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defaultThemeVersion="124226"/>
  <mc:AlternateContent xmlns:mc="http://schemas.openxmlformats.org/markup-compatibility/2006">
    <mc:Choice Requires="x15">
      <x15ac:absPath xmlns:x15ac="http://schemas.microsoft.com/office/spreadsheetml/2010/11/ac" url="E:\Chrome Downloads\"/>
    </mc:Choice>
  </mc:AlternateContent>
  <xr:revisionPtr revIDLastSave="0" documentId="13_ncr:1_{7987DCB0-E816-4B1F-BB75-9876284A3718}" xr6:coauthVersionLast="46" xr6:coauthVersionMax="46" xr10:uidLastSave="{00000000-0000-0000-0000-000000000000}"/>
  <bookViews>
    <workbookView xWindow="6015" yWindow="1545" windowWidth="26430" windowHeight="19170" tabRatio="955" xr2:uid="{00000000-000D-0000-FFFF-FFFF00000000}"/>
  </bookViews>
  <sheets>
    <sheet name="Cover" sheetId="106" r:id="rId1"/>
    <sheet name="Ackn" sheetId="97" r:id="rId2"/>
    <sheet name="Index" sheetId="6" r:id="rId3"/>
    <sheet name="SumInd" sheetId="109" r:id="rId4"/>
    <sheet name="Census" sheetId="88" r:id="rId5"/>
    <sheet name="NetArr" sheetId="39" r:id="rId6"/>
    <sheet name="GNI" sheetId="73" r:id="rId7"/>
    <sheet name="cerNApc" sheetId="82" r:id="rId8"/>
    <sheet name="gdpFSM" sheetId="1" r:id="rId9"/>
    <sheet name="gdp_C" sheetId="69" r:id="rId10"/>
    <sheet name="gdp_K" sheetId="71" r:id="rId11"/>
    <sheet name="gdp_P" sheetId="70" r:id="rId12"/>
    <sheet name="gdp_Y" sheetId="72" r:id="rId13"/>
    <sheet name="Visitors" sheetId="62" r:id="rId14"/>
    <sheet name="Fish" sheetId="64" r:id="rId15"/>
    <sheet name="E_ind" sheetId="53" r:id="rId16"/>
    <sheet name="E_inst" sheetId="54" r:id="rId17"/>
    <sheet name="EinstWR" sheetId="55" r:id="rId18"/>
    <sheet name="EinstW" sheetId="56" r:id="rId19"/>
    <sheet name="E_Priv" sheetId="57" r:id="rId20"/>
    <sheet name="E_PrivW" sheetId="58" r:id="rId21"/>
    <sheet name="BSrv" sheetId="37" r:id="rId22"/>
    <sheet name="BS_IntPL" sheetId="61" r:id="rId23"/>
    <sheet name="BS_State" sheetId="110" r:id="rId24"/>
    <sheet name="cpiCoicop" sheetId="111" r:id="rId25"/>
    <sheet name="cpiFSM" sheetId="83" r:id="rId26"/>
    <sheet name="cpiState" sheetId="84" r:id="rId27"/>
    <sheet name="Imports" sheetId="60" r:id="rId28"/>
    <sheet name="BOPsum" sheetId="87" r:id="rId29"/>
    <sheet name="BOPdet" sheetId="85" r:id="rId30"/>
    <sheet name="IIP" sheetId="86" r:id="rId31"/>
    <sheet name="ExtDebt" sheetId="9" r:id="rId32"/>
    <sheet name="ExtHist" sheetId="107" r:id="rId33"/>
    <sheet name="gfsSum" sheetId="98" r:id="rId34"/>
    <sheet name="gfs_FSM" sheetId="99" r:id="rId35"/>
    <sheet name="gfsNat" sheetId="100" r:id="rId36"/>
    <sheet name="gfsChk" sheetId="101" r:id="rId37"/>
    <sheet name="gfsKos" sheetId="102" r:id="rId38"/>
    <sheet name="gfsPni" sheetId="103" r:id="rId39"/>
    <sheet name="gfsYap" sheetId="104" r:id="rId40"/>
    <sheet name="CII" sheetId="81" r:id="rId41"/>
    <sheet name="Format" sheetId="108" r:id="rId42"/>
  </sheets>
  <externalReferences>
    <externalReference r:id="rId43"/>
    <externalReference r:id="rId44"/>
    <externalReference r:id="rId45"/>
    <externalReference r:id="rId46"/>
  </externalReferences>
  <definedNames>
    <definedName name="__123Graph_A" hidden="1">[1]PYRAMID!$A$184:$A$263</definedName>
    <definedName name="__123Graph_AGRAPH1" hidden="1">[1]PYRAMID!$A$184:$A$263</definedName>
    <definedName name="__123Graph_AGRAPH2" hidden="1">[1]PYRAMID!$A$184:$A$263</definedName>
    <definedName name="__123Graph_AGRAPH3" hidden="1">[1]PYRAMID!$A$184:$A$263</definedName>
    <definedName name="__123Graph_AIBRD_LEND" hidden="1">[2]WB!$Q$13:$AK$13</definedName>
    <definedName name="__123Graph_APIPELINE" hidden="1">[2]BoP!$U$359:$AQ$359</definedName>
    <definedName name="__123Graph_BIBRD_LEND" hidden="1">[2]WB!$Q$61:$AK$61</definedName>
    <definedName name="__123Graph_BPIPELINE" hidden="1">[2]BoP!$U$358:$AQ$358</definedName>
    <definedName name="__123Graph_X" hidden="1">[1]PYRAMID!$D$184:$D$263</definedName>
    <definedName name="__123Graph_XGRAPH1" hidden="1">[1]PYRAMID!$B$184:$B$263</definedName>
    <definedName name="__123Graph_XGRAPH2" hidden="1">[1]PYRAMID!$C$184:$C$263</definedName>
    <definedName name="__123Graph_XGRAPH3" hidden="1">[1]PYRAMID!$D$184:$D$263</definedName>
    <definedName name="__123Graph_XIBRD_LEND" hidden="1">[2]WB!$Q$9:$AK$9</definedName>
    <definedName name="_3__123Graph_AIBA_IBRD" hidden="1">[2]WB!$Q$62:$AK$62</definedName>
    <definedName name="_4__123Graph_AWB_ADJ_PRJ" hidden="1">[2]WB!$Q$255:$AK$255</definedName>
    <definedName name="_9__123Graph_BWB_ADJ_PRJ" hidden="1">[2]WB!$Q$257:$AK$257</definedName>
    <definedName name="_Filler" hidden="1">[3]A!$A$43:$A$598</definedName>
    <definedName name="_Order1" hidden="1">255</definedName>
    <definedName name="_Order2" hidden="1">255</definedName>
    <definedName name="anscount" hidden="1">1</definedName>
    <definedName name="Cwvu.Print." hidden="1">[4]Indic!$A$109:$IV$109,[4]Indic!$A$196:$IV$197,[4]Indic!$A$208:$IV$209,[4]Indic!$A$217:$IV$218</definedName>
    <definedName name="HTML_CodePage" hidden="1">1252</definedName>
    <definedName name="HTML_Control" localSheetId="23" hidden="1">{"'Sheet1'!$A$1:$I$48"}</definedName>
    <definedName name="HTML_Control" localSheetId="3" hidden="1">{"'Sheet1'!$A$1:$I$48"}</definedName>
    <definedName name="HTML_Control" hidden="1">{"'Sheet1'!$A$1:$I$48"}</definedName>
    <definedName name="HTML_Description" hidden="1">"statistics"</definedName>
    <definedName name="HTML_Email" hidden="1">""</definedName>
    <definedName name="HTML_Header" hidden="1">"Sheet1"</definedName>
    <definedName name="HTML_LastUpdate" hidden="1">"8/22/2000"</definedName>
    <definedName name="HTML_LineAfter" hidden="1">FALSE</definedName>
    <definedName name="HTML_LineBefore" hidden="1">FALSE</definedName>
    <definedName name="HTML_Name" hidden="1">"windowsNT"</definedName>
    <definedName name="HTML_OBDlg2" hidden="1">TRUE</definedName>
    <definedName name="HTML_OBDlg4" hidden="1">TRUE</definedName>
    <definedName name="HTML_OS" hidden="1">0</definedName>
    <definedName name="HTML_PathFile" hidden="1">"A:\statsjuly.htm"</definedName>
    <definedName name="HTML_Title" hidden="1">"JULY SUMMARY"</definedName>
    <definedName name="_xlnm.Print_Area" localSheetId="29">BOPdet!$A$1:$Z$95</definedName>
    <definedName name="_xlnm.Print_Area" localSheetId="28">BOPsum!$A$1:$Z$55</definedName>
    <definedName name="_xlnm.Print_Area" localSheetId="22">BS_IntPL!$A$1:$W$47</definedName>
    <definedName name="_xlnm.Print_Area" localSheetId="23">BS_State!$A$1:$AM$136</definedName>
    <definedName name="_xlnm.Print_Area" localSheetId="21">BSrv!$A$1:$CX$133</definedName>
    <definedName name="_xlnm.Print_Area" localSheetId="4">Census!$A$1:$M$70</definedName>
    <definedName name="_xlnm.Print_Area" localSheetId="7">cerNApc!$B$1:$AP$53</definedName>
    <definedName name="_xlnm.Print_Area" localSheetId="40">CII!$A$1:$G$159</definedName>
    <definedName name="_xlnm.Print_Area" localSheetId="24">cpiCoicop!$A$1:$CK$74</definedName>
    <definedName name="_xlnm.Print_Area" localSheetId="25">cpiFSM!$A$1:$DG$230</definedName>
    <definedName name="_xlnm.Print_Area" localSheetId="15">E_ind!$A$1:$AI$116</definedName>
    <definedName name="_xlnm.Print_Area" localSheetId="16">E_inst!$B$1:$AI$66</definedName>
    <definedName name="_xlnm.Print_Area" localSheetId="18">EinstW!$B$1:$AI$69</definedName>
    <definedName name="_xlnm.Print_Area" localSheetId="17">EinstWR!$B$1:$AI$120</definedName>
    <definedName name="_xlnm.Print_Area" localSheetId="31">ExtDebt!$A$1:$AE$26</definedName>
    <definedName name="_xlnm.Print_Area" localSheetId="32">ExtHist!$A$1:$F$18</definedName>
    <definedName name="_xlnm.Print_Area" localSheetId="14">Fish!$A$1:$E$79</definedName>
    <definedName name="_xlnm.Print_Area" localSheetId="9">gdp_C!$A$1:$Z$275</definedName>
    <definedName name="_xlnm.Print_Area" localSheetId="10">gdp_K!$A$1:$Z$275</definedName>
    <definedName name="_xlnm.Print_Area" localSheetId="11">gdp_P!$A$1:$Z$275</definedName>
    <definedName name="_xlnm.Print_Area" localSheetId="12">gdp_Y!$A$1:$Z$275</definedName>
    <definedName name="_xlnm.Print_Area" localSheetId="8">gdpFSM!$A$1:$Z$275</definedName>
    <definedName name="_xlnm.Print_Area" localSheetId="34">gfs_FSM!$A$1:$P$251</definedName>
    <definedName name="_xlnm.Print_Area" localSheetId="36">gfsChk!$A$1:$P$251</definedName>
    <definedName name="_xlnm.Print_Area" localSheetId="37">gfsKos!$A$1:$P$251</definedName>
    <definedName name="_xlnm.Print_Area" localSheetId="35">gfsNat!$B$1:$Q$251</definedName>
    <definedName name="_xlnm.Print_Area" localSheetId="38">gfsPni!$A$1:$P$251</definedName>
    <definedName name="_xlnm.Print_Area" localSheetId="33">gfsSum!$A$1:$P$269</definedName>
    <definedName name="_xlnm.Print_Area" localSheetId="39">gfsYap!$A$1:$P$251</definedName>
    <definedName name="_xlnm.Print_Area" localSheetId="6">GNI!$A$1:$Z$60</definedName>
    <definedName name="_xlnm.Print_Area" localSheetId="30">IIP!$A$1:$Z$26</definedName>
    <definedName name="_xlnm.Print_Area" localSheetId="27">Imports!$A$1:$T$70</definedName>
    <definedName name="_xlnm.Print_Area" localSheetId="2">Index!$A$1:$D$130</definedName>
    <definedName name="_xlnm.Print_Area" localSheetId="5">NetArr!$A$1:$F$36</definedName>
    <definedName name="_xlnm.Print_Area" localSheetId="3">SumInd!$A$1:$R$91</definedName>
    <definedName name="_xlnm.Print_Area" localSheetId="13">Visitors!$A$2:$U$131</definedName>
    <definedName name="_xlnm.Print_Titles" localSheetId="7">cerNApc!$A:$B</definedName>
    <definedName name="_xlnm.Print_Titles" localSheetId="34">gfs_FSM!$A:$A,gfs_FSM!$1:$2</definedName>
    <definedName name="_xlnm.Print_Titles" localSheetId="36">gfsChk!$1:$2</definedName>
    <definedName name="_xlnm.Print_Titles" localSheetId="37">gfsKos!$1:$2</definedName>
    <definedName name="_xlnm.Print_Titles" localSheetId="35">gfsNat!$1:$2</definedName>
    <definedName name="_xlnm.Print_Titles" localSheetId="38">gfsPni!$1:$2</definedName>
    <definedName name="_xlnm.Print_Titles" localSheetId="39">gfsYap!$1:$2</definedName>
    <definedName name="Rwvu.Print." hidden="1">#N/A</definedName>
    <definedName name="sencount" hidden="1">2</definedName>
    <definedName name="temp1" localSheetId="23" hidden="1">{"'Sheet1'!$A$1:$I$48"}</definedName>
    <definedName name="temp1" localSheetId="3" hidden="1">{"'Sheet1'!$A$1:$I$48"}</definedName>
    <definedName name="temp1" hidden="1">{"'Sheet1'!$A$1:$I$48"}</definedName>
    <definedName name="yyy" localSheetId="23" hidden="1">{"'Sheet1'!$A$1:$I$48"}</definedName>
    <definedName name="yyy" localSheetId="3" hidden="1">{"'Sheet1'!$A$1:$I$48"}</definedName>
    <definedName name="yyy" hidden="1">{"'Sheet1'!$A$1:$I$48"}</definedName>
  </definedNames>
  <calcPr calcId="191029" iterate="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5" i="81" l="1"/>
  <c r="G114" i="81"/>
  <c r="G113" i="81"/>
  <c r="G112" i="81"/>
  <c r="G111" i="81"/>
  <c r="G110" i="81"/>
  <c r="G109" i="81"/>
  <c r="G108" i="81"/>
  <c r="G107" i="81"/>
  <c r="G106" i="81"/>
  <c r="G105" i="81"/>
  <c r="G104" i="81"/>
  <c r="G103" i="81"/>
  <c r="G102" i="81"/>
  <c r="G101" i="81"/>
  <c r="P222" i="98" l="1"/>
  <c r="O222" i="98"/>
  <c r="N222" i="98"/>
  <c r="M222" i="98"/>
  <c r="L222" i="98"/>
  <c r="K222" i="98"/>
  <c r="J222" i="98"/>
  <c r="I222" i="98"/>
  <c r="H222" i="98"/>
  <c r="G222" i="98"/>
  <c r="F222" i="98"/>
  <c r="E222" i="98"/>
  <c r="D222" i="98"/>
  <c r="C222" i="98"/>
  <c r="B222" i="98"/>
  <c r="O21" i="9"/>
  <c r="N21" i="9"/>
  <c r="M21" i="9"/>
  <c r="L21" i="9"/>
  <c r="K21" i="9"/>
  <c r="J21" i="9"/>
  <c r="M9" i="9" l="1"/>
  <c r="M17" i="9"/>
  <c r="L9" i="9"/>
  <c r="L17" i="9"/>
  <c r="J17" i="9"/>
  <c r="J9" i="9"/>
  <c r="N17" i="9"/>
  <c r="N9" i="9"/>
  <c r="K9" i="9"/>
  <c r="K17" i="9"/>
  <c r="O9" i="9"/>
  <c r="O17" i="9"/>
  <c r="F17" i="107"/>
  <c r="R90" i="109"/>
  <c r="R86" i="109"/>
  <c r="R87" i="109"/>
  <c r="R80" i="109"/>
  <c r="R81" i="109"/>
  <c r="R82" i="109"/>
  <c r="R83" i="109"/>
  <c r="R84" i="109"/>
  <c r="R76" i="109"/>
  <c r="R72" i="109"/>
  <c r="R73" i="109"/>
  <c r="R74" i="109"/>
  <c r="R75" i="109"/>
  <c r="R77" i="109"/>
  <c r="R78" i="109"/>
  <c r="J3" i="109"/>
  <c r="Z47" i="73"/>
  <c r="Z36" i="73"/>
  <c r="J6" i="109" s="1"/>
  <c r="Z39" i="73"/>
  <c r="Z41" i="73"/>
  <c r="Z48" i="73"/>
  <c r="Z49" i="73"/>
  <c r="Z32" i="73"/>
  <c r="Z30" i="73"/>
  <c r="AE21" i="9"/>
  <c r="AE9" i="9" s="1"/>
  <c r="M3" i="109" a="1"/>
  <c r="Z37" i="73" l="1"/>
  <c r="J7" i="109" s="1"/>
  <c r="Z35" i="73"/>
  <c r="J5" i="109" s="1"/>
  <c r="Z31" i="73"/>
  <c r="Z38" i="73"/>
  <c r="Z40" i="73"/>
  <c r="M3" i="109"/>
  <c r="M6" i="109"/>
  <c r="R89" i="109"/>
  <c r="R88" i="109"/>
  <c r="AE17" i="9"/>
  <c r="M5" i="109"/>
  <c r="M4" i="109"/>
  <c r="B39" i="98"/>
  <c r="C39" i="98"/>
  <c r="D39" i="98"/>
  <c r="E39" i="98"/>
  <c r="F39" i="98"/>
  <c r="G39" i="98"/>
  <c r="H39" i="98"/>
  <c r="I39" i="98"/>
  <c r="J39" i="98"/>
  <c r="K39" i="98"/>
  <c r="L39" i="98"/>
  <c r="M39" i="98"/>
  <c r="N39" i="98"/>
  <c r="O39" i="98"/>
  <c r="P39" i="98"/>
  <c r="P21" i="9"/>
  <c r="P9" i="9" s="1"/>
  <c r="Q21" i="9"/>
  <c r="Q17" i="9" s="1"/>
  <c r="R21" i="9"/>
  <c r="R17" i="9" s="1"/>
  <c r="S21" i="9"/>
  <c r="T21" i="9"/>
  <c r="U21" i="9"/>
  <c r="V21" i="9"/>
  <c r="W21" i="9"/>
  <c r="X21" i="9"/>
  <c r="Y21" i="9"/>
  <c r="Z21" i="9"/>
  <c r="AA21" i="9"/>
  <c r="AB21" i="9"/>
  <c r="AC21" i="9"/>
  <c r="AD21" i="9"/>
  <c r="J4" i="109" l="1"/>
  <c r="B27" i="39"/>
  <c r="C27" i="39"/>
  <c r="D27" i="39"/>
  <c r="E27" i="39"/>
  <c r="B28" i="39"/>
  <c r="C28" i="39"/>
  <c r="D28" i="39"/>
  <c r="E28" i="39"/>
  <c r="B29" i="39"/>
  <c r="C29" i="39"/>
  <c r="D29" i="39"/>
  <c r="E29" i="39"/>
  <c r="B30" i="39"/>
  <c r="C30" i="39"/>
  <c r="D30" i="39"/>
  <c r="E30" i="39"/>
  <c r="F237" i="70" l="1"/>
  <c r="C238" i="70"/>
  <c r="G238" i="70"/>
  <c r="K238" i="70"/>
  <c r="O238" i="70"/>
  <c r="S238" i="70"/>
  <c r="W238" i="70"/>
  <c r="C207" i="70"/>
  <c r="G207" i="70"/>
  <c r="J207" i="70"/>
  <c r="C208" i="70"/>
  <c r="D208" i="70"/>
  <c r="G208" i="70"/>
  <c r="H208" i="70"/>
  <c r="K208" i="70"/>
  <c r="L208" i="70"/>
  <c r="O208" i="70"/>
  <c r="P208" i="70"/>
  <c r="S208" i="70"/>
  <c r="T208" i="70"/>
  <c r="C126" i="70"/>
  <c r="G126" i="70"/>
  <c r="H126" i="70"/>
  <c r="D127" i="70"/>
  <c r="H127" i="70"/>
  <c r="L127" i="70"/>
  <c r="P127" i="70"/>
  <c r="T127" i="70"/>
  <c r="C237" i="70"/>
  <c r="D237" i="70"/>
  <c r="G237" i="70"/>
  <c r="H237" i="70"/>
  <c r="I237" i="70"/>
  <c r="D238" i="70"/>
  <c r="E238" i="70"/>
  <c r="H238" i="70"/>
  <c r="I238" i="70"/>
  <c r="J238" i="70"/>
  <c r="L238" i="70"/>
  <c r="M238" i="70"/>
  <c r="P238" i="70"/>
  <c r="Q238" i="70"/>
  <c r="R238" i="70"/>
  <c r="T238" i="70"/>
  <c r="U238" i="70"/>
  <c r="X238" i="70"/>
  <c r="Y238" i="70"/>
  <c r="H50" i="70"/>
  <c r="L50" i="70"/>
  <c r="P50" i="70"/>
  <c r="T50" i="70"/>
  <c r="D49" i="70"/>
  <c r="H49" i="70"/>
  <c r="D207" i="70"/>
  <c r="G49" i="70"/>
  <c r="H207" i="70"/>
  <c r="D50" i="70"/>
  <c r="F237" i="1"/>
  <c r="I237" i="1"/>
  <c r="E238" i="1"/>
  <c r="I238" i="1"/>
  <c r="J238" i="1"/>
  <c r="N238" i="1"/>
  <c r="O238" i="1"/>
  <c r="U238" i="1"/>
  <c r="Y238" i="1"/>
  <c r="E207" i="1"/>
  <c r="I207" i="1"/>
  <c r="E208" i="1"/>
  <c r="F208" i="1"/>
  <c r="I208" i="1"/>
  <c r="J208" i="1"/>
  <c r="M208" i="1"/>
  <c r="N208" i="1"/>
  <c r="Q208" i="1"/>
  <c r="R208" i="1"/>
  <c r="U208" i="1"/>
  <c r="V208" i="1"/>
  <c r="C237" i="1"/>
  <c r="E237" i="1"/>
  <c r="G237" i="1"/>
  <c r="J237" i="1"/>
  <c r="C238" i="1"/>
  <c r="P50" i="1"/>
  <c r="C207" i="1"/>
  <c r="D207" i="1"/>
  <c r="H207" i="1"/>
  <c r="J49" i="1"/>
  <c r="K238" i="1"/>
  <c r="M238" i="1"/>
  <c r="O127" i="1"/>
  <c r="S238" i="1"/>
  <c r="W238" i="1"/>
  <c r="K208" i="1"/>
  <c r="O208" i="1"/>
  <c r="S208" i="1"/>
  <c r="D127" i="1" l="1"/>
  <c r="D238" i="1"/>
  <c r="D126" i="1"/>
  <c r="D237" i="1"/>
  <c r="U208" i="70"/>
  <c r="V50" i="70"/>
  <c r="U50" i="70"/>
  <c r="M208" i="70"/>
  <c r="N50" i="70"/>
  <c r="M50" i="70"/>
  <c r="I208" i="70"/>
  <c r="J50" i="70"/>
  <c r="I50" i="70"/>
  <c r="F49" i="70"/>
  <c r="E207" i="70"/>
  <c r="E49" i="70"/>
  <c r="I127" i="70"/>
  <c r="H127" i="1"/>
  <c r="H238" i="1"/>
  <c r="H126" i="1"/>
  <c r="H237" i="1"/>
  <c r="Q208" i="70"/>
  <c r="R50" i="70"/>
  <c r="Q50" i="70"/>
  <c r="E208" i="70"/>
  <c r="F50" i="70"/>
  <c r="E50" i="70"/>
  <c r="I207" i="70"/>
  <c r="I49" i="70"/>
  <c r="U50" i="1"/>
  <c r="T208" i="1"/>
  <c r="Q50" i="1"/>
  <c r="P208" i="1"/>
  <c r="M50" i="1"/>
  <c r="L208" i="1"/>
  <c r="X238" i="1"/>
  <c r="T127" i="1"/>
  <c r="T238" i="1"/>
  <c r="P127" i="1"/>
  <c r="P238" i="1"/>
  <c r="L127" i="1"/>
  <c r="L238" i="1"/>
  <c r="I50" i="1"/>
  <c r="H208" i="1"/>
  <c r="E50" i="1"/>
  <c r="D208" i="1"/>
  <c r="Q127" i="70"/>
  <c r="H50" i="1"/>
  <c r="H49" i="1"/>
  <c r="G127" i="1"/>
  <c r="V127" i="70"/>
  <c r="N127" i="70"/>
  <c r="F127" i="70"/>
  <c r="S50" i="1"/>
  <c r="R127" i="1"/>
  <c r="N127" i="1"/>
  <c r="K50" i="1"/>
  <c r="G50" i="1"/>
  <c r="G49" i="1"/>
  <c r="J127" i="1"/>
  <c r="F127" i="1"/>
  <c r="G126" i="1"/>
  <c r="G207" i="1"/>
  <c r="R238" i="1"/>
  <c r="G238" i="1"/>
  <c r="U127" i="70"/>
  <c r="M127" i="70"/>
  <c r="E127" i="70"/>
  <c r="D126" i="70"/>
  <c r="D50" i="1"/>
  <c r="D49" i="1"/>
  <c r="L50" i="1"/>
  <c r="C127" i="1"/>
  <c r="S127" i="1"/>
  <c r="R127" i="70"/>
  <c r="J127" i="70"/>
  <c r="I126" i="70"/>
  <c r="E126" i="70"/>
  <c r="Z238" i="70"/>
  <c r="O50" i="1"/>
  <c r="V127" i="1"/>
  <c r="V50" i="1"/>
  <c r="R50" i="1"/>
  <c r="N50" i="1"/>
  <c r="U127" i="1"/>
  <c r="Q127" i="1"/>
  <c r="M127" i="1"/>
  <c r="J50" i="1"/>
  <c r="F50" i="1"/>
  <c r="I49" i="1"/>
  <c r="E49" i="1"/>
  <c r="T50" i="1"/>
  <c r="I127" i="1"/>
  <c r="E127" i="1"/>
  <c r="I126" i="1"/>
  <c r="E126" i="1"/>
  <c r="C126" i="1"/>
  <c r="K127" i="1"/>
  <c r="G208" i="1"/>
  <c r="C208" i="1"/>
  <c r="J207" i="1"/>
  <c r="F207" i="1"/>
  <c r="Z238" i="1"/>
  <c r="V238" i="1"/>
  <c r="Q238" i="1"/>
  <c r="F238" i="1"/>
  <c r="V208" i="70"/>
  <c r="R208" i="70"/>
  <c r="S50" i="70"/>
  <c r="N208" i="70"/>
  <c r="O50" i="70"/>
  <c r="J208" i="70"/>
  <c r="K50" i="70"/>
  <c r="F208" i="70"/>
  <c r="G50" i="70"/>
  <c r="F207" i="70"/>
  <c r="V238" i="70"/>
  <c r="N238" i="70"/>
  <c r="F238" i="70"/>
  <c r="E237" i="70"/>
  <c r="S127" i="70"/>
  <c r="O127" i="70"/>
  <c r="K127" i="70"/>
  <c r="G127" i="70"/>
  <c r="C127" i="70"/>
  <c r="F126" i="70"/>
  <c r="F49" i="1"/>
  <c r="F126" i="1"/>
  <c r="D76" i="64" l="1"/>
  <c r="G55" i="81" l="1"/>
  <c r="G56" i="81"/>
  <c r="G36" i="81"/>
  <c r="G37" i="81"/>
  <c r="G38" i="81"/>
  <c r="G17" i="81"/>
  <c r="G18" i="81"/>
  <c r="G156" i="81"/>
  <c r="B136" i="81"/>
  <c r="G136" i="81" s="1"/>
  <c r="C136" i="81"/>
  <c r="D136" i="81"/>
  <c r="E136" i="81"/>
  <c r="F136" i="81"/>
  <c r="G94" i="81"/>
  <c r="G95" i="81"/>
  <c r="G96" i="81"/>
  <c r="G70" i="81"/>
  <c r="G71" i="81"/>
  <c r="G72" i="81"/>
  <c r="G73" i="81"/>
  <c r="G74" i="81"/>
  <c r="G75" i="81"/>
  <c r="G76" i="81"/>
  <c r="G77" i="81"/>
  <c r="G78" i="81"/>
  <c r="AE22" i="9" l="1"/>
  <c r="R47" i="109"/>
  <c r="R46" i="109"/>
  <c r="R45" i="109"/>
  <c r="R44" i="109"/>
  <c r="R43" i="109"/>
  <c r="R57" i="109" s="1"/>
  <c r="R41" i="109"/>
  <c r="R55" i="109" s="1"/>
  <c r="R40" i="109"/>
  <c r="R54" i="109" s="1"/>
  <c r="R39" i="109"/>
  <c r="R53" i="109" s="1"/>
  <c r="R38" i="109"/>
  <c r="R52" i="109" s="1"/>
  <c r="R37" i="109"/>
  <c r="R51" i="109" s="1"/>
  <c r="R36" i="109"/>
  <c r="R50" i="109" s="1"/>
  <c r="R35" i="109"/>
  <c r="R49" i="109" s="1"/>
  <c r="AE18" i="9" l="1"/>
  <c r="AE10" i="9"/>
  <c r="R91" i="109" s="1"/>
  <c r="R42" i="109"/>
  <c r="R56" i="109" s="1"/>
  <c r="CU20" i="37"/>
  <c r="CV20" i="37"/>
  <c r="CW20" i="37"/>
  <c r="CX20" i="37"/>
  <c r="CU21" i="37"/>
  <c r="CV21" i="37"/>
  <c r="CW21" i="37"/>
  <c r="CX21" i="37"/>
  <c r="CU22" i="37"/>
  <c r="CV22" i="37"/>
  <c r="CW22" i="37"/>
  <c r="CX22" i="37"/>
  <c r="AI97" i="58" l="1"/>
  <c r="AI20" i="58"/>
  <c r="AI16" i="58"/>
  <c r="AI12" i="58"/>
  <c r="AI8" i="58"/>
  <c r="AI47" i="58"/>
  <c r="AI21" i="58"/>
  <c r="AI19" i="58"/>
  <c r="AI18" i="58"/>
  <c r="AI17" i="58"/>
  <c r="AI15" i="58"/>
  <c r="AI14" i="58"/>
  <c r="AI13" i="58"/>
  <c r="AI11" i="58"/>
  <c r="AI10" i="58"/>
  <c r="AI9" i="58"/>
  <c r="AI7" i="58"/>
  <c r="AI6" i="58"/>
  <c r="AI5" i="58"/>
  <c r="AI20" i="57"/>
  <c r="AI19" i="57"/>
  <c r="AI16" i="57"/>
  <c r="AI15" i="57"/>
  <c r="AI12" i="57"/>
  <c r="AI11" i="57"/>
  <c r="AI8" i="57"/>
  <c r="AI7" i="57"/>
  <c r="AI21" i="57"/>
  <c r="AI18" i="57"/>
  <c r="AI17" i="57"/>
  <c r="AI14" i="57"/>
  <c r="AI13" i="57"/>
  <c r="AI10" i="57"/>
  <c r="AI9" i="57"/>
  <c r="AI6" i="57"/>
  <c r="AI5" i="57"/>
  <c r="AI116" i="55"/>
  <c r="AI96" i="55"/>
  <c r="AI65" i="54"/>
  <c r="AI51" i="54"/>
  <c r="AI12" i="54"/>
  <c r="AI10" i="54"/>
  <c r="AI8" i="54"/>
  <c r="AI4" i="54"/>
  <c r="AI9" i="54"/>
  <c r="AI5" i="54"/>
  <c r="AI13" i="54"/>
  <c r="AI6" i="54"/>
  <c r="AI21" i="53"/>
  <c r="AI20" i="53"/>
  <c r="AI17" i="53"/>
  <c r="AI16" i="53"/>
  <c r="AI13" i="53"/>
  <c r="AI12" i="53"/>
  <c r="AI9" i="53"/>
  <c r="AI8" i="53"/>
  <c r="AI5" i="53"/>
  <c r="AI19" i="53"/>
  <c r="AI18" i="53"/>
  <c r="AI15" i="53"/>
  <c r="AI14" i="53"/>
  <c r="AI11" i="53"/>
  <c r="AI10" i="53"/>
  <c r="AI7" i="53"/>
  <c r="AI6" i="53"/>
  <c r="AI7" i="54" l="1"/>
  <c r="AI11" i="54"/>
  <c r="AI45" i="53"/>
  <c r="AI91" i="53"/>
  <c r="AI25" i="54"/>
  <c r="R26" i="109"/>
  <c r="AI14" i="56"/>
  <c r="AI52" i="56"/>
  <c r="AI67" i="56"/>
  <c r="AI45" i="57"/>
  <c r="AI91" i="57"/>
  <c r="R24" i="109"/>
  <c r="R30" i="109" s="1"/>
  <c r="R22" i="109"/>
  <c r="AI25" i="56"/>
  <c r="AI40" i="56"/>
  <c r="AI4" i="58"/>
  <c r="AI22" i="58" s="1"/>
  <c r="AI72" i="58"/>
  <c r="AI122" i="58"/>
  <c r="AI4" i="53"/>
  <c r="AI22" i="53" s="1"/>
  <c r="AI68" i="53"/>
  <c r="AI114" i="53"/>
  <c r="AI4" i="57"/>
  <c r="AI22" i="57" s="1"/>
  <c r="AI68" i="57"/>
  <c r="AI114" i="57"/>
  <c r="AI14" i="54"/>
  <c r="AI39" i="54"/>
  <c r="R20" i="109" l="1"/>
  <c r="R28" i="109"/>
  <c r="Z257" i="72"/>
  <c r="Z256" i="72"/>
  <c r="Z255" i="72"/>
  <c r="Z254" i="72"/>
  <c r="Z253" i="72"/>
  <c r="Z252" i="72"/>
  <c r="Z251" i="72"/>
  <c r="Z250" i="72"/>
  <c r="Z249" i="72"/>
  <c r="Z248" i="72"/>
  <c r="Z247" i="72"/>
  <c r="Z246" i="72"/>
  <c r="Z245" i="72"/>
  <c r="Z244" i="72"/>
  <c r="Z243" i="72"/>
  <c r="Z257" i="70"/>
  <c r="Z256" i="70"/>
  <c r="Z255" i="70"/>
  <c r="Z254" i="70"/>
  <c r="Z253" i="70"/>
  <c r="Z252" i="70"/>
  <c r="Z251" i="70"/>
  <c r="Z250" i="70"/>
  <c r="Z249" i="70"/>
  <c r="Z248" i="70"/>
  <c r="Z247" i="70"/>
  <c r="Z246" i="70"/>
  <c r="Z245" i="70"/>
  <c r="Z244" i="70"/>
  <c r="Z243" i="70"/>
  <c r="Z257" i="71"/>
  <c r="Z256" i="71"/>
  <c r="Z255" i="71"/>
  <c r="Z254" i="71"/>
  <c r="Z253" i="71"/>
  <c r="Z252" i="71"/>
  <c r="Z251" i="71"/>
  <c r="Z250" i="71"/>
  <c r="Z249" i="71"/>
  <c r="Z248" i="71"/>
  <c r="Z247" i="71"/>
  <c r="Z246" i="71"/>
  <c r="Z245" i="71"/>
  <c r="Z244" i="71"/>
  <c r="Z243" i="71"/>
  <c r="Z257" i="69"/>
  <c r="Z252" i="69"/>
  <c r="Z248" i="69"/>
  <c r="Z245" i="69"/>
  <c r="Z257" i="1"/>
  <c r="Z253" i="1"/>
  <c r="Z252" i="1"/>
  <c r="Z250" i="1"/>
  <c r="Z249" i="1"/>
  <c r="Z248" i="1"/>
  <c r="Z247" i="1"/>
  <c r="Z246" i="1"/>
  <c r="Z245" i="1"/>
  <c r="Z244" i="1"/>
  <c r="Z243" i="1"/>
  <c r="Z251" i="69" l="1"/>
  <c r="Z247" i="69"/>
  <c r="Z244" i="69"/>
  <c r="Z256" i="69"/>
  <c r="Z254" i="1"/>
  <c r="Z255" i="1"/>
  <c r="Z251" i="1"/>
  <c r="Z256" i="1"/>
  <c r="Z246" i="69"/>
  <c r="Z249" i="69"/>
  <c r="Z253" i="69"/>
  <c r="Z243" i="69"/>
  <c r="Z250" i="69"/>
  <c r="Z254" i="69"/>
  <c r="Z255" i="69"/>
  <c r="T39" i="60"/>
  <c r="S4" i="111" l="1"/>
  <c r="AK4" i="111"/>
  <c r="BC4" i="111"/>
  <c r="BU4" i="111"/>
  <c r="BU71" i="111" l="1"/>
  <c r="BU70" i="111"/>
  <c r="BU69" i="111"/>
  <c r="BU68" i="111"/>
  <c r="BU67" i="111"/>
  <c r="BU66" i="111"/>
  <c r="BU65" i="111"/>
  <c r="BU64" i="111"/>
  <c r="BU63" i="111"/>
  <c r="BU62" i="111"/>
  <c r="BU61" i="111"/>
  <c r="BU60" i="111"/>
  <c r="BU59" i="111"/>
  <c r="BU58" i="111"/>
  <c r="BU57" i="111"/>
  <c r="BU56" i="111"/>
  <c r="BU55" i="111"/>
  <c r="BU54" i="111"/>
  <c r="BU53" i="111"/>
  <c r="BU52" i="111"/>
  <c r="BU51" i="111"/>
  <c r="BU50" i="111"/>
  <c r="BU49" i="111"/>
  <c r="BU48" i="111"/>
  <c r="BU47" i="111"/>
  <c r="BU46" i="111"/>
  <c r="BU45" i="111"/>
  <c r="BU44" i="111"/>
  <c r="BU43" i="111"/>
  <c r="BU42" i="111"/>
  <c r="BC71" i="111"/>
  <c r="BC70" i="111"/>
  <c r="BC69" i="111"/>
  <c r="BC68" i="111"/>
  <c r="BC67" i="111"/>
  <c r="BC66" i="111"/>
  <c r="BC65" i="111"/>
  <c r="BC64" i="111"/>
  <c r="BC63" i="111"/>
  <c r="BC62" i="111"/>
  <c r="BC61" i="111"/>
  <c r="BC60" i="111"/>
  <c r="BC59" i="111"/>
  <c r="BC58" i="111"/>
  <c r="BC57" i="111"/>
  <c r="BC56" i="111"/>
  <c r="BC55" i="111"/>
  <c r="BC54" i="111"/>
  <c r="BC53" i="111"/>
  <c r="BC52" i="111"/>
  <c r="BC51" i="111"/>
  <c r="BC50" i="111"/>
  <c r="BC49" i="111"/>
  <c r="BC48" i="111"/>
  <c r="BC47" i="111"/>
  <c r="BC46" i="111"/>
  <c r="BC45" i="111"/>
  <c r="BC44" i="111"/>
  <c r="BC43" i="111"/>
  <c r="BC42" i="111"/>
  <c r="AK71" i="111"/>
  <c r="AK70" i="111"/>
  <c r="AK69" i="111"/>
  <c r="AK68" i="111"/>
  <c r="AK67" i="111"/>
  <c r="AK66" i="111"/>
  <c r="AK65" i="111"/>
  <c r="AK64" i="111"/>
  <c r="AK63" i="111"/>
  <c r="AK62" i="111"/>
  <c r="AK61" i="111"/>
  <c r="AK60" i="111"/>
  <c r="AK59" i="111"/>
  <c r="AK58" i="111"/>
  <c r="AK57" i="111"/>
  <c r="AK56" i="111"/>
  <c r="AK55" i="111"/>
  <c r="AK54" i="111"/>
  <c r="AK53" i="111"/>
  <c r="AK52" i="111"/>
  <c r="AK51" i="111"/>
  <c r="AK50" i="111"/>
  <c r="AK49" i="111"/>
  <c r="AK48" i="111"/>
  <c r="AK47" i="111"/>
  <c r="AK46" i="111"/>
  <c r="AK45" i="111"/>
  <c r="AK44" i="111"/>
  <c r="AK43" i="111"/>
  <c r="AK42" i="111"/>
  <c r="S71" i="111"/>
  <c r="S70" i="111"/>
  <c r="S69" i="111"/>
  <c r="S68" i="111"/>
  <c r="S67" i="111"/>
  <c r="S66" i="111"/>
  <c r="S65" i="111"/>
  <c r="S64" i="111"/>
  <c r="S63" i="111"/>
  <c r="S62" i="111"/>
  <c r="S61" i="111"/>
  <c r="S60" i="111"/>
  <c r="S59" i="111"/>
  <c r="S58" i="111"/>
  <c r="S57" i="111"/>
  <c r="S56" i="111"/>
  <c r="S55" i="111"/>
  <c r="S54" i="111"/>
  <c r="S53" i="111"/>
  <c r="S52" i="111"/>
  <c r="S51" i="111"/>
  <c r="S50" i="111"/>
  <c r="S49" i="111"/>
  <c r="S48" i="111"/>
  <c r="S47" i="111"/>
  <c r="S46" i="111"/>
  <c r="S45" i="111"/>
  <c r="S44" i="111"/>
  <c r="S43" i="111"/>
  <c r="S42" i="111"/>
  <c r="BU40" i="111"/>
  <c r="BU39" i="111"/>
  <c r="BU38" i="111"/>
  <c r="BU37" i="111"/>
  <c r="BU36" i="111"/>
  <c r="BU35" i="111"/>
  <c r="BU34" i="111"/>
  <c r="BC40" i="111"/>
  <c r="BC39" i="111"/>
  <c r="BC38" i="111"/>
  <c r="BC37" i="111"/>
  <c r="BC36" i="111"/>
  <c r="BC35" i="111"/>
  <c r="BC34" i="111"/>
  <c r="AK40" i="111"/>
  <c r="AK39" i="111"/>
  <c r="AK38" i="111"/>
  <c r="AK37" i="111"/>
  <c r="AK36" i="111"/>
  <c r="AK35" i="111"/>
  <c r="AK34" i="111"/>
  <c r="S35" i="111"/>
  <c r="S36" i="111"/>
  <c r="S37" i="111"/>
  <c r="S38" i="111"/>
  <c r="S39" i="111"/>
  <c r="S40" i="111"/>
  <c r="S34" i="111"/>
  <c r="BU1" i="111"/>
  <c r="BC1" i="111"/>
  <c r="AK1" i="111"/>
  <c r="S1" i="111"/>
  <c r="BU32" i="111"/>
  <c r="BU31" i="111"/>
  <c r="BU30" i="111"/>
  <c r="BU29" i="111"/>
  <c r="BU28" i="111"/>
  <c r="BU27" i="111"/>
  <c r="BU26" i="111"/>
  <c r="BU25" i="111"/>
  <c r="BU24" i="111"/>
  <c r="BU23" i="111"/>
  <c r="BU22" i="111"/>
  <c r="BU21" i="111"/>
  <c r="BU20" i="111"/>
  <c r="BU19" i="111"/>
  <c r="BU18" i="111"/>
  <c r="BU17" i="111"/>
  <c r="BU16" i="111"/>
  <c r="BU15" i="111"/>
  <c r="BU14" i="111"/>
  <c r="BU13" i="111"/>
  <c r="BU12" i="111"/>
  <c r="BU11" i="111"/>
  <c r="BU10" i="111"/>
  <c r="BU9" i="111"/>
  <c r="BU8" i="111"/>
  <c r="BU7" i="111"/>
  <c r="BU6" i="111"/>
  <c r="BU5" i="111"/>
  <c r="BC32" i="111"/>
  <c r="BC31" i="111"/>
  <c r="BC30" i="111"/>
  <c r="BC29" i="111"/>
  <c r="BC28" i="111"/>
  <c r="BC27" i="111"/>
  <c r="BC26" i="111"/>
  <c r="BC25" i="111"/>
  <c r="BC24" i="111"/>
  <c r="BC23" i="111"/>
  <c r="BC22" i="111"/>
  <c r="BC21" i="111"/>
  <c r="BC20" i="111"/>
  <c r="BC19" i="111"/>
  <c r="BC18" i="111"/>
  <c r="BC17" i="111"/>
  <c r="BC16" i="111"/>
  <c r="BC15" i="111"/>
  <c r="BC14" i="111"/>
  <c r="BC13" i="111"/>
  <c r="BC12" i="111"/>
  <c r="BC11" i="111"/>
  <c r="BC10" i="111"/>
  <c r="BC9" i="111"/>
  <c r="BC8" i="111"/>
  <c r="BC7" i="111"/>
  <c r="BC6" i="111"/>
  <c r="BC5" i="111"/>
  <c r="AK32" i="111"/>
  <c r="AK31" i="111"/>
  <c r="AK30" i="111"/>
  <c r="AK29" i="111"/>
  <c r="AK28" i="111"/>
  <c r="AK27" i="111"/>
  <c r="AK26" i="111"/>
  <c r="AK25" i="111"/>
  <c r="AK24" i="111"/>
  <c r="AK23" i="111"/>
  <c r="AK22" i="111"/>
  <c r="AK21" i="111"/>
  <c r="AK20" i="111"/>
  <c r="AK19" i="111"/>
  <c r="AK18" i="111"/>
  <c r="AK17" i="111"/>
  <c r="AK16" i="111"/>
  <c r="AK15" i="111"/>
  <c r="AK14" i="111"/>
  <c r="AK13" i="111"/>
  <c r="AK12" i="111"/>
  <c r="AK11" i="111"/>
  <c r="AK10" i="111"/>
  <c r="AK9" i="111"/>
  <c r="AK8" i="111"/>
  <c r="AK7" i="111"/>
  <c r="AK6" i="111"/>
  <c r="AK5" i="111"/>
  <c r="S6" i="111"/>
  <c r="S7" i="111"/>
  <c r="S8" i="111"/>
  <c r="S9" i="111"/>
  <c r="S10" i="111"/>
  <c r="S11" i="111"/>
  <c r="S12" i="111"/>
  <c r="S13" i="111"/>
  <c r="S14" i="111"/>
  <c r="S15" i="111"/>
  <c r="S16" i="111"/>
  <c r="S17" i="111"/>
  <c r="S18" i="111"/>
  <c r="S19" i="111"/>
  <c r="S20" i="111"/>
  <c r="S21" i="111"/>
  <c r="S22" i="111"/>
  <c r="S23" i="111"/>
  <c r="S24" i="111"/>
  <c r="S25" i="111"/>
  <c r="S26" i="111"/>
  <c r="S27" i="111"/>
  <c r="S28" i="111"/>
  <c r="S29" i="111"/>
  <c r="S30" i="111"/>
  <c r="S31" i="111"/>
  <c r="S32" i="111"/>
  <c r="S5" i="111"/>
  <c r="A1" i="111"/>
  <c r="A1" i="110" l="1"/>
  <c r="O70" i="110" l="1"/>
  <c r="S70" i="110" s="1"/>
  <c r="W70" i="110" s="1"/>
  <c r="AA70" i="110" s="1"/>
  <c r="AE70" i="110" s="1"/>
  <c r="AI70" i="110" s="1"/>
  <c r="AM70" i="110" s="1"/>
  <c r="N70" i="110"/>
  <c r="R70" i="110" s="1"/>
  <c r="V70" i="110" s="1"/>
  <c r="Z70" i="110" s="1"/>
  <c r="AD70" i="110" s="1"/>
  <c r="AH70" i="110" s="1"/>
  <c r="AL70" i="110" s="1"/>
  <c r="M70" i="110"/>
  <c r="Q70" i="110" s="1"/>
  <c r="U70" i="110" s="1"/>
  <c r="Y70" i="110" s="1"/>
  <c r="AC70" i="110" s="1"/>
  <c r="AG70" i="110" s="1"/>
  <c r="AK70" i="110" s="1"/>
  <c r="L70" i="110"/>
  <c r="P70" i="110" s="1"/>
  <c r="T70" i="110" s="1"/>
  <c r="X70" i="110" s="1"/>
  <c r="AB70" i="110" s="1"/>
  <c r="AF70" i="110" s="1"/>
  <c r="AJ70" i="110" s="1"/>
  <c r="D75" i="64" l="1"/>
  <c r="E23" i="64"/>
  <c r="Y47" i="73" l="1"/>
  <c r="Y30" i="73"/>
  <c r="Y36" i="73"/>
  <c r="Y35" i="73"/>
  <c r="Y38" i="73"/>
  <c r="Y39" i="73"/>
  <c r="Z43" i="73" s="1"/>
  <c r="Y49" i="73"/>
  <c r="Y31" i="73" l="1"/>
  <c r="Y48" i="73"/>
  <c r="Y32" i="73"/>
  <c r="Y41" i="73"/>
  <c r="Z45" i="73" s="1"/>
  <c r="Y37" i="73"/>
  <c r="Y40" i="73"/>
  <c r="Z44" i="73" s="1"/>
  <c r="A30" i="37" l="1"/>
  <c r="A69" i="110" l="1"/>
  <c r="O2" i="110"/>
  <c r="S2" i="110" s="1"/>
  <c r="W2" i="110" s="1"/>
  <c r="AA2" i="110" s="1"/>
  <c r="AE2" i="110" s="1"/>
  <c r="N2" i="110"/>
  <c r="R2" i="110" s="1"/>
  <c r="V2" i="110" s="1"/>
  <c r="Z2" i="110" s="1"/>
  <c r="AD2" i="110" s="1"/>
  <c r="AH2" i="110" s="1"/>
  <c r="M2" i="110"/>
  <c r="Q2" i="110" s="1"/>
  <c r="U2" i="110" s="1"/>
  <c r="Y2" i="110" s="1"/>
  <c r="AC2" i="110" s="1"/>
  <c r="AG2" i="110" s="1"/>
  <c r="L2" i="110"/>
  <c r="P2" i="110" s="1"/>
  <c r="T2" i="110" s="1"/>
  <c r="X2" i="110" s="1"/>
  <c r="AB2" i="110" s="1"/>
  <c r="AF2" i="110" s="1"/>
  <c r="Q90" i="109"/>
  <c r="Q87" i="109"/>
  <c r="Q89" i="109" s="1"/>
  <c r="Q86" i="109"/>
  <c r="Q88" i="109" s="1"/>
  <c r="Q84" i="109"/>
  <c r="Q83" i="109"/>
  <c r="Q82" i="109"/>
  <c r="Q81" i="109"/>
  <c r="Q80" i="109"/>
  <c r="Q77" i="109"/>
  <c r="Q75" i="109"/>
  <c r="Q73" i="109"/>
  <c r="Q72" i="109"/>
  <c r="AH7" i="58"/>
  <c r="AH15" i="58"/>
  <c r="AH16" i="57"/>
  <c r="AH8" i="57"/>
  <c r="AH4" i="57"/>
  <c r="AH6" i="57"/>
  <c r="AH116" i="55"/>
  <c r="Q26" i="109"/>
  <c r="R27" i="109" s="1"/>
  <c r="AH10" i="54"/>
  <c r="AH7" i="54"/>
  <c r="AH13" i="54"/>
  <c r="AH20" i="53"/>
  <c r="AH17" i="53"/>
  <c r="AH12" i="53"/>
  <c r="AH9" i="53"/>
  <c r="AH7" i="53"/>
  <c r="S122" i="58"/>
  <c r="W97" i="58"/>
  <c r="M72" i="58"/>
  <c r="S72" i="58"/>
  <c r="AG15" i="58"/>
  <c r="AG13" i="58"/>
  <c r="AG5" i="58"/>
  <c r="U47" i="58"/>
  <c r="W47" i="58"/>
  <c r="S47" i="58"/>
  <c r="O47" i="58"/>
  <c r="AG21" i="57"/>
  <c r="AG15" i="57"/>
  <c r="AF8" i="54"/>
  <c r="AG20" i="53"/>
  <c r="AG8" i="53"/>
  <c r="Y257" i="70"/>
  <c r="Y256" i="70"/>
  <c r="Y254" i="70"/>
  <c r="Y253" i="70"/>
  <c r="Y252" i="70"/>
  <c r="Y251" i="70"/>
  <c r="Y250" i="70"/>
  <c r="Y248" i="70"/>
  <c r="Y245" i="70"/>
  <c r="Y244" i="70"/>
  <c r="Y243" i="70"/>
  <c r="Y244" i="71"/>
  <c r="Y257" i="69"/>
  <c r="Y253" i="69"/>
  <c r="Y250" i="69"/>
  <c r="Y252" i="1"/>
  <c r="AB47" i="82"/>
  <c r="AB44" i="82"/>
  <c r="AB43" i="82"/>
  <c r="AB42" i="82"/>
  <c r="AB38" i="82"/>
  <c r="AB35" i="82"/>
  <c r="AB33" i="82"/>
  <c r="AB32" i="82"/>
  <c r="AB29" i="82"/>
  <c r="AB27" i="82"/>
  <c r="AB25" i="82"/>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BF20" i="37"/>
  <c r="BG20" i="37"/>
  <c r="BH20" i="37"/>
  <c r="BI20" i="37"/>
  <c r="BJ20" i="37"/>
  <c r="BK20" i="37"/>
  <c r="BL20" i="37"/>
  <c r="BM20" i="37"/>
  <c r="BN20" i="37"/>
  <c r="BO20" i="37"/>
  <c r="BP20" i="37"/>
  <c r="BQ20" i="37"/>
  <c r="BR20" i="37"/>
  <c r="BS20" i="37"/>
  <c r="BT20" i="37"/>
  <c r="BU20" i="37"/>
  <c r="BV20" i="37"/>
  <c r="BW20" i="37"/>
  <c r="BX20" i="37"/>
  <c r="BY20" i="37"/>
  <c r="BZ20" i="37"/>
  <c r="CA20" i="37"/>
  <c r="CB20" i="37"/>
  <c r="CC20" i="37"/>
  <c r="CD20" i="37"/>
  <c r="CE20" i="37"/>
  <c r="CF20" i="37"/>
  <c r="CG20" i="37"/>
  <c r="CH20" i="37"/>
  <c r="CI20" i="37"/>
  <c r="CJ20" i="37"/>
  <c r="CK20" i="37"/>
  <c r="CP20" i="37"/>
  <c r="CQ20" i="37"/>
  <c r="CR20" i="37"/>
  <c r="CS20"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BF21" i="37"/>
  <c r="BG21" i="37"/>
  <c r="BH21" i="37"/>
  <c r="BI21" i="37"/>
  <c r="BJ21" i="37"/>
  <c r="BK21" i="37"/>
  <c r="BL21" i="37"/>
  <c r="BM21" i="37"/>
  <c r="BN21" i="37"/>
  <c r="BO21" i="37"/>
  <c r="BP21" i="37"/>
  <c r="BQ21" i="37"/>
  <c r="BR21" i="37"/>
  <c r="BS21" i="37"/>
  <c r="BT21" i="37"/>
  <c r="BU21" i="37"/>
  <c r="BV21" i="37"/>
  <c r="BW21" i="37"/>
  <c r="BX21" i="37"/>
  <c r="BY21" i="37"/>
  <c r="BZ21" i="37"/>
  <c r="CA21" i="37"/>
  <c r="CB21" i="37"/>
  <c r="CC21" i="37"/>
  <c r="CD21" i="37"/>
  <c r="CE21" i="37"/>
  <c r="CF21" i="37"/>
  <c r="CG21" i="37"/>
  <c r="CH21" i="37"/>
  <c r="CI21" i="37"/>
  <c r="CJ21" i="37"/>
  <c r="CK21" i="37"/>
  <c r="CP21" i="37"/>
  <c r="CQ21" i="37"/>
  <c r="CR21" i="37"/>
  <c r="CS21"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BF22" i="37"/>
  <c r="BG22" i="37"/>
  <c r="BH22" i="37"/>
  <c r="BI22" i="37"/>
  <c r="BJ22" i="37"/>
  <c r="BK22" i="37"/>
  <c r="BL22" i="37"/>
  <c r="BM22" i="37"/>
  <c r="BN22" i="37"/>
  <c r="BO22" i="37"/>
  <c r="BP22" i="37"/>
  <c r="BQ22" i="37"/>
  <c r="BR22" i="37"/>
  <c r="BS22" i="37"/>
  <c r="BT22" i="37"/>
  <c r="BU22" i="37"/>
  <c r="BV22" i="37"/>
  <c r="BW22" i="37"/>
  <c r="BX22" i="37"/>
  <c r="BY22" i="37"/>
  <c r="BZ22" i="37"/>
  <c r="CA22" i="37"/>
  <c r="CB22" i="37"/>
  <c r="CC22" i="37"/>
  <c r="CD22" i="37"/>
  <c r="CE22" i="37"/>
  <c r="CF22" i="37"/>
  <c r="CG22" i="37"/>
  <c r="CH22" i="37"/>
  <c r="CI22" i="37"/>
  <c r="CJ22" i="37"/>
  <c r="CK22" i="37"/>
  <c r="CP22" i="37"/>
  <c r="CQ22" i="37"/>
  <c r="CR22" i="37"/>
  <c r="CS22" i="37"/>
  <c r="CT20" i="37"/>
  <c r="CT22" i="37"/>
  <c r="CT21" i="37"/>
  <c r="D59" i="81"/>
  <c r="E59" i="81"/>
  <c r="G155" i="81"/>
  <c r="G65" i="81"/>
  <c r="G66" i="81"/>
  <c r="G67" i="81"/>
  <c r="G68" i="81"/>
  <c r="G69" i="81"/>
  <c r="G79" i="81"/>
  <c r="G5" i="81"/>
  <c r="G6" i="81"/>
  <c r="G7" i="81"/>
  <c r="G8" i="81"/>
  <c r="G9" i="81"/>
  <c r="G10" i="81"/>
  <c r="G11" i="81"/>
  <c r="G12" i="81"/>
  <c r="G13" i="81"/>
  <c r="G14" i="81"/>
  <c r="G15" i="81"/>
  <c r="G19" i="81"/>
  <c r="G20" i="81"/>
  <c r="C135" i="81"/>
  <c r="D135" i="81"/>
  <c r="E135" i="81"/>
  <c r="F135" i="81"/>
  <c r="B135" i="81"/>
  <c r="N250" i="99"/>
  <c r="L250" i="99"/>
  <c r="J250" i="99"/>
  <c r="H250" i="99"/>
  <c r="G250" i="99"/>
  <c r="F250" i="99"/>
  <c r="B250" i="99"/>
  <c r="P249" i="99"/>
  <c r="T248" i="99"/>
  <c r="P248" i="99"/>
  <c r="H248" i="99"/>
  <c r="P247" i="99"/>
  <c r="N247" i="99"/>
  <c r="K247" i="99"/>
  <c r="J247" i="99"/>
  <c r="F247" i="99"/>
  <c r="D247" i="99"/>
  <c r="C247" i="99"/>
  <c r="B247" i="99"/>
  <c r="N246" i="99"/>
  <c r="L246" i="99"/>
  <c r="J246" i="99"/>
  <c r="G246" i="99"/>
  <c r="F246" i="99"/>
  <c r="D246" i="99"/>
  <c r="B246" i="99"/>
  <c r="P245" i="99"/>
  <c r="N245" i="99"/>
  <c r="L245" i="99"/>
  <c r="K245" i="99"/>
  <c r="J245" i="99"/>
  <c r="F245" i="99"/>
  <c r="D245" i="99"/>
  <c r="C245" i="99"/>
  <c r="B245" i="99"/>
  <c r="P244" i="99"/>
  <c r="N244" i="99"/>
  <c r="J244" i="99"/>
  <c r="H244" i="99"/>
  <c r="G244" i="99"/>
  <c r="F244" i="99"/>
  <c r="B244" i="99"/>
  <c r="P243" i="99"/>
  <c r="N243" i="99"/>
  <c r="L243" i="99"/>
  <c r="K243" i="99"/>
  <c r="J243" i="99"/>
  <c r="F243" i="99"/>
  <c r="B243" i="99"/>
  <c r="N242" i="99"/>
  <c r="J242" i="99"/>
  <c r="H242" i="99"/>
  <c r="G242" i="99"/>
  <c r="F242" i="99"/>
  <c r="B242" i="99"/>
  <c r="N241" i="99"/>
  <c r="L241" i="99"/>
  <c r="K241" i="99"/>
  <c r="J241" i="99"/>
  <c r="H241" i="99"/>
  <c r="F241" i="99"/>
  <c r="D241" i="99"/>
  <c r="C241" i="99"/>
  <c r="B241" i="99"/>
  <c r="T240" i="99"/>
  <c r="H240" i="99"/>
  <c r="D240" i="99"/>
  <c r="P238" i="99"/>
  <c r="H238" i="99"/>
  <c r="D238" i="99"/>
  <c r="L237" i="99"/>
  <c r="H237" i="99"/>
  <c r="T236" i="99"/>
  <c r="P236" i="99"/>
  <c r="H236" i="99"/>
  <c r="T235" i="99"/>
  <c r="L235" i="99"/>
  <c r="K235" i="99"/>
  <c r="H235" i="99"/>
  <c r="T234" i="99"/>
  <c r="H234" i="99"/>
  <c r="D234" i="99"/>
  <c r="T233" i="99"/>
  <c r="L233" i="99"/>
  <c r="T232" i="99"/>
  <c r="D232" i="99"/>
  <c r="T231" i="99"/>
  <c r="L231" i="99"/>
  <c r="T230" i="99"/>
  <c r="P230" i="99"/>
  <c r="H230" i="99"/>
  <c r="T229" i="99"/>
  <c r="H229" i="99"/>
  <c r="P228" i="99"/>
  <c r="H228" i="99"/>
  <c r="D228" i="99"/>
  <c r="T227" i="99"/>
  <c r="L227" i="99"/>
  <c r="H227" i="99"/>
  <c r="T226" i="99"/>
  <c r="P226" i="99"/>
  <c r="D226" i="99"/>
  <c r="T225" i="99"/>
  <c r="L225" i="99"/>
  <c r="H225" i="99"/>
  <c r="T224" i="99"/>
  <c r="P224" i="99"/>
  <c r="D224" i="99"/>
  <c r="H223" i="99"/>
  <c r="P222" i="99"/>
  <c r="H222" i="99"/>
  <c r="D222" i="99"/>
  <c r="L221" i="99"/>
  <c r="H221" i="99"/>
  <c r="T220" i="99"/>
  <c r="P220" i="99"/>
  <c r="H220" i="99"/>
  <c r="T219" i="99"/>
  <c r="L219" i="99"/>
  <c r="K219" i="99"/>
  <c r="H219" i="99"/>
  <c r="T218" i="99"/>
  <c r="D218" i="99"/>
  <c r="T217" i="99"/>
  <c r="L217" i="99"/>
  <c r="T216" i="99"/>
  <c r="D216" i="99"/>
  <c r="P214" i="99"/>
  <c r="H214" i="99"/>
  <c r="T213" i="99"/>
  <c r="H213" i="99"/>
  <c r="P212" i="99"/>
  <c r="H212" i="99"/>
  <c r="D212" i="99"/>
  <c r="T211" i="99"/>
  <c r="P211" i="99"/>
  <c r="L211" i="99"/>
  <c r="H211" i="99"/>
  <c r="D211" i="99"/>
  <c r="P210" i="99"/>
  <c r="L210" i="99"/>
  <c r="D210" i="99"/>
  <c r="T209" i="99"/>
  <c r="L209" i="99"/>
  <c r="H209" i="99"/>
  <c r="P208" i="99"/>
  <c r="L208" i="99"/>
  <c r="D208" i="99"/>
  <c r="T207" i="99"/>
  <c r="L207" i="99"/>
  <c r="H207" i="99"/>
  <c r="P206" i="99"/>
  <c r="D206" i="99"/>
  <c r="T205" i="99"/>
  <c r="L205" i="99"/>
  <c r="K205" i="99"/>
  <c r="H205" i="99"/>
  <c r="P204" i="99"/>
  <c r="D204" i="99"/>
  <c r="T203" i="99"/>
  <c r="L203" i="99"/>
  <c r="H203" i="99"/>
  <c r="P202" i="99"/>
  <c r="G202" i="99"/>
  <c r="D202" i="99"/>
  <c r="T201" i="99"/>
  <c r="L201" i="99"/>
  <c r="H201" i="99"/>
  <c r="T200" i="99"/>
  <c r="P200" i="99"/>
  <c r="D200" i="99"/>
  <c r="T199" i="99"/>
  <c r="L199" i="99"/>
  <c r="H199" i="99"/>
  <c r="T198" i="99"/>
  <c r="P198" i="99"/>
  <c r="H198" i="99"/>
  <c r="D198" i="99"/>
  <c r="T197" i="99"/>
  <c r="P197" i="99"/>
  <c r="L197" i="99"/>
  <c r="H197" i="99"/>
  <c r="L196" i="99"/>
  <c r="D196" i="99"/>
  <c r="H195" i="99"/>
  <c r="T194" i="99"/>
  <c r="L194" i="99"/>
  <c r="D194" i="99"/>
  <c r="H193" i="99"/>
  <c r="T192" i="99"/>
  <c r="D192" i="99"/>
  <c r="P191" i="99"/>
  <c r="H191" i="99"/>
  <c r="T190" i="99"/>
  <c r="D190" i="99"/>
  <c r="P189" i="99"/>
  <c r="T188" i="99"/>
  <c r="O188" i="99"/>
  <c r="L188" i="99"/>
  <c r="D188" i="99"/>
  <c r="P187" i="99"/>
  <c r="T186" i="99"/>
  <c r="L186" i="99"/>
  <c r="P185" i="99"/>
  <c r="H185" i="99"/>
  <c r="T184" i="99"/>
  <c r="L184" i="99"/>
  <c r="P183" i="99"/>
  <c r="H183" i="99"/>
  <c r="L182" i="99"/>
  <c r="D182" i="99"/>
  <c r="P181" i="99"/>
  <c r="H181" i="99"/>
  <c r="L180" i="99"/>
  <c r="D180" i="99"/>
  <c r="H179" i="99"/>
  <c r="T178" i="99"/>
  <c r="L178" i="99"/>
  <c r="D178" i="99"/>
  <c r="H177" i="99"/>
  <c r="T176" i="99"/>
  <c r="P176" i="99"/>
  <c r="L176" i="99"/>
  <c r="H176" i="99"/>
  <c r="D176" i="99"/>
  <c r="P175" i="99"/>
  <c r="H175" i="99"/>
  <c r="D175" i="99"/>
  <c r="T174" i="99"/>
  <c r="P174" i="99"/>
  <c r="L174" i="99"/>
  <c r="D174" i="99"/>
  <c r="P173" i="99"/>
  <c r="L173" i="99"/>
  <c r="H173" i="99"/>
  <c r="D173" i="99"/>
  <c r="T172" i="99"/>
  <c r="N172" i="99"/>
  <c r="L172" i="99"/>
  <c r="J172" i="99"/>
  <c r="H172" i="99"/>
  <c r="G172" i="99"/>
  <c r="F172" i="99"/>
  <c r="B172" i="99"/>
  <c r="T171" i="99"/>
  <c r="L171" i="99"/>
  <c r="H171" i="99"/>
  <c r="D171" i="99"/>
  <c r="T170" i="99"/>
  <c r="P170" i="99"/>
  <c r="H170" i="99"/>
  <c r="T169" i="99"/>
  <c r="P169" i="99"/>
  <c r="L169" i="99"/>
  <c r="H169" i="99"/>
  <c r="D169" i="99"/>
  <c r="P168" i="99"/>
  <c r="N168" i="99"/>
  <c r="J168" i="99"/>
  <c r="G168" i="99"/>
  <c r="F168" i="99"/>
  <c r="B168" i="99"/>
  <c r="P167" i="99"/>
  <c r="N167" i="99"/>
  <c r="K167" i="99"/>
  <c r="J167" i="99"/>
  <c r="H167" i="99"/>
  <c r="F167" i="99"/>
  <c r="D167" i="99"/>
  <c r="C167" i="99"/>
  <c r="B167" i="99"/>
  <c r="T166" i="99"/>
  <c r="P166" i="99"/>
  <c r="L166" i="99"/>
  <c r="H166" i="99"/>
  <c r="T165" i="99"/>
  <c r="L165" i="99"/>
  <c r="H165" i="99"/>
  <c r="D165" i="99"/>
  <c r="T164" i="99"/>
  <c r="P164" i="99"/>
  <c r="H164" i="99"/>
  <c r="T163" i="99"/>
  <c r="P163" i="99"/>
  <c r="L163" i="99"/>
  <c r="H163" i="99"/>
  <c r="D163" i="99"/>
  <c r="P162" i="99"/>
  <c r="H162" i="99"/>
  <c r="D162" i="99"/>
  <c r="T161" i="99"/>
  <c r="P161" i="99"/>
  <c r="N161" i="99"/>
  <c r="L161" i="99"/>
  <c r="K161" i="99"/>
  <c r="J161" i="99"/>
  <c r="F161" i="99"/>
  <c r="D161" i="99"/>
  <c r="C161" i="99"/>
  <c r="B161" i="99"/>
  <c r="T160" i="99"/>
  <c r="L160" i="99"/>
  <c r="D160" i="99"/>
  <c r="T159" i="99"/>
  <c r="P159" i="99"/>
  <c r="L159" i="99"/>
  <c r="K159" i="99"/>
  <c r="H159" i="99"/>
  <c r="T158" i="99"/>
  <c r="L158" i="99"/>
  <c r="H158" i="99"/>
  <c r="D158" i="99"/>
  <c r="T157" i="99"/>
  <c r="P157" i="99"/>
  <c r="H157" i="99"/>
  <c r="T156" i="99"/>
  <c r="P156" i="99"/>
  <c r="L156" i="99"/>
  <c r="H156" i="99"/>
  <c r="D156" i="99"/>
  <c r="P155" i="99"/>
  <c r="K155" i="99"/>
  <c r="H155" i="99"/>
  <c r="D155" i="99"/>
  <c r="T154" i="99"/>
  <c r="P154" i="99"/>
  <c r="L154" i="99"/>
  <c r="D154" i="99"/>
  <c r="P153" i="99"/>
  <c r="L153" i="99"/>
  <c r="H153" i="99"/>
  <c r="D153" i="99"/>
  <c r="T152" i="99"/>
  <c r="L152" i="99"/>
  <c r="D152" i="99"/>
  <c r="T151" i="99"/>
  <c r="P151" i="99"/>
  <c r="L151" i="99"/>
  <c r="K151" i="99"/>
  <c r="H151" i="99"/>
  <c r="T150" i="99"/>
  <c r="L150" i="99"/>
  <c r="H150" i="99"/>
  <c r="D150" i="99"/>
  <c r="T149" i="99"/>
  <c r="P149" i="99"/>
  <c r="H149" i="99"/>
  <c r="T148" i="99"/>
  <c r="P148" i="99"/>
  <c r="L148" i="99"/>
  <c r="H148" i="99"/>
  <c r="D148" i="99"/>
  <c r="P147" i="99"/>
  <c r="K147" i="99"/>
  <c r="H147" i="99"/>
  <c r="D147" i="99"/>
  <c r="T146" i="99"/>
  <c r="P146" i="99"/>
  <c r="L146" i="99"/>
  <c r="D146" i="99"/>
  <c r="P145" i="99"/>
  <c r="L145" i="99"/>
  <c r="H145" i="99"/>
  <c r="D145" i="99"/>
  <c r="T144" i="99"/>
  <c r="L144" i="99"/>
  <c r="D144" i="99"/>
  <c r="T143" i="99"/>
  <c r="P143" i="99"/>
  <c r="L143" i="99"/>
  <c r="H143" i="99"/>
  <c r="T142" i="99"/>
  <c r="L142" i="99"/>
  <c r="H142" i="99"/>
  <c r="D142" i="99"/>
  <c r="T141" i="99"/>
  <c r="P141" i="99"/>
  <c r="H141" i="99"/>
  <c r="T140" i="99"/>
  <c r="P140" i="99"/>
  <c r="L140" i="99"/>
  <c r="H140" i="99"/>
  <c r="D140" i="99"/>
  <c r="P139" i="99"/>
  <c r="H139" i="99"/>
  <c r="D139" i="99"/>
  <c r="T138" i="99"/>
  <c r="P138" i="99"/>
  <c r="L138" i="99"/>
  <c r="D138" i="99"/>
  <c r="P137" i="99"/>
  <c r="L137" i="99"/>
  <c r="H137" i="99"/>
  <c r="D137" i="99"/>
  <c r="T136" i="99"/>
  <c r="L136" i="99"/>
  <c r="D136" i="99"/>
  <c r="T135" i="99"/>
  <c r="P135" i="99"/>
  <c r="L135" i="99"/>
  <c r="H135" i="99"/>
  <c r="T134" i="99"/>
  <c r="L134" i="99"/>
  <c r="H134" i="99"/>
  <c r="D134" i="99"/>
  <c r="T133" i="99"/>
  <c r="P133" i="99"/>
  <c r="H133" i="99"/>
  <c r="T132" i="99"/>
  <c r="P132" i="99"/>
  <c r="L132" i="99"/>
  <c r="H132" i="99"/>
  <c r="D132" i="99"/>
  <c r="P131" i="99"/>
  <c r="H131" i="99"/>
  <c r="D131" i="99"/>
  <c r="T130" i="99"/>
  <c r="P130" i="99"/>
  <c r="L130" i="99"/>
  <c r="D130" i="99"/>
  <c r="P129" i="99"/>
  <c r="L129" i="99"/>
  <c r="H129" i="99"/>
  <c r="D129" i="99"/>
  <c r="T128" i="99"/>
  <c r="L128" i="99"/>
  <c r="D128" i="99"/>
  <c r="T127" i="99"/>
  <c r="P127" i="99"/>
  <c r="L127" i="99"/>
  <c r="H127" i="99"/>
  <c r="T126" i="99"/>
  <c r="L126" i="99"/>
  <c r="H126" i="99"/>
  <c r="D126" i="99"/>
  <c r="T125" i="99"/>
  <c r="P125" i="99"/>
  <c r="H125" i="99"/>
  <c r="T124" i="99"/>
  <c r="P124" i="99"/>
  <c r="L124" i="99"/>
  <c r="H124" i="99"/>
  <c r="D124" i="99"/>
  <c r="P123" i="99"/>
  <c r="H123" i="99"/>
  <c r="D123" i="99"/>
  <c r="T122" i="99"/>
  <c r="P122" i="99"/>
  <c r="L122" i="99"/>
  <c r="D122" i="99"/>
  <c r="P121" i="99"/>
  <c r="L121" i="99"/>
  <c r="H121" i="99"/>
  <c r="D121" i="99"/>
  <c r="T120" i="99"/>
  <c r="L120" i="99"/>
  <c r="H120" i="99"/>
  <c r="D120" i="99"/>
  <c r="T119" i="99"/>
  <c r="P119" i="99"/>
  <c r="L119" i="99"/>
  <c r="K119" i="99"/>
  <c r="H119" i="99"/>
  <c r="T118" i="99"/>
  <c r="L118" i="99"/>
  <c r="H118" i="99"/>
  <c r="D118" i="99"/>
  <c r="T117" i="99"/>
  <c r="P117" i="99"/>
  <c r="K117" i="99"/>
  <c r="H117" i="99"/>
  <c r="D117" i="99"/>
  <c r="T116" i="99"/>
  <c r="P116" i="99"/>
  <c r="L116" i="99"/>
  <c r="H116" i="99"/>
  <c r="D116" i="99"/>
  <c r="T115" i="99"/>
  <c r="P115" i="99"/>
  <c r="H115" i="99"/>
  <c r="D115" i="99"/>
  <c r="T114" i="99"/>
  <c r="P114" i="99"/>
  <c r="L114" i="99"/>
  <c r="D114" i="99"/>
  <c r="T113" i="99"/>
  <c r="P113" i="99"/>
  <c r="L113" i="99"/>
  <c r="H113" i="99"/>
  <c r="T112" i="99"/>
  <c r="L112" i="99"/>
  <c r="H112" i="99"/>
  <c r="D112" i="99"/>
  <c r="T111" i="99"/>
  <c r="P111" i="99"/>
  <c r="K111" i="99"/>
  <c r="H111" i="99"/>
  <c r="T110" i="99"/>
  <c r="P110" i="99"/>
  <c r="L110" i="99"/>
  <c r="H110" i="99"/>
  <c r="D110" i="99"/>
  <c r="P109" i="99"/>
  <c r="K109" i="99"/>
  <c r="H109" i="99"/>
  <c r="D109" i="99"/>
  <c r="T108" i="99"/>
  <c r="P108" i="99"/>
  <c r="L108" i="99"/>
  <c r="D108" i="99"/>
  <c r="P107" i="99"/>
  <c r="L107" i="99"/>
  <c r="H107" i="99"/>
  <c r="D107" i="99"/>
  <c r="T106" i="99"/>
  <c r="L106" i="99"/>
  <c r="D106" i="99"/>
  <c r="T105" i="99"/>
  <c r="P105" i="99"/>
  <c r="L105" i="99"/>
  <c r="H105" i="99"/>
  <c r="T104" i="99"/>
  <c r="L104" i="99"/>
  <c r="H104" i="99"/>
  <c r="D104" i="99"/>
  <c r="T103" i="99"/>
  <c r="P103" i="99"/>
  <c r="K103" i="99"/>
  <c r="H103" i="99"/>
  <c r="T102" i="99"/>
  <c r="P102" i="99"/>
  <c r="L102" i="99"/>
  <c r="H102" i="99"/>
  <c r="D102" i="99"/>
  <c r="P101" i="99"/>
  <c r="K101" i="99"/>
  <c r="H101" i="99"/>
  <c r="D101" i="99"/>
  <c r="T100" i="99"/>
  <c r="P100" i="99"/>
  <c r="L100" i="99"/>
  <c r="D100" i="99"/>
  <c r="P99" i="99"/>
  <c r="L99" i="99"/>
  <c r="H99" i="99"/>
  <c r="D99" i="99"/>
  <c r="T98" i="99"/>
  <c r="L98" i="99"/>
  <c r="D98" i="99"/>
  <c r="T97" i="99"/>
  <c r="P97" i="99"/>
  <c r="L97" i="99"/>
  <c r="H97" i="99"/>
  <c r="T96" i="99"/>
  <c r="L96" i="99"/>
  <c r="H96" i="99"/>
  <c r="D96" i="99"/>
  <c r="T95" i="99"/>
  <c r="P95" i="99"/>
  <c r="K95" i="99"/>
  <c r="H95" i="99"/>
  <c r="T94" i="99"/>
  <c r="P94" i="99"/>
  <c r="L94" i="99"/>
  <c r="H94" i="99"/>
  <c r="D94" i="99"/>
  <c r="P93" i="99"/>
  <c r="K93" i="99"/>
  <c r="H93" i="99"/>
  <c r="D93" i="99"/>
  <c r="T92" i="99"/>
  <c r="P92" i="99"/>
  <c r="L92" i="99"/>
  <c r="D92" i="99"/>
  <c r="P91" i="99"/>
  <c r="L91" i="99"/>
  <c r="H91" i="99"/>
  <c r="D91" i="99"/>
  <c r="T90" i="99"/>
  <c r="L90" i="99"/>
  <c r="D90" i="99"/>
  <c r="T89" i="99"/>
  <c r="P89" i="99"/>
  <c r="L89" i="99"/>
  <c r="H89" i="99"/>
  <c r="T88" i="99"/>
  <c r="N88" i="99"/>
  <c r="L88" i="99"/>
  <c r="J88" i="99"/>
  <c r="H88" i="99"/>
  <c r="G88" i="99"/>
  <c r="F88" i="99"/>
  <c r="B88" i="99"/>
  <c r="P86" i="99"/>
  <c r="H86" i="99"/>
  <c r="D86" i="99"/>
  <c r="T85" i="99"/>
  <c r="P85" i="99"/>
  <c r="L85" i="99"/>
  <c r="D85" i="99"/>
  <c r="P84" i="99"/>
  <c r="L84" i="99"/>
  <c r="H84" i="99"/>
  <c r="D84" i="99"/>
  <c r="T83" i="99"/>
  <c r="L83" i="99"/>
  <c r="D83" i="99"/>
  <c r="T82" i="99"/>
  <c r="P82" i="99"/>
  <c r="L82" i="99"/>
  <c r="H82" i="99"/>
  <c r="T81" i="99"/>
  <c r="L81" i="99"/>
  <c r="H81" i="99"/>
  <c r="D81" i="99"/>
  <c r="T80" i="99"/>
  <c r="P80" i="99"/>
  <c r="H80" i="99"/>
  <c r="T79" i="99"/>
  <c r="P79" i="99"/>
  <c r="L79" i="99"/>
  <c r="H79" i="99"/>
  <c r="D79" i="99"/>
  <c r="P78" i="99"/>
  <c r="H78" i="99"/>
  <c r="D78" i="99"/>
  <c r="T77" i="99"/>
  <c r="P77" i="99"/>
  <c r="L77" i="99"/>
  <c r="D77" i="99"/>
  <c r="P76" i="99"/>
  <c r="L76" i="99"/>
  <c r="H76" i="99"/>
  <c r="D76" i="99"/>
  <c r="T75" i="99"/>
  <c r="L75" i="99"/>
  <c r="D75" i="99"/>
  <c r="T74" i="99"/>
  <c r="P74" i="99"/>
  <c r="L74" i="99"/>
  <c r="H74" i="99"/>
  <c r="T73" i="99"/>
  <c r="L73" i="99"/>
  <c r="H73" i="99"/>
  <c r="D73" i="99"/>
  <c r="T72" i="99"/>
  <c r="P72" i="99"/>
  <c r="H72" i="99"/>
  <c r="T71" i="99"/>
  <c r="P71" i="99"/>
  <c r="L71" i="99"/>
  <c r="H71" i="99"/>
  <c r="D71" i="99"/>
  <c r="P70" i="99"/>
  <c r="H70" i="99"/>
  <c r="T69" i="99"/>
  <c r="L69" i="99"/>
  <c r="D69" i="99"/>
  <c r="P68" i="99"/>
  <c r="H68" i="99"/>
  <c r="T67" i="99"/>
  <c r="L67" i="99"/>
  <c r="D67" i="99"/>
  <c r="P66" i="99"/>
  <c r="H66" i="99"/>
  <c r="T65" i="99"/>
  <c r="L65" i="99"/>
  <c r="D65" i="99"/>
  <c r="P64" i="99"/>
  <c r="H64" i="99"/>
  <c r="T63" i="99"/>
  <c r="L63" i="99"/>
  <c r="D63" i="99"/>
  <c r="P62" i="99"/>
  <c r="H62" i="99"/>
  <c r="T61" i="99"/>
  <c r="L61" i="99"/>
  <c r="D61" i="99"/>
  <c r="P60" i="99"/>
  <c r="H60" i="99"/>
  <c r="T59" i="99"/>
  <c r="L59" i="99"/>
  <c r="D59" i="99"/>
  <c r="P58" i="99"/>
  <c r="H58" i="99"/>
  <c r="T57" i="99"/>
  <c r="L57" i="99"/>
  <c r="D57" i="99"/>
  <c r="P56" i="99"/>
  <c r="H56" i="99"/>
  <c r="T55" i="99"/>
  <c r="L55" i="99"/>
  <c r="D55" i="99"/>
  <c r="P54" i="99"/>
  <c r="H54" i="99"/>
  <c r="T53" i="99"/>
  <c r="L53" i="99"/>
  <c r="D53" i="99"/>
  <c r="P52" i="99"/>
  <c r="H52" i="99"/>
  <c r="C52" i="99"/>
  <c r="T51" i="99"/>
  <c r="L51" i="99"/>
  <c r="D51" i="99"/>
  <c r="P50" i="99"/>
  <c r="H50" i="99"/>
  <c r="T49" i="99"/>
  <c r="L49" i="99"/>
  <c r="D49" i="99"/>
  <c r="P48" i="99"/>
  <c r="H48" i="99"/>
  <c r="T47" i="99"/>
  <c r="L47" i="99"/>
  <c r="D47" i="99"/>
  <c r="P46" i="99"/>
  <c r="H46" i="99"/>
  <c r="C46" i="99"/>
  <c r="T45" i="99"/>
  <c r="L45" i="99"/>
  <c r="D45" i="99"/>
  <c r="P44" i="99"/>
  <c r="H44" i="99"/>
  <c r="C44" i="99"/>
  <c r="T43" i="99"/>
  <c r="L43" i="99"/>
  <c r="D43" i="99"/>
  <c r="P42" i="99"/>
  <c r="H42" i="99"/>
  <c r="T41" i="99"/>
  <c r="L41" i="99"/>
  <c r="D41" i="99"/>
  <c r="P40" i="99"/>
  <c r="H40" i="99"/>
  <c r="T39" i="99"/>
  <c r="L39" i="99"/>
  <c r="D39" i="99"/>
  <c r="P38" i="99"/>
  <c r="H38" i="99"/>
  <c r="C38" i="99"/>
  <c r="T37" i="99"/>
  <c r="L37" i="99"/>
  <c r="D37" i="99"/>
  <c r="P36" i="99"/>
  <c r="H36" i="99"/>
  <c r="C36" i="99"/>
  <c r="T35" i="99"/>
  <c r="L35" i="99"/>
  <c r="D35" i="99"/>
  <c r="P34" i="99"/>
  <c r="H34" i="99"/>
  <c r="T33" i="99"/>
  <c r="L33" i="99"/>
  <c r="D33" i="99"/>
  <c r="P32" i="99"/>
  <c r="H32" i="99"/>
  <c r="T31" i="99"/>
  <c r="L31" i="99"/>
  <c r="D31" i="99"/>
  <c r="P30" i="99"/>
  <c r="H30" i="99"/>
  <c r="C30" i="99"/>
  <c r="T29" i="99"/>
  <c r="L29" i="99"/>
  <c r="D29" i="99"/>
  <c r="S28" i="99"/>
  <c r="P28" i="99"/>
  <c r="H28" i="99"/>
  <c r="T27" i="99"/>
  <c r="L27" i="99"/>
  <c r="D27" i="99"/>
  <c r="P26" i="99"/>
  <c r="K26" i="99"/>
  <c r="H26" i="99"/>
  <c r="C26" i="99"/>
  <c r="T25" i="99"/>
  <c r="L25" i="99"/>
  <c r="D25" i="99"/>
  <c r="P24" i="99"/>
  <c r="K24" i="99"/>
  <c r="H24" i="99"/>
  <c r="C24" i="99"/>
  <c r="T23" i="99"/>
  <c r="L23" i="99"/>
  <c r="D23" i="99"/>
  <c r="P22" i="99"/>
  <c r="K22" i="99"/>
  <c r="H22" i="99"/>
  <c r="C22" i="99"/>
  <c r="T21" i="99"/>
  <c r="L21" i="99"/>
  <c r="D21" i="99"/>
  <c r="P20" i="99"/>
  <c r="K20" i="99"/>
  <c r="H20" i="99"/>
  <c r="C20" i="99"/>
  <c r="T19" i="99"/>
  <c r="L19" i="99"/>
  <c r="D19" i="99"/>
  <c r="P18" i="99"/>
  <c r="K18" i="99"/>
  <c r="H18" i="99"/>
  <c r="C18" i="99"/>
  <c r="T17" i="99"/>
  <c r="L17" i="99"/>
  <c r="D17" i="99"/>
  <c r="P16" i="99"/>
  <c r="K16" i="99"/>
  <c r="H16" i="99"/>
  <c r="C16" i="99"/>
  <c r="T15" i="99"/>
  <c r="L15" i="99"/>
  <c r="D15" i="99"/>
  <c r="P14" i="99"/>
  <c r="K14" i="99"/>
  <c r="H14" i="99"/>
  <c r="C14" i="99"/>
  <c r="T13" i="99"/>
  <c r="L13" i="99"/>
  <c r="D13" i="99"/>
  <c r="P12" i="99"/>
  <c r="K12" i="99"/>
  <c r="H12" i="99"/>
  <c r="C12" i="99"/>
  <c r="T11" i="99"/>
  <c r="L11" i="99"/>
  <c r="D11" i="99"/>
  <c r="P10" i="99"/>
  <c r="K10" i="99"/>
  <c r="H10" i="99"/>
  <c r="C10" i="99"/>
  <c r="T9" i="99"/>
  <c r="L9" i="99"/>
  <c r="D9" i="99"/>
  <c r="P8" i="99"/>
  <c r="K8" i="99"/>
  <c r="H8" i="99"/>
  <c r="C8" i="99"/>
  <c r="T7" i="99"/>
  <c r="L7" i="99"/>
  <c r="D7" i="99"/>
  <c r="P6" i="99"/>
  <c r="K6" i="99"/>
  <c r="H6" i="99"/>
  <c r="C6" i="99"/>
  <c r="T5" i="99"/>
  <c r="L5" i="99"/>
  <c r="D5" i="99"/>
  <c r="P4" i="99"/>
  <c r="AA22" i="9"/>
  <c r="Z22" i="9"/>
  <c r="Y22" i="9"/>
  <c r="Y18" i="9" s="1"/>
  <c r="X22" i="9"/>
  <c r="W22" i="9"/>
  <c r="T22" i="9"/>
  <c r="T10" i="9" s="1"/>
  <c r="G91" i="109" s="1"/>
  <c r="T3" i="99"/>
  <c r="P3" i="99"/>
  <c r="L3" i="99"/>
  <c r="H3" i="99"/>
  <c r="D3" i="99"/>
  <c r="O87" i="99"/>
  <c r="EF135" i="84"/>
  <c r="DP135" i="84"/>
  <c r="EM135" i="84"/>
  <c r="EE135" i="84"/>
  <c r="EA135" i="84"/>
  <c r="DW135" i="84"/>
  <c r="DS135" i="84"/>
  <c r="DO135" i="84"/>
  <c r="DK135" i="84"/>
  <c r="ED135" i="84"/>
  <c r="DV135" i="84"/>
  <c r="EO135" i="84"/>
  <c r="EC135" i="84"/>
  <c r="DY135" i="84"/>
  <c r="DQ135" i="84"/>
  <c r="DM135" i="84"/>
  <c r="EB134" i="84"/>
  <c r="DL134" i="84"/>
  <c r="EQ134" i="84"/>
  <c r="EQ226" i="84" s="1"/>
  <c r="EM134" i="84"/>
  <c r="EI134" i="84"/>
  <c r="DS134" i="84"/>
  <c r="EL134" i="84"/>
  <c r="DZ134" i="84"/>
  <c r="DN134" i="84"/>
  <c r="DJ134" i="84"/>
  <c r="EO134" i="84"/>
  <c r="EK134" i="84"/>
  <c r="EG134" i="84"/>
  <c r="DU134" i="84"/>
  <c r="DI134" i="84"/>
  <c r="CW135" i="84"/>
  <c r="CK135" i="84"/>
  <c r="CG135" i="84"/>
  <c r="BS135" i="84"/>
  <c r="BK135" i="84"/>
  <c r="AY135" i="84"/>
  <c r="AU135" i="84"/>
  <c r="DB135" i="84"/>
  <c r="CP135" i="84"/>
  <c r="CL135" i="84"/>
  <c r="BZ135" i="84"/>
  <c r="BP135" i="84"/>
  <c r="BH135" i="84"/>
  <c r="BD135" i="84"/>
  <c r="AH135" i="84"/>
  <c r="AD135" i="84"/>
  <c r="CY135" i="84"/>
  <c r="CU135" i="84"/>
  <c r="CI135" i="84"/>
  <c r="BU135" i="84"/>
  <c r="AW135" i="84"/>
  <c r="AS135" i="84"/>
  <c r="G135" i="84"/>
  <c r="CS134" i="84"/>
  <c r="CG134" i="84"/>
  <c r="BY134" i="84"/>
  <c r="BG134" i="84"/>
  <c r="BC134" i="84"/>
  <c r="AC134" i="84"/>
  <c r="Y134" i="84"/>
  <c r="M134" i="84"/>
  <c r="I134" i="84"/>
  <c r="DF134" i="84"/>
  <c r="DB134" i="84"/>
  <c r="CT134" i="84"/>
  <c r="CP134" i="84"/>
  <c r="CD134" i="84"/>
  <c r="BT134" i="84"/>
  <c r="BH206" i="84"/>
  <c r="BD206" i="84"/>
  <c r="AZ206" i="84"/>
  <c r="AV206" i="84"/>
  <c r="V134" i="84"/>
  <c r="R134" i="84"/>
  <c r="F134" i="84"/>
  <c r="B134" i="84"/>
  <c r="DC134" i="84"/>
  <c r="CY134" i="84"/>
  <c r="CM134" i="84"/>
  <c r="CI134" i="84"/>
  <c r="CE134" i="84"/>
  <c r="CA134" i="84"/>
  <c r="AW134" i="84"/>
  <c r="AI134" i="84"/>
  <c r="AA134" i="84"/>
  <c r="O134" i="84"/>
  <c r="K134" i="84"/>
  <c r="G134" i="84"/>
  <c r="CL209" i="83"/>
  <c r="CK209" i="83"/>
  <c r="BO209" i="83"/>
  <c r="BL209" i="83"/>
  <c r="BH209" i="83"/>
  <c r="AV209" i="83"/>
  <c r="AN209" i="83"/>
  <c r="AH209" i="83"/>
  <c r="Z209" i="83"/>
  <c r="Y209" i="83"/>
  <c r="U209" i="83"/>
  <c r="Q209" i="83"/>
  <c r="M209" i="83"/>
  <c r="I209" i="83"/>
  <c r="B209" i="83"/>
  <c r="CQ208" i="83"/>
  <c r="CM208" i="83"/>
  <c r="CA208" i="83"/>
  <c r="BI208" i="83"/>
  <c r="AH208" i="83"/>
  <c r="AD208" i="83"/>
  <c r="AA135" i="83"/>
  <c r="W208" i="83"/>
  <c r="V208" i="83"/>
  <c r="S208" i="83"/>
  <c r="R208" i="83"/>
  <c r="O208" i="83"/>
  <c r="N208" i="83"/>
  <c r="B208" i="83"/>
  <c r="CU135" i="83"/>
  <c r="CQ135" i="83"/>
  <c r="CN207" i="83"/>
  <c r="CJ207" i="83"/>
  <c r="CC135" i="83"/>
  <c r="BX207" i="83"/>
  <c r="BN207" i="83"/>
  <c r="BJ207" i="83"/>
  <c r="AR207" i="83"/>
  <c r="AD207" i="83"/>
  <c r="V207" i="83"/>
  <c r="R207" i="83"/>
  <c r="DE135" i="83"/>
  <c r="DD135" i="83"/>
  <c r="CZ209" i="83"/>
  <c r="CV209" i="83"/>
  <c r="CS209" i="83"/>
  <c r="CR209" i="83"/>
  <c r="CN209" i="83"/>
  <c r="CK135" i="83"/>
  <c r="CG209" i="83"/>
  <c r="CA209" i="83"/>
  <c r="BU209" i="83"/>
  <c r="BT209" i="83"/>
  <c r="BS209" i="83"/>
  <c r="BJ135" i="83"/>
  <c r="BG209" i="83"/>
  <c r="BD209" i="83"/>
  <c r="AU209" i="83"/>
  <c r="Y135" i="83"/>
  <c r="L209" i="83"/>
  <c r="I135" i="83"/>
  <c r="D135" i="83"/>
  <c r="DF134" i="83"/>
  <c r="CY208" i="83"/>
  <c r="CX208" i="83"/>
  <c r="CT208" i="83"/>
  <c r="CS208" i="83"/>
  <c r="CR208" i="83"/>
  <c r="CP208" i="83"/>
  <c r="CO208" i="83"/>
  <c r="CK208" i="83"/>
  <c r="CG208" i="83"/>
  <c r="CC208" i="83"/>
  <c r="BY208" i="83"/>
  <c r="BT208" i="83"/>
  <c r="BS208" i="83"/>
  <c r="BP208" i="83"/>
  <c r="BO208" i="83"/>
  <c r="BG208" i="83"/>
  <c r="BD208" i="83"/>
  <c r="BA208" i="83"/>
  <c r="AZ208" i="83"/>
  <c r="AS208" i="83"/>
  <c r="AP208" i="83"/>
  <c r="AO208" i="83"/>
  <c r="AJ208" i="83"/>
  <c r="AI208" i="83"/>
  <c r="AE208" i="83"/>
  <c r="AC208" i="83"/>
  <c r="Y208" i="83"/>
  <c r="U208" i="83"/>
  <c r="Q208" i="83"/>
  <c r="CW207" i="83"/>
  <c r="CS207" i="83"/>
  <c r="CG207" i="83"/>
  <c r="CA207" i="83"/>
  <c r="BZ207" i="83"/>
  <c r="BU207" i="83"/>
  <c r="BT207" i="83"/>
  <c r="BQ207" i="83"/>
  <c r="BH207" i="83"/>
  <c r="BB207" i="83"/>
  <c r="BA207" i="83"/>
  <c r="AU207" i="83"/>
  <c r="AT207" i="83"/>
  <c r="AS207" i="83"/>
  <c r="AQ207" i="83"/>
  <c r="AM207" i="83"/>
  <c r="AJ207" i="83"/>
  <c r="AI207" i="83"/>
  <c r="AF207" i="83"/>
  <c r="AB207" i="83"/>
  <c r="Y207" i="83"/>
  <c r="X207" i="83"/>
  <c r="W207" i="83"/>
  <c r="P207" i="83"/>
  <c r="O207" i="83"/>
  <c r="N207" i="83"/>
  <c r="J207" i="83"/>
  <c r="F207" i="83"/>
  <c r="C207" i="83"/>
  <c r="B207" i="83"/>
  <c r="CZ206" i="83"/>
  <c r="CW206" i="83"/>
  <c r="CV206" i="83"/>
  <c r="CU206" i="83"/>
  <c r="CT206" i="83"/>
  <c r="CQ206" i="83"/>
  <c r="CN206" i="83"/>
  <c r="CM206" i="83"/>
  <c r="CJ206" i="83"/>
  <c r="CI206" i="83"/>
  <c r="CF206" i="83"/>
  <c r="CE206" i="83"/>
  <c r="CA206" i="83"/>
  <c r="BY206" i="83"/>
  <c r="BX206" i="83"/>
  <c r="BU206" i="83"/>
  <c r="BR206" i="83"/>
  <c r="BQ206" i="83"/>
  <c r="BP206" i="83"/>
  <c r="BN206" i="83"/>
  <c r="BK206" i="83"/>
  <c r="BG206" i="83"/>
  <c r="BF206" i="83"/>
  <c r="BB206" i="83"/>
  <c r="AZ206" i="83"/>
  <c r="AY206" i="83"/>
  <c r="AV206" i="83"/>
  <c r="AU206" i="83"/>
  <c r="AT206" i="83"/>
  <c r="AS206" i="83"/>
  <c r="AR206" i="83"/>
  <c r="AQ206" i="83"/>
  <c r="AP206" i="83"/>
  <c r="AO206" i="83"/>
  <c r="AI206" i="83"/>
  <c r="AH206" i="83"/>
  <c r="AE206" i="83"/>
  <c r="AD206" i="83"/>
  <c r="AB206" i="83"/>
  <c r="W206" i="83"/>
  <c r="V206" i="83"/>
  <c r="R206" i="83"/>
  <c r="P206" i="83"/>
  <c r="O206" i="83"/>
  <c r="I206" i="83"/>
  <c r="H206" i="83"/>
  <c r="G206" i="83"/>
  <c r="DE134" i="83"/>
  <c r="DE227" i="83" s="1"/>
  <c r="DA134" i="83"/>
  <c r="CW134" i="83"/>
  <c r="CO134" i="83"/>
  <c r="BF134" i="83"/>
  <c r="AU205" i="83"/>
  <c r="W134" i="83"/>
  <c r="S205" i="83"/>
  <c r="O134" i="83"/>
  <c r="H134" i="83"/>
  <c r="BT204" i="83"/>
  <c r="AD204" i="83"/>
  <c r="CM203" i="83"/>
  <c r="AP203" i="83"/>
  <c r="AO203" i="83"/>
  <c r="AE203" i="83"/>
  <c r="O203" i="83"/>
  <c r="CG202" i="83"/>
  <c r="BG202" i="83"/>
  <c r="AP202" i="83"/>
  <c r="X202" i="83"/>
  <c r="CX201" i="83"/>
  <c r="CP201" i="83"/>
  <c r="BP201" i="83"/>
  <c r="AZ201" i="83"/>
  <c r="CY200" i="83"/>
  <c r="BQ200" i="83"/>
  <c r="BA200" i="83"/>
  <c r="AS200" i="83"/>
  <c r="CZ199" i="83"/>
  <c r="CR199" i="83"/>
  <c r="CJ199" i="83"/>
  <c r="BR199" i="83"/>
  <c r="BJ199" i="83"/>
  <c r="BB199" i="83"/>
  <c r="AT199" i="83"/>
  <c r="AJ199" i="83"/>
  <c r="AB199" i="83"/>
  <c r="T199" i="83"/>
  <c r="L199" i="83"/>
  <c r="D199" i="83"/>
  <c r="DA198" i="83"/>
  <c r="CS198" i="83"/>
  <c r="CC198" i="83"/>
  <c r="BK198" i="83"/>
  <c r="BC198" i="83"/>
  <c r="AU198" i="83"/>
  <c r="AM198" i="83"/>
  <c r="AC198" i="83"/>
  <c r="U198" i="83"/>
  <c r="M198" i="83"/>
  <c r="CT197" i="83"/>
  <c r="CL197" i="83"/>
  <c r="CD197" i="83"/>
  <c r="BT197" i="83"/>
  <c r="BL197" i="83"/>
  <c r="BD197" i="83"/>
  <c r="AV197" i="83"/>
  <c r="AN197" i="83"/>
  <c r="AD197" i="83"/>
  <c r="V197" i="83"/>
  <c r="F197" i="83"/>
  <c r="BU196" i="83"/>
  <c r="BW210" i="83"/>
  <c r="BW211" i="83"/>
  <c r="BW212" i="83"/>
  <c r="BW213" i="83"/>
  <c r="BW214" i="83"/>
  <c r="BW215" i="83"/>
  <c r="BW216" i="83"/>
  <c r="BW217" i="83"/>
  <c r="BW218" i="83"/>
  <c r="BW219" i="83"/>
  <c r="BW220" i="83"/>
  <c r="BW221" i="83"/>
  <c r="BW222" i="83"/>
  <c r="BW223" i="83"/>
  <c r="BW224" i="83"/>
  <c r="BW225" i="83"/>
  <c r="BW226" i="83"/>
  <c r="BW227" i="83"/>
  <c r="AL210" i="83"/>
  <c r="AL211" i="83"/>
  <c r="AL212" i="83"/>
  <c r="AL213" i="83"/>
  <c r="AL214" i="83"/>
  <c r="AL215" i="83"/>
  <c r="AL216" i="83"/>
  <c r="AL217" i="83"/>
  <c r="AL218" i="83"/>
  <c r="AL219" i="83"/>
  <c r="AL220" i="83"/>
  <c r="AL221" i="83"/>
  <c r="AL222" i="83"/>
  <c r="AL223" i="83"/>
  <c r="AL224" i="83"/>
  <c r="AL225" i="83"/>
  <c r="AL226" i="83"/>
  <c r="AL227" i="83"/>
  <c r="CB135" i="83"/>
  <c r="CA134" i="83"/>
  <c r="BL134" i="83"/>
  <c r="AJ135" i="83"/>
  <c r="X135" i="83"/>
  <c r="L135" i="83"/>
  <c r="J135" i="83"/>
  <c r="E206" i="83"/>
  <c r="K206" i="83"/>
  <c r="S206" i="83"/>
  <c r="AA206" i="83"/>
  <c r="AG206" i="83"/>
  <c r="AL206" i="83"/>
  <c r="AM206" i="83"/>
  <c r="AN206" i="83"/>
  <c r="AW206" i="83"/>
  <c r="BA206" i="83"/>
  <c r="BD206" i="83"/>
  <c r="BE206" i="83"/>
  <c r="BH206" i="83"/>
  <c r="BI206" i="83"/>
  <c r="BL206" i="83"/>
  <c r="BO206" i="83"/>
  <c r="BS206" i="83"/>
  <c r="BT206" i="83"/>
  <c r="BW206" i="83"/>
  <c r="BZ206" i="83"/>
  <c r="CB206" i="83"/>
  <c r="CC206" i="83"/>
  <c r="CD206" i="83"/>
  <c r="CG206" i="83"/>
  <c r="CH206" i="83"/>
  <c r="CK206" i="83"/>
  <c r="CO206" i="83"/>
  <c r="CP206" i="83"/>
  <c r="CR206" i="83"/>
  <c r="CS206" i="83"/>
  <c r="CX206" i="83"/>
  <c r="CY206" i="83"/>
  <c r="DA206" i="83"/>
  <c r="D207" i="83"/>
  <c r="E207" i="83"/>
  <c r="H207" i="83"/>
  <c r="L207" i="83"/>
  <c r="T207" i="83"/>
  <c r="U207" i="83"/>
  <c r="Z207" i="83"/>
  <c r="AG207" i="83"/>
  <c r="AH207" i="83"/>
  <c r="AL207" i="83"/>
  <c r="AP207" i="83"/>
  <c r="AV207" i="83"/>
  <c r="AY207" i="83"/>
  <c r="AZ207" i="83"/>
  <c r="BC207" i="83"/>
  <c r="BD207" i="83"/>
  <c r="BG207" i="83"/>
  <c r="BL207" i="83"/>
  <c r="BP207" i="83"/>
  <c r="BR207" i="83"/>
  <c r="BS207" i="83"/>
  <c r="BW207" i="83"/>
  <c r="BY207" i="83"/>
  <c r="CD207" i="83"/>
  <c r="CH207" i="83"/>
  <c r="CL207" i="83"/>
  <c r="CO207" i="83"/>
  <c r="CP207" i="83"/>
  <c r="CT207" i="83"/>
  <c r="CX207" i="83"/>
  <c r="C208" i="83"/>
  <c r="D208" i="83"/>
  <c r="E208" i="83"/>
  <c r="G208" i="83"/>
  <c r="H208" i="83"/>
  <c r="I208" i="83"/>
  <c r="L208" i="83"/>
  <c r="P208" i="83"/>
  <c r="T208" i="83"/>
  <c r="X208" i="83"/>
  <c r="AB208" i="83"/>
  <c r="AL208" i="83"/>
  <c r="AM208" i="83"/>
  <c r="AQ208" i="83"/>
  <c r="AT208" i="83"/>
  <c r="AU208" i="83"/>
  <c r="AX208" i="83"/>
  <c r="AY208" i="83"/>
  <c r="BB208" i="83"/>
  <c r="BE208" i="83"/>
  <c r="BF208" i="83"/>
  <c r="BJ208" i="83"/>
  <c r="BM208" i="83"/>
  <c r="BN208" i="83"/>
  <c r="BQ208" i="83"/>
  <c r="BR208" i="83"/>
  <c r="BU208" i="83"/>
  <c r="BW208" i="83"/>
  <c r="BX208" i="83"/>
  <c r="CB208" i="83"/>
  <c r="CE208" i="83"/>
  <c r="CF208" i="83"/>
  <c r="CI208" i="83"/>
  <c r="CN208" i="83"/>
  <c r="CU208" i="83"/>
  <c r="CV208" i="83"/>
  <c r="CW208" i="83"/>
  <c r="CZ208" i="83"/>
  <c r="DA208" i="83"/>
  <c r="C209" i="83"/>
  <c r="F209" i="83"/>
  <c r="G209" i="83"/>
  <c r="J209" i="83"/>
  <c r="P209" i="83"/>
  <c r="T209" i="83"/>
  <c r="V209" i="83"/>
  <c r="X209" i="83"/>
  <c r="AA209" i="83"/>
  <c r="AD209" i="83"/>
  <c r="AE209" i="83"/>
  <c r="AF209" i="83"/>
  <c r="AI209" i="83"/>
  <c r="AJ209" i="83"/>
  <c r="AL209" i="83"/>
  <c r="AO209" i="83"/>
  <c r="AP209" i="83"/>
  <c r="AS209" i="83"/>
  <c r="AT209" i="83"/>
  <c r="AW209" i="83"/>
  <c r="AX209" i="83"/>
  <c r="AZ209" i="83"/>
  <c r="BA209" i="83"/>
  <c r="BB209" i="83"/>
  <c r="BE209" i="83"/>
  <c r="BF209" i="83"/>
  <c r="BI209" i="83"/>
  <c r="BJ209" i="83"/>
  <c r="BM209" i="83"/>
  <c r="BP209" i="83"/>
  <c r="BQ209" i="83"/>
  <c r="BR209" i="83"/>
  <c r="BW209" i="83"/>
  <c r="BX209" i="83"/>
  <c r="CB209" i="83"/>
  <c r="CD209" i="83"/>
  <c r="CF209" i="83"/>
  <c r="CI209" i="83"/>
  <c r="CJ209" i="83"/>
  <c r="CM209" i="83"/>
  <c r="CP209" i="83"/>
  <c r="CQ209" i="83"/>
  <c r="CT209" i="83"/>
  <c r="CU209" i="83"/>
  <c r="CX209" i="83"/>
  <c r="CY209" i="83"/>
  <c r="A87" i="83"/>
  <c r="A206" i="83" s="1"/>
  <c r="A88" i="83"/>
  <c r="A207" i="83" s="1"/>
  <c r="A89" i="83"/>
  <c r="A208" i="83" s="1"/>
  <c r="A90" i="83"/>
  <c r="A209" i="83" s="1"/>
  <c r="A91" i="83"/>
  <c r="DH210" i="84"/>
  <c r="DH211" i="84"/>
  <c r="DH212" i="84"/>
  <c r="DH213" i="84"/>
  <c r="DH214" i="84"/>
  <c r="DH215" i="84"/>
  <c r="DH216" i="84"/>
  <c r="DH217" i="84"/>
  <c r="DH218" i="84"/>
  <c r="DH219" i="84"/>
  <c r="DH220" i="84"/>
  <c r="DH221" i="84"/>
  <c r="DH222" i="84"/>
  <c r="DH223" i="84"/>
  <c r="DH224" i="84"/>
  <c r="DH225" i="84"/>
  <c r="DH226" i="84"/>
  <c r="DH227" i="84"/>
  <c r="BW210" i="84"/>
  <c r="BW211" i="84"/>
  <c r="BW212" i="84"/>
  <c r="BW213" i="84"/>
  <c r="BW214" i="84"/>
  <c r="BW215" i="84"/>
  <c r="BW216" i="84"/>
  <c r="BW217" i="84"/>
  <c r="BW218" i="84"/>
  <c r="BW219" i="84"/>
  <c r="BW220" i="84"/>
  <c r="BW221" i="84"/>
  <c r="BW222" i="84"/>
  <c r="BW223" i="84"/>
  <c r="BW224" i="84"/>
  <c r="BW225" i="84"/>
  <c r="BW226" i="84"/>
  <c r="BW227" i="84"/>
  <c r="AL210" i="84"/>
  <c r="AL211" i="84"/>
  <c r="AL212" i="84"/>
  <c r="AL213" i="84"/>
  <c r="AL214" i="84"/>
  <c r="AL215" i="84"/>
  <c r="AL216" i="84"/>
  <c r="AL217" i="84"/>
  <c r="AL218" i="84"/>
  <c r="AL219" i="84"/>
  <c r="AL220" i="84"/>
  <c r="AL221" i="84"/>
  <c r="AL222" i="84"/>
  <c r="AL223" i="84"/>
  <c r="AL224" i="84"/>
  <c r="AL225" i="84"/>
  <c r="AL226" i="84"/>
  <c r="AL227" i="84"/>
  <c r="EQ135" i="84"/>
  <c r="EP135" i="84"/>
  <c r="EP134" i="84"/>
  <c r="EN135" i="84"/>
  <c r="EN134" i="84"/>
  <c r="EL135" i="84"/>
  <c r="EK135" i="84"/>
  <c r="EK227" i="84" s="1"/>
  <c r="EJ135" i="84"/>
  <c r="EJ134" i="84"/>
  <c r="EI135" i="84"/>
  <c r="EI227" i="84" s="1"/>
  <c r="EH135" i="84"/>
  <c r="EH134" i="84"/>
  <c r="EG135" i="84"/>
  <c r="EF134" i="84"/>
  <c r="EF227" i="84" s="1"/>
  <c r="EE134" i="84"/>
  <c r="ED134" i="84"/>
  <c r="EC134" i="84"/>
  <c r="EB135" i="84"/>
  <c r="EA134" i="84"/>
  <c r="DZ135" i="84"/>
  <c r="DY134" i="84"/>
  <c r="DX135" i="84"/>
  <c r="DX134" i="84"/>
  <c r="DW134" i="84"/>
  <c r="DV134" i="84"/>
  <c r="DU135" i="84"/>
  <c r="DT135" i="84"/>
  <c r="DT227" i="84" s="1"/>
  <c r="DT134" i="84"/>
  <c r="DR135" i="84"/>
  <c r="DR134" i="84"/>
  <c r="DQ134" i="84"/>
  <c r="DP134" i="84"/>
  <c r="DO134" i="84"/>
  <c r="DN135" i="84"/>
  <c r="DN227" i="84" s="1"/>
  <c r="DM134" i="84"/>
  <c r="DM227" i="84" s="1"/>
  <c r="DL135" i="84"/>
  <c r="DK134" i="84"/>
  <c r="DJ135" i="84"/>
  <c r="DI135" i="84"/>
  <c r="DF135" i="84"/>
  <c r="DE135" i="84"/>
  <c r="DE134" i="84"/>
  <c r="DC135" i="84"/>
  <c r="DA135" i="84"/>
  <c r="DA134" i="84"/>
  <c r="CZ134" i="84"/>
  <c r="CX135" i="84"/>
  <c r="CX134" i="84"/>
  <c r="CW134" i="84"/>
  <c r="CV135" i="84"/>
  <c r="CV134" i="84"/>
  <c r="CU134" i="84"/>
  <c r="CT135" i="84"/>
  <c r="CS135" i="84"/>
  <c r="CR135" i="84"/>
  <c r="CQ135" i="84"/>
  <c r="CQ134" i="84"/>
  <c r="CO135" i="84"/>
  <c r="CO134" i="84"/>
  <c r="CM135" i="84"/>
  <c r="CL134" i="84"/>
  <c r="CK134" i="84"/>
  <c r="CK227" i="84" s="1"/>
  <c r="CJ134" i="84"/>
  <c r="CH135" i="84"/>
  <c r="CH134" i="84"/>
  <c r="CF135" i="84"/>
  <c r="CF134" i="84"/>
  <c r="CE135" i="84"/>
  <c r="CD135" i="84"/>
  <c r="CC135" i="84"/>
  <c r="CC134" i="84"/>
  <c r="CA135" i="84"/>
  <c r="BZ134" i="84"/>
  <c r="BY135" i="84"/>
  <c r="BY227" i="84" s="1"/>
  <c r="BX135" i="84"/>
  <c r="BU134" i="84"/>
  <c r="BT135" i="84"/>
  <c r="BS134" i="84"/>
  <c r="BR135" i="84"/>
  <c r="BQ135" i="84"/>
  <c r="BQ134" i="84"/>
  <c r="BO135" i="84"/>
  <c r="BO134" i="84"/>
  <c r="BN135" i="84"/>
  <c r="BM135" i="84"/>
  <c r="BM134" i="84"/>
  <c r="BL135" i="84"/>
  <c r="BK134" i="84"/>
  <c r="BJ135" i="84"/>
  <c r="BH134" i="84"/>
  <c r="BG135" i="84"/>
  <c r="BF135" i="84"/>
  <c r="BF134" i="84"/>
  <c r="BD134" i="84"/>
  <c r="BC135" i="84"/>
  <c r="BB135" i="84"/>
  <c r="BB134" i="84"/>
  <c r="BA135" i="84"/>
  <c r="BA134" i="84"/>
  <c r="AZ135" i="84"/>
  <c r="AZ134" i="84"/>
  <c r="AY134" i="84"/>
  <c r="AX135" i="84"/>
  <c r="AX134" i="84"/>
  <c r="AV135" i="84"/>
  <c r="AV134" i="84"/>
  <c r="AU134" i="84"/>
  <c r="AU227" i="84" s="1"/>
  <c r="AT135" i="84"/>
  <c r="AT134" i="84"/>
  <c r="AS134" i="84"/>
  <c r="AS227" i="84" s="1"/>
  <c r="AR135" i="84"/>
  <c r="AQ135" i="84"/>
  <c r="AQ134" i="84"/>
  <c r="AP135" i="84"/>
  <c r="AO135" i="84"/>
  <c r="AO134" i="84"/>
  <c r="AN135" i="84"/>
  <c r="AM135" i="84"/>
  <c r="AM134" i="84"/>
  <c r="AJ134" i="84"/>
  <c r="AI135" i="84"/>
  <c r="AH134" i="84"/>
  <c r="AG135" i="84"/>
  <c r="AG134" i="84"/>
  <c r="AF134" i="84"/>
  <c r="AE135" i="84"/>
  <c r="AE134" i="84"/>
  <c r="AD134" i="84"/>
  <c r="AC135" i="84"/>
  <c r="AC227" i="84" s="1"/>
  <c r="AB135" i="84"/>
  <c r="AB134" i="84"/>
  <c r="AA135" i="84"/>
  <c r="Z135" i="84"/>
  <c r="Z134" i="84"/>
  <c r="Y135" i="84"/>
  <c r="Y227" i="84" s="1"/>
  <c r="W135" i="84"/>
  <c r="W134" i="84"/>
  <c r="V135" i="84"/>
  <c r="U135" i="84"/>
  <c r="U134" i="84"/>
  <c r="T135" i="84"/>
  <c r="S135" i="84"/>
  <c r="S134" i="84"/>
  <c r="R135" i="84"/>
  <c r="Q135" i="84"/>
  <c r="Q134" i="84"/>
  <c r="P135" i="84"/>
  <c r="O135" i="84"/>
  <c r="N135" i="84"/>
  <c r="N134" i="84"/>
  <c r="M135" i="84"/>
  <c r="L135" i="84"/>
  <c r="L134" i="84"/>
  <c r="K135" i="84"/>
  <c r="J135" i="84"/>
  <c r="J134" i="84"/>
  <c r="I135" i="84"/>
  <c r="H135" i="84"/>
  <c r="H134" i="84"/>
  <c r="F135" i="84"/>
  <c r="E135" i="84"/>
  <c r="E134" i="84"/>
  <c r="D135" i="84"/>
  <c r="C135" i="84"/>
  <c r="C134" i="84"/>
  <c r="B135" i="84"/>
  <c r="B227" i="84" s="1"/>
  <c r="A137" i="84"/>
  <c r="AL137" i="84" s="1"/>
  <c r="A138" i="84"/>
  <c r="AL138" i="84" s="1"/>
  <c r="A139" i="84"/>
  <c r="AL139" i="84" s="1"/>
  <c r="A140" i="84"/>
  <c r="AL140" i="84" s="1"/>
  <c r="A141" i="84"/>
  <c r="AL141" i="84" s="1"/>
  <c r="A142" i="84"/>
  <c r="AL142" i="84" s="1"/>
  <c r="A143" i="84"/>
  <c r="AL143" i="84" s="1"/>
  <c r="A144" i="84"/>
  <c r="AL144" i="84" s="1"/>
  <c r="A145" i="84"/>
  <c r="AL145" i="84" s="1"/>
  <c r="A146" i="84"/>
  <c r="AL146" i="84" s="1"/>
  <c r="A147" i="84"/>
  <c r="AL147" i="84" s="1"/>
  <c r="A148" i="84"/>
  <c r="AL148" i="84" s="1"/>
  <c r="A149" i="84"/>
  <c r="AL149" i="84" s="1"/>
  <c r="A150" i="84"/>
  <c r="AL150" i="84" s="1"/>
  <c r="A151" i="84"/>
  <c r="AL151" i="84" s="1"/>
  <c r="A152" i="84"/>
  <c r="AL152" i="84" s="1"/>
  <c r="A153" i="84"/>
  <c r="AL153" i="84" s="1"/>
  <c r="A154" i="84"/>
  <c r="AL154" i="84" s="1"/>
  <c r="A155" i="84"/>
  <c r="AL155" i="84" s="1"/>
  <c r="A156" i="84"/>
  <c r="AL156" i="84" s="1"/>
  <c r="A157" i="84"/>
  <c r="AL157" i="84" s="1"/>
  <c r="A158" i="84"/>
  <c r="AL158" i="84" s="1"/>
  <c r="A159" i="84"/>
  <c r="AL159" i="84" s="1"/>
  <c r="A160" i="84"/>
  <c r="AL160" i="84" s="1"/>
  <c r="A161" i="84"/>
  <c r="AL161" i="84" s="1"/>
  <c r="A162" i="84"/>
  <c r="AL162" i="84" s="1"/>
  <c r="A163" i="84"/>
  <c r="AL163" i="84" s="1"/>
  <c r="A164" i="84"/>
  <c r="AL164" i="84" s="1"/>
  <c r="A165" i="84"/>
  <c r="AL165" i="84" s="1"/>
  <c r="A166" i="84"/>
  <c r="AL166" i="84" s="1"/>
  <c r="A167" i="84"/>
  <c r="AL167" i="84" s="1"/>
  <c r="A168" i="84"/>
  <c r="AL168" i="84" s="1"/>
  <c r="A169" i="84"/>
  <c r="AL169" i="84" s="1"/>
  <c r="A170" i="84"/>
  <c r="AL170" i="84" s="1"/>
  <c r="A171" i="84"/>
  <c r="AL171" i="84" s="1"/>
  <c r="A172" i="84"/>
  <c r="AL172" i="84" s="1"/>
  <c r="A173" i="84"/>
  <c r="AL173" i="84" s="1"/>
  <c r="A174" i="84"/>
  <c r="AL174" i="84" s="1"/>
  <c r="A175" i="84"/>
  <c r="AL175" i="84" s="1"/>
  <c r="A176" i="84"/>
  <c r="AL176" i="84" s="1"/>
  <c r="A177" i="84"/>
  <c r="AL177" i="84" s="1"/>
  <c r="A178" i="84"/>
  <c r="AL178" i="84" s="1"/>
  <c r="A179" i="84"/>
  <c r="AL179" i="84" s="1"/>
  <c r="A180" i="84"/>
  <c r="AL180" i="84" s="1"/>
  <c r="A181" i="84"/>
  <c r="AL181" i="84" s="1"/>
  <c r="A182" i="84"/>
  <c r="AL182" i="84" s="1"/>
  <c r="A183" i="84"/>
  <c r="AL183" i="84" s="1"/>
  <c r="A184" i="84"/>
  <c r="AL184" i="84" s="1"/>
  <c r="A185" i="84"/>
  <c r="AL185" i="84" s="1"/>
  <c r="A186" i="84"/>
  <c r="AL186" i="84" s="1"/>
  <c r="A187" i="84"/>
  <c r="AL187" i="84" s="1"/>
  <c r="A188" i="84"/>
  <c r="AL188" i="84" s="1"/>
  <c r="A189" i="84"/>
  <c r="AL189" i="84" s="1"/>
  <c r="A190" i="84"/>
  <c r="AL190" i="84" s="1"/>
  <c r="A191" i="84"/>
  <c r="AL191" i="84" s="1"/>
  <c r="A192" i="84"/>
  <c r="AL192" i="84" s="1"/>
  <c r="A193" i="84"/>
  <c r="AL193" i="84" s="1"/>
  <c r="A194" i="84"/>
  <c r="AL194" i="84" s="1"/>
  <c r="A195" i="84"/>
  <c r="AL195" i="84" s="1"/>
  <c r="A196" i="84"/>
  <c r="AL196" i="84" s="1"/>
  <c r="A197" i="84"/>
  <c r="AL197" i="84" s="1"/>
  <c r="A198" i="84"/>
  <c r="AL198" i="84" s="1"/>
  <c r="A199" i="84"/>
  <c r="AL199" i="84" s="1"/>
  <c r="A200" i="84"/>
  <c r="AL200" i="84" s="1"/>
  <c r="A201" i="84"/>
  <c r="AL201" i="84" s="1"/>
  <c r="A202" i="84"/>
  <c r="AL202" i="84" s="1"/>
  <c r="A203" i="84"/>
  <c r="AL203" i="84" s="1"/>
  <c r="A204" i="84"/>
  <c r="AL204" i="84" s="1"/>
  <c r="AL205" i="84"/>
  <c r="AL206" i="84"/>
  <c r="AL207" i="84"/>
  <c r="AL208" i="84"/>
  <c r="AL209" i="84"/>
  <c r="AM206" i="84"/>
  <c r="AO206" i="84"/>
  <c r="AP206" i="84"/>
  <c r="AQ206" i="84"/>
  <c r="AS206" i="84"/>
  <c r="AT206" i="84"/>
  <c r="AU206" i="84"/>
  <c r="AW206" i="84"/>
  <c r="AX206" i="84"/>
  <c r="AY206" i="84"/>
  <c r="BA206" i="84"/>
  <c r="BB206" i="84"/>
  <c r="BC206" i="84"/>
  <c r="BE206" i="84"/>
  <c r="BF206" i="84"/>
  <c r="BG206" i="84"/>
  <c r="BI206" i="84"/>
  <c r="BJ206" i="84"/>
  <c r="BK206" i="84"/>
  <c r="BM206" i="84"/>
  <c r="BN206" i="84"/>
  <c r="BO206" i="84"/>
  <c r="BQ206" i="84"/>
  <c r="BR206" i="84"/>
  <c r="BS206" i="84"/>
  <c r="BT206" i="84"/>
  <c r="BU206" i="84"/>
  <c r="BW206" i="84"/>
  <c r="BX206" i="84"/>
  <c r="BY206" i="84"/>
  <c r="BZ206" i="84"/>
  <c r="CA206" i="84"/>
  <c r="CB206" i="84"/>
  <c r="CC206" i="84"/>
  <c r="CD206" i="84"/>
  <c r="CE206" i="84"/>
  <c r="CF206" i="84"/>
  <c r="CG206" i="84"/>
  <c r="CH206" i="84"/>
  <c r="CI206" i="84"/>
  <c r="CJ206" i="84"/>
  <c r="CK206" i="84"/>
  <c r="CL206" i="84"/>
  <c r="CM206" i="84"/>
  <c r="CN206" i="84"/>
  <c r="CO206" i="84"/>
  <c r="CP206" i="84"/>
  <c r="CQ206" i="84"/>
  <c r="CR206" i="84"/>
  <c r="CS206" i="84"/>
  <c r="CT206" i="84"/>
  <c r="CU206" i="84"/>
  <c r="CV206" i="84"/>
  <c r="CW206" i="84"/>
  <c r="CX206" i="84"/>
  <c r="CY206" i="84"/>
  <c r="CZ206" i="84"/>
  <c r="DA206" i="84"/>
  <c r="DB206" i="84"/>
  <c r="DC206" i="84"/>
  <c r="DD206" i="84"/>
  <c r="DE206" i="84"/>
  <c r="DF206" i="84"/>
  <c r="DH206" i="84"/>
  <c r="DI206" i="84"/>
  <c r="DJ206" i="84"/>
  <c r="DK206" i="84"/>
  <c r="DL206" i="84"/>
  <c r="DM206" i="84"/>
  <c r="DN206" i="84"/>
  <c r="DO206" i="84"/>
  <c r="DP206" i="84"/>
  <c r="DQ206" i="84"/>
  <c r="DR206" i="84"/>
  <c r="DS206" i="84"/>
  <c r="DT206" i="84"/>
  <c r="DU206" i="84"/>
  <c r="DV206" i="84"/>
  <c r="DW206" i="84"/>
  <c r="DX206" i="84"/>
  <c r="DY206" i="84"/>
  <c r="DZ206" i="84"/>
  <c r="EA206" i="84"/>
  <c r="EB206" i="84"/>
  <c r="EC206" i="84"/>
  <c r="ED206" i="84"/>
  <c r="EE206" i="84"/>
  <c r="EF206" i="84"/>
  <c r="EG206" i="84"/>
  <c r="EH206" i="84"/>
  <c r="EI206" i="84"/>
  <c r="EJ206" i="84"/>
  <c r="EK206" i="84"/>
  <c r="EL206" i="84"/>
  <c r="EM206" i="84"/>
  <c r="EN206" i="84"/>
  <c r="EO206" i="84"/>
  <c r="EP206" i="84"/>
  <c r="EQ206" i="84"/>
  <c r="AM207" i="84"/>
  <c r="AN207" i="84"/>
  <c r="AO207" i="84"/>
  <c r="AP207" i="84"/>
  <c r="AQ207" i="84"/>
  <c r="AR207" i="84"/>
  <c r="AS207" i="84"/>
  <c r="AT207" i="84"/>
  <c r="AU207" i="84"/>
  <c r="AV207" i="84"/>
  <c r="AW207" i="84"/>
  <c r="AX207" i="84"/>
  <c r="AY207" i="84"/>
  <c r="AZ207" i="84"/>
  <c r="BA207" i="84"/>
  <c r="BB207" i="84"/>
  <c r="BC207" i="84"/>
  <c r="BD207" i="84"/>
  <c r="BE207" i="84"/>
  <c r="BF207" i="84"/>
  <c r="BG207" i="84"/>
  <c r="BH207" i="84"/>
  <c r="BI207" i="84"/>
  <c r="BJ207" i="84"/>
  <c r="BK207" i="84"/>
  <c r="BL207" i="84"/>
  <c r="BM207" i="84"/>
  <c r="BN207" i="84"/>
  <c r="BO207" i="84"/>
  <c r="BP207" i="84"/>
  <c r="BQ207" i="84"/>
  <c r="BR207" i="84"/>
  <c r="BS207" i="84"/>
  <c r="BT207" i="84"/>
  <c r="BU207" i="84"/>
  <c r="BW207" i="84"/>
  <c r="BX207" i="84"/>
  <c r="BY207" i="84"/>
  <c r="BZ207" i="84"/>
  <c r="CA207" i="84"/>
  <c r="CB207" i="84"/>
  <c r="CC207" i="84"/>
  <c r="CD207" i="84"/>
  <c r="CE207" i="84"/>
  <c r="CF207" i="84"/>
  <c r="CG207" i="84"/>
  <c r="CH207" i="84"/>
  <c r="CI207" i="84"/>
  <c r="CJ207" i="84"/>
  <c r="CK207" i="84"/>
  <c r="CL207" i="84"/>
  <c r="CM207" i="84"/>
  <c r="CN207" i="84"/>
  <c r="CO207" i="84"/>
  <c r="CP207" i="84"/>
  <c r="CQ207" i="84"/>
  <c r="CR207" i="84"/>
  <c r="CS207" i="84"/>
  <c r="CT207" i="84"/>
  <c r="CU207" i="84"/>
  <c r="CV207" i="84"/>
  <c r="CW207" i="84"/>
  <c r="CX207" i="84"/>
  <c r="CY207" i="84"/>
  <c r="CZ207" i="84"/>
  <c r="DA207" i="84"/>
  <c r="DB207" i="84"/>
  <c r="DC207" i="84"/>
  <c r="DD207" i="84"/>
  <c r="DE207" i="84"/>
  <c r="DF207" i="84"/>
  <c r="DH207" i="84"/>
  <c r="DI207" i="84"/>
  <c r="DJ207" i="84"/>
  <c r="DK207" i="84"/>
  <c r="DL207" i="84"/>
  <c r="DM207" i="84"/>
  <c r="DN207" i="84"/>
  <c r="DO207" i="84"/>
  <c r="DP207" i="84"/>
  <c r="DQ207" i="84"/>
  <c r="DR207" i="84"/>
  <c r="DS207" i="84"/>
  <c r="DT207" i="84"/>
  <c r="DU207" i="84"/>
  <c r="DV207" i="84"/>
  <c r="DW207" i="84"/>
  <c r="DX207" i="84"/>
  <c r="DY207" i="84"/>
  <c r="DZ207" i="84"/>
  <c r="EA207" i="84"/>
  <c r="EB207" i="84"/>
  <c r="EC207" i="84"/>
  <c r="ED207" i="84"/>
  <c r="EE207" i="84"/>
  <c r="EF207" i="84"/>
  <c r="EG207" i="84"/>
  <c r="EH207" i="84"/>
  <c r="EI207" i="84"/>
  <c r="EJ207" i="84"/>
  <c r="EK207" i="84"/>
  <c r="EL207" i="84"/>
  <c r="EM207" i="84"/>
  <c r="EN207" i="84"/>
  <c r="EO207" i="84"/>
  <c r="EP207" i="84"/>
  <c r="EQ207" i="84"/>
  <c r="AM208" i="84"/>
  <c r="AN208" i="84"/>
  <c r="AO208" i="84"/>
  <c r="AP208" i="84"/>
  <c r="AQ208" i="84"/>
  <c r="AR208" i="84"/>
  <c r="AS208" i="84"/>
  <c r="AT208" i="84"/>
  <c r="AU208" i="84"/>
  <c r="AV208" i="84"/>
  <c r="AW208" i="84"/>
  <c r="AX208" i="84"/>
  <c r="AY208" i="84"/>
  <c r="AZ208" i="84"/>
  <c r="BA208" i="84"/>
  <c r="BB208" i="84"/>
  <c r="BC208" i="84"/>
  <c r="BD208" i="84"/>
  <c r="BE208" i="84"/>
  <c r="BF208" i="84"/>
  <c r="BG208" i="84"/>
  <c r="BH208" i="84"/>
  <c r="BI208" i="84"/>
  <c r="BJ208" i="84"/>
  <c r="BK208" i="84"/>
  <c r="BL208" i="84"/>
  <c r="BM208" i="84"/>
  <c r="BN208" i="84"/>
  <c r="BO208" i="84"/>
  <c r="BP208" i="84"/>
  <c r="BQ208" i="84"/>
  <c r="BR208" i="84"/>
  <c r="BS208" i="84"/>
  <c r="BT208" i="84"/>
  <c r="BU208" i="84"/>
  <c r="BW208" i="84"/>
  <c r="BX208" i="84"/>
  <c r="BY208" i="84"/>
  <c r="BZ208" i="84"/>
  <c r="CA208" i="84"/>
  <c r="CB208" i="84"/>
  <c r="CC208" i="84"/>
  <c r="CD208" i="84"/>
  <c r="CE208" i="84"/>
  <c r="CF208" i="84"/>
  <c r="CG208" i="84"/>
  <c r="CH208" i="84"/>
  <c r="CI208" i="84"/>
  <c r="CJ208" i="84"/>
  <c r="CK208" i="84"/>
  <c r="CL208" i="84"/>
  <c r="CM208" i="84"/>
  <c r="CN208" i="84"/>
  <c r="CO208" i="84"/>
  <c r="CP208" i="84"/>
  <c r="CQ208" i="84"/>
  <c r="CR208" i="84"/>
  <c r="CS208" i="84"/>
  <c r="CT208" i="84"/>
  <c r="CU208" i="84"/>
  <c r="CV208" i="84"/>
  <c r="CW208" i="84"/>
  <c r="CX208" i="84"/>
  <c r="CY208" i="84"/>
  <c r="CZ208" i="84"/>
  <c r="DA208" i="84"/>
  <c r="DB208" i="84"/>
  <c r="DC208" i="84"/>
  <c r="DD208" i="84"/>
  <c r="DE208" i="84"/>
  <c r="DF208" i="84"/>
  <c r="DH208" i="84"/>
  <c r="DI208" i="84"/>
  <c r="DJ208" i="84"/>
  <c r="DK208" i="84"/>
  <c r="DL208" i="84"/>
  <c r="DM208" i="84"/>
  <c r="DN208" i="84"/>
  <c r="DO208" i="84"/>
  <c r="DP208" i="84"/>
  <c r="DQ208" i="84"/>
  <c r="DR208" i="84"/>
  <c r="DS208" i="84"/>
  <c r="DT208" i="84"/>
  <c r="DU208" i="84"/>
  <c r="DV208" i="84"/>
  <c r="DW208" i="84"/>
  <c r="DX208" i="84"/>
  <c r="DY208" i="84"/>
  <c r="DZ208" i="84"/>
  <c r="EA208" i="84"/>
  <c r="EB208" i="84"/>
  <c r="EC208" i="84"/>
  <c r="ED208" i="84"/>
  <c r="EE208" i="84"/>
  <c r="EF208" i="84"/>
  <c r="EG208" i="84"/>
  <c r="EH208" i="84"/>
  <c r="EI208" i="84"/>
  <c r="EJ208" i="84"/>
  <c r="EK208" i="84"/>
  <c r="EL208" i="84"/>
  <c r="EM208" i="84"/>
  <c r="EN208" i="84"/>
  <c r="EO208" i="84"/>
  <c r="EP208" i="84"/>
  <c r="EQ208" i="84"/>
  <c r="AM209" i="84"/>
  <c r="AN209" i="84"/>
  <c r="AO209" i="84"/>
  <c r="AP209" i="84"/>
  <c r="AQ209" i="84"/>
  <c r="AR209" i="84"/>
  <c r="AS209" i="84"/>
  <c r="AT209" i="84"/>
  <c r="AU209" i="84"/>
  <c r="AV209" i="84"/>
  <c r="AW209" i="84"/>
  <c r="AX209" i="84"/>
  <c r="AY209" i="84"/>
  <c r="AZ209" i="84"/>
  <c r="BA209" i="84"/>
  <c r="BB209" i="84"/>
  <c r="BC209" i="84"/>
  <c r="BD209" i="84"/>
  <c r="BE209" i="84"/>
  <c r="BF209" i="84"/>
  <c r="BG209" i="84"/>
  <c r="BH209" i="84"/>
  <c r="BI209" i="84"/>
  <c r="BJ209" i="84"/>
  <c r="BK209" i="84"/>
  <c r="BL209" i="84"/>
  <c r="BM209" i="84"/>
  <c r="BN209" i="84"/>
  <c r="BO209" i="84"/>
  <c r="BP209" i="84"/>
  <c r="BQ209" i="84"/>
  <c r="BR209" i="84"/>
  <c r="BS209" i="84"/>
  <c r="BT209" i="84"/>
  <c r="BU209" i="84"/>
  <c r="BW209" i="84"/>
  <c r="BX209" i="84"/>
  <c r="BY209" i="84"/>
  <c r="BZ209" i="84"/>
  <c r="CA209" i="84"/>
  <c r="CB209" i="84"/>
  <c r="CC209" i="84"/>
  <c r="CD209" i="84"/>
  <c r="CE209" i="84"/>
  <c r="CF209" i="84"/>
  <c r="CG209" i="84"/>
  <c r="CH209" i="84"/>
  <c r="CI209" i="84"/>
  <c r="CJ209" i="84"/>
  <c r="CK209" i="84"/>
  <c r="CL209" i="84"/>
  <c r="CM209" i="84"/>
  <c r="CN209" i="84"/>
  <c r="CO209" i="84"/>
  <c r="CP209" i="84"/>
  <c r="CQ209" i="84"/>
  <c r="CR209" i="84"/>
  <c r="CS209" i="84"/>
  <c r="CT209" i="84"/>
  <c r="CU209" i="84"/>
  <c r="CV209" i="84"/>
  <c r="CW209" i="84"/>
  <c r="CX209" i="84"/>
  <c r="CY209" i="84"/>
  <c r="CZ209" i="84"/>
  <c r="DA209" i="84"/>
  <c r="DB209" i="84"/>
  <c r="DC209" i="84"/>
  <c r="DD209" i="84"/>
  <c r="DE209" i="84"/>
  <c r="DF209" i="84"/>
  <c r="DH209" i="84"/>
  <c r="DI209" i="84"/>
  <c r="DJ209" i="84"/>
  <c r="DK209" i="84"/>
  <c r="DL209" i="84"/>
  <c r="DM209" i="84"/>
  <c r="DN209" i="84"/>
  <c r="DO209" i="84"/>
  <c r="DP209" i="84"/>
  <c r="DQ209" i="84"/>
  <c r="DR209" i="84"/>
  <c r="DS209" i="84"/>
  <c r="DT209" i="84"/>
  <c r="DU209" i="84"/>
  <c r="DV209" i="84"/>
  <c r="DW209" i="84"/>
  <c r="DX209" i="84"/>
  <c r="DY209" i="84"/>
  <c r="DZ209" i="84"/>
  <c r="EA209" i="84"/>
  <c r="EB209" i="84"/>
  <c r="EC209" i="84"/>
  <c r="ED209" i="84"/>
  <c r="EE209" i="84"/>
  <c r="EF209" i="84"/>
  <c r="EG209" i="84"/>
  <c r="EH209" i="84"/>
  <c r="EI209" i="84"/>
  <c r="EJ209" i="84"/>
  <c r="EK209" i="84"/>
  <c r="EL209" i="84"/>
  <c r="EM209" i="84"/>
  <c r="EN209" i="84"/>
  <c r="EO209" i="84"/>
  <c r="EP209" i="84"/>
  <c r="EQ209" i="84"/>
  <c r="B206" i="84"/>
  <c r="C206" i="84"/>
  <c r="D206" i="84"/>
  <c r="E206" i="84"/>
  <c r="F206" i="84"/>
  <c r="G206" i="84"/>
  <c r="H206" i="84"/>
  <c r="I206" i="84"/>
  <c r="J206" i="84"/>
  <c r="K206" i="84"/>
  <c r="L206" i="84"/>
  <c r="M206" i="84"/>
  <c r="N206" i="84"/>
  <c r="O206" i="84"/>
  <c r="P206" i="84"/>
  <c r="Q206" i="84"/>
  <c r="R206" i="84"/>
  <c r="S206" i="84"/>
  <c r="T206" i="84"/>
  <c r="U206" i="84"/>
  <c r="V206" i="84"/>
  <c r="W206" i="84"/>
  <c r="X206" i="84"/>
  <c r="Y206" i="84"/>
  <c r="Z206" i="84"/>
  <c r="AA206" i="84"/>
  <c r="AB206" i="84"/>
  <c r="AC206" i="84"/>
  <c r="AD206" i="84"/>
  <c r="AE206" i="84"/>
  <c r="AF206" i="84"/>
  <c r="AG206" i="84"/>
  <c r="AH206" i="84"/>
  <c r="AI206" i="84"/>
  <c r="AJ206" i="84"/>
  <c r="B207" i="84"/>
  <c r="C207" i="84"/>
  <c r="D207" i="84"/>
  <c r="E207" i="84"/>
  <c r="F207" i="84"/>
  <c r="G207" i="84"/>
  <c r="H207" i="84"/>
  <c r="I207" i="84"/>
  <c r="J207" i="84"/>
  <c r="K207" i="84"/>
  <c r="L207" i="84"/>
  <c r="M207" i="84"/>
  <c r="N207" i="84"/>
  <c r="O207" i="84"/>
  <c r="P207" i="84"/>
  <c r="Q207" i="84"/>
  <c r="R207" i="84"/>
  <c r="S207" i="84"/>
  <c r="T207" i="84"/>
  <c r="U207" i="84"/>
  <c r="V207" i="84"/>
  <c r="W207" i="84"/>
  <c r="X207" i="84"/>
  <c r="Y207" i="84"/>
  <c r="Z207" i="84"/>
  <c r="AA207" i="84"/>
  <c r="AB207" i="84"/>
  <c r="AC207" i="84"/>
  <c r="AD207" i="84"/>
  <c r="AE207" i="84"/>
  <c r="AF207" i="84"/>
  <c r="AG207" i="84"/>
  <c r="AH207" i="84"/>
  <c r="AI207" i="84"/>
  <c r="AJ207" i="84"/>
  <c r="B208" i="84"/>
  <c r="C208" i="84"/>
  <c r="D208" i="84"/>
  <c r="E208" i="84"/>
  <c r="F208" i="84"/>
  <c r="G208" i="84"/>
  <c r="H208" i="84"/>
  <c r="I208" i="84"/>
  <c r="J208" i="84"/>
  <c r="K208" i="84"/>
  <c r="L208" i="84"/>
  <c r="M208" i="84"/>
  <c r="N208" i="84"/>
  <c r="O208" i="84"/>
  <c r="P208" i="84"/>
  <c r="Q208" i="84"/>
  <c r="R208" i="84"/>
  <c r="S208" i="84"/>
  <c r="T208" i="84"/>
  <c r="U208" i="84"/>
  <c r="V208" i="84"/>
  <c r="W208" i="84"/>
  <c r="X208" i="84"/>
  <c r="Y208" i="84"/>
  <c r="Z208" i="84"/>
  <c r="AA208" i="84"/>
  <c r="AB208" i="84"/>
  <c r="AC208" i="84"/>
  <c r="AD208" i="84"/>
  <c r="AE208" i="84"/>
  <c r="AF208" i="84"/>
  <c r="AG208" i="84"/>
  <c r="AH208" i="84"/>
  <c r="AI208" i="84"/>
  <c r="AJ208" i="84"/>
  <c r="B209" i="84"/>
  <c r="C209" i="84"/>
  <c r="D209" i="84"/>
  <c r="E209" i="84"/>
  <c r="F209" i="84"/>
  <c r="G209" i="84"/>
  <c r="H209" i="84"/>
  <c r="I209" i="84"/>
  <c r="J209" i="84"/>
  <c r="K209" i="84"/>
  <c r="L209" i="84"/>
  <c r="M209" i="84"/>
  <c r="N209" i="84"/>
  <c r="O209" i="84"/>
  <c r="P209" i="84"/>
  <c r="Q209" i="84"/>
  <c r="R209" i="84"/>
  <c r="S209" i="84"/>
  <c r="T209" i="84"/>
  <c r="U209" i="84"/>
  <c r="V209" i="84"/>
  <c r="W209" i="84"/>
  <c r="X209" i="84"/>
  <c r="Y209" i="84"/>
  <c r="Z209" i="84"/>
  <c r="AA209" i="84"/>
  <c r="AB209" i="84"/>
  <c r="AC209" i="84"/>
  <c r="AD209" i="84"/>
  <c r="AE209" i="84"/>
  <c r="AF209" i="84"/>
  <c r="AG209" i="84"/>
  <c r="AH209" i="84"/>
  <c r="AI209" i="84"/>
  <c r="AJ209" i="84"/>
  <c r="BI135" i="84"/>
  <c r="BE135" i="84"/>
  <c r="X135" i="84"/>
  <c r="D5" i="6"/>
  <c r="O87" i="109"/>
  <c r="O89" i="109" s="1"/>
  <c r="N87" i="109"/>
  <c r="N89" i="109" s="1"/>
  <c r="M87" i="109"/>
  <c r="M89" i="109" s="1"/>
  <c r="K87" i="109"/>
  <c r="K89" i="109" s="1"/>
  <c r="I87" i="109"/>
  <c r="I89" i="109" s="1"/>
  <c r="G87" i="109"/>
  <c r="G89" i="109" s="1"/>
  <c r="F87" i="109"/>
  <c r="F89" i="109" s="1"/>
  <c r="E87" i="109"/>
  <c r="E89" i="109" s="1"/>
  <c r="P86" i="109"/>
  <c r="P88" i="109" s="1"/>
  <c r="N86" i="109"/>
  <c r="N88" i="109" s="1"/>
  <c r="L86" i="109"/>
  <c r="L88" i="109" s="1"/>
  <c r="K86" i="109"/>
  <c r="K88" i="109" s="1"/>
  <c r="J86" i="109"/>
  <c r="J88" i="109" s="1"/>
  <c r="H86" i="109"/>
  <c r="H88" i="109" s="1"/>
  <c r="F86" i="109"/>
  <c r="F88" i="109" s="1"/>
  <c r="E86" i="109"/>
  <c r="E88" i="109" s="1"/>
  <c r="N90" i="109"/>
  <c r="O90" i="109"/>
  <c r="G90" i="109"/>
  <c r="F90" i="109"/>
  <c r="P83" i="109"/>
  <c r="O83" i="109"/>
  <c r="G83" i="109"/>
  <c r="P82" i="109"/>
  <c r="N82" i="109"/>
  <c r="J82" i="109"/>
  <c r="F82" i="109"/>
  <c r="P81" i="109"/>
  <c r="P80" i="109"/>
  <c r="O80" i="109"/>
  <c r="H80" i="109"/>
  <c r="G80" i="109"/>
  <c r="M77" i="109"/>
  <c r="E77" i="109"/>
  <c r="P75" i="109"/>
  <c r="I75" i="109"/>
  <c r="P73" i="109"/>
  <c r="O73" i="109"/>
  <c r="K73" i="109"/>
  <c r="J73" i="109"/>
  <c r="G73" i="109"/>
  <c r="P72" i="109"/>
  <c r="I72" i="109"/>
  <c r="H72" i="109"/>
  <c r="A1" i="39"/>
  <c r="A44" i="88"/>
  <c r="A18" i="88"/>
  <c r="A1" i="88"/>
  <c r="A1" i="81"/>
  <c r="A119" i="81" s="1"/>
  <c r="A1" i="104"/>
  <c r="A1" i="103"/>
  <c r="A1" i="102"/>
  <c r="A1" i="101"/>
  <c r="B1" i="100"/>
  <c r="A1" i="99"/>
  <c r="A226" i="98"/>
  <c r="A181" i="98"/>
  <c r="A135" i="98"/>
  <c r="A89" i="98"/>
  <c r="A43" i="98"/>
  <c r="A1" i="98"/>
  <c r="A1" i="107"/>
  <c r="A1" i="9"/>
  <c r="A1" i="86"/>
  <c r="A1" i="85"/>
  <c r="A65" i="85" s="1"/>
  <c r="A1" i="87"/>
  <c r="A35" i="87" s="1"/>
  <c r="A1" i="60"/>
  <c r="A37" i="60" s="1"/>
  <c r="DH1" i="84"/>
  <c r="BW1" i="84"/>
  <c r="AL1" i="84"/>
  <c r="A1" i="84"/>
  <c r="BW1" i="83"/>
  <c r="AL1" i="83"/>
  <c r="A1" i="83"/>
  <c r="A17" i="61"/>
  <c r="A1" i="61"/>
  <c r="A94" i="37"/>
  <c r="A57" i="37"/>
  <c r="A1" i="37"/>
  <c r="C1" i="58"/>
  <c r="C26" i="58" s="1"/>
  <c r="C1" i="57"/>
  <c r="C47" i="57" s="1"/>
  <c r="B1" i="56"/>
  <c r="B28" i="56" s="1"/>
  <c r="B62" i="55"/>
  <c r="B86" i="55" s="1"/>
  <c r="B1" i="55"/>
  <c r="B48" i="55" s="1"/>
  <c r="B1" i="54"/>
  <c r="C1" i="53"/>
  <c r="C94" i="53" s="1"/>
  <c r="A54" i="64"/>
  <c r="A29" i="64"/>
  <c r="A1" i="64"/>
  <c r="A106" i="62"/>
  <c r="A81" i="62"/>
  <c r="A55" i="62"/>
  <c r="A29" i="62"/>
  <c r="A2" i="62"/>
  <c r="A1" i="109"/>
  <c r="A58" i="109" s="1"/>
  <c r="P87" i="109"/>
  <c r="P89" i="109" s="1"/>
  <c r="P84" i="109"/>
  <c r="P77" i="109"/>
  <c r="P90" i="109"/>
  <c r="X39" i="73"/>
  <c r="Y43" i="73" s="1"/>
  <c r="B6" i="108"/>
  <c r="C6" i="108" s="1"/>
  <c r="D6" i="108" s="1"/>
  <c r="E6" i="108" s="1"/>
  <c r="X38" i="73"/>
  <c r="E49" i="72"/>
  <c r="F49" i="72"/>
  <c r="I49" i="72"/>
  <c r="A130" i="70"/>
  <c r="H49" i="72"/>
  <c r="G49" i="72"/>
  <c r="D49" i="72"/>
  <c r="G86" i="109"/>
  <c r="G88" i="109" s="1"/>
  <c r="I86" i="109"/>
  <c r="I88" i="109" s="1"/>
  <c r="M86" i="109"/>
  <c r="M88" i="109" s="1"/>
  <c r="O86" i="109"/>
  <c r="O88" i="109" s="1"/>
  <c r="H87" i="109"/>
  <c r="H89" i="109" s="1"/>
  <c r="J87" i="109"/>
  <c r="J89" i="109" s="1"/>
  <c r="L87" i="109"/>
  <c r="L89" i="109" s="1"/>
  <c r="E90" i="109"/>
  <c r="I90" i="109"/>
  <c r="M90" i="109"/>
  <c r="CL6" i="37"/>
  <c r="CL7" i="37"/>
  <c r="P62" i="109" s="1"/>
  <c r="CL8" i="37"/>
  <c r="CL24" i="37" s="1"/>
  <c r="P70" i="109" s="1"/>
  <c r="CL11" i="37"/>
  <c r="CL10" i="37"/>
  <c r="CL14" i="37"/>
  <c r="CL15" i="37"/>
  <c r="CL16" i="37"/>
  <c r="CL17" i="37"/>
  <c r="CL18" i="37"/>
  <c r="P69" i="109" s="1"/>
  <c r="CK24" i="37"/>
  <c r="O70" i="109" s="1"/>
  <c r="CG24" i="37"/>
  <c r="N70" i="109" s="1"/>
  <c r="CC24" i="37"/>
  <c r="M70" i="109" s="1"/>
  <c r="L70" i="109"/>
  <c r="K70" i="109"/>
  <c r="J70" i="109"/>
  <c r="I70" i="109"/>
  <c r="H70" i="109"/>
  <c r="G70" i="109"/>
  <c r="F70" i="109"/>
  <c r="E70" i="109"/>
  <c r="D70" i="109"/>
  <c r="O69" i="109"/>
  <c r="N69" i="109"/>
  <c r="M69" i="109"/>
  <c r="L69" i="109"/>
  <c r="K69" i="109"/>
  <c r="J69" i="109"/>
  <c r="I69" i="109"/>
  <c r="H69" i="109"/>
  <c r="G69" i="109"/>
  <c r="F69" i="109"/>
  <c r="E69" i="109"/>
  <c r="D69" i="109"/>
  <c r="O68" i="109"/>
  <c r="N68" i="109"/>
  <c r="M68" i="109"/>
  <c r="L68" i="109"/>
  <c r="K68" i="109"/>
  <c r="J68" i="109"/>
  <c r="I68" i="109"/>
  <c r="H68" i="109"/>
  <c r="G68" i="109"/>
  <c r="F68" i="109"/>
  <c r="E68" i="109"/>
  <c r="D68" i="109"/>
  <c r="O67" i="109"/>
  <c r="N67" i="109"/>
  <c r="M67" i="109"/>
  <c r="L67" i="109"/>
  <c r="K67" i="109"/>
  <c r="J67" i="109"/>
  <c r="I67" i="109"/>
  <c r="H67" i="109"/>
  <c r="G67" i="109"/>
  <c r="F67" i="109"/>
  <c r="E67" i="109"/>
  <c r="D67" i="109"/>
  <c r="O66" i="109"/>
  <c r="N66" i="109"/>
  <c r="M66" i="109"/>
  <c r="L66" i="109"/>
  <c r="K66" i="109"/>
  <c r="J66" i="109"/>
  <c r="I66" i="109"/>
  <c r="H66" i="109"/>
  <c r="G66" i="109"/>
  <c r="F66" i="109"/>
  <c r="E66" i="109"/>
  <c r="D66" i="109"/>
  <c r="O65" i="109"/>
  <c r="N65" i="109"/>
  <c r="M65" i="109"/>
  <c r="L65" i="109"/>
  <c r="K65" i="109"/>
  <c r="J65" i="109"/>
  <c r="I65" i="109"/>
  <c r="H65" i="109"/>
  <c r="G65" i="109"/>
  <c r="F65" i="109"/>
  <c r="E65" i="109"/>
  <c r="D65" i="109"/>
  <c r="O64" i="109"/>
  <c r="N64" i="109"/>
  <c r="M64" i="109"/>
  <c r="L64" i="109"/>
  <c r="K64" i="109"/>
  <c r="J64" i="109"/>
  <c r="I64" i="109"/>
  <c r="H64" i="109"/>
  <c r="G64" i="109"/>
  <c r="F64" i="109"/>
  <c r="E64" i="109"/>
  <c r="D64" i="109"/>
  <c r="O63" i="109"/>
  <c r="N63" i="109"/>
  <c r="M63" i="109"/>
  <c r="L63" i="109"/>
  <c r="K63" i="109"/>
  <c r="J63" i="109"/>
  <c r="I63" i="109"/>
  <c r="H63" i="109"/>
  <c r="G63" i="109"/>
  <c r="F63" i="109"/>
  <c r="E63" i="109"/>
  <c r="D63" i="109"/>
  <c r="O62" i="109"/>
  <c r="N62" i="109"/>
  <c r="M62" i="109"/>
  <c r="L62" i="109"/>
  <c r="K62" i="109"/>
  <c r="J62" i="109"/>
  <c r="I62" i="109"/>
  <c r="H62" i="109"/>
  <c r="G62" i="109"/>
  <c r="F62" i="109"/>
  <c r="E62" i="109"/>
  <c r="D62" i="109"/>
  <c r="O61" i="109"/>
  <c r="N61" i="109"/>
  <c r="M61" i="109"/>
  <c r="L61" i="109"/>
  <c r="K61" i="109"/>
  <c r="J61" i="109"/>
  <c r="I61" i="109"/>
  <c r="H61" i="109"/>
  <c r="G61" i="109"/>
  <c r="F61" i="109"/>
  <c r="E61" i="109"/>
  <c r="D61" i="109"/>
  <c r="C154" i="81"/>
  <c r="D154" i="81"/>
  <c r="E154" i="81"/>
  <c r="F154" i="81"/>
  <c r="G154" i="81" s="1"/>
  <c r="G157" i="81" s="1"/>
  <c r="B134" i="81"/>
  <c r="D16" i="81"/>
  <c r="E16" i="81"/>
  <c r="E134" i="81" s="1"/>
  <c r="C54" i="81"/>
  <c r="G54" i="81" s="1"/>
  <c r="F35" i="81"/>
  <c r="C35" i="81"/>
  <c r="F16" i="81"/>
  <c r="C16" i="81"/>
  <c r="A260" i="72"/>
  <c r="A241" i="72"/>
  <c r="A211" i="72"/>
  <c r="A181" i="72"/>
  <c r="A155" i="72"/>
  <c r="A130" i="72"/>
  <c r="A105" i="72"/>
  <c r="A79" i="72"/>
  <c r="A53" i="72"/>
  <c r="A27" i="72"/>
  <c r="A1" i="72"/>
  <c r="A260" i="70"/>
  <c r="A241" i="70"/>
  <c r="A211" i="70"/>
  <c r="A181" i="70"/>
  <c r="A155" i="70"/>
  <c r="A105" i="70"/>
  <c r="A79" i="70"/>
  <c r="A53" i="70"/>
  <c r="A27" i="70"/>
  <c r="A1" i="70"/>
  <c r="A260" i="71"/>
  <c r="A241" i="71"/>
  <c r="A211" i="71"/>
  <c r="A181" i="71"/>
  <c r="A155" i="71"/>
  <c r="A130" i="71"/>
  <c r="A105" i="71"/>
  <c r="A79" i="71"/>
  <c r="A53" i="71"/>
  <c r="A27" i="71"/>
  <c r="A1" i="71"/>
  <c r="A130" i="69"/>
  <c r="A155" i="69"/>
  <c r="A181" i="69"/>
  <c r="A211" i="69"/>
  <c r="A241" i="69"/>
  <c r="A260" i="69"/>
  <c r="A105" i="69"/>
  <c r="A79" i="69"/>
  <c r="A53" i="69"/>
  <c r="A27" i="69"/>
  <c r="A1" i="69"/>
  <c r="A260" i="1"/>
  <c r="A241" i="1"/>
  <c r="A211" i="1"/>
  <c r="A181" i="1"/>
  <c r="A155" i="1"/>
  <c r="A130" i="1"/>
  <c r="A105" i="1"/>
  <c r="A79" i="1"/>
  <c r="A53" i="1"/>
  <c r="A27" i="1"/>
  <c r="A1" i="1"/>
  <c r="M1" i="82"/>
  <c r="A1" i="73"/>
  <c r="BW202" i="84"/>
  <c r="DH202" i="84"/>
  <c r="BW203" i="84"/>
  <c r="DH203" i="84"/>
  <c r="BW204" i="84"/>
  <c r="DH204" i="84"/>
  <c r="BW205" i="84"/>
  <c r="DH205" i="84"/>
  <c r="AL202" i="83"/>
  <c r="BW202" i="83"/>
  <c r="AL203" i="83"/>
  <c r="BW203" i="83"/>
  <c r="AL204" i="83"/>
  <c r="BW204" i="83"/>
  <c r="AL205" i="83"/>
  <c r="BW205" i="83"/>
  <c r="EO204" i="84"/>
  <c r="EN204" i="84"/>
  <c r="EM204" i="84"/>
  <c r="EG204" i="84"/>
  <c r="EF204" i="84"/>
  <c r="EE204" i="84"/>
  <c r="DY204" i="84"/>
  <c r="DX204" i="84"/>
  <c r="DW204" i="84"/>
  <c r="DQ204" i="84"/>
  <c r="DP204" i="84"/>
  <c r="DO204" i="84"/>
  <c r="DI204" i="84"/>
  <c r="EQ203" i="84"/>
  <c r="EP203" i="84"/>
  <c r="EJ203" i="84"/>
  <c r="EI203" i="84"/>
  <c r="EH203" i="84"/>
  <c r="EB203" i="84"/>
  <c r="EA203" i="84"/>
  <c r="DZ203" i="84"/>
  <c r="DT203" i="84"/>
  <c r="DS203" i="84"/>
  <c r="DR203" i="84"/>
  <c r="DL203" i="84"/>
  <c r="DK203" i="84"/>
  <c r="DJ203" i="84"/>
  <c r="EM202" i="84"/>
  <c r="EL202" i="84"/>
  <c r="EK202" i="84"/>
  <c r="EE202" i="84"/>
  <c r="ED202" i="84"/>
  <c r="EC202" i="84"/>
  <c r="DW202" i="84"/>
  <c r="DV202" i="84"/>
  <c r="DU202" i="84"/>
  <c r="DO202" i="84"/>
  <c r="DN202" i="84"/>
  <c r="DM202" i="84"/>
  <c r="EQ200" i="84"/>
  <c r="EN199" i="84"/>
  <c r="EM199" i="84"/>
  <c r="EQ198" i="84"/>
  <c r="EP198" i="84"/>
  <c r="EO198" i="84"/>
  <c r="DF205" i="84"/>
  <c r="CY205" i="84"/>
  <c r="CX205" i="84"/>
  <c r="CQ205" i="84"/>
  <c r="CP205" i="84"/>
  <c r="CI205" i="84"/>
  <c r="CH205" i="84"/>
  <c r="CA205" i="84"/>
  <c r="BZ205" i="84"/>
  <c r="BQ205" i="84"/>
  <c r="BP205" i="84"/>
  <c r="BI205" i="84"/>
  <c r="BH205" i="84"/>
  <c r="BA205" i="84"/>
  <c r="AZ205" i="84"/>
  <c r="AS205" i="84"/>
  <c r="AR205" i="84"/>
  <c r="AI205" i="84"/>
  <c r="AH205" i="84"/>
  <c r="AA205" i="84"/>
  <c r="Z205" i="84"/>
  <c r="S205" i="84"/>
  <c r="R205" i="84"/>
  <c r="K205" i="84"/>
  <c r="J205" i="84"/>
  <c r="C205" i="84"/>
  <c r="B205" i="84"/>
  <c r="DD204" i="84"/>
  <c r="CZ204" i="84"/>
  <c r="CY204" i="84"/>
  <c r="CV204" i="84"/>
  <c r="CR204" i="84"/>
  <c r="CQ204" i="84"/>
  <c r="CN204" i="84"/>
  <c r="CJ204" i="84"/>
  <c r="CI204" i="84"/>
  <c r="CF204" i="84"/>
  <c r="CB204" i="84"/>
  <c r="CA204" i="84"/>
  <c r="BX204" i="84"/>
  <c r="BR204" i="84"/>
  <c r="BQ204" i="84"/>
  <c r="BN204" i="84"/>
  <c r="BJ204" i="84"/>
  <c r="BI204" i="84"/>
  <c r="BF204" i="84"/>
  <c r="BE204" i="84"/>
  <c r="BB204" i="84"/>
  <c r="BA204" i="84"/>
  <c r="AX204" i="84"/>
  <c r="AT204" i="84"/>
  <c r="AS204" i="84"/>
  <c r="AP204" i="84"/>
  <c r="AJ204" i="84"/>
  <c r="AI204" i="84"/>
  <c r="AF204" i="84"/>
  <c r="AB204" i="84"/>
  <c r="AA204" i="84"/>
  <c r="X204" i="84"/>
  <c r="T204" i="84"/>
  <c r="S204" i="84"/>
  <c r="P204" i="84"/>
  <c r="L204" i="84"/>
  <c r="K204" i="84"/>
  <c r="H204" i="84"/>
  <c r="D204" i="84"/>
  <c r="C204" i="84"/>
  <c r="DE203" i="84"/>
  <c r="DA203" i="84"/>
  <c r="CZ203" i="84"/>
  <c r="CW203" i="84"/>
  <c r="CS203" i="84"/>
  <c r="CR203" i="84"/>
  <c r="CO203" i="84"/>
  <c r="CK203" i="84"/>
  <c r="CJ203" i="84"/>
  <c r="CG203" i="84"/>
  <c r="CC203" i="84"/>
  <c r="CB203" i="84"/>
  <c r="BY203" i="84"/>
  <c r="BS203" i="84"/>
  <c r="BR203" i="84"/>
  <c r="BO203" i="84"/>
  <c r="BK203" i="84"/>
  <c r="BJ203" i="84"/>
  <c r="BI203" i="84"/>
  <c r="BG203" i="84"/>
  <c r="BE203" i="84"/>
  <c r="BC203" i="84"/>
  <c r="BB203" i="84"/>
  <c r="AY203" i="84"/>
  <c r="AU203" i="84"/>
  <c r="AT203" i="84"/>
  <c r="AQ203" i="84"/>
  <c r="AM203" i="84"/>
  <c r="AJ203" i="84"/>
  <c r="AG203" i="84"/>
  <c r="AC203" i="84"/>
  <c r="AB203" i="84"/>
  <c r="Y203" i="84"/>
  <c r="X203" i="84"/>
  <c r="U203" i="84"/>
  <c r="T203" i="84"/>
  <c r="Q203" i="84"/>
  <c r="M203" i="84"/>
  <c r="L203" i="84"/>
  <c r="I203" i="84"/>
  <c r="E203" i="84"/>
  <c r="D203" i="84"/>
  <c r="DF202" i="84"/>
  <c r="DB202" i="84"/>
  <c r="DA202" i="84"/>
  <c r="CX202" i="84"/>
  <c r="CT202" i="84"/>
  <c r="CS202" i="84"/>
  <c r="CP202" i="84"/>
  <c r="CL202" i="84"/>
  <c r="CK202" i="84"/>
  <c r="CH202" i="84"/>
  <c r="CD202" i="84"/>
  <c r="CC202" i="84"/>
  <c r="BZ202" i="84"/>
  <c r="BT202" i="84"/>
  <c r="BS202" i="84"/>
  <c r="BP202" i="84"/>
  <c r="BL202" i="84"/>
  <c r="BK202" i="84"/>
  <c r="BI202" i="84"/>
  <c r="BH202" i="84"/>
  <c r="BE202" i="84"/>
  <c r="BD202" i="84"/>
  <c r="BC202" i="84"/>
  <c r="AZ202" i="84"/>
  <c r="AV202" i="84"/>
  <c r="AU202" i="84"/>
  <c r="AR202" i="84"/>
  <c r="AN202" i="84"/>
  <c r="AM202" i="84"/>
  <c r="AH202" i="84"/>
  <c r="AD202" i="84"/>
  <c r="AC202" i="84"/>
  <c r="Z202" i="84"/>
  <c r="X202" i="84"/>
  <c r="V202" i="84"/>
  <c r="U202" i="84"/>
  <c r="R202" i="84"/>
  <c r="N202" i="84"/>
  <c r="M202" i="84"/>
  <c r="J202" i="84"/>
  <c r="F202" i="84"/>
  <c r="E202" i="84"/>
  <c r="B202" i="84"/>
  <c r="DA205" i="83"/>
  <c r="CY205" i="83"/>
  <c r="CX205" i="83"/>
  <c r="CT205" i="83"/>
  <c r="CS205" i="83"/>
  <c r="CR205" i="83"/>
  <c r="CQ205" i="83"/>
  <c r="CP205" i="83"/>
  <c r="CK205" i="83"/>
  <c r="CJ205" i="83"/>
  <c r="CI205" i="83"/>
  <c r="CG205" i="83"/>
  <c r="CC205" i="83"/>
  <c r="CB205" i="83"/>
  <c r="CA205" i="83"/>
  <c r="BU205" i="83"/>
  <c r="BT205" i="83"/>
  <c r="BS205" i="83"/>
  <c r="BR205" i="83"/>
  <c r="BQ205" i="83"/>
  <c r="BP205" i="83"/>
  <c r="BK205" i="83"/>
  <c r="BI205" i="83"/>
  <c r="BG205" i="83"/>
  <c r="BD205" i="83"/>
  <c r="BC205" i="83"/>
  <c r="BB205" i="83"/>
  <c r="BA205" i="83"/>
  <c r="AZ205" i="83"/>
  <c r="AT205" i="83"/>
  <c r="AS205" i="83"/>
  <c r="AP205" i="83"/>
  <c r="AM205" i="83"/>
  <c r="AJ205" i="83"/>
  <c r="AI205" i="83"/>
  <c r="AC205" i="83"/>
  <c r="AA205" i="83"/>
  <c r="T205" i="83"/>
  <c r="M205" i="83"/>
  <c r="L205" i="83"/>
  <c r="K205" i="83"/>
  <c r="D205" i="83"/>
  <c r="C205" i="83"/>
  <c r="DA204" i="83"/>
  <c r="CZ204" i="83"/>
  <c r="CX204" i="83"/>
  <c r="CT204" i="83"/>
  <c r="CS204" i="83"/>
  <c r="CR204" i="83"/>
  <c r="CP204" i="83"/>
  <c r="CK204" i="83"/>
  <c r="CG204" i="83"/>
  <c r="CD204" i="83"/>
  <c r="CC204" i="83"/>
  <c r="BU204" i="83"/>
  <c r="BS204" i="83"/>
  <c r="BR204" i="83"/>
  <c r="BQ204" i="83"/>
  <c r="BP204" i="83"/>
  <c r="BJ204" i="83"/>
  <c r="BG204" i="83"/>
  <c r="BD204" i="83"/>
  <c r="BB204" i="83"/>
  <c r="BA204" i="83"/>
  <c r="AZ204" i="83"/>
  <c r="AU204" i="83"/>
  <c r="AT204" i="83"/>
  <c r="AS204" i="83"/>
  <c r="AP204" i="83"/>
  <c r="AN204" i="83"/>
  <c r="AM204" i="83"/>
  <c r="AJ204" i="83"/>
  <c r="AC204" i="83"/>
  <c r="AB204" i="83"/>
  <c r="V204" i="83"/>
  <c r="U204" i="83"/>
  <c r="T204" i="83"/>
  <c r="N204" i="83"/>
  <c r="L204" i="83"/>
  <c r="F204" i="83"/>
  <c r="E204" i="83"/>
  <c r="D204" i="83"/>
  <c r="DA203" i="83"/>
  <c r="CX203" i="83"/>
  <c r="CU203" i="83"/>
  <c r="CT203" i="83"/>
  <c r="CS203" i="83"/>
  <c r="CP203" i="83"/>
  <c r="CL203" i="83"/>
  <c r="CK203" i="83"/>
  <c r="CG203" i="83"/>
  <c r="CE203" i="83"/>
  <c r="CD203" i="83"/>
  <c r="BU203" i="83"/>
  <c r="BT203" i="83"/>
  <c r="BS203" i="83"/>
  <c r="BR203" i="83"/>
  <c r="BQ203" i="83"/>
  <c r="BP203" i="83"/>
  <c r="BL203" i="83"/>
  <c r="BK203" i="83"/>
  <c r="BG203" i="83"/>
  <c r="BE203" i="83"/>
  <c r="BD203" i="83"/>
  <c r="BC203" i="83"/>
  <c r="BB203" i="83"/>
  <c r="BA203" i="83"/>
  <c r="AZ203" i="83"/>
  <c r="AW203" i="83"/>
  <c r="AV203" i="83"/>
  <c r="AU203" i="83"/>
  <c r="AT203" i="83"/>
  <c r="AS203" i="83"/>
  <c r="AM203" i="83"/>
  <c r="AD203" i="83"/>
  <c r="AC203" i="83"/>
  <c r="W203" i="83"/>
  <c r="V203" i="83"/>
  <c r="U203" i="83"/>
  <c r="N203" i="83"/>
  <c r="M203" i="83"/>
  <c r="G203" i="83"/>
  <c r="F203" i="83"/>
  <c r="E203" i="83"/>
  <c r="CX202" i="83"/>
  <c r="CU202" i="83"/>
  <c r="CT202" i="83"/>
  <c r="CS202" i="83"/>
  <c r="CP202" i="83"/>
  <c r="CM202" i="83"/>
  <c r="CE202" i="83"/>
  <c r="CD202" i="83"/>
  <c r="BX202" i="83"/>
  <c r="BU202" i="83"/>
  <c r="BT202" i="83"/>
  <c r="BS202" i="83"/>
  <c r="BR202" i="83"/>
  <c r="BQ202" i="83"/>
  <c r="BP202" i="83"/>
  <c r="BM202" i="83"/>
  <c r="BL202" i="83"/>
  <c r="BF202" i="83"/>
  <c r="BE202" i="83"/>
  <c r="BD202" i="83"/>
  <c r="BB202" i="83"/>
  <c r="BA202" i="83"/>
  <c r="AZ202" i="83"/>
  <c r="AW202" i="83"/>
  <c r="AV202" i="83"/>
  <c r="AU202" i="83"/>
  <c r="AT202" i="83"/>
  <c r="AS202" i="83"/>
  <c r="AO202" i="83"/>
  <c r="AN202" i="83"/>
  <c r="AF202" i="83"/>
  <c r="AE202" i="83"/>
  <c r="AD202" i="83"/>
  <c r="W202" i="83"/>
  <c r="V202" i="83"/>
  <c r="P202" i="83"/>
  <c r="O202" i="83"/>
  <c r="N202" i="83"/>
  <c r="H202" i="83"/>
  <c r="G202" i="83"/>
  <c r="F202" i="83"/>
  <c r="G202" i="84"/>
  <c r="O202" i="84"/>
  <c r="W202" i="84"/>
  <c r="AE202" i="84"/>
  <c r="AO202" i="84"/>
  <c r="AW202" i="84"/>
  <c r="BM202" i="84"/>
  <c r="BU202" i="84"/>
  <c r="CE202" i="84"/>
  <c r="CM202" i="84"/>
  <c r="CU202" i="84"/>
  <c r="DC202" i="84"/>
  <c r="F203" i="84"/>
  <c r="N203" i="84"/>
  <c r="V203" i="84"/>
  <c r="AD203" i="84"/>
  <c r="AN203" i="84"/>
  <c r="AV203" i="84"/>
  <c r="BD203" i="84"/>
  <c r="BL203" i="84"/>
  <c r="BT203" i="84"/>
  <c r="CD203" i="84"/>
  <c r="CL203" i="84"/>
  <c r="CT203" i="84"/>
  <c r="DB203" i="84"/>
  <c r="E204" i="84"/>
  <c r="M204" i="84"/>
  <c r="U204" i="84"/>
  <c r="AC204" i="84"/>
  <c r="AM204" i="84"/>
  <c r="AU204" i="84"/>
  <c r="BC204" i="84"/>
  <c r="BK204" i="84"/>
  <c r="BS204" i="84"/>
  <c r="CC204" i="84"/>
  <c r="CK204" i="84"/>
  <c r="CS204" i="84"/>
  <c r="DA204" i="84"/>
  <c r="D205" i="84"/>
  <c r="L205" i="84"/>
  <c r="T205" i="84"/>
  <c r="AB205" i="84"/>
  <c r="AJ205" i="84"/>
  <c r="AT205" i="84"/>
  <c r="BB205" i="84"/>
  <c r="BJ205" i="84"/>
  <c r="BR205" i="84"/>
  <c r="CB205" i="84"/>
  <c r="CJ205" i="84"/>
  <c r="CR205" i="84"/>
  <c r="CZ205" i="84"/>
  <c r="EQ199" i="84"/>
  <c r="EN200" i="84"/>
  <c r="DJ202" i="84"/>
  <c r="DR202" i="84"/>
  <c r="DZ202" i="84"/>
  <c r="EM198" i="84"/>
  <c r="EO200" i="84"/>
  <c r="DK202" i="84"/>
  <c r="DS202" i="84"/>
  <c r="EA202" i="84"/>
  <c r="EI202" i="84"/>
  <c r="EQ202" i="84"/>
  <c r="C133" i="83"/>
  <c r="K133" i="83"/>
  <c r="S133" i="83"/>
  <c r="DE133" i="84"/>
  <c r="I202" i="84"/>
  <c r="Q202" i="84"/>
  <c r="Y202" i="84"/>
  <c r="AG202" i="84"/>
  <c r="AQ202" i="84"/>
  <c r="AY202" i="84"/>
  <c r="BG202" i="84"/>
  <c r="BO202" i="84"/>
  <c r="BY202" i="84"/>
  <c r="CG202" i="84"/>
  <c r="CO202" i="84"/>
  <c r="CW202" i="84"/>
  <c r="DE202" i="84"/>
  <c r="H203" i="84"/>
  <c r="P203" i="84"/>
  <c r="AF203" i="84"/>
  <c r="AP203" i="84"/>
  <c r="AX203" i="84"/>
  <c r="BF203" i="84"/>
  <c r="BN203" i="84"/>
  <c r="BX203" i="84"/>
  <c r="CF203" i="84"/>
  <c r="CN203" i="84"/>
  <c r="CV203" i="84"/>
  <c r="DD203" i="84"/>
  <c r="G204" i="84"/>
  <c r="O204" i="84"/>
  <c r="W204" i="84"/>
  <c r="AE204" i="84"/>
  <c r="AO204" i="84"/>
  <c r="AW204" i="84"/>
  <c r="BM204" i="84"/>
  <c r="BU204" i="84"/>
  <c r="CE204" i="84"/>
  <c r="CM204" i="84"/>
  <c r="CU204" i="84"/>
  <c r="DC204" i="84"/>
  <c r="EN197" i="84"/>
  <c r="EP199" i="84"/>
  <c r="EM200" i="84"/>
  <c r="DI202" i="84"/>
  <c r="DQ202" i="84"/>
  <c r="DY202" i="84"/>
  <c r="EG202" i="84"/>
  <c r="EO202" i="84"/>
  <c r="DN203" i="84"/>
  <c r="DV203" i="84"/>
  <c r="ED203" i="84"/>
  <c r="EL203" i="84"/>
  <c r="DK204" i="84"/>
  <c r="DS204" i="84"/>
  <c r="EA204" i="84"/>
  <c r="EI204" i="84"/>
  <c r="EQ204" i="84"/>
  <c r="D202" i="83"/>
  <c r="L202" i="83"/>
  <c r="T202" i="83"/>
  <c r="AB202" i="83"/>
  <c r="AJ202" i="83"/>
  <c r="BJ202" i="83"/>
  <c r="CB202" i="83"/>
  <c r="CJ202" i="83"/>
  <c r="CR202" i="83"/>
  <c r="CZ202" i="83"/>
  <c r="C203" i="83"/>
  <c r="K203" i="83"/>
  <c r="S203" i="83"/>
  <c r="AA203" i="83"/>
  <c r="AI203" i="83"/>
  <c r="BI203" i="83"/>
  <c r="CA203" i="83"/>
  <c r="CI203" i="83"/>
  <c r="CY203" i="83"/>
  <c r="B204" i="83"/>
  <c r="J204" i="83"/>
  <c r="R204" i="83"/>
  <c r="AH204" i="83"/>
  <c r="AR204" i="83"/>
  <c r="BH204" i="83"/>
  <c r="BZ204" i="83"/>
  <c r="CH204" i="83"/>
  <c r="BS133" i="84"/>
  <c r="BS226" i="84" s="1"/>
  <c r="R202" i="83"/>
  <c r="Z202" i="83"/>
  <c r="AH202" i="83"/>
  <c r="AR202" i="83"/>
  <c r="BH202" i="83"/>
  <c r="BZ202" i="83"/>
  <c r="CH202" i="83"/>
  <c r="Y203" i="83"/>
  <c r="AG203" i="83"/>
  <c r="AQ203" i="83"/>
  <c r="AY203" i="83"/>
  <c r="BO203" i="83"/>
  <c r="BY203" i="83"/>
  <c r="CO203" i="83"/>
  <c r="CW203" i="83"/>
  <c r="H204" i="83"/>
  <c r="P204" i="83"/>
  <c r="X204" i="83"/>
  <c r="AX204" i="83"/>
  <c r="BF204" i="83"/>
  <c r="BN204" i="83"/>
  <c r="BX204" i="83"/>
  <c r="CF204" i="83"/>
  <c r="CN204" i="83"/>
  <c r="CV204" i="83"/>
  <c r="H202" i="84"/>
  <c r="P202" i="84"/>
  <c r="AF202" i="84"/>
  <c r="AP202" i="84"/>
  <c r="AX202" i="84"/>
  <c r="BF202" i="84"/>
  <c r="BN202" i="84"/>
  <c r="BX202" i="84"/>
  <c r="CF202" i="84"/>
  <c r="CN202" i="84"/>
  <c r="CV202" i="84"/>
  <c r="DD202" i="84"/>
  <c r="G203" i="84"/>
  <c r="O203" i="84"/>
  <c r="W203" i="84"/>
  <c r="AE203" i="84"/>
  <c r="AO203" i="84"/>
  <c r="AW203" i="84"/>
  <c r="BM203" i="84"/>
  <c r="BU203" i="84"/>
  <c r="CE203" i="84"/>
  <c r="CM203" i="84"/>
  <c r="CU203" i="84"/>
  <c r="DC203" i="84"/>
  <c r="F204" i="84"/>
  <c r="N204" i="84"/>
  <c r="V204" i="84"/>
  <c r="AD204" i="84"/>
  <c r="AN204" i="84"/>
  <c r="AV204" i="84"/>
  <c r="BD204" i="84"/>
  <c r="BL204" i="84"/>
  <c r="BT204" i="84"/>
  <c r="CD204" i="84"/>
  <c r="CL204" i="84"/>
  <c r="CT204" i="84"/>
  <c r="DB204" i="84"/>
  <c r="EM197" i="84"/>
  <c r="EO199" i="84"/>
  <c r="DP202" i="84"/>
  <c r="DX202" i="84"/>
  <c r="EF202" i="84"/>
  <c r="EN202" i="84"/>
  <c r="DM203" i="84"/>
  <c r="DU203" i="84"/>
  <c r="EC203" i="84"/>
  <c r="EK203" i="84"/>
  <c r="DJ204" i="84"/>
  <c r="DR204" i="84"/>
  <c r="DZ204" i="84"/>
  <c r="EH204" i="84"/>
  <c r="EP204" i="84"/>
  <c r="DF133" i="84"/>
  <c r="DF226" i="84" s="1"/>
  <c r="BQ133" i="84"/>
  <c r="EO197" i="84"/>
  <c r="EH202" i="84"/>
  <c r="EP202" i="84"/>
  <c r="DO203" i="84"/>
  <c r="DW203" i="84"/>
  <c r="EE203" i="84"/>
  <c r="EM203" i="84"/>
  <c r="DL204" i="84"/>
  <c r="DT204" i="84"/>
  <c r="EB204" i="84"/>
  <c r="EJ204" i="84"/>
  <c r="F133" i="83"/>
  <c r="V133" i="83"/>
  <c r="AD133" i="83"/>
  <c r="AN133" i="83"/>
  <c r="BL133" i="83"/>
  <c r="BL226" i="83" s="1"/>
  <c r="CD133" i="83"/>
  <c r="CL133" i="83"/>
  <c r="E202" i="83"/>
  <c r="M202" i="83"/>
  <c r="U202" i="83"/>
  <c r="AC202" i="83"/>
  <c r="AM202" i="83"/>
  <c r="BC202" i="83"/>
  <c r="BK202" i="83"/>
  <c r="CC202" i="83"/>
  <c r="CK202" i="83"/>
  <c r="DA202" i="83"/>
  <c r="D203" i="83"/>
  <c r="L203" i="83"/>
  <c r="T203" i="83"/>
  <c r="AB203" i="83"/>
  <c r="AJ203" i="83"/>
  <c r="BJ203" i="83"/>
  <c r="CB203" i="83"/>
  <c r="CJ203" i="83"/>
  <c r="CR203" i="83"/>
  <c r="CZ203" i="83"/>
  <c r="C204" i="83"/>
  <c r="K204" i="83"/>
  <c r="S204" i="83"/>
  <c r="AA204" i="83"/>
  <c r="AI204" i="83"/>
  <c r="BI204" i="83"/>
  <c r="CA204" i="83"/>
  <c r="CI204" i="83"/>
  <c r="CQ204" i="83"/>
  <c r="CY204" i="83"/>
  <c r="BR133" i="84"/>
  <c r="C202" i="84"/>
  <c r="K202" i="84"/>
  <c r="S202" i="84"/>
  <c r="AA202" i="84"/>
  <c r="AI202" i="84"/>
  <c r="AS202" i="84"/>
  <c r="BA202" i="84"/>
  <c r="BQ202" i="84"/>
  <c r="CA202" i="84"/>
  <c r="CI202" i="84"/>
  <c r="CQ202" i="84"/>
  <c r="CY202" i="84"/>
  <c r="B203" i="84"/>
  <c r="J203" i="84"/>
  <c r="R203" i="84"/>
  <c r="Z203" i="84"/>
  <c r="AH203" i="84"/>
  <c r="AR203" i="84"/>
  <c r="AZ203" i="84"/>
  <c r="BH203" i="84"/>
  <c r="BP203" i="84"/>
  <c r="BZ203" i="84"/>
  <c r="CH203" i="84"/>
  <c r="CP203" i="84"/>
  <c r="CX203" i="84"/>
  <c r="DF203" i="84"/>
  <c r="I204" i="84"/>
  <c r="Q204" i="84"/>
  <c r="Y204" i="84"/>
  <c r="AG204" i="84"/>
  <c r="AQ204" i="84"/>
  <c r="AY204" i="84"/>
  <c r="BG204" i="84"/>
  <c r="BO204" i="84"/>
  <c r="BY204" i="84"/>
  <c r="CG204" i="84"/>
  <c r="CO204" i="84"/>
  <c r="CW204" i="84"/>
  <c r="DE204" i="84"/>
  <c r="EP197" i="84"/>
  <c r="DP203" i="84"/>
  <c r="DX203" i="84"/>
  <c r="EF203" i="84"/>
  <c r="EN203" i="84"/>
  <c r="DM204" i="84"/>
  <c r="DU204" i="84"/>
  <c r="EC204" i="84"/>
  <c r="EK204" i="84"/>
  <c r="E205" i="84"/>
  <c r="BK205" i="84"/>
  <c r="EP133" i="84"/>
  <c r="EP201" i="84"/>
  <c r="DN205" i="84"/>
  <c r="DV205" i="84"/>
  <c r="ED205" i="84"/>
  <c r="EL205" i="84"/>
  <c r="AC205" i="84"/>
  <c r="CK205" i="84"/>
  <c r="EQ133" i="84"/>
  <c r="EQ201" i="84"/>
  <c r="F205" i="84"/>
  <c r="N205" i="84"/>
  <c r="V205" i="84"/>
  <c r="AD205" i="84"/>
  <c r="AN205" i="84"/>
  <c r="AV205" i="84"/>
  <c r="BD205" i="84"/>
  <c r="BL205" i="84"/>
  <c r="BT205" i="84"/>
  <c r="CD205" i="84"/>
  <c r="CL205" i="84"/>
  <c r="CT205" i="84"/>
  <c r="DB205" i="84"/>
  <c r="DP205" i="84"/>
  <c r="DX205" i="84"/>
  <c r="EF205" i="84"/>
  <c r="EN205" i="84"/>
  <c r="U205" i="84"/>
  <c r="BS205" i="84"/>
  <c r="G205" i="84"/>
  <c r="O205" i="84"/>
  <c r="W205" i="84"/>
  <c r="AE205" i="84"/>
  <c r="AO205" i="84"/>
  <c r="AW205" i="84"/>
  <c r="BE134" i="84"/>
  <c r="BE205" i="84"/>
  <c r="BM205" i="84"/>
  <c r="BU205" i="84"/>
  <c r="CE205" i="84"/>
  <c r="CM205" i="84"/>
  <c r="CU205" i="84"/>
  <c r="DC205" i="84"/>
  <c r="DI205" i="84"/>
  <c r="DQ205" i="84"/>
  <c r="DY205" i="84"/>
  <c r="EG205" i="84"/>
  <c r="EO205" i="84"/>
  <c r="AU205" i="84"/>
  <c r="DA205" i="84"/>
  <c r="DO205" i="84"/>
  <c r="H205" i="84"/>
  <c r="P205" i="84"/>
  <c r="X134" i="84"/>
  <c r="X205" i="84"/>
  <c r="AF205" i="84"/>
  <c r="AP205" i="84"/>
  <c r="AX205" i="84"/>
  <c r="BF205" i="84"/>
  <c r="BN205" i="84"/>
  <c r="BX205" i="84"/>
  <c r="CF205" i="84"/>
  <c r="CN205" i="84"/>
  <c r="CV205" i="84"/>
  <c r="DD205" i="84"/>
  <c r="DJ205" i="84"/>
  <c r="DR205" i="84"/>
  <c r="DZ205" i="84"/>
  <c r="EH205" i="84"/>
  <c r="EP205" i="84"/>
  <c r="M205" i="84"/>
  <c r="CC205" i="84"/>
  <c r="DW205" i="84"/>
  <c r="D202" i="84"/>
  <c r="L202" i="84"/>
  <c r="T202" i="84"/>
  <c r="AB202" i="84"/>
  <c r="AJ202" i="84"/>
  <c r="AT202" i="84"/>
  <c r="BB202" i="84"/>
  <c r="BJ202" i="84"/>
  <c r="BR202" i="84"/>
  <c r="CB202" i="84"/>
  <c r="CJ202" i="84"/>
  <c r="CR202" i="84"/>
  <c r="CZ202" i="84"/>
  <c r="C203" i="84"/>
  <c r="K203" i="84"/>
  <c r="S203" i="84"/>
  <c r="AA203" i="84"/>
  <c r="AI203" i="84"/>
  <c r="AS203" i="84"/>
  <c r="BA203" i="84"/>
  <c r="BQ203" i="84"/>
  <c r="CA203" i="84"/>
  <c r="CI203" i="84"/>
  <c r="CQ203" i="84"/>
  <c r="CY203" i="84"/>
  <c r="B204" i="84"/>
  <c r="J204" i="84"/>
  <c r="R204" i="84"/>
  <c r="Z204" i="84"/>
  <c r="AH204" i="84"/>
  <c r="AR204" i="84"/>
  <c r="AZ204" i="84"/>
  <c r="BH204" i="84"/>
  <c r="BP204" i="84"/>
  <c r="BZ204" i="84"/>
  <c r="CH204" i="84"/>
  <c r="CP204" i="84"/>
  <c r="CX204" i="84"/>
  <c r="DF204" i="84"/>
  <c r="I205" i="84"/>
  <c r="Q205" i="84"/>
  <c r="Y205" i="84"/>
  <c r="AG205" i="84"/>
  <c r="AQ205" i="84"/>
  <c r="AY205" i="84"/>
  <c r="BG205" i="84"/>
  <c r="BO205" i="84"/>
  <c r="BY205" i="84"/>
  <c r="CG205" i="84"/>
  <c r="CO205" i="84"/>
  <c r="CW205" i="84"/>
  <c r="DE205" i="84"/>
  <c r="EQ197" i="84"/>
  <c r="EN198" i="84"/>
  <c r="EP200" i="84"/>
  <c r="EM133" i="84"/>
  <c r="EM226" i="84" s="1"/>
  <c r="EM201" i="84"/>
  <c r="DL202" i="84"/>
  <c r="DT202" i="84"/>
  <c r="EB202" i="84"/>
  <c r="EJ202" i="84"/>
  <c r="DI203" i="84"/>
  <c r="DQ203" i="84"/>
  <c r="DY203" i="84"/>
  <c r="EG203" i="84"/>
  <c r="EO203" i="84"/>
  <c r="DN204" i="84"/>
  <c r="DV204" i="84"/>
  <c r="ED204" i="84"/>
  <c r="EL204" i="84"/>
  <c r="DK205" i="84"/>
  <c r="DS205" i="84"/>
  <c r="EA205" i="84"/>
  <c r="EI205" i="84"/>
  <c r="EQ205" i="84"/>
  <c r="BC205" i="84"/>
  <c r="EE205" i="84"/>
  <c r="EN133" i="84"/>
  <c r="EN226" i="84" s="1"/>
  <c r="EN201" i="84"/>
  <c r="DL205" i="84"/>
  <c r="DT205" i="84"/>
  <c r="EB205" i="84"/>
  <c r="EJ205" i="84"/>
  <c r="AM205" i="84"/>
  <c r="CS205" i="84"/>
  <c r="EM205" i="84"/>
  <c r="EO133" i="84"/>
  <c r="EO201" i="84"/>
  <c r="DM205" i="84"/>
  <c r="DU205" i="84"/>
  <c r="EC205" i="84"/>
  <c r="EK205" i="84"/>
  <c r="DD133" i="84"/>
  <c r="BT133" i="84"/>
  <c r="DB133" i="84"/>
  <c r="BU133" i="84"/>
  <c r="DC133" i="84"/>
  <c r="BI134" i="84"/>
  <c r="Z133" i="83"/>
  <c r="AQ202" i="83"/>
  <c r="X203" i="83"/>
  <c r="CV203" i="83"/>
  <c r="BM204" i="83"/>
  <c r="F205" i="83"/>
  <c r="V205" i="83"/>
  <c r="AD205" i="83"/>
  <c r="AN205" i="83"/>
  <c r="AV205" i="83"/>
  <c r="BL205" i="83"/>
  <c r="CD205" i="83"/>
  <c r="CL205" i="83"/>
  <c r="AA133" i="83"/>
  <c r="AI133" i="83"/>
  <c r="BI133" i="83"/>
  <c r="CA133" i="83"/>
  <c r="CI133" i="83"/>
  <c r="CQ133" i="83"/>
  <c r="CY133" i="83"/>
  <c r="G205" i="83"/>
  <c r="O205" i="83"/>
  <c r="W205" i="83"/>
  <c r="AE205" i="83"/>
  <c r="AO205" i="83"/>
  <c r="AW205" i="83"/>
  <c r="BE205" i="83"/>
  <c r="BM205" i="83"/>
  <c r="CE205" i="83"/>
  <c r="CM205" i="83"/>
  <c r="CU205" i="83"/>
  <c r="C202" i="83"/>
  <c r="K202" i="83"/>
  <c r="S202" i="83"/>
  <c r="AA202" i="83"/>
  <c r="AI202" i="83"/>
  <c r="BI202" i="83"/>
  <c r="CA202" i="83"/>
  <c r="CI202" i="83"/>
  <c r="CQ202" i="83"/>
  <c r="CY202" i="83"/>
  <c r="B203" i="83"/>
  <c r="J203" i="83"/>
  <c r="R203" i="83"/>
  <c r="Z203" i="83"/>
  <c r="AH203" i="83"/>
  <c r="AR203" i="83"/>
  <c r="BH203" i="83"/>
  <c r="BZ203" i="83"/>
  <c r="CH203" i="83"/>
  <c r="I204" i="83"/>
  <c r="Q204" i="83"/>
  <c r="Y204" i="83"/>
  <c r="AG204" i="83"/>
  <c r="AQ204" i="83"/>
  <c r="AY204" i="83"/>
  <c r="BO204" i="83"/>
  <c r="BY204" i="83"/>
  <c r="CO204" i="83"/>
  <c r="CW204" i="83"/>
  <c r="P205" i="83"/>
  <c r="X205" i="83"/>
  <c r="AF205" i="83"/>
  <c r="AX205" i="83"/>
  <c r="BF205" i="83"/>
  <c r="BN205" i="83"/>
  <c r="BX205" i="83"/>
  <c r="CF205" i="83"/>
  <c r="CN205" i="83"/>
  <c r="CV205" i="83"/>
  <c r="E133" i="83"/>
  <c r="M133" i="83"/>
  <c r="U133" i="83"/>
  <c r="AC133" i="83"/>
  <c r="AM133" i="83"/>
  <c r="BC133" i="83"/>
  <c r="BK133" i="83"/>
  <c r="CC133" i="83"/>
  <c r="CK133" i="83"/>
  <c r="DA133" i="83"/>
  <c r="DA226" i="83" s="1"/>
  <c r="I205" i="83"/>
  <c r="Q205" i="83"/>
  <c r="Y205" i="83"/>
  <c r="AG205" i="83"/>
  <c r="AQ205" i="83"/>
  <c r="AY205" i="83"/>
  <c r="BO205" i="83"/>
  <c r="BY205" i="83"/>
  <c r="CO205" i="83"/>
  <c r="CW205" i="83"/>
  <c r="B205" i="83"/>
  <c r="J205" i="83"/>
  <c r="R205" i="83"/>
  <c r="Z205" i="83"/>
  <c r="AH205" i="83"/>
  <c r="AR205" i="83"/>
  <c r="BH205" i="83"/>
  <c r="BZ205" i="83"/>
  <c r="CH205" i="83"/>
  <c r="D133" i="83"/>
  <c r="L133" i="83"/>
  <c r="T133" i="83"/>
  <c r="AB133" i="83"/>
  <c r="AJ133" i="83"/>
  <c r="BJ133" i="83"/>
  <c r="CB133" i="83"/>
  <c r="CJ133" i="83"/>
  <c r="CR133" i="83"/>
  <c r="CZ133" i="83"/>
  <c r="W133" i="83"/>
  <c r="X133" i="83"/>
  <c r="CN133" i="83"/>
  <c r="AG133" i="83"/>
  <c r="BY133" i="83"/>
  <c r="CP96" i="37"/>
  <c r="CO96" i="37"/>
  <c r="CN96" i="37"/>
  <c r="CM96" i="37"/>
  <c r="CL96" i="37"/>
  <c r="CK96" i="37"/>
  <c r="CJ96" i="37"/>
  <c r="CI96" i="37"/>
  <c r="CH96" i="37"/>
  <c r="CG96" i="37"/>
  <c r="CF96" i="37"/>
  <c r="CE96" i="37"/>
  <c r="CD96" i="37"/>
  <c r="CC96" i="37"/>
  <c r="CB96" i="37"/>
  <c r="CA96" i="37"/>
  <c r="BZ96" i="37"/>
  <c r="BY96" i="37"/>
  <c r="BX96" i="37"/>
  <c r="BW96" i="37"/>
  <c r="BV96" i="37"/>
  <c r="BU96" i="37"/>
  <c r="BT96" i="37"/>
  <c r="BS96" i="37"/>
  <c r="BR96" i="37"/>
  <c r="BQ96" i="37"/>
  <c r="BP96" i="37"/>
  <c r="BO96" i="37"/>
  <c r="CO10" i="37"/>
  <c r="CO8" i="37"/>
  <c r="CO24" i="37" s="1"/>
  <c r="CO18" i="37"/>
  <c r="CN18" i="37"/>
  <c r="R69" i="109" s="1"/>
  <c r="CM18" i="37"/>
  <c r="Q69" i="109" s="1"/>
  <c r="CO17" i="37"/>
  <c r="CN17" i="37"/>
  <c r="CN14" i="37"/>
  <c r="CN15" i="37"/>
  <c r="CN16" i="37"/>
  <c r="CM17" i="37"/>
  <c r="CO16" i="37"/>
  <c r="CM16" i="37"/>
  <c r="CO15" i="37"/>
  <c r="CM15" i="37"/>
  <c r="CO14" i="37"/>
  <c r="CM14" i="37"/>
  <c r="CO11" i="37"/>
  <c r="CN11" i="37"/>
  <c r="CM11" i="37"/>
  <c r="CN10" i="37"/>
  <c r="CM10" i="37"/>
  <c r="CM26" i="37" s="1"/>
  <c r="CN8" i="37"/>
  <c r="R63" i="109" s="1"/>
  <c r="CM8" i="37"/>
  <c r="Q63" i="109" s="1"/>
  <c r="CO7" i="37"/>
  <c r="CN7" i="37"/>
  <c r="R62" i="109" s="1"/>
  <c r="CM7" i="37"/>
  <c r="Q62" i="109" s="1"/>
  <c r="CO6" i="37"/>
  <c r="CN6" i="37"/>
  <c r="R66" i="109" s="1"/>
  <c r="CM6" i="37"/>
  <c r="AG122" i="58"/>
  <c r="AG12" i="58"/>
  <c r="AG8" i="58"/>
  <c r="AG72" i="58"/>
  <c r="AG114" i="57"/>
  <c r="AG13" i="57"/>
  <c r="AG5" i="57"/>
  <c r="AG19" i="57"/>
  <c r="AG11" i="57"/>
  <c r="AG67" i="56"/>
  <c r="AG52" i="56"/>
  <c r="AG40" i="56"/>
  <c r="AG25" i="56"/>
  <c r="AG116" i="55"/>
  <c r="P26" i="109"/>
  <c r="AG12" i="54"/>
  <c r="AG8" i="54"/>
  <c r="AG65" i="54"/>
  <c r="AG13" i="54"/>
  <c r="AG11" i="54"/>
  <c r="AG5" i="54"/>
  <c r="AG18" i="53"/>
  <c r="AG16" i="53"/>
  <c r="AF122" i="58"/>
  <c r="AF97" i="58"/>
  <c r="AF19" i="58"/>
  <c r="AF13" i="58"/>
  <c r="AF9" i="58"/>
  <c r="AF5" i="58"/>
  <c r="AF15" i="57"/>
  <c r="AF11" i="57"/>
  <c r="AF68" i="57"/>
  <c r="AF17" i="57"/>
  <c r="AF13" i="57"/>
  <c r="AF5" i="57"/>
  <c r="O26" i="109"/>
  <c r="N26" i="109"/>
  <c r="M26" i="109"/>
  <c r="L26" i="109"/>
  <c r="K26" i="109"/>
  <c r="J26" i="109"/>
  <c r="I26" i="109"/>
  <c r="H26" i="109"/>
  <c r="G26" i="109"/>
  <c r="F26" i="109"/>
  <c r="E26" i="109"/>
  <c r="D26" i="109"/>
  <c r="C26" i="109"/>
  <c r="AF40" i="56"/>
  <c r="AF25" i="56"/>
  <c r="AF10" i="54"/>
  <c r="AF11" i="54"/>
  <c r="AF9" i="54"/>
  <c r="AF5" i="54"/>
  <c r="AF91" i="53"/>
  <c r="AF20" i="53"/>
  <c r="AF19" i="53"/>
  <c r="AF15" i="53"/>
  <c r="AF12" i="53"/>
  <c r="AF11" i="53"/>
  <c r="AF8" i="53"/>
  <c r="AF7" i="53"/>
  <c r="AF4" i="53"/>
  <c r="AF21" i="53"/>
  <c r="AF14" i="53"/>
  <c r="AF13" i="53"/>
  <c r="AF9" i="53"/>
  <c r="AG9" i="58"/>
  <c r="AG10" i="58"/>
  <c r="AG18" i="58"/>
  <c r="AG6" i="57"/>
  <c r="AG14" i="57"/>
  <c r="AG18" i="57"/>
  <c r="AG8" i="57"/>
  <c r="AG16" i="58"/>
  <c r="AG9" i="53"/>
  <c r="AG15" i="53"/>
  <c r="AG20" i="58"/>
  <c r="AG4" i="57"/>
  <c r="AG19" i="58"/>
  <c r="AG9" i="57"/>
  <c r="AG17" i="57"/>
  <c r="AG21" i="58"/>
  <c r="AG10" i="57"/>
  <c r="AG7" i="58"/>
  <c r="AG17" i="53"/>
  <c r="AG12" i="57"/>
  <c r="AG20" i="57"/>
  <c r="AG6" i="54"/>
  <c r="AG4" i="58"/>
  <c r="AG17" i="58"/>
  <c r="AG9" i="54"/>
  <c r="AG11" i="58"/>
  <c r="AG16" i="57"/>
  <c r="AG10" i="53"/>
  <c r="AG11" i="53"/>
  <c r="AG19" i="53"/>
  <c r="AG5" i="53"/>
  <c r="AG13" i="53"/>
  <c r="AG21" i="53"/>
  <c r="AG4" i="53"/>
  <c r="AG12" i="53"/>
  <c r="AG6" i="58"/>
  <c r="AG14" i="58"/>
  <c r="AG25" i="54"/>
  <c r="AG39" i="54"/>
  <c r="AG14" i="53"/>
  <c r="AG10" i="54"/>
  <c r="AG91" i="53"/>
  <c r="AG68" i="57"/>
  <c r="AG47" i="58"/>
  <c r="AG114" i="53"/>
  <c r="AG7" i="53"/>
  <c r="AG97" i="58"/>
  <c r="D74" i="64"/>
  <c r="D73" i="64"/>
  <c r="D72" i="64"/>
  <c r="D71" i="64"/>
  <c r="D70" i="64"/>
  <c r="D69" i="64"/>
  <c r="D68" i="64"/>
  <c r="D67" i="64"/>
  <c r="D66" i="64"/>
  <c r="D65" i="64"/>
  <c r="D64" i="64"/>
  <c r="D63" i="64"/>
  <c r="D62" i="64"/>
  <c r="D61" i="64"/>
  <c r="D60" i="64"/>
  <c r="D59" i="64"/>
  <c r="D58" i="64"/>
  <c r="D57" i="64"/>
  <c r="E22" i="64"/>
  <c r="E21" i="64"/>
  <c r="E19" i="64"/>
  <c r="E18" i="64"/>
  <c r="E17" i="64"/>
  <c r="E16" i="64"/>
  <c r="E15" i="64"/>
  <c r="E14" i="64"/>
  <c r="E13" i="64"/>
  <c r="E12" i="64"/>
  <c r="E11" i="64"/>
  <c r="E10" i="64"/>
  <c r="E9" i="64"/>
  <c r="E8" i="64"/>
  <c r="E7" i="64"/>
  <c r="E6" i="64"/>
  <c r="E5" i="64"/>
  <c r="E4" i="64"/>
  <c r="U127" i="62"/>
  <c r="T127" i="62"/>
  <c r="S127" i="62"/>
  <c r="R127" i="62"/>
  <c r="Q127" i="62"/>
  <c r="U114" i="62"/>
  <c r="T114" i="62"/>
  <c r="S114" i="62"/>
  <c r="R114" i="62"/>
  <c r="Q114" i="62"/>
  <c r="U107" i="62"/>
  <c r="T107" i="62"/>
  <c r="S107" i="62"/>
  <c r="U102" i="62"/>
  <c r="T102" i="62"/>
  <c r="S102" i="62"/>
  <c r="R102" i="62"/>
  <c r="Q102" i="62"/>
  <c r="U89" i="62"/>
  <c r="T89" i="62"/>
  <c r="S89" i="62"/>
  <c r="R89" i="62"/>
  <c r="Q89" i="62"/>
  <c r="U82" i="62"/>
  <c r="T82" i="62"/>
  <c r="S82" i="62"/>
  <c r="U76" i="62"/>
  <c r="T76" i="62"/>
  <c r="S76" i="62"/>
  <c r="R76" i="62"/>
  <c r="Q76" i="62"/>
  <c r="U63" i="62"/>
  <c r="T63" i="62"/>
  <c r="S63" i="62"/>
  <c r="R63" i="62"/>
  <c r="Q63" i="62"/>
  <c r="U56" i="62"/>
  <c r="T56" i="62"/>
  <c r="S56" i="62"/>
  <c r="U50" i="62"/>
  <c r="T50" i="62"/>
  <c r="S50" i="62"/>
  <c r="R50" i="62"/>
  <c r="Q50" i="62"/>
  <c r="U37" i="62"/>
  <c r="T37" i="62"/>
  <c r="S37" i="62"/>
  <c r="R37" i="62"/>
  <c r="Q37" i="62"/>
  <c r="U30" i="62"/>
  <c r="T30" i="62"/>
  <c r="S30" i="62"/>
  <c r="U22" i="62"/>
  <c r="T22" i="62"/>
  <c r="S22" i="62"/>
  <c r="R22" i="62"/>
  <c r="Q22" i="62"/>
  <c r="U21" i="62"/>
  <c r="U23" i="62" s="1"/>
  <c r="T21" i="62"/>
  <c r="S21" i="62"/>
  <c r="R21" i="62"/>
  <c r="Q21" i="62"/>
  <c r="U20" i="62"/>
  <c r="T20" i="62"/>
  <c r="S20" i="62"/>
  <c r="R20" i="62"/>
  <c r="Q20" i="62"/>
  <c r="U19" i="62"/>
  <c r="T19" i="62"/>
  <c r="S19" i="62"/>
  <c r="R19" i="62"/>
  <c r="Q19" i="62"/>
  <c r="U18" i="62"/>
  <c r="T18" i="62"/>
  <c r="S18" i="62"/>
  <c r="R18" i="62"/>
  <c r="Q18" i="62"/>
  <c r="U17" i="62"/>
  <c r="T17" i="62"/>
  <c r="S17" i="62"/>
  <c r="R17" i="62"/>
  <c r="Q17" i="62"/>
  <c r="U16" i="62"/>
  <c r="T16" i="62"/>
  <c r="S16" i="62"/>
  <c r="R16" i="62"/>
  <c r="Q16" i="62"/>
  <c r="U15" i="62"/>
  <c r="T15" i="62"/>
  <c r="S15" i="62"/>
  <c r="S12" i="62"/>
  <c r="S13" i="62"/>
  <c r="S14" i="62"/>
  <c r="R15" i="62"/>
  <c r="R12" i="62"/>
  <c r="R13" i="62"/>
  <c r="R14" i="62"/>
  <c r="Q15" i="62"/>
  <c r="U14" i="62"/>
  <c r="T14" i="62"/>
  <c r="Q14" i="62"/>
  <c r="U13" i="62"/>
  <c r="T13" i="62"/>
  <c r="Q13" i="62"/>
  <c r="U12" i="62"/>
  <c r="T12" i="62"/>
  <c r="Q12" i="62"/>
  <c r="U9" i="62"/>
  <c r="T9" i="62"/>
  <c r="S9" i="62"/>
  <c r="R9" i="62"/>
  <c r="Q9" i="62"/>
  <c r="U8" i="62"/>
  <c r="T8" i="62"/>
  <c r="S8" i="62"/>
  <c r="R8" i="62"/>
  <c r="Q8" i="62"/>
  <c r="Q5" i="62"/>
  <c r="Q10" i="62" s="1"/>
  <c r="Q6" i="62"/>
  <c r="Q7" i="62"/>
  <c r="U7" i="62"/>
  <c r="T7" i="62"/>
  <c r="S7" i="62"/>
  <c r="R7" i="62"/>
  <c r="U6" i="62"/>
  <c r="T6" i="62"/>
  <c r="S6" i="62"/>
  <c r="R6" i="62"/>
  <c r="U5" i="62"/>
  <c r="T5" i="62"/>
  <c r="S5" i="62"/>
  <c r="R5" i="62"/>
  <c r="A114" i="83"/>
  <c r="A113" i="83"/>
  <c r="A112" i="83"/>
  <c r="A111" i="83"/>
  <c r="A110" i="83"/>
  <c r="A109" i="83"/>
  <c r="A108" i="83"/>
  <c r="A107" i="83"/>
  <c r="A106" i="83"/>
  <c r="A105" i="83"/>
  <c r="A104" i="83"/>
  <c r="A103" i="83"/>
  <c r="A102" i="83"/>
  <c r="A101" i="83"/>
  <c r="A100" i="83"/>
  <c r="A99" i="83"/>
  <c r="A98" i="83"/>
  <c r="A97" i="83"/>
  <c r="A96" i="83"/>
  <c r="A95" i="83"/>
  <c r="A94" i="83"/>
  <c r="A93" i="83"/>
  <c r="A92" i="83"/>
  <c r="A86" i="83"/>
  <c r="A205" i="83" s="1"/>
  <c r="A85" i="83"/>
  <c r="A204" i="83" s="1"/>
  <c r="A84" i="83"/>
  <c r="A203" i="83" s="1"/>
  <c r="A83" i="83"/>
  <c r="A202" i="83" s="1"/>
  <c r="A82" i="83"/>
  <c r="A81" i="83"/>
  <c r="A80" i="83"/>
  <c r="A79" i="83"/>
  <c r="A198" i="83" s="1"/>
  <c r="A78" i="83"/>
  <c r="A77" i="83"/>
  <c r="A196" i="83" s="1"/>
  <c r="A76" i="83"/>
  <c r="A195" i="83" s="1"/>
  <c r="A75" i="83"/>
  <c r="A194" i="83" s="1"/>
  <c r="A74" i="83"/>
  <c r="A193" i="83" s="1"/>
  <c r="A73" i="83"/>
  <c r="A72" i="83"/>
  <c r="A71" i="83"/>
  <c r="A70" i="83"/>
  <c r="A69" i="83"/>
  <c r="A68" i="83"/>
  <c r="A67" i="83"/>
  <c r="A186" i="83" s="1"/>
  <c r="A66" i="83"/>
  <c r="A65" i="83"/>
  <c r="A184" i="83" s="1"/>
  <c r="A64" i="83"/>
  <c r="A183" i="83" s="1"/>
  <c r="A63" i="83"/>
  <c r="A182" i="83" s="1"/>
  <c r="A62" i="83"/>
  <c r="A181" i="83" s="1"/>
  <c r="A61" i="83"/>
  <c r="A60" i="83"/>
  <c r="A59" i="83"/>
  <c r="A178" i="83" s="1"/>
  <c r="A58" i="83"/>
  <c r="A57" i="83"/>
  <c r="A56" i="83"/>
  <c r="A55" i="83"/>
  <c r="A54" i="83"/>
  <c r="A53" i="83"/>
  <c r="A172" i="83" s="1"/>
  <c r="A52" i="83"/>
  <c r="A171" i="83" s="1"/>
  <c r="A51" i="83"/>
  <c r="A170" i="83" s="1"/>
  <c r="A50" i="83"/>
  <c r="A169" i="83" s="1"/>
  <c r="A49" i="83"/>
  <c r="A48" i="83"/>
  <c r="A47" i="83"/>
  <c r="A166" i="83" s="1"/>
  <c r="A46" i="83"/>
  <c r="A45" i="83"/>
  <c r="A44" i="83"/>
  <c r="A43" i="83"/>
  <c r="A162" i="83" s="1"/>
  <c r="A42" i="83"/>
  <c r="A7" i="83"/>
  <c r="A8" i="83"/>
  <c r="A9" i="83"/>
  <c r="A10" i="83"/>
  <c r="A11" i="83"/>
  <c r="A12" i="83"/>
  <c r="A13" i="83"/>
  <c r="A14" i="83"/>
  <c r="A15" i="83"/>
  <c r="A16" i="83"/>
  <c r="A17" i="83"/>
  <c r="A18" i="83"/>
  <c r="A19" i="83"/>
  <c r="A138" i="83" s="1"/>
  <c r="A20" i="83"/>
  <c r="A139" i="83" s="1"/>
  <c r="A21" i="83"/>
  <c r="A22" i="83"/>
  <c r="A141" i="83" s="1"/>
  <c r="A23" i="83"/>
  <c r="A24" i="83"/>
  <c r="A25" i="83"/>
  <c r="A144" i="83" s="1"/>
  <c r="A26" i="83"/>
  <c r="A27" i="83"/>
  <c r="A28" i="83"/>
  <c r="A29" i="83"/>
  <c r="A148" i="83" s="1"/>
  <c r="A30" i="83"/>
  <c r="A31" i="83"/>
  <c r="A150" i="83" s="1"/>
  <c r="A32" i="83"/>
  <c r="A151" i="83" s="1"/>
  <c r="A33" i="83"/>
  <c r="A152" i="83" s="1"/>
  <c r="A34" i="83"/>
  <c r="A153" i="83" s="1"/>
  <c r="A35" i="83"/>
  <c r="A36" i="83"/>
  <c r="A37" i="83"/>
  <c r="A156" i="83" s="1"/>
  <c r="A38" i="83"/>
  <c r="A39" i="83"/>
  <c r="A40" i="83"/>
  <c r="A41" i="83"/>
  <c r="A6" i="83"/>
  <c r="D87" i="109"/>
  <c r="D89" i="109" s="1"/>
  <c r="D86" i="109"/>
  <c r="D88" i="109" s="1"/>
  <c r="O84" i="109"/>
  <c r="N84" i="109"/>
  <c r="M84" i="109"/>
  <c r="L84" i="109"/>
  <c r="K84" i="109"/>
  <c r="J84" i="109"/>
  <c r="I84" i="109"/>
  <c r="H84" i="109"/>
  <c r="G84" i="109"/>
  <c r="F84" i="109"/>
  <c r="E84" i="109"/>
  <c r="N83" i="109"/>
  <c r="M83" i="109"/>
  <c r="L83" i="109"/>
  <c r="K83" i="109"/>
  <c r="J83" i="109"/>
  <c r="I83" i="109"/>
  <c r="H83" i="109"/>
  <c r="F83" i="109"/>
  <c r="E83" i="109"/>
  <c r="D83" i="109"/>
  <c r="O82" i="109"/>
  <c r="M82" i="109"/>
  <c r="L82" i="109"/>
  <c r="K82" i="109"/>
  <c r="I82" i="109"/>
  <c r="H82" i="109"/>
  <c r="G82" i="109"/>
  <c r="E82" i="109"/>
  <c r="D82" i="109"/>
  <c r="O81" i="109"/>
  <c r="N81" i="109"/>
  <c r="M81" i="109"/>
  <c r="L81" i="109"/>
  <c r="K81" i="109"/>
  <c r="J81" i="109"/>
  <c r="I81" i="109"/>
  <c r="H81" i="109"/>
  <c r="G81" i="109"/>
  <c r="F81" i="109"/>
  <c r="E81" i="109"/>
  <c r="D81" i="109"/>
  <c r="N80" i="109"/>
  <c r="M80" i="109"/>
  <c r="L80" i="109"/>
  <c r="K80" i="109"/>
  <c r="J80" i="109"/>
  <c r="I80" i="109"/>
  <c r="F80" i="109"/>
  <c r="E80" i="109"/>
  <c r="D80" i="109"/>
  <c r="O77" i="109"/>
  <c r="N77" i="109"/>
  <c r="L77" i="109"/>
  <c r="K77" i="109"/>
  <c r="J77" i="109"/>
  <c r="I77" i="109"/>
  <c r="H77" i="109"/>
  <c r="G77" i="109"/>
  <c r="F77" i="109"/>
  <c r="D77" i="109"/>
  <c r="O75" i="109"/>
  <c r="N75" i="109"/>
  <c r="M75" i="109"/>
  <c r="L75" i="109"/>
  <c r="K75" i="109"/>
  <c r="J75" i="109"/>
  <c r="H75" i="109"/>
  <c r="G75" i="109"/>
  <c r="F75" i="109"/>
  <c r="E75" i="109"/>
  <c r="D75" i="109"/>
  <c r="N73" i="109"/>
  <c r="M73" i="109"/>
  <c r="L73" i="109"/>
  <c r="I73" i="109"/>
  <c r="H73" i="109"/>
  <c r="F73" i="109"/>
  <c r="E73" i="109"/>
  <c r="D73" i="109"/>
  <c r="O72" i="109"/>
  <c r="N72" i="109"/>
  <c r="M72" i="109"/>
  <c r="L72" i="109"/>
  <c r="K72" i="109"/>
  <c r="J72" i="109"/>
  <c r="G72" i="109"/>
  <c r="F72" i="109"/>
  <c r="E72" i="109"/>
  <c r="D72" i="109"/>
  <c r="D90" i="109"/>
  <c r="E17" i="107"/>
  <c r="E133" i="81"/>
  <c r="B133" i="81"/>
  <c r="F93" i="81"/>
  <c r="F99" i="81" s="1"/>
  <c r="F53" i="81"/>
  <c r="F59" i="81" s="1"/>
  <c r="D93" i="81"/>
  <c r="C53" i="81"/>
  <c r="C59" i="81" s="1"/>
  <c r="F34" i="81"/>
  <c r="F40" i="81" s="1"/>
  <c r="E34" i="81"/>
  <c r="E40" i="81" s="1"/>
  <c r="D34" i="81"/>
  <c r="D40" i="81" s="1"/>
  <c r="C34" i="81"/>
  <c r="C40" i="81" s="1"/>
  <c r="T39" i="73"/>
  <c r="P39" i="73"/>
  <c r="I39" i="73"/>
  <c r="H39" i="73"/>
  <c r="D39" i="73"/>
  <c r="T38" i="73"/>
  <c r="O30" i="73"/>
  <c r="L38" i="73"/>
  <c r="D38" i="73"/>
  <c r="J35" i="73"/>
  <c r="F47" i="73"/>
  <c r="D47" i="73"/>
  <c r="V38" i="73"/>
  <c r="M47" i="73"/>
  <c r="N47" i="73"/>
  <c r="T47" i="73"/>
  <c r="L47" i="73"/>
  <c r="R35" i="73"/>
  <c r="E30" i="73"/>
  <c r="M30" i="73"/>
  <c r="K39" i="73"/>
  <c r="S39" i="73"/>
  <c r="W47" i="73"/>
  <c r="V47" i="73"/>
  <c r="I30" i="73"/>
  <c r="Q30" i="73"/>
  <c r="J39" i="73"/>
  <c r="J43" i="73" s="1"/>
  <c r="R39" i="73"/>
  <c r="F30" i="73"/>
  <c r="N30" i="73"/>
  <c r="K35" i="73"/>
  <c r="S35" i="73"/>
  <c r="E38" i="73"/>
  <c r="M38" i="73"/>
  <c r="G47" i="73"/>
  <c r="T30" i="73"/>
  <c r="D35" i="73"/>
  <c r="L35" i="73"/>
  <c r="T35" i="73"/>
  <c r="F38" i="73"/>
  <c r="E35" i="73"/>
  <c r="M35" i="73"/>
  <c r="H38" i="73"/>
  <c r="P38" i="73"/>
  <c r="I38" i="73"/>
  <c r="Q38" i="73"/>
  <c r="V30" i="73"/>
  <c r="U35" i="73"/>
  <c r="U38" i="73"/>
  <c r="U30" i="73"/>
  <c r="BW197" i="84"/>
  <c r="DH197" i="84"/>
  <c r="BW198" i="84"/>
  <c r="DH198" i="84"/>
  <c r="BW199" i="84"/>
  <c r="DH199" i="84"/>
  <c r="BW200" i="84"/>
  <c r="DH200" i="84"/>
  <c r="BW201" i="84"/>
  <c r="DH201" i="84"/>
  <c r="AL197" i="83"/>
  <c r="BW197" i="83"/>
  <c r="AL198" i="83"/>
  <c r="BW198" i="83"/>
  <c r="AL199" i="83"/>
  <c r="BW199" i="83"/>
  <c r="AL200" i="83"/>
  <c r="BW200" i="83"/>
  <c r="AL201" i="83"/>
  <c r="BW201" i="83"/>
  <c r="AB22" i="9"/>
  <c r="CK25" i="37"/>
  <c r="AF17" i="58"/>
  <c r="AF72" i="58"/>
  <c r="AF21" i="58"/>
  <c r="AF47" i="58"/>
  <c r="AF20" i="58"/>
  <c r="AF18" i="58"/>
  <c r="AF16" i="58"/>
  <c r="AF15" i="58"/>
  <c r="AF14" i="58"/>
  <c r="AF12" i="58"/>
  <c r="AF11" i="58"/>
  <c r="AF10" i="58"/>
  <c r="AF8" i="58"/>
  <c r="AF7" i="58"/>
  <c r="AF6" i="58"/>
  <c r="AF4" i="58"/>
  <c r="AF8" i="57"/>
  <c r="AF114" i="57"/>
  <c r="AF91" i="57"/>
  <c r="AF20" i="57"/>
  <c r="AF19" i="57"/>
  <c r="AF12" i="57"/>
  <c r="AF4" i="57"/>
  <c r="AF21" i="57"/>
  <c r="AF18" i="57"/>
  <c r="AF16" i="57"/>
  <c r="AF14" i="57"/>
  <c r="AF10" i="57"/>
  <c r="AF9" i="57"/>
  <c r="AF7" i="57"/>
  <c r="AF6" i="57"/>
  <c r="AF67" i="56"/>
  <c r="AF14" i="56"/>
  <c r="AF116" i="55"/>
  <c r="AF12" i="54"/>
  <c r="AF13" i="54"/>
  <c r="AF6" i="53"/>
  <c r="AF18" i="53"/>
  <c r="AF17" i="53"/>
  <c r="AF16" i="53"/>
  <c r="AF10" i="53"/>
  <c r="EF201" i="84"/>
  <c r="DX201" i="84"/>
  <c r="DR201" i="84"/>
  <c r="DP201" i="84"/>
  <c r="DJ201" i="84"/>
  <c r="EK200" i="84"/>
  <c r="EI200" i="84"/>
  <c r="EC200" i="84"/>
  <c r="EA200" i="84"/>
  <c r="DU200" i="84"/>
  <c r="DS200" i="84"/>
  <c r="DM200" i="84"/>
  <c r="DK200" i="84"/>
  <c r="EL199" i="84"/>
  <c r="EF199" i="84"/>
  <c r="ED199" i="84"/>
  <c r="DX199" i="84"/>
  <c r="DV199" i="84"/>
  <c r="DP199" i="84"/>
  <c r="DN199" i="84"/>
  <c r="EI198" i="84"/>
  <c r="EG198" i="84"/>
  <c r="EA198" i="84"/>
  <c r="DY198" i="84"/>
  <c r="DS198" i="84"/>
  <c r="DQ198" i="84"/>
  <c r="DK198" i="84"/>
  <c r="DI198" i="84"/>
  <c r="EL197" i="84"/>
  <c r="EJ197" i="84"/>
  <c r="ED197" i="84"/>
  <c r="EB197" i="84"/>
  <c r="DV197" i="84"/>
  <c r="DT197" i="84"/>
  <c r="DN197" i="84"/>
  <c r="DL197" i="84"/>
  <c r="BE201" i="84"/>
  <c r="X201" i="84"/>
  <c r="BI200" i="84"/>
  <c r="BE200" i="84"/>
  <c r="AH200" i="84"/>
  <c r="Z200" i="84"/>
  <c r="X200" i="84"/>
  <c r="R200" i="84"/>
  <c r="J200" i="84"/>
  <c r="B200" i="84"/>
  <c r="CY199" i="84"/>
  <c r="CQ199" i="84"/>
  <c r="CI199" i="84"/>
  <c r="CA199" i="84"/>
  <c r="BQ199" i="84"/>
  <c r="BI199" i="84"/>
  <c r="BE199" i="84"/>
  <c r="BA199" i="84"/>
  <c r="AS199" i="84"/>
  <c r="AI199" i="84"/>
  <c r="AA199" i="84"/>
  <c r="X199" i="84"/>
  <c r="S199" i="84"/>
  <c r="K199" i="84"/>
  <c r="C199" i="84"/>
  <c r="CZ198" i="84"/>
  <c r="CR198" i="84"/>
  <c r="CJ198" i="84"/>
  <c r="CB198" i="84"/>
  <c r="BR198" i="84"/>
  <c r="BQ198" i="84"/>
  <c r="BJ198" i="84"/>
  <c r="BI198" i="84"/>
  <c r="BE198" i="84"/>
  <c r="BB198" i="84"/>
  <c r="BA198" i="84"/>
  <c r="AT198" i="84"/>
  <c r="AS198" i="84"/>
  <c r="AJ198" i="84"/>
  <c r="AI198" i="84"/>
  <c r="AB198" i="84"/>
  <c r="AA198" i="84"/>
  <c r="X198" i="84"/>
  <c r="T198" i="84"/>
  <c r="S198" i="84"/>
  <c r="L198" i="84"/>
  <c r="K198" i="84"/>
  <c r="D198" i="84"/>
  <c r="C198" i="84"/>
  <c r="DA197" i="84"/>
  <c r="CZ197" i="84"/>
  <c r="CS197" i="84"/>
  <c r="CR197" i="84"/>
  <c r="CK197" i="84"/>
  <c r="CJ197" i="84"/>
  <c r="CC197" i="84"/>
  <c r="CB197" i="84"/>
  <c r="BS197" i="84"/>
  <c r="BR197" i="84"/>
  <c r="BK197" i="84"/>
  <c r="BJ197" i="84"/>
  <c r="BI197" i="84"/>
  <c r="BE197" i="84"/>
  <c r="BC197" i="84"/>
  <c r="BB197" i="84"/>
  <c r="AU197" i="84"/>
  <c r="AT197" i="84"/>
  <c r="AM197" i="84"/>
  <c r="AJ197" i="84"/>
  <c r="AC197" i="84"/>
  <c r="AB197" i="84"/>
  <c r="X197" i="84"/>
  <c r="U197" i="84"/>
  <c r="T197" i="84"/>
  <c r="M197" i="84"/>
  <c r="L197" i="84"/>
  <c r="E197" i="84"/>
  <c r="D197" i="84"/>
  <c r="CG201" i="83"/>
  <c r="BU201" i="83"/>
  <c r="BT201" i="83"/>
  <c r="BS201" i="83"/>
  <c r="BR201" i="83"/>
  <c r="BQ201" i="83"/>
  <c r="BG201" i="83"/>
  <c r="BA201" i="83"/>
  <c r="AS201" i="83"/>
  <c r="CX200" i="83"/>
  <c r="CT200" i="83"/>
  <c r="CS200" i="83"/>
  <c r="CP200" i="83"/>
  <c r="CG200" i="83"/>
  <c r="BU200" i="83"/>
  <c r="BT200" i="83"/>
  <c r="BS200" i="83"/>
  <c r="BR200" i="83"/>
  <c r="BP200" i="83"/>
  <c r="BG200" i="83"/>
  <c r="BD200" i="83"/>
  <c r="BB200" i="83"/>
  <c r="AZ200" i="83"/>
  <c r="AU200" i="83"/>
  <c r="AT200" i="83"/>
  <c r="AP200" i="83"/>
  <c r="CX199" i="83"/>
  <c r="CT199" i="83"/>
  <c r="CS199" i="83"/>
  <c r="CP199" i="83"/>
  <c r="CG199" i="83"/>
  <c r="BU199" i="83"/>
  <c r="BT199" i="83"/>
  <c r="BS199" i="83"/>
  <c r="BQ199" i="83"/>
  <c r="BP199" i="83"/>
  <c r="BG199" i="83"/>
  <c r="BD199" i="83"/>
  <c r="BA199" i="83"/>
  <c r="AZ199" i="83"/>
  <c r="AU199" i="83"/>
  <c r="AS199" i="83"/>
  <c r="AP199" i="83"/>
  <c r="CX198" i="83"/>
  <c r="CT198" i="83"/>
  <c r="CP198" i="83"/>
  <c r="CG198" i="83"/>
  <c r="BU198" i="83"/>
  <c r="BT198" i="83"/>
  <c r="BS198" i="83"/>
  <c r="BR198" i="83"/>
  <c r="BQ198" i="83"/>
  <c r="BP198" i="83"/>
  <c r="BG198" i="83"/>
  <c r="BD198" i="83"/>
  <c r="BB198" i="83"/>
  <c r="BA198" i="83"/>
  <c r="AZ198" i="83"/>
  <c r="AT198" i="83"/>
  <c r="AS198" i="83"/>
  <c r="AP198" i="83"/>
  <c r="CX197" i="83"/>
  <c r="CS197" i="83"/>
  <c r="CP197" i="83"/>
  <c r="CG197" i="83"/>
  <c r="BU197" i="83"/>
  <c r="BS197" i="83"/>
  <c r="BR197" i="83"/>
  <c r="BQ197" i="83"/>
  <c r="BP197" i="83"/>
  <c r="BG197" i="83"/>
  <c r="BB197" i="83"/>
  <c r="BA197" i="83"/>
  <c r="AZ197" i="83"/>
  <c r="AU197" i="83"/>
  <c r="AT197" i="83"/>
  <c r="AS197" i="83"/>
  <c r="AP197" i="83"/>
  <c r="I197" i="84"/>
  <c r="Q197" i="84"/>
  <c r="Y197" i="84"/>
  <c r="AG197" i="84"/>
  <c r="AQ197" i="84"/>
  <c r="AY197" i="84"/>
  <c r="BG197" i="84"/>
  <c r="BO197" i="84"/>
  <c r="BY197" i="84"/>
  <c r="CG197" i="84"/>
  <c r="CO197" i="84"/>
  <c r="CW197" i="84"/>
  <c r="DE197" i="84"/>
  <c r="H198" i="84"/>
  <c r="P198" i="84"/>
  <c r="AF198" i="84"/>
  <c r="AP198" i="84"/>
  <c r="AX198" i="84"/>
  <c r="BF198" i="84"/>
  <c r="BN198" i="84"/>
  <c r="BX198" i="84"/>
  <c r="CF198" i="84"/>
  <c r="CN198" i="84"/>
  <c r="CV198" i="84"/>
  <c r="DD198" i="84"/>
  <c r="G199" i="84"/>
  <c r="O199" i="84"/>
  <c r="W199" i="84"/>
  <c r="AE199" i="84"/>
  <c r="AO199" i="84"/>
  <c r="AW199" i="84"/>
  <c r="BM199" i="84"/>
  <c r="BU199" i="84"/>
  <c r="CE199" i="84"/>
  <c r="CM199" i="84"/>
  <c r="CU199" i="84"/>
  <c r="DC199" i="84"/>
  <c r="F200" i="84"/>
  <c r="N200" i="84"/>
  <c r="V200" i="84"/>
  <c r="AD200" i="84"/>
  <c r="AN200" i="84"/>
  <c r="AV200" i="84"/>
  <c r="BD200" i="84"/>
  <c r="BL200" i="84"/>
  <c r="BT200" i="84"/>
  <c r="CD200" i="84"/>
  <c r="CL200" i="84"/>
  <c r="CT200" i="84"/>
  <c r="DB200" i="84"/>
  <c r="E201" i="84"/>
  <c r="M201" i="84"/>
  <c r="U201" i="84"/>
  <c r="AC201" i="84"/>
  <c r="AM201" i="84"/>
  <c r="AU201" i="84"/>
  <c r="BC201" i="84"/>
  <c r="BK201" i="84"/>
  <c r="BS201" i="84"/>
  <c r="CC201" i="84"/>
  <c r="CK201" i="84"/>
  <c r="CS201" i="84"/>
  <c r="DA201" i="84"/>
  <c r="DK197" i="84"/>
  <c r="DS197" i="84"/>
  <c r="EA197" i="84"/>
  <c r="EI197" i="84"/>
  <c r="DP198" i="84"/>
  <c r="DX198" i="84"/>
  <c r="EF198" i="84"/>
  <c r="DM199" i="84"/>
  <c r="DU199" i="84"/>
  <c r="EC199" i="84"/>
  <c r="EK199" i="84"/>
  <c r="DJ200" i="84"/>
  <c r="DR200" i="84"/>
  <c r="DZ200" i="84"/>
  <c r="EH200" i="84"/>
  <c r="DO201" i="84"/>
  <c r="DW201" i="84"/>
  <c r="EE201" i="84"/>
  <c r="G197" i="84"/>
  <c r="O197" i="84"/>
  <c r="W197" i="84"/>
  <c r="AE197" i="84"/>
  <c r="AO197" i="84"/>
  <c r="AW197" i="84"/>
  <c r="BM197" i="84"/>
  <c r="BU197" i="84"/>
  <c r="CE197" i="84"/>
  <c r="CM197" i="84"/>
  <c r="CU197" i="84"/>
  <c r="DC197" i="84"/>
  <c r="F198" i="84"/>
  <c r="N198" i="84"/>
  <c r="V198" i="84"/>
  <c r="AD198" i="84"/>
  <c r="AN198" i="84"/>
  <c r="AV198" i="84"/>
  <c r="BD198" i="84"/>
  <c r="BL198" i="84"/>
  <c r="BT198" i="84"/>
  <c r="CD198" i="84"/>
  <c r="CL198" i="84"/>
  <c r="CT198" i="84"/>
  <c r="DB198" i="84"/>
  <c r="E199" i="84"/>
  <c r="M199" i="84"/>
  <c r="U199" i="84"/>
  <c r="AC199" i="84"/>
  <c r="AM199" i="84"/>
  <c r="AU199" i="84"/>
  <c r="BC199" i="84"/>
  <c r="BK199" i="84"/>
  <c r="BS199" i="84"/>
  <c r="CC199" i="84"/>
  <c r="CK199" i="84"/>
  <c r="CS199" i="84"/>
  <c r="DA199" i="84"/>
  <c r="D200" i="84"/>
  <c r="L200" i="84"/>
  <c r="T200" i="84"/>
  <c r="AB200" i="84"/>
  <c r="AJ200" i="84"/>
  <c r="AT200" i="84"/>
  <c r="BB200" i="84"/>
  <c r="BJ200" i="84"/>
  <c r="BR200" i="84"/>
  <c r="CB200" i="84"/>
  <c r="CJ200" i="84"/>
  <c r="CR200" i="84"/>
  <c r="CZ200" i="84"/>
  <c r="BQ201" i="84"/>
  <c r="DI197" i="84"/>
  <c r="DQ197" i="84"/>
  <c r="DY197" i="84"/>
  <c r="EG197" i="84"/>
  <c r="DN198" i="84"/>
  <c r="DV198" i="84"/>
  <c r="ED198" i="84"/>
  <c r="EL198" i="84"/>
  <c r="DK199" i="84"/>
  <c r="DS199" i="84"/>
  <c r="EA199" i="84"/>
  <c r="EI199" i="84"/>
  <c r="DP200" i="84"/>
  <c r="DX200" i="84"/>
  <c r="EF200" i="84"/>
  <c r="H197" i="84"/>
  <c r="P197" i="84"/>
  <c r="AF197" i="84"/>
  <c r="AP197" i="84"/>
  <c r="AX197" i="84"/>
  <c r="BF197" i="84"/>
  <c r="BN197" i="84"/>
  <c r="BX197" i="84"/>
  <c r="CF197" i="84"/>
  <c r="CN197" i="84"/>
  <c r="CV197" i="84"/>
  <c r="DD197" i="84"/>
  <c r="G198" i="84"/>
  <c r="O198" i="84"/>
  <c r="W198" i="84"/>
  <c r="AE198" i="84"/>
  <c r="AO198" i="84"/>
  <c r="AW198" i="84"/>
  <c r="BM198" i="84"/>
  <c r="BU198" i="84"/>
  <c r="CE198" i="84"/>
  <c r="CM198" i="84"/>
  <c r="CU198" i="84"/>
  <c r="DC198" i="84"/>
  <c r="F199" i="84"/>
  <c r="N199" i="84"/>
  <c r="V199" i="84"/>
  <c r="AD199" i="84"/>
  <c r="AN199" i="84"/>
  <c r="AV199" i="84"/>
  <c r="BD199" i="84"/>
  <c r="BL199" i="84"/>
  <c r="BT199" i="84"/>
  <c r="CD199" i="84"/>
  <c r="CL199" i="84"/>
  <c r="CT199" i="84"/>
  <c r="DB199" i="84"/>
  <c r="E200" i="84"/>
  <c r="M200" i="84"/>
  <c r="U200" i="84"/>
  <c r="AC200" i="84"/>
  <c r="AM200" i="84"/>
  <c r="AU200" i="84"/>
  <c r="BC200" i="84"/>
  <c r="BK200" i="84"/>
  <c r="BS200" i="84"/>
  <c r="CC200" i="84"/>
  <c r="CK200" i="84"/>
  <c r="CS200" i="84"/>
  <c r="DA200" i="84"/>
  <c r="D201" i="84"/>
  <c r="L201" i="84"/>
  <c r="T201" i="84"/>
  <c r="AB201" i="84"/>
  <c r="AJ201" i="84"/>
  <c r="AT201" i="84"/>
  <c r="BB201" i="84"/>
  <c r="BJ201" i="84"/>
  <c r="BR201" i="84"/>
  <c r="CB201" i="84"/>
  <c r="CJ201" i="84"/>
  <c r="CR201" i="84"/>
  <c r="CZ201" i="84"/>
  <c r="DJ197" i="84"/>
  <c r="DR197" i="84"/>
  <c r="DZ197" i="84"/>
  <c r="EH197" i="84"/>
  <c r="DO198" i="84"/>
  <c r="DW198" i="84"/>
  <c r="EE198" i="84"/>
  <c r="DL199" i="84"/>
  <c r="DT199" i="84"/>
  <c r="EB199" i="84"/>
  <c r="EJ199" i="84"/>
  <c r="DI200" i="84"/>
  <c r="DQ200" i="84"/>
  <c r="DY200" i="84"/>
  <c r="EG200" i="84"/>
  <c r="DN201" i="84"/>
  <c r="DV201" i="84"/>
  <c r="ED201" i="84"/>
  <c r="EL201" i="84"/>
  <c r="CA198" i="84"/>
  <c r="CI198" i="84"/>
  <c r="CQ198" i="84"/>
  <c r="CY198" i="84"/>
  <c r="B199" i="84"/>
  <c r="J199" i="84"/>
  <c r="R199" i="84"/>
  <c r="Z199" i="84"/>
  <c r="AH199" i="84"/>
  <c r="AR199" i="84"/>
  <c r="AZ199" i="84"/>
  <c r="BH199" i="84"/>
  <c r="BP199" i="84"/>
  <c r="BZ199" i="84"/>
  <c r="CH199" i="84"/>
  <c r="CP199" i="84"/>
  <c r="CX199" i="84"/>
  <c r="DF199" i="84"/>
  <c r="I200" i="84"/>
  <c r="Q200" i="84"/>
  <c r="Y200" i="84"/>
  <c r="AG200" i="84"/>
  <c r="AQ200" i="84"/>
  <c r="AY200" i="84"/>
  <c r="I197" i="83"/>
  <c r="Q197" i="83"/>
  <c r="Y197" i="83"/>
  <c r="AG197" i="83"/>
  <c r="AQ197" i="83"/>
  <c r="AY197" i="83"/>
  <c r="BO197" i="83"/>
  <c r="BY197" i="83"/>
  <c r="CO197" i="83"/>
  <c r="CW197" i="83"/>
  <c r="H198" i="83"/>
  <c r="P198" i="83"/>
  <c r="X198" i="83"/>
  <c r="AF198" i="83"/>
  <c r="AX198" i="83"/>
  <c r="BF198" i="83"/>
  <c r="BN198" i="83"/>
  <c r="BX198" i="83"/>
  <c r="CF198" i="83"/>
  <c r="CN198" i="83"/>
  <c r="CV198" i="83"/>
  <c r="G199" i="83"/>
  <c r="O199" i="83"/>
  <c r="W199" i="83"/>
  <c r="AE199" i="83"/>
  <c r="AO199" i="83"/>
  <c r="AW199" i="83"/>
  <c r="BE199" i="83"/>
  <c r="BM199" i="83"/>
  <c r="CE199" i="83"/>
  <c r="CM199" i="83"/>
  <c r="CU199" i="83"/>
  <c r="F200" i="83"/>
  <c r="N200" i="83"/>
  <c r="V200" i="83"/>
  <c r="AD200" i="83"/>
  <c r="AN200" i="83"/>
  <c r="AV200" i="83"/>
  <c r="BL200" i="83"/>
  <c r="CD200" i="83"/>
  <c r="CL200" i="83"/>
  <c r="BK201" i="83"/>
  <c r="H197" i="83"/>
  <c r="P197" i="83"/>
  <c r="X197" i="83"/>
  <c r="AF197" i="83"/>
  <c r="AX197" i="83"/>
  <c r="BF197" i="83"/>
  <c r="BN197" i="83"/>
  <c r="BX197" i="83"/>
  <c r="CF197" i="83"/>
  <c r="CN197" i="83"/>
  <c r="CV197" i="83"/>
  <c r="G198" i="83"/>
  <c r="O198" i="83"/>
  <c r="W198" i="83"/>
  <c r="AE198" i="83"/>
  <c r="AO198" i="83"/>
  <c r="AW198" i="83"/>
  <c r="BE198" i="83"/>
  <c r="BM198" i="83"/>
  <c r="CE198" i="83"/>
  <c r="CM198" i="83"/>
  <c r="CU198" i="83"/>
  <c r="AR200" i="84"/>
  <c r="AZ200" i="84"/>
  <c r="BH200" i="84"/>
  <c r="BP200" i="84"/>
  <c r="BZ200" i="84"/>
  <c r="CH200" i="84"/>
  <c r="DO197" i="84"/>
  <c r="DW197" i="84"/>
  <c r="EE197" i="84"/>
  <c r="DL198" i="84"/>
  <c r="DT198" i="84"/>
  <c r="EB198" i="84"/>
  <c r="EJ198" i="84"/>
  <c r="DI199" i="84"/>
  <c r="DQ199" i="84"/>
  <c r="DY199" i="84"/>
  <c r="EG199" i="84"/>
  <c r="DN200" i="84"/>
  <c r="DV200" i="84"/>
  <c r="ED200" i="84"/>
  <c r="EL200" i="84"/>
  <c r="DK201" i="84"/>
  <c r="DS201" i="84"/>
  <c r="EA201" i="84"/>
  <c r="EI201" i="84"/>
  <c r="F199" i="83"/>
  <c r="N199" i="83"/>
  <c r="V199" i="83"/>
  <c r="AD199" i="83"/>
  <c r="AN199" i="83"/>
  <c r="AV199" i="83"/>
  <c r="BL199" i="83"/>
  <c r="CD199" i="83"/>
  <c r="CL199" i="83"/>
  <c r="E200" i="83"/>
  <c r="M200" i="83"/>
  <c r="U200" i="83"/>
  <c r="AC200" i="83"/>
  <c r="AM200" i="83"/>
  <c r="BC200" i="83"/>
  <c r="BK200" i="83"/>
  <c r="CC200" i="83"/>
  <c r="CK200" i="83"/>
  <c r="DA200" i="83"/>
  <c r="AJ201" i="83"/>
  <c r="F197" i="84"/>
  <c r="N197" i="84"/>
  <c r="V197" i="84"/>
  <c r="AD197" i="84"/>
  <c r="AN197" i="84"/>
  <c r="AV197" i="84"/>
  <c r="BD197" i="84"/>
  <c r="BL197" i="84"/>
  <c r="BT197" i="84"/>
  <c r="CD197" i="84"/>
  <c r="CL197" i="84"/>
  <c r="CT197" i="84"/>
  <c r="DB197" i="84"/>
  <c r="E198" i="84"/>
  <c r="M198" i="84"/>
  <c r="U198" i="84"/>
  <c r="AC198" i="84"/>
  <c r="AM198" i="84"/>
  <c r="AU198" i="84"/>
  <c r="BC198" i="84"/>
  <c r="BK198" i="84"/>
  <c r="BS198" i="84"/>
  <c r="CC198" i="84"/>
  <c r="CK198" i="84"/>
  <c r="CS198" i="84"/>
  <c r="DA198" i="84"/>
  <c r="D199" i="84"/>
  <c r="L199" i="84"/>
  <c r="T199" i="84"/>
  <c r="AB199" i="84"/>
  <c r="AJ199" i="84"/>
  <c r="AT199" i="84"/>
  <c r="BB199" i="84"/>
  <c r="BJ199" i="84"/>
  <c r="BR199" i="84"/>
  <c r="CB199" i="84"/>
  <c r="CJ199" i="84"/>
  <c r="CR199" i="84"/>
  <c r="CZ199" i="84"/>
  <c r="C200" i="84"/>
  <c r="K200" i="84"/>
  <c r="S200" i="84"/>
  <c r="AA200" i="84"/>
  <c r="AI200" i="84"/>
  <c r="AS200" i="84"/>
  <c r="BA200" i="84"/>
  <c r="BQ200" i="84"/>
  <c r="CA200" i="84"/>
  <c r="CI200" i="84"/>
  <c r="CQ200" i="84"/>
  <c r="CY200" i="84"/>
  <c r="B201" i="84"/>
  <c r="J201" i="84"/>
  <c r="R201" i="84"/>
  <c r="Z201" i="84"/>
  <c r="AH201" i="84"/>
  <c r="AR201" i="84"/>
  <c r="AZ201" i="84"/>
  <c r="BH201" i="84"/>
  <c r="BP201" i="84"/>
  <c r="BZ201" i="84"/>
  <c r="CH201" i="84"/>
  <c r="CP201" i="84"/>
  <c r="CX201" i="84"/>
  <c r="DF201" i="84"/>
  <c r="DP197" i="84"/>
  <c r="DX197" i="84"/>
  <c r="EF197" i="84"/>
  <c r="DM198" i="84"/>
  <c r="DU198" i="84"/>
  <c r="EC198" i="84"/>
  <c r="EK198" i="84"/>
  <c r="DJ199" i="84"/>
  <c r="DR199" i="84"/>
  <c r="DZ199" i="84"/>
  <c r="EH199" i="84"/>
  <c r="DO200" i="84"/>
  <c r="DW200" i="84"/>
  <c r="EE200" i="84"/>
  <c r="DL201" i="84"/>
  <c r="DT201" i="84"/>
  <c r="EB201" i="84"/>
  <c r="EJ201" i="84"/>
  <c r="N197" i="83"/>
  <c r="E198" i="83"/>
  <c r="CK198" i="83"/>
  <c r="CB199" i="83"/>
  <c r="AI200" i="83"/>
  <c r="R201" i="83"/>
  <c r="BG200" i="84"/>
  <c r="BO200" i="84"/>
  <c r="BY200" i="84"/>
  <c r="CG200" i="84"/>
  <c r="CO200" i="84"/>
  <c r="CW200" i="84"/>
  <c r="DE200" i="84"/>
  <c r="H201" i="84"/>
  <c r="P201" i="84"/>
  <c r="AF201" i="84"/>
  <c r="AP201" i="84"/>
  <c r="AX201" i="84"/>
  <c r="BF201" i="84"/>
  <c r="BN201" i="84"/>
  <c r="BX201" i="84"/>
  <c r="CF201" i="84"/>
  <c r="CN201" i="84"/>
  <c r="CV201" i="84"/>
  <c r="DD201" i="84"/>
  <c r="G197" i="83"/>
  <c r="O197" i="83"/>
  <c r="W197" i="83"/>
  <c r="AE197" i="83"/>
  <c r="AO197" i="83"/>
  <c r="AW197" i="83"/>
  <c r="BE197" i="83"/>
  <c r="BM197" i="83"/>
  <c r="CE197" i="83"/>
  <c r="CM197" i="83"/>
  <c r="CU197" i="83"/>
  <c r="F198" i="83"/>
  <c r="N198" i="83"/>
  <c r="V198" i="83"/>
  <c r="AD198" i="83"/>
  <c r="AN198" i="83"/>
  <c r="AV198" i="83"/>
  <c r="BL198" i="83"/>
  <c r="CD198" i="83"/>
  <c r="CL198" i="83"/>
  <c r="E199" i="83"/>
  <c r="M199" i="83"/>
  <c r="U199" i="83"/>
  <c r="AC199" i="83"/>
  <c r="AM199" i="83"/>
  <c r="BC199" i="83"/>
  <c r="BK199" i="83"/>
  <c r="CC199" i="83"/>
  <c r="CK199" i="83"/>
  <c r="DA199" i="83"/>
  <c r="D200" i="83"/>
  <c r="L200" i="83"/>
  <c r="T200" i="83"/>
  <c r="AB200" i="83"/>
  <c r="AJ200" i="83"/>
  <c r="BJ200" i="83"/>
  <c r="CB200" i="83"/>
  <c r="CJ200" i="83"/>
  <c r="CR200" i="83"/>
  <c r="CZ200" i="83"/>
  <c r="C201" i="83"/>
  <c r="K201" i="83"/>
  <c r="S201" i="83"/>
  <c r="AA201" i="83"/>
  <c r="AI201" i="83"/>
  <c r="BI201" i="83"/>
  <c r="CA201" i="83"/>
  <c r="CI201" i="83"/>
  <c r="CQ201" i="83"/>
  <c r="CY201" i="83"/>
  <c r="CP200" i="84"/>
  <c r="CX200" i="84"/>
  <c r="DF200" i="84"/>
  <c r="I201" i="84"/>
  <c r="Q201" i="84"/>
  <c r="Y201" i="84"/>
  <c r="AG201" i="84"/>
  <c r="AQ201" i="84"/>
  <c r="AY201" i="84"/>
  <c r="BG201" i="84"/>
  <c r="BO201" i="84"/>
  <c r="BY201" i="84"/>
  <c r="CG201" i="84"/>
  <c r="CO201" i="84"/>
  <c r="CW201" i="84"/>
  <c r="DE201" i="84"/>
  <c r="C133" i="84"/>
  <c r="C226" i="84" s="1"/>
  <c r="C201" i="84"/>
  <c r="K133" i="84"/>
  <c r="K226" i="84" s="1"/>
  <c r="K201" i="84"/>
  <c r="S133" i="84"/>
  <c r="S201" i="84"/>
  <c r="AA133" i="84"/>
  <c r="AA201" i="84"/>
  <c r="AI133" i="84"/>
  <c r="AI226" i="84" s="1"/>
  <c r="AI201" i="84"/>
  <c r="AS133" i="84"/>
  <c r="AS201" i="84"/>
  <c r="BA133" i="84"/>
  <c r="BA201" i="84"/>
  <c r="BI133" i="84"/>
  <c r="BI201" i="84"/>
  <c r="CA133" i="84"/>
  <c r="CA226" i="84" s="1"/>
  <c r="CA201" i="84"/>
  <c r="CI133" i="84"/>
  <c r="CI201" i="84"/>
  <c r="CQ133" i="84"/>
  <c r="CQ226" i="84" s="1"/>
  <c r="CQ201" i="84"/>
  <c r="CY133" i="84"/>
  <c r="CY201" i="84"/>
  <c r="DM133" i="84"/>
  <c r="DM201" i="84"/>
  <c r="DU133" i="84"/>
  <c r="DU201" i="84"/>
  <c r="EC133" i="84"/>
  <c r="EC226" i="84" s="1"/>
  <c r="EC201" i="84"/>
  <c r="EK133" i="84"/>
  <c r="EK226" i="84" s="1"/>
  <c r="EK201" i="84"/>
  <c r="B197" i="84"/>
  <c r="J197" i="84"/>
  <c r="R197" i="84"/>
  <c r="Z197" i="84"/>
  <c r="AH197" i="84"/>
  <c r="AR197" i="84"/>
  <c r="AZ197" i="84"/>
  <c r="BH197" i="84"/>
  <c r="BP197" i="84"/>
  <c r="BZ197" i="84"/>
  <c r="CH197" i="84"/>
  <c r="CP197" i="84"/>
  <c r="CX197" i="84"/>
  <c r="DF197" i="84"/>
  <c r="I198" i="84"/>
  <c r="Q198" i="84"/>
  <c r="Y198" i="84"/>
  <c r="AG198" i="84"/>
  <c r="AQ198" i="84"/>
  <c r="AY198" i="84"/>
  <c r="BG198" i="84"/>
  <c r="BO198" i="84"/>
  <c r="BY198" i="84"/>
  <c r="CG198" i="84"/>
  <c r="CO198" i="84"/>
  <c r="CW198" i="84"/>
  <c r="DE198" i="84"/>
  <c r="H199" i="84"/>
  <c r="P199" i="84"/>
  <c r="AF199" i="84"/>
  <c r="AP199" i="84"/>
  <c r="AX199" i="84"/>
  <c r="BF199" i="84"/>
  <c r="BN199" i="84"/>
  <c r="BX199" i="84"/>
  <c r="CF199" i="84"/>
  <c r="CN199" i="84"/>
  <c r="CV199" i="84"/>
  <c r="DD199" i="84"/>
  <c r="G200" i="84"/>
  <c r="O200" i="84"/>
  <c r="W200" i="84"/>
  <c r="AE200" i="84"/>
  <c r="AO200" i="84"/>
  <c r="AW200" i="84"/>
  <c r="BM200" i="84"/>
  <c r="BU200" i="84"/>
  <c r="CE200" i="84"/>
  <c r="CM200" i="84"/>
  <c r="CU200" i="84"/>
  <c r="DC200" i="84"/>
  <c r="F201" i="84"/>
  <c r="N201" i="84"/>
  <c r="V201" i="84"/>
  <c r="AD201" i="84"/>
  <c r="AN201" i="84"/>
  <c r="AV201" i="84"/>
  <c r="BD201" i="84"/>
  <c r="BL201" i="84"/>
  <c r="BT201" i="84"/>
  <c r="CD201" i="84"/>
  <c r="CL201" i="84"/>
  <c r="CT201" i="84"/>
  <c r="DB201" i="84"/>
  <c r="C197" i="84"/>
  <c r="K197" i="84"/>
  <c r="S197" i="84"/>
  <c r="AA197" i="84"/>
  <c r="AI197" i="84"/>
  <c r="AS197" i="84"/>
  <c r="BA197" i="84"/>
  <c r="BQ197" i="84"/>
  <c r="CA197" i="84"/>
  <c r="CI197" i="84"/>
  <c r="CQ197" i="84"/>
  <c r="CY197" i="84"/>
  <c r="B198" i="84"/>
  <c r="J198" i="84"/>
  <c r="R198" i="84"/>
  <c r="Z198" i="84"/>
  <c r="AH198" i="84"/>
  <c r="AR198" i="84"/>
  <c r="AZ198" i="84"/>
  <c r="BH198" i="84"/>
  <c r="BP198" i="84"/>
  <c r="BZ198" i="84"/>
  <c r="CH198" i="84"/>
  <c r="CP198" i="84"/>
  <c r="CX198" i="84"/>
  <c r="DF198" i="84"/>
  <c r="I199" i="84"/>
  <c r="Q199" i="84"/>
  <c r="Y199" i="84"/>
  <c r="AG199" i="84"/>
  <c r="AQ199" i="84"/>
  <c r="AY199" i="84"/>
  <c r="BG199" i="84"/>
  <c r="BO199" i="84"/>
  <c r="BY199" i="84"/>
  <c r="CG199" i="84"/>
  <c r="CO199" i="84"/>
  <c r="CW199" i="84"/>
  <c r="DE199" i="84"/>
  <c r="H200" i="84"/>
  <c r="P200" i="84"/>
  <c r="AF200" i="84"/>
  <c r="AP200" i="84"/>
  <c r="AX200" i="84"/>
  <c r="BF200" i="84"/>
  <c r="BN200" i="84"/>
  <c r="BX200" i="84"/>
  <c r="CF200" i="84"/>
  <c r="CN200" i="84"/>
  <c r="CV200" i="84"/>
  <c r="DD200" i="84"/>
  <c r="G201" i="84"/>
  <c r="O201" i="84"/>
  <c r="W201" i="84"/>
  <c r="AE201" i="84"/>
  <c r="AO201" i="84"/>
  <c r="AW201" i="84"/>
  <c r="BM201" i="84"/>
  <c r="BU201" i="84"/>
  <c r="CE201" i="84"/>
  <c r="CM201" i="84"/>
  <c r="CU201" i="84"/>
  <c r="DC201" i="84"/>
  <c r="DM197" i="84"/>
  <c r="DU197" i="84"/>
  <c r="EC197" i="84"/>
  <c r="EK197" i="84"/>
  <c r="DJ198" i="84"/>
  <c r="DR198" i="84"/>
  <c r="DZ198" i="84"/>
  <c r="EH198" i="84"/>
  <c r="DO199" i="84"/>
  <c r="DW199" i="84"/>
  <c r="EE199" i="84"/>
  <c r="DL200" i="84"/>
  <c r="DT200" i="84"/>
  <c r="EB200" i="84"/>
  <c r="EJ200" i="84"/>
  <c r="DI201" i="84"/>
  <c r="DQ201" i="84"/>
  <c r="DY201" i="84"/>
  <c r="EG201" i="84"/>
  <c r="DZ201" i="84"/>
  <c r="EH201" i="84"/>
  <c r="B133" i="84"/>
  <c r="B226" i="84" s="1"/>
  <c r="J133" i="84"/>
  <c r="R133" i="84"/>
  <c r="Z133" i="84"/>
  <c r="AH133" i="84"/>
  <c r="AH226" i="84" s="1"/>
  <c r="AR133" i="84"/>
  <c r="AZ133" i="84"/>
  <c r="BH133" i="84"/>
  <c r="BP133" i="84"/>
  <c r="BZ133" i="84"/>
  <c r="BZ226" i="84" s="1"/>
  <c r="CH133" i="84"/>
  <c r="CH226" i="84" s="1"/>
  <c r="CP133" i="84"/>
  <c r="CX133" i="84"/>
  <c r="DN133" i="84"/>
  <c r="DN226" i="84" s="1"/>
  <c r="DV133" i="84"/>
  <c r="ED133" i="84"/>
  <c r="ED226" i="84" s="1"/>
  <c r="EL133" i="84"/>
  <c r="EL226" i="84" s="1"/>
  <c r="E133" i="84"/>
  <c r="M133" i="84"/>
  <c r="U133" i="84"/>
  <c r="U226" i="84" s="1"/>
  <c r="AC133" i="84"/>
  <c r="AC226" i="84" s="1"/>
  <c r="AM133" i="84"/>
  <c r="AU133" i="84"/>
  <c r="BC133" i="84"/>
  <c r="BK133" i="84"/>
  <c r="CC133" i="84"/>
  <c r="CK133" i="84"/>
  <c r="CS133" i="84"/>
  <c r="DA133" i="84"/>
  <c r="DA226" i="84" s="1"/>
  <c r="DI133" i="84"/>
  <c r="DQ133" i="84"/>
  <c r="DY133" i="84"/>
  <c r="DY226" i="84" s="1"/>
  <c r="EG133" i="84"/>
  <c r="DL133" i="84"/>
  <c r="DT133" i="84"/>
  <c r="EB133" i="84"/>
  <c r="EJ133" i="84"/>
  <c r="EJ226" i="84" s="1"/>
  <c r="D133" i="84"/>
  <c r="L133" i="84"/>
  <c r="T133" i="84"/>
  <c r="AB133" i="84"/>
  <c r="AJ133" i="84"/>
  <c r="AT133" i="84"/>
  <c r="AT226" i="84" s="1"/>
  <c r="BB133" i="84"/>
  <c r="BB226" i="84" s="1"/>
  <c r="BJ133" i="84"/>
  <c r="CB133" i="84"/>
  <c r="CJ133" i="84"/>
  <c r="CR133" i="84"/>
  <c r="CZ133" i="84"/>
  <c r="CZ226" i="84" s="1"/>
  <c r="DO133" i="84"/>
  <c r="DO226" i="84" s="1"/>
  <c r="DW133" i="84"/>
  <c r="EE133" i="84"/>
  <c r="F133" i="84"/>
  <c r="F226" i="84" s="1"/>
  <c r="N133" i="84"/>
  <c r="V133" i="84"/>
  <c r="AD133" i="84"/>
  <c r="AD226" i="84" s="1"/>
  <c r="AN133" i="84"/>
  <c r="AV133" i="84"/>
  <c r="AV226" i="84" s="1"/>
  <c r="BD133" i="84"/>
  <c r="BL133" i="84"/>
  <c r="CD133" i="84"/>
  <c r="CD226" i="84" s="1"/>
  <c r="CL133" i="84"/>
  <c r="CL226" i="84" s="1"/>
  <c r="CT133" i="84"/>
  <c r="DP133" i="84"/>
  <c r="DP226" i="84" s="1"/>
  <c r="DX133" i="84"/>
  <c r="EF133" i="84"/>
  <c r="G133" i="84"/>
  <c r="O133" i="84"/>
  <c r="O226" i="84" s="1"/>
  <c r="W133" i="84"/>
  <c r="AE133" i="84"/>
  <c r="AO133" i="84"/>
  <c r="AW133" i="84"/>
  <c r="AW226" i="84" s="1"/>
  <c r="BE133" i="84"/>
  <c r="BM133" i="84"/>
  <c r="BM226" i="84" s="1"/>
  <c r="CE133" i="84"/>
  <c r="CM133" i="84"/>
  <c r="CM226" i="84" s="1"/>
  <c r="CU133" i="84"/>
  <c r="CU226" i="84" s="1"/>
  <c r="H133" i="84"/>
  <c r="P133" i="84"/>
  <c r="X133" i="84"/>
  <c r="AF133" i="84"/>
  <c r="AF226" i="84" s="1"/>
  <c r="AP133" i="84"/>
  <c r="AX133" i="84"/>
  <c r="BF133" i="84"/>
  <c r="BF226" i="84" s="1"/>
  <c r="BN133" i="84"/>
  <c r="BX133" i="84"/>
  <c r="CF133" i="84"/>
  <c r="CN133" i="84"/>
  <c r="CV133" i="84"/>
  <c r="DJ133" i="84"/>
  <c r="DR133" i="84"/>
  <c r="DZ133" i="84"/>
  <c r="DZ226" i="84" s="1"/>
  <c r="EH133" i="84"/>
  <c r="I133" i="84"/>
  <c r="Q133" i="84"/>
  <c r="Y133" i="84"/>
  <c r="AG133" i="84"/>
  <c r="AQ133" i="84"/>
  <c r="AQ226" i="84" s="1"/>
  <c r="AY133" i="84"/>
  <c r="BG133" i="84"/>
  <c r="BO133" i="84"/>
  <c r="BY133" i="84"/>
  <c r="BY226" i="84" s="1"/>
  <c r="CG133" i="84"/>
  <c r="CG226" i="84" s="1"/>
  <c r="CO133" i="84"/>
  <c r="CW133" i="84"/>
  <c r="DK133" i="84"/>
  <c r="DK226" i="84" s="1"/>
  <c r="DS133" i="84"/>
  <c r="EA133" i="84"/>
  <c r="EI133" i="84"/>
  <c r="EI226" i="84" s="1"/>
  <c r="BH197" i="83"/>
  <c r="AY198" i="83"/>
  <c r="AF199" i="83"/>
  <c r="G200" i="83"/>
  <c r="C197" i="83"/>
  <c r="K197" i="83"/>
  <c r="S197" i="83"/>
  <c r="AA197" i="83"/>
  <c r="AI197" i="83"/>
  <c r="BI197" i="83"/>
  <c r="CA197" i="83"/>
  <c r="CI197" i="83"/>
  <c r="CQ197" i="83"/>
  <c r="CY197" i="83"/>
  <c r="B198" i="83"/>
  <c r="J198" i="83"/>
  <c r="R198" i="83"/>
  <c r="Z198" i="83"/>
  <c r="AH198" i="83"/>
  <c r="AR198" i="83"/>
  <c r="BH198" i="83"/>
  <c r="BZ198" i="83"/>
  <c r="CH198" i="83"/>
  <c r="I199" i="83"/>
  <c r="Q199" i="83"/>
  <c r="Y199" i="83"/>
  <c r="AG199" i="83"/>
  <c r="CM200" i="83"/>
  <c r="BL201" i="83"/>
  <c r="AQ199" i="83"/>
  <c r="AY199" i="83"/>
  <c r="BO199" i="83"/>
  <c r="BY199" i="83"/>
  <c r="CO199" i="83"/>
  <c r="CW199" i="83"/>
  <c r="H200" i="83"/>
  <c r="P200" i="83"/>
  <c r="X200" i="83"/>
  <c r="AF200" i="83"/>
  <c r="AX200" i="83"/>
  <c r="BF200" i="83"/>
  <c r="BN200" i="83"/>
  <c r="BX200" i="83"/>
  <c r="CF200" i="83"/>
  <c r="CN200" i="83"/>
  <c r="CV200" i="83"/>
  <c r="BM201" i="83"/>
  <c r="D197" i="83"/>
  <c r="L197" i="83"/>
  <c r="T197" i="83"/>
  <c r="AB197" i="83"/>
  <c r="AJ197" i="83"/>
  <c r="BJ197" i="83"/>
  <c r="CB197" i="83"/>
  <c r="CJ197" i="83"/>
  <c r="CR197" i="83"/>
  <c r="CZ197" i="83"/>
  <c r="C198" i="83"/>
  <c r="K198" i="83"/>
  <c r="S198" i="83"/>
  <c r="AA198" i="83"/>
  <c r="AI198" i="83"/>
  <c r="BI198" i="83"/>
  <c r="CA198" i="83"/>
  <c r="CI198" i="83"/>
  <c r="CQ198" i="83"/>
  <c r="CY198" i="83"/>
  <c r="B199" i="83"/>
  <c r="J199" i="83"/>
  <c r="R199" i="83"/>
  <c r="Z199" i="83"/>
  <c r="AH199" i="83"/>
  <c r="AR199" i="83"/>
  <c r="BH199" i="83"/>
  <c r="BZ199" i="83"/>
  <c r="CH199" i="83"/>
  <c r="I200" i="83"/>
  <c r="Q200" i="83"/>
  <c r="Y200" i="83"/>
  <c r="AG200" i="83"/>
  <c r="AQ200" i="83"/>
  <c r="AY200" i="83"/>
  <c r="BO200" i="83"/>
  <c r="BY200" i="83"/>
  <c r="CO200" i="83"/>
  <c r="CW200" i="83"/>
  <c r="AF201" i="83"/>
  <c r="BN201" i="83"/>
  <c r="D201" i="83"/>
  <c r="L201" i="83"/>
  <c r="T201" i="83"/>
  <c r="AB201" i="83"/>
  <c r="AT201" i="83"/>
  <c r="BB201" i="83"/>
  <c r="BJ201" i="83"/>
  <c r="CB201" i="83"/>
  <c r="CJ201" i="83"/>
  <c r="CR201" i="83"/>
  <c r="CZ201" i="83"/>
  <c r="AU201" i="83"/>
  <c r="F201" i="83"/>
  <c r="N201" i="83"/>
  <c r="V201" i="83"/>
  <c r="AD201" i="83"/>
  <c r="AN201" i="83"/>
  <c r="AV201" i="83"/>
  <c r="BD201" i="83"/>
  <c r="CD201" i="83"/>
  <c r="CL201" i="83"/>
  <c r="CT201" i="83"/>
  <c r="DA201" i="83"/>
  <c r="G201" i="83"/>
  <c r="O201" i="83"/>
  <c r="W201" i="83"/>
  <c r="AE201" i="83"/>
  <c r="AO201" i="83"/>
  <c r="AW201" i="83"/>
  <c r="BE201" i="83"/>
  <c r="CE201" i="83"/>
  <c r="CM201" i="83"/>
  <c r="CU201" i="83"/>
  <c r="H201" i="83"/>
  <c r="P201" i="83"/>
  <c r="X201" i="83"/>
  <c r="AP201" i="83"/>
  <c r="AX201" i="83"/>
  <c r="BF201" i="83"/>
  <c r="BX201" i="83"/>
  <c r="CF201" i="83"/>
  <c r="CN201" i="83"/>
  <c r="CV201" i="83"/>
  <c r="AC201" i="83"/>
  <c r="CC201" i="83"/>
  <c r="E197" i="83"/>
  <c r="M197" i="83"/>
  <c r="U197" i="83"/>
  <c r="AC197" i="83"/>
  <c r="AM197" i="83"/>
  <c r="BC197" i="83"/>
  <c r="BK197" i="83"/>
  <c r="CC197" i="83"/>
  <c r="CK197" i="83"/>
  <c r="DA197" i="83"/>
  <c r="D198" i="83"/>
  <c r="L198" i="83"/>
  <c r="T198" i="83"/>
  <c r="AB198" i="83"/>
  <c r="AJ198" i="83"/>
  <c r="BJ198" i="83"/>
  <c r="CB198" i="83"/>
  <c r="CJ198" i="83"/>
  <c r="CR198" i="83"/>
  <c r="CZ198" i="83"/>
  <c r="C199" i="83"/>
  <c r="K199" i="83"/>
  <c r="S199" i="83"/>
  <c r="AA199" i="83"/>
  <c r="AI199" i="83"/>
  <c r="BI199" i="83"/>
  <c r="CA199" i="83"/>
  <c r="CI199" i="83"/>
  <c r="CQ199" i="83"/>
  <c r="CY199" i="83"/>
  <c r="B200" i="83"/>
  <c r="J200" i="83"/>
  <c r="R200" i="83"/>
  <c r="Z200" i="83"/>
  <c r="AH200" i="83"/>
  <c r="AR200" i="83"/>
  <c r="BH200" i="83"/>
  <c r="BZ200" i="83"/>
  <c r="CH200" i="83"/>
  <c r="I201" i="83"/>
  <c r="Q201" i="83"/>
  <c r="Y201" i="83"/>
  <c r="AG201" i="83"/>
  <c r="AQ201" i="83"/>
  <c r="AY201" i="83"/>
  <c r="BO201" i="83"/>
  <c r="BY201" i="83"/>
  <c r="CO201" i="83"/>
  <c r="CW201" i="83"/>
  <c r="U201" i="83"/>
  <c r="BC201" i="83"/>
  <c r="CS201" i="83"/>
  <c r="M201" i="83"/>
  <c r="AM201" i="83"/>
  <c r="CK201" i="83"/>
  <c r="CK26" i="37"/>
  <c r="CJ26" i="37"/>
  <c r="CI26" i="37"/>
  <c r="CJ25" i="37"/>
  <c r="CI25" i="37"/>
  <c r="CJ24" i="37"/>
  <c r="CI24" i="37"/>
  <c r="CK23" i="37"/>
  <c r="CJ23" i="37"/>
  <c r="CI23" i="37"/>
  <c r="C118" i="81"/>
  <c r="D118" i="81"/>
  <c r="E118" i="81"/>
  <c r="F118" i="81"/>
  <c r="C80" i="81"/>
  <c r="D80" i="81"/>
  <c r="E80" i="81"/>
  <c r="F80" i="81"/>
  <c r="C99" i="81"/>
  <c r="E99" i="81"/>
  <c r="L47" i="58"/>
  <c r="AB72" i="58"/>
  <c r="T97" i="58"/>
  <c r="AC72" i="58"/>
  <c r="T72" i="58"/>
  <c r="L72" i="58"/>
  <c r="AB97" i="58"/>
  <c r="AB122" i="58"/>
  <c r="T122" i="58"/>
  <c r="L122" i="58"/>
  <c r="AB47" i="58"/>
  <c r="T47" i="58"/>
  <c r="L97" i="58"/>
  <c r="P47" i="58"/>
  <c r="Y47" i="58"/>
  <c r="U72" i="58"/>
  <c r="X72" i="58"/>
  <c r="P72" i="58"/>
  <c r="AD72" i="58"/>
  <c r="V72" i="58"/>
  <c r="N72" i="58"/>
  <c r="Y72" i="58"/>
  <c r="Q72" i="58"/>
  <c r="U97" i="58"/>
  <c r="M97" i="58"/>
  <c r="X97" i="58"/>
  <c r="P97" i="58"/>
  <c r="AA97" i="58"/>
  <c r="S97" i="58"/>
  <c r="AD97" i="58"/>
  <c r="V97" i="58"/>
  <c r="N97" i="58"/>
  <c r="Y97" i="58"/>
  <c r="Q97" i="58"/>
  <c r="O97" i="58"/>
  <c r="Z97" i="58"/>
  <c r="R97" i="58"/>
  <c r="X122" i="58"/>
  <c r="P122" i="58"/>
  <c r="AA122" i="58"/>
  <c r="AD122" i="58"/>
  <c r="V122" i="58"/>
  <c r="N122" i="58"/>
  <c r="Q122" i="58"/>
  <c r="W122" i="58"/>
  <c r="O122" i="58"/>
  <c r="Z122" i="58"/>
  <c r="R122" i="58"/>
  <c r="AC47" i="58"/>
  <c r="AD47" i="58"/>
  <c r="X47" i="58"/>
  <c r="Q47" i="58"/>
  <c r="AA47" i="58"/>
  <c r="M47" i="58"/>
  <c r="N47" i="58"/>
  <c r="R47" i="58"/>
  <c r="V47" i="58"/>
  <c r="Z47" i="58"/>
  <c r="AA72" i="58"/>
  <c r="W72" i="58"/>
  <c r="O72" i="58"/>
  <c r="Z72" i="58"/>
  <c r="R72" i="58"/>
  <c r="AC122" i="58"/>
  <c r="U122" i="58"/>
  <c r="M122" i="58"/>
  <c r="Q40" i="56"/>
  <c r="L67" i="56"/>
  <c r="Q67" i="56"/>
  <c r="Y25" i="56"/>
  <c r="P52" i="56"/>
  <c r="Q25" i="56"/>
  <c r="AE67" i="56"/>
  <c r="W67" i="56"/>
  <c r="O67" i="56"/>
  <c r="Z67" i="56"/>
  <c r="R67" i="56"/>
  <c r="AC67" i="56"/>
  <c r="U67" i="56"/>
  <c r="M67" i="56"/>
  <c r="X67" i="56"/>
  <c r="AA67" i="56"/>
  <c r="S67" i="56"/>
  <c r="AD67" i="56"/>
  <c r="N67" i="56"/>
  <c r="Y67" i="56"/>
  <c r="Y40" i="56"/>
  <c r="X25" i="56"/>
  <c r="P25" i="56"/>
  <c r="AD25" i="56"/>
  <c r="N25" i="56"/>
  <c r="AB25" i="56"/>
  <c r="T25" i="56"/>
  <c r="AC40" i="56"/>
  <c r="U40" i="56"/>
  <c r="M40" i="56"/>
  <c r="AA40" i="56"/>
  <c r="S40" i="56"/>
  <c r="AD40" i="56"/>
  <c r="V40" i="56"/>
  <c r="N40" i="56"/>
  <c r="T40" i="56"/>
  <c r="AE25" i="56"/>
  <c r="W25" i="56"/>
  <c r="O25" i="56"/>
  <c r="Z25" i="56"/>
  <c r="R25" i="56"/>
  <c r="AC25" i="56"/>
  <c r="U25" i="56"/>
  <c r="M25" i="56"/>
  <c r="AA25" i="56"/>
  <c r="S25" i="56"/>
  <c r="T52" i="56"/>
  <c r="AC52" i="56"/>
  <c r="U52" i="56"/>
  <c r="M52" i="56"/>
  <c r="AA52" i="56"/>
  <c r="S52" i="56"/>
  <c r="AD52" i="56"/>
  <c r="N52" i="56"/>
  <c r="AE47" i="58"/>
  <c r="AE72" i="58"/>
  <c r="AE40" i="56"/>
  <c r="W40" i="56"/>
  <c r="O40" i="56"/>
  <c r="Z40" i="56"/>
  <c r="R40" i="56"/>
  <c r="X40" i="56"/>
  <c r="P40" i="56"/>
  <c r="T67" i="56"/>
  <c r="AE122" i="58"/>
  <c r="Y52" i="56"/>
  <c r="Q52" i="56"/>
  <c r="AE52" i="56"/>
  <c r="W52" i="56"/>
  <c r="O52" i="56"/>
  <c r="Z52" i="56"/>
  <c r="R52" i="56"/>
  <c r="AE97" i="58"/>
  <c r="B137" i="81"/>
  <c r="C137" i="81"/>
  <c r="D137" i="81"/>
  <c r="G137" i="81" s="1"/>
  <c r="E137" i="81"/>
  <c r="F137" i="81"/>
  <c r="B123" i="81"/>
  <c r="C123" i="81"/>
  <c r="D123" i="81"/>
  <c r="E123" i="81"/>
  <c r="F123" i="81"/>
  <c r="B124" i="81"/>
  <c r="C124" i="81"/>
  <c r="D124" i="81"/>
  <c r="E124" i="81"/>
  <c r="F124" i="81"/>
  <c r="B125" i="81"/>
  <c r="C125" i="81"/>
  <c r="D125" i="81"/>
  <c r="E125" i="81"/>
  <c r="F125" i="81"/>
  <c r="B126" i="81"/>
  <c r="C126" i="81"/>
  <c r="D126" i="81"/>
  <c r="E126" i="81"/>
  <c r="F126" i="81"/>
  <c r="B127" i="81"/>
  <c r="C127" i="81"/>
  <c r="G127" i="81" s="1"/>
  <c r="D127" i="81"/>
  <c r="E127" i="81"/>
  <c r="F127" i="81"/>
  <c r="B128" i="81"/>
  <c r="C128" i="81"/>
  <c r="D128" i="81"/>
  <c r="E128" i="81"/>
  <c r="F128" i="81"/>
  <c r="B129" i="81"/>
  <c r="C129" i="81"/>
  <c r="D129" i="81"/>
  <c r="E129" i="81"/>
  <c r="F129" i="81"/>
  <c r="B130" i="81"/>
  <c r="C130" i="81"/>
  <c r="D130" i="81"/>
  <c r="E130" i="81"/>
  <c r="F130" i="81"/>
  <c r="B131" i="81"/>
  <c r="C131" i="81"/>
  <c r="D131" i="81"/>
  <c r="E131" i="81"/>
  <c r="F131" i="81"/>
  <c r="B132" i="81"/>
  <c r="G132" i="81" s="1"/>
  <c r="C132" i="81"/>
  <c r="D132" i="81"/>
  <c r="E132" i="81"/>
  <c r="F132" i="81"/>
  <c r="B122" i="81"/>
  <c r="C122" i="81"/>
  <c r="D122" i="81"/>
  <c r="E122" i="81"/>
  <c r="F122" i="81"/>
  <c r="Q2" i="104"/>
  <c r="R2" i="104"/>
  <c r="S2" i="104"/>
  <c r="T2" i="104"/>
  <c r="U2" i="104"/>
  <c r="Q2" i="103"/>
  <c r="R2" i="103"/>
  <c r="S2" i="103"/>
  <c r="T2" i="103"/>
  <c r="U2" i="103"/>
  <c r="Q2" i="102"/>
  <c r="R2" i="102"/>
  <c r="S2" i="102"/>
  <c r="T2" i="102"/>
  <c r="U2" i="102"/>
  <c r="Q2" i="101"/>
  <c r="R2" i="101"/>
  <c r="S2" i="101"/>
  <c r="T2" i="101"/>
  <c r="U2" i="101"/>
  <c r="R2" i="100"/>
  <c r="S2" i="100"/>
  <c r="T2" i="100"/>
  <c r="U2" i="100"/>
  <c r="V2" i="100"/>
  <c r="Q2" i="99"/>
  <c r="R2" i="99"/>
  <c r="S2" i="99"/>
  <c r="T2" i="99"/>
  <c r="U2" i="99"/>
  <c r="U249" i="99"/>
  <c r="Q249" i="99"/>
  <c r="M249" i="99"/>
  <c r="L249" i="99"/>
  <c r="I249" i="99"/>
  <c r="E249" i="99"/>
  <c r="U248" i="99"/>
  <c r="Q248" i="99"/>
  <c r="M248" i="99"/>
  <c r="I248" i="99"/>
  <c r="E248" i="99"/>
  <c r="U247" i="99"/>
  <c r="Q247" i="99"/>
  <c r="U246" i="99"/>
  <c r="Q246" i="99"/>
  <c r="U245" i="99"/>
  <c r="T245" i="99"/>
  <c r="Q245" i="99"/>
  <c r="U244" i="99"/>
  <c r="T244" i="99"/>
  <c r="Q244" i="99"/>
  <c r="U243" i="99"/>
  <c r="Q243" i="99"/>
  <c r="U242" i="99"/>
  <c r="T242" i="99"/>
  <c r="Q242" i="99"/>
  <c r="U241" i="99"/>
  <c r="T241" i="99"/>
  <c r="Q241" i="99"/>
  <c r="U240" i="99"/>
  <c r="Q240" i="99"/>
  <c r="P240" i="99"/>
  <c r="M240" i="99"/>
  <c r="I240" i="99"/>
  <c r="E240" i="99"/>
  <c r="U239" i="99"/>
  <c r="Q239" i="99"/>
  <c r="M239" i="99"/>
  <c r="I239" i="99"/>
  <c r="H239" i="99"/>
  <c r="E239" i="99"/>
  <c r="U238" i="99"/>
  <c r="Q238" i="99"/>
  <c r="M238" i="99"/>
  <c r="I238" i="99"/>
  <c r="E238" i="99"/>
  <c r="U237" i="99"/>
  <c r="Q237" i="99"/>
  <c r="M237" i="99"/>
  <c r="I237" i="99"/>
  <c r="E237" i="99"/>
  <c r="U236" i="99"/>
  <c r="Q236" i="99"/>
  <c r="M236" i="99"/>
  <c r="I236" i="99"/>
  <c r="E236" i="99"/>
  <c r="U235" i="99"/>
  <c r="Q235" i="99"/>
  <c r="M235" i="99"/>
  <c r="I235" i="99"/>
  <c r="E235" i="99"/>
  <c r="U234" i="99"/>
  <c r="Q234" i="99"/>
  <c r="M234" i="99"/>
  <c r="I234" i="99"/>
  <c r="E234" i="99"/>
  <c r="U233" i="99"/>
  <c r="Q233" i="99"/>
  <c r="M233" i="99"/>
  <c r="I233" i="99"/>
  <c r="E233" i="99"/>
  <c r="U232" i="99"/>
  <c r="Q232" i="99"/>
  <c r="M232" i="99"/>
  <c r="I232" i="99"/>
  <c r="E232" i="99"/>
  <c r="U231" i="99"/>
  <c r="Q231" i="99"/>
  <c r="M231" i="99"/>
  <c r="I231" i="99"/>
  <c r="E231" i="99"/>
  <c r="U230" i="99"/>
  <c r="Q230" i="99"/>
  <c r="M230" i="99"/>
  <c r="I230" i="99"/>
  <c r="E230" i="99"/>
  <c r="U229" i="99"/>
  <c r="Q229" i="99"/>
  <c r="M229" i="99"/>
  <c r="I229" i="99"/>
  <c r="E229" i="99"/>
  <c r="U228" i="99"/>
  <c r="Q228" i="99"/>
  <c r="M228" i="99"/>
  <c r="I228" i="99"/>
  <c r="E228" i="99"/>
  <c r="U227" i="99"/>
  <c r="Q227" i="99"/>
  <c r="M227" i="99"/>
  <c r="I227" i="99"/>
  <c r="E227" i="99"/>
  <c r="U226" i="99"/>
  <c r="Q226" i="99"/>
  <c r="M226" i="99"/>
  <c r="I226" i="99"/>
  <c r="E226" i="99"/>
  <c r="U225" i="99"/>
  <c r="Q225" i="99"/>
  <c r="M225" i="99"/>
  <c r="I225" i="99"/>
  <c r="E225" i="99"/>
  <c r="U224" i="99"/>
  <c r="Q224" i="99"/>
  <c r="M224" i="99"/>
  <c r="I224" i="99"/>
  <c r="H224" i="99"/>
  <c r="E224" i="99"/>
  <c r="U223" i="99"/>
  <c r="Q223" i="99"/>
  <c r="M223" i="99"/>
  <c r="I223" i="99"/>
  <c r="E223" i="99"/>
  <c r="U222" i="99"/>
  <c r="Q222" i="99"/>
  <c r="M222" i="99"/>
  <c r="I222" i="99"/>
  <c r="E222" i="99"/>
  <c r="U221" i="99"/>
  <c r="Q221" i="99"/>
  <c r="M221" i="99"/>
  <c r="I221" i="99"/>
  <c r="E221" i="99"/>
  <c r="U220" i="99"/>
  <c r="Q220" i="99"/>
  <c r="M220" i="99"/>
  <c r="I220" i="99"/>
  <c r="E220" i="99"/>
  <c r="U219" i="99"/>
  <c r="Q219" i="99"/>
  <c r="M219" i="99"/>
  <c r="I219" i="99"/>
  <c r="E219" i="99"/>
  <c r="U218" i="99"/>
  <c r="Q218" i="99"/>
  <c r="M218" i="99"/>
  <c r="I218" i="99"/>
  <c r="H218" i="99"/>
  <c r="E218" i="99"/>
  <c r="U217" i="99"/>
  <c r="Q217" i="99"/>
  <c r="M217" i="99"/>
  <c r="I217" i="99"/>
  <c r="E217" i="99"/>
  <c r="U216" i="99"/>
  <c r="Q216" i="99"/>
  <c r="M216" i="99"/>
  <c r="I216" i="99"/>
  <c r="E216" i="99"/>
  <c r="U215" i="99"/>
  <c r="T215" i="99"/>
  <c r="Q215" i="99"/>
  <c r="M215" i="99"/>
  <c r="L215" i="99"/>
  <c r="I215" i="99"/>
  <c r="E215" i="99"/>
  <c r="U214" i="99"/>
  <c r="T214" i="99"/>
  <c r="Q214" i="99"/>
  <c r="M214" i="99"/>
  <c r="I214" i="99"/>
  <c r="E214" i="99"/>
  <c r="U213" i="99"/>
  <c r="Q213" i="99"/>
  <c r="M213" i="99"/>
  <c r="I213" i="99"/>
  <c r="E213" i="99"/>
  <c r="U212" i="99"/>
  <c r="Q212" i="99"/>
  <c r="M212" i="99"/>
  <c r="I212" i="99"/>
  <c r="E212" i="99"/>
  <c r="U211" i="99"/>
  <c r="Q211" i="99"/>
  <c r="M211" i="99"/>
  <c r="I211" i="99"/>
  <c r="E211" i="99"/>
  <c r="U210" i="99"/>
  <c r="Q210" i="99"/>
  <c r="M210" i="99"/>
  <c r="I210" i="99"/>
  <c r="E210" i="99"/>
  <c r="U209" i="99"/>
  <c r="Q209" i="99"/>
  <c r="M209" i="99"/>
  <c r="I209" i="99"/>
  <c r="E209" i="99"/>
  <c r="U208" i="99"/>
  <c r="T208" i="99"/>
  <c r="Q208" i="99"/>
  <c r="M208" i="99"/>
  <c r="I208" i="99"/>
  <c r="E208" i="99"/>
  <c r="U207" i="99"/>
  <c r="Q207" i="99"/>
  <c r="M207" i="99"/>
  <c r="I207" i="99"/>
  <c r="E207" i="99"/>
  <c r="U206" i="99"/>
  <c r="T206" i="99"/>
  <c r="Q206" i="99"/>
  <c r="M206" i="99"/>
  <c r="I206" i="99"/>
  <c r="H206" i="99"/>
  <c r="E206" i="99"/>
  <c r="U205" i="99"/>
  <c r="Q205" i="99"/>
  <c r="P205" i="99"/>
  <c r="M205" i="99"/>
  <c r="I205" i="99"/>
  <c r="E205" i="99"/>
  <c r="D205" i="99"/>
  <c r="U204" i="99"/>
  <c r="Q204" i="99"/>
  <c r="M204" i="99"/>
  <c r="I204" i="99"/>
  <c r="H204" i="99"/>
  <c r="E204" i="99"/>
  <c r="U203" i="99"/>
  <c r="Q203" i="99"/>
  <c r="P203" i="99"/>
  <c r="M203" i="99"/>
  <c r="I203" i="99"/>
  <c r="E203" i="99"/>
  <c r="D203" i="99"/>
  <c r="U202" i="99"/>
  <c r="Q202" i="99"/>
  <c r="M202" i="99"/>
  <c r="L202" i="99"/>
  <c r="I202" i="99"/>
  <c r="E202" i="99"/>
  <c r="U201" i="99"/>
  <c r="Q201" i="99"/>
  <c r="M201" i="99"/>
  <c r="I201" i="99"/>
  <c r="E201" i="99"/>
  <c r="U200" i="99"/>
  <c r="Q200" i="99"/>
  <c r="M200" i="99"/>
  <c r="L200" i="99"/>
  <c r="I200" i="99"/>
  <c r="E200" i="99"/>
  <c r="U199" i="99"/>
  <c r="Q199" i="99"/>
  <c r="M199" i="99"/>
  <c r="I199" i="99"/>
  <c r="E199" i="99"/>
  <c r="U198" i="99"/>
  <c r="Q198" i="99"/>
  <c r="M198" i="99"/>
  <c r="I198" i="99"/>
  <c r="E198" i="99"/>
  <c r="U197" i="99"/>
  <c r="Q197" i="99"/>
  <c r="M197" i="99"/>
  <c r="I197" i="99"/>
  <c r="E197" i="99"/>
  <c r="U196" i="99"/>
  <c r="T196" i="99"/>
  <c r="Q196" i="99"/>
  <c r="M196" i="99"/>
  <c r="I196" i="99"/>
  <c r="E196" i="99"/>
  <c r="U195" i="99"/>
  <c r="Q195" i="99"/>
  <c r="P195" i="99"/>
  <c r="M195" i="99"/>
  <c r="I195" i="99"/>
  <c r="E195" i="99"/>
  <c r="U194" i="99"/>
  <c r="Q194" i="99"/>
  <c r="M194" i="99"/>
  <c r="I194" i="99"/>
  <c r="E194" i="99"/>
  <c r="U193" i="99"/>
  <c r="Q193" i="99"/>
  <c r="P193" i="99"/>
  <c r="M193" i="99"/>
  <c r="I193" i="99"/>
  <c r="E193" i="99"/>
  <c r="U192" i="99"/>
  <c r="Q192" i="99"/>
  <c r="M192" i="99"/>
  <c r="L192" i="99"/>
  <c r="I192" i="99"/>
  <c r="E192" i="99"/>
  <c r="U191" i="99"/>
  <c r="Q191" i="99"/>
  <c r="M191" i="99"/>
  <c r="I191" i="99"/>
  <c r="E191" i="99"/>
  <c r="U190" i="99"/>
  <c r="Q190" i="99"/>
  <c r="M190" i="99"/>
  <c r="L190" i="99"/>
  <c r="I190" i="99"/>
  <c r="E190" i="99"/>
  <c r="U189" i="99"/>
  <c r="Q189" i="99"/>
  <c r="M189" i="99"/>
  <c r="I189" i="99"/>
  <c r="H189" i="99"/>
  <c r="E189" i="99"/>
  <c r="U188" i="99"/>
  <c r="Q188" i="99"/>
  <c r="M188" i="99"/>
  <c r="I188" i="99"/>
  <c r="E188" i="99"/>
  <c r="U187" i="99"/>
  <c r="Q187" i="99"/>
  <c r="M187" i="99"/>
  <c r="I187" i="99"/>
  <c r="H187" i="99"/>
  <c r="E187" i="99"/>
  <c r="U186" i="99"/>
  <c r="Q186" i="99"/>
  <c r="M186" i="99"/>
  <c r="I186" i="99"/>
  <c r="E186" i="99"/>
  <c r="D186" i="99"/>
  <c r="U185" i="99"/>
  <c r="Q185" i="99"/>
  <c r="M185" i="99"/>
  <c r="I185" i="99"/>
  <c r="E185" i="99"/>
  <c r="U184" i="99"/>
  <c r="Q184" i="99"/>
  <c r="M184" i="99"/>
  <c r="I184" i="99"/>
  <c r="E184" i="99"/>
  <c r="D184" i="99"/>
  <c r="U183" i="99"/>
  <c r="Q183" i="99"/>
  <c r="M183" i="99"/>
  <c r="I183" i="99"/>
  <c r="E183" i="99"/>
  <c r="U182" i="99"/>
  <c r="T182" i="99"/>
  <c r="Q182" i="99"/>
  <c r="M182" i="99"/>
  <c r="I182" i="99"/>
  <c r="E182" i="99"/>
  <c r="U181" i="99"/>
  <c r="Q181" i="99"/>
  <c r="M181" i="99"/>
  <c r="I181" i="99"/>
  <c r="E181" i="99"/>
  <c r="U180" i="99"/>
  <c r="T180" i="99"/>
  <c r="Q180" i="99"/>
  <c r="M180" i="99"/>
  <c r="I180" i="99"/>
  <c r="E180" i="99"/>
  <c r="U179" i="99"/>
  <c r="Q179" i="99"/>
  <c r="P179" i="99"/>
  <c r="M179" i="99"/>
  <c r="I179" i="99"/>
  <c r="E179" i="99"/>
  <c r="U178" i="99"/>
  <c r="Q178" i="99"/>
  <c r="M178" i="99"/>
  <c r="I178" i="99"/>
  <c r="E178" i="99"/>
  <c r="U177" i="99"/>
  <c r="Q177" i="99"/>
  <c r="P177" i="99"/>
  <c r="M177" i="99"/>
  <c r="I177" i="99"/>
  <c r="E177" i="99"/>
  <c r="U176" i="99"/>
  <c r="Q176" i="99"/>
  <c r="M176" i="99"/>
  <c r="I176" i="99"/>
  <c r="E176" i="99"/>
  <c r="U175" i="99"/>
  <c r="T175" i="99"/>
  <c r="Q175" i="99"/>
  <c r="M175" i="99"/>
  <c r="L175" i="99"/>
  <c r="I175" i="99"/>
  <c r="E175" i="99"/>
  <c r="U174" i="99"/>
  <c r="Q174" i="99"/>
  <c r="M174" i="99"/>
  <c r="I174" i="99"/>
  <c r="H174" i="99"/>
  <c r="E174" i="99"/>
  <c r="U173" i="99"/>
  <c r="T173" i="99"/>
  <c r="Q173" i="99"/>
  <c r="M173" i="99"/>
  <c r="I173" i="99"/>
  <c r="E173" i="99"/>
  <c r="U172" i="99"/>
  <c r="Q172" i="99"/>
  <c r="P172" i="99"/>
  <c r="U171" i="99"/>
  <c r="Q171" i="99"/>
  <c r="P171" i="99"/>
  <c r="M171" i="99"/>
  <c r="I171" i="99"/>
  <c r="E171" i="99"/>
  <c r="U170" i="99"/>
  <c r="Q170" i="99"/>
  <c r="M170" i="99"/>
  <c r="L170" i="99"/>
  <c r="I170" i="99"/>
  <c r="E170" i="99"/>
  <c r="D170" i="99"/>
  <c r="U169" i="99"/>
  <c r="Q169" i="99"/>
  <c r="M169" i="99"/>
  <c r="I169" i="99"/>
  <c r="E169" i="99"/>
  <c r="U168" i="99"/>
  <c r="T168" i="99"/>
  <c r="Q168" i="99"/>
  <c r="U167" i="99"/>
  <c r="T167" i="99"/>
  <c r="Q167" i="99"/>
  <c r="U166" i="99"/>
  <c r="Q166" i="99"/>
  <c r="M166" i="99"/>
  <c r="I166" i="99"/>
  <c r="E166" i="99"/>
  <c r="D166" i="99"/>
  <c r="U165" i="99"/>
  <c r="Q165" i="99"/>
  <c r="P165" i="99"/>
  <c r="M165" i="99"/>
  <c r="I165" i="99"/>
  <c r="E165" i="99"/>
  <c r="U164" i="99"/>
  <c r="Q164" i="99"/>
  <c r="M164" i="99"/>
  <c r="L164" i="99"/>
  <c r="I164" i="99"/>
  <c r="E164" i="99"/>
  <c r="D164" i="99"/>
  <c r="U163" i="99"/>
  <c r="Q163" i="99"/>
  <c r="M163" i="99"/>
  <c r="I163" i="99"/>
  <c r="E163" i="99"/>
  <c r="U162" i="99"/>
  <c r="T162" i="99"/>
  <c r="Q162" i="99"/>
  <c r="M162" i="99"/>
  <c r="L162" i="99"/>
  <c r="I162" i="99"/>
  <c r="E162" i="99"/>
  <c r="U161" i="99"/>
  <c r="Q161" i="99"/>
  <c r="U160" i="99"/>
  <c r="Q160" i="99"/>
  <c r="P160" i="99"/>
  <c r="M160" i="99"/>
  <c r="I160" i="99"/>
  <c r="H160" i="99"/>
  <c r="E160" i="99"/>
  <c r="U159" i="99"/>
  <c r="Q159" i="99"/>
  <c r="M159" i="99"/>
  <c r="I159" i="99"/>
  <c r="E159" i="99"/>
  <c r="D159" i="99"/>
  <c r="U158" i="99"/>
  <c r="Q158" i="99"/>
  <c r="P158" i="99"/>
  <c r="M158" i="99"/>
  <c r="I158" i="99"/>
  <c r="E158" i="99"/>
  <c r="U157" i="99"/>
  <c r="Q157" i="99"/>
  <c r="M157" i="99"/>
  <c r="L157" i="99"/>
  <c r="I157" i="99"/>
  <c r="E157" i="99"/>
  <c r="D157" i="99"/>
  <c r="U156" i="99"/>
  <c r="Q156" i="99"/>
  <c r="M156" i="99"/>
  <c r="I156" i="99"/>
  <c r="E156" i="99"/>
  <c r="U155" i="99"/>
  <c r="T155" i="99"/>
  <c r="Q155" i="99"/>
  <c r="M155" i="99"/>
  <c r="L155" i="99"/>
  <c r="I155" i="99"/>
  <c r="E155" i="99"/>
  <c r="U154" i="99"/>
  <c r="Q154" i="99"/>
  <c r="M154" i="99"/>
  <c r="I154" i="99"/>
  <c r="H154" i="99"/>
  <c r="E154" i="99"/>
  <c r="U153" i="99"/>
  <c r="T153" i="99"/>
  <c r="Q153" i="99"/>
  <c r="M153" i="99"/>
  <c r="I153" i="99"/>
  <c r="E153" i="99"/>
  <c r="U152" i="99"/>
  <c r="Q152" i="99"/>
  <c r="P152" i="99"/>
  <c r="M152" i="99"/>
  <c r="I152" i="99"/>
  <c r="H152" i="99"/>
  <c r="E152" i="99"/>
  <c r="U151" i="99"/>
  <c r="Q151" i="99"/>
  <c r="M151" i="99"/>
  <c r="I151" i="99"/>
  <c r="E151" i="99"/>
  <c r="D151" i="99"/>
  <c r="U150" i="99"/>
  <c r="Q150" i="99"/>
  <c r="P150" i="99"/>
  <c r="M150" i="99"/>
  <c r="I150" i="99"/>
  <c r="E150" i="99"/>
  <c r="U149" i="99"/>
  <c r="Q149" i="99"/>
  <c r="M149" i="99"/>
  <c r="L149" i="99"/>
  <c r="I149" i="99"/>
  <c r="E149" i="99"/>
  <c r="D149" i="99"/>
  <c r="U148" i="99"/>
  <c r="Q148" i="99"/>
  <c r="M148" i="99"/>
  <c r="I148" i="99"/>
  <c r="E148" i="99"/>
  <c r="U147" i="99"/>
  <c r="T147" i="99"/>
  <c r="Q147" i="99"/>
  <c r="M147" i="99"/>
  <c r="L147" i="99"/>
  <c r="I147" i="99"/>
  <c r="E147" i="99"/>
  <c r="U146" i="99"/>
  <c r="Q146" i="99"/>
  <c r="M146" i="99"/>
  <c r="I146" i="99"/>
  <c r="H146" i="99"/>
  <c r="E146" i="99"/>
  <c r="U145" i="99"/>
  <c r="T145" i="99"/>
  <c r="Q145" i="99"/>
  <c r="M145" i="99"/>
  <c r="I145" i="99"/>
  <c r="E145" i="99"/>
  <c r="U144" i="99"/>
  <c r="Q144" i="99"/>
  <c r="P144" i="99"/>
  <c r="M144" i="99"/>
  <c r="I144" i="99"/>
  <c r="H144" i="99"/>
  <c r="E144" i="99"/>
  <c r="U143" i="99"/>
  <c r="Q143" i="99"/>
  <c r="M143" i="99"/>
  <c r="I143" i="99"/>
  <c r="E143" i="99"/>
  <c r="D143" i="99"/>
  <c r="U142" i="99"/>
  <c r="Q142" i="99"/>
  <c r="P142" i="99"/>
  <c r="M142" i="99"/>
  <c r="I142" i="99"/>
  <c r="E142" i="99"/>
  <c r="U141" i="99"/>
  <c r="Q141" i="99"/>
  <c r="M141" i="99"/>
  <c r="L141" i="99"/>
  <c r="I141" i="99"/>
  <c r="E141" i="99"/>
  <c r="D141" i="99"/>
  <c r="U140" i="99"/>
  <c r="Q140" i="99"/>
  <c r="M140" i="99"/>
  <c r="I140" i="99"/>
  <c r="E140" i="99"/>
  <c r="U139" i="99"/>
  <c r="T139" i="99"/>
  <c r="Q139" i="99"/>
  <c r="M139" i="99"/>
  <c r="L139" i="99"/>
  <c r="I139" i="99"/>
  <c r="E139" i="99"/>
  <c r="U138" i="99"/>
  <c r="Q138" i="99"/>
  <c r="M138" i="99"/>
  <c r="I138" i="99"/>
  <c r="H138" i="99"/>
  <c r="E138" i="99"/>
  <c r="U137" i="99"/>
  <c r="T137" i="99"/>
  <c r="Q137" i="99"/>
  <c r="M137" i="99"/>
  <c r="I137" i="99"/>
  <c r="E137" i="99"/>
  <c r="U136" i="99"/>
  <c r="Q136" i="99"/>
  <c r="P136" i="99"/>
  <c r="M136" i="99"/>
  <c r="I136" i="99"/>
  <c r="H136" i="99"/>
  <c r="E136" i="99"/>
  <c r="U135" i="99"/>
  <c r="Q135" i="99"/>
  <c r="M135" i="99"/>
  <c r="I135" i="99"/>
  <c r="E135" i="99"/>
  <c r="D135" i="99"/>
  <c r="U134" i="99"/>
  <c r="Q134" i="99"/>
  <c r="P134" i="99"/>
  <c r="M134" i="99"/>
  <c r="I134" i="99"/>
  <c r="E134" i="99"/>
  <c r="U133" i="99"/>
  <c r="Q133" i="99"/>
  <c r="M133" i="99"/>
  <c r="L133" i="99"/>
  <c r="I133" i="99"/>
  <c r="E133" i="99"/>
  <c r="D133" i="99"/>
  <c r="U132" i="99"/>
  <c r="Q132" i="99"/>
  <c r="M132" i="99"/>
  <c r="I132" i="99"/>
  <c r="E132" i="99"/>
  <c r="U131" i="99"/>
  <c r="T131" i="99"/>
  <c r="Q131" i="99"/>
  <c r="M131" i="99"/>
  <c r="L131" i="99"/>
  <c r="I131" i="99"/>
  <c r="E131" i="99"/>
  <c r="U130" i="99"/>
  <c r="Q130" i="99"/>
  <c r="M130" i="99"/>
  <c r="I130" i="99"/>
  <c r="H130" i="99"/>
  <c r="E130" i="99"/>
  <c r="U129" i="99"/>
  <c r="T129" i="99"/>
  <c r="Q129" i="99"/>
  <c r="M129" i="99"/>
  <c r="I129" i="99"/>
  <c r="E129" i="99"/>
  <c r="U128" i="99"/>
  <c r="Q128" i="99"/>
  <c r="P128" i="99"/>
  <c r="M128" i="99"/>
  <c r="I128" i="99"/>
  <c r="H128" i="99"/>
  <c r="E128" i="99"/>
  <c r="U127" i="99"/>
  <c r="Q127" i="99"/>
  <c r="M127" i="99"/>
  <c r="I127" i="99"/>
  <c r="E127" i="99"/>
  <c r="D127" i="99"/>
  <c r="U126" i="99"/>
  <c r="Q126" i="99"/>
  <c r="P126" i="99"/>
  <c r="M126" i="99"/>
  <c r="I126" i="99"/>
  <c r="E126" i="99"/>
  <c r="U125" i="99"/>
  <c r="Q125" i="99"/>
  <c r="M125" i="99"/>
  <c r="L125" i="99"/>
  <c r="I125" i="99"/>
  <c r="E125" i="99"/>
  <c r="D125" i="99"/>
  <c r="U124" i="99"/>
  <c r="Q124" i="99"/>
  <c r="M124" i="99"/>
  <c r="I124" i="99"/>
  <c r="E124" i="99"/>
  <c r="U123" i="99"/>
  <c r="T123" i="99"/>
  <c r="Q123" i="99"/>
  <c r="M123" i="99"/>
  <c r="L123" i="99"/>
  <c r="I123" i="99"/>
  <c r="E123" i="99"/>
  <c r="U122" i="99"/>
  <c r="Q122" i="99"/>
  <c r="M122" i="99"/>
  <c r="I122" i="99"/>
  <c r="H122" i="99"/>
  <c r="E122" i="99"/>
  <c r="U121" i="99"/>
  <c r="T121" i="99"/>
  <c r="Q121" i="99"/>
  <c r="M121" i="99"/>
  <c r="I121" i="99"/>
  <c r="E121" i="99"/>
  <c r="U120" i="99"/>
  <c r="Q120" i="99"/>
  <c r="P120" i="99"/>
  <c r="M120" i="99"/>
  <c r="I120" i="99"/>
  <c r="E120" i="99"/>
  <c r="U119" i="99"/>
  <c r="Q119" i="99"/>
  <c r="M119" i="99"/>
  <c r="I119" i="99"/>
  <c r="E119" i="99"/>
  <c r="D119" i="99"/>
  <c r="U118" i="99"/>
  <c r="Q118" i="99"/>
  <c r="P118" i="99"/>
  <c r="M118" i="99"/>
  <c r="I118" i="99"/>
  <c r="E118" i="99"/>
  <c r="U117" i="99"/>
  <c r="Q117" i="99"/>
  <c r="M117" i="99"/>
  <c r="L117" i="99"/>
  <c r="I117" i="99"/>
  <c r="E117" i="99"/>
  <c r="U116" i="99"/>
  <c r="Q116" i="99"/>
  <c r="M116" i="99"/>
  <c r="I116" i="99"/>
  <c r="E116" i="99"/>
  <c r="U115" i="99"/>
  <c r="Q115" i="99"/>
  <c r="M115" i="99"/>
  <c r="L115" i="99"/>
  <c r="I115" i="99"/>
  <c r="E115" i="99"/>
  <c r="U114" i="99"/>
  <c r="Q114" i="99"/>
  <c r="M114" i="99"/>
  <c r="I114" i="99"/>
  <c r="H114" i="99"/>
  <c r="E114" i="99"/>
  <c r="U113" i="99"/>
  <c r="Q113" i="99"/>
  <c r="M113" i="99"/>
  <c r="I113" i="99"/>
  <c r="E113" i="99"/>
  <c r="D113" i="99"/>
  <c r="U112" i="99"/>
  <c r="Q112" i="99"/>
  <c r="P112" i="99"/>
  <c r="M112" i="99"/>
  <c r="I112" i="99"/>
  <c r="E112" i="99"/>
  <c r="U111" i="99"/>
  <c r="Q111" i="99"/>
  <c r="M111" i="99"/>
  <c r="L111" i="99"/>
  <c r="I111" i="99"/>
  <c r="E111" i="99"/>
  <c r="D111" i="99"/>
  <c r="U110" i="99"/>
  <c r="Q110" i="99"/>
  <c r="M110" i="99"/>
  <c r="I110" i="99"/>
  <c r="E110" i="99"/>
  <c r="U109" i="99"/>
  <c r="T109" i="99"/>
  <c r="Q109" i="99"/>
  <c r="M109" i="99"/>
  <c r="L109" i="99"/>
  <c r="I109" i="99"/>
  <c r="E109" i="99"/>
  <c r="U108" i="99"/>
  <c r="Q108" i="99"/>
  <c r="M108" i="99"/>
  <c r="I108" i="99"/>
  <c r="H108" i="99"/>
  <c r="E108" i="99"/>
  <c r="U107" i="99"/>
  <c r="T107" i="99"/>
  <c r="Q107" i="99"/>
  <c r="M107" i="99"/>
  <c r="I107" i="99"/>
  <c r="E107" i="99"/>
  <c r="U106" i="99"/>
  <c r="Q106" i="99"/>
  <c r="P106" i="99"/>
  <c r="M106" i="99"/>
  <c r="I106" i="99"/>
  <c r="H106" i="99"/>
  <c r="E106" i="99"/>
  <c r="U105" i="99"/>
  <c r="Q105" i="99"/>
  <c r="M105" i="99"/>
  <c r="I105" i="99"/>
  <c r="E105" i="99"/>
  <c r="D105" i="99"/>
  <c r="U104" i="99"/>
  <c r="Q104" i="99"/>
  <c r="P104" i="99"/>
  <c r="M104" i="99"/>
  <c r="I104" i="99"/>
  <c r="E104" i="99"/>
  <c r="U103" i="99"/>
  <c r="Q103" i="99"/>
  <c r="M103" i="99"/>
  <c r="L103" i="99"/>
  <c r="I103" i="99"/>
  <c r="E103" i="99"/>
  <c r="D103" i="99"/>
  <c r="U102" i="99"/>
  <c r="Q102" i="99"/>
  <c r="M102" i="99"/>
  <c r="I102" i="99"/>
  <c r="E102" i="99"/>
  <c r="U101" i="99"/>
  <c r="T101" i="99"/>
  <c r="Q101" i="99"/>
  <c r="M101" i="99"/>
  <c r="L101" i="99"/>
  <c r="I101" i="99"/>
  <c r="E101" i="99"/>
  <c r="U100" i="99"/>
  <c r="Q100" i="99"/>
  <c r="M100" i="99"/>
  <c r="I100" i="99"/>
  <c r="H100" i="99"/>
  <c r="E100" i="99"/>
  <c r="U99" i="99"/>
  <c r="T99" i="99"/>
  <c r="Q99" i="99"/>
  <c r="M99" i="99"/>
  <c r="I99" i="99"/>
  <c r="E99" i="99"/>
  <c r="U98" i="99"/>
  <c r="Q98" i="99"/>
  <c r="P98" i="99"/>
  <c r="M98" i="99"/>
  <c r="I98" i="99"/>
  <c r="H98" i="99"/>
  <c r="E98" i="99"/>
  <c r="U97" i="99"/>
  <c r="Q97" i="99"/>
  <c r="M97" i="99"/>
  <c r="I97" i="99"/>
  <c r="E97" i="99"/>
  <c r="D97" i="99"/>
  <c r="U96" i="99"/>
  <c r="Q96" i="99"/>
  <c r="P96" i="99"/>
  <c r="M96" i="99"/>
  <c r="I96" i="99"/>
  <c r="E96" i="99"/>
  <c r="U95" i="99"/>
  <c r="Q95" i="99"/>
  <c r="M95" i="99"/>
  <c r="L95" i="99"/>
  <c r="I95" i="99"/>
  <c r="E95" i="99"/>
  <c r="D95" i="99"/>
  <c r="U94" i="99"/>
  <c r="Q94" i="99"/>
  <c r="M94" i="99"/>
  <c r="I94" i="99"/>
  <c r="E94" i="99"/>
  <c r="U93" i="99"/>
  <c r="T93" i="99"/>
  <c r="Q93" i="99"/>
  <c r="M93" i="99"/>
  <c r="L93" i="99"/>
  <c r="I93" i="99"/>
  <c r="E93" i="99"/>
  <c r="U92" i="99"/>
  <c r="Q92" i="99"/>
  <c r="M92" i="99"/>
  <c r="I92" i="99"/>
  <c r="H92" i="99"/>
  <c r="E92" i="99"/>
  <c r="U91" i="99"/>
  <c r="T91" i="99"/>
  <c r="Q91" i="99"/>
  <c r="M91" i="99"/>
  <c r="I91" i="99"/>
  <c r="E91" i="99"/>
  <c r="U90" i="99"/>
  <c r="Q90" i="99"/>
  <c r="P90" i="99"/>
  <c r="M90" i="99"/>
  <c r="I90" i="99"/>
  <c r="H90" i="99"/>
  <c r="E90" i="99"/>
  <c r="U89" i="99"/>
  <c r="Q89" i="99"/>
  <c r="M89" i="99"/>
  <c r="I89" i="99"/>
  <c r="E89" i="99"/>
  <c r="D89" i="99"/>
  <c r="U88" i="99"/>
  <c r="Q88" i="99"/>
  <c r="P88" i="99"/>
  <c r="U87" i="99"/>
  <c r="T87" i="99"/>
  <c r="S87" i="99"/>
  <c r="R87" i="99"/>
  <c r="Q87" i="99"/>
  <c r="P87" i="99"/>
  <c r="N87" i="99"/>
  <c r="M87" i="99"/>
  <c r="L87" i="99"/>
  <c r="K87" i="99"/>
  <c r="J87" i="99"/>
  <c r="I87" i="99"/>
  <c r="H87" i="99"/>
  <c r="G87" i="99"/>
  <c r="F87" i="99"/>
  <c r="E87" i="99"/>
  <c r="D87" i="99"/>
  <c r="C87" i="99"/>
  <c r="B87" i="99"/>
  <c r="U86" i="99"/>
  <c r="T86" i="99"/>
  <c r="Q86" i="99"/>
  <c r="M86" i="99"/>
  <c r="L86" i="99"/>
  <c r="I86" i="99"/>
  <c r="E86" i="99"/>
  <c r="U85" i="99"/>
  <c r="Q85" i="99"/>
  <c r="M85" i="99"/>
  <c r="I85" i="99"/>
  <c r="H85" i="99"/>
  <c r="E85" i="99"/>
  <c r="U84" i="99"/>
  <c r="T84" i="99"/>
  <c r="Q84" i="99"/>
  <c r="M84" i="99"/>
  <c r="I84" i="99"/>
  <c r="E84" i="99"/>
  <c r="U83" i="99"/>
  <c r="Q83" i="99"/>
  <c r="P83" i="99"/>
  <c r="M83" i="99"/>
  <c r="I83" i="99"/>
  <c r="H83" i="99"/>
  <c r="E83" i="99"/>
  <c r="U82" i="99"/>
  <c r="Q82" i="99"/>
  <c r="M82" i="99"/>
  <c r="I82" i="99"/>
  <c r="E82" i="99"/>
  <c r="D82" i="99"/>
  <c r="U81" i="99"/>
  <c r="Q81" i="99"/>
  <c r="P81" i="99"/>
  <c r="M81" i="99"/>
  <c r="I81" i="99"/>
  <c r="E81" i="99"/>
  <c r="U80" i="99"/>
  <c r="Q80" i="99"/>
  <c r="M80" i="99"/>
  <c r="L80" i="99"/>
  <c r="I80" i="99"/>
  <c r="E80" i="99"/>
  <c r="D80" i="99"/>
  <c r="U79" i="99"/>
  <c r="Q79" i="99"/>
  <c r="M79" i="99"/>
  <c r="I79" i="99"/>
  <c r="E79" i="99"/>
  <c r="U78" i="99"/>
  <c r="T78" i="99"/>
  <c r="Q78" i="99"/>
  <c r="M78" i="99"/>
  <c r="L78" i="99"/>
  <c r="I78" i="99"/>
  <c r="E78" i="99"/>
  <c r="U77" i="99"/>
  <c r="Q77" i="99"/>
  <c r="M77" i="99"/>
  <c r="I77" i="99"/>
  <c r="H77" i="99"/>
  <c r="E77" i="99"/>
  <c r="U76" i="99"/>
  <c r="T76" i="99"/>
  <c r="Q76" i="99"/>
  <c r="M76" i="99"/>
  <c r="I76" i="99"/>
  <c r="E76" i="99"/>
  <c r="U75" i="99"/>
  <c r="Q75" i="99"/>
  <c r="P75" i="99"/>
  <c r="M75" i="99"/>
  <c r="I75" i="99"/>
  <c r="H75" i="99"/>
  <c r="E75" i="99"/>
  <c r="U74" i="99"/>
  <c r="Q74" i="99"/>
  <c r="M74" i="99"/>
  <c r="I74" i="99"/>
  <c r="E74" i="99"/>
  <c r="D74" i="99"/>
  <c r="U73" i="99"/>
  <c r="Q73" i="99"/>
  <c r="P73" i="99"/>
  <c r="M73" i="99"/>
  <c r="I73" i="99"/>
  <c r="E73" i="99"/>
  <c r="U72" i="99"/>
  <c r="Q72" i="99"/>
  <c r="M72" i="99"/>
  <c r="L72" i="99"/>
  <c r="I72" i="99"/>
  <c r="E72" i="99"/>
  <c r="D72" i="99"/>
  <c r="U71" i="99"/>
  <c r="Q71" i="99"/>
  <c r="M71" i="99"/>
  <c r="I71" i="99"/>
  <c r="E71" i="99"/>
  <c r="U70" i="99"/>
  <c r="T70" i="99"/>
  <c r="Q70" i="99"/>
  <c r="M70" i="99"/>
  <c r="L70" i="99"/>
  <c r="I70" i="99"/>
  <c r="E70" i="99"/>
  <c r="D70" i="99"/>
  <c r="U69" i="99"/>
  <c r="Q69" i="99"/>
  <c r="P69" i="99"/>
  <c r="M69" i="99"/>
  <c r="I69" i="99"/>
  <c r="H69" i="99"/>
  <c r="E69" i="99"/>
  <c r="U68" i="99"/>
  <c r="T68" i="99"/>
  <c r="Q68" i="99"/>
  <c r="M68" i="99"/>
  <c r="L68" i="99"/>
  <c r="I68" i="99"/>
  <c r="E68" i="99"/>
  <c r="D68" i="99"/>
  <c r="U67" i="99"/>
  <c r="Q67" i="99"/>
  <c r="P67" i="99"/>
  <c r="M67" i="99"/>
  <c r="I67" i="99"/>
  <c r="H67" i="99"/>
  <c r="E67" i="99"/>
  <c r="U66" i="99"/>
  <c r="T66" i="99"/>
  <c r="Q66" i="99"/>
  <c r="M66" i="99"/>
  <c r="L66" i="99"/>
  <c r="I66" i="99"/>
  <c r="E66" i="99"/>
  <c r="D66" i="99"/>
  <c r="U65" i="99"/>
  <c r="Q65" i="99"/>
  <c r="P65" i="99"/>
  <c r="M65" i="99"/>
  <c r="I65" i="99"/>
  <c r="H65" i="99"/>
  <c r="E65" i="99"/>
  <c r="U64" i="99"/>
  <c r="T64" i="99"/>
  <c r="Q64" i="99"/>
  <c r="M64" i="99"/>
  <c r="L64" i="99"/>
  <c r="I64" i="99"/>
  <c r="E64" i="99"/>
  <c r="D64" i="99"/>
  <c r="U63" i="99"/>
  <c r="Q63" i="99"/>
  <c r="P63" i="99"/>
  <c r="M63" i="99"/>
  <c r="I63" i="99"/>
  <c r="H63" i="99"/>
  <c r="E63" i="99"/>
  <c r="U62" i="99"/>
  <c r="T62" i="99"/>
  <c r="Q62" i="99"/>
  <c r="M62" i="99"/>
  <c r="L62" i="99"/>
  <c r="I62" i="99"/>
  <c r="E62" i="99"/>
  <c r="D62" i="99"/>
  <c r="U61" i="99"/>
  <c r="Q61" i="99"/>
  <c r="P61" i="99"/>
  <c r="M61" i="99"/>
  <c r="I61" i="99"/>
  <c r="H61" i="99"/>
  <c r="E61" i="99"/>
  <c r="U60" i="99"/>
  <c r="T60" i="99"/>
  <c r="Q60" i="99"/>
  <c r="M60" i="99"/>
  <c r="L60" i="99"/>
  <c r="I60" i="99"/>
  <c r="E60" i="99"/>
  <c r="D60" i="99"/>
  <c r="U59" i="99"/>
  <c r="Q59" i="99"/>
  <c r="P59" i="99"/>
  <c r="M59" i="99"/>
  <c r="I59" i="99"/>
  <c r="H59" i="99"/>
  <c r="E59" i="99"/>
  <c r="U58" i="99"/>
  <c r="T58" i="99"/>
  <c r="Q58" i="99"/>
  <c r="M58" i="99"/>
  <c r="L58" i="99"/>
  <c r="I58" i="99"/>
  <c r="E58" i="99"/>
  <c r="D58" i="99"/>
  <c r="U57" i="99"/>
  <c r="Q57" i="99"/>
  <c r="P57" i="99"/>
  <c r="M57" i="99"/>
  <c r="I57" i="99"/>
  <c r="H57" i="99"/>
  <c r="E57" i="99"/>
  <c r="U56" i="99"/>
  <c r="T56" i="99"/>
  <c r="Q56" i="99"/>
  <c r="M56" i="99"/>
  <c r="L56" i="99"/>
  <c r="I56" i="99"/>
  <c r="E56" i="99"/>
  <c r="D56" i="99"/>
  <c r="U55" i="99"/>
  <c r="Q55" i="99"/>
  <c r="P55" i="99"/>
  <c r="M55" i="99"/>
  <c r="I55" i="99"/>
  <c r="H55" i="99"/>
  <c r="E55" i="99"/>
  <c r="U54" i="99"/>
  <c r="T54" i="99"/>
  <c r="Q54" i="99"/>
  <c r="M54" i="99"/>
  <c r="L54" i="99"/>
  <c r="I54" i="99"/>
  <c r="E54" i="99"/>
  <c r="D54" i="99"/>
  <c r="U53" i="99"/>
  <c r="Q53" i="99"/>
  <c r="P53" i="99"/>
  <c r="M53" i="99"/>
  <c r="I53" i="99"/>
  <c r="H53" i="99"/>
  <c r="E53" i="99"/>
  <c r="U52" i="99"/>
  <c r="T52" i="99"/>
  <c r="Q52" i="99"/>
  <c r="M52" i="99"/>
  <c r="L52" i="99"/>
  <c r="I52" i="99"/>
  <c r="E52" i="99"/>
  <c r="D52" i="99"/>
  <c r="U51" i="99"/>
  <c r="Q51" i="99"/>
  <c r="P51" i="99"/>
  <c r="M51" i="99"/>
  <c r="I51" i="99"/>
  <c r="H51" i="99"/>
  <c r="E51" i="99"/>
  <c r="U50" i="99"/>
  <c r="T50" i="99"/>
  <c r="Q50" i="99"/>
  <c r="M50" i="99"/>
  <c r="L50" i="99"/>
  <c r="I50" i="99"/>
  <c r="E50" i="99"/>
  <c r="D50" i="99"/>
  <c r="U49" i="99"/>
  <c r="Q49" i="99"/>
  <c r="P49" i="99"/>
  <c r="M49" i="99"/>
  <c r="I49" i="99"/>
  <c r="H49" i="99"/>
  <c r="E49" i="99"/>
  <c r="U48" i="99"/>
  <c r="T48" i="99"/>
  <c r="Q48" i="99"/>
  <c r="M48" i="99"/>
  <c r="L48" i="99"/>
  <c r="I48" i="99"/>
  <c r="E48" i="99"/>
  <c r="D48" i="99"/>
  <c r="U47" i="99"/>
  <c r="Q47" i="99"/>
  <c r="P47" i="99"/>
  <c r="M47" i="99"/>
  <c r="I47" i="99"/>
  <c r="H47" i="99"/>
  <c r="E47" i="99"/>
  <c r="U46" i="99"/>
  <c r="T46" i="99"/>
  <c r="Q46" i="99"/>
  <c r="M46" i="99"/>
  <c r="L46" i="99"/>
  <c r="I46" i="99"/>
  <c r="E46" i="99"/>
  <c r="D46" i="99"/>
  <c r="U45" i="99"/>
  <c r="Q45" i="99"/>
  <c r="P45" i="99"/>
  <c r="M45" i="99"/>
  <c r="I45" i="99"/>
  <c r="H45" i="99"/>
  <c r="E45" i="99"/>
  <c r="U44" i="99"/>
  <c r="T44" i="99"/>
  <c r="Q44" i="99"/>
  <c r="M44" i="99"/>
  <c r="L44" i="99"/>
  <c r="I44" i="99"/>
  <c r="E44" i="99"/>
  <c r="D44" i="99"/>
  <c r="U43" i="99"/>
  <c r="Q43" i="99"/>
  <c r="P43" i="99"/>
  <c r="M43" i="99"/>
  <c r="I43" i="99"/>
  <c r="H43" i="99"/>
  <c r="E43" i="99"/>
  <c r="U42" i="99"/>
  <c r="T42" i="99"/>
  <c r="Q42" i="99"/>
  <c r="M42" i="99"/>
  <c r="L42" i="99"/>
  <c r="I42" i="99"/>
  <c r="E42" i="99"/>
  <c r="D42" i="99"/>
  <c r="U41" i="99"/>
  <c r="Q41" i="99"/>
  <c r="P41" i="99"/>
  <c r="M41" i="99"/>
  <c r="I41" i="99"/>
  <c r="H41" i="99"/>
  <c r="E41" i="99"/>
  <c r="U40" i="99"/>
  <c r="T40" i="99"/>
  <c r="Q40" i="99"/>
  <c r="M40" i="99"/>
  <c r="L40" i="99"/>
  <c r="I40" i="99"/>
  <c r="E40" i="99"/>
  <c r="D40" i="99"/>
  <c r="U39" i="99"/>
  <c r="Q39" i="99"/>
  <c r="P39" i="99"/>
  <c r="M39" i="99"/>
  <c r="I39" i="99"/>
  <c r="H39" i="99"/>
  <c r="E39" i="99"/>
  <c r="U38" i="99"/>
  <c r="T38" i="99"/>
  <c r="Q38" i="99"/>
  <c r="M38" i="99"/>
  <c r="L38" i="99"/>
  <c r="I38" i="99"/>
  <c r="E38" i="99"/>
  <c r="D38" i="99"/>
  <c r="U37" i="99"/>
  <c r="Q37" i="99"/>
  <c r="P37" i="99"/>
  <c r="M37" i="99"/>
  <c r="I37" i="99"/>
  <c r="H37" i="99"/>
  <c r="E37" i="99"/>
  <c r="U36" i="99"/>
  <c r="T36" i="99"/>
  <c r="Q36" i="99"/>
  <c r="M36" i="99"/>
  <c r="L36" i="99"/>
  <c r="I36" i="99"/>
  <c r="E36" i="99"/>
  <c r="D36" i="99"/>
  <c r="U35" i="99"/>
  <c r="Q35" i="99"/>
  <c r="P35" i="99"/>
  <c r="M35" i="99"/>
  <c r="I35" i="99"/>
  <c r="H35" i="99"/>
  <c r="E35" i="99"/>
  <c r="U34" i="99"/>
  <c r="T34" i="99"/>
  <c r="Q34" i="99"/>
  <c r="M34" i="99"/>
  <c r="L34" i="99"/>
  <c r="I34" i="99"/>
  <c r="E34" i="99"/>
  <c r="D34" i="99"/>
  <c r="U33" i="99"/>
  <c r="Q33" i="99"/>
  <c r="P33" i="99"/>
  <c r="M33" i="99"/>
  <c r="I33" i="99"/>
  <c r="H33" i="99"/>
  <c r="E33" i="99"/>
  <c r="U32" i="99"/>
  <c r="T32" i="99"/>
  <c r="Q32" i="99"/>
  <c r="M32" i="99"/>
  <c r="L32" i="99"/>
  <c r="I32" i="99"/>
  <c r="E32" i="99"/>
  <c r="D32" i="99"/>
  <c r="U31" i="99"/>
  <c r="Q31" i="99"/>
  <c r="P31" i="99"/>
  <c r="M31" i="99"/>
  <c r="I31" i="99"/>
  <c r="H31" i="99"/>
  <c r="E31" i="99"/>
  <c r="U30" i="99"/>
  <c r="T30" i="99"/>
  <c r="Q30" i="99"/>
  <c r="M30" i="99"/>
  <c r="L30" i="99"/>
  <c r="I30" i="99"/>
  <c r="E30" i="99"/>
  <c r="D30" i="99"/>
  <c r="U29" i="99"/>
  <c r="Q29" i="99"/>
  <c r="P29" i="99"/>
  <c r="M29" i="99"/>
  <c r="I29" i="99"/>
  <c r="H29" i="99"/>
  <c r="E29" i="99"/>
  <c r="U28" i="99"/>
  <c r="T28" i="99"/>
  <c r="Q28" i="99"/>
  <c r="M28" i="99"/>
  <c r="L28" i="99"/>
  <c r="I28" i="99"/>
  <c r="E28" i="99"/>
  <c r="D28" i="99"/>
  <c r="U27" i="99"/>
  <c r="Q27" i="99"/>
  <c r="P27" i="99"/>
  <c r="M27" i="99"/>
  <c r="I27" i="99"/>
  <c r="H27" i="99"/>
  <c r="E27" i="99"/>
  <c r="U26" i="99"/>
  <c r="T26" i="99"/>
  <c r="Q26" i="99"/>
  <c r="M26" i="99"/>
  <c r="L26" i="99"/>
  <c r="I26" i="99"/>
  <c r="E26" i="99"/>
  <c r="D26" i="99"/>
  <c r="U25" i="99"/>
  <c r="Q25" i="99"/>
  <c r="P25" i="99"/>
  <c r="M25" i="99"/>
  <c r="I25" i="99"/>
  <c r="H25" i="99"/>
  <c r="E25" i="99"/>
  <c r="U24" i="99"/>
  <c r="T24" i="99"/>
  <c r="Q24" i="99"/>
  <c r="M24" i="99"/>
  <c r="L24" i="99"/>
  <c r="I24" i="99"/>
  <c r="E24" i="99"/>
  <c r="D24" i="99"/>
  <c r="U23" i="99"/>
  <c r="Q23" i="99"/>
  <c r="P23" i="99"/>
  <c r="M23" i="99"/>
  <c r="I23" i="99"/>
  <c r="H23" i="99"/>
  <c r="E23" i="99"/>
  <c r="U22" i="99"/>
  <c r="T22" i="99"/>
  <c r="Q22" i="99"/>
  <c r="M22" i="99"/>
  <c r="L22" i="99"/>
  <c r="I22" i="99"/>
  <c r="E22" i="99"/>
  <c r="D22" i="99"/>
  <c r="U21" i="99"/>
  <c r="Q21" i="99"/>
  <c r="P21" i="99"/>
  <c r="M21" i="99"/>
  <c r="I21" i="99"/>
  <c r="H21" i="99"/>
  <c r="E21" i="99"/>
  <c r="U20" i="99"/>
  <c r="T20" i="99"/>
  <c r="Q20" i="99"/>
  <c r="M20" i="99"/>
  <c r="L20" i="99"/>
  <c r="I20" i="99"/>
  <c r="E20" i="99"/>
  <c r="D20" i="99"/>
  <c r="U19" i="99"/>
  <c r="Q19" i="99"/>
  <c r="P19" i="99"/>
  <c r="M19" i="99"/>
  <c r="I19" i="99"/>
  <c r="H19" i="99"/>
  <c r="E19" i="99"/>
  <c r="U18" i="99"/>
  <c r="T18" i="99"/>
  <c r="Q18" i="99"/>
  <c r="M18" i="99"/>
  <c r="L18" i="99"/>
  <c r="I18" i="99"/>
  <c r="E18" i="99"/>
  <c r="D18" i="99"/>
  <c r="U17" i="99"/>
  <c r="Q17" i="99"/>
  <c r="P17" i="99"/>
  <c r="M17" i="99"/>
  <c r="I17" i="99"/>
  <c r="H17" i="99"/>
  <c r="E17" i="99"/>
  <c r="U16" i="99"/>
  <c r="T16" i="99"/>
  <c r="Q16" i="99"/>
  <c r="M16" i="99"/>
  <c r="L16" i="99"/>
  <c r="I16" i="99"/>
  <c r="E16" i="99"/>
  <c r="D16" i="99"/>
  <c r="U15" i="99"/>
  <c r="Q15" i="99"/>
  <c r="P15" i="99"/>
  <c r="M15" i="99"/>
  <c r="I15" i="99"/>
  <c r="H15" i="99"/>
  <c r="E15" i="99"/>
  <c r="U14" i="99"/>
  <c r="T14" i="99"/>
  <c r="Q14" i="99"/>
  <c r="M14" i="99"/>
  <c r="L14" i="99"/>
  <c r="I14" i="99"/>
  <c r="E14" i="99"/>
  <c r="D14" i="99"/>
  <c r="U13" i="99"/>
  <c r="Q13" i="99"/>
  <c r="P13" i="99"/>
  <c r="M13" i="99"/>
  <c r="I13" i="99"/>
  <c r="H13" i="99"/>
  <c r="E13" i="99"/>
  <c r="U12" i="99"/>
  <c r="T12" i="99"/>
  <c r="Q12" i="99"/>
  <c r="M12" i="99"/>
  <c r="L12" i="99"/>
  <c r="I12" i="99"/>
  <c r="E12" i="99"/>
  <c r="D12" i="99"/>
  <c r="U11" i="99"/>
  <c r="Q11" i="99"/>
  <c r="P11" i="99"/>
  <c r="M11" i="99"/>
  <c r="I11" i="99"/>
  <c r="H11" i="99"/>
  <c r="E11" i="99"/>
  <c r="U10" i="99"/>
  <c r="T10" i="99"/>
  <c r="Q10" i="99"/>
  <c r="M10" i="99"/>
  <c r="L10" i="99"/>
  <c r="I10" i="99"/>
  <c r="E10" i="99"/>
  <c r="D10" i="99"/>
  <c r="U9" i="99"/>
  <c r="Q9" i="99"/>
  <c r="P9" i="99"/>
  <c r="M9" i="99"/>
  <c r="I9" i="99"/>
  <c r="H9" i="99"/>
  <c r="E9" i="99"/>
  <c r="U8" i="99"/>
  <c r="T8" i="99"/>
  <c r="Q8" i="99"/>
  <c r="M8" i="99"/>
  <c r="L8" i="99"/>
  <c r="I8" i="99"/>
  <c r="E8" i="99"/>
  <c r="D8" i="99"/>
  <c r="U7" i="99"/>
  <c r="Q7" i="99"/>
  <c r="P7" i="99"/>
  <c r="M7" i="99"/>
  <c r="I7" i="99"/>
  <c r="H7" i="99"/>
  <c r="E7" i="99"/>
  <c r="U6" i="99"/>
  <c r="T6" i="99"/>
  <c r="Q6" i="99"/>
  <c r="M6" i="99"/>
  <c r="L6" i="99"/>
  <c r="I6" i="99"/>
  <c r="E6" i="99"/>
  <c r="D6" i="99"/>
  <c r="U5" i="99"/>
  <c r="Q5" i="99"/>
  <c r="P5" i="99"/>
  <c r="M5" i="99"/>
  <c r="I5" i="99"/>
  <c r="H5" i="99"/>
  <c r="E5" i="99"/>
  <c r="U4" i="99"/>
  <c r="T4" i="99"/>
  <c r="Q4" i="99"/>
  <c r="M4" i="99"/>
  <c r="L4" i="99"/>
  <c r="I4" i="99"/>
  <c r="E4" i="99"/>
  <c r="E3" i="99"/>
  <c r="I3" i="99"/>
  <c r="M3" i="99"/>
  <c r="Q3" i="99"/>
  <c r="U3" i="99"/>
  <c r="C3" i="86"/>
  <c r="C3" i="85"/>
  <c r="E21" i="81"/>
  <c r="B21" i="81"/>
  <c r="B40" i="81"/>
  <c r="B59" i="81"/>
  <c r="B80" i="81"/>
  <c r="B99" i="81"/>
  <c r="B118" i="81"/>
  <c r="G92" i="81"/>
  <c r="G52" i="81"/>
  <c r="G33" i="81"/>
  <c r="AE14" i="53"/>
  <c r="AE16" i="53"/>
  <c r="AE19" i="53"/>
  <c r="AE11" i="53"/>
  <c r="AE21" i="53"/>
  <c r="AE20" i="53"/>
  <c r="AE13" i="53"/>
  <c r="AE12" i="53"/>
  <c r="AE5" i="53"/>
  <c r="AE4" i="53"/>
  <c r="AE8" i="53"/>
  <c r="AE6" i="53"/>
  <c r="AE13" i="54"/>
  <c r="AE12" i="54"/>
  <c r="AE6" i="54"/>
  <c r="AE4" i="54"/>
  <c r="AE8" i="54"/>
  <c r="AE7" i="54"/>
  <c r="AE25" i="54"/>
  <c r="AE116" i="55"/>
  <c r="AE114" i="57"/>
  <c r="AE91" i="57"/>
  <c r="AE68" i="57"/>
  <c r="AE19" i="57"/>
  <c r="AE18" i="57"/>
  <c r="AE17" i="57"/>
  <c r="AE11" i="57"/>
  <c r="AE10" i="57"/>
  <c r="AE9" i="57"/>
  <c r="AE45" i="57"/>
  <c r="AE21" i="57"/>
  <c r="AE20" i="57"/>
  <c r="AE16" i="57"/>
  <c r="AE15" i="57"/>
  <c r="AE14" i="57"/>
  <c r="AE13" i="57"/>
  <c r="AE12" i="57"/>
  <c r="AE8" i="57"/>
  <c r="AE7" i="57"/>
  <c r="AE6" i="57"/>
  <c r="AE5" i="57"/>
  <c r="AE4" i="57"/>
  <c r="AE7" i="58"/>
  <c r="AE15" i="58"/>
  <c r="AE19" i="58"/>
  <c r="AE17" i="58"/>
  <c r="AE11" i="58"/>
  <c r="AE9" i="58"/>
  <c r="AE21" i="58"/>
  <c r="AE20" i="58"/>
  <c r="AE18" i="58"/>
  <c r="AE16" i="58"/>
  <c r="AE14" i="58"/>
  <c r="AE13" i="58"/>
  <c r="AE12" i="58"/>
  <c r="AE10" i="58"/>
  <c r="AE8" i="58"/>
  <c r="AE6" i="58"/>
  <c r="AE5" i="58"/>
  <c r="AE4" i="58"/>
  <c r="DH196" i="84"/>
  <c r="BW196" i="84"/>
  <c r="AL196" i="83"/>
  <c r="BW196" i="83"/>
  <c r="EQ196" i="84"/>
  <c r="EP196" i="84"/>
  <c r="EO196" i="84"/>
  <c r="EM196" i="84"/>
  <c r="EI196" i="84"/>
  <c r="EH196" i="84"/>
  <c r="EG196" i="84"/>
  <c r="EE196" i="84"/>
  <c r="ED196" i="84"/>
  <c r="EC196" i="84"/>
  <c r="EA196" i="84"/>
  <c r="DZ196" i="84"/>
  <c r="DY196" i="84"/>
  <c r="DW196" i="84"/>
  <c r="DS196" i="84"/>
  <c r="DR196" i="84"/>
  <c r="DQ196" i="84"/>
  <c r="DP196" i="84"/>
  <c r="DO196" i="84"/>
  <c r="DM196" i="84"/>
  <c r="DK196" i="84"/>
  <c r="DJ196" i="84"/>
  <c r="DI196" i="84"/>
  <c r="EP131" i="84"/>
  <c r="BG196" i="84"/>
  <c r="Y196" i="84"/>
  <c r="BJ132" i="84"/>
  <c r="CZ132" i="84"/>
  <c r="CR132" i="84"/>
  <c r="CJ132" i="84"/>
  <c r="CJ225" i="84" s="1"/>
  <c r="CB132" i="84"/>
  <c r="AT132" i="84"/>
  <c r="AT225" i="84" s="1"/>
  <c r="L132" i="84"/>
  <c r="DF196" i="84"/>
  <c r="DD196" i="84"/>
  <c r="CZ196" i="84"/>
  <c r="CY196" i="84"/>
  <c r="CX196" i="84"/>
  <c r="CT196" i="84"/>
  <c r="CQ196" i="84"/>
  <c r="CP196" i="84"/>
  <c r="CJ196" i="84"/>
  <c r="CI196" i="84"/>
  <c r="CH196" i="84"/>
  <c r="CE196" i="84"/>
  <c r="CB196" i="84"/>
  <c r="CA196" i="84"/>
  <c r="BY196" i="84"/>
  <c r="BT196" i="84"/>
  <c r="BR196" i="84"/>
  <c r="BQ196" i="84"/>
  <c r="BP196" i="84"/>
  <c r="BO196" i="84"/>
  <c r="BJ196" i="84"/>
  <c r="BI196" i="84"/>
  <c r="BH196" i="84"/>
  <c r="BE196" i="84"/>
  <c r="BB196" i="84"/>
  <c r="BA196" i="84"/>
  <c r="AZ196" i="84"/>
  <c r="AU196" i="84"/>
  <c r="AT196" i="84"/>
  <c r="AS196" i="84"/>
  <c r="AR196" i="84"/>
  <c r="AJ196" i="84"/>
  <c r="AI196" i="84"/>
  <c r="AH196" i="84"/>
  <c r="AG196" i="84"/>
  <c r="AB196" i="84"/>
  <c r="Z196" i="84"/>
  <c r="X196" i="84"/>
  <c r="V196" i="84"/>
  <c r="U196" i="84"/>
  <c r="T196" i="84"/>
  <c r="S196" i="84"/>
  <c r="R196" i="84"/>
  <c r="Q196" i="84"/>
  <c r="L196" i="84"/>
  <c r="K196" i="84"/>
  <c r="J196" i="84"/>
  <c r="F196" i="84"/>
  <c r="D196" i="84"/>
  <c r="C196" i="84"/>
  <c r="B196" i="84"/>
  <c r="DD131" i="84"/>
  <c r="AF131" i="84"/>
  <c r="DD196" i="83"/>
  <c r="CV132" i="83"/>
  <c r="CN132" i="83"/>
  <c r="BX132" i="83"/>
  <c r="BF132" i="83"/>
  <c r="AX132" i="83"/>
  <c r="AX224" i="83" s="1"/>
  <c r="AF132" i="83"/>
  <c r="X132" i="83"/>
  <c r="P132" i="83"/>
  <c r="H132" i="83"/>
  <c r="CW132" i="83"/>
  <c r="CO132" i="83"/>
  <c r="BO132" i="83"/>
  <c r="AQ132" i="83"/>
  <c r="AG132" i="83"/>
  <c r="Y132" i="83"/>
  <c r="Q132" i="83"/>
  <c r="DF132" i="83"/>
  <c r="CU132" i="83"/>
  <c r="CM132" i="83"/>
  <c r="CH132" i="83"/>
  <c r="CE132" i="83"/>
  <c r="BM132" i="83"/>
  <c r="BH132" i="83"/>
  <c r="BE132" i="83"/>
  <c r="AW132" i="83"/>
  <c r="AO132" i="83"/>
  <c r="AE132" i="83"/>
  <c r="Z132" i="83"/>
  <c r="R132" i="83"/>
  <c r="O132" i="83"/>
  <c r="J132" i="83"/>
  <c r="G132" i="83"/>
  <c r="CY132" i="83"/>
  <c r="AI132" i="83"/>
  <c r="S132" i="83"/>
  <c r="DE196" i="83"/>
  <c r="DB196" i="83"/>
  <c r="CZ196" i="83"/>
  <c r="CX196" i="83"/>
  <c r="CW196" i="83"/>
  <c r="CT196" i="83"/>
  <c r="CS196" i="83"/>
  <c r="CR196" i="83"/>
  <c r="CP196" i="83"/>
  <c r="CJ196" i="83"/>
  <c r="CG196" i="83"/>
  <c r="CB196" i="83"/>
  <c r="BY196" i="83"/>
  <c r="BT196" i="83"/>
  <c r="BS196" i="83"/>
  <c r="BR196" i="83"/>
  <c r="BQ196" i="83"/>
  <c r="BP196" i="83"/>
  <c r="BO196" i="83"/>
  <c r="BJ196" i="83"/>
  <c r="BG196" i="83"/>
  <c r="BF196" i="83"/>
  <c r="BD196" i="83"/>
  <c r="BB196" i="83"/>
  <c r="BA196" i="83"/>
  <c r="AZ196" i="83"/>
  <c r="AV196" i="83"/>
  <c r="AU196" i="83"/>
  <c r="AT196" i="83"/>
  <c r="AS196" i="83"/>
  <c r="AQ196" i="83"/>
  <c r="AP196" i="83"/>
  <c r="AN196" i="83"/>
  <c r="AG196" i="83"/>
  <c r="AD196" i="83"/>
  <c r="AB196" i="83"/>
  <c r="Y196" i="83"/>
  <c r="T196" i="83"/>
  <c r="Q196" i="83"/>
  <c r="L196" i="83"/>
  <c r="I196" i="83"/>
  <c r="F196" i="83"/>
  <c r="C196" i="83"/>
  <c r="CH131" i="83"/>
  <c r="AR131" i="83"/>
  <c r="CQ131" i="83"/>
  <c r="BI131" i="83"/>
  <c r="S131" i="83"/>
  <c r="K131" i="83"/>
  <c r="CR131" i="83"/>
  <c r="CB131" i="83"/>
  <c r="BJ131" i="83"/>
  <c r="AB131" i="83"/>
  <c r="CK130" i="83"/>
  <c r="CK222" i="83" s="1"/>
  <c r="BK130" i="83"/>
  <c r="AC130" i="83"/>
  <c r="AN130" i="83"/>
  <c r="V130" i="83"/>
  <c r="AE130" i="83"/>
  <c r="CV130" i="83"/>
  <c r="BF130" i="83"/>
  <c r="X130" i="83"/>
  <c r="BY129" i="83"/>
  <c r="BO129" i="83"/>
  <c r="AQ129" i="83"/>
  <c r="AG129" i="83"/>
  <c r="I129" i="83"/>
  <c r="CH129" i="83"/>
  <c r="BZ129" i="83"/>
  <c r="BH129" i="83"/>
  <c r="AR129" i="83"/>
  <c r="AH129" i="83"/>
  <c r="Z129" i="83"/>
  <c r="J129" i="83"/>
  <c r="B129" i="83"/>
  <c r="CQ129" i="83"/>
  <c r="CI129" i="83"/>
  <c r="CA129" i="83"/>
  <c r="CA222" i="83" s="1"/>
  <c r="AI129" i="83"/>
  <c r="AA129" i="83"/>
  <c r="S129" i="83"/>
  <c r="K129" i="83"/>
  <c r="C129" i="83"/>
  <c r="CZ129" i="83"/>
  <c r="CB129" i="83"/>
  <c r="BJ129" i="83"/>
  <c r="AB129" i="83"/>
  <c r="T129" i="83"/>
  <c r="D129" i="83"/>
  <c r="CC128" i="83"/>
  <c r="AV128" i="83"/>
  <c r="F128" i="83"/>
  <c r="DC128" i="83"/>
  <c r="AW128" i="83"/>
  <c r="O128" i="83"/>
  <c r="BX128" i="83"/>
  <c r="AX128" i="83"/>
  <c r="X128" i="83"/>
  <c r="P128" i="83"/>
  <c r="BZ23" i="37"/>
  <c r="BZ24" i="37"/>
  <c r="BZ25" i="37"/>
  <c r="BZ26" i="37"/>
  <c r="CA23" i="37"/>
  <c r="CB23" i="37"/>
  <c r="CC23" i="37"/>
  <c r="CD23" i="37"/>
  <c r="CE23" i="37"/>
  <c r="CF23" i="37"/>
  <c r="CG23" i="37"/>
  <c r="CA24" i="37"/>
  <c r="CB24" i="37"/>
  <c r="CD24" i="37"/>
  <c r="CE24" i="37"/>
  <c r="CF24" i="37"/>
  <c r="CA25" i="37"/>
  <c r="CB25" i="37"/>
  <c r="CC25" i="37"/>
  <c r="CD25" i="37"/>
  <c r="CE25" i="37"/>
  <c r="CF25" i="37"/>
  <c r="CG25" i="37"/>
  <c r="CA26" i="37"/>
  <c r="CB26" i="37"/>
  <c r="CC26" i="37"/>
  <c r="CD26" i="37"/>
  <c r="CE26" i="37"/>
  <c r="CF26" i="37"/>
  <c r="CG26" i="37"/>
  <c r="CH26" i="37"/>
  <c r="CH25" i="37"/>
  <c r="CH24" i="37"/>
  <c r="CH23" i="37"/>
  <c r="G196" i="83"/>
  <c r="O196" i="83"/>
  <c r="W196" i="83"/>
  <c r="AE196" i="83"/>
  <c r="AO196" i="83"/>
  <c r="AW196" i="83"/>
  <c r="BE196" i="83"/>
  <c r="BM196" i="83"/>
  <c r="CE196" i="83"/>
  <c r="CM196" i="83"/>
  <c r="CU196" i="83"/>
  <c r="DC196" i="83"/>
  <c r="E196" i="84"/>
  <c r="AC196" i="84"/>
  <c r="BS196" i="84"/>
  <c r="CS196" i="84"/>
  <c r="G196" i="84"/>
  <c r="O196" i="84"/>
  <c r="W196" i="84"/>
  <c r="AE196" i="84"/>
  <c r="AO196" i="84"/>
  <c r="AW196" i="84"/>
  <c r="BM196" i="84"/>
  <c r="BU196" i="84"/>
  <c r="CM196" i="84"/>
  <c r="CU196" i="84"/>
  <c r="DC196" i="84"/>
  <c r="DE130" i="83"/>
  <c r="B196" i="83"/>
  <c r="J196" i="83"/>
  <c r="Z196" i="83"/>
  <c r="AH196" i="83"/>
  <c r="AR196" i="83"/>
  <c r="BH196" i="83"/>
  <c r="BZ196" i="83"/>
  <c r="CH196" i="83"/>
  <c r="DF196" i="83"/>
  <c r="DE132" i="83"/>
  <c r="H196" i="84"/>
  <c r="P196" i="84"/>
  <c r="AF196" i="84"/>
  <c r="AP196" i="84"/>
  <c r="AX196" i="84"/>
  <c r="BF196" i="84"/>
  <c r="BN196" i="84"/>
  <c r="BX196" i="84"/>
  <c r="CF196" i="84"/>
  <c r="CN196" i="84"/>
  <c r="CV196" i="84"/>
  <c r="DL196" i="84"/>
  <c r="DT196" i="84"/>
  <c r="EB196" i="84"/>
  <c r="EJ196" i="84"/>
  <c r="DF130" i="83"/>
  <c r="DB131" i="83"/>
  <c r="AH132" i="83"/>
  <c r="AJ129" i="84"/>
  <c r="AF130" i="84"/>
  <c r="H132" i="84"/>
  <c r="P132" i="84"/>
  <c r="X132" i="84"/>
  <c r="AF132" i="84"/>
  <c r="AP132" i="84"/>
  <c r="AX132" i="84"/>
  <c r="AX225" i="84" s="1"/>
  <c r="BF132" i="84"/>
  <c r="EP130" i="84"/>
  <c r="EP132" i="84"/>
  <c r="EP225" i="84" s="1"/>
  <c r="D132" i="83"/>
  <c r="L132" i="83"/>
  <c r="AJ132" i="83"/>
  <c r="T132" i="83"/>
  <c r="T225" i="83" s="1"/>
  <c r="AB132" i="83"/>
  <c r="BJ132" i="83"/>
  <c r="CJ132" i="83"/>
  <c r="CR132" i="83"/>
  <c r="CZ132" i="83"/>
  <c r="BN132" i="84"/>
  <c r="BX132" i="84"/>
  <c r="CF132" i="84"/>
  <c r="CN132" i="84"/>
  <c r="CV132" i="84"/>
  <c r="DD132" i="84"/>
  <c r="AE51" i="54"/>
  <c r="AE65" i="54"/>
  <c r="AE9" i="54"/>
  <c r="AE11" i="54"/>
  <c r="AE10" i="54"/>
  <c r="AE7" i="53"/>
  <c r="AE15" i="53"/>
  <c r="AE68" i="53"/>
  <c r="AE91" i="53"/>
  <c r="AE9" i="53"/>
  <c r="AE17" i="53"/>
  <c r="AE10" i="53"/>
  <c r="AE18" i="53"/>
  <c r="AE114" i="53"/>
  <c r="AE14" i="56"/>
  <c r="AE45" i="53"/>
  <c r="AE39" i="54"/>
  <c r="AE5" i="54"/>
  <c r="AI130" i="84"/>
  <c r="BQ130" i="84"/>
  <c r="BU131" i="84"/>
  <c r="DC131" i="84"/>
  <c r="C132" i="84"/>
  <c r="K132" i="84"/>
  <c r="AA132" i="84"/>
  <c r="AA225" i="84" s="1"/>
  <c r="AI132" i="84"/>
  <c r="AS132" i="84"/>
  <c r="BA132" i="84"/>
  <c r="BI132" i="84"/>
  <c r="BQ132" i="84"/>
  <c r="BQ225" i="84" s="1"/>
  <c r="CA132" i="84"/>
  <c r="CA224" i="84" s="1"/>
  <c r="CQ132" i="84"/>
  <c r="CY132" i="84"/>
  <c r="CY225" i="84" s="1"/>
  <c r="EO131" i="84"/>
  <c r="DM132" i="84"/>
  <c r="DU132" i="84"/>
  <c r="EC132" i="84"/>
  <c r="EK132" i="84"/>
  <c r="DJ132" i="84"/>
  <c r="DR132" i="84"/>
  <c r="DR225" i="84" s="1"/>
  <c r="DZ132" i="84"/>
  <c r="EH132" i="84"/>
  <c r="AG129" i="84"/>
  <c r="BS130" i="84"/>
  <c r="AG131" i="84"/>
  <c r="DE131" i="84"/>
  <c r="AM132" i="84"/>
  <c r="BK132" i="84"/>
  <c r="DA132" i="84"/>
  <c r="DA225" i="84" s="1"/>
  <c r="EM130" i="84"/>
  <c r="EQ131" i="84"/>
  <c r="DO132" i="84"/>
  <c r="DW132" i="84"/>
  <c r="EE132" i="84"/>
  <c r="EM132" i="84"/>
  <c r="AH129" i="84"/>
  <c r="BT130" i="84"/>
  <c r="DB130" i="84"/>
  <c r="Z131" i="84"/>
  <c r="AH131" i="84"/>
  <c r="DF131" i="84"/>
  <c r="AD132" i="84"/>
  <c r="BD132" i="84"/>
  <c r="BD225" i="84" s="1"/>
  <c r="CT132" i="84"/>
  <c r="EN130" i="84"/>
  <c r="DP132" i="84"/>
  <c r="DX132" i="84"/>
  <c r="EF132" i="84"/>
  <c r="EN132" i="84"/>
  <c r="AI129" i="84"/>
  <c r="BU130" i="84"/>
  <c r="DC130" i="84"/>
  <c r="AA131" i="84"/>
  <c r="O132" i="84"/>
  <c r="BU132" i="84"/>
  <c r="CE132" i="84"/>
  <c r="CM132" i="84"/>
  <c r="EO130" i="84"/>
  <c r="DI132" i="84"/>
  <c r="DQ132" i="84"/>
  <c r="DY132" i="84"/>
  <c r="DY225" i="84" s="1"/>
  <c r="EG132" i="84"/>
  <c r="EO132" i="84"/>
  <c r="AC131" i="84"/>
  <c r="BS131" i="84"/>
  <c r="I132" i="84"/>
  <c r="Q132" i="84"/>
  <c r="Q225" i="84" s="1"/>
  <c r="Y132" i="84"/>
  <c r="AQ132" i="84"/>
  <c r="AY132" i="84"/>
  <c r="BG132" i="84"/>
  <c r="BO132" i="84"/>
  <c r="BY132" i="84"/>
  <c r="CG132" i="84"/>
  <c r="CG225" i="84" s="1"/>
  <c r="CO132" i="84"/>
  <c r="DE132" i="84"/>
  <c r="EQ130" i="84"/>
  <c r="EM131" i="84"/>
  <c r="DK132" i="84"/>
  <c r="DS132" i="84"/>
  <c r="DS225" i="84" s="1"/>
  <c r="EA132" i="84"/>
  <c r="EI132" i="84"/>
  <c r="EI225" i="84" s="1"/>
  <c r="EQ132" i="84"/>
  <c r="EQ225" i="84" s="1"/>
  <c r="AH130" i="84"/>
  <c r="AH222" i="84" s="1"/>
  <c r="AD131" i="84"/>
  <c r="BT131" i="84"/>
  <c r="B132" i="84"/>
  <c r="J132" i="84"/>
  <c r="R132" i="84"/>
  <c r="AH132" i="84"/>
  <c r="AR132" i="84"/>
  <c r="AZ132" i="84"/>
  <c r="AZ225" i="84" s="1"/>
  <c r="BH132" i="84"/>
  <c r="BH225" i="84" s="1"/>
  <c r="BP132" i="84"/>
  <c r="BZ132" i="84"/>
  <c r="CH132" i="84"/>
  <c r="CH225" i="84" s="1"/>
  <c r="CP132" i="84"/>
  <c r="CP225" i="84" s="1"/>
  <c r="CX132" i="84"/>
  <c r="DF132" i="84"/>
  <c r="EN131" i="84"/>
  <c r="DL132" i="84"/>
  <c r="DT132" i="84"/>
  <c r="DT225" i="84" s="1"/>
  <c r="EB132" i="84"/>
  <c r="EJ132" i="84"/>
  <c r="K132" i="83"/>
  <c r="CQ132" i="83"/>
  <c r="CQ225" i="83" s="1"/>
  <c r="AN132" i="83"/>
  <c r="AN224" i="83" s="1"/>
  <c r="BN132" i="83"/>
  <c r="CF132" i="83"/>
  <c r="AY132" i="83"/>
  <c r="BY132" i="83"/>
  <c r="AR132" i="83"/>
  <c r="BZ132" i="83"/>
  <c r="A197" i="83"/>
  <c r="A199" i="83"/>
  <c r="A200" i="83"/>
  <c r="A201" i="83"/>
  <c r="A140" i="83"/>
  <c r="A143" i="83"/>
  <c r="A147" i="83"/>
  <c r="A149" i="83"/>
  <c r="A155" i="83"/>
  <c r="A157" i="83"/>
  <c r="A159" i="83"/>
  <c r="A160" i="83"/>
  <c r="A164" i="83"/>
  <c r="A165" i="83"/>
  <c r="A167" i="83"/>
  <c r="A168" i="83"/>
  <c r="A173" i="83"/>
  <c r="A176" i="83"/>
  <c r="A180" i="83"/>
  <c r="A187" i="83"/>
  <c r="A188" i="83"/>
  <c r="A189" i="83"/>
  <c r="A191" i="83"/>
  <c r="A192" i="83"/>
  <c r="J12" i="62"/>
  <c r="K12" i="62"/>
  <c r="L12" i="62"/>
  <c r="M12" i="62"/>
  <c r="N12" i="62"/>
  <c r="O12" i="62"/>
  <c r="P12" i="62"/>
  <c r="J13" i="62"/>
  <c r="J23" i="62" s="1"/>
  <c r="K13" i="62"/>
  <c r="K23" i="62" s="1"/>
  <c r="L13" i="62"/>
  <c r="M13" i="62"/>
  <c r="N13" i="62"/>
  <c r="O13" i="62"/>
  <c r="P13" i="62"/>
  <c r="J14" i="62"/>
  <c r="K14" i="62"/>
  <c r="L14" i="62"/>
  <c r="M14" i="62"/>
  <c r="N14" i="62"/>
  <c r="O14" i="62"/>
  <c r="P14" i="62"/>
  <c r="P23" i="62" s="1"/>
  <c r="J15" i="62"/>
  <c r="K15" i="62"/>
  <c r="L15" i="62"/>
  <c r="M15" i="62"/>
  <c r="N15" i="62"/>
  <c r="O15" i="62"/>
  <c r="P15" i="62"/>
  <c r="J16" i="62"/>
  <c r="K16" i="62"/>
  <c r="L16" i="62"/>
  <c r="M16" i="62"/>
  <c r="N16" i="62"/>
  <c r="N23" i="62" s="1"/>
  <c r="O16" i="62"/>
  <c r="P16" i="62"/>
  <c r="J17" i="62"/>
  <c r="K17" i="62"/>
  <c r="L17" i="62"/>
  <c r="M17" i="62"/>
  <c r="N17" i="62"/>
  <c r="O17" i="62"/>
  <c r="P17" i="62"/>
  <c r="J18" i="62"/>
  <c r="K18" i="62"/>
  <c r="L18" i="62"/>
  <c r="L23" i="62" s="1"/>
  <c r="M18" i="62"/>
  <c r="N18" i="62"/>
  <c r="O18" i="62"/>
  <c r="P18" i="62"/>
  <c r="J19" i="62"/>
  <c r="K19" i="62"/>
  <c r="L19" i="62"/>
  <c r="M19" i="62"/>
  <c r="N19" i="62"/>
  <c r="O19" i="62"/>
  <c r="P19" i="62"/>
  <c r="J20" i="62"/>
  <c r="K20" i="62"/>
  <c r="L20" i="62"/>
  <c r="M20" i="62"/>
  <c r="N20" i="62"/>
  <c r="O20" i="62"/>
  <c r="P20" i="62"/>
  <c r="J21" i="62"/>
  <c r="K21" i="62"/>
  <c r="L21" i="62"/>
  <c r="M21" i="62"/>
  <c r="N21" i="62"/>
  <c r="O21" i="62"/>
  <c r="P21" i="62"/>
  <c r="J22" i="62"/>
  <c r="K22" i="62"/>
  <c r="L22" i="62"/>
  <c r="M22" i="62"/>
  <c r="N22" i="62"/>
  <c r="O22" i="62"/>
  <c r="P22" i="62"/>
  <c r="J5" i="62"/>
  <c r="K5" i="62"/>
  <c r="L5" i="62"/>
  <c r="M5" i="62"/>
  <c r="M10" i="62" s="1"/>
  <c r="N5" i="62"/>
  <c r="O5" i="62"/>
  <c r="P5" i="62"/>
  <c r="J6" i="62"/>
  <c r="K6" i="62"/>
  <c r="L6" i="62"/>
  <c r="M6" i="62"/>
  <c r="N6" i="62"/>
  <c r="O6" i="62"/>
  <c r="P6" i="62"/>
  <c r="J7" i="62"/>
  <c r="J10" i="62" s="1"/>
  <c r="K7" i="62"/>
  <c r="K10" i="62" s="1"/>
  <c r="L7" i="62"/>
  <c r="M7" i="62"/>
  <c r="N7" i="62"/>
  <c r="O7" i="62"/>
  <c r="P7" i="62"/>
  <c r="J8" i="62"/>
  <c r="K8" i="62"/>
  <c r="L8" i="62"/>
  <c r="M8" i="62"/>
  <c r="N8" i="62"/>
  <c r="O8" i="62"/>
  <c r="P8" i="62"/>
  <c r="P10" i="62" s="1"/>
  <c r="J9" i="62"/>
  <c r="K9" i="62"/>
  <c r="L9" i="62"/>
  <c r="M9" i="62"/>
  <c r="N9" i="62"/>
  <c r="O9" i="62"/>
  <c r="P9" i="62"/>
  <c r="C114" i="62"/>
  <c r="D114" i="62"/>
  <c r="E114" i="62"/>
  <c r="F114" i="62"/>
  <c r="G114" i="62"/>
  <c r="H114" i="62"/>
  <c r="I114" i="62"/>
  <c r="J114" i="62"/>
  <c r="K114" i="62"/>
  <c r="L114" i="62"/>
  <c r="M114" i="62"/>
  <c r="N114" i="62"/>
  <c r="O114" i="62"/>
  <c r="P114" i="62"/>
  <c r="B114" i="62"/>
  <c r="C89" i="62"/>
  <c r="D89" i="62"/>
  <c r="E89" i="62"/>
  <c r="F89" i="62"/>
  <c r="G89" i="62"/>
  <c r="H89" i="62"/>
  <c r="I89" i="62"/>
  <c r="J89" i="62"/>
  <c r="K89" i="62"/>
  <c r="L89" i="62"/>
  <c r="M89" i="62"/>
  <c r="N89" i="62"/>
  <c r="O89" i="62"/>
  <c r="P89" i="62"/>
  <c r="B89" i="62"/>
  <c r="C63" i="62"/>
  <c r="D63" i="62"/>
  <c r="E63" i="62"/>
  <c r="F63" i="62"/>
  <c r="G63" i="62"/>
  <c r="H63" i="62"/>
  <c r="I63" i="62"/>
  <c r="J63" i="62"/>
  <c r="K63" i="62"/>
  <c r="L63" i="62"/>
  <c r="M63" i="62"/>
  <c r="N63" i="62"/>
  <c r="O63" i="62"/>
  <c r="P63" i="62"/>
  <c r="B63" i="62"/>
  <c r="C37" i="62"/>
  <c r="D37" i="62"/>
  <c r="E37" i="62"/>
  <c r="F37" i="62"/>
  <c r="G37" i="62"/>
  <c r="H37" i="62"/>
  <c r="I37" i="62"/>
  <c r="J37" i="62"/>
  <c r="K37" i="62"/>
  <c r="L37" i="62"/>
  <c r="M37" i="62"/>
  <c r="N37" i="62"/>
  <c r="O37" i="62"/>
  <c r="P37" i="62"/>
  <c r="B37" i="62"/>
  <c r="B40" i="82"/>
  <c r="B41" i="82"/>
  <c r="B42" i="82"/>
  <c r="B43" i="82"/>
  <c r="B44" i="82"/>
  <c r="B45" i="82"/>
  <c r="B46" i="82"/>
  <c r="B47" i="82"/>
  <c r="B4" i="82"/>
  <c r="F6" i="39"/>
  <c r="F7" i="39"/>
  <c r="F8" i="39"/>
  <c r="F9" i="39"/>
  <c r="F10" i="39"/>
  <c r="F11" i="39"/>
  <c r="F12" i="39"/>
  <c r="F13" i="39"/>
  <c r="F14" i="39"/>
  <c r="F15" i="39"/>
  <c r="F16" i="39"/>
  <c r="F17" i="39"/>
  <c r="F18" i="39"/>
  <c r="F19" i="39"/>
  <c r="F20" i="39"/>
  <c r="F21" i="39"/>
  <c r="F22" i="39"/>
  <c r="F23" i="39"/>
  <c r="F24" i="39"/>
  <c r="F25" i="39"/>
  <c r="F5" i="39"/>
  <c r="G117" i="81"/>
  <c r="G118" i="81" s="1"/>
  <c r="G116" i="81"/>
  <c r="G90" i="81"/>
  <c r="G91" i="81"/>
  <c r="G50" i="81"/>
  <c r="G51" i="81"/>
  <c r="G31" i="81"/>
  <c r="G32" i="81"/>
  <c r="AD116" i="55"/>
  <c r="AD12" i="54"/>
  <c r="AD65" i="54"/>
  <c r="AD10" i="54"/>
  <c r="AD7" i="54"/>
  <c r="AD11" i="54"/>
  <c r="AD13" i="54"/>
  <c r="AD8" i="54"/>
  <c r="AD18" i="53"/>
  <c r="AD10" i="53"/>
  <c r="AD20" i="53"/>
  <c r="AD12" i="53"/>
  <c r="AD68" i="53"/>
  <c r="AD14" i="53"/>
  <c r="AD6" i="53"/>
  <c r="AD21" i="53"/>
  <c r="AD19" i="53"/>
  <c r="AD17" i="53"/>
  <c r="AD16" i="53"/>
  <c r="AD15" i="53"/>
  <c r="AD13" i="53"/>
  <c r="AD11" i="53"/>
  <c r="AD9" i="53"/>
  <c r="AD8" i="53"/>
  <c r="AD7" i="53"/>
  <c r="AD5" i="53"/>
  <c r="AD91" i="57"/>
  <c r="AD14" i="57"/>
  <c r="AD6" i="57"/>
  <c r="AD19" i="57"/>
  <c r="AD16" i="57"/>
  <c r="AD8" i="57"/>
  <c r="AD21" i="57"/>
  <c r="AD20" i="57"/>
  <c r="AD18" i="57"/>
  <c r="AD17" i="57"/>
  <c r="AD15" i="57"/>
  <c r="AD13" i="57"/>
  <c r="AD12" i="57"/>
  <c r="AD11" i="57"/>
  <c r="AD10" i="57"/>
  <c r="AD9" i="57"/>
  <c r="AD7" i="57"/>
  <c r="AD5" i="57"/>
  <c r="AD4" i="57"/>
  <c r="AD20" i="58"/>
  <c r="AD19" i="58"/>
  <c r="AD11" i="58"/>
  <c r="AD21" i="58"/>
  <c r="AD18" i="58"/>
  <c r="AD17" i="58"/>
  <c r="AD16" i="58"/>
  <c r="AD15" i="58"/>
  <c r="AD14" i="58"/>
  <c r="AD13" i="58"/>
  <c r="AD12" i="58"/>
  <c r="AD10" i="58"/>
  <c r="AD9" i="58"/>
  <c r="AD8" i="58"/>
  <c r="AD7" i="58"/>
  <c r="AD6" i="58"/>
  <c r="AD5" i="58"/>
  <c r="AD4" i="58"/>
  <c r="AD45" i="57"/>
  <c r="AD14" i="56"/>
  <c r="AD4" i="53"/>
  <c r="AD114" i="53"/>
  <c r="AD5" i="54"/>
  <c r="AD68" i="57"/>
  <c r="AD45" i="53"/>
  <c r="AD4" i="54"/>
  <c r="AD51" i="54"/>
  <c r="AD6" i="54"/>
  <c r="AD9" i="54"/>
  <c r="AD114" i="57"/>
  <c r="AD91" i="53"/>
  <c r="AD25" i="54"/>
  <c r="AD39" i="54"/>
  <c r="L20" i="57"/>
  <c r="M20" i="57"/>
  <c r="N20" i="57"/>
  <c r="O20" i="57"/>
  <c r="P20" i="57"/>
  <c r="Q20" i="57"/>
  <c r="R20" i="57"/>
  <c r="S20" i="57"/>
  <c r="T20" i="57"/>
  <c r="U20" i="57"/>
  <c r="V20" i="57"/>
  <c r="W20" i="57"/>
  <c r="X20" i="57"/>
  <c r="Y20" i="57"/>
  <c r="Z20" i="57"/>
  <c r="AA20" i="57"/>
  <c r="AB20" i="57"/>
  <c r="AC20" i="57"/>
  <c r="L21" i="57"/>
  <c r="M21" i="57"/>
  <c r="N21" i="57"/>
  <c r="O21" i="57"/>
  <c r="P21" i="57"/>
  <c r="Q21" i="57"/>
  <c r="R21" i="57"/>
  <c r="S21" i="57"/>
  <c r="T21" i="57"/>
  <c r="U21" i="57"/>
  <c r="V21" i="57"/>
  <c r="W21" i="57"/>
  <c r="X21" i="57"/>
  <c r="Y21" i="57"/>
  <c r="Z21" i="57"/>
  <c r="AA21" i="57"/>
  <c r="AB21" i="57"/>
  <c r="AC21" i="57"/>
  <c r="M131" i="84"/>
  <c r="CK131" i="84"/>
  <c r="Y131" i="83"/>
  <c r="DW131" i="84"/>
  <c r="AW131" i="83"/>
  <c r="AN131" i="83"/>
  <c r="I131" i="83"/>
  <c r="I223" i="83" s="1"/>
  <c r="CW131" i="83"/>
  <c r="CW224" i="83" s="1"/>
  <c r="AU130" i="84"/>
  <c r="BK130" i="84"/>
  <c r="DA131" i="84"/>
  <c r="C131" i="83"/>
  <c r="W131" i="83"/>
  <c r="CC131" i="83"/>
  <c r="AM130" i="84"/>
  <c r="AQ130" i="84"/>
  <c r="BC130" i="84"/>
  <c r="BG130" i="84"/>
  <c r="E131" i="84"/>
  <c r="I131" i="84"/>
  <c r="Q131" i="84"/>
  <c r="Q224" i="84" s="1"/>
  <c r="U131" i="84"/>
  <c r="Y131" i="84"/>
  <c r="BY131" i="84"/>
  <c r="CC131" i="84"/>
  <c r="CG131" i="84"/>
  <c r="CS131" i="84"/>
  <c r="CW131" i="84"/>
  <c r="DK131" i="84"/>
  <c r="DO131" i="84"/>
  <c r="DS131" i="84"/>
  <c r="EA131" i="84"/>
  <c r="EA224" i="84" s="1"/>
  <c r="EE131" i="84"/>
  <c r="EI131" i="84"/>
  <c r="AV131" i="83"/>
  <c r="Q131" i="83"/>
  <c r="BY131" i="83"/>
  <c r="CK131" i="83"/>
  <c r="DA131" i="83"/>
  <c r="F131" i="83"/>
  <c r="N131" i="83"/>
  <c r="AD131" i="83"/>
  <c r="BL131" i="83"/>
  <c r="CD131" i="83"/>
  <c r="CL131" i="83"/>
  <c r="AQ131" i="83"/>
  <c r="AY131" i="83"/>
  <c r="CN131" i="83"/>
  <c r="CV131" i="83"/>
  <c r="CV224" i="83" s="1"/>
  <c r="BX130" i="84"/>
  <c r="CR130" i="84"/>
  <c r="CZ130" i="84"/>
  <c r="DN131" i="84"/>
  <c r="DV131" i="84"/>
  <c r="ED131" i="84"/>
  <c r="ED223" i="84" s="1"/>
  <c r="EH131" i="84"/>
  <c r="L131" i="83"/>
  <c r="P131" i="83"/>
  <c r="T131" i="83"/>
  <c r="AX131" i="83"/>
  <c r="BN131" i="83"/>
  <c r="BN224" i="83" s="1"/>
  <c r="F130" i="84"/>
  <c r="J130" i="84"/>
  <c r="N130" i="84"/>
  <c r="V130" i="84"/>
  <c r="AD130" i="84"/>
  <c r="AN130" i="84"/>
  <c r="AR130" i="84"/>
  <c r="AR222" i="84" s="1"/>
  <c r="AV130" i="84"/>
  <c r="BD130" i="84"/>
  <c r="BL130" i="84"/>
  <c r="BP130" i="84"/>
  <c r="I130" i="84"/>
  <c r="M130" i="84"/>
  <c r="BY130" i="84"/>
  <c r="CC130" i="84"/>
  <c r="CG130" i="84"/>
  <c r="CK130" i="84"/>
  <c r="CS130" i="84"/>
  <c r="CS223" i="84" s="1"/>
  <c r="DA130" i="84"/>
  <c r="DA222" i="84" s="1"/>
  <c r="B131" i="84"/>
  <c r="F131" i="84"/>
  <c r="F223" i="84" s="1"/>
  <c r="J131" i="84"/>
  <c r="N131" i="84"/>
  <c r="R131" i="84"/>
  <c r="R224" i="84" s="1"/>
  <c r="V131" i="84"/>
  <c r="AR131" i="84"/>
  <c r="AV131" i="84"/>
  <c r="AZ131" i="84"/>
  <c r="AZ224" i="84" s="1"/>
  <c r="BH131" i="84"/>
  <c r="BL131" i="84"/>
  <c r="BL223" i="84" s="1"/>
  <c r="BP131" i="84"/>
  <c r="CH131" i="84"/>
  <c r="CH224" i="84" s="1"/>
  <c r="CL131" i="84"/>
  <c r="CP131" i="84"/>
  <c r="CX131" i="84"/>
  <c r="D131" i="84"/>
  <c r="H131" i="84"/>
  <c r="P131" i="84"/>
  <c r="T131" i="84"/>
  <c r="X131" i="84"/>
  <c r="AP131" i="84"/>
  <c r="AX131" i="84"/>
  <c r="BB131" i="84"/>
  <c r="BF131" i="84"/>
  <c r="BN131" i="84"/>
  <c r="DL130" i="84"/>
  <c r="DP130" i="84"/>
  <c r="DT130" i="84"/>
  <c r="DX130" i="84"/>
  <c r="EB130" i="84"/>
  <c r="EF130" i="84"/>
  <c r="EJ130" i="84"/>
  <c r="DL131" i="84"/>
  <c r="DP131" i="84"/>
  <c r="DP223" i="84" s="1"/>
  <c r="DT131" i="84"/>
  <c r="DX131" i="84"/>
  <c r="EB131" i="84"/>
  <c r="EF131" i="84"/>
  <c r="EJ131" i="84"/>
  <c r="J131" i="83"/>
  <c r="Z131" i="83"/>
  <c r="AM131" i="83"/>
  <c r="CJ131" i="83"/>
  <c r="CZ131" i="83"/>
  <c r="AT130" i="84"/>
  <c r="BB130" i="84"/>
  <c r="BB222" i="84" s="1"/>
  <c r="BJ130" i="84"/>
  <c r="BJ222" i="84" s="1"/>
  <c r="CB130" i="84"/>
  <c r="CJ130" i="84"/>
  <c r="CN130" i="84"/>
  <c r="CV130" i="84"/>
  <c r="DJ131" i="84"/>
  <c r="DJ224" i="84" s="1"/>
  <c r="DR131" i="84"/>
  <c r="DZ131" i="84"/>
  <c r="EL131" i="84"/>
  <c r="BC131" i="83"/>
  <c r="BK131" i="83"/>
  <c r="BO131" i="83"/>
  <c r="BO223" i="83" s="1"/>
  <c r="C130" i="84"/>
  <c r="G130" i="84"/>
  <c r="K130" i="84"/>
  <c r="O130" i="84"/>
  <c r="S130" i="84"/>
  <c r="W130" i="84"/>
  <c r="AA130" i="84"/>
  <c r="AE130" i="84"/>
  <c r="AO130" i="84"/>
  <c r="AS130" i="84"/>
  <c r="AW130" i="84"/>
  <c r="BA130" i="84"/>
  <c r="BA223" i="84" s="1"/>
  <c r="BE130" i="84"/>
  <c r="BI130" i="84"/>
  <c r="BM130" i="84"/>
  <c r="CA130" i="84"/>
  <c r="CE130" i="84"/>
  <c r="CI130" i="84"/>
  <c r="CM130" i="84"/>
  <c r="CQ130" i="84"/>
  <c r="CU130" i="84"/>
  <c r="CY130" i="84"/>
  <c r="BZ130" i="84"/>
  <c r="CD130" i="84"/>
  <c r="CH130" i="84"/>
  <c r="CL130" i="84"/>
  <c r="CP130" i="84"/>
  <c r="CT130" i="84"/>
  <c r="CX130" i="84"/>
  <c r="D130" i="84"/>
  <c r="H130" i="84"/>
  <c r="L130" i="84"/>
  <c r="P130" i="84"/>
  <c r="T130" i="84"/>
  <c r="T223" i="84" s="1"/>
  <c r="X130" i="84"/>
  <c r="AB130" i="84"/>
  <c r="G131" i="84"/>
  <c r="K131" i="84"/>
  <c r="O131" i="84"/>
  <c r="S131" i="84"/>
  <c r="W131" i="84"/>
  <c r="AO131" i="84"/>
  <c r="AS131" i="84"/>
  <c r="AW131" i="84"/>
  <c r="BA131" i="84"/>
  <c r="BE131" i="84"/>
  <c r="BI131" i="84"/>
  <c r="BM131" i="84"/>
  <c r="CA131" i="84"/>
  <c r="CA223" i="84" s="1"/>
  <c r="CE131" i="84"/>
  <c r="CE224" i="84" s="1"/>
  <c r="CI131" i="84"/>
  <c r="CM131" i="84"/>
  <c r="CQ131" i="84"/>
  <c r="CU131" i="84"/>
  <c r="CU223" i="84" s="1"/>
  <c r="CY131" i="84"/>
  <c r="AM131" i="84"/>
  <c r="AQ131" i="84"/>
  <c r="AU131" i="84"/>
  <c r="AU223" i="84" s="1"/>
  <c r="AY131" i="84"/>
  <c r="BC131" i="84"/>
  <c r="BG131" i="84"/>
  <c r="BK131" i="84"/>
  <c r="BO131" i="84"/>
  <c r="BX131" i="84"/>
  <c r="CB131" i="84"/>
  <c r="CF131" i="84"/>
  <c r="CJ131" i="84"/>
  <c r="CN131" i="84"/>
  <c r="CR131" i="84"/>
  <c r="CV131" i="84"/>
  <c r="CZ131" i="84"/>
  <c r="DI130" i="84"/>
  <c r="DM130" i="84"/>
  <c r="DQ130" i="84"/>
  <c r="DU130" i="84"/>
  <c r="DY130" i="84"/>
  <c r="EC130" i="84"/>
  <c r="EG130" i="84"/>
  <c r="EK130" i="84"/>
  <c r="DJ130" i="84"/>
  <c r="DN130" i="84"/>
  <c r="DR130" i="84"/>
  <c r="DV130" i="84"/>
  <c r="DZ130" i="84"/>
  <c r="ED130" i="84"/>
  <c r="EH130" i="84"/>
  <c r="EL130" i="84"/>
  <c r="DK130" i="84"/>
  <c r="DO130" i="84"/>
  <c r="DS130" i="84"/>
  <c r="DW130" i="84"/>
  <c r="EA130" i="84"/>
  <c r="EE130" i="84"/>
  <c r="EI130" i="84"/>
  <c r="DI131" i="84"/>
  <c r="DM131" i="84"/>
  <c r="DM224" i="84" s="1"/>
  <c r="DQ131" i="84"/>
  <c r="DQ224" i="84" s="1"/>
  <c r="DU131" i="84"/>
  <c r="DY131" i="84"/>
  <c r="EC131" i="84"/>
  <c r="EG131" i="84"/>
  <c r="EK131" i="84"/>
  <c r="AC18" i="58"/>
  <c r="AC16" i="58"/>
  <c r="AC12" i="58"/>
  <c r="AC10" i="58"/>
  <c r="AC19" i="57"/>
  <c r="AC18" i="57"/>
  <c r="AC16" i="57"/>
  <c r="AC14" i="57"/>
  <c r="AC12" i="57"/>
  <c r="AC11" i="57"/>
  <c r="AC10" i="57"/>
  <c r="AC8" i="57"/>
  <c r="AC6" i="57"/>
  <c r="AC18" i="53"/>
  <c r="AC10" i="53"/>
  <c r="AC11" i="54"/>
  <c r="AC9" i="54"/>
  <c r="AC8" i="54"/>
  <c r="BZ130" i="83"/>
  <c r="B130" i="84"/>
  <c r="AC8" i="58"/>
  <c r="AC4" i="58"/>
  <c r="AC21" i="58"/>
  <c r="AC17" i="58"/>
  <c r="AC14" i="58"/>
  <c r="AC13" i="58"/>
  <c r="AC9" i="58"/>
  <c r="AC5" i="58"/>
  <c r="AC19" i="58"/>
  <c r="AC11" i="58"/>
  <c r="AC116" i="55"/>
  <c r="AC13" i="54"/>
  <c r="AC7" i="54"/>
  <c r="AC12" i="54"/>
  <c r="AC19" i="53"/>
  <c r="AC15" i="53"/>
  <c r="AC11" i="53"/>
  <c r="AC7" i="53"/>
  <c r="AC21" i="53"/>
  <c r="AC17" i="53"/>
  <c r="AC13" i="53"/>
  <c r="AC9" i="53"/>
  <c r="AC6" i="53"/>
  <c r="AC5" i="53"/>
  <c r="AQ130" i="83"/>
  <c r="AQ223" i="83" s="1"/>
  <c r="BO130" i="83"/>
  <c r="D130" i="83"/>
  <c r="L130" i="83"/>
  <c r="T130" i="83"/>
  <c r="AB130" i="83"/>
  <c r="AJ130" i="83"/>
  <c r="BJ130" i="83"/>
  <c r="BJ223" i="83" s="1"/>
  <c r="CB130" i="83"/>
  <c r="CJ130" i="83"/>
  <c r="CJ223" i="83" s="1"/>
  <c r="CR130" i="83"/>
  <c r="CZ130" i="83"/>
  <c r="CZ222" i="83" s="1"/>
  <c r="BI130" i="83"/>
  <c r="CQ130" i="83"/>
  <c r="B130" i="83"/>
  <c r="CH130" i="83"/>
  <c r="I130" i="83"/>
  <c r="M130" i="83"/>
  <c r="Q130" i="83"/>
  <c r="U130" i="83"/>
  <c r="Y130" i="83"/>
  <c r="AG130" i="83"/>
  <c r="BY130" i="83"/>
  <c r="CC130" i="83"/>
  <c r="CW130" i="83"/>
  <c r="C130" i="83"/>
  <c r="K130" i="83"/>
  <c r="S130" i="83"/>
  <c r="S222" i="83" s="1"/>
  <c r="AA130" i="83"/>
  <c r="AI130" i="83"/>
  <c r="AI222" i="83" s="1"/>
  <c r="CA130" i="83"/>
  <c r="CI130" i="83"/>
  <c r="CM130" i="83"/>
  <c r="CY130" i="83"/>
  <c r="CY222" i="83" s="1"/>
  <c r="J130" i="83"/>
  <c r="R130" i="83"/>
  <c r="Z130" i="83"/>
  <c r="AH130" i="83"/>
  <c r="AR130" i="83"/>
  <c r="BH130" i="83"/>
  <c r="BH222" i="83" s="1"/>
  <c r="AY130" i="83"/>
  <c r="CO130" i="83"/>
  <c r="AC14" i="53"/>
  <c r="AC7" i="58"/>
  <c r="AC15" i="58"/>
  <c r="AC20" i="58"/>
  <c r="AC7" i="57"/>
  <c r="AC15" i="57"/>
  <c r="AC5" i="54"/>
  <c r="AC5" i="57"/>
  <c r="AC9" i="57"/>
  <c r="AC13" i="57"/>
  <c r="AC17" i="57"/>
  <c r="AC4" i="53"/>
  <c r="AC8" i="53"/>
  <c r="AC12" i="53"/>
  <c r="AC16" i="53"/>
  <c r="AC20" i="53"/>
  <c r="AC114" i="53"/>
  <c r="AC68" i="53"/>
  <c r="AC25" i="54"/>
  <c r="AC39" i="54"/>
  <c r="AC65" i="54"/>
  <c r="AC6" i="58"/>
  <c r="AC51" i="54"/>
  <c r="AC14" i="56"/>
  <c r="AC45" i="57"/>
  <c r="AC91" i="57"/>
  <c r="AC45" i="53"/>
  <c r="AC91" i="53"/>
  <c r="AC4" i="54"/>
  <c r="AC6" i="54"/>
  <c r="AC10" i="54"/>
  <c r="AC4" i="57"/>
  <c r="AC68" i="57"/>
  <c r="AC114" i="57"/>
  <c r="G63" i="81"/>
  <c r="L27" i="88"/>
  <c r="K27" i="88"/>
  <c r="J27" i="88"/>
  <c r="I27" i="88"/>
  <c r="H27" i="88"/>
  <c r="G27" i="88"/>
  <c r="F27" i="88"/>
  <c r="E27" i="88"/>
  <c r="D27" i="88"/>
  <c r="C27" i="88"/>
  <c r="B27" i="88"/>
  <c r="L13" i="88"/>
  <c r="K13" i="88"/>
  <c r="J13" i="88"/>
  <c r="I13" i="88"/>
  <c r="H13" i="88"/>
  <c r="G13" i="88"/>
  <c r="F13" i="88"/>
  <c r="E13" i="88"/>
  <c r="D13" i="88"/>
  <c r="C13" i="88"/>
  <c r="B13" i="88"/>
  <c r="L12" i="88"/>
  <c r="K12" i="88"/>
  <c r="J12" i="88"/>
  <c r="I12" i="88"/>
  <c r="H12" i="88"/>
  <c r="G12" i="88"/>
  <c r="F12" i="88"/>
  <c r="E12" i="88"/>
  <c r="D12" i="88"/>
  <c r="C12" i="88"/>
  <c r="B12" i="88"/>
  <c r="L11" i="88"/>
  <c r="K11" i="88"/>
  <c r="J11" i="88"/>
  <c r="I11" i="88"/>
  <c r="H11" i="88"/>
  <c r="G11" i="88"/>
  <c r="F11" i="88"/>
  <c r="E11" i="88"/>
  <c r="D11" i="88"/>
  <c r="C11" i="88"/>
  <c r="B11" i="88"/>
  <c r="L10" i="88"/>
  <c r="K10" i="88"/>
  <c r="J10" i="88"/>
  <c r="I10" i="88"/>
  <c r="H10" i="88"/>
  <c r="G10" i="88"/>
  <c r="F10" i="88"/>
  <c r="E10" i="88"/>
  <c r="D10" i="88"/>
  <c r="C10" i="88"/>
  <c r="B10" i="88"/>
  <c r="AB21" i="58"/>
  <c r="AB17" i="58"/>
  <c r="AB13" i="58"/>
  <c r="AB9" i="58"/>
  <c r="AB5" i="58"/>
  <c r="AB20" i="58"/>
  <c r="AB19" i="58"/>
  <c r="AB18" i="58"/>
  <c r="AB16" i="58"/>
  <c r="AB15" i="58"/>
  <c r="AB14" i="58"/>
  <c r="AB12" i="58"/>
  <c r="AB11" i="58"/>
  <c r="AB10" i="58"/>
  <c r="AB8" i="58"/>
  <c r="AB7" i="58"/>
  <c r="AB6" i="58"/>
  <c r="AB4" i="58"/>
  <c r="AB91" i="57"/>
  <c r="AB16" i="57"/>
  <c r="AB12" i="57"/>
  <c r="AB8" i="57"/>
  <c r="AB45" i="57"/>
  <c r="AB19" i="57"/>
  <c r="AB18" i="57"/>
  <c r="AB17" i="57"/>
  <c r="AB15" i="57"/>
  <c r="AB14" i="57"/>
  <c r="AB13" i="57"/>
  <c r="AB11" i="57"/>
  <c r="AB10" i="57"/>
  <c r="AB9" i="57"/>
  <c r="AB7" i="57"/>
  <c r="AB6" i="57"/>
  <c r="AB5" i="57"/>
  <c r="AB116" i="55"/>
  <c r="AB51" i="54"/>
  <c r="AB11" i="54"/>
  <c r="AB10" i="54"/>
  <c r="AB7" i="54"/>
  <c r="AB6" i="54"/>
  <c r="AB12" i="54"/>
  <c r="AB9" i="54"/>
  <c r="AB8" i="54"/>
  <c r="AB5" i="54"/>
  <c r="AB25" i="54"/>
  <c r="AB13" i="54"/>
  <c r="AB4" i="54"/>
  <c r="AB21" i="53"/>
  <c r="AB18" i="53"/>
  <c r="AB17" i="53"/>
  <c r="AB14" i="53"/>
  <c r="AB13" i="53"/>
  <c r="AB10" i="53"/>
  <c r="AB9" i="53"/>
  <c r="AB6" i="53"/>
  <c r="AB5" i="53"/>
  <c r="AB20" i="53"/>
  <c r="AB19" i="53"/>
  <c r="AB16" i="53"/>
  <c r="AB15" i="53"/>
  <c r="AB12" i="53"/>
  <c r="AB11" i="53"/>
  <c r="AB8" i="53"/>
  <c r="AB7" i="53"/>
  <c r="AB4" i="53"/>
  <c r="CM129" i="83"/>
  <c r="G129" i="83"/>
  <c r="BJ129" i="84"/>
  <c r="W129" i="83"/>
  <c r="AO129" i="83"/>
  <c r="BN129" i="83"/>
  <c r="AB129" i="84"/>
  <c r="DY129" i="84"/>
  <c r="EL129" i="84"/>
  <c r="C129" i="84"/>
  <c r="CR129" i="84"/>
  <c r="BQ129" i="84"/>
  <c r="BQ222" i="84" s="1"/>
  <c r="CY129" i="84"/>
  <c r="H129" i="83"/>
  <c r="L129" i="83"/>
  <c r="P129" i="83"/>
  <c r="P221" i="83" s="1"/>
  <c r="X129" i="83"/>
  <c r="X222" i="83" s="1"/>
  <c r="AF129" i="83"/>
  <c r="AJ129" i="83"/>
  <c r="AJ221" i="83" s="1"/>
  <c r="AX129" i="83"/>
  <c r="BF129" i="83"/>
  <c r="BX129" i="83"/>
  <c r="BX221" i="83" s="1"/>
  <c r="CF129" i="83"/>
  <c r="CJ129" i="83"/>
  <c r="CN129" i="83"/>
  <c r="CR129" i="83"/>
  <c r="CV129" i="83"/>
  <c r="DD129" i="83"/>
  <c r="O129" i="83"/>
  <c r="O221" i="83" s="1"/>
  <c r="AE129" i="83"/>
  <c r="AW129" i="83"/>
  <c r="AW221" i="83" s="1"/>
  <c r="BE129" i="83"/>
  <c r="BI129" i="83"/>
  <c r="BM129" i="83"/>
  <c r="CE129" i="83"/>
  <c r="CU129" i="83"/>
  <c r="CY129" i="83"/>
  <c r="DC129" i="83"/>
  <c r="DC221" i="83" s="1"/>
  <c r="F129" i="83"/>
  <c r="N129" i="83"/>
  <c r="R129" i="83"/>
  <c r="R221" i="83" s="1"/>
  <c r="V129" i="83"/>
  <c r="AD129" i="83"/>
  <c r="AD221" i="83" s="1"/>
  <c r="AN129" i="83"/>
  <c r="AV129" i="83"/>
  <c r="BL129" i="83"/>
  <c r="CD129" i="83"/>
  <c r="CL129" i="83"/>
  <c r="DB129" i="83"/>
  <c r="DF129" i="83"/>
  <c r="E129" i="83"/>
  <c r="M129" i="83"/>
  <c r="Q129" i="83"/>
  <c r="U129" i="83"/>
  <c r="Y129" i="83"/>
  <c r="AC129" i="83"/>
  <c r="AM129" i="83"/>
  <c r="BC129" i="83"/>
  <c r="BK129" i="83"/>
  <c r="CC129" i="83"/>
  <c r="CK129" i="83"/>
  <c r="CO129" i="83"/>
  <c r="DA129" i="83"/>
  <c r="B129" i="84"/>
  <c r="B221" i="84" s="1"/>
  <c r="F129" i="84"/>
  <c r="F222" i="84" s="1"/>
  <c r="J129" i="84"/>
  <c r="N129" i="84"/>
  <c r="R129" i="84"/>
  <c r="V129" i="84"/>
  <c r="Z129" i="84"/>
  <c r="AD129" i="84"/>
  <c r="AN129" i="84"/>
  <c r="AR129" i="84"/>
  <c r="AV129" i="84"/>
  <c r="AZ129" i="84"/>
  <c r="BD129" i="84"/>
  <c r="BD222" i="84" s="1"/>
  <c r="BH129" i="84"/>
  <c r="BL129" i="84"/>
  <c r="BP129" i="84"/>
  <c r="BT129" i="84"/>
  <c r="BZ129" i="84"/>
  <c r="CD129" i="84"/>
  <c r="CH129" i="84"/>
  <c r="CL129" i="84"/>
  <c r="CP129" i="84"/>
  <c r="CT129" i="84"/>
  <c r="CX129" i="84"/>
  <c r="DB129" i="84"/>
  <c r="DF129" i="84"/>
  <c r="DF221" i="84" s="1"/>
  <c r="E129" i="84"/>
  <c r="I129" i="84"/>
  <c r="M129" i="84"/>
  <c r="Q129" i="84"/>
  <c r="U129" i="84"/>
  <c r="Y129" i="84"/>
  <c r="AC129" i="84"/>
  <c r="AM129" i="84"/>
  <c r="AQ129" i="84"/>
  <c r="AU129" i="84"/>
  <c r="AY129" i="84"/>
  <c r="AY221" i="84" s="1"/>
  <c r="BC129" i="84"/>
  <c r="BC221" i="84" s="1"/>
  <c r="BG129" i="84"/>
  <c r="BK129" i="84"/>
  <c r="BO129" i="84"/>
  <c r="BS129" i="84"/>
  <c r="BY129" i="84"/>
  <c r="CC129" i="84"/>
  <c r="CG129" i="84"/>
  <c r="CK129" i="84"/>
  <c r="CO129" i="84"/>
  <c r="CS129" i="84"/>
  <c r="CW129" i="84"/>
  <c r="CW221" i="84" s="1"/>
  <c r="DA129" i="84"/>
  <c r="DA221" i="84" s="1"/>
  <c r="DE129" i="84"/>
  <c r="D129" i="84"/>
  <c r="H129" i="84"/>
  <c r="L129" i="84"/>
  <c r="P129" i="84"/>
  <c r="T129" i="84"/>
  <c r="X129" i="84"/>
  <c r="AP129" i="84"/>
  <c r="AT129" i="84"/>
  <c r="AX129" i="84"/>
  <c r="BB129" i="84"/>
  <c r="BF129" i="84"/>
  <c r="BF221" i="84" s="1"/>
  <c r="BN129" i="84"/>
  <c r="BR129" i="84"/>
  <c r="BX129" i="84"/>
  <c r="CB129" i="84"/>
  <c r="CF129" i="84"/>
  <c r="CJ129" i="84"/>
  <c r="CN129" i="84"/>
  <c r="CV129" i="84"/>
  <c r="CZ129" i="84"/>
  <c r="CZ222" i="84" s="1"/>
  <c r="DD129" i="84"/>
  <c r="G129" i="84"/>
  <c r="K129" i="84"/>
  <c r="K221" i="84" s="1"/>
  <c r="O129" i="84"/>
  <c r="S129" i="84"/>
  <c r="S222" i="84" s="1"/>
  <c r="W129" i="84"/>
  <c r="AA129" i="84"/>
  <c r="AE129" i="84"/>
  <c r="AO129" i="84"/>
  <c r="AS129" i="84"/>
  <c r="AW129" i="84"/>
  <c r="BA129" i="84"/>
  <c r="BE129" i="84"/>
  <c r="BI129" i="84"/>
  <c r="BM129" i="84"/>
  <c r="BM221" i="84" s="1"/>
  <c r="BU129" i="84"/>
  <c r="CA129" i="84"/>
  <c r="CE129" i="84"/>
  <c r="CI129" i="84"/>
  <c r="CM129" i="84"/>
  <c r="CQ129" i="84"/>
  <c r="CU129" i="84"/>
  <c r="DC129" i="84"/>
  <c r="DL129" i="84"/>
  <c r="DP129" i="84"/>
  <c r="DT129" i="84"/>
  <c r="DT221" i="84" s="1"/>
  <c r="DX129" i="84"/>
  <c r="EB129" i="84"/>
  <c r="EB222" i="84" s="1"/>
  <c r="EF129" i="84"/>
  <c r="EJ129" i="84"/>
  <c r="EN129" i="84"/>
  <c r="DI129" i="84"/>
  <c r="DM129" i="84"/>
  <c r="DQ129" i="84"/>
  <c r="DU129" i="84"/>
  <c r="EC129" i="84"/>
  <c r="EC222" i="84" s="1"/>
  <c r="EG129" i="84"/>
  <c r="EK129" i="84"/>
  <c r="EO129" i="84"/>
  <c r="DJ129" i="84"/>
  <c r="DJ222" i="84" s="1"/>
  <c r="DN129" i="84"/>
  <c r="DR129" i="84"/>
  <c r="DV129" i="84"/>
  <c r="DZ129" i="84"/>
  <c r="ED129" i="84"/>
  <c r="EH129" i="84"/>
  <c r="EP129" i="84"/>
  <c r="DK129" i="84"/>
  <c r="DK222" i="84" s="1"/>
  <c r="DO129" i="84"/>
  <c r="DS129" i="84"/>
  <c r="DW129" i="84"/>
  <c r="EA129" i="84"/>
  <c r="EE129" i="84"/>
  <c r="EI129" i="84"/>
  <c r="EM129" i="84"/>
  <c r="EQ129" i="84"/>
  <c r="EQ222" i="84" s="1"/>
  <c r="AB45" i="53"/>
  <c r="AB91" i="53"/>
  <c r="AB39" i="54"/>
  <c r="AB65" i="54"/>
  <c r="AB14" i="56"/>
  <c r="AB4" i="57"/>
  <c r="AB68" i="57"/>
  <c r="AB114" i="57"/>
  <c r="AB68" i="53"/>
  <c r="AB114" i="53"/>
  <c r="G138" i="81"/>
  <c r="G98" i="81"/>
  <c r="G97" i="81"/>
  <c r="G89" i="81"/>
  <c r="G88" i="81"/>
  <c r="G87" i="81"/>
  <c r="G86" i="81"/>
  <c r="G85" i="81"/>
  <c r="G84" i="81"/>
  <c r="G83" i="81"/>
  <c r="G82" i="81"/>
  <c r="G64" i="81"/>
  <c r="G58" i="81"/>
  <c r="G57" i="81"/>
  <c r="G49" i="81"/>
  <c r="G48" i="81"/>
  <c r="G47" i="81"/>
  <c r="G46" i="81"/>
  <c r="G45" i="81"/>
  <c r="G44" i="81"/>
  <c r="G43" i="81"/>
  <c r="G42" i="81"/>
  <c r="G39" i="81"/>
  <c r="G30" i="81"/>
  <c r="G29" i="81"/>
  <c r="G28" i="81"/>
  <c r="G27" i="81"/>
  <c r="G26" i="81"/>
  <c r="G25" i="81"/>
  <c r="G24" i="81"/>
  <c r="G23" i="81"/>
  <c r="G4" i="81"/>
  <c r="P127" i="62"/>
  <c r="P102" i="62"/>
  <c r="P76" i="62"/>
  <c r="P50" i="62"/>
  <c r="EJ128" i="84"/>
  <c r="EJ221" i="84" s="1"/>
  <c r="EB128" i="84"/>
  <c r="DT128" i="84"/>
  <c r="DL128" i="84"/>
  <c r="EP128" i="84"/>
  <c r="EP221" i="84" s="1"/>
  <c r="EL128" i="84"/>
  <c r="EH128" i="84"/>
  <c r="ED128" i="84"/>
  <c r="DZ128" i="84"/>
  <c r="DR128" i="84"/>
  <c r="DN128" i="84"/>
  <c r="DJ128" i="84"/>
  <c r="EO128" i="84"/>
  <c r="EK128" i="84"/>
  <c r="EG128" i="84"/>
  <c r="EC128" i="84"/>
  <c r="DY128" i="84"/>
  <c r="DY221" i="84" s="1"/>
  <c r="DU128" i="84"/>
  <c r="DQ128" i="84"/>
  <c r="DM128" i="84"/>
  <c r="DI128" i="84"/>
  <c r="DD128" i="84"/>
  <c r="CV128" i="84"/>
  <c r="CF128" i="84"/>
  <c r="BX128" i="84"/>
  <c r="BN128" i="84"/>
  <c r="AX128" i="84"/>
  <c r="AP128" i="84"/>
  <c r="AF128" i="84"/>
  <c r="P128" i="84"/>
  <c r="H128" i="84"/>
  <c r="DB128" i="84"/>
  <c r="CT128" i="84"/>
  <c r="CL128" i="84"/>
  <c r="CD128" i="84"/>
  <c r="BT128" i="84"/>
  <c r="BL128" i="84"/>
  <c r="BD128" i="84"/>
  <c r="AV128" i="84"/>
  <c r="AN128" i="84"/>
  <c r="AD128" i="84"/>
  <c r="V128" i="84"/>
  <c r="N128" i="84"/>
  <c r="F128" i="84"/>
  <c r="F220" i="84" s="1"/>
  <c r="DC128" i="84"/>
  <c r="CY128" i="84"/>
  <c r="CU128" i="84"/>
  <c r="CQ128" i="84"/>
  <c r="CM128" i="84"/>
  <c r="CI128" i="84"/>
  <c r="CE128" i="84"/>
  <c r="CA128" i="84"/>
  <c r="BU128" i="84"/>
  <c r="BQ128" i="84"/>
  <c r="BM128" i="84"/>
  <c r="BI128" i="84"/>
  <c r="BE128" i="84"/>
  <c r="BA128" i="84"/>
  <c r="AW128" i="84"/>
  <c r="AS128" i="84"/>
  <c r="AO128" i="84"/>
  <c r="AI128" i="84"/>
  <c r="AE128" i="84"/>
  <c r="AA128" i="84"/>
  <c r="W128" i="84"/>
  <c r="W221" i="84" s="1"/>
  <c r="S128" i="84"/>
  <c r="O128" i="84"/>
  <c r="K128" i="84"/>
  <c r="G128" i="84"/>
  <c r="G221" i="84" s="1"/>
  <c r="C128" i="84"/>
  <c r="BL128" i="83"/>
  <c r="CE128" i="83"/>
  <c r="CA128" i="83"/>
  <c r="BH128" i="83"/>
  <c r="CR128" i="83"/>
  <c r="CJ128" i="83"/>
  <c r="BF128" i="83"/>
  <c r="AJ128" i="83"/>
  <c r="AF128" i="83"/>
  <c r="AB128" i="83"/>
  <c r="T128" i="83"/>
  <c r="T221" i="83" s="1"/>
  <c r="L128" i="83"/>
  <c r="H128" i="83"/>
  <c r="D128" i="83"/>
  <c r="DE128" i="83"/>
  <c r="DA128" i="83"/>
  <c r="CO128" i="83"/>
  <c r="CK128" i="83"/>
  <c r="CF128" i="83"/>
  <c r="CB128" i="83"/>
  <c r="BY128" i="83"/>
  <c r="BO128" i="83"/>
  <c r="BK128" i="83"/>
  <c r="BK221" i="83" s="1"/>
  <c r="BC128" i="83"/>
  <c r="AY128" i="83"/>
  <c r="AQ128" i="83"/>
  <c r="AM128" i="83"/>
  <c r="AG128" i="83"/>
  <c r="AC128" i="83"/>
  <c r="U128" i="83"/>
  <c r="Q128" i="83"/>
  <c r="M128" i="83"/>
  <c r="E128" i="83"/>
  <c r="AA21" i="58"/>
  <c r="AA20" i="58"/>
  <c r="AA19" i="58"/>
  <c r="AA18" i="58"/>
  <c r="AA17" i="58"/>
  <c r="AA16" i="58"/>
  <c r="AA15" i="58"/>
  <c r="AA14" i="58"/>
  <c r="AA13" i="58"/>
  <c r="AA12" i="58"/>
  <c r="AA11" i="58"/>
  <c r="AA10" i="58"/>
  <c r="AA9" i="58"/>
  <c r="AA8" i="58"/>
  <c r="AA7" i="58"/>
  <c r="AA6" i="58"/>
  <c r="AA5" i="58"/>
  <c r="AA4" i="58"/>
  <c r="AA19" i="57"/>
  <c r="AA18" i="57"/>
  <c r="AA17" i="57"/>
  <c r="AA16" i="57"/>
  <c r="AA15" i="57"/>
  <c r="AA14" i="57"/>
  <c r="AA13" i="57"/>
  <c r="AA12" i="57"/>
  <c r="AA11" i="57"/>
  <c r="AA10" i="57"/>
  <c r="AA9" i="57"/>
  <c r="AA8" i="57"/>
  <c r="AA7" i="57"/>
  <c r="AA6" i="57"/>
  <c r="AA5" i="57"/>
  <c r="AA4" i="57"/>
  <c r="AA116" i="55"/>
  <c r="AA65" i="54"/>
  <c r="AA12" i="54"/>
  <c r="AA10" i="54"/>
  <c r="AA8" i="54"/>
  <c r="AA6" i="54"/>
  <c r="AA4" i="54"/>
  <c r="AA11" i="54"/>
  <c r="AA9" i="54"/>
  <c r="AA7" i="54"/>
  <c r="AA5" i="54"/>
  <c r="AA13" i="54"/>
  <c r="AA21" i="53"/>
  <c r="AA20" i="53"/>
  <c r="AA19" i="53"/>
  <c r="AA18" i="53"/>
  <c r="AA17" i="53"/>
  <c r="AA16" i="53"/>
  <c r="AA15" i="53"/>
  <c r="AA14" i="53"/>
  <c r="AA13" i="53"/>
  <c r="AA12" i="53"/>
  <c r="AA11" i="53"/>
  <c r="AA10" i="53"/>
  <c r="AA9" i="53"/>
  <c r="AA8" i="53"/>
  <c r="AA7" i="53"/>
  <c r="AA6" i="53"/>
  <c r="AA5" i="53"/>
  <c r="AA4" i="53"/>
  <c r="O50" i="62"/>
  <c r="O76" i="62"/>
  <c r="O102" i="62"/>
  <c r="O127" i="62"/>
  <c r="DV128" i="84"/>
  <c r="CN128" i="84"/>
  <c r="CN221" i="84" s="1"/>
  <c r="BF128" i="84"/>
  <c r="X128" i="84"/>
  <c r="CV128" i="83"/>
  <c r="CV221" i="83" s="1"/>
  <c r="AR128" i="83"/>
  <c r="Y128" i="83"/>
  <c r="I128" i="83"/>
  <c r="BN128" i="83"/>
  <c r="G128" i="83"/>
  <c r="W128" i="83"/>
  <c r="AI128" i="83"/>
  <c r="AI221" i="83" s="1"/>
  <c r="BM128" i="83"/>
  <c r="CI128" i="83"/>
  <c r="B128" i="83"/>
  <c r="R128" i="83"/>
  <c r="AD128" i="83"/>
  <c r="CH128" i="83"/>
  <c r="CH221" i="83" s="1"/>
  <c r="B128" i="84"/>
  <c r="J128" i="84"/>
  <c r="R128" i="84"/>
  <c r="Z128" i="84"/>
  <c r="AH128" i="84"/>
  <c r="AR128" i="84"/>
  <c r="AZ128" i="84"/>
  <c r="BH128" i="84"/>
  <c r="BP128" i="84"/>
  <c r="BZ128" i="84"/>
  <c r="CH128" i="84"/>
  <c r="CP128" i="84"/>
  <c r="CP221" i="84" s="1"/>
  <c r="CX128" i="84"/>
  <c r="DF128" i="84"/>
  <c r="D128" i="84"/>
  <c r="L128" i="84"/>
  <c r="T128" i="84"/>
  <c r="AB128" i="84"/>
  <c r="AJ128" i="84"/>
  <c r="AJ221" i="84" s="1"/>
  <c r="AT128" i="84"/>
  <c r="BB128" i="84"/>
  <c r="BJ128" i="84"/>
  <c r="BR128" i="84"/>
  <c r="CB128" i="84"/>
  <c r="CJ128" i="84"/>
  <c r="CR128" i="84"/>
  <c r="CZ128" i="84"/>
  <c r="DP128" i="84"/>
  <c r="DX128" i="84"/>
  <c r="EF128" i="84"/>
  <c r="EN128" i="84"/>
  <c r="C128" i="83"/>
  <c r="S128" i="83"/>
  <c r="AE128" i="83"/>
  <c r="BI128" i="83"/>
  <c r="N128" i="83"/>
  <c r="Z128" i="83"/>
  <c r="AN128" i="83"/>
  <c r="AN221" i="83" s="1"/>
  <c r="CD128" i="83"/>
  <c r="BJ128" i="83"/>
  <c r="BJ221" i="83" s="1"/>
  <c r="K128" i="83"/>
  <c r="AA128" i="83"/>
  <c r="AO128" i="83"/>
  <c r="BE128" i="83"/>
  <c r="BE221" i="83" s="1"/>
  <c r="CM128" i="83"/>
  <c r="CY128" i="83"/>
  <c r="J128" i="83"/>
  <c r="J220" i="83" s="1"/>
  <c r="V128" i="83"/>
  <c r="AH128" i="83"/>
  <c r="BZ128" i="83"/>
  <c r="E128" i="84"/>
  <c r="I128" i="84"/>
  <c r="M128" i="84"/>
  <c r="Q128" i="84"/>
  <c r="U128" i="84"/>
  <c r="Y128" i="84"/>
  <c r="AC128" i="84"/>
  <c r="AG128" i="84"/>
  <c r="AM128" i="84"/>
  <c r="AQ128" i="84"/>
  <c r="AU128" i="84"/>
  <c r="AY128" i="84"/>
  <c r="BC128" i="84"/>
  <c r="BG128" i="84"/>
  <c r="BK128" i="84"/>
  <c r="BO128" i="84"/>
  <c r="BS128" i="84"/>
  <c r="BY128" i="84"/>
  <c r="CC128" i="84"/>
  <c r="CG128" i="84"/>
  <c r="CK128" i="84"/>
  <c r="CO128" i="84"/>
  <c r="CS128" i="84"/>
  <c r="CW128" i="84"/>
  <c r="DA128" i="84"/>
  <c r="DE128" i="84"/>
  <c r="DK128" i="84"/>
  <c r="DO128" i="84"/>
  <c r="DS128" i="84"/>
  <c r="DW128" i="84"/>
  <c r="EA128" i="84"/>
  <c r="EE128" i="84"/>
  <c r="EI128" i="84"/>
  <c r="EM128" i="84"/>
  <c r="EQ128" i="84"/>
  <c r="CQ128" i="83"/>
  <c r="CU128" i="83"/>
  <c r="CW128" i="83"/>
  <c r="CL128" i="83"/>
  <c r="CN128" i="83"/>
  <c r="CZ128" i="83"/>
  <c r="DB128" i="83"/>
  <c r="DD128" i="83"/>
  <c r="DF128" i="83"/>
  <c r="AA45" i="53"/>
  <c r="AA68" i="53"/>
  <c r="AA91" i="53"/>
  <c r="AA114" i="53"/>
  <c r="AA39" i="54"/>
  <c r="AA14" i="56"/>
  <c r="AA45" i="57"/>
  <c r="AA68" i="57"/>
  <c r="AA91" i="57"/>
  <c r="AA114" i="57"/>
  <c r="AA51" i="54"/>
  <c r="AA25" i="54"/>
  <c r="N127" i="62"/>
  <c r="M127" i="62"/>
  <c r="L127" i="62"/>
  <c r="K127" i="62"/>
  <c r="J127" i="62"/>
  <c r="I127" i="62"/>
  <c r="H127" i="62"/>
  <c r="G127" i="62"/>
  <c r="F127" i="62"/>
  <c r="E127" i="62"/>
  <c r="D127" i="62"/>
  <c r="C127" i="62"/>
  <c r="B127" i="62"/>
  <c r="N102" i="62"/>
  <c r="M102" i="62"/>
  <c r="L102" i="62"/>
  <c r="K102" i="62"/>
  <c r="J102" i="62"/>
  <c r="I102" i="62"/>
  <c r="H102" i="62"/>
  <c r="G102" i="62"/>
  <c r="F102" i="62"/>
  <c r="E102" i="62"/>
  <c r="D102" i="62"/>
  <c r="C102" i="62"/>
  <c r="B102" i="62"/>
  <c r="N76" i="62"/>
  <c r="M76" i="62"/>
  <c r="L76" i="62"/>
  <c r="K76" i="62"/>
  <c r="J76" i="62"/>
  <c r="I76" i="62"/>
  <c r="H76" i="62"/>
  <c r="G76" i="62"/>
  <c r="F76" i="62"/>
  <c r="E76" i="62"/>
  <c r="D76" i="62"/>
  <c r="C76" i="62"/>
  <c r="B76" i="62"/>
  <c r="N50" i="62"/>
  <c r="M50" i="62"/>
  <c r="L50" i="62"/>
  <c r="K50" i="62"/>
  <c r="J50" i="62"/>
  <c r="I50" i="62"/>
  <c r="H50" i="62"/>
  <c r="G50" i="62"/>
  <c r="F50" i="62"/>
  <c r="E50" i="62"/>
  <c r="D50" i="62"/>
  <c r="C50" i="62"/>
  <c r="B50" i="62"/>
  <c r="C5" i="62"/>
  <c r="D5" i="62"/>
  <c r="E5" i="62"/>
  <c r="F5" i="62"/>
  <c r="G5" i="62"/>
  <c r="H5" i="62"/>
  <c r="I5" i="62"/>
  <c r="C6" i="62"/>
  <c r="D6" i="62"/>
  <c r="D10" i="62" s="1"/>
  <c r="E6" i="62"/>
  <c r="E10" i="62" s="1"/>
  <c r="F6" i="62"/>
  <c r="G6" i="62"/>
  <c r="H6" i="62"/>
  <c r="I6" i="62"/>
  <c r="C7" i="62"/>
  <c r="D7" i="62"/>
  <c r="E7" i="62"/>
  <c r="F7" i="62"/>
  <c r="G7" i="62"/>
  <c r="H7" i="62"/>
  <c r="I7" i="62"/>
  <c r="C8" i="62"/>
  <c r="C10" i="62" s="1"/>
  <c r="D8" i="62"/>
  <c r="E8" i="62"/>
  <c r="F8" i="62"/>
  <c r="G8" i="62"/>
  <c r="H8" i="62"/>
  <c r="I8" i="62"/>
  <c r="C9" i="62"/>
  <c r="D9" i="62"/>
  <c r="E9" i="62"/>
  <c r="F9" i="62"/>
  <c r="G9" i="62"/>
  <c r="G10" i="62" s="1"/>
  <c r="H9" i="62"/>
  <c r="H10" i="62" s="1"/>
  <c r="I9" i="62"/>
  <c r="C12" i="62"/>
  <c r="C23" i="62" s="1"/>
  <c r="D12" i="62"/>
  <c r="E12" i="62"/>
  <c r="F12" i="62"/>
  <c r="G12" i="62"/>
  <c r="H12" i="62"/>
  <c r="I12" i="62"/>
  <c r="C13" i="62"/>
  <c r="D13" i="62"/>
  <c r="E13" i="62"/>
  <c r="E23" i="62" s="1"/>
  <c r="F13" i="62"/>
  <c r="F23" i="62" s="1"/>
  <c r="G13" i="62"/>
  <c r="H13" i="62"/>
  <c r="I13" i="62"/>
  <c r="C14" i="62"/>
  <c r="D14" i="62"/>
  <c r="E14" i="62"/>
  <c r="F14" i="62"/>
  <c r="G14" i="62"/>
  <c r="H14" i="62"/>
  <c r="I14" i="62"/>
  <c r="C15" i="62"/>
  <c r="D15" i="62"/>
  <c r="D23" i="62" s="1"/>
  <c r="E15" i="62"/>
  <c r="F15" i="62"/>
  <c r="G15" i="62"/>
  <c r="H15" i="62"/>
  <c r="I15" i="62"/>
  <c r="C16" i="62"/>
  <c r="D16" i="62"/>
  <c r="E16" i="62"/>
  <c r="F16" i="62"/>
  <c r="G16" i="62"/>
  <c r="H16" i="62"/>
  <c r="H23" i="62" s="1"/>
  <c r="I16" i="62"/>
  <c r="I23" i="62" s="1"/>
  <c r="C17" i="62"/>
  <c r="D17" i="62"/>
  <c r="E17" i="62"/>
  <c r="F17" i="62"/>
  <c r="G17" i="62"/>
  <c r="H17" i="62"/>
  <c r="I17" i="62"/>
  <c r="C18" i="62"/>
  <c r="D18" i="62"/>
  <c r="E18" i="62"/>
  <c r="F18" i="62"/>
  <c r="G18" i="62"/>
  <c r="G23" i="62" s="1"/>
  <c r="H18" i="62"/>
  <c r="I18" i="62"/>
  <c r="C19" i="62"/>
  <c r="D19" i="62"/>
  <c r="E19" i="62"/>
  <c r="F19" i="62"/>
  <c r="G19" i="62"/>
  <c r="H19" i="62"/>
  <c r="I19" i="62"/>
  <c r="C20" i="62"/>
  <c r="D20" i="62"/>
  <c r="E20" i="62"/>
  <c r="F20" i="62"/>
  <c r="G20" i="62"/>
  <c r="H20" i="62"/>
  <c r="I20" i="62"/>
  <c r="C21" i="62"/>
  <c r="D21" i="62"/>
  <c r="E21" i="62"/>
  <c r="F21" i="62"/>
  <c r="G21" i="62"/>
  <c r="H21" i="62"/>
  <c r="I21" i="62"/>
  <c r="C22" i="62"/>
  <c r="D22" i="62"/>
  <c r="E22" i="62"/>
  <c r="F22" i="62"/>
  <c r="G22" i="62"/>
  <c r="H22" i="62"/>
  <c r="I22" i="62"/>
  <c r="B6" i="62"/>
  <c r="B7" i="62"/>
  <c r="B8" i="62"/>
  <c r="B9" i="62"/>
  <c r="B12" i="62"/>
  <c r="B23" i="62" s="1"/>
  <c r="B13" i="62"/>
  <c r="B14" i="62"/>
  <c r="B15" i="62"/>
  <c r="B16" i="62"/>
  <c r="B17" i="62"/>
  <c r="B18" i="62"/>
  <c r="B19" i="62"/>
  <c r="B20" i="62"/>
  <c r="B21" i="62"/>
  <c r="B22" i="62"/>
  <c r="B5" i="62"/>
  <c r="AB45" i="82"/>
  <c r="AB39" i="82"/>
  <c r="AB36" i="82"/>
  <c r="AB46" i="82"/>
  <c r="AB41" i="82"/>
  <c r="AB40" i="82"/>
  <c r="AB37" i="82"/>
  <c r="Z21" i="58"/>
  <c r="Z20" i="58"/>
  <c r="Z19" i="58"/>
  <c r="Z18" i="58"/>
  <c r="Z17" i="58"/>
  <c r="Z16" i="58"/>
  <c r="Z15" i="58"/>
  <c r="Z14" i="58"/>
  <c r="Z13" i="58"/>
  <c r="Z12" i="58"/>
  <c r="Z11" i="58"/>
  <c r="Z10" i="58"/>
  <c r="Z9" i="58"/>
  <c r="Z8" i="58"/>
  <c r="Z7" i="58"/>
  <c r="Z6" i="58"/>
  <c r="Z5" i="58"/>
  <c r="Z4" i="58"/>
  <c r="Z114" i="57"/>
  <c r="Z91" i="57"/>
  <c r="Z68" i="57"/>
  <c r="Z45" i="57"/>
  <c r="Z19" i="57"/>
  <c r="Z18" i="57"/>
  <c r="Z17" i="57"/>
  <c r="Z16" i="57"/>
  <c r="Z15" i="57"/>
  <c r="Z14" i="57"/>
  <c r="Z13" i="57"/>
  <c r="Z12" i="57"/>
  <c r="Z11" i="57"/>
  <c r="Z10" i="57"/>
  <c r="Z9" i="57"/>
  <c r="Z8" i="57"/>
  <c r="Z7" i="57"/>
  <c r="Z6" i="57"/>
  <c r="Z5" i="57"/>
  <c r="Z4" i="57"/>
  <c r="Z14" i="56"/>
  <c r="Z116" i="55"/>
  <c r="Z65" i="54"/>
  <c r="Z51" i="54"/>
  <c r="Z25" i="54"/>
  <c r="Z13" i="54"/>
  <c r="Z12" i="54"/>
  <c r="Z11" i="54"/>
  <c r="Z10" i="54"/>
  <c r="Z9" i="54"/>
  <c r="Z8" i="54"/>
  <c r="Z7" i="54"/>
  <c r="Z6" i="54"/>
  <c r="Z5" i="54"/>
  <c r="Z4" i="54"/>
  <c r="Z114" i="53"/>
  <c r="Z91" i="53"/>
  <c r="Z68" i="53"/>
  <c r="Z45" i="53"/>
  <c r="Z21" i="53"/>
  <c r="Z20" i="53"/>
  <c r="Z19" i="53"/>
  <c r="Z18" i="53"/>
  <c r="Z17" i="53"/>
  <c r="Z16" i="53"/>
  <c r="Z15" i="53"/>
  <c r="Z14" i="53"/>
  <c r="Z13" i="53"/>
  <c r="Z12" i="53"/>
  <c r="Z11" i="53"/>
  <c r="Z10" i="53"/>
  <c r="Z9" i="53"/>
  <c r="Z8" i="53"/>
  <c r="Z7" i="53"/>
  <c r="Z6" i="53"/>
  <c r="Z5" i="53"/>
  <c r="Z4" i="53"/>
  <c r="L4" i="53"/>
  <c r="M4" i="53"/>
  <c r="N4" i="53"/>
  <c r="O4" i="53"/>
  <c r="P4" i="53"/>
  <c r="Q4" i="53"/>
  <c r="R4" i="53"/>
  <c r="S4" i="53"/>
  <c r="T4" i="53"/>
  <c r="U4" i="53"/>
  <c r="V4" i="53"/>
  <c r="W4" i="53"/>
  <c r="X4" i="53"/>
  <c r="Y4" i="53"/>
  <c r="L5" i="53"/>
  <c r="M5" i="53"/>
  <c r="N5" i="53"/>
  <c r="O5" i="53"/>
  <c r="P5" i="53"/>
  <c r="Q5" i="53"/>
  <c r="R5" i="53"/>
  <c r="S5" i="53"/>
  <c r="T5" i="53"/>
  <c r="U5" i="53"/>
  <c r="V5" i="53"/>
  <c r="W5" i="53"/>
  <c r="X5" i="53"/>
  <c r="Y5" i="53"/>
  <c r="L6" i="53"/>
  <c r="M6" i="53"/>
  <c r="N6" i="53"/>
  <c r="O6" i="53"/>
  <c r="P6" i="53"/>
  <c r="Q6" i="53"/>
  <c r="R6" i="53"/>
  <c r="S6" i="53"/>
  <c r="T6" i="53"/>
  <c r="U6" i="53"/>
  <c r="V6" i="53"/>
  <c r="W6" i="53"/>
  <c r="X6" i="53"/>
  <c r="Y6" i="53"/>
  <c r="L7" i="53"/>
  <c r="M7" i="53"/>
  <c r="N7" i="53"/>
  <c r="O7" i="53"/>
  <c r="P7" i="53"/>
  <c r="Q7" i="53"/>
  <c r="R7" i="53"/>
  <c r="S7" i="53"/>
  <c r="T7" i="53"/>
  <c r="U7" i="53"/>
  <c r="V7" i="53"/>
  <c r="W7" i="53"/>
  <c r="X7" i="53"/>
  <c r="Y7" i="53"/>
  <c r="L8" i="53"/>
  <c r="M8" i="53"/>
  <c r="N8" i="53"/>
  <c r="O8" i="53"/>
  <c r="P8" i="53"/>
  <c r="Q8" i="53"/>
  <c r="R8" i="53"/>
  <c r="R22" i="53" s="1"/>
  <c r="S8" i="53"/>
  <c r="T8" i="53"/>
  <c r="U8" i="53"/>
  <c r="V8" i="53"/>
  <c r="W8" i="53"/>
  <c r="X8" i="53"/>
  <c r="Y8" i="53"/>
  <c r="L9" i="53"/>
  <c r="M9" i="53"/>
  <c r="N9" i="53"/>
  <c r="O9" i="53"/>
  <c r="P9" i="53"/>
  <c r="Q9" i="53"/>
  <c r="R9" i="53"/>
  <c r="S9" i="53"/>
  <c r="T9" i="53"/>
  <c r="U9" i="53"/>
  <c r="V9" i="53"/>
  <c r="W9" i="53"/>
  <c r="X9" i="53"/>
  <c r="Y9" i="53"/>
  <c r="L10" i="53"/>
  <c r="M10" i="53"/>
  <c r="N10" i="53"/>
  <c r="O10" i="53"/>
  <c r="P10" i="53"/>
  <c r="Q10" i="53"/>
  <c r="R10" i="53"/>
  <c r="S10" i="53"/>
  <c r="T10" i="53"/>
  <c r="U10" i="53"/>
  <c r="V10" i="53"/>
  <c r="W10" i="53"/>
  <c r="X10" i="53"/>
  <c r="Y10" i="53"/>
  <c r="L11" i="53"/>
  <c r="M11" i="53"/>
  <c r="N11" i="53"/>
  <c r="O11" i="53"/>
  <c r="P11" i="53"/>
  <c r="Q11" i="53"/>
  <c r="R11" i="53"/>
  <c r="S11" i="53"/>
  <c r="T11" i="53"/>
  <c r="U11" i="53"/>
  <c r="V11" i="53"/>
  <c r="W11" i="53"/>
  <c r="X11" i="53"/>
  <c r="Y11" i="53"/>
  <c r="L12" i="53"/>
  <c r="M12" i="53"/>
  <c r="N12" i="53"/>
  <c r="O12" i="53"/>
  <c r="P12" i="53"/>
  <c r="Q12" i="53"/>
  <c r="R12" i="53"/>
  <c r="S12" i="53"/>
  <c r="T12" i="53"/>
  <c r="U12" i="53"/>
  <c r="V12" i="53"/>
  <c r="W12" i="53"/>
  <c r="X12" i="53"/>
  <c r="Y12" i="53"/>
  <c r="L13" i="53"/>
  <c r="M13" i="53"/>
  <c r="N13" i="53"/>
  <c r="O13" i="53"/>
  <c r="P13" i="53"/>
  <c r="Q13" i="53"/>
  <c r="R13" i="53"/>
  <c r="S13" i="53"/>
  <c r="T13" i="53"/>
  <c r="U13" i="53"/>
  <c r="V13" i="53"/>
  <c r="W13" i="53"/>
  <c r="X13" i="53"/>
  <c r="Y13" i="53"/>
  <c r="L14" i="53"/>
  <c r="M14" i="53"/>
  <c r="N14" i="53"/>
  <c r="O14" i="53"/>
  <c r="P14" i="53"/>
  <c r="Q14" i="53"/>
  <c r="R14" i="53"/>
  <c r="S14" i="53"/>
  <c r="T14" i="53"/>
  <c r="U14" i="53"/>
  <c r="V14" i="53"/>
  <c r="W14" i="53"/>
  <c r="X14" i="53"/>
  <c r="Y14" i="53"/>
  <c r="L15" i="53"/>
  <c r="M15" i="53"/>
  <c r="N15" i="53"/>
  <c r="O15" i="53"/>
  <c r="P15" i="53"/>
  <c r="Q15" i="53"/>
  <c r="R15" i="53"/>
  <c r="S15" i="53"/>
  <c r="T15" i="53"/>
  <c r="U15" i="53"/>
  <c r="V15" i="53"/>
  <c r="W15" i="53"/>
  <c r="X15" i="53"/>
  <c r="Y15" i="53"/>
  <c r="L16" i="53"/>
  <c r="M16" i="53"/>
  <c r="N16" i="53"/>
  <c r="O16" i="53"/>
  <c r="P16" i="53"/>
  <c r="Q16" i="53"/>
  <c r="R16" i="53"/>
  <c r="S16" i="53"/>
  <c r="T16" i="53"/>
  <c r="U16" i="53"/>
  <c r="V16" i="53"/>
  <c r="W16" i="53"/>
  <c r="X16" i="53"/>
  <c r="Y16" i="53"/>
  <c r="L17" i="53"/>
  <c r="M17" i="53"/>
  <c r="N17" i="53"/>
  <c r="O17" i="53"/>
  <c r="P17" i="53"/>
  <c r="Q17" i="53"/>
  <c r="R17" i="53"/>
  <c r="S17" i="53"/>
  <c r="T17" i="53"/>
  <c r="U17" i="53"/>
  <c r="V17" i="53"/>
  <c r="W17" i="53"/>
  <c r="X17" i="53"/>
  <c r="Y17" i="53"/>
  <c r="L18" i="53"/>
  <c r="M18" i="53"/>
  <c r="N18" i="53"/>
  <c r="O18" i="53"/>
  <c r="P18" i="53"/>
  <c r="Q18" i="53"/>
  <c r="R18" i="53"/>
  <c r="S18" i="53"/>
  <c r="T18" i="53"/>
  <c r="U18" i="53"/>
  <c r="V18" i="53"/>
  <c r="W18" i="53"/>
  <c r="X18" i="53"/>
  <c r="Y18" i="53"/>
  <c r="L19" i="53"/>
  <c r="M19" i="53"/>
  <c r="N19" i="53"/>
  <c r="O19" i="53"/>
  <c r="P19" i="53"/>
  <c r="Q19" i="53"/>
  <c r="R19" i="53"/>
  <c r="S19" i="53"/>
  <c r="T19" i="53"/>
  <c r="U19" i="53"/>
  <c r="V19" i="53"/>
  <c r="W19" i="53"/>
  <c r="X19" i="53"/>
  <c r="Y19" i="53"/>
  <c r="L20" i="53"/>
  <c r="M20" i="53"/>
  <c r="N20" i="53"/>
  <c r="O20" i="53"/>
  <c r="P20" i="53"/>
  <c r="Q20" i="53"/>
  <c r="R20" i="53"/>
  <c r="S20" i="53"/>
  <c r="T20" i="53"/>
  <c r="U20" i="53"/>
  <c r="V20" i="53"/>
  <c r="W20" i="53"/>
  <c r="X20" i="53"/>
  <c r="Y20" i="53"/>
  <c r="L21" i="53"/>
  <c r="M21" i="53"/>
  <c r="N21" i="53"/>
  <c r="O21" i="53"/>
  <c r="P21" i="53"/>
  <c r="Q21" i="53"/>
  <c r="R21" i="53"/>
  <c r="S21" i="53"/>
  <c r="T21" i="53"/>
  <c r="U21" i="53"/>
  <c r="V21" i="53"/>
  <c r="W21" i="53"/>
  <c r="X21" i="53"/>
  <c r="Y21" i="53"/>
  <c r="EQ212" i="84"/>
  <c r="EP212" i="84"/>
  <c r="EO212" i="84"/>
  <c r="EN212" i="84"/>
  <c r="EM212" i="84"/>
  <c r="DF212" i="84"/>
  <c r="DE212" i="84"/>
  <c r="DD212" i="84"/>
  <c r="DC212" i="84"/>
  <c r="DB212" i="84"/>
  <c r="BU212" i="84"/>
  <c r="BT212" i="84"/>
  <c r="BS212" i="84"/>
  <c r="BR212" i="84"/>
  <c r="BQ212" i="84"/>
  <c r="AJ212" i="84"/>
  <c r="AI212" i="84"/>
  <c r="AH212" i="84"/>
  <c r="AG212" i="84"/>
  <c r="AF212" i="84"/>
  <c r="EQ211" i="84"/>
  <c r="EP211" i="84"/>
  <c r="EO211" i="84"/>
  <c r="EN211" i="84"/>
  <c r="EM211" i="84"/>
  <c r="DF211" i="84"/>
  <c r="DE211" i="84"/>
  <c r="DD211" i="84"/>
  <c r="DC211" i="84"/>
  <c r="DB211" i="84"/>
  <c r="BU211" i="84"/>
  <c r="BT211" i="84"/>
  <c r="BS211" i="84"/>
  <c r="BR211" i="84"/>
  <c r="BQ211" i="84"/>
  <c r="AJ211" i="84"/>
  <c r="AI211" i="84"/>
  <c r="AH211" i="84"/>
  <c r="AG211" i="84"/>
  <c r="AF211" i="84"/>
  <c r="DH195" i="84"/>
  <c r="BW195" i="84"/>
  <c r="DH194" i="84"/>
  <c r="BW194" i="84"/>
  <c r="DH193" i="84"/>
  <c r="BW193" i="84"/>
  <c r="DH192" i="84"/>
  <c r="BW192" i="84"/>
  <c r="DH191" i="84"/>
  <c r="BW191" i="84"/>
  <c r="DH190" i="84"/>
  <c r="BW190" i="84"/>
  <c r="DH189" i="84"/>
  <c r="BW189" i="84"/>
  <c r="DH188" i="84"/>
  <c r="BW188" i="84"/>
  <c r="DH187" i="84"/>
  <c r="BW187" i="84"/>
  <c r="DH186" i="84"/>
  <c r="BW186" i="84"/>
  <c r="DH185" i="84"/>
  <c r="BW185" i="84"/>
  <c r="DH184" i="84"/>
  <c r="BW184" i="84"/>
  <c r="DH183" i="84"/>
  <c r="BW183" i="84"/>
  <c r="DH182" i="84"/>
  <c r="BW182" i="84"/>
  <c r="DH181" i="84"/>
  <c r="BW181" i="84"/>
  <c r="DH180" i="84"/>
  <c r="BW180" i="84"/>
  <c r="DH179" i="84"/>
  <c r="BW179" i="84"/>
  <c r="DH178" i="84"/>
  <c r="BW178" i="84"/>
  <c r="DH177" i="84"/>
  <c r="BW177" i="84"/>
  <c r="DH176" i="84"/>
  <c r="BW176" i="84"/>
  <c r="DH175" i="84"/>
  <c r="BW175" i="84"/>
  <c r="DH174" i="84"/>
  <c r="BW174" i="84"/>
  <c r="DH173" i="84"/>
  <c r="BW173" i="84"/>
  <c r="DH172" i="84"/>
  <c r="BW172" i="84"/>
  <c r="DH171" i="84"/>
  <c r="BW171" i="84"/>
  <c r="DH170" i="84"/>
  <c r="BW170" i="84"/>
  <c r="DH169" i="84"/>
  <c r="BW169" i="84"/>
  <c r="DH168" i="84"/>
  <c r="BW168" i="84"/>
  <c r="DH167" i="84"/>
  <c r="BW167" i="84"/>
  <c r="DH166" i="84"/>
  <c r="BW166" i="84"/>
  <c r="DH165" i="84"/>
  <c r="BW165" i="84"/>
  <c r="DH164" i="84"/>
  <c r="BW164" i="84"/>
  <c r="DH163" i="84"/>
  <c r="BW163" i="84"/>
  <c r="DH162" i="84"/>
  <c r="BW162" i="84"/>
  <c r="DH161" i="84"/>
  <c r="BW161" i="84"/>
  <c r="DH160" i="84"/>
  <c r="BW160" i="84"/>
  <c r="DH159" i="84"/>
  <c r="BW159" i="84"/>
  <c r="DH158" i="84"/>
  <c r="BW158" i="84"/>
  <c r="DH157" i="84"/>
  <c r="BW157" i="84"/>
  <c r="DH156" i="84"/>
  <c r="BW156" i="84"/>
  <c r="DH155" i="84"/>
  <c r="BW155" i="84"/>
  <c r="DH154" i="84"/>
  <c r="BW154" i="84"/>
  <c r="DH153" i="84"/>
  <c r="BW153" i="84"/>
  <c r="DH152" i="84"/>
  <c r="BW152" i="84"/>
  <c r="DH151" i="84"/>
  <c r="BW151" i="84"/>
  <c r="DH150" i="84"/>
  <c r="BW150" i="84"/>
  <c r="DH149" i="84"/>
  <c r="BW149" i="84"/>
  <c r="DH148" i="84"/>
  <c r="BW148" i="84"/>
  <c r="DH147" i="84"/>
  <c r="BW147" i="84"/>
  <c r="DH146" i="84"/>
  <c r="BW146" i="84"/>
  <c r="DH145" i="84"/>
  <c r="BW145" i="84"/>
  <c r="DH144" i="84"/>
  <c r="BW144" i="84"/>
  <c r="DH143" i="84"/>
  <c r="BW143" i="84"/>
  <c r="DH142" i="84"/>
  <c r="BW142" i="84"/>
  <c r="DH141" i="84"/>
  <c r="BW141" i="84"/>
  <c r="DH140" i="84"/>
  <c r="BW140" i="84"/>
  <c r="DH139" i="84"/>
  <c r="BW139" i="84"/>
  <c r="DH138" i="84"/>
  <c r="BW138" i="84"/>
  <c r="DH137" i="84"/>
  <c r="BW137" i="84"/>
  <c r="DF212" i="83"/>
  <c r="DE212" i="83"/>
  <c r="DD212" i="83"/>
  <c r="DC212" i="83"/>
  <c r="DB212" i="83"/>
  <c r="AJ212" i="83"/>
  <c r="AI212" i="83"/>
  <c r="AH212" i="83"/>
  <c r="AG212" i="83"/>
  <c r="AF212" i="83"/>
  <c r="DF211" i="83"/>
  <c r="DE211" i="83"/>
  <c r="DD211" i="83"/>
  <c r="DC211" i="83"/>
  <c r="DB211" i="83"/>
  <c r="AJ211" i="83"/>
  <c r="AI211" i="83"/>
  <c r="AH211" i="83"/>
  <c r="AG211" i="83"/>
  <c r="AF211" i="83"/>
  <c r="BW195" i="83"/>
  <c r="AL195" i="83"/>
  <c r="BW194" i="83"/>
  <c r="AL194" i="83"/>
  <c r="BW193" i="83"/>
  <c r="AL193" i="83"/>
  <c r="BW192" i="83"/>
  <c r="AL192" i="83"/>
  <c r="BW191" i="83"/>
  <c r="AL191" i="83"/>
  <c r="BW190" i="83"/>
  <c r="AL190" i="83"/>
  <c r="A190" i="83"/>
  <c r="BW189" i="83"/>
  <c r="AL189" i="83"/>
  <c r="BW188" i="83"/>
  <c r="AL188" i="83"/>
  <c r="BW187" i="83"/>
  <c r="AL187" i="83"/>
  <c r="BW186" i="83"/>
  <c r="AL186" i="83"/>
  <c r="BW185" i="83"/>
  <c r="AL185" i="83"/>
  <c r="A185" i="83"/>
  <c r="BW184" i="83"/>
  <c r="AL184" i="83"/>
  <c r="BW183" i="83"/>
  <c r="AL183" i="83"/>
  <c r="BW182" i="83"/>
  <c r="AL182" i="83"/>
  <c r="BW181" i="83"/>
  <c r="AL181" i="83"/>
  <c r="BW180" i="83"/>
  <c r="AL180" i="83"/>
  <c r="BW179" i="83"/>
  <c r="AL179" i="83"/>
  <c r="A179" i="83"/>
  <c r="BW178" i="83"/>
  <c r="AL178" i="83"/>
  <c r="BW177" i="83"/>
  <c r="AL177" i="83"/>
  <c r="A177" i="83"/>
  <c r="BW176" i="83"/>
  <c r="AL176" i="83"/>
  <c r="BW175" i="83"/>
  <c r="AL175" i="83"/>
  <c r="A175" i="83"/>
  <c r="BW174" i="83"/>
  <c r="AL174" i="83"/>
  <c r="A174" i="83"/>
  <c r="BW173" i="83"/>
  <c r="AL173" i="83"/>
  <c r="BW172" i="83"/>
  <c r="AL172" i="83"/>
  <c r="BW171" i="83"/>
  <c r="AL171" i="83"/>
  <c r="BW170" i="83"/>
  <c r="AL170" i="83"/>
  <c r="BW169" i="83"/>
  <c r="AL169" i="83"/>
  <c r="BW168" i="83"/>
  <c r="AL168" i="83"/>
  <c r="BW167" i="83"/>
  <c r="AL167" i="83"/>
  <c r="BW166" i="83"/>
  <c r="AL166" i="83"/>
  <c r="BW165" i="83"/>
  <c r="AL165" i="83"/>
  <c r="BW164" i="83"/>
  <c r="AL164" i="83"/>
  <c r="BW163" i="83"/>
  <c r="AL163" i="83"/>
  <c r="A163" i="83"/>
  <c r="BW162" i="83"/>
  <c r="AL162" i="83"/>
  <c r="BW161" i="83"/>
  <c r="AL161" i="83"/>
  <c r="A161" i="83"/>
  <c r="BW160" i="83"/>
  <c r="AL160" i="83"/>
  <c r="BW159" i="83"/>
  <c r="AL159" i="83"/>
  <c r="BW158" i="83"/>
  <c r="AL158" i="83"/>
  <c r="A158" i="83"/>
  <c r="BW157" i="83"/>
  <c r="AL157" i="83"/>
  <c r="BW156" i="83"/>
  <c r="AL156" i="83"/>
  <c r="BW155" i="83"/>
  <c r="AL155" i="83"/>
  <c r="BW154" i="83"/>
  <c r="AL154" i="83"/>
  <c r="A154" i="83"/>
  <c r="BW153" i="83"/>
  <c r="AL153" i="83"/>
  <c r="BW152" i="83"/>
  <c r="AL152" i="83"/>
  <c r="BW151" i="83"/>
  <c r="AL151" i="83"/>
  <c r="BW150" i="83"/>
  <c r="AL150" i="83"/>
  <c r="BW149" i="83"/>
  <c r="AL149" i="83"/>
  <c r="BW148" i="83"/>
  <c r="AL148" i="83"/>
  <c r="BW147" i="83"/>
  <c r="AL147" i="83"/>
  <c r="BW146" i="83"/>
  <c r="AL146" i="83"/>
  <c r="A146" i="83"/>
  <c r="BW145" i="83"/>
  <c r="AL145" i="83"/>
  <c r="A145" i="83"/>
  <c r="BW144" i="83"/>
  <c r="AL144" i="83"/>
  <c r="BW143" i="83"/>
  <c r="AL143" i="83"/>
  <c r="BW142" i="83"/>
  <c r="AL142" i="83"/>
  <c r="A142" i="83"/>
  <c r="BW141" i="83"/>
  <c r="AL141" i="83"/>
  <c r="BW140" i="83"/>
  <c r="AL140" i="83"/>
  <c r="BW139" i="83"/>
  <c r="AL139" i="83"/>
  <c r="BW138" i="83"/>
  <c r="AL138" i="83"/>
  <c r="BW137" i="83"/>
  <c r="AL137" i="83"/>
  <c r="A137" i="83"/>
  <c r="Z39" i="54"/>
  <c r="AB5" i="82"/>
  <c r="AB6" i="82"/>
  <c r="AB7" i="82"/>
  <c r="AB8" i="82"/>
  <c r="AB9" i="82"/>
  <c r="AB10" i="82"/>
  <c r="AB11" i="82"/>
  <c r="AB12" i="82"/>
  <c r="AB13" i="82"/>
  <c r="AB14" i="82"/>
  <c r="AB15" i="82"/>
  <c r="AB16" i="82"/>
  <c r="AB17" i="82"/>
  <c r="AB18" i="82"/>
  <c r="AB19" i="82"/>
  <c r="AB20" i="82"/>
  <c r="AB21" i="82"/>
  <c r="AB22" i="82"/>
  <c r="AB23" i="82"/>
  <c r="AB24" i="82"/>
  <c r="AB26" i="82"/>
  <c r="AB28" i="82"/>
  <c r="AB30" i="82"/>
  <c r="AB31" i="82"/>
  <c r="AB34" i="82"/>
  <c r="L65" i="55"/>
  <c r="L66" i="55"/>
  <c r="L67" i="55"/>
  <c r="L68" i="55"/>
  <c r="L69" i="55"/>
  <c r="L70" i="55"/>
  <c r="L71" i="55"/>
  <c r="L72" i="55"/>
  <c r="L73" i="55"/>
  <c r="L74" i="55"/>
  <c r="M65" i="55"/>
  <c r="N65" i="55"/>
  <c r="O65" i="55"/>
  <c r="P65" i="55"/>
  <c r="Q65" i="55"/>
  <c r="R65" i="55"/>
  <c r="S65" i="55"/>
  <c r="T65" i="55"/>
  <c r="M66" i="55"/>
  <c r="N66" i="55"/>
  <c r="O66" i="55"/>
  <c r="P66" i="55"/>
  <c r="Q66" i="55"/>
  <c r="R66" i="55"/>
  <c r="S66" i="55"/>
  <c r="T66" i="55"/>
  <c r="M67" i="55"/>
  <c r="N67" i="55"/>
  <c r="O67" i="55"/>
  <c r="P67" i="55"/>
  <c r="Q67" i="55"/>
  <c r="R67" i="55"/>
  <c r="S67" i="55"/>
  <c r="T67" i="55"/>
  <c r="M68" i="55"/>
  <c r="N68" i="55"/>
  <c r="O68" i="55"/>
  <c r="P68" i="55"/>
  <c r="Q68" i="55"/>
  <c r="R68" i="55"/>
  <c r="S68" i="55"/>
  <c r="T68" i="55"/>
  <c r="M69" i="55"/>
  <c r="N69" i="55"/>
  <c r="O69" i="55"/>
  <c r="P69" i="55"/>
  <c r="Q69" i="55"/>
  <c r="R69" i="55"/>
  <c r="S69" i="55"/>
  <c r="T69" i="55"/>
  <c r="M70" i="55"/>
  <c r="N70" i="55"/>
  <c r="O70" i="55"/>
  <c r="P70" i="55"/>
  <c r="Q70" i="55"/>
  <c r="R70" i="55"/>
  <c r="S70" i="55"/>
  <c r="T70" i="55"/>
  <c r="M71" i="55"/>
  <c r="N71" i="55"/>
  <c r="O71" i="55"/>
  <c r="P71" i="55"/>
  <c r="Q71" i="55"/>
  <c r="R71" i="55"/>
  <c r="S71" i="55"/>
  <c r="T71" i="55"/>
  <c r="M72" i="55"/>
  <c r="N72" i="55"/>
  <c r="O72" i="55"/>
  <c r="P72" i="55"/>
  <c r="Q72" i="55"/>
  <c r="R72" i="55"/>
  <c r="S72" i="55"/>
  <c r="T72" i="55"/>
  <c r="M73" i="55"/>
  <c r="N73" i="55"/>
  <c r="O73" i="55"/>
  <c r="P73" i="55"/>
  <c r="Q73" i="55"/>
  <c r="R73" i="55"/>
  <c r="S73" i="55"/>
  <c r="T73" i="55"/>
  <c r="M74" i="55"/>
  <c r="N74" i="55"/>
  <c r="O74" i="55"/>
  <c r="P74" i="55"/>
  <c r="Q74" i="55"/>
  <c r="R74" i="55"/>
  <c r="S74" i="55"/>
  <c r="T74" i="55"/>
  <c r="C32" i="109" s="1"/>
  <c r="Y20" i="58"/>
  <c r="Y18" i="58"/>
  <c r="Y16" i="58"/>
  <c r="Y14" i="58"/>
  <c r="Y13" i="58"/>
  <c r="Y11" i="58"/>
  <c r="Y9" i="58"/>
  <c r="Y7" i="58"/>
  <c r="Y5" i="58"/>
  <c r="Y114" i="57"/>
  <c r="Y91" i="57"/>
  <c r="Y68" i="57"/>
  <c r="Y18" i="57"/>
  <c r="Y16" i="57"/>
  <c r="Y14" i="57"/>
  <c r="Y12" i="57"/>
  <c r="Y10" i="57"/>
  <c r="Y8" i="57"/>
  <c r="Y6" i="57"/>
  <c r="Y4" i="57"/>
  <c r="Y114" i="53"/>
  <c r="Y91" i="53"/>
  <c r="Y68" i="53"/>
  <c r="Y14" i="56"/>
  <c r="Y51" i="54"/>
  <c r="Y39" i="54"/>
  <c r="Y12" i="54"/>
  <c r="Y10" i="54"/>
  <c r="Y8" i="54"/>
  <c r="Y6" i="54"/>
  <c r="Y4" i="54"/>
  <c r="Y4" i="58"/>
  <c r="Y6" i="58"/>
  <c r="Y8" i="58"/>
  <c r="Y10" i="58"/>
  <c r="Y12" i="58"/>
  <c r="Y15" i="58"/>
  <c r="Y17" i="58"/>
  <c r="Y19" i="58"/>
  <c r="Y21" i="58"/>
  <c r="Y5" i="57"/>
  <c r="Y7" i="57"/>
  <c r="Y9" i="57"/>
  <c r="Y11" i="57"/>
  <c r="Y13" i="57"/>
  <c r="Y15" i="57"/>
  <c r="Y17" i="57"/>
  <c r="Y19" i="57"/>
  <c r="Y116" i="55"/>
  <c r="Y7" i="54"/>
  <c r="Y9" i="54"/>
  <c r="Y5" i="54"/>
  <c r="Y11" i="54"/>
  <c r="Y13" i="54"/>
  <c r="Y25" i="54"/>
  <c r="Y65" i="54"/>
  <c r="V8" i="54"/>
  <c r="U8" i="54"/>
  <c r="T8" i="54"/>
  <c r="R8" i="54"/>
  <c r="N8" i="54"/>
  <c r="M8" i="54"/>
  <c r="W7" i="54"/>
  <c r="S7" i="54"/>
  <c r="O7" i="54"/>
  <c r="P8" i="54"/>
  <c r="X8" i="54"/>
  <c r="Q8" i="54"/>
  <c r="L7" i="54"/>
  <c r="X116" i="55"/>
  <c r="L4" i="58"/>
  <c r="M4" i="58"/>
  <c r="N4" i="58"/>
  <c r="O4" i="58"/>
  <c r="P4" i="58"/>
  <c r="Q4" i="58"/>
  <c r="R4" i="58"/>
  <c r="S4" i="58"/>
  <c r="T4" i="58"/>
  <c r="U4" i="58"/>
  <c r="V4" i="58"/>
  <c r="W4" i="58"/>
  <c r="X4" i="58"/>
  <c r="X5" i="58"/>
  <c r="X6" i="58"/>
  <c r="X7" i="58"/>
  <c r="X8" i="58"/>
  <c r="X9" i="58"/>
  <c r="X10" i="58"/>
  <c r="X11" i="58"/>
  <c r="X12" i="58"/>
  <c r="X13" i="58"/>
  <c r="X14" i="58"/>
  <c r="X15" i="58"/>
  <c r="X16" i="58"/>
  <c r="X17" i="58"/>
  <c r="X18" i="58"/>
  <c r="X19" i="58"/>
  <c r="X20" i="58"/>
  <c r="X21" i="58"/>
  <c r="L5" i="58"/>
  <c r="M5" i="58"/>
  <c r="N5" i="58"/>
  <c r="O5" i="58"/>
  <c r="P5" i="58"/>
  <c r="Q5" i="58"/>
  <c r="R5" i="58"/>
  <c r="S5" i="58"/>
  <c r="T5" i="58"/>
  <c r="U5" i="58"/>
  <c r="V5" i="58"/>
  <c r="V6" i="58"/>
  <c r="V7" i="58"/>
  <c r="V8" i="58"/>
  <c r="V9" i="58"/>
  <c r="V10" i="58"/>
  <c r="V11" i="58"/>
  <c r="V12" i="58"/>
  <c r="V13" i="58"/>
  <c r="V14" i="58"/>
  <c r="V15" i="58"/>
  <c r="V16" i="58"/>
  <c r="V17" i="58"/>
  <c r="V18" i="58"/>
  <c r="V19" i="58"/>
  <c r="V20" i="58"/>
  <c r="V21" i="58"/>
  <c r="W5" i="58"/>
  <c r="L6" i="58"/>
  <c r="M6" i="58"/>
  <c r="N6" i="58"/>
  <c r="O6" i="58"/>
  <c r="P6" i="58"/>
  <c r="Q6" i="58"/>
  <c r="R6" i="58"/>
  <c r="S6" i="58"/>
  <c r="T6" i="58"/>
  <c r="U6" i="58"/>
  <c r="W6" i="58"/>
  <c r="L7" i="58"/>
  <c r="M7" i="58"/>
  <c r="N7" i="58"/>
  <c r="O7" i="58"/>
  <c r="P7" i="58"/>
  <c r="Q7" i="58"/>
  <c r="R7" i="58"/>
  <c r="S7" i="58"/>
  <c r="T7" i="58"/>
  <c r="U7" i="58"/>
  <c r="W7" i="58"/>
  <c r="W8" i="58"/>
  <c r="W9" i="58"/>
  <c r="W10" i="58"/>
  <c r="W11" i="58"/>
  <c r="W12" i="58"/>
  <c r="W13" i="58"/>
  <c r="W14" i="58"/>
  <c r="W15" i="58"/>
  <c r="W16" i="58"/>
  <c r="W17" i="58"/>
  <c r="W18" i="58"/>
  <c r="W19" i="58"/>
  <c r="W20" i="58"/>
  <c r="W21" i="58"/>
  <c r="L8" i="58"/>
  <c r="M8" i="58"/>
  <c r="N8" i="58"/>
  <c r="O8" i="58"/>
  <c r="P8" i="58"/>
  <c r="Q8" i="58"/>
  <c r="R8" i="58"/>
  <c r="S8" i="58"/>
  <c r="T8" i="58"/>
  <c r="U8" i="58"/>
  <c r="L9" i="58"/>
  <c r="M9" i="58"/>
  <c r="N9" i="58"/>
  <c r="O9" i="58"/>
  <c r="P9" i="58"/>
  <c r="Q9" i="58"/>
  <c r="R9" i="58"/>
  <c r="S9" i="58"/>
  <c r="T9" i="58"/>
  <c r="U9" i="58"/>
  <c r="L10" i="58"/>
  <c r="M10" i="58"/>
  <c r="N10" i="58"/>
  <c r="O10" i="58"/>
  <c r="P10" i="58"/>
  <c r="Q10" i="58"/>
  <c r="R10" i="58"/>
  <c r="S10" i="58"/>
  <c r="T10" i="58"/>
  <c r="U10" i="58"/>
  <c r="L11" i="58"/>
  <c r="M11" i="58"/>
  <c r="N11" i="58"/>
  <c r="O11" i="58"/>
  <c r="P11" i="58"/>
  <c r="Q11" i="58"/>
  <c r="R11" i="58"/>
  <c r="S11" i="58"/>
  <c r="T11" i="58"/>
  <c r="U11" i="58"/>
  <c r="L12" i="58"/>
  <c r="M12" i="58"/>
  <c r="N12" i="58"/>
  <c r="O12" i="58"/>
  <c r="P12" i="58"/>
  <c r="Q12" i="58"/>
  <c r="R12" i="58"/>
  <c r="S12" i="58"/>
  <c r="T12" i="58"/>
  <c r="U12" i="58"/>
  <c r="L13" i="58"/>
  <c r="M13" i="58"/>
  <c r="N13" i="58"/>
  <c r="O13" i="58"/>
  <c r="P13" i="58"/>
  <c r="Q13" i="58"/>
  <c r="R13" i="58"/>
  <c r="S13" i="58"/>
  <c r="T13" i="58"/>
  <c r="U13" i="58"/>
  <c r="L14" i="58"/>
  <c r="M14" i="58"/>
  <c r="N14" i="58"/>
  <c r="O14" i="58"/>
  <c r="P14" i="58"/>
  <c r="Q14" i="58"/>
  <c r="R14" i="58"/>
  <c r="S14" i="58"/>
  <c r="T14" i="58"/>
  <c r="U14" i="58"/>
  <c r="L15" i="58"/>
  <c r="M15" i="58"/>
  <c r="N15" i="58"/>
  <c r="O15" i="58"/>
  <c r="P15" i="58"/>
  <c r="Q15" i="58"/>
  <c r="R15" i="58"/>
  <c r="S15" i="58"/>
  <c r="T15" i="58"/>
  <c r="U15" i="58"/>
  <c r="L16" i="58"/>
  <c r="M16" i="58"/>
  <c r="N16" i="58"/>
  <c r="O16" i="58"/>
  <c r="P16" i="58"/>
  <c r="Q16" i="58"/>
  <c r="R16" i="58"/>
  <c r="S16" i="58"/>
  <c r="T16" i="58"/>
  <c r="U16" i="58"/>
  <c r="L17" i="58"/>
  <c r="M17" i="58"/>
  <c r="N17" i="58"/>
  <c r="O17" i="58"/>
  <c r="P17" i="58"/>
  <c r="Q17" i="58"/>
  <c r="R17" i="58"/>
  <c r="S17" i="58"/>
  <c r="T17" i="58"/>
  <c r="U17" i="58"/>
  <c r="L18" i="58"/>
  <c r="M18" i="58"/>
  <c r="N18" i="58"/>
  <c r="O18" i="58"/>
  <c r="P18" i="58"/>
  <c r="Q18" i="58"/>
  <c r="R18" i="58"/>
  <c r="S18" i="58"/>
  <c r="T18" i="58"/>
  <c r="U18" i="58"/>
  <c r="L19" i="58"/>
  <c r="M19" i="58"/>
  <c r="N19" i="58"/>
  <c r="O19" i="58"/>
  <c r="P19" i="58"/>
  <c r="Q19" i="58"/>
  <c r="R19" i="58"/>
  <c r="S19" i="58"/>
  <c r="T19" i="58"/>
  <c r="U19" i="58"/>
  <c r="L20" i="58"/>
  <c r="M20" i="58"/>
  <c r="N20" i="58"/>
  <c r="O20" i="58"/>
  <c r="P20" i="58"/>
  <c r="Q20" i="58"/>
  <c r="R20" i="58"/>
  <c r="S20" i="58"/>
  <c r="T20" i="58"/>
  <c r="U20" i="58"/>
  <c r="L21" i="58"/>
  <c r="M21" i="58"/>
  <c r="N21" i="58"/>
  <c r="O21" i="58"/>
  <c r="P21" i="58"/>
  <c r="Q21" i="58"/>
  <c r="R21" i="58"/>
  <c r="S21" i="58"/>
  <c r="T21" i="58"/>
  <c r="U21" i="58"/>
  <c r="L4" i="57"/>
  <c r="M4" i="57"/>
  <c r="N4" i="57"/>
  <c r="O4" i="57"/>
  <c r="P4" i="57"/>
  <c r="Q4" i="57"/>
  <c r="R4" i="57"/>
  <c r="S4" i="57"/>
  <c r="T4" i="57"/>
  <c r="U4" i="57"/>
  <c r="V4" i="57"/>
  <c r="W4" i="57"/>
  <c r="X4" i="57"/>
  <c r="L5" i="57"/>
  <c r="M5" i="57"/>
  <c r="N5" i="57"/>
  <c r="O5" i="57"/>
  <c r="P5" i="57"/>
  <c r="Q5" i="57"/>
  <c r="R5" i="57"/>
  <c r="S5" i="57"/>
  <c r="T5" i="57"/>
  <c r="T6" i="57"/>
  <c r="T7" i="57"/>
  <c r="T8" i="57"/>
  <c r="T9" i="57"/>
  <c r="T10" i="57"/>
  <c r="T11" i="57"/>
  <c r="T12" i="57"/>
  <c r="T13" i="57"/>
  <c r="T14" i="57"/>
  <c r="T15" i="57"/>
  <c r="T16" i="57"/>
  <c r="T17" i="57"/>
  <c r="T18" i="57"/>
  <c r="T19" i="57"/>
  <c r="U5" i="57"/>
  <c r="V5" i="57"/>
  <c r="W5" i="57"/>
  <c r="X5" i="57"/>
  <c r="L6" i="57"/>
  <c r="M6" i="57"/>
  <c r="N6" i="57"/>
  <c r="N7" i="57"/>
  <c r="N8" i="57"/>
  <c r="N9" i="57"/>
  <c r="N10" i="57"/>
  <c r="N11" i="57"/>
  <c r="N12" i="57"/>
  <c r="N13" i="57"/>
  <c r="N14" i="57"/>
  <c r="N15" i="57"/>
  <c r="N16" i="57"/>
  <c r="N17" i="57"/>
  <c r="N18" i="57"/>
  <c r="N19" i="57"/>
  <c r="O6" i="57"/>
  <c r="P6" i="57"/>
  <c r="Q6" i="57"/>
  <c r="R6" i="57"/>
  <c r="S6" i="57"/>
  <c r="U6" i="57"/>
  <c r="V6" i="57"/>
  <c r="W6" i="57"/>
  <c r="W7" i="57"/>
  <c r="W8" i="57"/>
  <c r="W9" i="57"/>
  <c r="W10" i="57"/>
  <c r="W11" i="57"/>
  <c r="W12" i="57"/>
  <c r="W13" i="57"/>
  <c r="W14" i="57"/>
  <c r="W15" i="57"/>
  <c r="W16" i="57"/>
  <c r="W17" i="57"/>
  <c r="W18" i="57"/>
  <c r="W19" i="57"/>
  <c r="X6" i="57"/>
  <c r="L7" i="57"/>
  <c r="L8" i="57"/>
  <c r="L9" i="57"/>
  <c r="L10" i="57"/>
  <c r="L11" i="57"/>
  <c r="L12" i="57"/>
  <c r="L13" i="57"/>
  <c r="L14" i="57"/>
  <c r="L15" i="57"/>
  <c r="L16" i="57"/>
  <c r="L17" i="57"/>
  <c r="L18" i="57"/>
  <c r="L19" i="57"/>
  <c r="M7" i="57"/>
  <c r="O7" i="57"/>
  <c r="P7" i="57"/>
  <c r="Q7" i="57"/>
  <c r="R7" i="57"/>
  <c r="S7" i="57"/>
  <c r="U7" i="57"/>
  <c r="V7" i="57"/>
  <c r="X7" i="57"/>
  <c r="M8" i="57"/>
  <c r="O8" i="57"/>
  <c r="O9" i="57"/>
  <c r="O10" i="57"/>
  <c r="O11" i="57"/>
  <c r="O12" i="57"/>
  <c r="O13" i="57"/>
  <c r="O14" i="57"/>
  <c r="O15" i="57"/>
  <c r="O16" i="57"/>
  <c r="O17" i="57"/>
  <c r="O18" i="57"/>
  <c r="O19" i="57"/>
  <c r="P8" i="57"/>
  <c r="Q8" i="57"/>
  <c r="R8" i="57"/>
  <c r="S8" i="57"/>
  <c r="U8" i="57"/>
  <c r="V8" i="57"/>
  <c r="X8" i="57"/>
  <c r="M9" i="57"/>
  <c r="P9" i="57"/>
  <c r="P10" i="57"/>
  <c r="P11" i="57"/>
  <c r="P12" i="57"/>
  <c r="P13" i="57"/>
  <c r="P14" i="57"/>
  <c r="P15" i="57"/>
  <c r="P16" i="57"/>
  <c r="P17" i="57"/>
  <c r="P18" i="57"/>
  <c r="P19" i="57"/>
  <c r="Q9" i="57"/>
  <c r="R9" i="57"/>
  <c r="S9" i="57"/>
  <c r="U9" i="57"/>
  <c r="V9" i="57"/>
  <c r="X9" i="57"/>
  <c r="M10" i="57"/>
  <c r="Q10" i="57"/>
  <c r="R10" i="57"/>
  <c r="S10" i="57"/>
  <c r="U10" i="57"/>
  <c r="V10" i="57"/>
  <c r="X10" i="57"/>
  <c r="M11" i="57"/>
  <c r="Q11" i="57"/>
  <c r="R11" i="57"/>
  <c r="S11" i="57"/>
  <c r="U11" i="57"/>
  <c r="V11" i="57"/>
  <c r="X11" i="57"/>
  <c r="M12" i="57"/>
  <c r="Q12" i="57"/>
  <c r="R12" i="57"/>
  <c r="S12" i="57"/>
  <c r="U12" i="57"/>
  <c r="V12" i="57"/>
  <c r="X12" i="57"/>
  <c r="M13" i="57"/>
  <c r="Q13" i="57"/>
  <c r="R13" i="57"/>
  <c r="S13" i="57"/>
  <c r="U13" i="57"/>
  <c r="V13" i="57"/>
  <c r="X13" i="57"/>
  <c r="M14" i="57"/>
  <c r="Q14" i="57"/>
  <c r="R14" i="57"/>
  <c r="S14" i="57"/>
  <c r="U14" i="57"/>
  <c r="V14" i="57"/>
  <c r="X14" i="57"/>
  <c r="M15" i="57"/>
  <c r="Q15" i="57"/>
  <c r="R15" i="57"/>
  <c r="S15" i="57"/>
  <c r="S16" i="57"/>
  <c r="S17" i="57"/>
  <c r="S18" i="57"/>
  <c r="S19" i="57"/>
  <c r="U15" i="57"/>
  <c r="V15" i="57"/>
  <c r="X15" i="57"/>
  <c r="M16" i="57"/>
  <c r="Q16" i="57"/>
  <c r="R16" i="57"/>
  <c r="U16" i="57"/>
  <c r="V16" i="57"/>
  <c r="X16" i="57"/>
  <c r="M17" i="57"/>
  <c r="Q17" i="57"/>
  <c r="R17" i="57"/>
  <c r="U17" i="57"/>
  <c r="V17" i="57"/>
  <c r="X17" i="57"/>
  <c r="M18" i="57"/>
  <c r="Q18" i="57"/>
  <c r="R18" i="57"/>
  <c r="U18" i="57"/>
  <c r="V18" i="57"/>
  <c r="X18" i="57"/>
  <c r="M19" i="57"/>
  <c r="Q19" i="57"/>
  <c r="R19" i="57"/>
  <c r="U19" i="57"/>
  <c r="V19" i="57"/>
  <c r="X19" i="57"/>
  <c r="L45" i="57"/>
  <c r="M45" i="57"/>
  <c r="N45" i="57"/>
  <c r="O45" i="57"/>
  <c r="P45" i="57"/>
  <c r="Q45" i="57"/>
  <c r="R45" i="57"/>
  <c r="S45" i="57"/>
  <c r="T45" i="57"/>
  <c r="U45" i="57"/>
  <c r="V45" i="57"/>
  <c r="W45" i="57"/>
  <c r="X45" i="57"/>
  <c r="L68" i="57"/>
  <c r="M68" i="57"/>
  <c r="N68" i="57"/>
  <c r="O68" i="57"/>
  <c r="P68" i="57"/>
  <c r="Q68" i="57"/>
  <c r="R68" i="57"/>
  <c r="S68" i="57"/>
  <c r="T68" i="57"/>
  <c r="U68" i="57"/>
  <c r="V68" i="57"/>
  <c r="W68" i="57"/>
  <c r="X68" i="57"/>
  <c r="L91" i="57"/>
  <c r="M91" i="57"/>
  <c r="N91" i="57"/>
  <c r="O91" i="57"/>
  <c r="P91" i="57"/>
  <c r="Q91" i="57"/>
  <c r="R91" i="57"/>
  <c r="S91" i="57"/>
  <c r="T91" i="57"/>
  <c r="U91" i="57"/>
  <c r="V91" i="57"/>
  <c r="W91" i="57"/>
  <c r="X91" i="57"/>
  <c r="L114" i="57"/>
  <c r="M114" i="57"/>
  <c r="N114" i="57"/>
  <c r="O114" i="57"/>
  <c r="P114" i="57"/>
  <c r="Q114" i="57"/>
  <c r="R114" i="57"/>
  <c r="S114" i="57"/>
  <c r="T114" i="57"/>
  <c r="U114" i="57"/>
  <c r="V114" i="57"/>
  <c r="W114" i="57"/>
  <c r="X114" i="57"/>
  <c r="L52" i="56"/>
  <c r="L40" i="56"/>
  <c r="L25" i="56"/>
  <c r="M14" i="56"/>
  <c r="N14" i="56"/>
  <c r="O14" i="56"/>
  <c r="P14" i="56"/>
  <c r="Q14" i="56"/>
  <c r="R14" i="56"/>
  <c r="S14" i="56"/>
  <c r="T14" i="56"/>
  <c r="U14" i="56"/>
  <c r="V14" i="56"/>
  <c r="W14" i="56"/>
  <c r="X14" i="56"/>
  <c r="L14" i="56"/>
  <c r="K67" i="56"/>
  <c r="J67" i="56"/>
  <c r="I67" i="56"/>
  <c r="H67" i="56"/>
  <c r="G67" i="56"/>
  <c r="F67" i="56"/>
  <c r="E67" i="56"/>
  <c r="D67" i="56"/>
  <c r="D14" i="56"/>
  <c r="E14" i="56"/>
  <c r="F14" i="56"/>
  <c r="G14" i="56"/>
  <c r="H14" i="56"/>
  <c r="I14" i="56"/>
  <c r="J14" i="56"/>
  <c r="K14" i="56"/>
  <c r="D25" i="56"/>
  <c r="E25" i="56"/>
  <c r="F25" i="56"/>
  <c r="G25" i="56"/>
  <c r="H25" i="56"/>
  <c r="I25" i="56"/>
  <c r="J25" i="56"/>
  <c r="K25" i="56"/>
  <c r="D40" i="56"/>
  <c r="E40" i="56"/>
  <c r="F40" i="56"/>
  <c r="G40" i="56"/>
  <c r="H40" i="56"/>
  <c r="I40" i="56"/>
  <c r="J40" i="56"/>
  <c r="K40" i="56"/>
  <c r="D52" i="56"/>
  <c r="E52" i="56"/>
  <c r="F52" i="56"/>
  <c r="G52" i="56"/>
  <c r="H52" i="56"/>
  <c r="I52" i="56"/>
  <c r="J52" i="56"/>
  <c r="K52" i="56"/>
  <c r="X4" i="54"/>
  <c r="G22" i="109" s="1"/>
  <c r="G28" i="109" s="1"/>
  <c r="X5" i="54"/>
  <c r="X6" i="54"/>
  <c r="X9" i="54"/>
  <c r="X10" i="54"/>
  <c r="X11" i="54"/>
  <c r="X12" i="54"/>
  <c r="X13" i="54"/>
  <c r="X25" i="54"/>
  <c r="X39" i="54"/>
  <c r="X51" i="54"/>
  <c r="X65" i="54"/>
  <c r="X45" i="53"/>
  <c r="X68" i="53"/>
  <c r="X91" i="53"/>
  <c r="X114" i="53"/>
  <c r="L65" i="54"/>
  <c r="L45" i="53"/>
  <c r="M45" i="53"/>
  <c r="N45" i="53"/>
  <c r="O45" i="53"/>
  <c r="P45" i="53"/>
  <c r="Q45" i="53"/>
  <c r="R45" i="53"/>
  <c r="S45" i="53"/>
  <c r="T45" i="53"/>
  <c r="U45" i="53"/>
  <c r="V45" i="53"/>
  <c r="W45" i="53"/>
  <c r="L68" i="53"/>
  <c r="M68" i="53"/>
  <c r="N68" i="53"/>
  <c r="O68" i="53"/>
  <c r="P68" i="53"/>
  <c r="Q68" i="53"/>
  <c r="R68" i="53"/>
  <c r="S68" i="53"/>
  <c r="T68" i="53"/>
  <c r="U68" i="53"/>
  <c r="V68" i="53"/>
  <c r="W68" i="53"/>
  <c r="L91" i="53"/>
  <c r="M91" i="53"/>
  <c r="N91" i="53"/>
  <c r="O91" i="53"/>
  <c r="P91" i="53"/>
  <c r="Q91" i="53"/>
  <c r="R91" i="53"/>
  <c r="S91" i="53"/>
  <c r="T91" i="53"/>
  <c r="U91" i="53"/>
  <c r="V91" i="53"/>
  <c r="W91" i="53"/>
  <c r="L114" i="53"/>
  <c r="M114" i="53"/>
  <c r="N114" i="53"/>
  <c r="O114" i="53"/>
  <c r="P114" i="53"/>
  <c r="Q114" i="53"/>
  <c r="R114" i="53"/>
  <c r="S114" i="53"/>
  <c r="T114" i="53"/>
  <c r="U114" i="53"/>
  <c r="V114" i="53"/>
  <c r="W114" i="53"/>
  <c r="L4" i="54"/>
  <c r="M4" i="54"/>
  <c r="N4" i="54"/>
  <c r="O4" i="54"/>
  <c r="P4" i="54"/>
  <c r="Q4" i="54"/>
  <c r="R4" i="54"/>
  <c r="S4" i="54"/>
  <c r="T4" i="54"/>
  <c r="U4" i="54"/>
  <c r="V4" i="54"/>
  <c r="W4" i="54"/>
  <c r="L5" i="54"/>
  <c r="M5" i="54"/>
  <c r="N5" i="54"/>
  <c r="O5" i="54"/>
  <c r="P5" i="54"/>
  <c r="Q5" i="54"/>
  <c r="R5" i="54"/>
  <c r="S5" i="54"/>
  <c r="T5" i="54"/>
  <c r="U5" i="54"/>
  <c r="V5" i="54"/>
  <c r="W5" i="54"/>
  <c r="L6" i="54"/>
  <c r="M6" i="54"/>
  <c r="N6" i="54"/>
  <c r="O6" i="54"/>
  <c r="P6" i="54"/>
  <c r="Q6" i="54"/>
  <c r="R6" i="54"/>
  <c r="S6" i="54"/>
  <c r="T6" i="54"/>
  <c r="C22" i="109" s="1"/>
  <c r="C28" i="109" s="1"/>
  <c r="U6" i="54"/>
  <c r="V6" i="54"/>
  <c r="W6" i="54"/>
  <c r="L9" i="54"/>
  <c r="M9" i="54"/>
  <c r="N9" i="54"/>
  <c r="O9" i="54"/>
  <c r="P9" i="54"/>
  <c r="Q9" i="54"/>
  <c r="R9" i="54"/>
  <c r="S9" i="54"/>
  <c r="T9" i="54"/>
  <c r="U9" i="54"/>
  <c r="V9" i="54"/>
  <c r="W9" i="54"/>
  <c r="L10" i="54"/>
  <c r="M10" i="54"/>
  <c r="N10" i="54"/>
  <c r="O10" i="54"/>
  <c r="P10" i="54"/>
  <c r="Q10" i="54"/>
  <c r="R10" i="54"/>
  <c r="S10" i="54"/>
  <c r="T10" i="54"/>
  <c r="U10" i="54"/>
  <c r="V10" i="54"/>
  <c r="W10" i="54"/>
  <c r="L11" i="54"/>
  <c r="M11" i="54"/>
  <c r="N11" i="54"/>
  <c r="O11" i="54"/>
  <c r="P11" i="54"/>
  <c r="Q11" i="54"/>
  <c r="R11" i="54"/>
  <c r="S11" i="54"/>
  <c r="T11" i="54"/>
  <c r="U11" i="54"/>
  <c r="V11" i="54"/>
  <c r="W11" i="54"/>
  <c r="L12" i="54"/>
  <c r="M12" i="54"/>
  <c r="N12" i="54"/>
  <c r="O12" i="54"/>
  <c r="P12" i="54"/>
  <c r="Q12" i="54"/>
  <c r="R12" i="54"/>
  <c r="S12" i="54"/>
  <c r="T12" i="54"/>
  <c r="U12" i="54"/>
  <c r="V12" i="54"/>
  <c r="W12" i="54"/>
  <c r="L13" i="54"/>
  <c r="M13" i="54"/>
  <c r="N13" i="54"/>
  <c r="O13" i="54"/>
  <c r="P13" i="54"/>
  <c r="Q13" i="54"/>
  <c r="R13" i="54"/>
  <c r="S13" i="54"/>
  <c r="T13" i="54"/>
  <c r="U13" i="54"/>
  <c r="V13" i="54"/>
  <c r="W13" i="54"/>
  <c r="D14" i="54"/>
  <c r="E14" i="54"/>
  <c r="F14" i="54"/>
  <c r="G14" i="54"/>
  <c r="H14" i="54"/>
  <c r="I14" i="54"/>
  <c r="J14" i="54"/>
  <c r="K14" i="54"/>
  <c r="D25" i="54"/>
  <c r="E25" i="54"/>
  <c r="F25" i="54"/>
  <c r="G25" i="54"/>
  <c r="H25" i="54"/>
  <c r="I25" i="54"/>
  <c r="J25" i="54"/>
  <c r="K25" i="54"/>
  <c r="L25" i="54"/>
  <c r="M25" i="54"/>
  <c r="N25" i="54"/>
  <c r="O25" i="54"/>
  <c r="P25" i="54"/>
  <c r="Q25" i="54"/>
  <c r="R25" i="54"/>
  <c r="S25" i="54"/>
  <c r="T25" i="54"/>
  <c r="U25" i="54"/>
  <c r="V25" i="54"/>
  <c r="W25" i="54"/>
  <c r="D39" i="54"/>
  <c r="E39" i="54"/>
  <c r="F39" i="54"/>
  <c r="G39" i="54"/>
  <c r="H39" i="54"/>
  <c r="I39" i="54"/>
  <c r="J39" i="54"/>
  <c r="K39" i="54"/>
  <c r="L39" i="54"/>
  <c r="M39" i="54"/>
  <c r="N39" i="54"/>
  <c r="O39" i="54"/>
  <c r="P39" i="54"/>
  <c r="Q39" i="54"/>
  <c r="R39" i="54"/>
  <c r="S39" i="54"/>
  <c r="T39" i="54"/>
  <c r="U39" i="54"/>
  <c r="V39" i="54"/>
  <c r="W39" i="54"/>
  <c r="D51" i="54"/>
  <c r="E51" i="54"/>
  <c r="F51" i="54"/>
  <c r="G51" i="54"/>
  <c r="H51" i="54"/>
  <c r="I51" i="54"/>
  <c r="J51" i="54"/>
  <c r="K51" i="54"/>
  <c r="L51" i="54"/>
  <c r="M51" i="54"/>
  <c r="N51" i="54"/>
  <c r="O51" i="54"/>
  <c r="P51" i="54"/>
  <c r="Q51" i="54"/>
  <c r="R51" i="54"/>
  <c r="S51" i="54"/>
  <c r="T51" i="54"/>
  <c r="U51" i="54"/>
  <c r="V51" i="54"/>
  <c r="W51" i="54"/>
  <c r="D65" i="54"/>
  <c r="E65" i="54"/>
  <c r="F65" i="54"/>
  <c r="G65" i="54"/>
  <c r="H65" i="54"/>
  <c r="I65" i="54"/>
  <c r="J65" i="54"/>
  <c r="K65" i="54"/>
  <c r="M65" i="54"/>
  <c r="N65" i="54"/>
  <c r="O65" i="54"/>
  <c r="P65" i="54"/>
  <c r="Q65" i="54"/>
  <c r="R65" i="54"/>
  <c r="S65" i="54"/>
  <c r="T65" i="54"/>
  <c r="U65" i="54"/>
  <c r="V65" i="54"/>
  <c r="W65" i="54"/>
  <c r="L76" i="55"/>
  <c r="M76" i="55"/>
  <c r="N76" i="55"/>
  <c r="O76" i="55"/>
  <c r="P76" i="55"/>
  <c r="Q76" i="55"/>
  <c r="R76" i="55"/>
  <c r="S76" i="55"/>
  <c r="T76" i="55"/>
  <c r="L77" i="55"/>
  <c r="M77" i="55"/>
  <c r="N77" i="55"/>
  <c r="O77" i="55"/>
  <c r="P77" i="55"/>
  <c r="Q77" i="55"/>
  <c r="R77" i="55"/>
  <c r="S77" i="55"/>
  <c r="T77" i="55"/>
  <c r="L78" i="55"/>
  <c r="M78" i="55"/>
  <c r="N78" i="55"/>
  <c r="O78" i="55"/>
  <c r="P78" i="55"/>
  <c r="Q78" i="55"/>
  <c r="R78" i="55"/>
  <c r="S78" i="55"/>
  <c r="T78" i="55"/>
  <c r="L79" i="55"/>
  <c r="M79" i="55"/>
  <c r="N79" i="55"/>
  <c r="O79" i="55"/>
  <c r="P79" i="55"/>
  <c r="Q79" i="55"/>
  <c r="R79" i="55"/>
  <c r="S79" i="55"/>
  <c r="T79" i="55"/>
  <c r="L80" i="55"/>
  <c r="M80" i="55"/>
  <c r="N80" i="55"/>
  <c r="O80" i="55"/>
  <c r="P80" i="55"/>
  <c r="Q80" i="55"/>
  <c r="R80" i="55"/>
  <c r="S80" i="55"/>
  <c r="T80" i="55"/>
  <c r="L81" i="55"/>
  <c r="M81" i="55"/>
  <c r="N81" i="55"/>
  <c r="O81" i="55"/>
  <c r="P81" i="55"/>
  <c r="Q81" i="55"/>
  <c r="R81" i="55"/>
  <c r="S81" i="55"/>
  <c r="T81" i="55"/>
  <c r="L82" i="55"/>
  <c r="M82" i="55"/>
  <c r="N82" i="55"/>
  <c r="O82" i="55"/>
  <c r="P82" i="55"/>
  <c r="Q82" i="55"/>
  <c r="R82" i="55"/>
  <c r="S82" i="55"/>
  <c r="T82" i="55"/>
  <c r="L83" i="55"/>
  <c r="M83" i="55"/>
  <c r="N83" i="55"/>
  <c r="O83" i="55"/>
  <c r="P83" i="55"/>
  <c r="Q83" i="55"/>
  <c r="R83" i="55"/>
  <c r="S83" i="55"/>
  <c r="T83" i="55"/>
  <c r="L84" i="55"/>
  <c r="M84" i="55"/>
  <c r="N84" i="55"/>
  <c r="O84" i="55"/>
  <c r="P84" i="55"/>
  <c r="Q84" i="55"/>
  <c r="R84" i="55"/>
  <c r="S84" i="55"/>
  <c r="T84" i="55"/>
  <c r="L89" i="55"/>
  <c r="M89" i="55"/>
  <c r="N89" i="55"/>
  <c r="O89" i="55"/>
  <c r="P89" i="55"/>
  <c r="Q89" i="55"/>
  <c r="R89" i="55"/>
  <c r="S89" i="55"/>
  <c r="T89" i="55"/>
  <c r="L90" i="55"/>
  <c r="M90" i="55"/>
  <c r="N90" i="55"/>
  <c r="O90" i="55"/>
  <c r="P90" i="55"/>
  <c r="Q90" i="55"/>
  <c r="R90" i="55"/>
  <c r="S90" i="55"/>
  <c r="T90" i="55"/>
  <c r="L91" i="55"/>
  <c r="M91" i="55"/>
  <c r="N91" i="55"/>
  <c r="O91" i="55"/>
  <c r="P91" i="55"/>
  <c r="Q91" i="55"/>
  <c r="R91" i="55"/>
  <c r="S91" i="55"/>
  <c r="T91" i="55"/>
  <c r="L92" i="55"/>
  <c r="M92" i="55"/>
  <c r="N92" i="55"/>
  <c r="O92" i="55"/>
  <c r="P92" i="55"/>
  <c r="Q92" i="55"/>
  <c r="R92" i="55"/>
  <c r="S92" i="55"/>
  <c r="T92" i="55"/>
  <c r="L93" i="55"/>
  <c r="M93" i="55"/>
  <c r="N93" i="55"/>
  <c r="O93" i="55"/>
  <c r="P93" i="55"/>
  <c r="Q93" i="55"/>
  <c r="R93" i="55"/>
  <c r="S93" i="55"/>
  <c r="T93" i="55"/>
  <c r="L94" i="55"/>
  <c r="M94" i="55"/>
  <c r="N94" i="55"/>
  <c r="O94" i="55"/>
  <c r="P94" i="55"/>
  <c r="Q94" i="55"/>
  <c r="R94" i="55"/>
  <c r="S94" i="55"/>
  <c r="T94" i="55"/>
  <c r="L95" i="55"/>
  <c r="M95" i="55"/>
  <c r="N95" i="55"/>
  <c r="O95" i="55"/>
  <c r="P95" i="55"/>
  <c r="Q95" i="55"/>
  <c r="R95" i="55"/>
  <c r="S95" i="55"/>
  <c r="T95" i="55"/>
  <c r="L96" i="55"/>
  <c r="M96" i="55"/>
  <c r="N96" i="55"/>
  <c r="O96" i="55"/>
  <c r="P96" i="55"/>
  <c r="Q96" i="55"/>
  <c r="R96" i="55"/>
  <c r="S96" i="55"/>
  <c r="T96" i="55"/>
  <c r="L97" i="55"/>
  <c r="M97" i="55"/>
  <c r="N97" i="55"/>
  <c r="O97" i="55"/>
  <c r="P97" i="55"/>
  <c r="Q97" i="55"/>
  <c r="R97" i="55"/>
  <c r="S97" i="55"/>
  <c r="T97" i="55"/>
  <c r="L99" i="55"/>
  <c r="M99" i="55"/>
  <c r="N99" i="55"/>
  <c r="O99" i="55"/>
  <c r="P99" i="55"/>
  <c r="Q99" i="55"/>
  <c r="R99" i="55"/>
  <c r="S99" i="55"/>
  <c r="T99" i="55"/>
  <c r="L100" i="55"/>
  <c r="M100" i="55"/>
  <c r="N100" i="55"/>
  <c r="O100" i="55"/>
  <c r="P100" i="55"/>
  <c r="Q100" i="55"/>
  <c r="R100" i="55"/>
  <c r="S100" i="55"/>
  <c r="T100" i="55"/>
  <c r="L101" i="55"/>
  <c r="M101" i="55"/>
  <c r="N101" i="55"/>
  <c r="O101" i="55"/>
  <c r="P101" i="55"/>
  <c r="Q101" i="55"/>
  <c r="R101" i="55"/>
  <c r="S101" i="55"/>
  <c r="T101" i="55"/>
  <c r="L102" i="55"/>
  <c r="M102" i="55"/>
  <c r="N102" i="55"/>
  <c r="O102" i="55"/>
  <c r="P102" i="55"/>
  <c r="Q102" i="55"/>
  <c r="R102" i="55"/>
  <c r="S102" i="55"/>
  <c r="T102" i="55"/>
  <c r="L103" i="55"/>
  <c r="M103" i="55"/>
  <c r="N103" i="55"/>
  <c r="O103" i="55"/>
  <c r="P103" i="55"/>
  <c r="Q103" i="55"/>
  <c r="R103" i="55"/>
  <c r="S103" i="55"/>
  <c r="T103" i="55"/>
  <c r="L104" i="55"/>
  <c r="M104" i="55"/>
  <c r="N104" i="55"/>
  <c r="O104" i="55"/>
  <c r="P104" i="55"/>
  <c r="Q104" i="55"/>
  <c r="R104" i="55"/>
  <c r="S104" i="55"/>
  <c r="T104" i="55"/>
  <c r="L105" i="55"/>
  <c r="M105" i="55"/>
  <c r="N105" i="55"/>
  <c r="O105" i="55"/>
  <c r="P105" i="55"/>
  <c r="Q105" i="55"/>
  <c r="R105" i="55"/>
  <c r="S105" i="55"/>
  <c r="T105" i="55"/>
  <c r="L106" i="55"/>
  <c r="M106" i="55"/>
  <c r="N106" i="55"/>
  <c r="O106" i="55"/>
  <c r="P106" i="55"/>
  <c r="Q106" i="55"/>
  <c r="R106" i="55"/>
  <c r="S106" i="55"/>
  <c r="T106" i="55"/>
  <c r="L107" i="55"/>
  <c r="M107" i="55"/>
  <c r="N107" i="55"/>
  <c r="O107" i="55"/>
  <c r="P107" i="55"/>
  <c r="Q107" i="55"/>
  <c r="R107" i="55"/>
  <c r="S107" i="55"/>
  <c r="T107" i="55"/>
  <c r="L112" i="55"/>
  <c r="M112" i="55"/>
  <c r="N112" i="55"/>
  <c r="O112" i="55"/>
  <c r="P112" i="55"/>
  <c r="Q112" i="55"/>
  <c r="R112" i="55"/>
  <c r="S112" i="55"/>
  <c r="T112" i="55"/>
  <c r="L113" i="55"/>
  <c r="M113" i="55"/>
  <c r="N113" i="55"/>
  <c r="O113" i="55"/>
  <c r="P113" i="55"/>
  <c r="Q113" i="55"/>
  <c r="R113" i="55"/>
  <c r="S113" i="55"/>
  <c r="T113" i="55"/>
  <c r="L114" i="55"/>
  <c r="M114" i="55"/>
  <c r="N114" i="55"/>
  <c r="O114" i="55"/>
  <c r="P114" i="55"/>
  <c r="Q114" i="55"/>
  <c r="R114" i="55"/>
  <c r="S114" i="55"/>
  <c r="T114" i="55"/>
  <c r="L115" i="55"/>
  <c r="M115" i="55"/>
  <c r="N115" i="55"/>
  <c r="O115" i="55"/>
  <c r="P115" i="55"/>
  <c r="Q115" i="55"/>
  <c r="R115" i="55"/>
  <c r="S115" i="55"/>
  <c r="T115" i="55"/>
  <c r="L116" i="55"/>
  <c r="M116" i="55"/>
  <c r="N116" i="55"/>
  <c r="O116" i="55"/>
  <c r="P116" i="55"/>
  <c r="Q116" i="55"/>
  <c r="R116" i="55"/>
  <c r="S116" i="55"/>
  <c r="T116" i="55"/>
  <c r="U116" i="55"/>
  <c r="V116" i="55"/>
  <c r="W116" i="55"/>
  <c r="L117" i="55"/>
  <c r="M117" i="55"/>
  <c r="N117" i="55"/>
  <c r="O117" i="55"/>
  <c r="P117" i="55"/>
  <c r="Q117" i="55"/>
  <c r="R117" i="55"/>
  <c r="S117" i="55"/>
  <c r="T117" i="55"/>
  <c r="L118" i="55"/>
  <c r="M118" i="55"/>
  <c r="N118" i="55"/>
  <c r="O118" i="55"/>
  <c r="P118" i="55"/>
  <c r="Q118" i="55"/>
  <c r="R118" i="55"/>
  <c r="S118" i="55"/>
  <c r="T118" i="55"/>
  <c r="L119" i="55"/>
  <c r="M119" i="55"/>
  <c r="N119" i="55"/>
  <c r="O119" i="55"/>
  <c r="P119" i="55"/>
  <c r="Q119" i="55"/>
  <c r="R119" i="55"/>
  <c r="S119" i="55"/>
  <c r="T119" i="55"/>
  <c r="X7" i="54"/>
  <c r="T7" i="54"/>
  <c r="P7" i="54"/>
  <c r="U7" i="54"/>
  <c r="Q7" i="54"/>
  <c r="M7" i="54"/>
  <c r="V7" i="54"/>
  <c r="R7" i="54"/>
  <c r="N7" i="54"/>
  <c r="W8" i="54"/>
  <c r="S8" i="54"/>
  <c r="O8" i="54"/>
  <c r="L8" i="54"/>
  <c r="Y45" i="53"/>
  <c r="Y45" i="57"/>
  <c r="AU139" i="83"/>
  <c r="AT142" i="83"/>
  <c r="AT144" i="83"/>
  <c r="AT146" i="83"/>
  <c r="AP148" i="83"/>
  <c r="BP148" i="83"/>
  <c r="BS149" i="83"/>
  <c r="AT150" i="83"/>
  <c r="BP150" i="83"/>
  <c r="AS151" i="83"/>
  <c r="AT152" i="83"/>
  <c r="BT152" i="83"/>
  <c r="BS153" i="83"/>
  <c r="BP154" i="83"/>
  <c r="AU155" i="83"/>
  <c r="BG155" i="83"/>
  <c r="BU155" i="83"/>
  <c r="AT156" i="83"/>
  <c r="BT156" i="83"/>
  <c r="BT158" i="83"/>
  <c r="AU159" i="83"/>
  <c r="BU159" i="83"/>
  <c r="BQ161" i="83"/>
  <c r="AU163" i="83"/>
  <c r="BU163" i="83"/>
  <c r="AT164" i="83"/>
  <c r="BP164" i="83"/>
  <c r="BU165" i="83"/>
  <c r="BR166" i="83"/>
  <c r="BG167" i="83"/>
  <c r="AT168" i="83"/>
  <c r="BT168" i="83"/>
  <c r="BU169" i="83"/>
  <c r="AT170" i="83"/>
  <c r="BR170" i="83"/>
  <c r="AT172" i="83"/>
  <c r="BT172" i="83"/>
  <c r="AT174" i="83"/>
  <c r="AU175" i="83"/>
  <c r="BA175" i="83"/>
  <c r="BS175" i="83"/>
  <c r="AP176" i="83"/>
  <c r="BB176" i="83"/>
  <c r="BG138" i="83"/>
  <c r="AT139" i="83"/>
  <c r="AU140" i="83"/>
  <c r="BA140" i="83"/>
  <c r="BG140" i="83"/>
  <c r="AT143" i="83"/>
  <c r="AS144" i="83"/>
  <c r="BA144" i="83"/>
  <c r="BG144" i="83"/>
  <c r="BG146" i="83"/>
  <c r="AT147" i="83"/>
  <c r="BP147" i="83"/>
  <c r="BU148" i="83"/>
  <c r="BT149" i="83"/>
  <c r="BU150" i="83"/>
  <c r="BT151" i="83"/>
  <c r="BA152" i="83"/>
  <c r="BG152" i="83"/>
  <c r="BQ152" i="83"/>
  <c r="AU154" i="83"/>
  <c r="BU154" i="83"/>
  <c r="BR155" i="83"/>
  <c r="BU156" i="83"/>
  <c r="BT157" i="83"/>
  <c r="BQ158" i="83"/>
  <c r="AT159" i="83"/>
  <c r="BP159" i="83"/>
  <c r="AU160" i="83"/>
  <c r="BU160" i="83"/>
  <c r="BT161" i="83"/>
  <c r="BS162" i="83"/>
  <c r="AP163" i="83"/>
  <c r="AS164" i="83"/>
  <c r="BS164" i="83"/>
  <c r="BP165" i="83"/>
  <c r="BS166" i="83"/>
  <c r="AT167" i="83"/>
  <c r="BP167" i="83"/>
  <c r="BG168" i="83"/>
  <c r="AS170" i="83"/>
  <c r="BS170" i="83"/>
  <c r="AP171" i="83"/>
  <c r="BP171" i="83"/>
  <c r="BS172" i="83"/>
  <c r="BP173" i="83"/>
  <c r="BG174" i="83"/>
  <c r="BQ174" i="83"/>
  <c r="AT175" i="83"/>
  <c r="BD175" i="83"/>
  <c r="BT175" i="83"/>
  <c r="AU176" i="83"/>
  <c r="BA176" i="83"/>
  <c r="BQ176" i="83"/>
  <c r="AU178" i="83"/>
  <c r="BU178" i="83"/>
  <c r="BB179" i="83"/>
  <c r="BR179" i="83"/>
  <c r="BU180" i="83"/>
  <c r="BB181" i="83"/>
  <c r="BR181" i="83"/>
  <c r="AS182" i="83"/>
  <c r="AY182" i="83"/>
  <c r="BI182" i="83"/>
  <c r="BO182" i="83"/>
  <c r="AP183" i="83"/>
  <c r="AV183" i="83"/>
  <c r="BF183" i="83"/>
  <c r="BL183" i="83"/>
  <c r="AM184" i="83"/>
  <c r="AS184" i="83"/>
  <c r="BC184" i="83"/>
  <c r="BI184" i="83"/>
  <c r="BS184" i="83"/>
  <c r="AP185" i="83"/>
  <c r="AZ185" i="83"/>
  <c r="BF185" i="83"/>
  <c r="BP185" i="83"/>
  <c r="AM186" i="83"/>
  <c r="AW186" i="83"/>
  <c r="BC186" i="83"/>
  <c r="BM186" i="83"/>
  <c r="BS186" i="83"/>
  <c r="AT187" i="83"/>
  <c r="AZ187" i="83"/>
  <c r="BJ187" i="83"/>
  <c r="BP187" i="83"/>
  <c r="AQ188" i="83"/>
  <c r="AW188" i="83"/>
  <c r="BG188" i="83"/>
  <c r="BM188" i="83"/>
  <c r="AN189" i="83"/>
  <c r="AT189" i="83"/>
  <c r="BD189" i="83"/>
  <c r="BJ189" i="83"/>
  <c r="BT189" i="83"/>
  <c r="AQ190" i="83"/>
  <c r="BA190" i="83"/>
  <c r="BG190" i="83"/>
  <c r="BQ190" i="83"/>
  <c r="AP191" i="83"/>
  <c r="AX191" i="83"/>
  <c r="BF191" i="83"/>
  <c r="BN191" i="83"/>
  <c r="AM192" i="83"/>
  <c r="AU192" i="83"/>
  <c r="BC192" i="83"/>
  <c r="BK192" i="83"/>
  <c r="BS192" i="83"/>
  <c r="AR193" i="83"/>
  <c r="AZ193" i="83"/>
  <c r="BH193" i="83"/>
  <c r="BP193" i="83"/>
  <c r="AO194" i="83"/>
  <c r="AW194" i="83"/>
  <c r="BE194" i="83"/>
  <c r="BM194" i="83"/>
  <c r="BU194" i="83"/>
  <c r="AT195" i="83"/>
  <c r="BB195" i="83"/>
  <c r="BJ195" i="83"/>
  <c r="BR195" i="83"/>
  <c r="CP183" i="83"/>
  <c r="CS182" i="83"/>
  <c r="CP181" i="83"/>
  <c r="CS180" i="83"/>
  <c r="CT140" i="83"/>
  <c r="CP140" i="83"/>
  <c r="CP138" i="83"/>
  <c r="AE195" i="83"/>
  <c r="Y195" i="83"/>
  <c r="O195" i="83"/>
  <c r="I195" i="83"/>
  <c r="AG194" i="83"/>
  <c r="AA194" i="83"/>
  <c r="Q194" i="83"/>
  <c r="K194" i="83"/>
  <c r="AI193" i="83"/>
  <c r="AC193" i="83"/>
  <c r="S193" i="83"/>
  <c r="M193" i="83"/>
  <c r="C193" i="83"/>
  <c r="AE192" i="83"/>
  <c r="U192" i="83"/>
  <c r="O192" i="83"/>
  <c r="E192" i="83"/>
  <c r="AG191" i="83"/>
  <c r="W191" i="83"/>
  <c r="Q191" i="83"/>
  <c r="G191" i="83"/>
  <c r="AI190" i="83"/>
  <c r="BR176" i="83"/>
  <c r="BA177" i="83"/>
  <c r="DE195" i="83"/>
  <c r="DA195" i="83"/>
  <c r="CW195" i="83"/>
  <c r="CS195" i="83"/>
  <c r="CO195" i="83"/>
  <c r="CK195" i="83"/>
  <c r="CG195" i="83"/>
  <c r="CC195" i="83"/>
  <c r="BY195" i="83"/>
  <c r="DD194" i="83"/>
  <c r="CZ194" i="83"/>
  <c r="CV194" i="83"/>
  <c r="CR194" i="83"/>
  <c r="CN194" i="83"/>
  <c r="CK194" i="83"/>
  <c r="CF194" i="83"/>
  <c r="CC194" i="83"/>
  <c r="BX194" i="83"/>
  <c r="DD193" i="83"/>
  <c r="CY193" i="83"/>
  <c r="CV193" i="83"/>
  <c r="CQ193" i="83"/>
  <c r="CN193" i="83"/>
  <c r="CI193" i="83"/>
  <c r="CF193" i="83"/>
  <c r="CA193" i="83"/>
  <c r="BX193" i="83"/>
  <c r="DB192" i="83"/>
  <c r="CY192" i="83"/>
  <c r="CT192" i="83"/>
  <c r="CQ192" i="83"/>
  <c r="CL192" i="83"/>
  <c r="CI192" i="83"/>
  <c r="CD192" i="83"/>
  <c r="CA192" i="83"/>
  <c r="DE191" i="83"/>
  <c r="DB191" i="83"/>
  <c r="CW191" i="83"/>
  <c r="CT191" i="83"/>
  <c r="CO191" i="83"/>
  <c r="CL191" i="83"/>
  <c r="CG191" i="83"/>
  <c r="CD191" i="83"/>
  <c r="BY191" i="83"/>
  <c r="DE190" i="83"/>
  <c r="CZ190" i="83"/>
  <c r="CW190" i="83"/>
  <c r="CR190" i="83"/>
  <c r="CO190" i="83"/>
  <c r="CJ190" i="83"/>
  <c r="CG190" i="83"/>
  <c r="CB190" i="83"/>
  <c r="BY190" i="83"/>
  <c r="DC189" i="83"/>
  <c r="CZ189" i="83"/>
  <c r="CU189" i="83"/>
  <c r="CR189" i="83"/>
  <c r="CM189" i="83"/>
  <c r="CJ189" i="83"/>
  <c r="CE189" i="83"/>
  <c r="CB189" i="83"/>
  <c r="DF188" i="83"/>
  <c r="DC188" i="83"/>
  <c r="CX188" i="83"/>
  <c r="CU188" i="83"/>
  <c r="CP188" i="83"/>
  <c r="CM188" i="83"/>
  <c r="CH188" i="83"/>
  <c r="CE188" i="83"/>
  <c r="BZ188" i="83"/>
  <c r="DF187" i="83"/>
  <c r="DA187" i="83"/>
  <c r="CX187" i="83"/>
  <c r="CS187" i="83"/>
  <c r="CP187" i="83"/>
  <c r="CK187" i="83"/>
  <c r="CH187" i="83"/>
  <c r="CC187" i="83"/>
  <c r="BZ187" i="83"/>
  <c r="DD186" i="83"/>
  <c r="DA186" i="83"/>
  <c r="CV186" i="83"/>
  <c r="CS186" i="83"/>
  <c r="CN186" i="83"/>
  <c r="CK186" i="83"/>
  <c r="CF186" i="83"/>
  <c r="CC186" i="83"/>
  <c r="BX186" i="83"/>
  <c r="DD185" i="83"/>
  <c r="CY185" i="83"/>
  <c r="CV185" i="83"/>
  <c r="CQ185" i="83"/>
  <c r="CN185" i="83"/>
  <c r="CI185" i="83"/>
  <c r="CF185" i="83"/>
  <c r="CA185" i="83"/>
  <c r="BX185" i="83"/>
  <c r="DC184" i="83"/>
  <c r="CZ184" i="83"/>
  <c r="CX184" i="83"/>
  <c r="CV184" i="83"/>
  <c r="CT184" i="83"/>
  <c r="CR184" i="83"/>
  <c r="CP184" i="83"/>
  <c r="CN184" i="83"/>
  <c r="CL184" i="83"/>
  <c r="CJ184" i="83"/>
  <c r="CH184" i="83"/>
  <c r="CF184" i="83"/>
  <c r="CD184" i="83"/>
  <c r="CB184" i="83"/>
  <c r="BZ184" i="83"/>
  <c r="BX184" i="83"/>
  <c r="CX182" i="83"/>
  <c r="CX180" i="83"/>
  <c r="DE183" i="83"/>
  <c r="DC183" i="83"/>
  <c r="DA183" i="83"/>
  <c r="CY183" i="83"/>
  <c r="CW183" i="83"/>
  <c r="CU183" i="83"/>
  <c r="CS179" i="83"/>
  <c r="CQ183" i="83"/>
  <c r="CO183" i="83"/>
  <c r="CM183" i="83"/>
  <c r="CK183" i="83"/>
  <c r="CQ179" i="83"/>
  <c r="CS139" i="83"/>
  <c r="AJ195" i="83"/>
  <c r="AB195" i="83"/>
  <c r="T195" i="83"/>
  <c r="L195" i="83"/>
  <c r="D195" i="83"/>
  <c r="AD194" i="83"/>
  <c r="V194" i="83"/>
  <c r="N194" i="83"/>
  <c r="F194" i="83"/>
  <c r="AF193" i="83"/>
  <c r="X193" i="83"/>
  <c r="P193" i="83"/>
  <c r="H193" i="83"/>
  <c r="AH192" i="83"/>
  <c r="Z192" i="83"/>
  <c r="R192" i="83"/>
  <c r="J192" i="83"/>
  <c r="AJ191" i="83"/>
  <c r="AB191" i="83"/>
  <c r="T191" i="83"/>
  <c r="L191" i="83"/>
  <c r="D191" i="83"/>
  <c r="AD190" i="83"/>
  <c r="X190" i="83"/>
  <c r="P190" i="83"/>
  <c r="H190" i="83"/>
  <c r="AH189" i="83"/>
  <c r="Z189" i="83"/>
  <c r="R189" i="83"/>
  <c r="J189" i="83"/>
  <c r="AJ188" i="83"/>
  <c r="AB188" i="83"/>
  <c r="T188" i="83"/>
  <c r="L188" i="83"/>
  <c r="D188" i="83"/>
  <c r="AD187" i="83"/>
  <c r="V187" i="83"/>
  <c r="N187" i="83"/>
  <c r="F187" i="83"/>
  <c r="AF186" i="83"/>
  <c r="N186" i="83"/>
  <c r="AJ185" i="83"/>
  <c r="P185" i="83"/>
  <c r="D185" i="83"/>
  <c r="R184" i="83"/>
  <c r="F184" i="83"/>
  <c r="T183" i="83"/>
  <c r="H183" i="83"/>
  <c r="V182" i="83"/>
  <c r="J182" i="83"/>
  <c r="AF146" i="83"/>
  <c r="AF142" i="83"/>
  <c r="B183" i="83"/>
  <c r="DB176" i="83"/>
  <c r="CX174" i="83"/>
  <c r="CT174" i="83"/>
  <c r="CX172" i="83"/>
  <c r="CX166" i="83"/>
  <c r="U190" i="83"/>
  <c r="C189" i="83"/>
  <c r="M188" i="83"/>
  <c r="G187" i="83"/>
  <c r="Q186" i="83"/>
  <c r="K185" i="83"/>
  <c r="U184" i="83"/>
  <c r="O183" i="83"/>
  <c r="Y182" i="83"/>
  <c r="B194" i="83"/>
  <c r="CG175" i="83"/>
  <c r="BZ163" i="83"/>
  <c r="CP156" i="83"/>
  <c r="CP152" i="83"/>
  <c r="CJ183" i="83"/>
  <c r="CH183" i="83"/>
  <c r="CF183" i="83"/>
  <c r="CD183" i="83"/>
  <c r="CB183" i="83"/>
  <c r="BZ183" i="83"/>
  <c r="BX183" i="83"/>
  <c r="DE182" i="83"/>
  <c r="DC182" i="83"/>
  <c r="DA182" i="83"/>
  <c r="CY182" i="83"/>
  <c r="CW182" i="83"/>
  <c r="CU182" i="83"/>
  <c r="CS178" i="83"/>
  <c r="CQ182" i="83"/>
  <c r="CO182" i="83"/>
  <c r="CM182" i="83"/>
  <c r="CK182" i="83"/>
  <c r="CI182" i="83"/>
  <c r="CG178" i="83"/>
  <c r="CE182" i="83"/>
  <c r="CC182" i="83"/>
  <c r="CA182" i="83"/>
  <c r="BY182" i="83"/>
  <c r="DD181" i="83"/>
  <c r="CX177" i="83"/>
  <c r="CV181" i="83"/>
  <c r="CT177" i="83"/>
  <c r="CP177" i="83"/>
  <c r="CN181" i="83"/>
  <c r="CF181" i="83"/>
  <c r="BX181" i="83"/>
  <c r="DC180" i="83"/>
  <c r="CL180" i="83"/>
  <c r="CH180" i="83"/>
  <c r="DA178" i="83"/>
  <c r="DE147" i="83"/>
  <c r="DF146" i="83"/>
  <c r="DB146" i="83"/>
  <c r="DE143" i="83"/>
  <c r="CT139" i="83"/>
  <c r="CP139" i="83"/>
  <c r="V186" i="83"/>
  <c r="P186" i="83"/>
  <c r="F186" i="83"/>
  <c r="AH185" i="83"/>
  <c r="X185" i="83"/>
  <c r="R185" i="83"/>
  <c r="H185" i="83"/>
  <c r="AJ184" i="83"/>
  <c r="Z184" i="83"/>
  <c r="T184" i="83"/>
  <c r="J184" i="83"/>
  <c r="D184" i="83"/>
  <c r="AB183" i="83"/>
  <c r="V183" i="83"/>
  <c r="L183" i="83"/>
  <c r="F183" i="83"/>
  <c r="AD182" i="83"/>
  <c r="X182" i="83"/>
  <c r="N182" i="83"/>
  <c r="H182" i="83"/>
  <c r="P181" i="83"/>
  <c r="D181" i="83"/>
  <c r="Z180" i="83"/>
  <c r="R180" i="83"/>
  <c r="J180" i="83"/>
  <c r="F180" i="83"/>
  <c r="AB179" i="83"/>
  <c r="AD140" i="83"/>
  <c r="AH143" i="83"/>
  <c r="X138" i="83"/>
  <c r="B179" i="83"/>
  <c r="B185" i="83"/>
  <c r="DA174" i="83"/>
  <c r="CV176" i="83"/>
  <c r="CS174" i="83"/>
  <c r="CT172" i="83"/>
  <c r="CG170" i="83"/>
  <c r="CS166" i="83"/>
  <c r="CT164" i="83"/>
  <c r="CX158" i="83"/>
  <c r="CS158" i="83"/>
  <c r="CT156" i="83"/>
  <c r="CS150" i="83"/>
  <c r="CG152" i="83"/>
  <c r="CP146" i="83"/>
  <c r="R154" i="83"/>
  <c r="Z156" i="83"/>
  <c r="AD154" i="83"/>
  <c r="D164" i="83"/>
  <c r="Z172" i="83"/>
  <c r="Q190" i="83"/>
  <c r="AE189" i="83"/>
  <c r="S189" i="83"/>
  <c r="G189" i="83"/>
  <c r="U188" i="83"/>
  <c r="I188" i="83"/>
  <c r="W187" i="83"/>
  <c r="K187" i="83"/>
  <c r="Y186" i="83"/>
  <c r="M186" i="83"/>
  <c r="AA185" i="83"/>
  <c r="O185" i="83"/>
  <c r="AC184" i="83"/>
  <c r="Q184" i="83"/>
  <c r="AE183" i="83"/>
  <c r="S183" i="83"/>
  <c r="AG182" i="83"/>
  <c r="U182" i="83"/>
  <c r="U180" i="83"/>
  <c r="DE175" i="83"/>
  <c r="DA175" i="83"/>
  <c r="CB176" i="83"/>
  <c r="CG163" i="83"/>
  <c r="CG151" i="83"/>
  <c r="M144" i="83"/>
  <c r="C148" i="83"/>
  <c r="D174" i="83"/>
  <c r="F174" i="83"/>
  <c r="L174" i="83"/>
  <c r="T174" i="83"/>
  <c r="V174" i="83"/>
  <c r="AB174" i="83"/>
  <c r="AJ174" i="83"/>
  <c r="CP176" i="83"/>
  <c r="CF174" i="83"/>
  <c r="CB174" i="83"/>
  <c r="CG171" i="83"/>
  <c r="BY171" i="83"/>
  <c r="CZ167" i="83"/>
  <c r="CF166" i="83"/>
  <c r="CC166" i="83"/>
  <c r="CB166" i="83"/>
  <c r="CP164" i="83"/>
  <c r="CF162" i="83"/>
  <c r="CD162" i="83"/>
  <c r="CB162" i="83"/>
  <c r="CG159" i="83"/>
  <c r="CC160" i="83"/>
  <c r="BY159" i="83"/>
  <c r="DD155" i="83"/>
  <c r="CZ155" i="83"/>
  <c r="CT155" i="83"/>
  <c r="CC150" i="83"/>
  <c r="DA148" i="83"/>
  <c r="CP142" i="83"/>
  <c r="CC148" i="83"/>
  <c r="S148" i="83"/>
  <c r="X167" i="83"/>
  <c r="D175" i="83"/>
  <c r="E171" i="83"/>
  <c r="J175" i="83"/>
  <c r="M171" i="83"/>
  <c r="N175" i="83"/>
  <c r="R175" i="83"/>
  <c r="S171" i="83"/>
  <c r="U171" i="83"/>
  <c r="X175" i="83"/>
  <c r="AA171" i="83"/>
  <c r="AB175" i="83"/>
  <c r="AF175" i="83"/>
  <c r="AI171" i="83"/>
  <c r="AJ175" i="83"/>
  <c r="B175" i="83"/>
  <c r="DB141" i="83"/>
  <c r="Z152" i="83"/>
  <c r="J152" i="83"/>
  <c r="K148" i="83"/>
  <c r="CT148" i="83"/>
  <c r="BY155" i="83"/>
  <c r="CT167" i="83"/>
  <c r="CA175" i="83"/>
  <c r="B190" i="83"/>
  <c r="O181" i="83"/>
  <c r="W183" i="83"/>
  <c r="G185" i="83"/>
  <c r="O187" i="83"/>
  <c r="AG188" i="83"/>
  <c r="M190" i="83"/>
  <c r="R172" i="83"/>
  <c r="P158" i="83"/>
  <c r="I159" i="83"/>
  <c r="CS148" i="83"/>
  <c r="CX156" i="83"/>
  <c r="DC176" i="83"/>
  <c r="B195" i="83"/>
  <c r="N140" i="83"/>
  <c r="T182" i="83"/>
  <c r="X183" i="83"/>
  <c r="P184" i="83"/>
  <c r="T185" i="83"/>
  <c r="L186" i="83"/>
  <c r="AH186" i="83"/>
  <c r="P187" i="83"/>
  <c r="AF187" i="83"/>
  <c r="N188" i="83"/>
  <c r="AD188" i="83"/>
  <c r="L189" i="83"/>
  <c r="AB189" i="83"/>
  <c r="J190" i="83"/>
  <c r="Z190" i="83"/>
  <c r="F191" i="83"/>
  <c r="V191" i="83"/>
  <c r="D192" i="83"/>
  <c r="T192" i="83"/>
  <c r="AJ192" i="83"/>
  <c r="R193" i="83"/>
  <c r="AH193" i="83"/>
  <c r="P194" i="83"/>
  <c r="AF194" i="83"/>
  <c r="N195" i="83"/>
  <c r="AD195" i="83"/>
  <c r="DF142" i="83"/>
  <c r="CG139" i="83"/>
  <c r="DC149" i="83"/>
  <c r="CK178" i="83"/>
  <c r="DD184" i="83"/>
  <c r="CE185" i="83"/>
  <c r="CK185" i="83"/>
  <c r="CU185" i="83"/>
  <c r="DA185" i="83"/>
  <c r="CB186" i="83"/>
  <c r="CH186" i="83"/>
  <c r="CR186" i="83"/>
  <c r="CX186" i="83"/>
  <c r="BY187" i="83"/>
  <c r="CE187" i="83"/>
  <c r="CO187" i="83"/>
  <c r="CU187" i="83"/>
  <c r="DE187" i="83"/>
  <c r="CB188" i="83"/>
  <c r="CL188" i="83"/>
  <c r="CR188" i="83"/>
  <c r="DB188" i="83"/>
  <c r="BY189" i="83"/>
  <c r="CI189" i="83"/>
  <c r="CO189" i="83"/>
  <c r="CY189" i="83"/>
  <c r="DE189" i="83"/>
  <c r="CF190" i="83"/>
  <c r="CL190" i="83"/>
  <c r="CV190" i="83"/>
  <c r="DB190" i="83"/>
  <c r="CC191" i="83"/>
  <c r="CI191" i="83"/>
  <c r="CS191" i="83"/>
  <c r="CY191" i="83"/>
  <c r="BZ192" i="83"/>
  <c r="CF192" i="83"/>
  <c r="CP192" i="83"/>
  <c r="CV192" i="83"/>
  <c r="DF192" i="83"/>
  <c r="CC193" i="83"/>
  <c r="CM193" i="83"/>
  <c r="CS193" i="83"/>
  <c r="DC193" i="83"/>
  <c r="BZ194" i="83"/>
  <c r="CJ194" i="83"/>
  <c r="CQ194" i="83"/>
  <c r="CY194" i="83"/>
  <c r="BX195" i="83"/>
  <c r="CF195" i="83"/>
  <c r="CN195" i="83"/>
  <c r="CV195" i="83"/>
  <c r="DD195" i="83"/>
  <c r="BO195" i="83"/>
  <c r="BG195" i="83"/>
  <c r="AY195" i="83"/>
  <c r="AQ195" i="83"/>
  <c r="BR194" i="83"/>
  <c r="BJ194" i="83"/>
  <c r="BB194" i="83"/>
  <c r="AT194" i="83"/>
  <c r="BU193" i="83"/>
  <c r="BM193" i="83"/>
  <c r="BE193" i="83"/>
  <c r="AW193" i="83"/>
  <c r="AO193" i="83"/>
  <c r="BP192" i="83"/>
  <c r="BH192" i="83"/>
  <c r="AZ192" i="83"/>
  <c r="AR192" i="83"/>
  <c r="BS191" i="83"/>
  <c r="BK191" i="83"/>
  <c r="BC191" i="83"/>
  <c r="AU191" i="83"/>
  <c r="AM191" i="83"/>
  <c r="BN190" i="83"/>
  <c r="BF190" i="83"/>
  <c r="AX190" i="83"/>
  <c r="AP190" i="83"/>
  <c r="BQ189" i="83"/>
  <c r="BI189" i="83"/>
  <c r="BA189" i="83"/>
  <c r="AS189" i="83"/>
  <c r="BT188" i="83"/>
  <c r="BL188" i="83"/>
  <c r="BD188" i="83"/>
  <c r="AV188" i="83"/>
  <c r="AN188" i="83"/>
  <c r="BO187" i="83"/>
  <c r="BG187" i="83"/>
  <c r="AY187" i="83"/>
  <c r="AQ187" i="83"/>
  <c r="BR186" i="83"/>
  <c r="BJ186" i="83"/>
  <c r="BB186" i="83"/>
  <c r="AT186" i="83"/>
  <c r="BU185" i="83"/>
  <c r="BM185" i="83"/>
  <c r="BE185" i="83"/>
  <c r="AW185" i="83"/>
  <c r="AO185" i="83"/>
  <c r="BP184" i="83"/>
  <c r="BH184" i="83"/>
  <c r="AZ184" i="83"/>
  <c r="AR184" i="83"/>
  <c r="BS183" i="83"/>
  <c r="BK183" i="83"/>
  <c r="BC183" i="83"/>
  <c r="AU183" i="83"/>
  <c r="AM183" i="83"/>
  <c r="BN182" i="83"/>
  <c r="BF182" i="83"/>
  <c r="AX182" i="83"/>
  <c r="AP182" i="83"/>
  <c r="BQ181" i="83"/>
  <c r="BA181" i="83"/>
  <c r="AS181" i="83"/>
  <c r="BT180" i="83"/>
  <c r="BD180" i="83"/>
  <c r="BG179" i="83"/>
  <c r="BR178" i="83"/>
  <c r="BB178" i="83"/>
  <c r="AT178" i="83"/>
  <c r="BU177" i="83"/>
  <c r="BP176" i="83"/>
  <c r="AG190" i="83"/>
  <c r="S191" i="83"/>
  <c r="AE191" i="83"/>
  <c r="Q192" i="83"/>
  <c r="AC192" i="83"/>
  <c r="O193" i="83"/>
  <c r="AA193" i="83"/>
  <c r="M194" i="83"/>
  <c r="Y194" i="83"/>
  <c r="K195" i="83"/>
  <c r="W195" i="83"/>
  <c r="CH138" i="83"/>
  <c r="CS138" i="83"/>
  <c r="CZ138" i="83"/>
  <c r="CE140" i="83"/>
  <c r="CX140" i="83"/>
  <c r="CC178" i="83"/>
  <c r="CU178" i="83"/>
  <c r="CK179" i="83"/>
  <c r="CS181" i="83"/>
  <c r="CG183" i="83"/>
  <c r="BH195" i="83"/>
  <c r="AR195" i="83"/>
  <c r="BK194" i="83"/>
  <c r="AU194" i="83"/>
  <c r="BN193" i="83"/>
  <c r="AX193" i="83"/>
  <c r="BQ192" i="83"/>
  <c r="BA192" i="83"/>
  <c r="BT191" i="83"/>
  <c r="BD191" i="83"/>
  <c r="AN191" i="83"/>
  <c r="BI190" i="83"/>
  <c r="AO190" i="83"/>
  <c r="BL189" i="83"/>
  <c r="AR189" i="83"/>
  <c r="BO188" i="83"/>
  <c r="AU188" i="83"/>
  <c r="BR187" i="83"/>
  <c r="AX187" i="83"/>
  <c r="BU186" i="83"/>
  <c r="BA186" i="83"/>
  <c r="AO186" i="83"/>
  <c r="BD185" i="83"/>
  <c r="AR185" i="83"/>
  <c r="BG184" i="83"/>
  <c r="AU184" i="83"/>
  <c r="BJ183" i="83"/>
  <c r="AX183" i="83"/>
  <c r="BM182" i="83"/>
  <c r="BA182" i="83"/>
  <c r="BP181" i="83"/>
  <c r="BD181" i="83"/>
  <c r="BS180" i="83"/>
  <c r="BG180" i="83"/>
  <c r="AM180" i="83"/>
  <c r="AP179" i="83"/>
  <c r="AS178" i="83"/>
  <c r="BP177" i="83"/>
  <c r="BS176" i="83"/>
  <c r="AY176" i="83"/>
  <c r="BB175" i="83"/>
  <c r="AP175" i="83"/>
  <c r="BE174" i="83"/>
  <c r="AS174" i="83"/>
  <c r="BQ172" i="83"/>
  <c r="BT171" i="83"/>
  <c r="AN171" i="83"/>
  <c r="BQ166" i="83"/>
  <c r="BC166" i="83"/>
  <c r="AQ166" i="83"/>
  <c r="BK164" i="83"/>
  <c r="AY164" i="83"/>
  <c r="BN163" i="83"/>
  <c r="BB163" i="83"/>
  <c r="BQ162" i="83"/>
  <c r="BE162" i="83"/>
  <c r="AS162" i="83"/>
  <c r="BP161" i="83"/>
  <c r="AS160" i="83"/>
  <c r="BS158" i="83"/>
  <c r="BQ156" i="83"/>
  <c r="BT155" i="83"/>
  <c r="AZ155" i="83"/>
  <c r="BC154" i="83"/>
  <c r="BU152" i="83"/>
  <c r="AO152" i="83"/>
  <c r="AT151" i="83"/>
  <c r="BR149" i="83"/>
  <c r="AU148" i="83"/>
  <c r="BR147" i="83"/>
  <c r="BA146" i="83"/>
  <c r="AM144" i="83"/>
  <c r="BA142" i="83"/>
  <c r="AO142" i="83"/>
  <c r="AV139" i="83"/>
  <c r="BE138" i="83"/>
  <c r="AS138" i="83"/>
  <c r="AY175" i="83"/>
  <c r="BP174" i="83"/>
  <c r="AP174" i="83"/>
  <c r="BA171" i="83"/>
  <c r="AO171" i="83"/>
  <c r="BB168" i="83"/>
  <c r="BQ167" i="83"/>
  <c r="BT166" i="83"/>
  <c r="BB166" i="83"/>
  <c r="BR164" i="83"/>
  <c r="BD164" i="83"/>
  <c r="AN164" i="83"/>
  <c r="BG163" i="83"/>
  <c r="BU161" i="83"/>
  <c r="BP160" i="83"/>
  <c r="BB160" i="83"/>
  <c r="BM159" i="83"/>
  <c r="BA159" i="83"/>
  <c r="BL158" i="83"/>
  <c r="AX158" i="83"/>
  <c r="BS157" i="83"/>
  <c r="BL156" i="83"/>
  <c r="AV156" i="83"/>
  <c r="BQ155" i="83"/>
  <c r="BA155" i="83"/>
  <c r="BR154" i="83"/>
  <c r="BF154" i="83"/>
  <c r="BU153" i="83"/>
  <c r="BR152" i="83"/>
  <c r="AZ150" i="83"/>
  <c r="BQ149" i="83"/>
  <c r="BI147" i="83"/>
  <c r="AU147" i="83"/>
  <c r="AZ144" i="83"/>
  <c r="BE143" i="83"/>
  <c r="AU143" i="83"/>
  <c r="AP140" i="83"/>
  <c r="BK139" i="83"/>
  <c r="AW139" i="83"/>
  <c r="BJ138" i="83"/>
  <c r="CX176" i="83"/>
  <c r="CP175" i="83"/>
  <c r="CN175" i="83"/>
  <c r="CL176" i="83"/>
  <c r="CI176" i="83"/>
  <c r="CH176" i="83"/>
  <c r="BZ176" i="83"/>
  <c r="BX176" i="83"/>
  <c r="DC172" i="83"/>
  <c r="CT170" i="83"/>
  <c r="CG172" i="83"/>
  <c r="CO167" i="83"/>
  <c r="CK166" i="83"/>
  <c r="CB167" i="83"/>
  <c r="DF162" i="83"/>
  <c r="DD162" i="83"/>
  <c r="DB162" i="83"/>
  <c r="CZ162" i="83"/>
  <c r="CW164" i="83"/>
  <c r="CU164" i="83"/>
  <c r="CS160" i="83"/>
  <c r="BX158" i="83"/>
  <c r="DD156" i="83"/>
  <c r="DB156" i="83"/>
  <c r="CV154" i="83"/>
  <c r="CS154" i="83"/>
  <c r="CG156" i="83"/>
  <c r="CS152" i="83"/>
  <c r="CX143" i="83"/>
  <c r="CW146" i="83"/>
  <c r="CS143" i="83"/>
  <c r="W164" i="83"/>
  <c r="X163" i="83"/>
  <c r="AA162" i="83"/>
  <c r="C168" i="83"/>
  <c r="E167" i="83"/>
  <c r="D171" i="83"/>
  <c r="F172" i="83"/>
  <c r="K190" i="83"/>
  <c r="AG189" i="83"/>
  <c r="M189" i="83"/>
  <c r="AI188" i="83"/>
  <c r="O188" i="83"/>
  <c r="C188" i="83"/>
  <c r="Q187" i="83"/>
  <c r="E187" i="83"/>
  <c r="S186" i="83"/>
  <c r="G186" i="83"/>
  <c r="U185" i="83"/>
  <c r="I185" i="83"/>
  <c r="W184" i="83"/>
  <c r="K184" i="83"/>
  <c r="Y183" i="83"/>
  <c r="M183" i="83"/>
  <c r="AA182" i="83"/>
  <c r="O182" i="83"/>
  <c r="Y179" i="83"/>
  <c r="Y178" i="83"/>
  <c r="AI146" i="83"/>
  <c r="B192" i="83"/>
  <c r="CQ176" i="83"/>
  <c r="CP170" i="83"/>
  <c r="CX167" i="83"/>
  <c r="CV167" i="83"/>
  <c r="CR168" i="83"/>
  <c r="CP162" i="83"/>
  <c r="CX159" i="83"/>
  <c r="CS159" i="83"/>
  <c r="CX155" i="83"/>
  <c r="CX151" i="83"/>
  <c r="CS151" i="83"/>
  <c r="CX144" i="83"/>
  <c r="CT146" i="83"/>
  <c r="CP147" i="83"/>
  <c r="CJ144" i="83"/>
  <c r="J143" i="83"/>
  <c r="E176" i="83"/>
  <c r="L170" i="83"/>
  <c r="P170" i="83"/>
  <c r="T170" i="83"/>
  <c r="AB170" i="83"/>
  <c r="AJ170" i="83"/>
  <c r="Q167" i="83"/>
  <c r="Z167" i="83"/>
  <c r="BJ192" i="83"/>
  <c r="AY185" i="83"/>
  <c r="CS183" i="83"/>
  <c r="BR193" i="83"/>
  <c r="BE146" i="83"/>
  <c r="B154" i="83"/>
  <c r="AP138" i="83"/>
  <c r="BH140" i="83"/>
  <c r="AX142" i="83"/>
  <c r="BF142" i="83"/>
  <c r="AS143" i="83"/>
  <c r="BG143" i="83"/>
  <c r="BO143" i="83"/>
  <c r="BN144" i="83"/>
  <c r="AP146" i="83"/>
  <c r="AS147" i="83"/>
  <c r="BA147" i="83"/>
  <c r="BG147" i="83"/>
  <c r="BS147" i="83"/>
  <c r="BR148" i="83"/>
  <c r="AP150" i="83"/>
  <c r="AO151" i="83"/>
  <c r="AU151" i="83"/>
  <c r="BU151" i="83"/>
  <c r="BP152" i="83"/>
  <c r="AN154" i="83"/>
  <c r="AV154" i="83"/>
  <c r="BN154" i="83"/>
  <c r="BT154" i="83"/>
  <c r="AS155" i="83"/>
  <c r="BC155" i="83"/>
  <c r="BS155" i="83"/>
  <c r="AP156" i="83"/>
  <c r="BQ157" i="83"/>
  <c r="AZ158" i="83"/>
  <c r="BR158" i="83"/>
  <c r="AM159" i="83"/>
  <c r="AY159" i="83"/>
  <c r="BS159" i="83"/>
  <c r="AN160" i="83"/>
  <c r="AT160" i="83"/>
  <c r="BR160" i="83"/>
  <c r="BS161" i="83"/>
  <c r="AT162" i="83"/>
  <c r="BR162" i="83"/>
  <c r="AQ163" i="83"/>
  <c r="AW163" i="83"/>
  <c r="BQ163" i="83"/>
  <c r="AP164" i="83"/>
  <c r="BN164" i="83"/>
  <c r="BT164" i="83"/>
  <c r="BQ165" i="83"/>
  <c r="BJ166" i="83"/>
  <c r="AS167" i="83"/>
  <c r="BC167" i="83"/>
  <c r="BS167" i="83"/>
  <c r="AP168" i="83"/>
  <c r="BP168" i="83"/>
  <c r="BQ169" i="83"/>
  <c r="AP170" i="83"/>
  <c r="AS171" i="83"/>
  <c r="AY171" i="83"/>
  <c r="BI171" i="83"/>
  <c r="BS171" i="83"/>
  <c r="AP172" i="83"/>
  <c r="AX172" i="83"/>
  <c r="BS173" i="83"/>
  <c r="BR174" i="83"/>
  <c r="AS175" i="83"/>
  <c r="BO175" i="83"/>
  <c r="BU175" i="83"/>
  <c r="AV176" i="83"/>
  <c r="AQ138" i="83"/>
  <c r="BB139" i="83"/>
  <c r="AM142" i="83"/>
  <c r="AP143" i="83"/>
  <c r="AW144" i="83"/>
  <c r="AU146" i="83"/>
  <c r="BK146" i="83"/>
  <c r="AP147" i="83"/>
  <c r="BL147" i="83"/>
  <c r="BT147" i="83"/>
  <c r="AQ148" i="83"/>
  <c r="BA148" i="83"/>
  <c r="BG148" i="83"/>
  <c r="BQ148" i="83"/>
  <c r="AO150" i="83"/>
  <c r="AU150" i="83"/>
  <c r="BG150" i="83"/>
  <c r="BQ150" i="83"/>
  <c r="AN151" i="83"/>
  <c r="BP151" i="83"/>
  <c r="BS152" i="83"/>
  <c r="BR153" i="83"/>
  <c r="AS154" i="83"/>
  <c r="AP155" i="83"/>
  <c r="AS156" i="83"/>
  <c r="BS156" i="83"/>
  <c r="BP157" i="83"/>
  <c r="AQ158" i="83"/>
  <c r="BA158" i="83"/>
  <c r="BG158" i="83"/>
  <c r="BT159" i="83"/>
  <c r="BA160" i="83"/>
  <c r="BG160" i="83"/>
  <c r="BQ160" i="83"/>
  <c r="AU162" i="83"/>
  <c r="BG162" i="83"/>
  <c r="BM162" i="83"/>
  <c r="AT163" i="83"/>
  <c r="BJ163" i="83"/>
  <c r="BP163" i="83"/>
  <c r="AQ164" i="83"/>
  <c r="AW164" i="83"/>
  <c r="BG164" i="83"/>
  <c r="BM164" i="83"/>
  <c r="BR165" i="83"/>
  <c r="AU166" i="83"/>
  <c r="BA166" i="83"/>
  <c r="BI166" i="83"/>
  <c r="AP167" i="83"/>
  <c r="BF167" i="83"/>
  <c r="AM168" i="83"/>
  <c r="AS168" i="83"/>
  <c r="BC168" i="83"/>
  <c r="BS168" i="83"/>
  <c r="BR169" i="83"/>
  <c r="BU170" i="83"/>
  <c r="BR171" i="83"/>
  <c r="AS172" i="83"/>
  <c r="BT173" i="83"/>
  <c r="BM174" i="83"/>
  <c r="BS174" i="83"/>
  <c r="AR175" i="83"/>
  <c r="BH175" i="83"/>
  <c r="BG176" i="83"/>
  <c r="AT177" i="83"/>
  <c r="BT177" i="83"/>
  <c r="BA178" i="83"/>
  <c r="BG178" i="83"/>
  <c r="BQ178" i="83"/>
  <c r="AX179" i="83"/>
  <c r="BD179" i="83"/>
  <c r="BT179" i="83"/>
  <c r="AU180" i="83"/>
  <c r="BA180" i="83"/>
  <c r="BQ180" i="83"/>
  <c r="AR181" i="83"/>
  <c r="AO182" i="83"/>
  <c r="AU182" i="83"/>
  <c r="BE182" i="83"/>
  <c r="BK182" i="83"/>
  <c r="BU182" i="83"/>
  <c r="AR183" i="83"/>
  <c r="BB183" i="83"/>
  <c r="BH183" i="83"/>
  <c r="BR183" i="83"/>
  <c r="AO184" i="83"/>
  <c r="AY184" i="83"/>
  <c r="BE184" i="83"/>
  <c r="BO184" i="83"/>
  <c r="BU184" i="83"/>
  <c r="AV185" i="83"/>
  <c r="BB185" i="83"/>
  <c r="BL185" i="83"/>
  <c r="BR185" i="83"/>
  <c r="AS186" i="83"/>
  <c r="AY186" i="83"/>
  <c r="BI186" i="83"/>
  <c r="BO186" i="83"/>
  <c r="AP187" i="83"/>
  <c r="AV187" i="83"/>
  <c r="BF187" i="83"/>
  <c r="BL187" i="83"/>
  <c r="AM188" i="83"/>
  <c r="AS188" i="83"/>
  <c r="BC188" i="83"/>
  <c r="BI188" i="83"/>
  <c r="BS188" i="83"/>
  <c r="AP189" i="83"/>
  <c r="AZ189" i="83"/>
  <c r="BF189" i="83"/>
  <c r="BP189" i="83"/>
  <c r="AM190" i="83"/>
  <c r="AW190" i="83"/>
  <c r="BC190" i="83"/>
  <c r="BM190" i="83"/>
  <c r="BU190" i="83"/>
  <c r="AT191" i="83"/>
  <c r="BB191" i="83"/>
  <c r="BJ191" i="83"/>
  <c r="BR191" i="83"/>
  <c r="AQ192" i="83"/>
  <c r="AY192" i="83"/>
  <c r="BG192" i="83"/>
  <c r="BO192" i="83"/>
  <c r="AN193" i="83"/>
  <c r="AV193" i="83"/>
  <c r="BD193" i="83"/>
  <c r="BL193" i="83"/>
  <c r="BT193" i="83"/>
  <c r="AS194" i="83"/>
  <c r="BA194" i="83"/>
  <c r="BI194" i="83"/>
  <c r="BQ194" i="83"/>
  <c r="AP195" i="83"/>
  <c r="AX195" i="83"/>
  <c r="BF195" i="83"/>
  <c r="BN195" i="83"/>
  <c r="CT182" i="83"/>
  <c r="CG182" i="83"/>
  <c r="CT180" i="83"/>
  <c r="CG180" i="83"/>
  <c r="CR180" i="83"/>
  <c r="CF180" i="83"/>
  <c r="CY179" i="83"/>
  <c r="CW178" i="83"/>
  <c r="DC144" i="83"/>
  <c r="CJ140" i="83"/>
  <c r="CF140" i="83"/>
  <c r="DF138" i="83"/>
  <c r="DA138" i="83"/>
  <c r="CW138" i="83"/>
  <c r="CR138" i="83"/>
  <c r="CO138" i="83"/>
  <c r="CG138" i="83"/>
  <c r="CC138" i="83"/>
  <c r="AI195" i="83"/>
  <c r="AC195" i="83"/>
  <c r="S195" i="83"/>
  <c r="M195" i="83"/>
  <c r="C195" i="83"/>
  <c r="AE194" i="83"/>
  <c r="U194" i="83"/>
  <c r="O194" i="83"/>
  <c r="E194" i="83"/>
  <c r="AG193" i="83"/>
  <c r="W193" i="83"/>
  <c r="Q193" i="83"/>
  <c r="G193" i="83"/>
  <c r="AI192" i="83"/>
  <c r="Y192" i="83"/>
  <c r="S192" i="83"/>
  <c r="I192" i="83"/>
  <c r="C192" i="83"/>
  <c r="AA191" i="83"/>
  <c r="U191" i="83"/>
  <c r="K191" i="83"/>
  <c r="E191" i="83"/>
  <c r="AC190" i="83"/>
  <c r="BG177" i="83"/>
  <c r="DC195" i="83"/>
  <c r="CY195" i="83"/>
  <c r="CU195" i="83"/>
  <c r="CQ195" i="83"/>
  <c r="CM195" i="83"/>
  <c r="CI195" i="83"/>
  <c r="CE195" i="83"/>
  <c r="CA195" i="83"/>
  <c r="DF194" i="83"/>
  <c r="DB194" i="83"/>
  <c r="CX194" i="83"/>
  <c r="CT194" i="83"/>
  <c r="CP194" i="83"/>
  <c r="CL194" i="83"/>
  <c r="CI194" i="83"/>
  <c r="CD194" i="83"/>
  <c r="CA194" i="83"/>
  <c r="DE193" i="83"/>
  <c r="DB193" i="83"/>
  <c r="CW193" i="83"/>
  <c r="CT193" i="83"/>
  <c r="CO193" i="83"/>
  <c r="CL193" i="83"/>
  <c r="CG193" i="83"/>
  <c r="CD193" i="83"/>
  <c r="BY193" i="83"/>
  <c r="DE192" i="83"/>
  <c r="CZ192" i="83"/>
  <c r="CW192" i="83"/>
  <c r="CR192" i="83"/>
  <c r="CO192" i="83"/>
  <c r="CJ192" i="83"/>
  <c r="CG192" i="83"/>
  <c r="CB192" i="83"/>
  <c r="BY192" i="83"/>
  <c r="DC191" i="83"/>
  <c r="CZ191" i="83"/>
  <c r="CU191" i="83"/>
  <c r="CR191" i="83"/>
  <c r="CM191" i="83"/>
  <c r="CJ191" i="83"/>
  <c r="CE191" i="83"/>
  <c r="CB191" i="83"/>
  <c r="DF190" i="83"/>
  <c r="DC190" i="83"/>
  <c r="CX190" i="83"/>
  <c r="CU190" i="83"/>
  <c r="CP190" i="83"/>
  <c r="CM190" i="83"/>
  <c r="CH190" i="83"/>
  <c r="CE190" i="83"/>
  <c r="BZ190" i="83"/>
  <c r="DF189" i="83"/>
  <c r="DA189" i="83"/>
  <c r="CX189" i="83"/>
  <c r="CS189" i="83"/>
  <c r="CP189" i="83"/>
  <c r="CK189" i="83"/>
  <c r="CH189" i="83"/>
  <c r="CC189" i="83"/>
  <c r="BZ189" i="83"/>
  <c r="DD188" i="83"/>
  <c r="DA188" i="83"/>
  <c r="CV188" i="83"/>
  <c r="CS188" i="83"/>
  <c r="CN188" i="83"/>
  <c r="CK188" i="83"/>
  <c r="CF188" i="83"/>
  <c r="CC188" i="83"/>
  <c r="BX188" i="83"/>
  <c r="DD187" i="83"/>
  <c r="CY187" i="83"/>
  <c r="CV187" i="83"/>
  <c r="CQ187" i="83"/>
  <c r="CN187" i="83"/>
  <c r="CI187" i="83"/>
  <c r="CF187" i="83"/>
  <c r="CA187" i="83"/>
  <c r="BX187" i="83"/>
  <c r="DB186" i="83"/>
  <c r="CY186" i="83"/>
  <c r="CT186" i="83"/>
  <c r="CQ186" i="83"/>
  <c r="CL186" i="83"/>
  <c r="CI186" i="83"/>
  <c r="CD186" i="83"/>
  <c r="CA186" i="83"/>
  <c r="DE185" i="83"/>
  <c r="DB185" i="83"/>
  <c r="CW185" i="83"/>
  <c r="CT185" i="83"/>
  <c r="CO185" i="83"/>
  <c r="CL185" i="83"/>
  <c r="CG185" i="83"/>
  <c r="CD185" i="83"/>
  <c r="BY185" i="83"/>
  <c r="DE184" i="83"/>
  <c r="DA184" i="83"/>
  <c r="CY184" i="83"/>
  <c r="CW184" i="83"/>
  <c r="CU184" i="83"/>
  <c r="CS184" i="83"/>
  <c r="CQ184" i="83"/>
  <c r="CO184" i="83"/>
  <c r="CM184" i="83"/>
  <c r="CK184" i="83"/>
  <c r="CI184" i="83"/>
  <c r="CG184" i="83"/>
  <c r="CE184" i="83"/>
  <c r="CC184" i="83"/>
  <c r="CA184" i="83"/>
  <c r="BY184" i="83"/>
  <c r="CX183" i="83"/>
  <c r="CX181" i="83"/>
  <c r="DF183" i="83"/>
  <c r="DD183" i="83"/>
  <c r="DB183" i="83"/>
  <c r="CZ183" i="83"/>
  <c r="CX179" i="83"/>
  <c r="CV183" i="83"/>
  <c r="CT179" i="83"/>
  <c r="CR183" i="83"/>
  <c r="CP179" i="83"/>
  <c r="CN183" i="83"/>
  <c r="CL183" i="83"/>
  <c r="CW179" i="83"/>
  <c r="CI178" i="83"/>
  <c r="DE152" i="83"/>
  <c r="DB151" i="83"/>
  <c r="DE149" i="83"/>
  <c r="DC140" i="83"/>
  <c r="CH139" i="83"/>
  <c r="DC138" i="83"/>
  <c r="AF195" i="83"/>
  <c r="X195" i="83"/>
  <c r="P195" i="83"/>
  <c r="H195" i="83"/>
  <c r="AH194" i="83"/>
  <c r="Z194" i="83"/>
  <c r="R194" i="83"/>
  <c r="J194" i="83"/>
  <c r="AJ193" i="83"/>
  <c r="AB193" i="83"/>
  <c r="T193" i="83"/>
  <c r="L193" i="83"/>
  <c r="D193" i="83"/>
  <c r="AD192" i="83"/>
  <c r="V192" i="83"/>
  <c r="N192" i="83"/>
  <c r="F192" i="83"/>
  <c r="AF191" i="83"/>
  <c r="X191" i="83"/>
  <c r="P191" i="83"/>
  <c r="H191" i="83"/>
  <c r="AH190" i="83"/>
  <c r="AA190" i="83"/>
  <c r="T190" i="83"/>
  <c r="L190" i="83"/>
  <c r="D190" i="83"/>
  <c r="AD189" i="83"/>
  <c r="V189" i="83"/>
  <c r="N189" i="83"/>
  <c r="F189" i="83"/>
  <c r="AF188" i="83"/>
  <c r="X188" i="83"/>
  <c r="P188" i="83"/>
  <c r="H188" i="83"/>
  <c r="AH187" i="83"/>
  <c r="Z187" i="83"/>
  <c r="R187" i="83"/>
  <c r="J187" i="83"/>
  <c r="AJ186" i="83"/>
  <c r="AB186" i="83"/>
  <c r="H186" i="83"/>
  <c r="AD185" i="83"/>
  <c r="J185" i="83"/>
  <c r="AF184" i="83"/>
  <c r="L184" i="83"/>
  <c r="AH183" i="83"/>
  <c r="N183" i="83"/>
  <c r="AJ182" i="83"/>
  <c r="P182" i="83"/>
  <c r="D182" i="83"/>
  <c r="R181" i="83"/>
  <c r="T179" i="83"/>
  <c r="AD178" i="83"/>
  <c r="N178" i="83"/>
  <c r="AJ152" i="83"/>
  <c r="R140" i="83"/>
  <c r="AH142" i="83"/>
  <c r="AB138" i="83"/>
  <c r="B189" i="83"/>
  <c r="CQ175" i="83"/>
  <c r="CV166" i="83"/>
  <c r="CD163" i="83"/>
  <c r="BZ164" i="83"/>
  <c r="CU160" i="83"/>
  <c r="CS156" i="83"/>
  <c r="CG146" i="83"/>
  <c r="BX148" i="83"/>
  <c r="O155" i="83"/>
  <c r="AF154" i="83"/>
  <c r="T160" i="83"/>
  <c r="AH158" i="83"/>
  <c r="Y163" i="83"/>
  <c r="H171" i="83"/>
  <c r="P171" i="83"/>
  <c r="I190" i="83"/>
  <c r="Y188" i="83"/>
  <c r="AI187" i="83"/>
  <c r="AC186" i="83"/>
  <c r="E186" i="83"/>
  <c r="AG184" i="83"/>
  <c r="I184" i="83"/>
  <c r="C183" i="83"/>
  <c r="M182" i="83"/>
  <c r="G181" i="83"/>
  <c r="I180" i="83"/>
  <c r="G140" i="83"/>
  <c r="B182" i="83"/>
  <c r="CC176" i="83"/>
  <c r="DD171" i="83"/>
  <c r="DE159" i="83"/>
  <c r="CP160" i="83"/>
  <c r="CD154" i="83"/>
  <c r="CD152" i="83"/>
  <c r="CS147" i="83"/>
  <c r="CG142" i="83"/>
  <c r="K144" i="83"/>
  <c r="C146" i="83"/>
  <c r="CI183" i="83"/>
  <c r="CG179" i="83"/>
  <c r="CE183" i="83"/>
  <c r="CC183" i="83"/>
  <c r="CA183" i="83"/>
  <c r="BY183" i="83"/>
  <c r="DF182" i="83"/>
  <c r="DD182" i="83"/>
  <c r="DB182" i="83"/>
  <c r="CZ182" i="83"/>
  <c r="CX178" i="83"/>
  <c r="CV182" i="83"/>
  <c r="CT178" i="83"/>
  <c r="CR182" i="83"/>
  <c r="CP178" i="83"/>
  <c r="CN182" i="83"/>
  <c r="CL182" i="83"/>
  <c r="CJ182" i="83"/>
  <c r="CH182" i="83"/>
  <c r="CF182" i="83"/>
  <c r="CD182" i="83"/>
  <c r="CB182" i="83"/>
  <c r="BZ182" i="83"/>
  <c r="BX182" i="83"/>
  <c r="DE181" i="83"/>
  <c r="DA181" i="83"/>
  <c r="CY181" i="83"/>
  <c r="CW181" i="83"/>
  <c r="CU181" i="83"/>
  <c r="CS177" i="83"/>
  <c r="CQ181" i="83"/>
  <c r="CO181" i="83"/>
  <c r="CK181" i="83"/>
  <c r="CI181" i="83"/>
  <c r="CG177" i="83"/>
  <c r="CE181" i="83"/>
  <c r="CA181" i="83"/>
  <c r="BY181" i="83"/>
  <c r="DE180" i="83"/>
  <c r="DA180" i="83"/>
  <c r="CN180" i="83"/>
  <c r="CJ180" i="83"/>
  <c r="CF179" i="83"/>
  <c r="CD179" i="83"/>
  <c r="CB179" i="83"/>
  <c r="BZ179" i="83"/>
  <c r="BX179" i="83"/>
  <c r="DE178" i="83"/>
  <c r="DC178" i="83"/>
  <c r="CY178" i="83"/>
  <c r="CL178" i="83"/>
  <c r="DB152" i="83"/>
  <c r="DB148" i="83"/>
  <c r="DC147" i="83"/>
  <c r="DD146" i="83"/>
  <c r="CK139" i="83"/>
  <c r="Z186" i="83"/>
  <c r="T186" i="83"/>
  <c r="J186" i="83"/>
  <c r="D186" i="83"/>
  <c r="AB185" i="83"/>
  <c r="V185" i="83"/>
  <c r="L185" i="83"/>
  <c r="F185" i="83"/>
  <c r="AD184" i="83"/>
  <c r="X184" i="83"/>
  <c r="N184" i="83"/>
  <c r="H184" i="83"/>
  <c r="AF183" i="83"/>
  <c r="Z183" i="83"/>
  <c r="P183" i="83"/>
  <c r="J183" i="83"/>
  <c r="AH182" i="83"/>
  <c r="AB182" i="83"/>
  <c r="R182" i="83"/>
  <c r="L182" i="83"/>
  <c r="AJ181" i="83"/>
  <c r="AD181" i="83"/>
  <c r="T181" i="83"/>
  <c r="AJ180" i="83"/>
  <c r="T180" i="83"/>
  <c r="P180" i="83"/>
  <c r="D180" i="83"/>
  <c r="V179" i="83"/>
  <c r="P179" i="83"/>
  <c r="L179" i="83"/>
  <c r="F179" i="83"/>
  <c r="X178" i="83"/>
  <c r="H178" i="83"/>
  <c r="AF152" i="83"/>
  <c r="AH150" i="83"/>
  <c r="Z139" i="83"/>
  <c r="R139" i="83"/>
  <c r="J139" i="83"/>
  <c r="AJ142" i="83"/>
  <c r="Z138" i="83"/>
  <c r="J138" i="83"/>
  <c r="B181" i="83"/>
  <c r="B191" i="83"/>
  <c r="DF174" i="83"/>
  <c r="DD174" i="83"/>
  <c r="CZ174" i="83"/>
  <c r="CG176" i="83"/>
  <c r="CP171" i="83"/>
  <c r="CN171" i="83"/>
  <c r="CJ172" i="83"/>
  <c r="CH172" i="83"/>
  <c r="CT166" i="83"/>
  <c r="CX164" i="83"/>
  <c r="CP163" i="83"/>
  <c r="CG160" i="83"/>
  <c r="CT150" i="83"/>
  <c r="CQ151" i="83"/>
  <c r="CZ147" i="83"/>
  <c r="CT147" i="83"/>
  <c r="CP143" i="83"/>
  <c r="CG143" i="83"/>
  <c r="BX144" i="83"/>
  <c r="F156" i="83"/>
  <c r="H154" i="83"/>
  <c r="T154" i="83"/>
  <c r="X156" i="83"/>
  <c r="Z154" i="83"/>
  <c r="AB156" i="83"/>
  <c r="AI155" i="83"/>
  <c r="AJ154" i="83"/>
  <c r="D160" i="83"/>
  <c r="J158" i="83"/>
  <c r="L160" i="83"/>
  <c r="V158" i="83"/>
  <c r="X158" i="83"/>
  <c r="Y159" i="83"/>
  <c r="D162" i="83"/>
  <c r="E163" i="83"/>
  <c r="H164" i="83"/>
  <c r="J164" i="83"/>
  <c r="M163" i="83"/>
  <c r="Q163" i="83"/>
  <c r="S163" i="83"/>
  <c r="G176" i="83"/>
  <c r="J170" i="83"/>
  <c r="R170" i="83"/>
  <c r="Z170" i="83"/>
  <c r="AF171" i="83"/>
  <c r="AH172" i="83"/>
  <c r="Y190" i="83"/>
  <c r="E190" i="83"/>
  <c r="AA189" i="83"/>
  <c r="O189" i="83"/>
  <c r="AC188" i="83"/>
  <c r="Q188" i="83"/>
  <c r="AE187" i="83"/>
  <c r="S187" i="83"/>
  <c r="AG186" i="83"/>
  <c r="U186" i="83"/>
  <c r="AI185" i="83"/>
  <c r="W185" i="83"/>
  <c r="C185" i="83"/>
  <c r="Y184" i="83"/>
  <c r="E184" i="83"/>
  <c r="AA183" i="83"/>
  <c r="G183" i="83"/>
  <c r="AC182" i="83"/>
  <c r="I182" i="83"/>
  <c r="K181" i="83"/>
  <c r="AC180" i="83"/>
  <c r="C140" i="83"/>
  <c r="AG139" i="83"/>
  <c r="B186" i="83"/>
  <c r="DC175" i="83"/>
  <c r="CY175" i="83"/>
  <c r="CD176" i="83"/>
  <c r="BZ175" i="83"/>
  <c r="DE171" i="83"/>
  <c r="DA171" i="83"/>
  <c r="CP172" i="83"/>
  <c r="CD170" i="83"/>
  <c r="CP168" i="83"/>
  <c r="BY167" i="83"/>
  <c r="DD163" i="83"/>
  <c r="CA163" i="83"/>
  <c r="DF159" i="83"/>
  <c r="CT159" i="83"/>
  <c r="CT151" i="83"/>
  <c r="CA151" i="83"/>
  <c r="CZ146" i="83"/>
  <c r="CW143" i="83"/>
  <c r="CU143" i="83"/>
  <c r="CS144" i="83"/>
  <c r="CC146" i="83"/>
  <c r="I144" i="83"/>
  <c r="Q144" i="83"/>
  <c r="W146" i="83"/>
  <c r="AA146" i="83"/>
  <c r="AE146" i="83"/>
  <c r="D150" i="83"/>
  <c r="F150" i="83"/>
  <c r="L150" i="83"/>
  <c r="P150" i="83"/>
  <c r="R150" i="83"/>
  <c r="T150" i="83"/>
  <c r="X150" i="83"/>
  <c r="Z150" i="83"/>
  <c r="AD150" i="83"/>
  <c r="B159" i="83"/>
  <c r="R166" i="83"/>
  <c r="C170" i="83"/>
  <c r="K170" i="83"/>
  <c r="S170" i="83"/>
  <c r="AA170" i="83"/>
  <c r="B174" i="83"/>
  <c r="B166" i="83"/>
  <c r="CC174" i="83"/>
  <c r="CF172" i="83"/>
  <c r="CB172" i="83"/>
  <c r="BZ171" i="83"/>
  <c r="BX171" i="83"/>
  <c r="DC167" i="83"/>
  <c r="DA167" i="83"/>
  <c r="CY167" i="83"/>
  <c r="CG167" i="83"/>
  <c r="CF168" i="83"/>
  <c r="CE167" i="83"/>
  <c r="CC168" i="83"/>
  <c r="CB168" i="83"/>
  <c r="DB163" i="83"/>
  <c r="CZ163" i="83"/>
  <c r="CY163" i="83"/>
  <c r="CT163" i="83"/>
  <c r="CC162" i="83"/>
  <c r="CF160" i="83"/>
  <c r="CD160" i="83"/>
  <c r="BZ159" i="83"/>
  <c r="DE155" i="83"/>
  <c r="DA155" i="83"/>
  <c r="CY155" i="83"/>
  <c r="CG155" i="83"/>
  <c r="CE155" i="83"/>
  <c r="CC156" i="83"/>
  <c r="CD150" i="83"/>
  <c r="CY148" i="83"/>
  <c r="CN143" i="83"/>
  <c r="CJ142" i="83"/>
  <c r="CE147" i="83"/>
  <c r="CD146" i="83"/>
  <c r="CB142" i="83"/>
  <c r="CA147" i="83"/>
  <c r="G146" i="83"/>
  <c r="I146" i="83"/>
  <c r="K146" i="83"/>
  <c r="M146" i="83"/>
  <c r="O146" i="83"/>
  <c r="Q146" i="83"/>
  <c r="S146" i="83"/>
  <c r="U146" i="83"/>
  <c r="W148" i="83"/>
  <c r="Y148" i="83"/>
  <c r="AA148" i="83"/>
  <c r="AC148" i="83"/>
  <c r="AE148" i="83"/>
  <c r="I151" i="83"/>
  <c r="K151" i="83"/>
  <c r="M151" i="83"/>
  <c r="O151" i="83"/>
  <c r="Q151" i="83"/>
  <c r="S151" i="83"/>
  <c r="U151" i="83"/>
  <c r="W151" i="83"/>
  <c r="AA151" i="83"/>
  <c r="AC151" i="83"/>
  <c r="AE151" i="83"/>
  <c r="R171" i="83"/>
  <c r="V171" i="83"/>
  <c r="G166" i="83"/>
  <c r="J167" i="83"/>
  <c r="L166" i="83"/>
  <c r="O166" i="83"/>
  <c r="AA168" i="83"/>
  <c r="B160" i="83"/>
  <c r="B156" i="83"/>
  <c r="AH141" i="83"/>
  <c r="B168" i="83"/>
  <c r="AE172" i="83"/>
  <c r="W172" i="83"/>
  <c r="G172" i="83"/>
  <c r="AC167" i="83"/>
  <c r="K167" i="83"/>
  <c r="V152" i="83"/>
  <c r="V147" i="83"/>
  <c r="W144" i="83"/>
  <c r="BX147" i="83"/>
  <c r="CK142" i="83"/>
  <c r="CX142" i="83"/>
  <c r="CF152" i="83"/>
  <c r="CB158" i="83"/>
  <c r="CT175" i="83"/>
  <c r="Q180" i="83"/>
  <c r="E182" i="83"/>
  <c r="M184" i="83"/>
  <c r="AE185" i="83"/>
  <c r="E188" i="83"/>
  <c r="W189" i="83"/>
  <c r="J172" i="83"/>
  <c r="C167" i="83"/>
  <c r="X164" i="83"/>
  <c r="P164" i="83"/>
  <c r="AD160" i="83"/>
  <c r="L158" i="83"/>
  <c r="G155" i="83"/>
  <c r="BY142" i="83"/>
  <c r="CN142" i="83"/>
  <c r="CV150" i="83"/>
  <c r="CG154" i="83"/>
  <c r="CT158" i="83"/>
  <c r="DA158" i="83"/>
  <c r="DE158" i="83"/>
  <c r="CS164" i="83"/>
  <c r="CY168" i="83"/>
  <c r="BX172" i="83"/>
  <c r="CF171" i="83"/>
  <c r="CY176" i="83"/>
  <c r="L138" i="83"/>
  <c r="AJ139" i="83"/>
  <c r="AF145" i="83"/>
  <c r="AJ147" i="83"/>
  <c r="AJ150" i="83"/>
  <c r="AH178" i="83"/>
  <c r="F182" i="83"/>
  <c r="AF182" i="83"/>
  <c r="AJ183" i="83"/>
  <c r="AB184" i="83"/>
  <c r="AF185" i="83"/>
  <c r="X186" i="83"/>
  <c r="H187" i="83"/>
  <c r="X187" i="83"/>
  <c r="F188" i="83"/>
  <c r="V188" i="83"/>
  <c r="D189" i="83"/>
  <c r="T189" i="83"/>
  <c r="AJ189" i="83"/>
  <c r="R190" i="83"/>
  <c r="AF190" i="83"/>
  <c r="N191" i="83"/>
  <c r="AD191" i="83"/>
  <c r="L192" i="83"/>
  <c r="AB192" i="83"/>
  <c r="J193" i="83"/>
  <c r="Z193" i="83"/>
  <c r="H194" i="83"/>
  <c r="X194" i="83"/>
  <c r="F195" i="83"/>
  <c r="V195" i="83"/>
  <c r="DB142" i="83"/>
  <c r="CA139" i="83"/>
  <c r="DD145" i="83"/>
  <c r="DD148" i="83"/>
  <c r="CZ180" i="83"/>
  <c r="CB185" i="83"/>
  <c r="CH185" i="83"/>
  <c r="CR185" i="83"/>
  <c r="CX185" i="83"/>
  <c r="BY186" i="83"/>
  <c r="CE186" i="83"/>
  <c r="CO186" i="83"/>
  <c r="CU186" i="83"/>
  <c r="DE186" i="83"/>
  <c r="CB187" i="83"/>
  <c r="CL187" i="83"/>
  <c r="CR187" i="83"/>
  <c r="DB187" i="83"/>
  <c r="BY188" i="83"/>
  <c r="CI188" i="83"/>
  <c r="CO188" i="83"/>
  <c r="CY188" i="83"/>
  <c r="DE188" i="83"/>
  <c r="CF189" i="83"/>
  <c r="CL189" i="83"/>
  <c r="CV189" i="83"/>
  <c r="DB189" i="83"/>
  <c r="CC190" i="83"/>
  <c r="CI190" i="83"/>
  <c r="CS190" i="83"/>
  <c r="CY190" i="83"/>
  <c r="BZ191" i="83"/>
  <c r="CF191" i="83"/>
  <c r="CP191" i="83"/>
  <c r="CV191" i="83"/>
  <c r="DF191" i="83"/>
  <c r="CC192" i="83"/>
  <c r="CM192" i="83"/>
  <c r="CS192" i="83"/>
  <c r="DC192" i="83"/>
  <c r="BZ193" i="83"/>
  <c r="CJ193" i="83"/>
  <c r="CP193" i="83"/>
  <c r="CZ193" i="83"/>
  <c r="DF193" i="83"/>
  <c r="CG194" i="83"/>
  <c r="CM194" i="83"/>
  <c r="CU194" i="83"/>
  <c r="DC194" i="83"/>
  <c r="CB195" i="83"/>
  <c r="CJ195" i="83"/>
  <c r="CR195" i="83"/>
  <c r="CZ195" i="83"/>
  <c r="BS195" i="83"/>
  <c r="BK195" i="83"/>
  <c r="BC195" i="83"/>
  <c r="AU195" i="83"/>
  <c r="AM195" i="83"/>
  <c r="BN194" i="83"/>
  <c r="BF194" i="83"/>
  <c r="AX194" i="83"/>
  <c r="AP194" i="83"/>
  <c r="BQ193" i="83"/>
  <c r="BI193" i="83"/>
  <c r="BA193" i="83"/>
  <c r="AS193" i="83"/>
  <c r="BT192" i="83"/>
  <c r="BL192" i="83"/>
  <c r="BD192" i="83"/>
  <c r="AV192" i="83"/>
  <c r="AN192" i="83"/>
  <c r="BO191" i="83"/>
  <c r="BG191" i="83"/>
  <c r="AY191" i="83"/>
  <c r="AQ191" i="83"/>
  <c r="BR190" i="83"/>
  <c r="BJ190" i="83"/>
  <c r="BB190" i="83"/>
  <c r="AT190" i="83"/>
  <c r="BU189" i="83"/>
  <c r="BM189" i="83"/>
  <c r="BE189" i="83"/>
  <c r="AW189" i="83"/>
  <c r="AO189" i="83"/>
  <c r="BP188" i="83"/>
  <c r="BH188" i="83"/>
  <c r="AZ188" i="83"/>
  <c r="AR188" i="83"/>
  <c r="BS187" i="83"/>
  <c r="BK187" i="83"/>
  <c r="BC187" i="83"/>
  <c r="AU187" i="83"/>
  <c r="AM187" i="83"/>
  <c r="BN186" i="83"/>
  <c r="BF186" i="83"/>
  <c r="AX186" i="83"/>
  <c r="AP186" i="83"/>
  <c r="BQ185" i="83"/>
  <c r="BI185" i="83"/>
  <c r="BA185" i="83"/>
  <c r="AS185" i="83"/>
  <c r="BT184" i="83"/>
  <c r="BL184" i="83"/>
  <c r="BD184" i="83"/>
  <c r="AV184" i="83"/>
  <c r="AN184" i="83"/>
  <c r="BO183" i="83"/>
  <c r="BG183" i="83"/>
  <c r="AY183" i="83"/>
  <c r="AQ183" i="83"/>
  <c r="BR182" i="83"/>
  <c r="BJ182" i="83"/>
  <c r="BB182" i="83"/>
  <c r="AT182" i="83"/>
  <c r="BU181" i="83"/>
  <c r="BM181" i="83"/>
  <c r="BE181" i="83"/>
  <c r="AW181" i="83"/>
  <c r="AO181" i="83"/>
  <c r="BP180" i="83"/>
  <c r="BH180" i="83"/>
  <c r="AZ180" i="83"/>
  <c r="AR180" i="83"/>
  <c r="BS179" i="83"/>
  <c r="BK179" i="83"/>
  <c r="BC179" i="83"/>
  <c r="AU179" i="83"/>
  <c r="AM179" i="83"/>
  <c r="BN178" i="83"/>
  <c r="BF178" i="83"/>
  <c r="AX178" i="83"/>
  <c r="AP178" i="83"/>
  <c r="BQ177" i="83"/>
  <c r="AU177" i="83"/>
  <c r="M191" i="83"/>
  <c r="Y191" i="83"/>
  <c r="K192" i="83"/>
  <c r="W192" i="83"/>
  <c r="I193" i="83"/>
  <c r="U193" i="83"/>
  <c r="G194" i="83"/>
  <c r="S194" i="83"/>
  <c r="E195" i="83"/>
  <c r="Q195" i="83"/>
  <c r="CD138" i="83"/>
  <c r="DE142" i="83"/>
  <c r="CA140" i="83"/>
  <c r="BY178" i="83"/>
  <c r="CQ178" i="83"/>
  <c r="CH179" i="83"/>
  <c r="CO179" i="83"/>
  <c r="CP182" i="83"/>
  <c r="CT183" i="83"/>
  <c r="BP195" i="83"/>
  <c r="AZ195" i="83"/>
  <c r="BS194" i="83"/>
  <c r="BC194" i="83"/>
  <c r="AM194" i="83"/>
  <c r="BF193" i="83"/>
  <c r="AP193" i="83"/>
  <c r="BI192" i="83"/>
  <c r="AS192" i="83"/>
  <c r="BL191" i="83"/>
  <c r="AV191" i="83"/>
  <c r="BO190" i="83"/>
  <c r="AU190" i="83"/>
  <c r="BR189" i="83"/>
  <c r="AX189" i="83"/>
  <c r="BU188" i="83"/>
  <c r="BA188" i="83"/>
  <c r="AO188" i="83"/>
  <c r="BD187" i="83"/>
  <c r="AR187" i="83"/>
  <c r="BG186" i="83"/>
  <c r="AU186" i="83"/>
  <c r="BJ185" i="83"/>
  <c r="AX185" i="83"/>
  <c r="BM184" i="83"/>
  <c r="BA184" i="83"/>
  <c r="BP183" i="83"/>
  <c r="BD183" i="83"/>
  <c r="BS182" i="83"/>
  <c r="BG182" i="83"/>
  <c r="AM182" i="83"/>
  <c r="AP181" i="83"/>
  <c r="AS180" i="83"/>
  <c r="BP179" i="83"/>
  <c r="AV179" i="83"/>
  <c r="BS178" i="83"/>
  <c r="AY178" i="83"/>
  <c r="BE176" i="83"/>
  <c r="AS176" i="83"/>
  <c r="BP175" i="83"/>
  <c r="BK174" i="83"/>
  <c r="BK172" i="83"/>
  <c r="AQ172" i="83"/>
  <c r="BN171" i="83"/>
  <c r="AT171" i="83"/>
  <c r="BQ170" i="83"/>
  <c r="AW170" i="83"/>
  <c r="BT169" i="83"/>
  <c r="BQ168" i="83"/>
  <c r="BE168" i="83"/>
  <c r="BT167" i="83"/>
  <c r="BH167" i="83"/>
  <c r="AN167" i="83"/>
  <c r="BK166" i="83"/>
  <c r="AW166" i="83"/>
  <c r="BT165" i="83"/>
  <c r="BQ164" i="83"/>
  <c r="BE164" i="83"/>
  <c r="BT163" i="83"/>
  <c r="BH163" i="83"/>
  <c r="AV163" i="83"/>
  <c r="BK162" i="83"/>
  <c r="AY162" i="83"/>
  <c r="AM162" i="83"/>
  <c r="BS160" i="83"/>
  <c r="AY160" i="83"/>
  <c r="AM160" i="83"/>
  <c r="BB159" i="83"/>
  <c r="AP159" i="83"/>
  <c r="BE158" i="83"/>
  <c r="AS158" i="83"/>
  <c r="BK156" i="83"/>
  <c r="AQ156" i="83"/>
  <c r="BN155" i="83"/>
  <c r="AT155" i="83"/>
  <c r="BQ154" i="83"/>
  <c r="AW154" i="83"/>
  <c r="BT153" i="83"/>
  <c r="BO152" i="83"/>
  <c r="AU152" i="83"/>
  <c r="BR151" i="83"/>
  <c r="BO150" i="83"/>
  <c r="AW150" i="83"/>
  <c r="BI148" i="83"/>
  <c r="AO148" i="83"/>
  <c r="BD147" i="83"/>
  <c r="AR147" i="83"/>
  <c r="BI146" i="83"/>
  <c r="AS146" i="83"/>
  <c r="T152" i="83"/>
  <c r="CE175" i="83"/>
  <c r="T187" i="83"/>
  <c r="CZ185" i="83"/>
  <c r="CB193" i="83"/>
  <c r="BM144" i="83"/>
  <c r="AQ144" i="83"/>
  <c r="BG142" i="83"/>
  <c r="AU142" i="83"/>
  <c r="BL139" i="83"/>
  <c r="AP139" i="83"/>
  <c r="BM138" i="83"/>
  <c r="AW138" i="83"/>
  <c r="BD176" i="83"/>
  <c r="AR176" i="83"/>
  <c r="BG175" i="83"/>
  <c r="BJ174" i="83"/>
  <c r="BQ173" i="83"/>
  <c r="BP172" i="83"/>
  <c r="BU171" i="83"/>
  <c r="BG171" i="83"/>
  <c r="AU171" i="83"/>
  <c r="BP170" i="83"/>
  <c r="BD170" i="83"/>
  <c r="AN170" i="83"/>
  <c r="BH168" i="83"/>
  <c r="AY167" i="83"/>
  <c r="BH166" i="83"/>
  <c r="AT166" i="83"/>
  <c r="AV164" i="83"/>
  <c r="BA163" i="83"/>
  <c r="BP162" i="83"/>
  <c r="BF162" i="83"/>
  <c r="AR162" i="83"/>
  <c r="BJ160" i="83"/>
  <c r="AP160" i="83"/>
  <c r="BG159" i="83"/>
  <c r="AS159" i="83"/>
  <c r="BD158" i="83"/>
  <c r="AP158" i="83"/>
  <c r="BR156" i="83"/>
  <c r="BD156" i="83"/>
  <c r="AN156" i="83"/>
  <c r="AQ155" i="83"/>
  <c r="BL154" i="83"/>
  <c r="AT154" i="83"/>
  <c r="BL152" i="83"/>
  <c r="BQ151" i="83"/>
  <c r="AW151" i="83"/>
  <c r="BT150" i="83"/>
  <c r="BF150" i="83"/>
  <c r="AN150" i="83"/>
  <c r="BT148" i="83"/>
  <c r="AX148" i="83"/>
  <c r="BU147" i="83"/>
  <c r="BC147" i="83"/>
  <c r="AO147" i="83"/>
  <c r="BH146" i="83"/>
  <c r="AR144" i="83"/>
  <c r="BM143" i="83"/>
  <c r="BA143" i="83"/>
  <c r="AO143" i="83"/>
  <c r="BN142" i="83"/>
  <c r="BN140" i="83"/>
  <c r="AX140" i="83"/>
  <c r="BE139" i="83"/>
  <c r="BD138" i="83"/>
  <c r="CT176" i="83"/>
  <c r="CK176" i="83"/>
  <c r="CJ174" i="83"/>
  <c r="CH174" i="83"/>
  <c r="CE176" i="83"/>
  <c r="CC175" i="83"/>
  <c r="CA176" i="83"/>
  <c r="BY176" i="83"/>
  <c r="DF172" i="83"/>
  <c r="DD172" i="83"/>
  <c r="DB172" i="83"/>
  <c r="CZ172" i="83"/>
  <c r="CX170" i="83"/>
  <c r="CU170" i="83"/>
  <c r="CS170" i="83"/>
  <c r="CT168" i="83"/>
  <c r="CJ166" i="83"/>
  <c r="CE168" i="83"/>
  <c r="CC167" i="83"/>
  <c r="CA168" i="83"/>
  <c r="BY168" i="83"/>
  <c r="DF164" i="83"/>
  <c r="DC162" i="83"/>
  <c r="CZ164" i="83"/>
  <c r="CV164" i="83"/>
  <c r="CT162" i="83"/>
  <c r="CQ163" i="83"/>
  <c r="CO159" i="83"/>
  <c r="CM159" i="83"/>
  <c r="CK160" i="83"/>
  <c r="CI160" i="83"/>
  <c r="CG158" i="83"/>
  <c r="DC156" i="83"/>
  <c r="CW154" i="83"/>
  <c r="CU154" i="83"/>
  <c r="CX152" i="83"/>
  <c r="CM151" i="83"/>
  <c r="CK152" i="83"/>
  <c r="CI152" i="83"/>
  <c r="CG150" i="83"/>
  <c r="CE150" i="83"/>
  <c r="BZ152" i="83"/>
  <c r="DA144" i="83"/>
  <c r="CY143" i="83"/>
  <c r="CW148" i="83"/>
  <c r="CV148" i="83"/>
  <c r="CU146" i="83"/>
  <c r="CS146" i="83"/>
  <c r="CJ143" i="83"/>
  <c r="CG148" i="83"/>
  <c r="CB143" i="83"/>
  <c r="I164" i="83"/>
  <c r="J163" i="83"/>
  <c r="AA164" i="83"/>
  <c r="AD163" i="83"/>
  <c r="F170" i="83"/>
  <c r="N170" i="83"/>
  <c r="S176" i="83"/>
  <c r="V170" i="83"/>
  <c r="W190" i="83"/>
  <c r="C190" i="83"/>
  <c r="Y189" i="83"/>
  <c r="E189" i="83"/>
  <c r="AA188" i="83"/>
  <c r="G188" i="83"/>
  <c r="AC187" i="83"/>
  <c r="I187" i="83"/>
  <c r="AE186" i="83"/>
  <c r="K186" i="83"/>
  <c r="AG185" i="83"/>
  <c r="M185" i="83"/>
  <c r="AI184" i="83"/>
  <c r="O184" i="83"/>
  <c r="C184" i="83"/>
  <c r="Q183" i="83"/>
  <c r="E183" i="83"/>
  <c r="S182" i="83"/>
  <c r="G182" i="83"/>
  <c r="U181" i="83"/>
  <c r="I181" i="83"/>
  <c r="W180" i="83"/>
  <c r="AC178" i="83"/>
  <c r="U178" i="83"/>
  <c r="O178" i="83"/>
  <c r="E178" i="83"/>
  <c r="AI147" i="83"/>
  <c r="AC140" i="83"/>
  <c r="W138" i="83"/>
  <c r="G138" i="83"/>
  <c r="B188" i="83"/>
  <c r="CR176" i="83"/>
  <c r="CP174" i="83"/>
  <c r="CS171" i="83"/>
  <c r="CQ172" i="83"/>
  <c r="CO170" i="83"/>
  <c r="CP166" i="83"/>
  <c r="CN166" i="83"/>
  <c r="CO162" i="83"/>
  <c r="CW159" i="83"/>
  <c r="CI159" i="83"/>
  <c r="CW155" i="83"/>
  <c r="CO156" i="83"/>
  <c r="CR150" i="83"/>
  <c r="CM152" i="83"/>
  <c r="CQ144" i="83"/>
  <c r="CG147" i="83"/>
  <c r="CC144" i="83"/>
  <c r="F143" i="83"/>
  <c r="N143" i="83"/>
  <c r="AD143" i="83"/>
  <c r="J148" i="83"/>
  <c r="N148" i="83"/>
  <c r="R148" i="83"/>
  <c r="Z148" i="83"/>
  <c r="AD148" i="83"/>
  <c r="D172" i="83"/>
  <c r="X170" i="83"/>
  <c r="AF170" i="83"/>
  <c r="F168" i="83"/>
  <c r="Y166" i="83"/>
  <c r="AE167" i="83"/>
  <c r="AG167" i="83"/>
  <c r="AE144" i="83"/>
  <c r="CF158" i="83"/>
  <c r="S185" i="83"/>
  <c r="CQ159" i="83"/>
  <c r="DE168" i="83"/>
  <c r="AF139" i="83"/>
  <c r="AJ194" i="83"/>
  <c r="CN189" i="83"/>
  <c r="AM189" i="83"/>
  <c r="AO176" i="83"/>
  <c r="BE159" i="83"/>
  <c r="CY154" i="83"/>
  <c r="Y187" i="83"/>
  <c r="AJ144" i="83"/>
  <c r="V178" i="83"/>
  <c r="DB145" i="83"/>
  <c r="Z179" i="83"/>
  <c r="AH179" i="83"/>
  <c r="H180" i="83"/>
  <c r="X180" i="83"/>
  <c r="AF180" i="83"/>
  <c r="F181" i="83"/>
  <c r="DC143" i="83"/>
  <c r="AH145" i="83"/>
  <c r="BY138" i="83"/>
  <c r="CL143" i="83"/>
  <c r="I176" i="83"/>
  <c r="V148" i="83"/>
  <c r="F148" i="83"/>
  <c r="S142" i="83"/>
  <c r="C142" i="83"/>
  <c r="CO147" i="83"/>
  <c r="CV147" i="83"/>
  <c r="CR158" i="83"/>
  <c r="CH163" i="83"/>
  <c r="Q140" i="83"/>
  <c r="Q179" i="83"/>
  <c r="O180" i="83"/>
  <c r="DE154" i="83"/>
  <c r="CY162" i="83"/>
  <c r="DD164" i="83"/>
  <c r="CN167" i="83"/>
  <c r="CQ171" i="83"/>
  <c r="CI174" i="83"/>
  <c r="CO175" i="83"/>
  <c r="BD143" i="83"/>
  <c r="AY174" i="83"/>
  <c r="AV175" i="83"/>
  <c r="AM178" i="83"/>
  <c r="BM180" i="83"/>
  <c r="BJ181" i="83"/>
  <c r="CW180" i="83"/>
  <c r="CL138" i="83"/>
  <c r="DB178" i="83"/>
  <c r="N152" i="83"/>
  <c r="AD152" i="83"/>
  <c r="B162" i="83"/>
  <c r="CB150" i="83"/>
  <c r="DA163" i="83"/>
  <c r="CD168" i="83"/>
  <c r="H150" i="83"/>
  <c r="AI142" i="83"/>
  <c r="F162" i="83"/>
  <c r="CR167" i="83"/>
  <c r="CL172" i="83"/>
  <c r="V140" i="83"/>
  <c r="P178" i="83"/>
  <c r="L180" i="83"/>
  <c r="DB144" i="83"/>
  <c r="DE145" i="83"/>
  <c r="CH178" i="83"/>
  <c r="CV179" i="83"/>
  <c r="BX164" i="83"/>
  <c r="CB163" i="83"/>
  <c r="CF163" i="83"/>
  <c r="DE148" i="83"/>
  <c r="CO180" i="83"/>
  <c r="AY172" i="83"/>
  <c r="BE170" i="83"/>
  <c r="BN159" i="83"/>
  <c r="AV155" i="83"/>
  <c r="AY154" i="83"/>
  <c r="AW152" i="83"/>
  <c r="AZ151" i="83"/>
  <c r="BC150" i="83"/>
  <c r="AX143" i="83"/>
  <c r="AY140" i="83"/>
  <c r="BJ158" i="83"/>
  <c r="AZ140" i="83"/>
  <c r="M179" i="83"/>
  <c r="AZ146" i="83"/>
  <c r="AM176" i="83"/>
  <c r="BM178" i="83"/>
  <c r="BJ179" i="83"/>
  <c r="B171" i="83"/>
  <c r="CC154" i="83"/>
  <c r="T148" i="83"/>
  <c r="AA142" i="83"/>
  <c r="V143" i="83"/>
  <c r="K142" i="83"/>
  <c r="CH167" i="83"/>
  <c r="AI138" i="83"/>
  <c r="AI151" i="83"/>
  <c r="AB163" i="83"/>
  <c r="CO151" i="83"/>
  <c r="AN146" i="83"/>
  <c r="AM175" i="83"/>
  <c r="BX167" i="83"/>
  <c r="D147" i="83"/>
  <c r="F152" i="83"/>
  <c r="O172" i="83"/>
  <c r="Y151" i="83"/>
  <c r="DE167" i="83"/>
  <c r="CD172" i="83"/>
  <c r="AI170" i="83"/>
  <c r="V150" i="83"/>
  <c r="J150" i="83"/>
  <c r="B167" i="83"/>
  <c r="AI167" i="83"/>
  <c r="O167" i="83"/>
  <c r="B151" i="83"/>
  <c r="U176" i="83"/>
  <c r="CI144" i="83"/>
  <c r="AH168" i="83"/>
  <c r="H170" i="83"/>
  <c r="CJ151" i="83"/>
  <c r="CK155" i="83"/>
  <c r="CS155" i="83"/>
  <c r="U139" i="83"/>
  <c r="B142" i="83"/>
  <c r="AG168" i="83"/>
  <c r="V166" i="83"/>
  <c r="AF172" i="83"/>
  <c r="X172" i="83"/>
  <c r="E174" i="83"/>
  <c r="CG144" i="83"/>
  <c r="CO143" i="83"/>
  <c r="CQ152" i="83"/>
  <c r="CI155" i="83"/>
  <c r="CP154" i="83"/>
  <c r="CV155" i="83"/>
  <c r="CO158" i="83"/>
  <c r="CM162" i="83"/>
  <c r="CS163" i="83"/>
  <c r="C138" i="83"/>
  <c r="AC139" i="83"/>
  <c r="AG140" i="83"/>
  <c r="BX142" i="83"/>
  <c r="CR164" i="83"/>
  <c r="CJ167" i="83"/>
  <c r="E139" i="83"/>
  <c r="AG145" i="83"/>
  <c r="CM172" i="83"/>
  <c r="CX171" i="83"/>
  <c r="CK175" i="83"/>
  <c r="CO176" i="83"/>
  <c r="CS175" i="83"/>
  <c r="C179" i="83"/>
  <c r="S179" i="83"/>
  <c r="AE179" i="83"/>
  <c r="K180" i="83"/>
  <c r="M181" i="83"/>
  <c r="K182" i="83"/>
  <c r="I183" i="83"/>
  <c r="G184" i="83"/>
  <c r="E185" i="83"/>
  <c r="C186" i="83"/>
  <c r="AI186" i="83"/>
  <c r="AG187" i="83"/>
  <c r="AE188" i="83"/>
  <c r="AC189" i="83"/>
  <c r="AB171" i="83"/>
  <c r="T171" i="83"/>
  <c r="L171" i="83"/>
  <c r="AJ163" i="83"/>
  <c r="Q164" i="83"/>
  <c r="E164" i="83"/>
  <c r="C164" i="83"/>
  <c r="AA160" i="83"/>
  <c r="Y160" i="83"/>
  <c r="W160" i="83"/>
  <c r="U160" i="83"/>
  <c r="S160" i="83"/>
  <c r="Q160" i="83"/>
  <c r="I160" i="83"/>
  <c r="G160" i="83"/>
  <c r="CM148" i="83"/>
  <c r="CQ147" i="83"/>
  <c r="CV146" i="83"/>
  <c r="DA147" i="83"/>
  <c r="CB151" i="83"/>
  <c r="CE152" i="83"/>
  <c r="CJ150" i="83"/>
  <c r="CT152" i="83"/>
  <c r="CY156" i="83"/>
  <c r="DA156" i="83"/>
  <c r="DF156" i="83"/>
  <c r="CA160" i="83"/>
  <c r="CE160" i="83"/>
  <c r="CJ158" i="83"/>
  <c r="CT160" i="83"/>
  <c r="DC164" i="83"/>
  <c r="CA166" i="83"/>
  <c r="CE166" i="83"/>
  <c r="CH168" i="83"/>
  <c r="CK168" i="83"/>
  <c r="CM167" i="83"/>
  <c r="CP167" i="83"/>
  <c r="CZ170" i="83"/>
  <c r="DD170" i="83"/>
  <c r="BY174" i="83"/>
  <c r="CG174" i="83"/>
  <c r="B193" i="83"/>
  <c r="AN138" i="83"/>
  <c r="BM139" i="83"/>
  <c r="BJ140" i="83"/>
  <c r="AV142" i="83"/>
  <c r="AP144" i="83"/>
  <c r="AY147" i="83"/>
  <c r="BD150" i="83"/>
  <c r="BA151" i="83"/>
  <c r="AP152" i="83"/>
  <c r="BN152" i="83"/>
  <c r="BQ153" i="83"/>
  <c r="BE155" i="83"/>
  <c r="BH156" i="83"/>
  <c r="AT158" i="83"/>
  <c r="AW159" i="83"/>
  <c r="AX160" i="83"/>
  <c r="AP162" i="83"/>
  <c r="BN162" i="83"/>
  <c r="BS163" i="83"/>
  <c r="BD166" i="83"/>
  <c r="BA167" i="83"/>
  <c r="AX168" i="83"/>
  <c r="AZ170" i="83"/>
  <c r="BL172" i="83"/>
  <c r="BU173" i="83"/>
  <c r="BC175" i="83"/>
  <c r="AT176" i="83"/>
  <c r="BI138" i="83"/>
  <c r="AX139" i="83"/>
  <c r="AS142" i="83"/>
  <c r="BC144" i="83"/>
  <c r="AW146" i="83"/>
  <c r="AS150" i="83"/>
  <c r="AP151" i="83"/>
  <c r="BN151" i="83"/>
  <c r="BK152" i="83"/>
  <c r="BP153" i="83"/>
  <c r="BM154" i="83"/>
  <c r="BJ155" i="83"/>
  <c r="BG156" i="83"/>
  <c r="BI158" i="83"/>
  <c r="BF159" i="83"/>
  <c r="BC160" i="83"/>
  <c r="BA162" i="83"/>
  <c r="BA164" i="83"/>
  <c r="AS166" i="83"/>
  <c r="AU168" i="83"/>
  <c r="BP169" i="83"/>
  <c r="BM170" i="83"/>
  <c r="BJ171" i="83"/>
  <c r="BG172" i="83"/>
  <c r="AU174" i="83"/>
  <c r="BU174" i="83"/>
  <c r="BR175" i="83"/>
  <c r="BO176" i="83"/>
  <c r="BI178" i="83"/>
  <c r="BF179" i="83"/>
  <c r="BC180" i="83"/>
  <c r="AZ181" i="83"/>
  <c r="AW182" i="83"/>
  <c r="CM174" i="83"/>
  <c r="G178" i="83"/>
  <c r="G179" i="83"/>
  <c r="U183" i="83"/>
  <c r="Q185" i="83"/>
  <c r="M187" i="83"/>
  <c r="I189" i="83"/>
  <c r="AJ171" i="83"/>
  <c r="W162" i="83"/>
  <c r="G162" i="83"/>
  <c r="AJ159" i="83"/>
  <c r="AB159" i="83"/>
  <c r="X159" i="83"/>
  <c r="T159" i="83"/>
  <c r="L159" i="83"/>
  <c r="H159" i="83"/>
  <c r="CV142" i="83"/>
  <c r="CA150" i="83"/>
  <c r="CF151" i="83"/>
  <c r="CW156" i="83"/>
  <c r="CB159" i="83"/>
  <c r="CX160" i="83"/>
  <c r="CX162" i="83"/>
  <c r="CU172" i="83"/>
  <c r="DE170" i="83"/>
  <c r="BG139" i="83"/>
  <c r="AQ147" i="83"/>
  <c r="BH152" i="83"/>
  <c r="AM155" i="83"/>
  <c r="BP158" i="83"/>
  <c r="BT160" i="83"/>
  <c r="BH162" i="83"/>
  <c r="BH164" i="83"/>
  <c r="AX166" i="83"/>
  <c r="AR168" i="83"/>
  <c r="AR170" i="83"/>
  <c r="AQ175" i="83"/>
  <c r="BA138" i="83"/>
  <c r="BN139" i="83"/>
  <c r="BK142" i="83"/>
  <c r="AU144" i="83"/>
  <c r="AQ146" i="83"/>
  <c r="AS148" i="83"/>
  <c r="BH151" i="83"/>
  <c r="BD155" i="83"/>
  <c r="BU168" i="83"/>
  <c r="BG170" i="83"/>
  <c r="BA172" i="83"/>
  <c r="AO174" i="83"/>
  <c r="AZ179" i="83"/>
  <c r="AT181" i="83"/>
  <c r="BQ182" i="83"/>
  <c r="BN183" i="83"/>
  <c r="BK184" i="83"/>
  <c r="BH185" i="83"/>
  <c r="BE186" i="83"/>
  <c r="BB187" i="83"/>
  <c r="AY188" i="83"/>
  <c r="AV189" i="83"/>
  <c r="AS190" i="83"/>
  <c r="BS190" i="83"/>
  <c r="BP191" i="83"/>
  <c r="BM192" i="83"/>
  <c r="BJ193" i="83"/>
  <c r="BG194" i="83"/>
  <c r="BD195" i="83"/>
  <c r="CL171" i="83"/>
  <c r="CJ175" i="83"/>
  <c r="B184" i="83"/>
  <c r="AG178" i="83"/>
  <c r="E181" i="83"/>
  <c r="AE184" i="83"/>
  <c r="W188" i="83"/>
  <c r="AD172" i="83"/>
  <c r="Q162" i="83"/>
  <c r="AC158" i="83"/>
  <c r="M158" i="83"/>
  <c r="G154" i="83"/>
  <c r="BY152" i="83"/>
  <c r="DA154" i="83"/>
  <c r="CI158" i="83"/>
  <c r="CV162" i="83"/>
  <c r="CH166" i="83"/>
  <c r="AV144" i="83"/>
  <c r="BF148" i="83"/>
  <c r="AV152" i="83"/>
  <c r="BP156" i="83"/>
  <c r="BF160" i="83"/>
  <c r="BO167" i="83"/>
  <c r="BQ171" i="83"/>
  <c r="AZ176" i="83"/>
  <c r="AO138" i="83"/>
  <c r="BH147" i="83"/>
  <c r="AV151" i="83"/>
  <c r="BS154" i="83"/>
  <c r="BO162" i="83"/>
  <c r="BG166" i="83"/>
  <c r="AU170" i="83"/>
  <c r="BU176" i="83"/>
  <c r="BI180" i="83"/>
  <c r="AZ183" i="83"/>
  <c r="AT185" i="83"/>
  <c r="AN187" i="83"/>
  <c r="BQ188" i="83"/>
  <c r="BK190" i="83"/>
  <c r="BE192" i="83"/>
  <c r="AY194" i="83"/>
  <c r="CP180" i="83"/>
  <c r="CI179" i="83"/>
  <c r="CA178" i="83"/>
  <c r="CO140" i="83"/>
  <c r="BY140" i="83"/>
  <c r="CQ138" i="83"/>
  <c r="CB138" i="83"/>
  <c r="U195" i="83"/>
  <c r="W194" i="83"/>
  <c r="Y193" i="83"/>
  <c r="AA192" i="83"/>
  <c r="AC191" i="83"/>
  <c r="AE190" i="83"/>
  <c r="BS177" i="83"/>
  <c r="AZ178" i="83"/>
  <c r="BP178" i="83"/>
  <c r="AT180" i="83"/>
  <c r="BG181" i="83"/>
  <c r="AN182" i="83"/>
  <c r="BD182" i="83"/>
  <c r="BT182" i="83"/>
  <c r="BA183" i="83"/>
  <c r="BQ183" i="83"/>
  <c r="AX184" i="83"/>
  <c r="BN184" i="83"/>
  <c r="AU185" i="83"/>
  <c r="BK185" i="83"/>
  <c r="AR186" i="83"/>
  <c r="BH186" i="83"/>
  <c r="AO187" i="83"/>
  <c r="BE187" i="83"/>
  <c r="BU187" i="83"/>
  <c r="BB188" i="83"/>
  <c r="BR188" i="83"/>
  <c r="AY189" i="83"/>
  <c r="BO189" i="83"/>
  <c r="AV190" i="83"/>
  <c r="BL190" i="83"/>
  <c r="AS191" i="83"/>
  <c r="BI191" i="83"/>
  <c r="AP192" i="83"/>
  <c r="BF192" i="83"/>
  <c r="AM193" i="83"/>
  <c r="BC193" i="83"/>
  <c r="BS193" i="83"/>
  <c r="AZ194" i="83"/>
  <c r="BP194" i="83"/>
  <c r="AW195" i="83"/>
  <c r="BM195" i="83"/>
  <c r="CX195" i="83"/>
  <c r="CH195" i="83"/>
  <c r="DA194" i="83"/>
  <c r="CH194" i="83"/>
  <c r="DA193" i="83"/>
  <c r="CK193" i="83"/>
  <c r="DD192" i="83"/>
  <c r="CN192" i="83"/>
  <c r="BX192" i="83"/>
  <c r="CQ191" i="83"/>
  <c r="CA191" i="83"/>
  <c r="CT190" i="83"/>
  <c r="CD190" i="83"/>
  <c r="CW189" i="83"/>
  <c r="CG189" i="83"/>
  <c r="CZ188" i="83"/>
  <c r="CJ188" i="83"/>
  <c r="DC187" i="83"/>
  <c r="CM187" i="83"/>
  <c r="DF186" i="83"/>
  <c r="CP186" i="83"/>
  <c r="BZ186" i="83"/>
  <c r="CS185" i="83"/>
  <c r="CC185" i="83"/>
  <c r="DD180" i="83"/>
  <c r="DF148" i="83"/>
  <c r="DB139" i="83"/>
  <c r="Z195" i="83"/>
  <c r="AB194" i="83"/>
  <c r="AD193" i="83"/>
  <c r="AF192" i="83"/>
  <c r="AH191" i="83"/>
  <c r="AJ190" i="83"/>
  <c r="F190" i="83"/>
  <c r="H189" i="83"/>
  <c r="J188" i="83"/>
  <c r="L187" i="83"/>
  <c r="Z185" i="83"/>
  <c r="AD183" i="83"/>
  <c r="AH181" i="83"/>
  <c r="AJ149" i="83"/>
  <c r="AJ140" i="83"/>
  <c r="C182" i="83"/>
  <c r="U189" i="83"/>
  <c r="AF163" i="83"/>
  <c r="C158" i="83"/>
  <c r="U154" i="83"/>
  <c r="E154" i="83"/>
  <c r="DB164" i="83"/>
  <c r="CY170" i="83"/>
  <c r="BR172" i="83"/>
  <c r="BI144" i="83"/>
  <c r="AS152" i="83"/>
  <c r="BL159" i="83"/>
  <c r="BA174" i="83"/>
  <c r="BF181" i="83"/>
  <c r="BN185" i="83"/>
  <c r="BB189" i="83"/>
  <c r="BU192" i="83"/>
  <c r="CG181" i="83"/>
  <c r="CE178" i="83"/>
  <c r="CS140" i="83"/>
  <c r="CT138" i="83"/>
  <c r="AA195" i="83"/>
  <c r="AE193" i="83"/>
  <c r="AI191" i="83"/>
  <c r="AS177" i="83"/>
  <c r="AS179" i="83"/>
  <c r="AP180" i="83"/>
  <c r="BS181" i="83"/>
  <c r="BP182" i="83"/>
  <c r="BM183" i="83"/>
  <c r="BJ184" i="83"/>
  <c r="BG185" i="83"/>
  <c r="BD186" i="83"/>
  <c r="BA187" i="83"/>
  <c r="AX188" i="83"/>
  <c r="AU189" i="83"/>
  <c r="AR190" i="83"/>
  <c r="AO191" i="83"/>
  <c r="BU191" i="83"/>
  <c r="BR192" i="83"/>
  <c r="BO193" i="83"/>
  <c r="BL194" i="83"/>
  <c r="BI195" i="83"/>
  <c r="CD195" i="83"/>
  <c r="CE194" i="83"/>
  <c r="CH193" i="83"/>
  <c r="CK192" i="83"/>
  <c r="CN191" i="83"/>
  <c r="CQ190" i="83"/>
  <c r="CT189" i="83"/>
  <c r="CW188" i="83"/>
  <c r="CZ187" i="83"/>
  <c r="DC186" i="83"/>
  <c r="DF185" i="83"/>
  <c r="BZ185" i="83"/>
  <c r="CX139" i="83"/>
  <c r="R195" i="83"/>
  <c r="V193" i="83"/>
  <c r="Z191" i="83"/>
  <c r="AF189" i="83"/>
  <c r="AJ187" i="83"/>
  <c r="N185" i="83"/>
  <c r="V181" i="83"/>
  <c r="AH148" i="83"/>
  <c r="H140" i="83"/>
  <c r="AF138" i="83"/>
  <c r="M178" i="83"/>
  <c r="AE158" i="83"/>
  <c r="CF143" i="83"/>
  <c r="CD159" i="83"/>
  <c r="BX174" i="83"/>
  <c r="BQ147" i="83"/>
  <c r="BT162" i="83"/>
  <c r="BA150" i="83"/>
  <c r="BL179" i="83"/>
  <c r="BE188" i="83"/>
  <c r="BL195" i="83"/>
  <c r="CU180" i="83"/>
  <c r="G195" i="83"/>
  <c r="O191" i="83"/>
  <c r="BD178" i="83"/>
  <c r="AX180" i="83"/>
  <c r="AR182" i="83"/>
  <c r="BU183" i="83"/>
  <c r="BO185" i="83"/>
  <c r="BI187" i="83"/>
  <c r="BC189" i="83"/>
  <c r="AW191" i="83"/>
  <c r="AQ193" i="83"/>
  <c r="BT194" i="83"/>
  <c r="CO194" i="83"/>
  <c r="CU192" i="83"/>
  <c r="DA190" i="83"/>
  <c r="BX189" i="83"/>
  <c r="CD187" i="83"/>
  <c r="CJ185" i="83"/>
  <c r="DE140" i="83"/>
  <c r="D194" i="83"/>
  <c r="N190" i="83"/>
  <c r="R186" i="83"/>
  <c r="AJ138" i="83"/>
  <c r="CW174" i="83"/>
  <c r="CI170" i="83"/>
  <c r="DA168" i="83"/>
  <c r="CK162" i="83"/>
  <c r="CA162" i="83"/>
  <c r="DB158" i="83"/>
  <c r="CP155" i="83"/>
  <c r="CH156" i="83"/>
  <c r="BZ154" i="83"/>
  <c r="CX148" i="83"/>
  <c r="E159" i="83"/>
  <c r="R164" i="83"/>
  <c r="AF164" i="83"/>
  <c r="AA187" i="83"/>
  <c r="AI183" i="83"/>
  <c r="AG180" i="83"/>
  <c r="AG138" i="83"/>
  <c r="DF171" i="83"/>
  <c r="DC163" i="83"/>
  <c r="G148" i="83"/>
  <c r="H152" i="83"/>
  <c r="X152" i="83"/>
  <c r="H167" i="83"/>
  <c r="E172" i="83"/>
  <c r="U172" i="83"/>
  <c r="B176" i="83"/>
  <c r="C166" i="83"/>
  <c r="BP166" i="83"/>
  <c r="AM154" i="83"/>
  <c r="AN183" i="83"/>
  <c r="CV178" i="83"/>
  <c r="I194" i="83"/>
  <c r="BT178" i="83"/>
  <c r="BH182" i="83"/>
  <c r="AV186" i="83"/>
  <c r="BS189" i="83"/>
  <c r="BG193" i="83"/>
  <c r="DB195" i="83"/>
  <c r="CE192" i="83"/>
  <c r="CQ188" i="83"/>
  <c r="DB184" i="83"/>
  <c r="F193" i="83"/>
  <c r="V184" i="83"/>
  <c r="R138" i="83"/>
  <c r="CR175" i="83"/>
  <c r="CW166" i="83"/>
  <c r="CN155" i="83"/>
  <c r="BX154" i="83"/>
  <c r="V164" i="83"/>
  <c r="K183" i="83"/>
  <c r="CT171" i="83"/>
  <c r="O148" i="83"/>
  <c r="AB152" i="83"/>
  <c r="I172" i="83"/>
  <c r="CV175" i="83"/>
  <c r="BC143" i="83"/>
  <c r="DF140" i="83"/>
  <c r="BQ179" i="83"/>
  <c r="AS187" i="83"/>
  <c r="BD194" i="83"/>
  <c r="CH191" i="83"/>
  <c r="DD151" i="83"/>
  <c r="H179" i="83"/>
  <c r="DD158" i="83"/>
  <c r="R160" i="83"/>
  <c r="K189" i="83"/>
  <c r="J144" i="83"/>
  <c r="AD171" i="83"/>
  <c r="B140" i="83"/>
  <c r="AG166" i="83"/>
  <c r="AD168" i="83"/>
  <c r="AA167" i="83"/>
  <c r="V167" i="83"/>
  <c r="P166" i="83"/>
  <c r="M166" i="83"/>
  <c r="K168" i="83"/>
  <c r="F167" i="83"/>
  <c r="AG174" i="83"/>
  <c r="Y174" i="83"/>
  <c r="T172" i="83"/>
  <c r="P172" i="83"/>
  <c r="L172" i="83"/>
  <c r="D170" i="83"/>
  <c r="AD146" i="83"/>
  <c r="AB146" i="83"/>
  <c r="Z146" i="83"/>
  <c r="X146" i="83"/>
  <c r="V146" i="83"/>
  <c r="T146" i="83"/>
  <c r="R146" i="83"/>
  <c r="P146" i="83"/>
  <c r="N146" i="83"/>
  <c r="L146" i="83"/>
  <c r="J146" i="83"/>
  <c r="H146" i="83"/>
  <c r="F146" i="83"/>
  <c r="D146" i="83"/>
  <c r="AB143" i="83"/>
  <c r="Y142" i="83"/>
  <c r="T143" i="83"/>
  <c r="Q142" i="83"/>
  <c r="L143" i="83"/>
  <c r="I142" i="83"/>
  <c r="D143" i="83"/>
  <c r="BY147" i="83"/>
  <c r="CF142" i="83"/>
  <c r="CL144" i="83"/>
  <c r="CP144" i="83"/>
  <c r="CT143" i="83"/>
  <c r="CY144" i="83"/>
  <c r="CH159" i="83"/>
  <c r="CM158" i="83"/>
  <c r="CQ158" i="83"/>
  <c r="CM164" i="83"/>
  <c r="T168" i="83"/>
  <c r="AC176" i="83"/>
  <c r="CS142" i="83"/>
  <c r="CP158" i="83"/>
  <c r="W167" i="83"/>
  <c r="S168" i="83"/>
  <c r="H166" i="83"/>
  <c r="Y176" i="83"/>
  <c r="CP150" i="83"/>
  <c r="CO154" i="83"/>
  <c r="CR160" i="83"/>
  <c r="CU163" i="83"/>
  <c r="CS167" i="83"/>
  <c r="AA138" i="83"/>
  <c r="U140" i="83"/>
  <c r="AG151" i="83"/>
  <c r="AH166" i="83"/>
  <c r="Z168" i="83"/>
  <c r="U166" i="83"/>
  <c r="N166" i="83"/>
  <c r="I167" i="83"/>
  <c r="AJ172" i="83"/>
  <c r="AB172" i="83"/>
  <c r="I174" i="83"/>
  <c r="CF148" i="83"/>
  <c r="CK144" i="83"/>
  <c r="CI151" i="83"/>
  <c r="CO150" i="83"/>
  <c r="CN154" i="83"/>
  <c r="CL159" i="83"/>
  <c r="CN162" i="83"/>
  <c r="CV163" i="83"/>
  <c r="S138" i="83"/>
  <c r="M139" i="83"/>
  <c r="M140" i="83"/>
  <c r="AG146" i="83"/>
  <c r="CD143" i="83"/>
  <c r="CX163" i="83"/>
  <c r="CR166" i="83"/>
  <c r="K138" i="83"/>
  <c r="E140" i="83"/>
  <c r="AI148" i="83"/>
  <c r="DC141" i="83"/>
  <c r="BZ142" i="83"/>
  <c r="CO172" i="83"/>
  <c r="CI175" i="83"/>
  <c r="CN174" i="83"/>
  <c r="CX175" i="83"/>
  <c r="K178" i="83"/>
  <c r="AA178" i="83"/>
  <c r="K179" i="83"/>
  <c r="W179" i="83"/>
  <c r="AI179" i="83"/>
  <c r="AI180" i="83"/>
  <c r="AG181" i="83"/>
  <c r="AE182" i="83"/>
  <c r="AC183" i="83"/>
  <c r="AA184" i="83"/>
  <c r="Y185" i="83"/>
  <c r="W186" i="83"/>
  <c r="U187" i="83"/>
  <c r="S188" i="83"/>
  <c r="Q189" i="83"/>
  <c r="O190" i="83"/>
  <c r="AD170" i="83"/>
  <c r="O174" i="83"/>
  <c r="G174" i="83"/>
  <c r="AI164" i="83"/>
  <c r="AG164" i="83"/>
  <c r="R163" i="83"/>
  <c r="CO148" i="83"/>
  <c r="CT142" i="83"/>
  <c r="CX146" i="83"/>
  <c r="BY150" i="83"/>
  <c r="CA152" i="83"/>
  <c r="CC151" i="83"/>
  <c r="CH150" i="83"/>
  <c r="CL150" i="83"/>
  <c r="CT154" i="83"/>
  <c r="CX154" i="83"/>
  <c r="CZ156" i="83"/>
  <c r="DC154" i="83"/>
  <c r="BY160" i="83"/>
  <c r="CC159" i="83"/>
  <c r="CH158" i="83"/>
  <c r="CL158" i="83"/>
  <c r="CG164" i="83"/>
  <c r="CU162" i="83"/>
  <c r="CY164" i="83"/>
  <c r="BY166" i="83"/>
  <c r="CG166" i="83"/>
  <c r="CI168" i="83"/>
  <c r="CL168" i="83"/>
  <c r="CX168" i="83"/>
  <c r="CV172" i="83"/>
  <c r="DB170" i="83"/>
  <c r="DF170" i="83"/>
  <c r="CA174" i="83"/>
  <c r="CE174" i="83"/>
  <c r="CL174" i="83"/>
  <c r="B150" i="83"/>
  <c r="AZ138" i="83"/>
  <c r="BA139" i="83"/>
  <c r="AT140" i="83"/>
  <c r="AM143" i="83"/>
  <c r="BI143" i="83"/>
  <c r="BD144" i="83"/>
  <c r="AN148" i="83"/>
  <c r="BJ148" i="83"/>
  <c r="BU149" i="83"/>
  <c r="BR150" i="83"/>
  <c r="BB152" i="83"/>
  <c r="AX154" i="83"/>
  <c r="AR156" i="83"/>
  <c r="BH158" i="83"/>
  <c r="BI159" i="83"/>
  <c r="BN160" i="83"/>
  <c r="BB162" i="83"/>
  <c r="AS163" i="83"/>
  <c r="AZ164" i="83"/>
  <c r="AP166" i="83"/>
  <c r="AO167" i="83"/>
  <c r="BU167" i="83"/>
  <c r="BR168" i="83"/>
  <c r="BS169" i="83"/>
  <c r="BT170" i="83"/>
  <c r="AV172" i="83"/>
  <c r="BT174" i="83"/>
  <c r="BQ175" i="83"/>
  <c r="BH176" i="83"/>
  <c r="AU138" i="83"/>
  <c r="AN139" i="83"/>
  <c r="BE140" i="83"/>
  <c r="BC142" i="83"/>
  <c r="AZ143" i="83"/>
  <c r="AO144" i="83"/>
  <c r="BN147" i="83"/>
  <c r="BK148" i="83"/>
  <c r="BP149" i="83"/>
  <c r="BM150" i="83"/>
  <c r="BB151" i="83"/>
  <c r="AY152" i="83"/>
  <c r="BA154" i="83"/>
  <c r="AX155" i="83"/>
  <c r="AU156" i="83"/>
  <c r="AO158" i="83"/>
  <c r="BU158" i="83"/>
  <c r="BR159" i="83"/>
  <c r="BR161" i="83"/>
  <c r="BU162" i="83"/>
  <c r="BU164" i="83"/>
  <c r="BU166" i="83"/>
  <c r="BR167" i="83"/>
  <c r="BO168" i="83"/>
  <c r="BA170" i="83"/>
  <c r="AX171" i="83"/>
  <c r="AU172" i="83"/>
  <c r="BR173" i="83"/>
  <c r="BI174" i="83"/>
  <c r="BF175" i="83"/>
  <c r="BC176" i="83"/>
  <c r="AZ177" i="83"/>
  <c r="AW178" i="83"/>
  <c r="AT179" i="83"/>
  <c r="BT181" i="83"/>
  <c r="CN168" i="83"/>
  <c r="CK171" i="83"/>
  <c r="CH175" i="83"/>
  <c r="CQ174" i="83"/>
  <c r="CW175" i="83"/>
  <c r="U179" i="83"/>
  <c r="AA180" i="83"/>
  <c r="W182" i="83"/>
  <c r="S184" i="83"/>
  <c r="O186" i="83"/>
  <c r="K188" i="83"/>
  <c r="G190" i="83"/>
  <c r="AE174" i="83"/>
  <c r="AI162" i="83"/>
  <c r="AE164" i="83"/>
  <c r="M164" i="83"/>
  <c r="AH159" i="83"/>
  <c r="AD159" i="83"/>
  <c r="Z159" i="83"/>
  <c r="N159" i="83"/>
  <c r="J159" i="83"/>
  <c r="AJ155" i="83"/>
  <c r="AF155" i="83"/>
  <c r="AB155" i="83"/>
  <c r="X155" i="83"/>
  <c r="T155" i="83"/>
  <c r="P155" i="83"/>
  <c r="L155" i="83"/>
  <c r="H155" i="83"/>
  <c r="D155" i="83"/>
  <c r="CI143" i="83"/>
  <c r="CR143" i="83"/>
  <c r="BX150" i="83"/>
  <c r="CK150" i="83"/>
  <c r="CR155" i="83"/>
  <c r="BX160" i="83"/>
  <c r="CF159" i="83"/>
  <c r="CS162" i="83"/>
  <c r="BX166" i="83"/>
  <c r="CL166" i="83"/>
  <c r="CS168" i="83"/>
  <c r="DA170" i="83"/>
  <c r="BZ174" i="83"/>
  <c r="CK174" i="83"/>
  <c r="BN138" i="83"/>
  <c r="BB140" i="83"/>
  <c r="AP142" i="83"/>
  <c r="AT148" i="83"/>
  <c r="AR150" i="83"/>
  <c r="BS151" i="83"/>
  <c r="AZ156" i="83"/>
  <c r="BU157" i="83"/>
  <c r="BQ159" i="83"/>
  <c r="BK163" i="83"/>
  <c r="AU167" i="83"/>
  <c r="BE171" i="83"/>
  <c r="AN176" i="83"/>
  <c r="BM140" i="83"/>
  <c r="BH143" i="83"/>
  <c r="AN147" i="83"/>
  <c r="BS148" i="83"/>
  <c r="BS150" i="83"/>
  <c r="BE152" i="83"/>
  <c r="BG154" i="83"/>
  <c r="BA156" i="83"/>
  <c r="AU158" i="83"/>
  <c r="AW160" i="83"/>
  <c r="AW162" i="83"/>
  <c r="AU164" i="83"/>
  <c r="AO166" i="83"/>
  <c r="BI176" i="83"/>
  <c r="AQ182" i="83"/>
  <c r="AT183" i="83"/>
  <c r="AQ184" i="83"/>
  <c r="AN185" i="83"/>
  <c r="BT185" i="83"/>
  <c r="BQ186" i="83"/>
  <c r="BN187" i="83"/>
  <c r="BK188" i="83"/>
  <c r="BH189" i="83"/>
  <c r="BE190" i="83"/>
  <c r="AZ191" i="83"/>
  <c r="AW192" i="83"/>
  <c r="AT193" i="83"/>
  <c r="AQ194" i="83"/>
  <c r="AN195" i="83"/>
  <c r="BT195" i="83"/>
  <c r="CQ168" i="83"/>
  <c r="CU171" i="83"/>
  <c r="AA179" i="83"/>
  <c r="AI182" i="83"/>
  <c r="AA186" i="83"/>
  <c r="S190" i="83"/>
  <c r="N172" i="83"/>
  <c r="AC164" i="83"/>
  <c r="K164" i="83"/>
  <c r="AG158" i="83"/>
  <c r="Y158" i="83"/>
  <c r="Q158" i="83"/>
  <c r="I158" i="83"/>
  <c r="AI154" i="83"/>
  <c r="S154" i="83"/>
  <c r="C154" i="83"/>
  <c r="CU148" i="83"/>
  <c r="CD151" i="83"/>
  <c r="CU156" i="83"/>
  <c r="BZ160" i="83"/>
  <c r="CP159" i="83"/>
  <c r="BZ166" i="83"/>
  <c r="DC170" i="83"/>
  <c r="AS139" i="83"/>
  <c r="BL146" i="83"/>
  <c r="BJ150" i="83"/>
  <c r="AP154" i="83"/>
  <c r="BB158" i="83"/>
  <c r="AV162" i="83"/>
  <c r="BS165" i="83"/>
  <c r="AX174" i="83"/>
  <c r="BD139" i="83"/>
  <c r="AY142" i="83"/>
  <c r="BM156" i="83"/>
  <c r="BI160" i="83"/>
  <c r="BO164" i="83"/>
  <c r="BA168" i="83"/>
  <c r="AO172" i="83"/>
  <c r="AZ175" i="83"/>
  <c r="BO178" i="83"/>
  <c r="BC182" i="83"/>
  <c r="AW184" i="83"/>
  <c r="AQ186" i="83"/>
  <c r="BT187" i="83"/>
  <c r="BN189" i="83"/>
  <c r="BH191" i="83"/>
  <c r="BB193" i="83"/>
  <c r="AV195" i="83"/>
  <c r="CT181" i="83"/>
  <c r="CZ179" i="83"/>
  <c r="CR178" i="83"/>
  <c r="CV140" i="83"/>
  <c r="CG140" i="83"/>
  <c r="CX138" i="83"/>
  <c r="CJ138" i="83"/>
  <c r="AG195" i="83"/>
  <c r="AI194" i="83"/>
  <c r="C194" i="83"/>
  <c r="E193" i="83"/>
  <c r="G192" i="83"/>
  <c r="I191" i="83"/>
  <c r="AR178" i="83"/>
  <c r="BH178" i="83"/>
  <c r="BU179" i="83"/>
  <c r="BB180" i="83"/>
  <c r="BR180" i="83"/>
  <c r="AY181" i="83"/>
  <c r="BO181" i="83"/>
  <c r="AV182" i="83"/>
  <c r="BL182" i="83"/>
  <c r="AS183" i="83"/>
  <c r="BI183" i="83"/>
  <c r="AP184" i="83"/>
  <c r="BF184" i="83"/>
  <c r="AM185" i="83"/>
  <c r="BC185" i="83"/>
  <c r="BS185" i="83"/>
  <c r="AZ186" i="83"/>
  <c r="BP186" i="83"/>
  <c r="AW187" i="83"/>
  <c r="BM187" i="83"/>
  <c r="AT188" i="83"/>
  <c r="BJ188" i="83"/>
  <c r="AQ189" i="83"/>
  <c r="BG189" i="83"/>
  <c r="AN190" i="83"/>
  <c r="BD190" i="83"/>
  <c r="BT190" i="83"/>
  <c r="BA191" i="83"/>
  <c r="BQ191" i="83"/>
  <c r="AX192" i="83"/>
  <c r="BN192" i="83"/>
  <c r="AU193" i="83"/>
  <c r="BK193" i="83"/>
  <c r="AR194" i="83"/>
  <c r="BH194" i="83"/>
  <c r="AO195" i="83"/>
  <c r="BE195" i="83"/>
  <c r="BU195" i="83"/>
  <c r="DF195" i="83"/>
  <c r="CP195" i="83"/>
  <c r="BZ195" i="83"/>
  <c r="CS194" i="83"/>
  <c r="CB194" i="83"/>
  <c r="CU193" i="83"/>
  <c r="CE193" i="83"/>
  <c r="CX192" i="83"/>
  <c r="CH192" i="83"/>
  <c r="DA191" i="83"/>
  <c r="CK191" i="83"/>
  <c r="DD190" i="83"/>
  <c r="CN190" i="83"/>
  <c r="BX190" i="83"/>
  <c r="CQ189" i="83"/>
  <c r="CA189" i="83"/>
  <c r="CT188" i="83"/>
  <c r="CD188" i="83"/>
  <c r="CW187" i="83"/>
  <c r="CG187" i="83"/>
  <c r="CZ186" i="83"/>
  <c r="CJ186" i="83"/>
  <c r="DC185" i="83"/>
  <c r="CM185" i="83"/>
  <c r="DF184" i="83"/>
  <c r="CU179" i="83"/>
  <c r="DC146" i="83"/>
  <c r="CQ139" i="83"/>
  <c r="DD142" i="83"/>
  <c r="J195" i="83"/>
  <c r="L194" i="83"/>
  <c r="N193" i="83"/>
  <c r="P192" i="83"/>
  <c r="R191" i="83"/>
  <c r="V190" i="83"/>
  <c r="X189" i="83"/>
  <c r="Z188" i="83"/>
  <c r="AB187" i="83"/>
  <c r="AD186" i="83"/>
  <c r="AH184" i="83"/>
  <c r="D183" i="83"/>
  <c r="H181" i="83"/>
  <c r="AF147" i="83"/>
  <c r="CN176" i="83"/>
  <c r="O179" i="83"/>
  <c r="AC185" i="83"/>
  <c r="V172" i="83"/>
  <c r="O164" i="83"/>
  <c r="AA158" i="83"/>
  <c r="K158" i="83"/>
  <c r="AC154" i="83"/>
  <c r="M154" i="83"/>
  <c r="CP148" i="83"/>
  <c r="CP151" i="83"/>
  <c r="CJ168" i="83"/>
  <c r="AI141" i="83"/>
  <c r="AT138" i="83"/>
  <c r="BL168" i="83"/>
  <c r="BP155" i="83"/>
  <c r="BR163" i="83"/>
  <c r="AR171" i="83"/>
  <c r="BR177" i="83"/>
  <c r="BT183" i="83"/>
  <c r="BH187" i="83"/>
  <c r="AR191" i="83"/>
  <c r="BO194" i="83"/>
  <c r="CM179" i="83"/>
  <c r="CC140" i="83"/>
  <c r="CF138" i="83"/>
  <c r="AC194" i="83"/>
  <c r="AG192" i="83"/>
  <c r="C191" i="83"/>
  <c r="BL178" i="83"/>
  <c r="BI179" i="83"/>
  <c r="BF180" i="83"/>
  <c r="BC181" i="83"/>
  <c r="AZ182" i="83"/>
  <c r="AW183" i="83"/>
  <c r="AT184" i="83"/>
  <c r="AQ185" i="83"/>
  <c r="AN186" i="83"/>
  <c r="BT186" i="83"/>
  <c r="BQ187" i="83"/>
  <c r="BN188" i="83"/>
  <c r="BK189" i="83"/>
  <c r="BH190" i="83"/>
  <c r="BE191" i="83"/>
  <c r="BB192" i="83"/>
  <c r="AY193" i="83"/>
  <c r="AV194" i="83"/>
  <c r="AS195" i="83"/>
  <c r="CT195" i="83"/>
  <c r="CW194" i="83"/>
  <c r="CX193" i="83"/>
  <c r="DA192" i="83"/>
  <c r="DD191" i="83"/>
  <c r="BX191" i="83"/>
  <c r="CA190" i="83"/>
  <c r="CD189" i="83"/>
  <c r="CG188" i="83"/>
  <c r="CJ187" i="83"/>
  <c r="CM186" i="83"/>
  <c r="CP185" i="83"/>
  <c r="CM180" i="83"/>
  <c r="DF147" i="83"/>
  <c r="BY139" i="83"/>
  <c r="T194" i="83"/>
  <c r="X192" i="83"/>
  <c r="AB190" i="83"/>
  <c r="AH188" i="83"/>
  <c r="D187" i="83"/>
  <c r="R183" i="83"/>
  <c r="J178" i="83"/>
  <c r="AF140" i="83"/>
  <c r="B187" i="83"/>
  <c r="AG183" i="83"/>
  <c r="U162" i="83"/>
  <c r="O158" i="83"/>
  <c r="Q154" i="83"/>
  <c r="CI150" i="83"/>
  <c r="BM155" i="83"/>
  <c r="BN170" i="83"/>
  <c r="AR143" i="83"/>
  <c r="BR157" i="83"/>
  <c r="BU172" i="83"/>
  <c r="BQ184" i="83"/>
  <c r="AO192" i="83"/>
  <c r="CN138" i="83"/>
  <c r="K193" i="83"/>
  <c r="BA179" i="83"/>
  <c r="AU181" i="83"/>
  <c r="AO183" i="83"/>
  <c r="BR184" i="83"/>
  <c r="BL186" i="83"/>
  <c r="BF188" i="83"/>
  <c r="AZ190" i="83"/>
  <c r="AT192" i="83"/>
  <c r="AN194" i="83"/>
  <c r="BQ195" i="83"/>
  <c r="CL195" i="83"/>
  <c r="CR193" i="83"/>
  <c r="CX191" i="83"/>
  <c r="DD189" i="83"/>
  <c r="CA188" i="83"/>
  <c r="CG186" i="83"/>
  <c r="CO178" i="83"/>
  <c r="AH195" i="83"/>
  <c r="H192" i="83"/>
  <c r="R188" i="83"/>
  <c r="Z182" i="83"/>
  <c r="T140" i="83"/>
  <c r="DE176" i="83"/>
  <c r="CS172" i="83"/>
  <c r="BZ172" i="83"/>
  <c r="CG168" i="83"/>
  <c r="CE162" i="83"/>
  <c r="DF158" i="83"/>
  <c r="CV160" i="83"/>
  <c r="CL156" i="83"/>
  <c r="CX150" i="83"/>
  <c r="BZ148" i="83"/>
  <c r="N158" i="83"/>
  <c r="D167" i="83"/>
  <c r="AI189" i="83"/>
  <c r="I186" i="83"/>
  <c r="Q182" i="83"/>
  <c r="O140" i="83"/>
  <c r="DB175" i="83"/>
  <c r="DC159" i="83"/>
  <c r="CB156" i="83"/>
  <c r="CV143" i="83"/>
  <c r="D142" i="83"/>
  <c r="Z144" i="83"/>
  <c r="Z147" i="83"/>
  <c r="P152" i="83"/>
  <c r="C175" i="83"/>
  <c r="U167" i="83"/>
  <c r="AC172" i="83"/>
  <c r="C180" i="83"/>
  <c r="W158" i="83"/>
  <c r="CZ143" i="83"/>
  <c r="CS176" i="83"/>
  <c r="BG151" i="83"/>
  <c r="AS140" i="83"/>
  <c r="AY190" i="83"/>
  <c r="DD143" i="83"/>
  <c r="BT176" i="83"/>
  <c r="BN180" i="83"/>
  <c r="BB184" i="83"/>
  <c r="AP188" i="83"/>
  <c r="BM191" i="83"/>
  <c r="BA195" i="83"/>
  <c r="BY194" i="83"/>
  <c r="CK190" i="83"/>
  <c r="CW186" i="83"/>
  <c r="CJ139" i="83"/>
  <c r="P189" i="83"/>
  <c r="AJ145" i="83"/>
  <c r="CD171" i="83"/>
  <c r="CG162" i="83"/>
  <c r="CZ158" i="83"/>
  <c r="CT144" i="83"/>
  <c r="AB158" i="83"/>
  <c r="AJ164" i="83"/>
  <c r="C187" i="83"/>
  <c r="AI140" i="83"/>
  <c r="CB164" i="83"/>
  <c r="CZ148" i="83"/>
  <c r="T142" i="83"/>
  <c r="L152" i="83"/>
  <c r="P167" i="83"/>
  <c r="Y172" i="83"/>
  <c r="E162" i="83"/>
  <c r="BK175" i="83"/>
  <c r="BK186" i="83"/>
  <c r="M192" i="83"/>
  <c r="BE183" i="83"/>
  <c r="BP190" i="83"/>
  <c r="DE194" i="83"/>
  <c r="CT187" i="83"/>
  <c r="J191" i="83"/>
  <c r="CJ156" i="83"/>
  <c r="C155" i="83"/>
  <c r="AB164" i="83"/>
  <c r="AA181" i="83"/>
  <c r="CY151" i="83"/>
  <c r="D152" i="83"/>
  <c r="AH167" i="83"/>
  <c r="AD166" i="83"/>
  <c r="AC166" i="83"/>
  <c r="Z166" i="83"/>
  <c r="Y168" i="83"/>
  <c r="S166" i="83"/>
  <c r="N167" i="83"/>
  <c r="G167" i="83"/>
  <c r="DE141" i="83"/>
  <c r="B147" i="83"/>
  <c r="AC174" i="83"/>
  <c r="U174" i="83"/>
  <c r="Q176" i="83"/>
  <c r="M176" i="83"/>
  <c r="H172" i="83"/>
  <c r="AE147" i="83"/>
  <c r="AC147" i="83"/>
  <c r="AA147" i="83"/>
  <c r="Y147" i="83"/>
  <c r="W147" i="83"/>
  <c r="U147" i="83"/>
  <c r="S147" i="83"/>
  <c r="Q147" i="83"/>
  <c r="O147" i="83"/>
  <c r="M147" i="83"/>
  <c r="K147" i="83"/>
  <c r="I147" i="83"/>
  <c r="G147" i="83"/>
  <c r="E147" i="83"/>
  <c r="C147" i="83"/>
  <c r="AC142" i="83"/>
  <c r="AA143" i="83"/>
  <c r="X143" i="83"/>
  <c r="U142" i="83"/>
  <c r="P143" i="83"/>
  <c r="M142" i="83"/>
  <c r="K143" i="83"/>
  <c r="H143" i="83"/>
  <c r="E142" i="83"/>
  <c r="BZ147" i="83"/>
  <c r="CD144" i="83"/>
  <c r="CH144" i="83"/>
  <c r="CR144" i="83"/>
  <c r="CX147" i="83"/>
  <c r="CK151" i="83"/>
  <c r="CN152" i="83"/>
  <c r="CW151" i="83"/>
  <c r="CL155" i="83"/>
  <c r="CQ154" i="83"/>
  <c r="CU155" i="83"/>
  <c r="CJ159" i="83"/>
  <c r="CN160" i="83"/>
  <c r="AH165" i="83"/>
  <c r="AH124" i="83"/>
  <c r="AC165" i="83"/>
  <c r="AC124" i="83"/>
  <c r="Z165" i="83"/>
  <c r="Z124" i="83"/>
  <c r="U165" i="83"/>
  <c r="U124" i="83"/>
  <c r="N165" i="83"/>
  <c r="N124" i="83"/>
  <c r="H165" i="83"/>
  <c r="H124" i="83"/>
  <c r="CQ141" i="83"/>
  <c r="CQ118" i="83"/>
  <c r="BY137" i="83"/>
  <c r="BY117" i="83"/>
  <c r="BZ145" i="83"/>
  <c r="CK149" i="83"/>
  <c r="CK120" i="83"/>
  <c r="CU153" i="83"/>
  <c r="CU121" i="83"/>
  <c r="CU214" i="83" s="1"/>
  <c r="CU157" i="83"/>
  <c r="CU122" i="83"/>
  <c r="CU161" i="83"/>
  <c r="CU123" i="83"/>
  <c r="CW161" i="83"/>
  <c r="CW123" i="83"/>
  <c r="CX161" i="83"/>
  <c r="CX123" i="83"/>
  <c r="CJ165" i="83"/>
  <c r="CJ124" i="83"/>
  <c r="CL165" i="83"/>
  <c r="CL124" i="83"/>
  <c r="CH173" i="83"/>
  <c r="CH126" i="83"/>
  <c r="CJ173" i="83"/>
  <c r="CJ126" i="83"/>
  <c r="CL173" i="83"/>
  <c r="CL126" i="83"/>
  <c r="CX173" i="83"/>
  <c r="CX126" i="83"/>
  <c r="G177" i="83"/>
  <c r="G127" i="83"/>
  <c r="O177" i="83"/>
  <c r="O127" i="83"/>
  <c r="O220" i="83" s="1"/>
  <c r="W177" i="83"/>
  <c r="W127" i="83"/>
  <c r="AE177" i="83"/>
  <c r="AE127" i="83"/>
  <c r="D169" i="83"/>
  <c r="D125" i="83"/>
  <c r="D165" i="83"/>
  <c r="D124" i="83"/>
  <c r="C165" i="83"/>
  <c r="C124" i="83"/>
  <c r="AI161" i="83"/>
  <c r="AI123" i="83"/>
  <c r="Y161" i="83"/>
  <c r="Y123" i="83"/>
  <c r="W161" i="83"/>
  <c r="W123" i="83"/>
  <c r="U161" i="83"/>
  <c r="U123" i="83"/>
  <c r="S161" i="83"/>
  <c r="S123" i="83"/>
  <c r="Q161" i="83"/>
  <c r="Q123" i="83"/>
  <c r="Q216" i="83" s="1"/>
  <c r="G161" i="83"/>
  <c r="G123" i="83"/>
  <c r="E161" i="83"/>
  <c r="E123" i="83"/>
  <c r="CF145" i="83"/>
  <c r="CF119" i="83"/>
  <c r="CQ145" i="83"/>
  <c r="CQ119" i="83"/>
  <c r="CX141" i="83"/>
  <c r="CX118" i="83"/>
  <c r="CQ153" i="83"/>
  <c r="CQ121" i="83"/>
  <c r="CR153" i="83"/>
  <c r="CR121" i="83"/>
  <c r="CC157" i="83"/>
  <c r="CC122" i="83"/>
  <c r="DB137" i="83"/>
  <c r="DB117" i="83"/>
  <c r="DB210" i="83" s="1"/>
  <c r="CL141" i="83"/>
  <c r="CL118" i="83"/>
  <c r="Y118" i="83"/>
  <c r="Y141" i="83"/>
  <c r="M141" i="83"/>
  <c r="AM137" i="83"/>
  <c r="AM117" i="83"/>
  <c r="BC137" i="83"/>
  <c r="BC117" i="83"/>
  <c r="BS137" i="83"/>
  <c r="BS117" i="83"/>
  <c r="BR118" i="83"/>
  <c r="BR138" i="83"/>
  <c r="BQ139" i="83"/>
  <c r="BQ119" i="83"/>
  <c r="AS141" i="83"/>
  <c r="AS118" i="83"/>
  <c r="BG141" i="83"/>
  <c r="BG118" i="83"/>
  <c r="BU141" i="83"/>
  <c r="BU121" i="83"/>
  <c r="AS145" i="83"/>
  <c r="AS119" i="83"/>
  <c r="BI145" i="83"/>
  <c r="BI119" i="83"/>
  <c r="BA149" i="83"/>
  <c r="BA120" i="83"/>
  <c r="AY153" i="83"/>
  <c r="AY121" i="83"/>
  <c r="BO153" i="83"/>
  <c r="BO121" i="83"/>
  <c r="AU157" i="83"/>
  <c r="AU122" i="83"/>
  <c r="BK157" i="83"/>
  <c r="BK122" i="83"/>
  <c r="AO161" i="83"/>
  <c r="AO123" i="83"/>
  <c r="AY161" i="83"/>
  <c r="AY123" i="83"/>
  <c r="BO161" i="83"/>
  <c r="BO123" i="83"/>
  <c r="AO165" i="83"/>
  <c r="AO124" i="83"/>
  <c r="BC165" i="83"/>
  <c r="BC124" i="83"/>
  <c r="AU169" i="83"/>
  <c r="AU125" i="83"/>
  <c r="BK169" i="83"/>
  <c r="BK125" i="83"/>
  <c r="AU173" i="83"/>
  <c r="AU126" i="83"/>
  <c r="AI137" i="83"/>
  <c r="AI117" i="83"/>
  <c r="AI210" i="83" s="1"/>
  <c r="AE137" i="83"/>
  <c r="AE117" i="83"/>
  <c r="X137" i="83"/>
  <c r="X117" i="83"/>
  <c r="G137" i="83"/>
  <c r="G117" i="83"/>
  <c r="AT117" i="83"/>
  <c r="AT137" i="83"/>
  <c r="BF117" i="83"/>
  <c r="BF137" i="83"/>
  <c r="BT117" i="83"/>
  <c r="BT137" i="83"/>
  <c r="AP118" i="83"/>
  <c r="AP141" i="83"/>
  <c r="BB118" i="83"/>
  <c r="BB141" i="83"/>
  <c r="BJ118" i="83"/>
  <c r="BJ141" i="83"/>
  <c r="BR121" i="83"/>
  <c r="BR141" i="83"/>
  <c r="BR143" i="83"/>
  <c r="BR123" i="83"/>
  <c r="BB145" i="83"/>
  <c r="BB119" i="83"/>
  <c r="BR145" i="83"/>
  <c r="BR125" i="83"/>
  <c r="AN149" i="83"/>
  <c r="AN120" i="83"/>
  <c r="BL149" i="83"/>
  <c r="BL120" i="83"/>
  <c r="AZ153" i="83"/>
  <c r="AZ121" i="83"/>
  <c r="AT157" i="83"/>
  <c r="AT122" i="83"/>
  <c r="BH157" i="83"/>
  <c r="BH122" i="83"/>
  <c r="BH161" i="83"/>
  <c r="BH123" i="83"/>
  <c r="AT165" i="83"/>
  <c r="AT124" i="83"/>
  <c r="BF165" i="83"/>
  <c r="BF124" i="83"/>
  <c r="AV169" i="83"/>
  <c r="AV125" i="83"/>
  <c r="BH169" i="83"/>
  <c r="BH125" i="83"/>
  <c r="AP173" i="83"/>
  <c r="AP126" i="83"/>
  <c r="BN173" i="83"/>
  <c r="BN126" i="83"/>
  <c r="AP177" i="83"/>
  <c r="AP127" i="83"/>
  <c r="BB177" i="83"/>
  <c r="BB127" i="83"/>
  <c r="DB177" i="83"/>
  <c r="DB127" i="83"/>
  <c r="CI177" i="83"/>
  <c r="CI127" i="83"/>
  <c r="AM177" i="83"/>
  <c r="AM127" i="83"/>
  <c r="BI177" i="83"/>
  <c r="BI127" i="83"/>
  <c r="CR177" i="83"/>
  <c r="CR127" i="83"/>
  <c r="X177" i="83"/>
  <c r="X127" i="83"/>
  <c r="CO169" i="83"/>
  <c r="CO125" i="83"/>
  <c r="CD161" i="83"/>
  <c r="CD123" i="83"/>
  <c r="CC153" i="83"/>
  <c r="CC121" i="83"/>
  <c r="CG141" i="83"/>
  <c r="CG118" i="83"/>
  <c r="AH153" i="83"/>
  <c r="AH121" i="83"/>
  <c r="AH213" i="83" s="1"/>
  <c r="F157" i="83"/>
  <c r="F122" i="83"/>
  <c r="R157" i="83"/>
  <c r="R122" i="83"/>
  <c r="B157" i="83"/>
  <c r="B122" i="83"/>
  <c r="DF165" i="83"/>
  <c r="DF124" i="83"/>
  <c r="CD137" i="83"/>
  <c r="CD117" i="83"/>
  <c r="CT137" i="83"/>
  <c r="CT117" i="83"/>
  <c r="CJ137" i="83"/>
  <c r="CJ117" i="83"/>
  <c r="CB137" i="83"/>
  <c r="CB117" i="83"/>
  <c r="Z141" i="83"/>
  <c r="Z118" i="83"/>
  <c r="R141" i="83"/>
  <c r="R118" i="83"/>
  <c r="J141" i="83"/>
  <c r="J118" i="83"/>
  <c r="B141" i="83"/>
  <c r="B118" i="83"/>
  <c r="CR141" i="83"/>
  <c r="CR118" i="83"/>
  <c r="BZ137" i="83"/>
  <c r="BZ117" i="83"/>
  <c r="X141" i="83"/>
  <c r="X118" i="83"/>
  <c r="H141" i="83"/>
  <c r="H118" i="83"/>
  <c r="B165" i="83"/>
  <c r="B124" i="83"/>
  <c r="W122" i="55" s="1"/>
  <c r="W78" i="55" s="1"/>
  <c r="B169" i="83"/>
  <c r="B125" i="83"/>
  <c r="B173" i="83"/>
  <c r="B126" i="83"/>
  <c r="AJ173" i="83"/>
  <c r="AJ126" i="83"/>
  <c r="AI169" i="83"/>
  <c r="AI125" i="83"/>
  <c r="AH173" i="83"/>
  <c r="AH126" i="83"/>
  <c r="AG169" i="83"/>
  <c r="AG125" i="83"/>
  <c r="AF173" i="83"/>
  <c r="AF126" i="83"/>
  <c r="AF219" i="83" s="1"/>
  <c r="AE169" i="83"/>
  <c r="AE125" i="83"/>
  <c r="AD173" i="83"/>
  <c r="AD126" i="83"/>
  <c r="AC169" i="83"/>
  <c r="AC125" i="83"/>
  <c r="AB173" i="83"/>
  <c r="AB126" i="83"/>
  <c r="AA169" i="83"/>
  <c r="AA125" i="83"/>
  <c r="Z173" i="83"/>
  <c r="Z126" i="83"/>
  <c r="Y169" i="83"/>
  <c r="Y125" i="83"/>
  <c r="X173" i="83"/>
  <c r="X126" i="83"/>
  <c r="W169" i="83"/>
  <c r="W125" i="83"/>
  <c r="V173" i="83"/>
  <c r="V126" i="83"/>
  <c r="U169" i="83"/>
  <c r="U125" i="83"/>
  <c r="T173" i="83"/>
  <c r="T126" i="83"/>
  <c r="S169" i="83"/>
  <c r="S125" i="83"/>
  <c r="R173" i="83"/>
  <c r="R126" i="83"/>
  <c r="Q169" i="83"/>
  <c r="Q125" i="83"/>
  <c r="P173" i="83"/>
  <c r="P126" i="83"/>
  <c r="O169" i="83"/>
  <c r="O125" i="83"/>
  <c r="O217" i="83" s="1"/>
  <c r="N173" i="83"/>
  <c r="N126" i="83"/>
  <c r="M169" i="83"/>
  <c r="M125" i="83"/>
  <c r="L173" i="83"/>
  <c r="L126" i="83"/>
  <c r="K169" i="83"/>
  <c r="K125" i="83"/>
  <c r="J173" i="83"/>
  <c r="J126" i="83"/>
  <c r="I169" i="83"/>
  <c r="I125" i="83"/>
  <c r="H173" i="83"/>
  <c r="H126" i="83"/>
  <c r="H219" i="83" s="1"/>
  <c r="G169" i="83"/>
  <c r="G125" i="83"/>
  <c r="F173" i="83"/>
  <c r="F126" i="83"/>
  <c r="E169" i="83"/>
  <c r="E125" i="83"/>
  <c r="D173" i="83"/>
  <c r="D126" i="83"/>
  <c r="C169" i="83"/>
  <c r="C125" i="83"/>
  <c r="AJ165" i="83"/>
  <c r="AJ124" i="83"/>
  <c r="AI165" i="83"/>
  <c r="AI124" i="83"/>
  <c r="AF165" i="83"/>
  <c r="AF124" i="83"/>
  <c r="AE165" i="83"/>
  <c r="AE124" i="83"/>
  <c r="AB165" i="83"/>
  <c r="AB124" i="83"/>
  <c r="AA165" i="83"/>
  <c r="AA124" i="83"/>
  <c r="X165" i="83"/>
  <c r="X124" i="83"/>
  <c r="W165" i="83"/>
  <c r="W124" i="83"/>
  <c r="T165" i="83"/>
  <c r="T124" i="83"/>
  <c r="AH169" i="83"/>
  <c r="AH125" i="83"/>
  <c r="AD169" i="83"/>
  <c r="AD125" i="83"/>
  <c r="Z169" i="83"/>
  <c r="Z125" i="83"/>
  <c r="W173" i="83"/>
  <c r="W126" i="83"/>
  <c r="C173" i="83"/>
  <c r="C126" i="83"/>
  <c r="CN145" i="83"/>
  <c r="CN119" i="83"/>
  <c r="BX149" i="83"/>
  <c r="BX120" i="83"/>
  <c r="BZ149" i="83"/>
  <c r="BZ120" i="83"/>
  <c r="CT149" i="83"/>
  <c r="CT120" i="83"/>
  <c r="CZ149" i="83"/>
  <c r="CZ120" i="83"/>
  <c r="CZ212" i="83" s="1"/>
  <c r="BX153" i="83"/>
  <c r="BX121" i="83"/>
  <c r="BX213" i="83" s="1"/>
  <c r="BZ153" i="83"/>
  <c r="BZ121" i="83"/>
  <c r="CT157" i="83"/>
  <c r="CT122" i="83"/>
  <c r="CZ157" i="83"/>
  <c r="CZ122" i="83"/>
  <c r="DB157" i="83"/>
  <c r="DB122" i="83"/>
  <c r="DD157" i="83"/>
  <c r="DD122" i="83"/>
  <c r="DF157" i="83"/>
  <c r="DF122" i="83"/>
  <c r="BY161" i="83"/>
  <c r="BY123" i="83"/>
  <c r="CA161" i="83"/>
  <c r="CA123" i="83"/>
  <c r="CE161" i="83"/>
  <c r="CE123" i="83"/>
  <c r="CG161" i="83"/>
  <c r="CG123" i="83"/>
  <c r="DD161" i="83"/>
  <c r="DD123" i="83"/>
  <c r="DF161" i="83"/>
  <c r="DF123" i="83"/>
  <c r="BY165" i="83"/>
  <c r="BY124" i="83"/>
  <c r="CA165" i="83"/>
  <c r="CA124" i="83"/>
  <c r="CA216" i="83" s="1"/>
  <c r="CT169" i="83"/>
  <c r="CT125" i="83"/>
  <c r="CZ169" i="83"/>
  <c r="CZ125" i="83"/>
  <c r="DB169" i="83"/>
  <c r="DB125" i="83"/>
  <c r="DD169" i="83"/>
  <c r="DD125" i="83"/>
  <c r="DF169" i="83"/>
  <c r="DF125" i="83"/>
  <c r="BY173" i="83"/>
  <c r="BY126" i="83"/>
  <c r="CA173" i="83"/>
  <c r="CA126" i="83"/>
  <c r="CE173" i="83"/>
  <c r="CE126" i="83"/>
  <c r="CG173" i="83"/>
  <c r="CG126" i="83"/>
  <c r="CT173" i="83"/>
  <c r="CT126" i="83"/>
  <c r="CZ173" i="83"/>
  <c r="CZ126" i="83"/>
  <c r="DB173" i="83"/>
  <c r="DB126" i="83"/>
  <c r="DD173" i="83"/>
  <c r="DD126" i="83"/>
  <c r="DF173" i="83"/>
  <c r="DF126" i="83"/>
  <c r="CL137" i="83"/>
  <c r="CL117" i="83"/>
  <c r="T141" i="83"/>
  <c r="T118" i="83"/>
  <c r="L165" i="83"/>
  <c r="L124" i="83"/>
  <c r="R169" i="83"/>
  <c r="R125" i="83"/>
  <c r="G173" i="83"/>
  <c r="G126" i="83"/>
  <c r="M145" i="83"/>
  <c r="M119" i="83"/>
  <c r="M211" i="83" s="1"/>
  <c r="I145" i="83"/>
  <c r="I119" i="83"/>
  <c r="I211" i="83" s="1"/>
  <c r="E145" i="83"/>
  <c r="E119" i="83"/>
  <c r="C145" i="83"/>
  <c r="C119" i="83"/>
  <c r="CE153" i="83"/>
  <c r="CE121" i="83"/>
  <c r="CT153" i="83"/>
  <c r="CT121" i="83"/>
  <c r="DB153" i="83"/>
  <c r="DB121" i="83"/>
  <c r="DB213" i="83" s="1"/>
  <c r="DF153" i="83"/>
  <c r="DF121" i="83"/>
  <c r="CA157" i="83"/>
  <c r="CA122" i="83"/>
  <c r="CE157" i="83"/>
  <c r="CE122" i="83"/>
  <c r="DA165" i="83"/>
  <c r="DA124" i="83"/>
  <c r="DE165" i="83"/>
  <c r="DE124" i="83"/>
  <c r="BZ169" i="83"/>
  <c r="BZ125" i="83"/>
  <c r="B153" i="83"/>
  <c r="B121" i="83"/>
  <c r="X169" i="83"/>
  <c r="X125" i="83"/>
  <c r="E165" i="83"/>
  <c r="E124" i="83"/>
  <c r="AH157" i="83"/>
  <c r="AH122" i="83"/>
  <c r="AB157" i="83"/>
  <c r="AB122" i="83"/>
  <c r="H157" i="83"/>
  <c r="H122" i="83"/>
  <c r="AF153" i="83"/>
  <c r="AF121" i="83"/>
  <c r="AD153" i="83"/>
  <c r="AD121" i="83"/>
  <c r="P153" i="83"/>
  <c r="P121" i="83"/>
  <c r="L153" i="83"/>
  <c r="L121" i="83"/>
  <c r="CD145" i="83"/>
  <c r="CD119" i="83"/>
  <c r="CR157" i="83"/>
  <c r="CR122" i="83"/>
  <c r="CB169" i="83"/>
  <c r="CB125" i="83"/>
  <c r="CD169" i="83"/>
  <c r="CD125" i="83"/>
  <c r="CF169" i="83"/>
  <c r="CF125" i="83"/>
  <c r="CR173" i="83"/>
  <c r="CR126" i="83"/>
  <c r="D177" i="83"/>
  <c r="D127" i="83"/>
  <c r="D219" i="83" s="1"/>
  <c r="J177" i="83"/>
  <c r="J127" i="83"/>
  <c r="T177" i="83"/>
  <c r="T127" i="83"/>
  <c r="Z177" i="83"/>
  <c r="Z127" i="83"/>
  <c r="AJ177" i="83"/>
  <c r="AJ127" i="83"/>
  <c r="AJ219" i="83" s="1"/>
  <c r="CA177" i="83"/>
  <c r="CA127" i="83"/>
  <c r="CD177" i="83"/>
  <c r="CD127" i="83"/>
  <c r="CU177" i="83"/>
  <c r="CU127" i="83"/>
  <c r="CU220" i="83" s="1"/>
  <c r="CV137" i="83"/>
  <c r="CV117" i="83"/>
  <c r="R165" i="83"/>
  <c r="R124" i="83"/>
  <c r="S173" i="83"/>
  <c r="S126" i="83"/>
  <c r="F169" i="83"/>
  <c r="F125" i="83"/>
  <c r="CA145" i="83"/>
  <c r="CA119" i="83"/>
  <c r="DA153" i="83"/>
  <c r="DA121" i="83"/>
  <c r="BZ157" i="83"/>
  <c r="BZ122" i="83"/>
  <c r="BZ214" i="83" s="1"/>
  <c r="CZ165" i="83"/>
  <c r="CZ124" i="83"/>
  <c r="BY169" i="83"/>
  <c r="BY125" i="83"/>
  <c r="CG169" i="83"/>
  <c r="CG125" i="83"/>
  <c r="B149" i="83"/>
  <c r="B120" i="83"/>
  <c r="AC173" i="83"/>
  <c r="AC126" i="83"/>
  <c r="AJ161" i="83"/>
  <c r="AJ123" i="83"/>
  <c r="AF161" i="83"/>
  <c r="AF123" i="83"/>
  <c r="AB161" i="83"/>
  <c r="AB123" i="83"/>
  <c r="V161" i="83"/>
  <c r="V123" i="83"/>
  <c r="R161" i="83"/>
  <c r="R123" i="83"/>
  <c r="N161" i="83"/>
  <c r="N123" i="83"/>
  <c r="J161" i="83"/>
  <c r="J123" i="83"/>
  <c r="D153" i="83"/>
  <c r="D121" i="83"/>
  <c r="CR145" i="83"/>
  <c r="CR119" i="83"/>
  <c r="CY145" i="83"/>
  <c r="CY119" i="83"/>
  <c r="CM153" i="83"/>
  <c r="CM121" i="83"/>
  <c r="CO153" i="83"/>
  <c r="CO121" i="83"/>
  <c r="CN161" i="83"/>
  <c r="CN123" i="83"/>
  <c r="CN216" i="83" s="1"/>
  <c r="CP169" i="83"/>
  <c r="CP125" i="83"/>
  <c r="B177" i="83"/>
  <c r="B127" i="83"/>
  <c r="N177" i="83"/>
  <c r="N127" i="83"/>
  <c r="AH177" i="83"/>
  <c r="AH127" i="83"/>
  <c r="CC177" i="83"/>
  <c r="CC127" i="83"/>
  <c r="AW177" i="83"/>
  <c r="AW127" i="83"/>
  <c r="CJ177" i="83"/>
  <c r="CJ127" i="83"/>
  <c r="CJ220" i="83" s="1"/>
  <c r="CO177" i="83"/>
  <c r="CO127" i="83"/>
  <c r="DA177" i="83"/>
  <c r="DA127" i="83"/>
  <c r="DF177" i="83"/>
  <c r="DF127" i="83"/>
  <c r="BJ177" i="83"/>
  <c r="BJ127" i="83"/>
  <c r="BD177" i="83"/>
  <c r="AN177" i="83"/>
  <c r="AN127" i="83"/>
  <c r="BJ173" i="83"/>
  <c r="BJ126" i="83"/>
  <c r="AV173" i="83"/>
  <c r="AV126" i="83"/>
  <c r="AN173" i="83"/>
  <c r="AN126" i="83"/>
  <c r="BF169" i="83"/>
  <c r="BF125" i="83"/>
  <c r="BF218" i="83" s="1"/>
  <c r="AR169" i="83"/>
  <c r="AR125" i="83"/>
  <c r="BL165" i="83"/>
  <c r="BL124" i="83"/>
  <c r="BB165" i="83"/>
  <c r="BB124" i="83"/>
  <c r="AN165" i="83"/>
  <c r="AN124" i="83"/>
  <c r="BN161" i="83"/>
  <c r="BN123" i="83"/>
  <c r="BF161" i="83"/>
  <c r="BF123" i="83"/>
  <c r="BF215" i="83" s="1"/>
  <c r="AZ161" i="83"/>
  <c r="AZ123" i="83"/>
  <c r="AR161" i="83"/>
  <c r="AR123" i="83"/>
  <c r="AN161" i="83"/>
  <c r="AN123" i="83"/>
  <c r="BJ157" i="83"/>
  <c r="BJ122" i="83"/>
  <c r="BB157" i="83"/>
  <c r="BB122" i="83"/>
  <c r="AV157" i="83"/>
  <c r="AV122" i="83"/>
  <c r="AN157" i="83"/>
  <c r="AN122" i="83"/>
  <c r="BL153" i="83"/>
  <c r="BL121" i="83"/>
  <c r="BF153" i="83"/>
  <c r="BF121" i="83"/>
  <c r="AX153" i="83"/>
  <c r="AX121" i="83"/>
  <c r="AR153" i="83"/>
  <c r="AR121" i="83"/>
  <c r="BN149" i="83"/>
  <c r="BN120" i="83"/>
  <c r="BN212" i="83" s="1"/>
  <c r="BF149" i="83"/>
  <c r="BF120" i="83"/>
  <c r="AZ149" i="83"/>
  <c r="AZ120" i="83"/>
  <c r="AT149" i="83"/>
  <c r="AT120" i="83"/>
  <c r="AP149" i="83"/>
  <c r="AP120" i="83"/>
  <c r="BP145" i="83"/>
  <c r="BP125" i="83"/>
  <c r="BH145" i="83"/>
  <c r="BH119" i="83"/>
  <c r="AZ145" i="83"/>
  <c r="AZ119" i="83"/>
  <c r="AR145" i="83"/>
  <c r="AR119" i="83"/>
  <c r="AN145" i="83"/>
  <c r="AN119" i="83"/>
  <c r="BS144" i="83"/>
  <c r="BS124" i="83"/>
  <c r="BQ142" i="83"/>
  <c r="BQ122" i="83"/>
  <c r="AR118" i="83"/>
  <c r="AR141" i="83"/>
  <c r="BS140" i="83"/>
  <c r="BS120" i="83"/>
  <c r="BP139" i="83"/>
  <c r="BP119" i="83"/>
  <c r="BU138" i="83"/>
  <c r="BU118" i="83"/>
  <c r="BR117" i="83"/>
  <c r="BR137" i="83"/>
  <c r="BH117" i="83"/>
  <c r="BH137" i="83"/>
  <c r="AV117" i="83"/>
  <c r="AV137" i="83"/>
  <c r="AN117" i="83"/>
  <c r="AN210" i="83" s="1"/>
  <c r="AN137" i="83"/>
  <c r="F137" i="83"/>
  <c r="F117" i="83"/>
  <c r="J137" i="83"/>
  <c r="J117" i="83"/>
  <c r="N137" i="83"/>
  <c r="N117" i="83"/>
  <c r="P137" i="83"/>
  <c r="P117" i="83"/>
  <c r="R137" i="83"/>
  <c r="R117" i="83"/>
  <c r="T137" i="83"/>
  <c r="T117" i="83"/>
  <c r="W137" i="83"/>
  <c r="W117" i="83"/>
  <c r="AA137" i="83"/>
  <c r="AA117" i="83"/>
  <c r="BM173" i="83"/>
  <c r="BM126" i="83"/>
  <c r="BI173" i="83"/>
  <c r="BI126" i="83"/>
  <c r="BE173" i="83"/>
  <c r="BE126" i="83"/>
  <c r="AW173" i="83"/>
  <c r="AW126" i="83"/>
  <c r="AO173" i="83"/>
  <c r="AO126" i="83"/>
  <c r="BE169" i="83"/>
  <c r="BE125" i="83"/>
  <c r="AW169" i="83"/>
  <c r="AW125" i="83"/>
  <c r="AQ169" i="83"/>
  <c r="AQ125" i="83"/>
  <c r="AM169" i="83"/>
  <c r="AM125" i="83"/>
  <c r="BK165" i="83"/>
  <c r="BK124" i="83"/>
  <c r="BE165" i="83"/>
  <c r="BE124" i="83"/>
  <c r="AW165" i="83"/>
  <c r="AW124" i="83"/>
  <c r="BM161" i="83"/>
  <c r="BM123" i="83"/>
  <c r="BE161" i="83"/>
  <c r="BE123" i="83"/>
  <c r="AQ161" i="83"/>
  <c r="AQ123" i="83"/>
  <c r="AQ215" i="83" s="1"/>
  <c r="BI157" i="83"/>
  <c r="BI122" i="83"/>
  <c r="BA157" i="83"/>
  <c r="BA122" i="83"/>
  <c r="AS157" i="83"/>
  <c r="AS122" i="83"/>
  <c r="BM153" i="83"/>
  <c r="BM121" i="83"/>
  <c r="BE153" i="83"/>
  <c r="BE121" i="83"/>
  <c r="AW153" i="83"/>
  <c r="AW121" i="83"/>
  <c r="AW213" i="83" s="1"/>
  <c r="AQ153" i="83"/>
  <c r="AQ121" i="83"/>
  <c r="AM153" i="83"/>
  <c r="AM121" i="83"/>
  <c r="BO149" i="83"/>
  <c r="BO120" i="83"/>
  <c r="BK149" i="83"/>
  <c r="BK120" i="83"/>
  <c r="BG149" i="83"/>
  <c r="BG120" i="83"/>
  <c r="AY149" i="83"/>
  <c r="AY120" i="83"/>
  <c r="AQ149" i="83"/>
  <c r="AQ120" i="83"/>
  <c r="BR146" i="83"/>
  <c r="BR126" i="83"/>
  <c r="BO145" i="83"/>
  <c r="BO119" i="83"/>
  <c r="BG145" i="83"/>
  <c r="BG119" i="83"/>
  <c r="AY145" i="83"/>
  <c r="AY119" i="83"/>
  <c r="AQ145" i="83"/>
  <c r="AQ119" i="83"/>
  <c r="AM145" i="83"/>
  <c r="AM119" i="83"/>
  <c r="BR144" i="83"/>
  <c r="BR124" i="83"/>
  <c r="BS141" i="83"/>
  <c r="BS121" i="83"/>
  <c r="BI141" i="83"/>
  <c r="BI118" i="83"/>
  <c r="BA141" i="83"/>
  <c r="BA118" i="83"/>
  <c r="AO141" i="83"/>
  <c r="AO118" i="83"/>
  <c r="BP120" i="83"/>
  <c r="BP140" i="83"/>
  <c r="BS139" i="83"/>
  <c r="BS119" i="83"/>
  <c r="BT118" i="83"/>
  <c r="BT138" i="83"/>
  <c r="BQ137" i="83"/>
  <c r="BQ117" i="83"/>
  <c r="BI137" i="83"/>
  <c r="BI117" i="83"/>
  <c r="BA137" i="83"/>
  <c r="BA117" i="83"/>
  <c r="AS137" i="83"/>
  <c r="AS117" i="83"/>
  <c r="E118" i="83"/>
  <c r="E210" i="83" s="1"/>
  <c r="E141" i="83"/>
  <c r="O118" i="83"/>
  <c r="O141" i="83"/>
  <c r="U118" i="83"/>
  <c r="U141" i="83"/>
  <c r="AE118" i="83"/>
  <c r="AE141" i="83"/>
  <c r="BX141" i="83"/>
  <c r="BX118" i="83"/>
  <c r="CB141" i="83"/>
  <c r="CB118" i="83"/>
  <c r="CJ141" i="83"/>
  <c r="CJ118" i="83"/>
  <c r="CR137" i="83"/>
  <c r="CR117" i="83"/>
  <c r="CR210" i="83" s="1"/>
  <c r="CZ137" i="83"/>
  <c r="CZ117" i="83"/>
  <c r="CC161" i="83"/>
  <c r="CC123" i="83"/>
  <c r="CC215" i="83" s="1"/>
  <c r="CB153" i="83"/>
  <c r="CB121" i="83"/>
  <c r="E173" i="83"/>
  <c r="E126" i="83"/>
  <c r="E218" i="83" s="1"/>
  <c r="AG165" i="83"/>
  <c r="AG124" i="83"/>
  <c r="V165" i="83"/>
  <c r="V124" i="83"/>
  <c r="M165" i="83"/>
  <c r="M124" i="83"/>
  <c r="DA141" i="83"/>
  <c r="DA118" i="83"/>
  <c r="CI137" i="83"/>
  <c r="CI117" i="83"/>
  <c r="AD145" i="83"/>
  <c r="AD119" i="83"/>
  <c r="AB145" i="83"/>
  <c r="AB119" i="83"/>
  <c r="Z145" i="83"/>
  <c r="Z119" i="83"/>
  <c r="X145" i="83"/>
  <c r="X119" i="83"/>
  <c r="V145" i="83"/>
  <c r="V119" i="83"/>
  <c r="T145" i="83"/>
  <c r="T119" i="83"/>
  <c r="R145" i="83"/>
  <c r="R119" i="83"/>
  <c r="P145" i="83"/>
  <c r="P119" i="83"/>
  <c r="N145" i="83"/>
  <c r="N119" i="83"/>
  <c r="L145" i="83"/>
  <c r="L119" i="83"/>
  <c r="J145" i="83"/>
  <c r="J119" i="83"/>
  <c r="H145" i="83"/>
  <c r="H119" i="83"/>
  <c r="H211" i="83" s="1"/>
  <c r="F145" i="83"/>
  <c r="F119" i="83"/>
  <c r="D145" i="83"/>
  <c r="D119" i="83"/>
  <c r="BY145" i="83"/>
  <c r="BY119" i="83"/>
  <c r="CI149" i="83"/>
  <c r="CI120" i="83"/>
  <c r="CL149" i="83"/>
  <c r="CL120" i="83"/>
  <c r="CV153" i="83"/>
  <c r="CV121" i="83"/>
  <c r="CV157" i="83"/>
  <c r="CV122" i="83"/>
  <c r="CW157" i="83"/>
  <c r="CW122" i="83"/>
  <c r="CS161" i="83"/>
  <c r="CS123" i="83"/>
  <c r="CV161" i="83"/>
  <c r="CV123" i="83"/>
  <c r="CH165" i="83"/>
  <c r="CH124" i="83"/>
  <c r="CI165" i="83"/>
  <c r="CI124" i="83"/>
  <c r="CK165" i="83"/>
  <c r="CK124" i="83"/>
  <c r="CI173" i="83"/>
  <c r="CI126" i="83"/>
  <c r="CK173" i="83"/>
  <c r="CK126" i="83"/>
  <c r="C177" i="83"/>
  <c r="C127" i="83"/>
  <c r="K177" i="83"/>
  <c r="K127" i="83"/>
  <c r="S177" i="83"/>
  <c r="S127" i="83"/>
  <c r="AA177" i="83"/>
  <c r="AA127" i="83"/>
  <c r="AI177" i="83"/>
  <c r="AI127" i="83"/>
  <c r="AB169" i="83"/>
  <c r="AB125" i="83"/>
  <c r="T169" i="83"/>
  <c r="T125" i="83"/>
  <c r="L169" i="83"/>
  <c r="L125" i="83"/>
  <c r="CC145" i="83"/>
  <c r="CC119" i="83"/>
  <c r="DA145" i="83"/>
  <c r="DA119" i="83"/>
  <c r="CD149" i="83"/>
  <c r="CD120" i="83"/>
  <c r="CF149" i="83"/>
  <c r="CF120" i="83"/>
  <c r="CF212" i="83" s="1"/>
  <c r="CB157" i="83"/>
  <c r="CB122" i="83"/>
  <c r="CD157" i="83"/>
  <c r="CD122" i="83"/>
  <c r="CD215" i="83" s="1"/>
  <c r="CF157" i="83"/>
  <c r="CF122" i="83"/>
  <c r="CF215" i="83" s="1"/>
  <c r="CV141" i="83"/>
  <c r="CV118" i="83"/>
  <c r="CD141" i="83"/>
  <c r="CD118" i="83"/>
  <c r="S118" i="83"/>
  <c r="S141" i="83"/>
  <c r="G118" i="83"/>
  <c r="G141" i="83"/>
  <c r="AU137" i="83"/>
  <c r="AU117" i="83"/>
  <c r="BK137" i="83"/>
  <c r="BK117" i="83"/>
  <c r="AM141" i="83"/>
  <c r="AM118" i="83"/>
  <c r="AY141" i="83"/>
  <c r="AY118" i="83"/>
  <c r="BO141" i="83"/>
  <c r="BO118" i="83"/>
  <c r="BT142" i="83"/>
  <c r="BT122" i="83"/>
  <c r="BU143" i="83"/>
  <c r="BU123" i="83"/>
  <c r="BA145" i="83"/>
  <c r="BA119" i="83"/>
  <c r="BQ145" i="83"/>
  <c r="BQ125" i="83"/>
  <c r="BP146" i="83"/>
  <c r="BP126" i="83"/>
  <c r="AS149" i="83"/>
  <c r="AS120" i="83"/>
  <c r="BG153" i="83"/>
  <c r="BG121" i="83"/>
  <c r="AO157" i="83"/>
  <c r="AO122" i="83"/>
  <c r="BC157" i="83"/>
  <c r="BC122" i="83"/>
  <c r="AU161" i="83"/>
  <c r="AU123" i="83"/>
  <c r="BG161" i="83"/>
  <c r="BG123" i="83"/>
  <c r="AU165" i="83"/>
  <c r="AU124" i="83"/>
  <c r="BC169" i="83"/>
  <c r="BC125" i="83"/>
  <c r="BO169" i="83"/>
  <c r="BO125" i="83"/>
  <c r="AM173" i="83"/>
  <c r="AM126" i="83"/>
  <c r="AM219" i="83" s="1"/>
  <c r="BC173" i="83"/>
  <c r="BC126" i="83"/>
  <c r="B137" i="83"/>
  <c r="B117" i="83"/>
  <c r="AG137" i="83"/>
  <c r="AG117" i="83"/>
  <c r="AG210" i="83" s="1"/>
  <c r="AB137" i="83"/>
  <c r="AB117" i="83"/>
  <c r="K137" i="83"/>
  <c r="K117" i="83"/>
  <c r="C137" i="83"/>
  <c r="C117" i="83"/>
  <c r="C210" i="83" s="1"/>
  <c r="AZ117" i="83"/>
  <c r="AZ137" i="83"/>
  <c r="BN117" i="83"/>
  <c r="BN137" i="83"/>
  <c r="BS138" i="83"/>
  <c r="BS118" i="83"/>
  <c r="BR139" i="83"/>
  <c r="BR119" i="83"/>
  <c r="BQ140" i="83"/>
  <c r="BQ120" i="83"/>
  <c r="AX118" i="83"/>
  <c r="AX141" i="83"/>
  <c r="BF118" i="83"/>
  <c r="BF210" i="83" s="1"/>
  <c r="BF141" i="83"/>
  <c r="BN118" i="83"/>
  <c r="BN141" i="83"/>
  <c r="AT145" i="83"/>
  <c r="AT119" i="83"/>
  <c r="BJ145" i="83"/>
  <c r="BJ119" i="83"/>
  <c r="BU146" i="83"/>
  <c r="BU126" i="83"/>
  <c r="AX149" i="83"/>
  <c r="AX120" i="83"/>
  <c r="AX212" i="83" s="1"/>
  <c r="BH153" i="83"/>
  <c r="BH121" i="83"/>
  <c r="AZ157" i="83"/>
  <c r="AZ122" i="83"/>
  <c r="AT161" i="83"/>
  <c r="AT123" i="83"/>
  <c r="AP165" i="83"/>
  <c r="AP124" i="83"/>
  <c r="AZ165" i="83"/>
  <c r="AZ124" i="83"/>
  <c r="AZ216" i="83" s="1"/>
  <c r="BN165" i="83"/>
  <c r="BN124" i="83"/>
  <c r="AP169" i="83"/>
  <c r="AP125" i="83"/>
  <c r="AZ169" i="83"/>
  <c r="AZ125" i="83"/>
  <c r="BN169" i="83"/>
  <c r="BN125" i="83"/>
  <c r="AX173" i="83"/>
  <c r="AX126" i="83"/>
  <c r="BH173" i="83"/>
  <c r="BH126" i="83"/>
  <c r="BH218" i="83" s="1"/>
  <c r="AV177" i="83"/>
  <c r="AV127" i="83"/>
  <c r="DE177" i="83"/>
  <c r="DE127" i="83"/>
  <c r="CL177" i="83"/>
  <c r="CL127" i="83"/>
  <c r="AQ177" i="83"/>
  <c r="AQ127" i="83"/>
  <c r="BC177" i="83"/>
  <c r="BC127" i="83"/>
  <c r="BM177" i="83"/>
  <c r="BM127" i="83"/>
  <c r="L177" i="83"/>
  <c r="L127" i="83"/>
  <c r="L219" i="83" s="1"/>
  <c r="CM161" i="83"/>
  <c r="CM123" i="83"/>
  <c r="CF161" i="83"/>
  <c r="CF123" i="83"/>
  <c r="CB161" i="83"/>
  <c r="CB123" i="83"/>
  <c r="CB215" i="83" s="1"/>
  <c r="CZ145" i="83"/>
  <c r="CZ119" i="83"/>
  <c r="CJ145" i="83"/>
  <c r="CJ119" i="83"/>
  <c r="CJ211" i="83" s="1"/>
  <c r="J153" i="83"/>
  <c r="J121" i="83"/>
  <c r="J213" i="83" s="1"/>
  <c r="Z157" i="83"/>
  <c r="Z122" i="83"/>
  <c r="CE169" i="83"/>
  <c r="CE125" i="83"/>
  <c r="DC153" i="83"/>
  <c r="DC121" i="83"/>
  <c r="DC213" i="83" s="1"/>
  <c r="CE145" i="83"/>
  <c r="CE119" i="83"/>
  <c r="J169" i="83"/>
  <c r="J125" i="83"/>
  <c r="J217" i="83" s="1"/>
  <c r="CZ141" i="83"/>
  <c r="CZ118" i="83"/>
  <c r="CZ211" i="83" s="1"/>
  <c r="CN137" i="83"/>
  <c r="CN117" i="83"/>
  <c r="CF137" i="83"/>
  <c r="CF117" i="83"/>
  <c r="BX137" i="83"/>
  <c r="BX117" i="83"/>
  <c r="AD141" i="83"/>
  <c r="AD118" i="83"/>
  <c r="V141" i="83"/>
  <c r="V118" i="83"/>
  <c r="N141" i="83"/>
  <c r="N118" i="83"/>
  <c r="N210" i="83" s="1"/>
  <c r="F141" i="83"/>
  <c r="F118" i="83"/>
  <c r="F210" i="83" s="1"/>
  <c r="CH137" i="83"/>
  <c r="CH117" i="83"/>
  <c r="P141" i="83"/>
  <c r="P118" i="83"/>
  <c r="J165" i="83"/>
  <c r="J124" i="83"/>
  <c r="I165" i="83"/>
  <c r="I124" i="83"/>
  <c r="AI173" i="83"/>
  <c r="AI126" i="83"/>
  <c r="AE173" i="83"/>
  <c r="AE126" i="83"/>
  <c r="AA173" i="83"/>
  <c r="AA126" i="83"/>
  <c r="V169" i="83"/>
  <c r="V125" i="83"/>
  <c r="O173" i="83"/>
  <c r="O126" i="83"/>
  <c r="AE149" i="83"/>
  <c r="AE120" i="83"/>
  <c r="AD149" i="83"/>
  <c r="AD120" i="83"/>
  <c r="AD213" i="83" s="1"/>
  <c r="AC149" i="83"/>
  <c r="AC120" i="83"/>
  <c r="AB149" i="83"/>
  <c r="AB120" i="83"/>
  <c r="AB212" i="83" s="1"/>
  <c r="AA149" i="83"/>
  <c r="AA120" i="83"/>
  <c r="Z149" i="83"/>
  <c r="Z120" i="83"/>
  <c r="Y149" i="83"/>
  <c r="Y120" i="83"/>
  <c r="X149" i="83"/>
  <c r="X120" i="83"/>
  <c r="W149" i="83"/>
  <c r="W120" i="83"/>
  <c r="V149" i="83"/>
  <c r="V120" i="83"/>
  <c r="U149" i="83"/>
  <c r="U120" i="83"/>
  <c r="T149" i="83"/>
  <c r="T120" i="83"/>
  <c r="S149" i="83"/>
  <c r="S120" i="83"/>
  <c r="S212" i="83" s="1"/>
  <c r="R149" i="83"/>
  <c r="R120" i="83"/>
  <c r="R213" i="83" s="1"/>
  <c r="Q149" i="83"/>
  <c r="Q120" i="83"/>
  <c r="P149" i="83"/>
  <c r="P120" i="83"/>
  <c r="O149" i="83"/>
  <c r="O120" i="83"/>
  <c r="N149" i="83"/>
  <c r="N120" i="83"/>
  <c r="M149" i="83"/>
  <c r="M120" i="83"/>
  <c r="L149" i="83"/>
  <c r="L120" i="83"/>
  <c r="L212" i="83" s="1"/>
  <c r="K149" i="83"/>
  <c r="K120" i="83"/>
  <c r="J149" i="83"/>
  <c r="J120" i="83"/>
  <c r="I149" i="83"/>
  <c r="I120" i="83"/>
  <c r="H149" i="83"/>
  <c r="H120" i="83"/>
  <c r="G149" i="83"/>
  <c r="G120" i="83"/>
  <c r="F149" i="83"/>
  <c r="F120" i="83"/>
  <c r="E149" i="83"/>
  <c r="E120" i="83"/>
  <c r="D149" i="83"/>
  <c r="D120" i="83"/>
  <c r="D212" i="83" s="1"/>
  <c r="C149" i="83"/>
  <c r="C120" i="83"/>
  <c r="AE145" i="83"/>
  <c r="AE119" i="83"/>
  <c r="AC145" i="83"/>
  <c r="AC119" i="83"/>
  <c r="AA145" i="83"/>
  <c r="AA119" i="83"/>
  <c r="Y145" i="83"/>
  <c r="Y119" i="83"/>
  <c r="W145" i="83"/>
  <c r="W119" i="83"/>
  <c r="U145" i="83"/>
  <c r="U119" i="83"/>
  <c r="S145" i="83"/>
  <c r="S119" i="83"/>
  <c r="Q145" i="83"/>
  <c r="Q119" i="83"/>
  <c r="CM145" i="83"/>
  <c r="CM119" i="83"/>
  <c r="CM212" i="83" s="1"/>
  <c r="CS145" i="83"/>
  <c r="CS119" i="83"/>
  <c r="BY149" i="83"/>
  <c r="BY120" i="83"/>
  <c r="CA149" i="83"/>
  <c r="CA120" i="83"/>
  <c r="CE149" i="83"/>
  <c r="CE120" i="83"/>
  <c r="CG149" i="83"/>
  <c r="CG120" i="83"/>
  <c r="CY149" i="83"/>
  <c r="CY120" i="83"/>
  <c r="DA149" i="83"/>
  <c r="DA120" i="83"/>
  <c r="DA212" i="83" s="1"/>
  <c r="BY153" i="83"/>
  <c r="BY121" i="83"/>
  <c r="CA153" i="83"/>
  <c r="CA121" i="83"/>
  <c r="CA213" i="83" s="1"/>
  <c r="CY157" i="83"/>
  <c r="CY122" i="83"/>
  <c r="DA157" i="83"/>
  <c r="DA122" i="83"/>
  <c r="DC157" i="83"/>
  <c r="DC122" i="83"/>
  <c r="DE157" i="83"/>
  <c r="DE122" i="83"/>
  <c r="BX161" i="83"/>
  <c r="BX123" i="83"/>
  <c r="BZ161" i="83"/>
  <c r="BZ123" i="83"/>
  <c r="CY161" i="83"/>
  <c r="CY123" i="83"/>
  <c r="CZ161" i="83"/>
  <c r="CZ123" i="83"/>
  <c r="DA161" i="83"/>
  <c r="DA123" i="83"/>
  <c r="DA216" i="83" s="1"/>
  <c r="DB161" i="83"/>
  <c r="DB123" i="83"/>
  <c r="DC161" i="83"/>
  <c r="DC123" i="83"/>
  <c r="DE161" i="83"/>
  <c r="DE123" i="83"/>
  <c r="DE215" i="83" s="1"/>
  <c r="BX165" i="83"/>
  <c r="BX124" i="83"/>
  <c r="BZ165" i="83"/>
  <c r="BZ124" i="83"/>
  <c r="BZ216" i="83" s="1"/>
  <c r="CE165" i="83"/>
  <c r="CE124" i="83"/>
  <c r="CE217" i="83" s="1"/>
  <c r="CG165" i="83"/>
  <c r="CG124" i="83"/>
  <c r="CT165" i="83"/>
  <c r="CT124" i="83"/>
  <c r="CY169" i="83"/>
  <c r="CY125" i="83"/>
  <c r="CY217" i="83" s="1"/>
  <c r="DA169" i="83"/>
  <c r="DA125" i="83"/>
  <c r="DC169" i="83"/>
  <c r="DC125" i="83"/>
  <c r="DE169" i="83"/>
  <c r="DE125" i="83"/>
  <c r="BX173" i="83"/>
  <c r="BX126" i="83"/>
  <c r="BZ173" i="83"/>
  <c r="BZ126" i="83"/>
  <c r="CY173" i="83"/>
  <c r="CY126" i="83"/>
  <c r="CY219" i="83" s="1"/>
  <c r="DA173" i="83"/>
  <c r="DA126" i="83"/>
  <c r="DC173" i="83"/>
  <c r="DC126" i="83"/>
  <c r="DC218" i="83" s="1"/>
  <c r="DE173" i="83"/>
  <c r="DE126" i="83"/>
  <c r="D141" i="83"/>
  <c r="D118" i="83"/>
  <c r="O165" i="83"/>
  <c r="O124" i="83"/>
  <c r="G165" i="83"/>
  <c r="G124" i="83"/>
  <c r="G216" i="83" s="1"/>
  <c r="K173" i="83"/>
  <c r="K126" i="83"/>
  <c r="O145" i="83"/>
  <c r="O119" i="83"/>
  <c r="O212" i="83" s="1"/>
  <c r="K145" i="83"/>
  <c r="K119" i="83"/>
  <c r="G145" i="83"/>
  <c r="G119" i="83"/>
  <c r="BX145" i="83"/>
  <c r="BX119" i="83"/>
  <c r="CU145" i="83"/>
  <c r="CU119" i="83"/>
  <c r="CW145" i="83"/>
  <c r="CW119" i="83"/>
  <c r="CG153" i="83"/>
  <c r="CG121" i="83"/>
  <c r="CZ153" i="83"/>
  <c r="CZ121" i="83"/>
  <c r="CZ213" i="83" s="1"/>
  <c r="DD153" i="83"/>
  <c r="DD121" i="83"/>
  <c r="DD213" i="83" s="1"/>
  <c r="BY157" i="83"/>
  <c r="BY122" i="83"/>
  <c r="CG157" i="83"/>
  <c r="CG122" i="83"/>
  <c r="CY165" i="83"/>
  <c r="CY124" i="83"/>
  <c r="DC165" i="83"/>
  <c r="DC124" i="83"/>
  <c r="DC216" i="83" s="1"/>
  <c r="BX169" i="83"/>
  <c r="BX125" i="83"/>
  <c r="BX217" i="83" s="1"/>
  <c r="B145" i="83"/>
  <c r="B119" i="83"/>
  <c r="B161" i="83"/>
  <c r="B123" i="83"/>
  <c r="AF169" i="83"/>
  <c r="AF125" i="83"/>
  <c r="P169" i="83"/>
  <c r="P125" i="83"/>
  <c r="H169" i="83"/>
  <c r="H125" i="83"/>
  <c r="H161" i="83"/>
  <c r="H123" i="83"/>
  <c r="F161" i="83"/>
  <c r="F123" i="83"/>
  <c r="D161" i="83"/>
  <c r="D123" i="83"/>
  <c r="X157" i="83"/>
  <c r="X122" i="83"/>
  <c r="V157" i="83"/>
  <c r="V122" i="83"/>
  <c r="P157" i="83"/>
  <c r="P122" i="83"/>
  <c r="N157" i="83"/>
  <c r="N122" i="83"/>
  <c r="L157" i="83"/>
  <c r="L122" i="83"/>
  <c r="D157" i="83"/>
  <c r="D122" i="83"/>
  <c r="AJ153" i="83"/>
  <c r="AJ121" i="83"/>
  <c r="AJ213" i="83" s="1"/>
  <c r="AB153" i="83"/>
  <c r="AB121" i="83"/>
  <c r="Z153" i="83"/>
  <c r="Z121" i="83"/>
  <c r="Z213" i="83" s="1"/>
  <c r="V153" i="83"/>
  <c r="V121" i="83"/>
  <c r="V214" i="83" s="1"/>
  <c r="T153" i="83"/>
  <c r="T121" i="83"/>
  <c r="T213" i="83" s="1"/>
  <c r="N153" i="83"/>
  <c r="N121" i="83"/>
  <c r="F153" i="83"/>
  <c r="F121" i="83"/>
  <c r="CB145" i="83"/>
  <c r="CB119" i="83"/>
  <c r="CR149" i="83"/>
  <c r="CR120" i="83"/>
  <c r="CQ157" i="83"/>
  <c r="CQ122" i="83"/>
  <c r="CQ165" i="83"/>
  <c r="CQ124" i="83"/>
  <c r="CR165" i="83"/>
  <c r="CR124" i="83"/>
  <c r="CC169" i="83"/>
  <c r="CC125" i="83"/>
  <c r="CQ173" i="83"/>
  <c r="CQ126" i="83"/>
  <c r="F177" i="83"/>
  <c r="F127" i="83"/>
  <c r="P177" i="83"/>
  <c r="P127" i="83"/>
  <c r="P220" i="83" s="1"/>
  <c r="V177" i="83"/>
  <c r="V127" i="83"/>
  <c r="AF177" i="83"/>
  <c r="AF127" i="83"/>
  <c r="BY177" i="83"/>
  <c r="BY127" i="83"/>
  <c r="CB177" i="83"/>
  <c r="CB127" i="83"/>
  <c r="CQ177" i="83"/>
  <c r="CQ127" i="83"/>
  <c r="CV177" i="83"/>
  <c r="CV127" i="83"/>
  <c r="AB141" i="83"/>
  <c r="AB118" i="83"/>
  <c r="Q165" i="83"/>
  <c r="Q124" i="83"/>
  <c r="N169" i="83"/>
  <c r="N125" i="83"/>
  <c r="DE153" i="83"/>
  <c r="DE121" i="83"/>
  <c r="DE213" i="83" s="1"/>
  <c r="CT161" i="83"/>
  <c r="CT123" i="83"/>
  <c r="DD165" i="83"/>
  <c r="DD124" i="83"/>
  <c r="DD216" i="83" s="1"/>
  <c r="AH161" i="83"/>
  <c r="AH123" i="83"/>
  <c r="AD161" i="83"/>
  <c r="AD123" i="83"/>
  <c r="Z161" i="83"/>
  <c r="Z123" i="83"/>
  <c r="Z215" i="83" s="1"/>
  <c r="T161" i="83"/>
  <c r="T123" i="83"/>
  <c r="P161" i="83"/>
  <c r="P123" i="83"/>
  <c r="P215" i="83" s="1"/>
  <c r="L161" i="83"/>
  <c r="L123" i="83"/>
  <c r="L216" i="83" s="1"/>
  <c r="AJ157" i="83"/>
  <c r="AJ122" i="83"/>
  <c r="AF157" i="83"/>
  <c r="AF122" i="83"/>
  <c r="X153" i="83"/>
  <c r="X121" i="83"/>
  <c r="R153" i="83"/>
  <c r="R121" i="83"/>
  <c r="CT145" i="83"/>
  <c r="CT119" i="83"/>
  <c r="CN153" i="83"/>
  <c r="CN121" i="83"/>
  <c r="CP153" i="83"/>
  <c r="CP121" i="83"/>
  <c r="CP161" i="83"/>
  <c r="CP123" i="83"/>
  <c r="CN169" i="83"/>
  <c r="CN125" i="83"/>
  <c r="H177" i="83"/>
  <c r="H127" i="83"/>
  <c r="AB177" i="83"/>
  <c r="AB127" i="83"/>
  <c r="BZ177" i="83"/>
  <c r="BZ127" i="83"/>
  <c r="BZ220" i="83" s="1"/>
  <c r="CF177" i="83"/>
  <c r="CF127" i="83"/>
  <c r="CH177" i="83"/>
  <c r="CH127" i="83"/>
  <c r="CM177" i="83"/>
  <c r="CM127" i="83"/>
  <c r="CY177" i="83"/>
  <c r="CY127" i="83"/>
  <c r="DD177" i="83"/>
  <c r="DD127" i="83"/>
  <c r="BN177" i="83"/>
  <c r="BN127" i="83"/>
  <c r="BN219" i="83" s="1"/>
  <c r="BH177" i="83"/>
  <c r="BH127" i="83"/>
  <c r="AX177" i="83"/>
  <c r="AX127" i="83"/>
  <c r="AX219" i="83" s="1"/>
  <c r="AR177" i="83"/>
  <c r="AR127" i="83"/>
  <c r="BF173" i="83"/>
  <c r="BF126" i="83"/>
  <c r="AR173" i="83"/>
  <c r="AR126" i="83"/>
  <c r="BL169" i="83"/>
  <c r="BL125" i="83"/>
  <c r="BL217" i="83" s="1"/>
  <c r="BB169" i="83"/>
  <c r="BB125" i="83"/>
  <c r="AN169" i="83"/>
  <c r="AN125" i="83"/>
  <c r="BH165" i="83"/>
  <c r="BH124" i="83"/>
  <c r="AX165" i="83"/>
  <c r="AX124" i="83"/>
  <c r="BJ161" i="83"/>
  <c r="BJ123" i="83"/>
  <c r="BJ215" i="83" s="1"/>
  <c r="BB161" i="83"/>
  <c r="BB123" i="83"/>
  <c r="AV161" i="83"/>
  <c r="AV123" i="83"/>
  <c r="AP161" i="83"/>
  <c r="AP123" i="83"/>
  <c r="BN157" i="83"/>
  <c r="BN122" i="83"/>
  <c r="BF157" i="83"/>
  <c r="BF122" i="83"/>
  <c r="AX157" i="83"/>
  <c r="AX122" i="83"/>
  <c r="AR157" i="83"/>
  <c r="AR122" i="83"/>
  <c r="BN153" i="83"/>
  <c r="BN121" i="83"/>
  <c r="BJ153" i="83"/>
  <c r="BJ121" i="83"/>
  <c r="BJ214" i="83" s="1"/>
  <c r="BB153" i="83"/>
  <c r="BB121" i="83"/>
  <c r="AT153" i="83"/>
  <c r="AT121" i="83"/>
  <c r="AN153" i="83"/>
  <c r="AN121" i="83"/>
  <c r="BJ149" i="83"/>
  <c r="BJ120" i="83"/>
  <c r="BJ212" i="83" s="1"/>
  <c r="BD149" i="83"/>
  <c r="BD120" i="83"/>
  <c r="AV149" i="83"/>
  <c r="AV120" i="83"/>
  <c r="AR149" i="83"/>
  <c r="AR120" i="83"/>
  <c r="AR212" i="83" s="1"/>
  <c r="BS146" i="83"/>
  <c r="BS126" i="83"/>
  <c r="BL145" i="83"/>
  <c r="BL119" i="83"/>
  <c r="BD145" i="83"/>
  <c r="BD119" i="83"/>
  <c r="AV145" i="83"/>
  <c r="AV119" i="83"/>
  <c r="AP145" i="83"/>
  <c r="AP119" i="83"/>
  <c r="BU144" i="83"/>
  <c r="BU124" i="83"/>
  <c r="BU142" i="83"/>
  <c r="BU122" i="83"/>
  <c r="AV118" i="83"/>
  <c r="AV141" i="83"/>
  <c r="AN118" i="83"/>
  <c r="AN141" i="83"/>
  <c r="BL117" i="83"/>
  <c r="BL210" i="83" s="1"/>
  <c r="BL137" i="83"/>
  <c r="BB117" i="83"/>
  <c r="BB137" i="83"/>
  <c r="AR117" i="83"/>
  <c r="AR137" i="83"/>
  <c r="D137" i="83"/>
  <c r="D117" i="83"/>
  <c r="H137" i="83"/>
  <c r="H117" i="83"/>
  <c r="L137" i="83"/>
  <c r="L117" i="83"/>
  <c r="O137" i="83"/>
  <c r="O117" i="83"/>
  <c r="Q137" i="83"/>
  <c r="Q117" i="83"/>
  <c r="S137" i="83"/>
  <c r="S117" i="83"/>
  <c r="U137" i="83"/>
  <c r="U117" i="83"/>
  <c r="Y137" i="83"/>
  <c r="Y117" i="83"/>
  <c r="Y210" i="83" s="1"/>
  <c r="AC137" i="83"/>
  <c r="AC117" i="83"/>
  <c r="BO173" i="83"/>
  <c r="BO126" i="83"/>
  <c r="BK173" i="83"/>
  <c r="BK126" i="83"/>
  <c r="BG173" i="83"/>
  <c r="BG126" i="83"/>
  <c r="BA173" i="83"/>
  <c r="BA126" i="83"/>
  <c r="AS173" i="83"/>
  <c r="AS126" i="83"/>
  <c r="BI169" i="83"/>
  <c r="BI125" i="83"/>
  <c r="BA169" i="83"/>
  <c r="BA125" i="83"/>
  <c r="AS169" i="83"/>
  <c r="AS125" i="83"/>
  <c r="AO169" i="83"/>
  <c r="AO125" i="83"/>
  <c r="BO165" i="83"/>
  <c r="BO124" i="83"/>
  <c r="BI165" i="83"/>
  <c r="BI124" i="83"/>
  <c r="BA165" i="83"/>
  <c r="BA124" i="83"/>
  <c r="AS165" i="83"/>
  <c r="AS124" i="83"/>
  <c r="BI161" i="83"/>
  <c r="BI123" i="83"/>
  <c r="BA161" i="83"/>
  <c r="BA123" i="83"/>
  <c r="AM161" i="83"/>
  <c r="AM123" i="83"/>
  <c r="BM157" i="83"/>
  <c r="BM122" i="83"/>
  <c r="BE157" i="83"/>
  <c r="BE122" i="83"/>
  <c r="AW157" i="83"/>
  <c r="AW122" i="83"/>
  <c r="BI153" i="83"/>
  <c r="BI121" i="83"/>
  <c r="BA153" i="83"/>
  <c r="BA121" i="83"/>
  <c r="AS153" i="83"/>
  <c r="AS121" i="83"/>
  <c r="AO153" i="83"/>
  <c r="AO121" i="83"/>
  <c r="BM149" i="83"/>
  <c r="BM120" i="83"/>
  <c r="BI149" i="83"/>
  <c r="BI120" i="83"/>
  <c r="BC149" i="83"/>
  <c r="BC120" i="83"/>
  <c r="AU149" i="83"/>
  <c r="AU120" i="83"/>
  <c r="AM149" i="83"/>
  <c r="AM120" i="83"/>
  <c r="BS145" i="83"/>
  <c r="BS125" i="83"/>
  <c r="BK145" i="83"/>
  <c r="BK119" i="83"/>
  <c r="BC145" i="83"/>
  <c r="BC119" i="83"/>
  <c r="AU145" i="83"/>
  <c r="AU119" i="83"/>
  <c r="AO145" i="83"/>
  <c r="AO119" i="83"/>
  <c r="BT144" i="83"/>
  <c r="BT124" i="83"/>
  <c r="BP144" i="83"/>
  <c r="BP124" i="83"/>
  <c r="BS143" i="83"/>
  <c r="BS123" i="83"/>
  <c r="BP142" i="83"/>
  <c r="BP122" i="83"/>
  <c r="BM141" i="83"/>
  <c r="BM118" i="83"/>
  <c r="BE141" i="83"/>
  <c r="BE118" i="83"/>
  <c r="AU141" i="83"/>
  <c r="AU118" i="83"/>
  <c r="BT120" i="83"/>
  <c r="BT140" i="83"/>
  <c r="BP118" i="83"/>
  <c r="BP138" i="83"/>
  <c r="BU137" i="83"/>
  <c r="BU117" i="83"/>
  <c r="BM137" i="83"/>
  <c r="BM117" i="83"/>
  <c r="BE137" i="83"/>
  <c r="BE117" i="83"/>
  <c r="AW137" i="83"/>
  <c r="AW117" i="83"/>
  <c r="AO137" i="83"/>
  <c r="AO117" i="83"/>
  <c r="K118" i="83"/>
  <c r="K141" i="83"/>
  <c r="Q118" i="83"/>
  <c r="Q141" i="83"/>
  <c r="AA118" i="83"/>
  <c r="AA141" i="83"/>
  <c r="BZ141" i="83"/>
  <c r="BZ118" i="83"/>
  <c r="CF141" i="83"/>
  <c r="CF118" i="83"/>
  <c r="CN141" i="83"/>
  <c r="CN118" i="83"/>
  <c r="CX137" i="83"/>
  <c r="CX117" i="83"/>
  <c r="DD137" i="83"/>
  <c r="DD117" i="83"/>
  <c r="DD210" i="83" s="1"/>
  <c r="BK181" i="83"/>
  <c r="N164" i="83"/>
  <c r="L167" i="83"/>
  <c r="Q174" i="83"/>
  <c r="M174" i="83"/>
  <c r="AB148" i="83"/>
  <c r="X148" i="83"/>
  <c r="P148" i="83"/>
  <c r="L148" i="83"/>
  <c r="H148" i="83"/>
  <c r="D148" i="83"/>
  <c r="Y143" i="83"/>
  <c r="Q143" i="83"/>
  <c r="I143" i="83"/>
  <c r="CZ144" i="83"/>
  <c r="CV151" i="83"/>
  <c r="CJ155" i="83"/>
  <c r="CN158" i="83"/>
  <c r="CV159" i="83"/>
  <c r="CJ163" i="83"/>
  <c r="CR162" i="83"/>
  <c r="CU167" i="83"/>
  <c r="CW167" i="83"/>
  <c r="CH171" i="83"/>
  <c r="CM170" i="83"/>
  <c r="CM176" i="83"/>
  <c r="O139" i="83"/>
  <c r="AE139" i="83"/>
  <c r="AI145" i="83"/>
  <c r="AG150" i="83"/>
  <c r="AI178" i="83"/>
  <c r="I179" i="83"/>
  <c r="AC179" i="83"/>
  <c r="AA176" i="83"/>
  <c r="K176" i="83"/>
  <c r="C176" i="83"/>
  <c r="Y164" i="83"/>
  <c r="N163" i="83"/>
  <c r="L163" i="83"/>
  <c r="BY144" i="83"/>
  <c r="CA148" i="83"/>
  <c r="CC143" i="83"/>
  <c r="CE148" i="83"/>
  <c r="CL147" i="83"/>
  <c r="CN144" i="83"/>
  <c r="DF154" i="83"/>
  <c r="BY158" i="83"/>
  <c r="CA158" i="83"/>
  <c r="CE158" i="83"/>
  <c r="DA164" i="83"/>
  <c r="DE164" i="83"/>
  <c r="CW170" i="83"/>
  <c r="CM175" i="83"/>
  <c r="B146" i="83"/>
  <c r="BH148" i="83"/>
  <c r="AR152" i="83"/>
  <c r="BI155" i="83"/>
  <c r="BO163" i="83"/>
  <c r="BL164" i="83"/>
  <c r="BK167" i="83"/>
  <c r="AV168" i="83"/>
  <c r="AZ139" i="83"/>
  <c r="AO140" i="83"/>
  <c r="BI140" i="83"/>
  <c r="AN143" i="83"/>
  <c r="CR146" i="83"/>
  <c r="AG172" i="83"/>
  <c r="AX151" i="83"/>
  <c r="CQ140" i="83"/>
  <c r="CI140" i="83"/>
  <c r="CV138" i="83"/>
  <c r="BX138" i="83"/>
  <c r="BJ176" i="83"/>
  <c r="DE150" i="83"/>
  <c r="CZ139" i="83"/>
  <c r="Z140" i="83"/>
  <c r="H139" i="83"/>
  <c r="CI162" i="83"/>
  <c r="BZ162" i="83"/>
  <c r="CO155" i="83"/>
  <c r="CK156" i="83"/>
  <c r="BY154" i="83"/>
  <c r="CV144" i="83"/>
  <c r="AB154" i="83"/>
  <c r="H162" i="83"/>
  <c r="AD164" i="83"/>
  <c r="AI143" i="83"/>
  <c r="Q138" i="83"/>
  <c r="DB171" i="83"/>
  <c r="BX163" i="83"/>
  <c r="CF154" i="83"/>
  <c r="L142" i="83"/>
  <c r="W175" i="83"/>
  <c r="DD141" i="83"/>
  <c r="AB167" i="83"/>
  <c r="Q168" i="83"/>
  <c r="I168" i="83"/>
  <c r="O175" i="83"/>
  <c r="K175" i="83"/>
  <c r="G175" i="83"/>
  <c r="AD151" i="83"/>
  <c r="AB151" i="83"/>
  <c r="Z151" i="83"/>
  <c r="X151" i="83"/>
  <c r="V151" i="83"/>
  <c r="T151" i="83"/>
  <c r="R151" i="83"/>
  <c r="P151" i="83"/>
  <c r="N151" i="83"/>
  <c r="L151" i="83"/>
  <c r="J151" i="83"/>
  <c r="H151" i="83"/>
  <c r="G151" i="83"/>
  <c r="F151" i="83"/>
  <c r="E151" i="83"/>
  <c r="D151" i="83"/>
  <c r="C151" i="83"/>
  <c r="T147" i="83"/>
  <c r="R147" i="83"/>
  <c r="CH146" i="83"/>
  <c r="CI148" i="83"/>
  <c r="CL146" i="83"/>
  <c r="CL142" i="83"/>
  <c r="CM147" i="83"/>
  <c r="CQ146" i="83"/>
  <c r="CR148" i="83"/>
  <c r="CF150" i="83"/>
  <c r="DC155" i="83"/>
  <c r="BX159" i="83"/>
  <c r="CB160" i="83"/>
  <c r="AG170" i="83"/>
  <c r="AE170" i="83"/>
  <c r="AC170" i="83"/>
  <c r="Y170" i="83"/>
  <c r="W170" i="83"/>
  <c r="U170" i="83"/>
  <c r="Q170" i="83"/>
  <c r="O170" i="83"/>
  <c r="M170" i="83"/>
  <c r="I170" i="83"/>
  <c r="G170" i="83"/>
  <c r="E170" i="83"/>
  <c r="AI166" i="83"/>
  <c r="AE166" i="83"/>
  <c r="W166" i="83"/>
  <c r="Q166" i="83"/>
  <c r="I166" i="83"/>
  <c r="AE175" i="83"/>
  <c r="AB150" i="83"/>
  <c r="N150" i="83"/>
  <c r="AD142" i="83"/>
  <c r="AB144" i="83"/>
  <c r="Y144" i="83"/>
  <c r="V142" i="83"/>
  <c r="T144" i="83"/>
  <c r="N142" i="83"/>
  <c r="L144" i="83"/>
  <c r="F142" i="83"/>
  <c r="D144" i="83"/>
  <c r="BX143" i="83"/>
  <c r="CE143" i="83"/>
  <c r="CI142" i="83"/>
  <c r="CQ148" i="83"/>
  <c r="DA143" i="83"/>
  <c r="CE151" i="83"/>
  <c r="BX155" i="83"/>
  <c r="CB154" i="83"/>
  <c r="DB159" i="83"/>
  <c r="CE163" i="83"/>
  <c r="E138" i="83"/>
  <c r="U138" i="83"/>
  <c r="Q139" i="83"/>
  <c r="W140" i="83"/>
  <c r="AG144" i="83"/>
  <c r="M180" i="83"/>
  <c r="AE181" i="83"/>
  <c r="AI174" i="83"/>
  <c r="AC175" i="83"/>
  <c r="W176" i="83"/>
  <c r="O176" i="83"/>
  <c r="AI163" i="83"/>
  <c r="AG163" i="83"/>
  <c r="AE163" i="83"/>
  <c r="AC163" i="83"/>
  <c r="AA163" i="83"/>
  <c r="W163" i="83"/>
  <c r="U163" i="83"/>
  <c r="O163" i="83"/>
  <c r="K163" i="83"/>
  <c r="C163" i="83"/>
  <c r="AJ160" i="83"/>
  <c r="AG159" i="83"/>
  <c r="AA159" i="83"/>
  <c r="W159" i="83"/>
  <c r="U159" i="83"/>
  <c r="S159" i="83"/>
  <c r="P160" i="83"/>
  <c r="N160" i="83"/>
  <c r="H160" i="83"/>
  <c r="F158" i="83"/>
  <c r="AD156" i="83"/>
  <c r="Y155" i="83"/>
  <c r="V154" i="83"/>
  <c r="U155" i="83"/>
  <c r="S155" i="83"/>
  <c r="R156" i="83"/>
  <c r="P156" i="83"/>
  <c r="N156" i="83"/>
  <c r="L156" i="83"/>
  <c r="J154" i="83"/>
  <c r="CM146" i="83"/>
  <c r="CO146" i="83"/>
  <c r="CR151" i="83"/>
  <c r="CV152" i="83"/>
  <c r="CY150" i="83"/>
  <c r="DA150" i="83"/>
  <c r="CU158" i="83"/>
  <c r="CW158" i="83"/>
  <c r="CH164" i="83"/>
  <c r="CJ164" i="83"/>
  <c r="CL164" i="83"/>
  <c r="CN163" i="83"/>
  <c r="CQ167" i="83"/>
  <c r="CV168" i="83"/>
  <c r="CY166" i="83"/>
  <c r="DA166" i="83"/>
  <c r="DC166" i="83"/>
  <c r="DE166" i="83"/>
  <c r="BX170" i="83"/>
  <c r="BZ170" i="83"/>
  <c r="CU176" i="83"/>
  <c r="CW176" i="83"/>
  <c r="DB174" i="83"/>
  <c r="D138" i="83"/>
  <c r="T138" i="83"/>
  <c r="AF143" i="83"/>
  <c r="AJ143" i="83"/>
  <c r="L140" i="83"/>
  <c r="AH151" i="83"/>
  <c r="AF178" i="83"/>
  <c r="AD179" i="83"/>
  <c r="AB180" i="83"/>
  <c r="N181" i="83"/>
  <c r="CE139" i="83"/>
  <c r="CN139" i="83"/>
  <c r="CR139" i="83"/>
  <c r="CU139" i="83"/>
  <c r="DF144" i="83"/>
  <c r="DF149" i="83"/>
  <c r="DD150" i="83"/>
  <c r="DC151" i="83"/>
  <c r="DF152" i="83"/>
  <c r="CC181" i="83"/>
  <c r="CM181" i="83"/>
  <c r="DC181" i="83"/>
  <c r="B152" i="83"/>
  <c r="AJ176" i="83"/>
  <c r="AF176" i="83"/>
  <c r="AB176" i="83"/>
  <c r="X176" i="83"/>
  <c r="T176" i="83"/>
  <c r="P176" i="83"/>
  <c r="L176" i="83"/>
  <c r="H176" i="83"/>
  <c r="D176" i="83"/>
  <c r="AF168" i="83"/>
  <c r="O168" i="83"/>
  <c r="G168" i="83"/>
  <c r="AC152" i="83"/>
  <c r="Y152" i="83"/>
  <c r="U152" i="83"/>
  <c r="Q152" i="83"/>
  <c r="M152" i="83"/>
  <c r="I152" i="83"/>
  <c r="E152" i="83"/>
  <c r="AB147" i="83"/>
  <c r="Q148" i="83"/>
  <c r="I148" i="83"/>
  <c r="AA144" i="83"/>
  <c r="V144" i="83"/>
  <c r="P142" i="83"/>
  <c r="F144" i="83"/>
  <c r="CW147" i="83"/>
  <c r="DA146" i="83"/>
  <c r="DA151" i="83"/>
  <c r="CD164" i="83"/>
  <c r="DE163" i="83"/>
  <c r="CZ175" i="83"/>
  <c r="Y138" i="83"/>
  <c r="S139" i="83"/>
  <c r="E168" i="83"/>
  <c r="G163" i="83"/>
  <c r="AE159" i="83"/>
  <c r="AC159" i="83"/>
  <c r="Q159" i="83"/>
  <c r="M159" i="83"/>
  <c r="D158" i="83"/>
  <c r="AA155" i="83"/>
  <c r="W155" i="83"/>
  <c r="H156" i="83"/>
  <c r="BZ144" i="83"/>
  <c r="CI147" i="83"/>
  <c r="CM142" i="83"/>
  <c r="CU144" i="83"/>
  <c r="CU150" i="83"/>
  <c r="CY152" i="83"/>
  <c r="BX156" i="83"/>
  <c r="BZ156" i="83"/>
  <c r="CB155" i="83"/>
  <c r="CD155" i="83"/>
  <c r="CF155" i="83"/>
  <c r="CI154" i="83"/>
  <c r="CK154" i="83"/>
  <c r="CY160" i="83"/>
  <c r="DA160" i="83"/>
  <c r="DC160" i="83"/>
  <c r="DE160" i="83"/>
  <c r="CJ162" i="83"/>
  <c r="CZ168" i="83"/>
  <c r="DD168" i="83"/>
  <c r="BY172" i="83"/>
  <c r="CC171" i="83"/>
  <c r="CH170" i="83"/>
  <c r="CL170" i="83"/>
  <c r="CV174" i="83"/>
  <c r="CZ176" i="83"/>
  <c r="DD176" i="83"/>
  <c r="N138" i="83"/>
  <c r="L139" i="83"/>
  <c r="AB139" i="83"/>
  <c r="D140" i="83"/>
  <c r="AB140" i="83"/>
  <c r="AH144" i="83"/>
  <c r="AJ146" i="83"/>
  <c r="AF148" i="83"/>
  <c r="AH149" i="83"/>
  <c r="BX139" i="83"/>
  <c r="CB139" i="83"/>
  <c r="CO139" i="83"/>
  <c r="CV139" i="83"/>
  <c r="DA139" i="83"/>
  <c r="DF145" i="83"/>
  <c r="DD147" i="83"/>
  <c r="CZ178" i="83"/>
  <c r="DF180" i="83"/>
  <c r="BN176" i="83"/>
  <c r="CK138" i="83"/>
  <c r="DC142" i="83"/>
  <c r="DC139" i="83"/>
  <c r="BX140" i="83"/>
  <c r="CB140" i="83"/>
  <c r="CN140" i="83"/>
  <c r="CR140" i="83"/>
  <c r="CU140" i="83"/>
  <c r="CY140" i="83"/>
  <c r="DA140" i="83"/>
  <c r="DE144" i="83"/>
  <c r="BZ178" i="83"/>
  <c r="CD178" i="83"/>
  <c r="CL179" i="83"/>
  <c r="DB179" i="83"/>
  <c r="DD179" i="83"/>
  <c r="DF179" i="83"/>
  <c r="BY180" i="83"/>
  <c r="CA180" i="83"/>
  <c r="CC180" i="83"/>
  <c r="BN181" i="83"/>
  <c r="BH181" i="83"/>
  <c r="AX181" i="83"/>
  <c r="BK180" i="83"/>
  <c r="BN179" i="83"/>
  <c r="AN179" i="83"/>
  <c r="AQ178" i="83"/>
  <c r="BM176" i="83"/>
  <c r="AW176" i="83"/>
  <c r="AQ176" i="83"/>
  <c r="BN175" i="83"/>
  <c r="AX175" i="83"/>
  <c r="BC174" i="83"/>
  <c r="AQ174" i="83"/>
  <c r="BO172" i="83"/>
  <c r="BI172" i="83"/>
  <c r="BL171" i="83"/>
  <c r="AV171" i="83"/>
  <c r="BO170" i="83"/>
  <c r="AY170" i="83"/>
  <c r="AO170" i="83"/>
  <c r="BI168" i="83"/>
  <c r="BL167" i="83"/>
  <c r="AV167" i="83"/>
  <c r="BO166" i="83"/>
  <c r="BD163" i="83"/>
  <c r="AN163" i="83"/>
  <c r="AO162" i="83"/>
  <c r="AQ160" i="83"/>
  <c r="BD159" i="83"/>
  <c r="AX159" i="83"/>
  <c r="AN159" i="83"/>
  <c r="BM158" i="83"/>
  <c r="BI156" i="83"/>
  <c r="BC156" i="83"/>
  <c r="AM156" i="83"/>
  <c r="BL155" i="83"/>
  <c r="BF155" i="83"/>
  <c r="BO154" i="83"/>
  <c r="BI154" i="83"/>
  <c r="BM152" i="83"/>
  <c r="BC152" i="83"/>
  <c r="AM152" i="83"/>
  <c r="BF151" i="83"/>
  <c r="BF147" i="83"/>
  <c r="AV147" i="83"/>
  <c r="BO146" i="83"/>
  <c r="BC146" i="83"/>
  <c r="BK144" i="83"/>
  <c r="BE144" i="83"/>
  <c r="BN143" i="83"/>
  <c r="BF143" i="83"/>
  <c r="BI142" i="83"/>
  <c r="AW142" i="83"/>
  <c r="BK140" i="83"/>
  <c r="BC140" i="83"/>
  <c r="AQ140" i="83"/>
  <c r="BK138" i="83"/>
  <c r="BC138" i="83"/>
  <c r="BF176" i="83"/>
  <c r="BE175" i="83"/>
  <c r="AW175" i="83"/>
  <c r="BL174" i="83"/>
  <c r="BF174" i="83"/>
  <c r="AV174" i="83"/>
  <c r="AR174" i="83"/>
  <c r="BN172" i="83"/>
  <c r="BF172" i="83"/>
  <c r="AM171" i="83"/>
  <c r="BL170" i="83"/>
  <c r="BF170" i="83"/>
  <c r="AX170" i="83"/>
  <c r="BF168" i="83"/>
  <c r="AZ168" i="83"/>
  <c r="BI167" i="83"/>
  <c r="AM167" i="83"/>
  <c r="BN166" i="83"/>
  <c r="AZ166" i="83"/>
  <c r="AR166" i="83"/>
  <c r="BF164" i="83"/>
  <c r="AX164" i="83"/>
  <c r="BI163" i="83"/>
  <c r="BC163" i="83"/>
  <c r="BD162" i="83"/>
  <c r="BH160" i="83"/>
  <c r="AZ160" i="83"/>
  <c r="BK159" i="83"/>
  <c r="AQ159" i="83"/>
  <c r="AR158" i="83"/>
  <c r="BN156" i="83"/>
  <c r="BF156" i="83"/>
  <c r="AX156" i="83"/>
  <c r="BK155" i="83"/>
  <c r="AW155" i="83"/>
  <c r="BH154" i="83"/>
  <c r="BB154" i="83"/>
  <c r="BD152" i="83"/>
  <c r="AX152" i="83"/>
  <c r="BK151" i="83"/>
  <c r="BE151" i="83"/>
  <c r="BL150" i="83"/>
  <c r="BB150" i="83"/>
  <c r="AV150" i="83"/>
  <c r="BL148" i="83"/>
  <c r="AV148" i="83"/>
  <c r="BM147" i="83"/>
  <c r="BJ146" i="83"/>
  <c r="BB146" i="83"/>
  <c r="AV146" i="83"/>
  <c r="BJ144" i="83"/>
  <c r="BF144" i="83"/>
  <c r="AX144" i="83"/>
  <c r="AN144" i="83"/>
  <c r="BL142" i="83"/>
  <c r="BB142" i="83"/>
  <c r="AR142" i="83"/>
  <c r="AR140" i="83"/>
  <c r="BI139" i="83"/>
  <c r="AY139" i="83"/>
  <c r="AQ139" i="83"/>
  <c r="BL138" i="83"/>
  <c r="BF138" i="83"/>
  <c r="AV138" i="83"/>
  <c r="G158" i="83"/>
  <c r="AN178" i="83"/>
  <c r="DA176" i="83"/>
  <c r="AG155" i="83"/>
  <c r="AA139" i="83"/>
  <c r="AD167" i="83"/>
  <c r="AC168" i="83"/>
  <c r="K166" i="83"/>
  <c r="F166" i="83"/>
  <c r="AE142" i="83"/>
  <c r="AC143" i="83"/>
  <c r="Z143" i="83"/>
  <c r="W142" i="83"/>
  <c r="U143" i="83"/>
  <c r="R143" i="83"/>
  <c r="O142" i="83"/>
  <c r="M143" i="83"/>
  <c r="G142" i="83"/>
  <c r="E143" i="83"/>
  <c r="BZ143" i="83"/>
  <c r="CF146" i="83"/>
  <c r="CO152" i="83"/>
  <c r="CM156" i="83"/>
  <c r="CR154" i="83"/>
  <c r="CK159" i="83"/>
  <c r="CO160" i="83"/>
  <c r="CI163" i="83"/>
  <c r="CL163" i="83"/>
  <c r="CW163" i="83"/>
  <c r="CM166" i="83"/>
  <c r="CO166" i="83"/>
  <c r="CJ171" i="83"/>
  <c r="CN170" i="83"/>
  <c r="CR172" i="83"/>
  <c r="CV171" i="83"/>
  <c r="CL175" i="83"/>
  <c r="CO174" i="83"/>
  <c r="CU175" i="83"/>
  <c r="B180" i="83"/>
  <c r="O138" i="83"/>
  <c r="AE138" i="83"/>
  <c r="G139" i="83"/>
  <c r="W139" i="83"/>
  <c r="I140" i="83"/>
  <c r="Y140" i="83"/>
  <c r="AI144" i="83"/>
  <c r="AG149" i="83"/>
  <c r="AI150" i="83"/>
  <c r="I178" i="83"/>
  <c r="S178" i="83"/>
  <c r="AE178" i="83"/>
  <c r="E179" i="83"/>
  <c r="G180" i="83"/>
  <c r="S180" i="83"/>
  <c r="AE180" i="83"/>
  <c r="Q181" i="83"/>
  <c r="AC181" i="83"/>
  <c r="Y175" i="83"/>
  <c r="Q175" i="83"/>
  <c r="I175" i="83"/>
  <c r="D166" i="83"/>
  <c r="AE162" i="83"/>
  <c r="AC162" i="83"/>
  <c r="Z163" i="83"/>
  <c r="Y162" i="83"/>
  <c r="U164" i="83"/>
  <c r="S164" i="83"/>
  <c r="O162" i="83"/>
  <c r="M162" i="83"/>
  <c r="K162" i="83"/>
  <c r="I162" i="83"/>
  <c r="H163" i="83"/>
  <c r="G164" i="83"/>
  <c r="BY146" i="83"/>
  <c r="CA146" i="83"/>
  <c r="CA144" i="83"/>
  <c r="CE146" i="83"/>
  <c r="CE142" i="83"/>
  <c r="CF147" i="83"/>
  <c r="CH147" i="83"/>
  <c r="CK147" i="83"/>
  <c r="CM144" i="83"/>
  <c r="CO144" i="83"/>
  <c r="CQ143" i="83"/>
  <c r="CU142" i="83"/>
  <c r="CW142" i="83"/>
  <c r="BX152" i="83"/>
  <c r="CH152" i="83"/>
  <c r="CJ152" i="83"/>
  <c r="CL152" i="83"/>
  <c r="CN151" i="83"/>
  <c r="CQ155" i="83"/>
  <c r="DE156" i="83"/>
  <c r="BZ158" i="83"/>
  <c r="CH160" i="83"/>
  <c r="CJ160" i="83"/>
  <c r="CL160" i="83"/>
  <c r="CN159" i="83"/>
  <c r="CR163" i="83"/>
  <c r="DA162" i="83"/>
  <c r="DE162" i="83"/>
  <c r="BX168" i="83"/>
  <c r="BZ168" i="83"/>
  <c r="CD167" i="83"/>
  <c r="CF167" i="83"/>
  <c r="CR171" i="83"/>
  <c r="CV170" i="83"/>
  <c r="CW172" i="83"/>
  <c r="CY172" i="83"/>
  <c r="DA172" i="83"/>
  <c r="DE172" i="83"/>
  <c r="CB175" i="83"/>
  <c r="CD175" i="83"/>
  <c r="CF175" i="83"/>
  <c r="CJ176" i="83"/>
  <c r="B158" i="83"/>
  <c r="AX138" i="83"/>
  <c r="BF140" i="83"/>
  <c r="BH142" i="83"/>
  <c r="AR148" i="83"/>
  <c r="BD148" i="83"/>
  <c r="BN148" i="83"/>
  <c r="BN150" i="83"/>
  <c r="AQ151" i="83"/>
  <c r="BC151" i="83"/>
  <c r="AN152" i="83"/>
  <c r="BF152" i="83"/>
  <c r="AZ162" i="83"/>
  <c r="BJ162" i="83"/>
  <c r="AO163" i="83"/>
  <c r="AN166" i="83"/>
  <c r="BE167" i="83"/>
  <c r="BN168" i="83"/>
  <c r="AV170" i="83"/>
  <c r="BJ170" i="83"/>
  <c r="BO171" i="83"/>
  <c r="AR172" i="83"/>
  <c r="BH172" i="83"/>
  <c r="BM175" i="83"/>
  <c r="AX176" i="83"/>
  <c r="BF139" i="83"/>
  <c r="AW140" i="83"/>
  <c r="BO142" i="83"/>
  <c r="AV143" i="83"/>
  <c r="BL143" i="83"/>
  <c r="AY144" i="83"/>
  <c r="AM146" i="83"/>
  <c r="AX147" i="83"/>
  <c r="BO148" i="83"/>
  <c r="BI150" i="83"/>
  <c r="BL151" i="83"/>
  <c r="BI152" i="83"/>
  <c r="AQ154" i="83"/>
  <c r="AN155" i="83"/>
  <c r="AW156" i="83"/>
  <c r="AM158" i="83"/>
  <c r="AY158" i="83"/>
  <c r="AV159" i="83"/>
  <c r="BH159" i="83"/>
  <c r="BM160" i="83"/>
  <c r="BB167" i="83"/>
  <c r="BN167" i="83"/>
  <c r="AY168" i="83"/>
  <c r="BK168" i="83"/>
  <c r="AQ170" i="83"/>
  <c r="BK170" i="83"/>
  <c r="BH171" i="83"/>
  <c r="BE172" i="83"/>
  <c r="CE180" i="83"/>
  <c r="CM140" i="83"/>
  <c r="DF143" i="83"/>
  <c r="BZ138" i="83"/>
  <c r="BJ178" i="83"/>
  <c r="AQ179" i="83"/>
  <c r="AY179" i="83"/>
  <c r="BO179" i="83"/>
  <c r="AN180" i="83"/>
  <c r="AV180" i="83"/>
  <c r="BL180" i="83"/>
  <c r="BI181" i="83"/>
  <c r="CI180" i="83"/>
  <c r="DC152" i="83"/>
  <c r="DB147" i="83"/>
  <c r="DF139" i="83"/>
  <c r="AB181" i="83"/>
  <c r="R178" i="83"/>
  <c r="AF149" i="83"/>
  <c r="AH146" i="83"/>
  <c r="AH140" i="83"/>
  <c r="X139" i="83"/>
  <c r="AH138" i="83"/>
  <c r="CU174" i="83"/>
  <c r="CK170" i="83"/>
  <c r="CB171" i="83"/>
  <c r="DC168" i="83"/>
  <c r="CU166" i="83"/>
  <c r="BX162" i="83"/>
  <c r="DC158" i="83"/>
  <c r="CY158" i="83"/>
  <c r="CM155" i="83"/>
  <c r="CI156" i="83"/>
  <c r="CE154" i="83"/>
  <c r="CA154" i="83"/>
  <c r="CZ152" i="83"/>
  <c r="CA142" i="83"/>
  <c r="D154" i="83"/>
  <c r="AE155" i="83"/>
  <c r="C159" i="83"/>
  <c r="AF160" i="83"/>
  <c r="L164" i="83"/>
  <c r="T164" i="83"/>
  <c r="Z164" i="83"/>
  <c r="AH164" i="83"/>
  <c r="E166" i="83"/>
  <c r="AA140" i="83"/>
  <c r="K139" i="83"/>
  <c r="DF175" i="83"/>
  <c r="CF164" i="83"/>
  <c r="CY159" i="83"/>
  <c r="BX151" i="83"/>
  <c r="G144" i="83"/>
  <c r="R144" i="83"/>
  <c r="AB142" i="83"/>
  <c r="AD147" i="83"/>
  <c r="R152" i="83"/>
  <c r="B164" i="83"/>
  <c r="R167" i="83"/>
  <c r="C172" i="83"/>
  <c r="K172" i="83"/>
  <c r="S172" i="83"/>
  <c r="AA172" i="83"/>
  <c r="AI172" i="83"/>
  <c r="B148" i="83"/>
  <c r="AF141" i="83"/>
  <c r="B144" i="83"/>
  <c r="AH175" i="83"/>
  <c r="AG171" i="83"/>
  <c r="AE171" i="83"/>
  <c r="AD175" i="83"/>
  <c r="AC171" i="83"/>
  <c r="Z175" i="83"/>
  <c r="Y171" i="83"/>
  <c r="W171" i="83"/>
  <c r="V175" i="83"/>
  <c r="T175" i="83"/>
  <c r="Q171" i="83"/>
  <c r="P175" i="83"/>
  <c r="O171" i="83"/>
  <c r="L175" i="83"/>
  <c r="K171" i="83"/>
  <c r="I171" i="83"/>
  <c r="H175" i="83"/>
  <c r="G171" i="83"/>
  <c r="F175" i="83"/>
  <c r="C171" i="83"/>
  <c r="AJ167" i="83"/>
  <c r="AI168" i="83"/>
  <c r="AF167" i="83"/>
  <c r="AE168" i="83"/>
  <c r="AB166" i="83"/>
  <c r="AB168" i="83"/>
  <c r="AA166" i="83"/>
  <c r="Y167" i="83"/>
  <c r="W168" i="83"/>
  <c r="S167" i="83"/>
  <c r="P168" i="83"/>
  <c r="M167" i="83"/>
  <c r="H168" i="83"/>
  <c r="B155" i="83"/>
  <c r="Z171" i="83"/>
  <c r="S175" i="83"/>
  <c r="N171" i="83"/>
  <c r="J171" i="83"/>
  <c r="F171" i="83"/>
  <c r="U148" i="83"/>
  <c r="P147" i="83"/>
  <c r="N147" i="83"/>
  <c r="L147" i="83"/>
  <c r="J147" i="83"/>
  <c r="H147" i="83"/>
  <c r="F147" i="83"/>
  <c r="CB146" i="83"/>
  <c r="CD142" i="83"/>
  <c r="CF144" i="83"/>
  <c r="CH142" i="83"/>
  <c r="CJ146" i="83"/>
  <c r="CK148" i="83"/>
  <c r="CL148" i="83"/>
  <c r="CM143" i="83"/>
  <c r="CN147" i="83"/>
  <c r="CQ142" i="83"/>
  <c r="CD156" i="83"/>
  <c r="CF156" i="83"/>
  <c r="DB155" i="83"/>
  <c r="DF155" i="83"/>
  <c r="CA159" i="83"/>
  <c r="CE159" i="83"/>
  <c r="CD166" i="83"/>
  <c r="DB167" i="83"/>
  <c r="DD167" i="83"/>
  <c r="DF167" i="83"/>
  <c r="CA171" i="83"/>
  <c r="CC172" i="83"/>
  <c r="CE171" i="83"/>
  <c r="CD174" i="83"/>
  <c r="DF141" i="83"/>
  <c r="AJ141" i="83"/>
  <c r="B170" i="83"/>
  <c r="AH174" i="83"/>
  <c r="AF174" i="83"/>
  <c r="AD174" i="83"/>
  <c r="Z174" i="83"/>
  <c r="X174" i="83"/>
  <c r="R174" i="83"/>
  <c r="P174" i="83"/>
  <c r="N174" i="83"/>
  <c r="J174" i="83"/>
  <c r="H174" i="83"/>
  <c r="AJ166" i="83"/>
  <c r="AF166" i="83"/>
  <c r="X166" i="83"/>
  <c r="T166" i="83"/>
  <c r="R168" i="83"/>
  <c r="J166" i="83"/>
  <c r="AI175" i="83"/>
  <c r="AA175" i="83"/>
  <c r="AE150" i="83"/>
  <c r="AC150" i="83"/>
  <c r="AA150" i="83"/>
  <c r="Y150" i="83"/>
  <c r="W150" i="83"/>
  <c r="U150" i="83"/>
  <c r="S150" i="83"/>
  <c r="Q150" i="83"/>
  <c r="O150" i="83"/>
  <c r="M150" i="83"/>
  <c r="K150" i="83"/>
  <c r="I150" i="83"/>
  <c r="G150" i="83"/>
  <c r="E150" i="83"/>
  <c r="C150" i="83"/>
  <c r="AC146" i="83"/>
  <c r="Y146" i="83"/>
  <c r="E148" i="83"/>
  <c r="AC144" i="83"/>
  <c r="Z142" i="83"/>
  <c r="X144" i="83"/>
  <c r="U144" i="83"/>
  <c r="R142" i="83"/>
  <c r="P144" i="83"/>
  <c r="J142" i="83"/>
  <c r="H144" i="83"/>
  <c r="E144" i="83"/>
  <c r="CA143" i="83"/>
  <c r="CD148" i="83"/>
  <c r="CH148" i="83"/>
  <c r="CK146" i="83"/>
  <c r="CR142" i="83"/>
  <c r="CY146" i="83"/>
  <c r="CZ142" i="83"/>
  <c r="BY151" i="83"/>
  <c r="CC152" i="83"/>
  <c r="CZ151" i="83"/>
  <c r="BZ155" i="83"/>
  <c r="CC158" i="83"/>
  <c r="CZ159" i="83"/>
  <c r="DD159" i="83"/>
  <c r="BY163" i="83"/>
  <c r="CC164" i="83"/>
  <c r="DF163" i="83"/>
  <c r="CA167" i="83"/>
  <c r="CB170" i="83"/>
  <c r="CF170" i="83"/>
  <c r="CY171" i="83"/>
  <c r="DC171" i="83"/>
  <c r="BX175" i="83"/>
  <c r="CF176" i="83"/>
  <c r="B178" i="83"/>
  <c r="M138" i="83"/>
  <c r="AC138" i="83"/>
  <c r="I139" i="83"/>
  <c r="Y139" i="83"/>
  <c r="AI139" i="83"/>
  <c r="K140" i="83"/>
  <c r="AE140" i="83"/>
  <c r="E180" i="83"/>
  <c r="C181" i="83"/>
  <c r="W181" i="83"/>
  <c r="AI181" i="83"/>
  <c r="AH170" i="83"/>
  <c r="AE176" i="83"/>
  <c r="AA174" i="83"/>
  <c r="X171" i="83"/>
  <c r="U175" i="83"/>
  <c r="M175" i="83"/>
  <c r="E175" i="83"/>
  <c r="AJ162" i="83"/>
  <c r="AH162" i="83"/>
  <c r="AF162" i="83"/>
  <c r="AD162" i="83"/>
  <c r="AB162" i="83"/>
  <c r="Z162" i="83"/>
  <c r="V162" i="83"/>
  <c r="T162" i="83"/>
  <c r="R162" i="83"/>
  <c r="P162" i="83"/>
  <c r="N162" i="83"/>
  <c r="L162" i="83"/>
  <c r="J162" i="83"/>
  <c r="F164" i="83"/>
  <c r="AJ158" i="83"/>
  <c r="AI159" i="83"/>
  <c r="AH160" i="83"/>
  <c r="AF158" i="83"/>
  <c r="AB160" i="83"/>
  <c r="Z158" i="83"/>
  <c r="X160" i="83"/>
  <c r="V160" i="83"/>
  <c r="T158" i="83"/>
  <c r="K159" i="83"/>
  <c r="J160" i="83"/>
  <c r="H158" i="83"/>
  <c r="G159" i="83"/>
  <c r="AJ156" i="83"/>
  <c r="AH156" i="83"/>
  <c r="AF156" i="83"/>
  <c r="X154" i="83"/>
  <c r="V156" i="83"/>
  <c r="T156" i="83"/>
  <c r="Q155" i="83"/>
  <c r="P154" i="83"/>
  <c r="M155" i="83"/>
  <c r="L154" i="83"/>
  <c r="K155" i="83"/>
  <c r="I155" i="83"/>
  <c r="BX146" i="83"/>
  <c r="CE144" i="83"/>
  <c r="CK143" i="83"/>
  <c r="CN146" i="83"/>
  <c r="CR147" i="83"/>
  <c r="CY147" i="83"/>
  <c r="CU152" i="83"/>
  <c r="CW152" i="83"/>
  <c r="CZ150" i="83"/>
  <c r="CV158" i="83"/>
  <c r="CI164" i="83"/>
  <c r="CK164" i="83"/>
  <c r="CM163" i="83"/>
  <c r="CO163" i="83"/>
  <c r="CU168" i="83"/>
  <c r="CW168" i="83"/>
  <c r="CZ166" i="83"/>
  <c r="DB166" i="83"/>
  <c r="DD166" i="83"/>
  <c r="DF166" i="83"/>
  <c r="BY170" i="83"/>
  <c r="CA170" i="83"/>
  <c r="CE170" i="83"/>
  <c r="CI172" i="83"/>
  <c r="CK172" i="83"/>
  <c r="CM171" i="83"/>
  <c r="CO171" i="83"/>
  <c r="CY174" i="83"/>
  <c r="DC174" i="83"/>
  <c r="DE174" i="83"/>
  <c r="F138" i="83"/>
  <c r="P138" i="83"/>
  <c r="AD138" i="83"/>
  <c r="F139" i="83"/>
  <c r="N139" i="83"/>
  <c r="V139" i="83"/>
  <c r="AD139" i="83"/>
  <c r="F140" i="83"/>
  <c r="P140" i="83"/>
  <c r="AF151" i="83"/>
  <c r="AJ151" i="83"/>
  <c r="AH152" i="83"/>
  <c r="D178" i="83"/>
  <c r="L178" i="83"/>
  <c r="T178" i="83"/>
  <c r="AB178" i="83"/>
  <c r="AJ178" i="83"/>
  <c r="J179" i="83"/>
  <c r="N179" i="83"/>
  <c r="R179" i="83"/>
  <c r="X179" i="83"/>
  <c r="AF179" i="83"/>
  <c r="AJ179" i="83"/>
  <c r="N180" i="83"/>
  <c r="V180" i="83"/>
  <c r="AD180" i="83"/>
  <c r="AH180" i="83"/>
  <c r="J181" i="83"/>
  <c r="Z181" i="83"/>
  <c r="AF181" i="83"/>
  <c r="CC139" i="83"/>
  <c r="CI139" i="83"/>
  <c r="CM139" i="83"/>
  <c r="CW139" i="83"/>
  <c r="DD144" i="83"/>
  <c r="DC145" i="83"/>
  <c r="DD149" i="83"/>
  <c r="DB150" i="83"/>
  <c r="DF150" i="83"/>
  <c r="DE151" i="83"/>
  <c r="DD152" i="83"/>
  <c r="CJ178" i="83"/>
  <c r="CN178" i="83"/>
  <c r="DD178" i="83"/>
  <c r="DF178" i="83"/>
  <c r="BY179" i="83"/>
  <c r="CA179" i="83"/>
  <c r="CC179" i="83"/>
  <c r="CE179" i="83"/>
  <c r="CR179" i="83"/>
  <c r="CY180" i="83"/>
  <c r="BZ181" i="83"/>
  <c r="CB181" i="83"/>
  <c r="CD181" i="83"/>
  <c r="CH181" i="83"/>
  <c r="CJ181" i="83"/>
  <c r="CL181" i="83"/>
  <c r="CR181" i="83"/>
  <c r="CZ181" i="83"/>
  <c r="DB181" i="83"/>
  <c r="DF181" i="83"/>
  <c r="B172" i="83"/>
  <c r="AH176" i="83"/>
  <c r="AD176" i="83"/>
  <c r="Z176" i="83"/>
  <c r="V176" i="83"/>
  <c r="R176" i="83"/>
  <c r="N176" i="83"/>
  <c r="J176" i="83"/>
  <c r="F176" i="83"/>
  <c r="AJ168" i="83"/>
  <c r="X168" i="83"/>
  <c r="J168" i="83"/>
  <c r="AH171" i="83"/>
  <c r="AE152" i="83"/>
  <c r="AA152" i="83"/>
  <c r="W152" i="83"/>
  <c r="S152" i="83"/>
  <c r="O152" i="83"/>
  <c r="K152" i="83"/>
  <c r="G152" i="83"/>
  <c r="C152" i="83"/>
  <c r="X147" i="83"/>
  <c r="M148" i="83"/>
  <c r="E146" i="83"/>
  <c r="AD144" i="83"/>
  <c r="X142" i="83"/>
  <c r="S144" i="83"/>
  <c r="N144" i="83"/>
  <c r="H142" i="83"/>
  <c r="C144" i="83"/>
  <c r="CC142" i="83"/>
  <c r="CJ148" i="83"/>
  <c r="CU147" i="83"/>
  <c r="CY142" i="83"/>
  <c r="BZ151" i="83"/>
  <c r="CA155" i="83"/>
  <c r="CD158" i="83"/>
  <c r="DA159" i="83"/>
  <c r="BZ167" i="83"/>
  <c r="CC170" i="83"/>
  <c r="CZ171" i="83"/>
  <c r="BY175" i="83"/>
  <c r="DD175" i="83"/>
  <c r="I138" i="83"/>
  <c r="C139" i="83"/>
  <c r="AG143" i="83"/>
  <c r="S140" i="83"/>
  <c r="Y180" i="83"/>
  <c r="S181" i="83"/>
  <c r="B163" i="83"/>
  <c r="S174" i="83"/>
  <c r="K174" i="83"/>
  <c r="C174" i="83"/>
  <c r="D168" i="83"/>
  <c r="X162" i="83"/>
  <c r="I163" i="83"/>
  <c r="AD158" i="83"/>
  <c r="Z160" i="83"/>
  <c r="R158" i="83"/>
  <c r="O159" i="83"/>
  <c r="F160" i="83"/>
  <c r="AH154" i="83"/>
  <c r="AC155" i="83"/>
  <c r="J156" i="83"/>
  <c r="F154" i="83"/>
  <c r="D156" i="83"/>
  <c r="BZ146" i="83"/>
  <c r="CB147" i="83"/>
  <c r="CH143" i="83"/>
  <c r="CJ147" i="83"/>
  <c r="CO142" i="83"/>
  <c r="CW144" i="83"/>
  <c r="DA142" i="83"/>
  <c r="CW150" i="83"/>
  <c r="DA152" i="83"/>
  <c r="BY156" i="83"/>
  <c r="CA156" i="83"/>
  <c r="CC155" i="83"/>
  <c r="CE156" i="83"/>
  <c r="CH154" i="83"/>
  <c r="CJ154" i="83"/>
  <c r="CL154" i="83"/>
  <c r="CR159" i="83"/>
  <c r="CW160" i="83"/>
  <c r="CZ160" i="83"/>
  <c r="DB160" i="83"/>
  <c r="DD160" i="83"/>
  <c r="DF160" i="83"/>
  <c r="BY164" i="83"/>
  <c r="CA164" i="83"/>
  <c r="CC163" i="83"/>
  <c r="CE164" i="83"/>
  <c r="CH162" i="83"/>
  <c r="CL162" i="83"/>
  <c r="DB168" i="83"/>
  <c r="DF168" i="83"/>
  <c r="CA172" i="83"/>
  <c r="CE172" i="83"/>
  <c r="CJ170" i="83"/>
  <c r="DF176" i="83"/>
  <c r="H138" i="83"/>
  <c r="V138" i="83"/>
  <c r="D139" i="83"/>
  <c r="T139" i="83"/>
  <c r="AH139" i="83"/>
  <c r="J140" i="83"/>
  <c r="X140" i="83"/>
  <c r="AF144" i="83"/>
  <c r="AH147" i="83"/>
  <c r="AJ148" i="83"/>
  <c r="AF150" i="83"/>
  <c r="F178" i="83"/>
  <c r="D179" i="83"/>
  <c r="L181" i="83"/>
  <c r="X181" i="83"/>
  <c r="DE138" i="83"/>
  <c r="BZ139" i="83"/>
  <c r="CF139" i="83"/>
  <c r="CL139" i="83"/>
  <c r="CY139" i="83"/>
  <c r="DD139" i="83"/>
  <c r="DE146" i="83"/>
  <c r="DC148" i="83"/>
  <c r="DB149" i="83"/>
  <c r="DC150" i="83"/>
  <c r="DF151" i="83"/>
  <c r="CM178" i="83"/>
  <c r="CK180" i="83"/>
  <c r="DB180" i="83"/>
  <c r="BL176" i="83"/>
  <c r="CA138" i="83"/>
  <c r="CE138" i="83"/>
  <c r="CI138" i="83"/>
  <c r="CM138" i="83"/>
  <c r="CU138" i="83"/>
  <c r="CY138" i="83"/>
  <c r="DB138" i="83"/>
  <c r="DD138" i="83"/>
  <c r="DB143" i="83"/>
  <c r="DE139" i="83"/>
  <c r="BZ140" i="83"/>
  <c r="CD140" i="83"/>
  <c r="CH140" i="83"/>
  <c r="CL140" i="83"/>
  <c r="CW140" i="83"/>
  <c r="CZ140" i="83"/>
  <c r="DB140" i="83"/>
  <c r="DD140" i="83"/>
  <c r="BX178" i="83"/>
  <c r="CB178" i="83"/>
  <c r="CF178" i="83"/>
  <c r="CJ179" i="83"/>
  <c r="CN179" i="83"/>
  <c r="DA179" i="83"/>
  <c r="DC179" i="83"/>
  <c r="DE179" i="83"/>
  <c r="BX180" i="83"/>
  <c r="BZ180" i="83"/>
  <c r="CB180" i="83"/>
  <c r="CD180" i="83"/>
  <c r="CQ180" i="83"/>
  <c r="CV180" i="83"/>
  <c r="BL181" i="83"/>
  <c r="AV181" i="83"/>
  <c r="BO180" i="83"/>
  <c r="BE180" i="83"/>
  <c r="AY180" i="83"/>
  <c r="AO180" i="83"/>
  <c r="BH179" i="83"/>
  <c r="AR179" i="83"/>
  <c r="BK178" i="83"/>
  <c r="BE178" i="83"/>
  <c r="AO178" i="83"/>
  <c r="BK176" i="83"/>
  <c r="BJ175" i="83"/>
  <c r="AN175" i="83"/>
  <c r="AW174" i="83"/>
  <c r="AM174" i="83"/>
  <c r="BM172" i="83"/>
  <c r="BC172" i="83"/>
  <c r="AW172" i="83"/>
  <c r="AM172" i="83"/>
  <c r="BF171" i="83"/>
  <c r="BI170" i="83"/>
  <c r="BC170" i="83"/>
  <c r="AM170" i="83"/>
  <c r="BM168" i="83"/>
  <c r="AW168" i="83"/>
  <c r="AQ168" i="83"/>
  <c r="BJ167" i="83"/>
  <c r="AZ167" i="83"/>
  <c r="BM166" i="83"/>
  <c r="BE166" i="83"/>
  <c r="AY166" i="83"/>
  <c r="AM166" i="83"/>
  <c r="BI164" i="83"/>
  <c r="BC164" i="83"/>
  <c r="AM164" i="83"/>
  <c r="BL163" i="83"/>
  <c r="BF163" i="83"/>
  <c r="AZ163" i="83"/>
  <c r="BI162" i="83"/>
  <c r="BC162" i="83"/>
  <c r="AQ162" i="83"/>
  <c r="BK160" i="83"/>
  <c r="BE160" i="83"/>
  <c r="AO160" i="83"/>
  <c r="BJ159" i="83"/>
  <c r="AZ159" i="83"/>
  <c r="BK158" i="83"/>
  <c r="BC158" i="83"/>
  <c r="AW158" i="83"/>
  <c r="BO156" i="83"/>
  <c r="BE156" i="83"/>
  <c r="AY156" i="83"/>
  <c r="AO156" i="83"/>
  <c r="BH155" i="83"/>
  <c r="BB155" i="83"/>
  <c r="AR155" i="83"/>
  <c r="BK154" i="83"/>
  <c r="BE154" i="83"/>
  <c r="AO154" i="83"/>
  <c r="AQ152" i="83"/>
  <c r="BJ151" i="83"/>
  <c r="BD151" i="83"/>
  <c r="AR151" i="83"/>
  <c r="BK150" i="83"/>
  <c r="BE150" i="83"/>
  <c r="AY150" i="83"/>
  <c r="AQ150" i="83"/>
  <c r="BM148" i="83"/>
  <c r="BC148" i="83"/>
  <c r="AW148" i="83"/>
  <c r="AM148" i="83"/>
  <c r="BJ147" i="83"/>
  <c r="AZ147" i="83"/>
  <c r="BM146" i="83"/>
  <c r="AY146" i="83"/>
  <c r="AO146" i="83"/>
  <c r="BO144" i="83"/>
  <c r="BJ143" i="83"/>
  <c r="BB143" i="83"/>
  <c r="BM142" i="83"/>
  <c r="BE142" i="83"/>
  <c r="AQ142" i="83"/>
  <c r="BO140" i="83"/>
  <c r="AM140" i="83"/>
  <c r="BJ139" i="83"/>
  <c r="BO138" i="83"/>
  <c r="AY138" i="83"/>
  <c r="AM138" i="83"/>
  <c r="BI175" i="83"/>
  <c r="AO175" i="83"/>
  <c r="BN174" i="83"/>
  <c r="BH174" i="83"/>
  <c r="AN174" i="83"/>
  <c r="BJ172" i="83"/>
  <c r="AN172" i="83"/>
  <c r="BM171" i="83"/>
  <c r="BC171" i="83"/>
  <c r="AW171" i="83"/>
  <c r="AQ171" i="83"/>
  <c r="BH170" i="83"/>
  <c r="BB170" i="83"/>
  <c r="BJ168" i="83"/>
  <c r="BD168" i="83"/>
  <c r="AN168" i="83"/>
  <c r="BM167" i="83"/>
  <c r="AW167" i="83"/>
  <c r="AQ167" i="83"/>
  <c r="BL166" i="83"/>
  <c r="BF166" i="83"/>
  <c r="AV166" i="83"/>
  <c r="BJ164" i="83"/>
  <c r="BB164" i="83"/>
  <c r="BM163" i="83"/>
  <c r="BE163" i="83"/>
  <c r="AY163" i="83"/>
  <c r="AM163" i="83"/>
  <c r="BL162" i="83"/>
  <c r="AX162" i="83"/>
  <c r="AN162" i="83"/>
  <c r="BL160" i="83"/>
  <c r="BD160" i="83"/>
  <c r="AV160" i="83"/>
  <c r="AR160" i="83"/>
  <c r="BO159" i="83"/>
  <c r="BC159" i="83"/>
  <c r="AO159" i="83"/>
  <c r="BN158" i="83"/>
  <c r="BF158" i="83"/>
  <c r="AV158" i="83"/>
  <c r="AN158" i="83"/>
  <c r="BJ156" i="83"/>
  <c r="BB156" i="83"/>
  <c r="BO155" i="83"/>
  <c r="AY155" i="83"/>
  <c r="AO155" i="83"/>
  <c r="BJ154" i="83"/>
  <c r="BD154" i="83"/>
  <c r="AZ154" i="83"/>
  <c r="AR154" i="83"/>
  <c r="BJ152" i="83"/>
  <c r="AZ152" i="83"/>
  <c r="BO151" i="83"/>
  <c r="BI151" i="83"/>
  <c r="AY151" i="83"/>
  <c r="BH150" i="83"/>
  <c r="AX150" i="83"/>
  <c r="AZ148" i="83"/>
  <c r="BO147" i="83"/>
  <c r="BK147" i="83"/>
  <c r="BE147" i="83"/>
  <c r="AW147" i="83"/>
  <c r="AM147" i="83"/>
  <c r="BN146" i="83"/>
  <c r="BF146" i="83"/>
  <c r="AX146" i="83"/>
  <c r="BL144" i="83"/>
  <c r="BH144" i="83"/>
  <c r="BB144" i="83"/>
  <c r="BK143" i="83"/>
  <c r="AW143" i="83"/>
  <c r="BJ142" i="83"/>
  <c r="BD142" i="83"/>
  <c r="AZ142" i="83"/>
  <c r="AN142" i="83"/>
  <c r="BL140" i="83"/>
  <c r="BD140" i="83"/>
  <c r="AV140" i="83"/>
  <c r="AN140" i="83"/>
  <c r="BO139" i="83"/>
  <c r="BC139" i="83"/>
  <c r="AO139" i="83"/>
  <c r="BH138" i="83"/>
  <c r="BB138" i="83"/>
  <c r="AR138" i="83"/>
  <c r="B138" i="83"/>
  <c r="AG141" i="83"/>
  <c r="T163" i="83"/>
  <c r="BZ119" i="83"/>
  <c r="C143" i="83"/>
  <c r="S143" i="83"/>
  <c r="F159" i="83"/>
  <c r="V159" i="83"/>
  <c r="L168" i="83"/>
  <c r="CB148" i="83"/>
  <c r="E156" i="83"/>
  <c r="I156" i="83"/>
  <c r="M156" i="83"/>
  <c r="Q156" i="83"/>
  <c r="U156" i="83"/>
  <c r="Y156" i="83"/>
  <c r="AC156" i="83"/>
  <c r="AG156" i="83"/>
  <c r="C160" i="83"/>
  <c r="AR164" i="83"/>
  <c r="P159" i="83"/>
  <c r="C156" i="83"/>
  <c r="G156" i="83"/>
  <c r="K156" i="83"/>
  <c r="O156" i="83"/>
  <c r="S156" i="83"/>
  <c r="W156" i="83"/>
  <c r="AA156" i="83"/>
  <c r="AE156" i="83"/>
  <c r="AI156" i="83"/>
  <c r="M118" i="83"/>
  <c r="BE148" i="83"/>
  <c r="R159" i="83"/>
  <c r="F163" i="83"/>
  <c r="V163" i="83"/>
  <c r="AI176" i="83"/>
  <c r="CR156" i="83"/>
  <c r="CM154" i="83"/>
  <c r="BY143" i="83"/>
  <c r="CB144" i="83"/>
  <c r="E160" i="83"/>
  <c r="CS157" i="83"/>
  <c r="CS122" i="83"/>
  <c r="CX153" i="83"/>
  <c r="CX121" i="83"/>
  <c r="CS149" i="83"/>
  <c r="CS120" i="83"/>
  <c r="CH149" i="83"/>
  <c r="CH120" i="83"/>
  <c r="CH212" i="83" s="1"/>
  <c r="CP145" i="83"/>
  <c r="CP119" i="83"/>
  <c r="CM137" i="83"/>
  <c r="CM117" i="83"/>
  <c r="K165" i="83"/>
  <c r="K124" i="83"/>
  <c r="CO161" i="83"/>
  <c r="CO123" i="83"/>
  <c r="CO215" i="83" s="1"/>
  <c r="CP165" i="83"/>
  <c r="CP124" i="83"/>
  <c r="H153" i="83"/>
  <c r="H121" i="83"/>
  <c r="CF153" i="83"/>
  <c r="CF121" i="83"/>
  <c r="CF214" i="83" s="1"/>
  <c r="AX169" i="83"/>
  <c r="AX125" i="83"/>
  <c r="AX218" i="83" s="1"/>
  <c r="CA169" i="83"/>
  <c r="CA125" i="83"/>
  <c r="CA217" i="83" s="1"/>
  <c r="X161" i="83"/>
  <c r="X123" i="83"/>
  <c r="AD157" i="83"/>
  <c r="AD122" i="83"/>
  <c r="CP141" i="83"/>
  <c r="CP118" i="83"/>
  <c r="CD153" i="83"/>
  <c r="CD121" i="83"/>
  <c r="CD213" i="83" s="1"/>
  <c r="BE177" i="83"/>
  <c r="BE127" i="83"/>
  <c r="DC177" i="83"/>
  <c r="DC127" i="83"/>
  <c r="BU139" i="83"/>
  <c r="BU119" i="83"/>
  <c r="CD165" i="83"/>
  <c r="CD124" i="83"/>
  <c r="CX169" i="83"/>
  <c r="CX125" i="83"/>
  <c r="BO177" i="83"/>
  <c r="BO127" i="83"/>
  <c r="BO220" i="83" s="1"/>
  <c r="CN177" i="83"/>
  <c r="CN127" i="83"/>
  <c r="CN219" i="83" s="1"/>
  <c r="BL118" i="83"/>
  <c r="BL141" i="83"/>
  <c r="AF137" i="83"/>
  <c r="AF117" i="83"/>
  <c r="AF210" i="83" s="1"/>
  <c r="AW161" i="83"/>
  <c r="AW123" i="83"/>
  <c r="AU153" i="83"/>
  <c r="AU121" i="83"/>
  <c r="BM145" i="83"/>
  <c r="BM119" i="83"/>
  <c r="BM212" i="83" s="1"/>
  <c r="CF173" i="83"/>
  <c r="CF126" i="83"/>
  <c r="CM157" i="83"/>
  <c r="CM122" i="83"/>
  <c r="AD177" i="83"/>
  <c r="AD127" i="83"/>
  <c r="BX177" i="83"/>
  <c r="BX127" i="83"/>
  <c r="BK177" i="83"/>
  <c r="BK127" i="83"/>
  <c r="AO177" i="83"/>
  <c r="AO127" i="83"/>
  <c r="AO219" i="83" s="1"/>
  <c r="CZ177" i="83"/>
  <c r="CZ127" i="83"/>
  <c r="CZ220" i="83" s="1"/>
  <c r="AP153" i="83"/>
  <c r="AP121" i="83"/>
  <c r="BH149" i="83"/>
  <c r="BH120" i="83"/>
  <c r="BN145" i="83"/>
  <c r="BN119" i="83"/>
  <c r="M137" i="83"/>
  <c r="M117" i="83"/>
  <c r="BM169" i="83"/>
  <c r="BM125" i="83"/>
  <c r="BM218" i="83" s="1"/>
  <c r="BR142" i="83"/>
  <c r="BR122" i="83"/>
  <c r="C118" i="83"/>
  <c r="C141" i="83"/>
  <c r="CM173" i="83"/>
  <c r="CM126" i="83"/>
  <c r="CM165" i="83"/>
  <c r="CM124" i="83"/>
  <c r="AG177" i="83"/>
  <c r="AG127" i="83"/>
  <c r="CS173" i="83"/>
  <c r="CS126" i="83"/>
  <c r="BJ169" i="83"/>
  <c r="BJ125" i="83"/>
  <c r="BJ217" i="83" s="1"/>
  <c r="AX145" i="83"/>
  <c r="AX119" i="83"/>
  <c r="BT121" i="83"/>
  <c r="BT141" i="83"/>
  <c r="BJ117" i="83"/>
  <c r="BJ137" i="83"/>
  <c r="Z137" i="83"/>
  <c r="Z117" i="83"/>
  <c r="AY173" i="83"/>
  <c r="AY126" i="83"/>
  <c r="AY169" i="83"/>
  <c r="AY125" i="83"/>
  <c r="BG165" i="83"/>
  <c r="BG124" i="83"/>
  <c r="BK161" i="83"/>
  <c r="BK123" i="83"/>
  <c r="BK215" i="83" s="1"/>
  <c r="BK153" i="83"/>
  <c r="BK121" i="83"/>
  <c r="BQ143" i="83"/>
  <c r="BQ123" i="83"/>
  <c r="W118" i="83"/>
  <c r="W210" i="83" s="1"/>
  <c r="W141" i="83"/>
  <c r="CF165" i="83"/>
  <c r="CF124" i="83"/>
  <c r="CF216" i="83" s="1"/>
  <c r="CO157" i="83"/>
  <c r="CO122" i="83"/>
  <c r="CC149" i="83"/>
  <c r="CC120" i="83"/>
  <c r="CC213" i="83" s="1"/>
  <c r="Q173" i="83"/>
  <c r="Q126" i="83"/>
  <c r="Y177" i="83"/>
  <c r="Y127" i="83"/>
  <c r="Y219" i="83" s="1"/>
  <c r="CS169" i="83"/>
  <c r="CS125" i="83"/>
  <c r="AT173" i="83"/>
  <c r="AT126" i="83"/>
  <c r="BD169" i="83"/>
  <c r="BD125" i="83"/>
  <c r="BJ165" i="83"/>
  <c r="BJ124" i="83"/>
  <c r="AP157" i="83"/>
  <c r="AP122" i="83"/>
  <c r="AV153" i="83"/>
  <c r="AV121" i="83"/>
  <c r="BQ146" i="83"/>
  <c r="BQ126" i="83"/>
  <c r="BT145" i="83"/>
  <c r="BT125" i="83"/>
  <c r="BQ144" i="83"/>
  <c r="BQ124" i="83"/>
  <c r="BP121" i="83"/>
  <c r="BP141" i="83"/>
  <c r="AZ118" i="83"/>
  <c r="AZ141" i="83"/>
  <c r="BD117" i="83"/>
  <c r="BD137" i="83"/>
  <c r="I137" i="83"/>
  <c r="I117" i="83"/>
  <c r="AD137" i="83"/>
  <c r="AD117" i="83"/>
  <c r="AD210" i="83" s="1"/>
  <c r="AQ173" i="83"/>
  <c r="AQ126" i="83"/>
  <c r="AY165" i="83"/>
  <c r="AY124" i="83"/>
  <c r="BC161" i="83"/>
  <c r="BC123" i="83"/>
  <c r="BO157" i="83"/>
  <c r="BO122" i="83"/>
  <c r="AM157" i="83"/>
  <c r="AM122" i="83"/>
  <c r="AM214" i="83" s="1"/>
  <c r="BC153" i="83"/>
  <c r="BC121" i="83"/>
  <c r="BT146" i="83"/>
  <c r="BT126" i="83"/>
  <c r="BU145" i="83"/>
  <c r="BU125" i="83"/>
  <c r="BQ141" i="83"/>
  <c r="BQ121" i="83"/>
  <c r="AQ141" i="83"/>
  <c r="AQ118" i="83"/>
  <c r="BG137" i="83"/>
  <c r="BG117" i="83"/>
  <c r="AC118" i="83"/>
  <c r="AC141" i="83"/>
  <c r="DF137" i="83"/>
  <c r="DF117" i="83"/>
  <c r="DF210" i="83" s="1"/>
  <c r="CP173" i="83"/>
  <c r="CP126" i="83"/>
  <c r="CO165" i="83"/>
  <c r="CO124" i="83"/>
  <c r="CC165" i="83"/>
  <c r="CC124" i="83"/>
  <c r="CP157" i="83"/>
  <c r="CP122" i="83"/>
  <c r="CP149" i="83"/>
  <c r="CP120" i="83"/>
  <c r="CK145" i="83"/>
  <c r="CK119" i="83"/>
  <c r="C153" i="83"/>
  <c r="C121" i="83"/>
  <c r="E153" i="83"/>
  <c r="E121" i="83"/>
  <c r="G153" i="83"/>
  <c r="G121" i="83"/>
  <c r="I153" i="83"/>
  <c r="I121" i="83"/>
  <c r="K153" i="83"/>
  <c r="K121" i="83"/>
  <c r="M153" i="83"/>
  <c r="M121" i="83"/>
  <c r="O153" i="83"/>
  <c r="O121" i="83"/>
  <c r="Q153" i="83"/>
  <c r="Q121" i="83"/>
  <c r="S153" i="83"/>
  <c r="S121" i="83"/>
  <c r="U153" i="83"/>
  <c r="U121" i="83"/>
  <c r="W153" i="83"/>
  <c r="W121" i="83"/>
  <c r="Y153" i="83"/>
  <c r="Y121" i="83"/>
  <c r="AA153" i="83"/>
  <c r="AA121" i="83"/>
  <c r="AC153" i="83"/>
  <c r="AC121" i="83"/>
  <c r="AE153" i="83"/>
  <c r="AE121" i="83"/>
  <c r="AE214" i="83" s="1"/>
  <c r="AG153" i="83"/>
  <c r="AG121" i="83"/>
  <c r="AG213" i="83" s="1"/>
  <c r="AI153" i="83"/>
  <c r="AI121" i="83"/>
  <c r="C157" i="83"/>
  <c r="C122" i="83"/>
  <c r="E157" i="83"/>
  <c r="E122" i="83"/>
  <c r="E215" i="83" s="1"/>
  <c r="G157" i="83"/>
  <c r="G122" i="83"/>
  <c r="I157" i="83"/>
  <c r="I122" i="83"/>
  <c r="K157" i="83"/>
  <c r="K122" i="83"/>
  <c r="M157" i="83"/>
  <c r="M122" i="83"/>
  <c r="M214" i="83" s="1"/>
  <c r="O157" i="83"/>
  <c r="O122" i="83"/>
  <c r="Q157" i="83"/>
  <c r="Q122" i="83"/>
  <c r="S157" i="83"/>
  <c r="S122" i="83"/>
  <c r="U157" i="83"/>
  <c r="U122" i="83"/>
  <c r="U215" i="83" s="1"/>
  <c r="W157" i="83"/>
  <c r="W122" i="83"/>
  <c r="Y157" i="83"/>
  <c r="Y122" i="83"/>
  <c r="AA157" i="83"/>
  <c r="AA122" i="83"/>
  <c r="AC157" i="83"/>
  <c r="AC122" i="83"/>
  <c r="AE157" i="83"/>
  <c r="AE122" i="83"/>
  <c r="AG157" i="83"/>
  <c r="AG122" i="83"/>
  <c r="AI157" i="83"/>
  <c r="AI122" i="83"/>
  <c r="C161" i="83"/>
  <c r="C123" i="83"/>
  <c r="K161" i="83"/>
  <c r="K123" i="83"/>
  <c r="O161" i="83"/>
  <c r="O123" i="83"/>
  <c r="AC161" i="83"/>
  <c r="AC123" i="83"/>
  <c r="AC177" i="83"/>
  <c r="AC127" i="83"/>
  <c r="AC220" i="83" s="1"/>
  <c r="M177" i="83"/>
  <c r="M127" i="83"/>
  <c r="CV173" i="83"/>
  <c r="CV126" i="83"/>
  <c r="CU169" i="83"/>
  <c r="CU125" i="83"/>
  <c r="CL169" i="83"/>
  <c r="CL125" i="83"/>
  <c r="CL218" i="83" s="1"/>
  <c r="CA137" i="83"/>
  <c r="CA117" i="83"/>
  <c r="CM141" i="83"/>
  <c r="CM118" i="83"/>
  <c r="CU137" i="83"/>
  <c r="CU117" i="83"/>
  <c r="BY141" i="83"/>
  <c r="BY118" i="83"/>
  <c r="BY210" i="83" s="1"/>
  <c r="CG137" i="83"/>
  <c r="CG117" i="83"/>
  <c r="CO137" i="83"/>
  <c r="CO117" i="83"/>
  <c r="CW141" i="83"/>
  <c r="CW118" i="83"/>
  <c r="DE137" i="83"/>
  <c r="DE117" i="83"/>
  <c r="DE210" i="83" s="1"/>
  <c r="CW165" i="83"/>
  <c r="CW124" i="83"/>
  <c r="CW216" i="83" s="1"/>
  <c r="CS165" i="83"/>
  <c r="CS124" i="83"/>
  <c r="CH161" i="83"/>
  <c r="CH123" i="83"/>
  <c r="CI157" i="83"/>
  <c r="CI122" i="83"/>
  <c r="CK153" i="83"/>
  <c r="CK121" i="83"/>
  <c r="CH153" i="83"/>
  <c r="CH121" i="83"/>
  <c r="CU149" i="83"/>
  <c r="CU120" i="83"/>
  <c r="CT141" i="83"/>
  <c r="CT118" i="83"/>
  <c r="CE141" i="83"/>
  <c r="CE118" i="83"/>
  <c r="CE211" i="83" s="1"/>
  <c r="CY137" i="83"/>
  <c r="CY117" i="83"/>
  <c r="S165" i="83"/>
  <c r="S124" i="83"/>
  <c r="CL161" i="83"/>
  <c r="CL123" i="83"/>
  <c r="CJ157" i="83"/>
  <c r="CJ122" i="83"/>
  <c r="CI153" i="83"/>
  <c r="CI121" i="83"/>
  <c r="CV145" i="83"/>
  <c r="CV119" i="83"/>
  <c r="CG145" i="83"/>
  <c r="CG119" i="83"/>
  <c r="CA141" i="83"/>
  <c r="CA118" i="83"/>
  <c r="CK161" i="83"/>
  <c r="CK123" i="83"/>
  <c r="CH157" i="83"/>
  <c r="CH122" i="83"/>
  <c r="CH215" i="83" s="1"/>
  <c r="CX149" i="83"/>
  <c r="CX120" i="83"/>
  <c r="CK141" i="83"/>
  <c r="CK118" i="83"/>
  <c r="AD165" i="83"/>
  <c r="AD124" i="83"/>
  <c r="Q172" i="83"/>
  <c r="M172" i="83"/>
  <c r="N154" i="83"/>
  <c r="P139" i="83"/>
  <c r="BE179" i="83"/>
  <c r="AO179" i="83"/>
  <c r="K154" i="83"/>
  <c r="AA154" i="83"/>
  <c r="AW180" i="83"/>
  <c r="BC178" i="83"/>
  <c r="BO174" i="83"/>
  <c r="AO168" i="83"/>
  <c r="AR139" i="83"/>
  <c r="AR146" i="83"/>
  <c r="CZ154" i="83"/>
  <c r="D163" i="83"/>
  <c r="S162" i="83"/>
  <c r="W178" i="83"/>
  <c r="AN181" i="83"/>
  <c r="AQ180" i="83"/>
  <c r="AO164" i="83"/>
  <c r="BO160" i="83"/>
  <c r="BH139" i="83"/>
  <c r="BM151" i="83"/>
  <c r="CC147" i="83"/>
  <c r="W174" i="83"/>
  <c r="CR174" i="83"/>
  <c r="CW171" i="83"/>
  <c r="CI171" i="83"/>
  <c r="CO168" i="83"/>
  <c r="AI149" i="83"/>
  <c r="CK167" i="83"/>
  <c r="CQ164" i="83"/>
  <c r="CK163" i="83"/>
  <c r="CQ160" i="83"/>
  <c r="CN150" i="83"/>
  <c r="CW153" i="83"/>
  <c r="CW121" i="83"/>
  <c r="CS153" i="83"/>
  <c r="CS121" i="83"/>
  <c r="CJ149" i="83"/>
  <c r="CJ120" i="83"/>
  <c r="CC137" i="83"/>
  <c r="CC117" i="83"/>
  <c r="CW137" i="83"/>
  <c r="CW117" i="83"/>
  <c r="Y165" i="83"/>
  <c r="Y124" i="83"/>
  <c r="DB165" i="83"/>
  <c r="DB124" i="83"/>
  <c r="CQ149" i="83"/>
  <c r="CQ120" i="83"/>
  <c r="CM169" i="83"/>
  <c r="CM125" i="83"/>
  <c r="CM217" i="83" s="1"/>
  <c r="BL161" i="83"/>
  <c r="BL123" i="83"/>
  <c r="L141" i="83"/>
  <c r="L118" i="83"/>
  <c r="CY153" i="83"/>
  <c r="CY121" i="83"/>
  <c r="CY214" i="83" s="1"/>
  <c r="U173" i="83"/>
  <c r="U126" i="83"/>
  <c r="J157" i="83"/>
  <c r="J122" i="83"/>
  <c r="CQ161" i="83"/>
  <c r="CQ123" i="83"/>
  <c r="CQ215" i="83" s="1"/>
  <c r="CJ169" i="83"/>
  <c r="CJ125" i="83"/>
  <c r="BX157" i="83"/>
  <c r="BX122" i="83"/>
  <c r="BX215" i="83" s="1"/>
  <c r="M173" i="83"/>
  <c r="M126" i="83"/>
  <c r="T157" i="83"/>
  <c r="T122" i="83"/>
  <c r="T215" i="83" s="1"/>
  <c r="CI145" i="83"/>
  <c r="CI119" i="83"/>
  <c r="R177" i="83"/>
  <c r="R127" i="83"/>
  <c r="R220" i="83" s="1"/>
  <c r="BD165" i="83"/>
  <c r="BD124" i="83"/>
  <c r="AX117" i="83"/>
  <c r="AX137" i="83"/>
  <c r="AG173" i="83"/>
  <c r="AG126" i="83"/>
  <c r="CE177" i="83"/>
  <c r="CE127" i="83"/>
  <c r="BQ138" i="83"/>
  <c r="BQ118" i="83"/>
  <c r="AQ165" i="83"/>
  <c r="AQ124" i="83"/>
  <c r="AQ216" i="83" s="1"/>
  <c r="BG157" i="83"/>
  <c r="BG122" i="83"/>
  <c r="BE149" i="83"/>
  <c r="BE120" i="83"/>
  <c r="BK141" i="83"/>
  <c r="BK118" i="83"/>
  <c r="CB149" i="83"/>
  <c r="CB120" i="83"/>
  <c r="CB212" i="83" s="1"/>
  <c r="Q177" i="83"/>
  <c r="Q127" i="83"/>
  <c r="Q219" i="83" s="1"/>
  <c r="CW177" i="83"/>
  <c r="CW127" i="83"/>
  <c r="AY177" i="83"/>
  <c r="AY127" i="83"/>
  <c r="CK177" i="83"/>
  <c r="CK127" i="83"/>
  <c r="BL173" i="83"/>
  <c r="BL126" i="83"/>
  <c r="BT143" i="83"/>
  <c r="BT123" i="83"/>
  <c r="AT118" i="83"/>
  <c r="AT141" i="83"/>
  <c r="BR120" i="83"/>
  <c r="BR140" i="83"/>
  <c r="AY137" i="83"/>
  <c r="AY117" i="83"/>
  <c r="CB173" i="83"/>
  <c r="CB126" i="83"/>
  <c r="CQ169" i="83"/>
  <c r="CQ125" i="83"/>
  <c r="CM149" i="83"/>
  <c r="CM120" i="83"/>
  <c r="CL145" i="83"/>
  <c r="CL119" i="83"/>
  <c r="BF177" i="83"/>
  <c r="BF127" i="83"/>
  <c r="AR165" i="83"/>
  <c r="AR124" i="83"/>
  <c r="AX161" i="83"/>
  <c r="AX123" i="83"/>
  <c r="BD157" i="83"/>
  <c r="BD122" i="83"/>
  <c r="BD215" i="83" s="1"/>
  <c r="BD153" i="83"/>
  <c r="BD121" i="83"/>
  <c r="BD118" i="83"/>
  <c r="BD141" i="83"/>
  <c r="E137" i="83"/>
  <c r="E117" i="83"/>
  <c r="AJ137" i="83"/>
  <c r="AJ117" i="83"/>
  <c r="AJ210" i="83" s="1"/>
  <c r="AQ157" i="83"/>
  <c r="AQ122" i="83"/>
  <c r="AO149" i="83"/>
  <c r="AO120" i="83"/>
  <c r="AW145" i="83"/>
  <c r="AW119" i="83"/>
  <c r="AW141" i="83"/>
  <c r="AW118" i="83"/>
  <c r="BO137" i="83"/>
  <c r="BO117" i="83"/>
  <c r="CP137" i="83"/>
  <c r="CP117" i="83"/>
  <c r="CO173" i="83"/>
  <c r="CO126" i="83"/>
  <c r="CD173" i="83"/>
  <c r="CD126" i="83"/>
  <c r="CN165" i="83"/>
  <c r="CN124" i="83"/>
  <c r="CB165" i="83"/>
  <c r="CB124" i="83"/>
  <c r="CO149" i="83"/>
  <c r="CO120" i="83"/>
  <c r="I173" i="83"/>
  <c r="I126" i="83"/>
  <c r="Y173" i="83"/>
  <c r="Y126" i="83"/>
  <c r="Y218" i="83" s="1"/>
  <c r="I177" i="83"/>
  <c r="I127" i="83"/>
  <c r="CU173" i="83"/>
  <c r="CU126" i="83"/>
  <c r="CW169" i="83"/>
  <c r="CW125" i="83"/>
  <c r="CI169" i="83"/>
  <c r="CI125" i="83"/>
  <c r="CI218" i="83" s="1"/>
  <c r="BL177" i="83"/>
  <c r="BL127" i="83"/>
  <c r="BL219" i="83" s="1"/>
  <c r="AT169" i="83"/>
  <c r="AT125" i="83"/>
  <c r="AV165" i="83"/>
  <c r="AV124" i="83"/>
  <c r="AV217" i="83" s="1"/>
  <c r="BD161" i="83"/>
  <c r="BD123" i="83"/>
  <c r="BL157" i="83"/>
  <c r="BL122" i="83"/>
  <c r="BL214" i="83" s="1"/>
  <c r="BB149" i="83"/>
  <c r="BB120" i="83"/>
  <c r="BF145" i="83"/>
  <c r="BF119" i="83"/>
  <c r="BP143" i="83"/>
  <c r="BP123" i="83"/>
  <c r="BS142" i="83"/>
  <c r="BS122" i="83"/>
  <c r="BH118" i="83"/>
  <c r="BH141" i="83"/>
  <c r="BU140" i="83"/>
  <c r="BU120" i="83"/>
  <c r="BT139" i="83"/>
  <c r="BT119" i="83"/>
  <c r="BP117" i="83"/>
  <c r="BP137" i="83"/>
  <c r="AP117" i="83"/>
  <c r="AP137" i="83"/>
  <c r="V137" i="83"/>
  <c r="V117" i="83"/>
  <c r="AH137" i="83"/>
  <c r="AH117" i="83"/>
  <c r="AH210" i="83" s="1"/>
  <c r="BG169" i="83"/>
  <c r="BG125" i="83"/>
  <c r="BM165" i="83"/>
  <c r="BM124" i="83"/>
  <c r="BM216" i="83" s="1"/>
  <c r="AM165" i="83"/>
  <c r="AM124" i="83"/>
  <c r="AM216" i="83" s="1"/>
  <c r="AS161" i="83"/>
  <c r="AS123" i="83"/>
  <c r="AY157" i="83"/>
  <c r="AY122" i="83"/>
  <c r="AW149" i="83"/>
  <c r="AW120" i="83"/>
  <c r="BE145" i="83"/>
  <c r="BE119" i="83"/>
  <c r="BC141" i="83"/>
  <c r="BC118" i="83"/>
  <c r="AQ137" i="83"/>
  <c r="AQ117" i="83"/>
  <c r="AQ210" i="83" s="1"/>
  <c r="I118" i="83"/>
  <c r="I141" i="83"/>
  <c r="CH141" i="83"/>
  <c r="CH118" i="83"/>
  <c r="CH210" i="83" s="1"/>
  <c r="CN173" i="83"/>
  <c r="CN126" i="83"/>
  <c r="CC173" i="83"/>
  <c r="CC126" i="83"/>
  <c r="CR169" i="83"/>
  <c r="CR125" i="83"/>
  <c r="CR217" i="83" s="1"/>
  <c r="CR161" i="83"/>
  <c r="CR123" i="83"/>
  <c r="CR216" i="83" s="1"/>
  <c r="CN157" i="83"/>
  <c r="CN122" i="83"/>
  <c r="CN149" i="83"/>
  <c r="CN120" i="83"/>
  <c r="CH145" i="83"/>
  <c r="CH119" i="83"/>
  <c r="I161" i="83"/>
  <c r="I123" i="83"/>
  <c r="M161" i="83"/>
  <c r="M123" i="83"/>
  <c r="M216" i="83" s="1"/>
  <c r="AA161" i="83"/>
  <c r="AA123" i="83"/>
  <c r="AE161" i="83"/>
  <c r="AE123" i="83"/>
  <c r="AG161" i="83"/>
  <c r="AG123" i="83"/>
  <c r="AG216" i="83" s="1"/>
  <c r="AJ169" i="83"/>
  <c r="AJ125" i="83"/>
  <c r="U177" i="83"/>
  <c r="U127" i="83"/>
  <c r="E177" i="83"/>
  <c r="E127" i="83"/>
  <c r="E220" i="83" s="1"/>
  <c r="CW173" i="83"/>
  <c r="CW126" i="83"/>
  <c r="CW218" i="83" s="1"/>
  <c r="CV169" i="83"/>
  <c r="CV125" i="83"/>
  <c r="CK169" i="83"/>
  <c r="CK125" i="83"/>
  <c r="CH169" i="83"/>
  <c r="CH125" i="83"/>
  <c r="CS141" i="83"/>
  <c r="CS118" i="83"/>
  <c r="CE137" i="83"/>
  <c r="CE117" i="83"/>
  <c r="CE210" i="83" s="1"/>
  <c r="CQ137" i="83"/>
  <c r="CQ117" i="83"/>
  <c r="CQ210" i="83" s="1"/>
  <c r="CY141" i="83"/>
  <c r="CY118" i="83"/>
  <c r="CV165" i="83"/>
  <c r="CV124" i="83"/>
  <c r="CV217" i="83" s="1"/>
  <c r="CC141" i="83"/>
  <c r="CC118" i="83"/>
  <c r="CK137" i="83"/>
  <c r="CK117" i="83"/>
  <c r="CS137" i="83"/>
  <c r="CS117" i="83"/>
  <c r="DA137" i="83"/>
  <c r="DA117" i="83"/>
  <c r="CU165" i="83"/>
  <c r="CU124" i="83"/>
  <c r="CJ161" i="83"/>
  <c r="CJ123" i="83"/>
  <c r="CK157" i="83"/>
  <c r="CK122" i="83"/>
  <c r="CK214" i="83" s="1"/>
  <c r="CL153" i="83"/>
  <c r="CL121" i="83"/>
  <c r="CW149" i="83"/>
  <c r="CW120" i="83"/>
  <c r="CW212" i="83" s="1"/>
  <c r="CX145" i="83"/>
  <c r="CX119" i="83"/>
  <c r="CO141" i="83"/>
  <c r="CO118" i="83"/>
  <c r="F165" i="83"/>
  <c r="F124" i="83"/>
  <c r="P165" i="83"/>
  <c r="P124" i="83"/>
  <c r="CI141" i="83"/>
  <c r="CI118" i="83"/>
  <c r="CX165" i="83"/>
  <c r="CX124" i="83"/>
  <c r="CI161" i="83"/>
  <c r="CI123" i="83"/>
  <c r="CV149" i="83"/>
  <c r="CV120" i="83"/>
  <c r="CV212" i="83" s="1"/>
  <c r="CO145" i="83"/>
  <c r="CO119" i="83"/>
  <c r="CU141" i="83"/>
  <c r="CU118" i="83"/>
  <c r="CX157" i="83"/>
  <c r="CX122" i="83"/>
  <c r="CL157" i="83"/>
  <c r="CL122" i="83"/>
  <c r="CJ153" i="83"/>
  <c r="CJ121" i="83"/>
  <c r="DC137" i="83"/>
  <c r="DC117" i="83"/>
  <c r="DC210" i="83" s="1"/>
  <c r="CN156" i="83"/>
  <c r="CH155" i="83"/>
  <c r="CU151" i="83"/>
  <c r="CQ150" i="83"/>
  <c r="CL151" i="83"/>
  <c r="G143" i="83"/>
  <c r="O143" i="83"/>
  <c r="W143" i="83"/>
  <c r="AE143" i="83"/>
  <c r="I154" i="83"/>
  <c r="CD147" i="83"/>
  <c r="BY162" i="83"/>
  <c r="Y154" i="83"/>
  <c r="O144" i="83"/>
  <c r="CI146" i="83"/>
  <c r="CB152" i="83"/>
  <c r="E155" i="83"/>
  <c r="CK140" i="83"/>
  <c r="AG154" i="83"/>
  <c r="AM181" i="83"/>
  <c r="AV178" i="83"/>
  <c r="BD167" i="83"/>
  <c r="DD154" i="83"/>
  <c r="S158" i="83"/>
  <c r="AI158" i="83"/>
  <c r="CQ170" i="83"/>
  <c r="Z178" i="83"/>
  <c r="CD139" i="83"/>
  <c r="AQ181" i="83"/>
  <c r="BJ180" i="83"/>
  <c r="BM179" i="83"/>
  <c r="AW179" i="83"/>
  <c r="BO158" i="83"/>
  <c r="O154" i="83"/>
  <c r="W154" i="83"/>
  <c r="AE154" i="83"/>
  <c r="E158" i="83"/>
  <c r="U158" i="83"/>
  <c r="C162" i="83"/>
  <c r="AH163" i="83"/>
  <c r="BL175" i="83"/>
  <c r="AR167" i="83"/>
  <c r="AR163" i="83"/>
  <c r="AR159" i="83"/>
  <c r="AM150" i="83"/>
  <c r="AM151" i="83"/>
  <c r="AQ143" i="83"/>
  <c r="CI166" i="83"/>
  <c r="CK158" i="83"/>
  <c r="DB154" i="83"/>
  <c r="CN148" i="83"/>
  <c r="BY148" i="83"/>
  <c r="F155" i="83"/>
  <c r="J155" i="83"/>
  <c r="N155" i="83"/>
  <c r="R155" i="83"/>
  <c r="V155" i="83"/>
  <c r="Z155" i="83"/>
  <c r="AD155" i="83"/>
  <c r="AH155" i="83"/>
  <c r="D159" i="83"/>
  <c r="AF159" i="83"/>
  <c r="P163" i="83"/>
  <c r="AG162" i="83"/>
  <c r="Y181" i="83"/>
  <c r="AG179" i="83"/>
  <c r="CN172" i="83"/>
  <c r="AX167" i="83"/>
  <c r="AX163" i="83"/>
  <c r="AY148" i="83"/>
  <c r="BB147" i="83"/>
  <c r="BK171" i="83"/>
  <c r="BB148" i="83"/>
  <c r="BD146" i="83"/>
  <c r="AY143" i="83"/>
  <c r="AM139" i="83"/>
  <c r="CW162" i="83"/>
  <c r="CV156" i="83"/>
  <c r="BZ150" i="83"/>
  <c r="K160" i="83"/>
  <c r="M160" i="83"/>
  <c r="O160" i="83"/>
  <c r="AC160" i="83"/>
  <c r="AE160" i="83"/>
  <c r="AG160" i="83"/>
  <c r="AI160" i="83"/>
  <c r="AG175" i="83"/>
  <c r="Q178" i="83"/>
  <c r="C178" i="83"/>
  <c r="CR170" i="83"/>
  <c r="CM168" i="83"/>
  <c r="B143" i="83"/>
  <c r="AI152" i="83"/>
  <c r="AG152" i="83"/>
  <c r="AG148" i="83"/>
  <c r="AG142" i="83"/>
  <c r="CQ166" i="83"/>
  <c r="CI167" i="83"/>
  <c r="CO164" i="83"/>
  <c r="CU159" i="83"/>
  <c r="CM150" i="83"/>
  <c r="B139" i="83"/>
  <c r="M168" i="83"/>
  <c r="T167" i="83"/>
  <c r="AG147" i="83"/>
  <c r="CL167" i="83"/>
  <c r="CN164" i="83"/>
  <c r="CM160" i="83"/>
  <c r="AG176" i="83"/>
  <c r="N168" i="83"/>
  <c r="U168" i="83"/>
  <c r="CQ162" i="83"/>
  <c r="CQ156" i="83"/>
  <c r="CR152" i="83"/>
  <c r="CH151" i="83"/>
  <c r="V168" i="83"/>
  <c r="X142" i="84"/>
  <c r="DS189" i="84"/>
  <c r="AX195" i="84"/>
  <c r="AM188" i="84"/>
  <c r="DQ182" i="84"/>
  <c r="DX183" i="84"/>
  <c r="DL187" i="84"/>
  <c r="EI190" i="84"/>
  <c r="DW194" i="84"/>
  <c r="BT194" i="84"/>
  <c r="BC189" i="84"/>
  <c r="BO185" i="84"/>
  <c r="AR182" i="84"/>
  <c r="BI150" i="84"/>
  <c r="AR183" i="84"/>
  <c r="BU184" i="84"/>
  <c r="BI188" i="84"/>
  <c r="AW192" i="84"/>
  <c r="BT195" i="84"/>
  <c r="EC193" i="84"/>
  <c r="EI191" i="84"/>
  <c r="DL188" i="84"/>
  <c r="DX184" i="84"/>
  <c r="CU195" i="84"/>
  <c r="F194" i="84"/>
  <c r="T192" i="84"/>
  <c r="AD190" i="84"/>
  <c r="I189" i="84"/>
  <c r="S187" i="84"/>
  <c r="AC185" i="84"/>
  <c r="CO151" i="84"/>
  <c r="CA183" i="84"/>
  <c r="CF195" i="84"/>
  <c r="CK193" i="84"/>
  <c r="CT191" i="84"/>
  <c r="CY189" i="84"/>
  <c r="J188" i="84"/>
  <c r="AB186" i="84"/>
  <c r="AH184" i="84"/>
  <c r="AC183" i="84"/>
  <c r="F195" i="84"/>
  <c r="CC194" i="84"/>
  <c r="R193" i="84"/>
  <c r="CI192" i="84"/>
  <c r="AF191" i="84"/>
  <c r="CP190" i="84"/>
  <c r="I190" i="84"/>
  <c r="CV188" i="84"/>
  <c r="U188" i="84"/>
  <c r="DB186" i="84"/>
  <c r="AG186" i="84"/>
  <c r="CR184" i="84"/>
  <c r="M184" i="84"/>
  <c r="CJ182" i="84"/>
  <c r="C151" i="84"/>
  <c r="T138" i="84"/>
  <c r="F163" i="84"/>
  <c r="X140" i="84"/>
  <c r="X150" i="84"/>
  <c r="EE183" i="84"/>
  <c r="EP190" i="84"/>
  <c r="BN193" i="84"/>
  <c r="BC186" i="84"/>
  <c r="AR179" i="84"/>
  <c r="EQ182" i="84"/>
  <c r="DJ187" i="84"/>
  <c r="EG190" i="84"/>
  <c r="DU194" i="84"/>
  <c r="BJ192" i="84"/>
  <c r="AM189" i="84"/>
  <c r="AY185" i="84"/>
  <c r="BL156" i="84"/>
  <c r="BE151" i="84"/>
  <c r="AM184" i="84"/>
  <c r="BJ187" i="84"/>
  <c r="AX191" i="84"/>
  <c r="BU194" i="84"/>
  <c r="AD175" i="84"/>
  <c r="AH141" i="84"/>
  <c r="EE185" i="84"/>
  <c r="EP192" i="84"/>
  <c r="BJ191" i="84"/>
  <c r="AY184" i="84"/>
  <c r="DR185" i="84"/>
  <c r="EO188" i="84"/>
  <c r="EC192" i="84"/>
  <c r="AQ193" i="84"/>
  <c r="AW191" i="84"/>
  <c r="BI187" i="84"/>
  <c r="BU183" i="84"/>
  <c r="BD168" i="84"/>
  <c r="BO186" i="84"/>
  <c r="BC190" i="84"/>
  <c r="AQ194" i="84"/>
  <c r="EC195" i="84"/>
  <c r="EO189" i="84"/>
  <c r="DR186" i="84"/>
  <c r="ED182" i="84"/>
  <c r="S195" i="84"/>
  <c r="CD193" i="84"/>
  <c r="CI191" i="84"/>
  <c r="CP189" i="84"/>
  <c r="CU187" i="84"/>
  <c r="CZ185" i="84"/>
  <c r="D184" i="84"/>
  <c r="AG163" i="84"/>
  <c r="CV147" i="84"/>
  <c r="N182" i="84"/>
  <c r="X194" i="84"/>
  <c r="C193" i="84"/>
  <c r="Q191" i="84"/>
  <c r="AE189" i="84"/>
  <c r="CF187" i="84"/>
  <c r="CQ185" i="84"/>
  <c r="CX183" i="84"/>
  <c r="D182" i="84"/>
  <c r="CS194" i="84"/>
  <c r="O194" i="84"/>
  <c r="CY192" i="84"/>
  <c r="AA192" i="84"/>
  <c r="DF190" i="84"/>
  <c r="BZ190" i="84"/>
  <c r="L189" i="84"/>
  <c r="CF188" i="84"/>
  <c r="X187" i="84"/>
  <c r="CL186" i="84"/>
  <c r="AJ185" i="84"/>
  <c r="D185" i="84"/>
  <c r="CB184" i="84"/>
  <c r="T183" i="84"/>
  <c r="CZ182" i="84"/>
  <c r="AC182" i="84"/>
  <c r="D181" i="84"/>
  <c r="CR180" i="84"/>
  <c r="CB180" i="84"/>
  <c r="AH172" i="84"/>
  <c r="M171" i="84"/>
  <c r="CM172" i="84"/>
  <c r="C172" i="84"/>
  <c r="CS166" i="84"/>
  <c r="O166" i="84"/>
  <c r="CD146" i="84"/>
  <c r="AI160" i="84"/>
  <c r="DC160" i="84"/>
  <c r="O162" i="84"/>
  <c r="CC162" i="84"/>
  <c r="T146" i="84"/>
  <c r="CD151" i="84"/>
  <c r="F152" i="84"/>
  <c r="DF139" i="84"/>
  <c r="DS187" i="84"/>
  <c r="ED194" i="84"/>
  <c r="AQ190" i="84"/>
  <c r="BO182" i="84"/>
  <c r="DP185" i="84"/>
  <c r="EM188" i="84"/>
  <c r="EA192" i="84"/>
  <c r="BD194" i="84"/>
  <c r="BP190" i="84"/>
  <c r="AS187" i="84"/>
  <c r="BE183" i="84"/>
  <c r="BI179" i="84"/>
  <c r="BE148" i="84"/>
  <c r="BI156" i="84"/>
  <c r="BE160" i="84"/>
  <c r="AM166" i="84"/>
  <c r="AS182" i="84"/>
  <c r="BP185" i="84"/>
  <c r="BD189" i="84"/>
  <c r="AR193" i="84"/>
  <c r="DM195" i="84"/>
  <c r="EG191" i="84"/>
  <c r="DJ188" i="84"/>
  <c r="DV184" i="84"/>
  <c r="EH140" i="84"/>
  <c r="AI195" i="84"/>
  <c r="AG193" i="84"/>
  <c r="CA191" i="84"/>
  <c r="CH189" i="84"/>
  <c r="AB188" i="84"/>
  <c r="AH186" i="84"/>
  <c r="M185" i="84"/>
  <c r="CO183" i="84"/>
  <c r="G183" i="84"/>
  <c r="BX195" i="84"/>
  <c r="CC193" i="84"/>
  <c r="CF191" i="84"/>
  <c r="CK189" i="84"/>
  <c r="CV187" i="84"/>
  <c r="CY185" i="84"/>
  <c r="DD183" i="84"/>
  <c r="H182" i="84"/>
  <c r="D195" i="84"/>
  <c r="CB194" i="84"/>
  <c r="P193" i="84"/>
  <c r="X143" i="84"/>
  <c r="I167" i="84"/>
  <c r="DE142" i="84"/>
  <c r="CO142" i="84"/>
  <c r="CG142" i="84"/>
  <c r="AG174" i="84"/>
  <c r="DJ190" i="84"/>
  <c r="BK194" i="84"/>
  <c r="AZ187" i="84"/>
  <c r="BH143" i="84"/>
  <c r="EF185" i="84"/>
  <c r="DT189" i="84"/>
  <c r="EQ192" i="84"/>
  <c r="EK194" i="84"/>
  <c r="AX194" i="84"/>
  <c r="BJ190" i="84"/>
  <c r="AM187" i="84"/>
  <c r="AY183" i="84"/>
  <c r="BL152" i="84"/>
  <c r="BF183" i="84"/>
  <c r="AT187" i="84"/>
  <c r="BQ190" i="84"/>
  <c r="BE194" i="84"/>
  <c r="DO195" i="84"/>
  <c r="DQ191" i="84"/>
  <c r="EC187" i="84"/>
  <c r="EO183" i="84"/>
  <c r="C195" i="84"/>
  <c r="AC193" i="84"/>
  <c r="BY191" i="84"/>
  <c r="CF189" i="84"/>
  <c r="CK187" i="84"/>
  <c r="CP185" i="84"/>
  <c r="I185" i="84"/>
  <c r="F182" i="84"/>
  <c r="DD195" i="84"/>
  <c r="AG195" i="84"/>
  <c r="D194" i="84"/>
  <c r="R192" i="84"/>
  <c r="E191" i="84"/>
  <c r="CS189" i="84"/>
  <c r="BX187" i="84"/>
  <c r="CA185" i="84"/>
  <c r="CR183" i="84"/>
  <c r="E183" i="84"/>
  <c r="DD194" i="84"/>
  <c r="BX194" i="84"/>
  <c r="H193" i="84"/>
  <c r="CD192" i="84"/>
  <c r="V191" i="84"/>
  <c r="CK190" i="84"/>
  <c r="AH189" i="84"/>
  <c r="CQ188" i="84"/>
  <c r="CA188" i="84"/>
  <c r="K188" i="84"/>
  <c r="CW186" i="84"/>
  <c r="W186" i="84"/>
  <c r="DC184" i="84"/>
  <c r="AI184" i="84"/>
  <c r="N183" i="84"/>
  <c r="CG182" i="84"/>
  <c r="CJ178" i="84"/>
  <c r="CV142" i="84"/>
  <c r="DF163" i="84"/>
  <c r="Z156" i="84"/>
  <c r="E155" i="84"/>
  <c r="AC179" i="84"/>
  <c r="B172" i="84"/>
  <c r="X162" i="84"/>
  <c r="AI149" i="84"/>
  <c r="CY172" i="84"/>
  <c r="CI172" i="84"/>
  <c r="AD171" i="84"/>
  <c r="DA144" i="84"/>
  <c r="CU146" i="84"/>
  <c r="AG162" i="84"/>
  <c r="H163" i="84"/>
  <c r="BX168" i="84"/>
  <c r="CQ140" i="84"/>
  <c r="I159" i="84"/>
  <c r="DF159" i="84"/>
  <c r="AD160" i="84"/>
  <c r="T162" i="84"/>
  <c r="M167" i="84"/>
  <c r="W138" i="84"/>
  <c r="C168" i="84"/>
  <c r="AI168" i="84"/>
  <c r="CM168" i="84"/>
  <c r="DC168" i="84"/>
  <c r="W170" i="84"/>
  <c r="CG170" i="84"/>
  <c r="CW170" i="84"/>
  <c r="CH142" i="84"/>
  <c r="CB139" i="84"/>
  <c r="E151" i="84"/>
  <c r="BX151" i="84"/>
  <c r="Z152" i="84"/>
  <c r="CT167" i="84"/>
  <c r="F168" i="84"/>
  <c r="X166" i="84"/>
  <c r="E175" i="84"/>
  <c r="BX175" i="84"/>
  <c r="CN175" i="84"/>
  <c r="DD175" i="84"/>
  <c r="Z176" i="84"/>
  <c r="DC142" i="84"/>
  <c r="CU142" i="84"/>
  <c r="CM142" i="84"/>
  <c r="CE142" i="84"/>
  <c r="AI142" i="84"/>
  <c r="C142" i="84"/>
  <c r="EK183" i="84"/>
  <c r="DY187" i="84"/>
  <c r="DM191" i="84"/>
  <c r="EJ194" i="84"/>
  <c r="BD193" i="84"/>
  <c r="BP189" i="84"/>
  <c r="AS186" i="84"/>
  <c r="BE182" i="84"/>
  <c r="BD175" i="84"/>
  <c r="EO182" i="84"/>
  <c r="DU184" i="84"/>
  <c r="DO186" i="84"/>
  <c r="DI188" i="84"/>
  <c r="EL189" i="84"/>
  <c r="EF191" i="84"/>
  <c r="DZ193" i="84"/>
  <c r="DT195" i="84"/>
  <c r="BQ195" i="84"/>
  <c r="AN194" i="84"/>
  <c r="AT192" i="84"/>
  <c r="AZ190" i="84"/>
  <c r="BF188" i="84"/>
  <c r="BL186" i="84"/>
  <c r="BR184" i="84"/>
  <c r="AO183" i="84"/>
  <c r="BJ170" i="84"/>
  <c r="AN168" i="84"/>
  <c r="BJ166" i="84"/>
  <c r="AN164" i="84"/>
  <c r="BR162" i="84"/>
  <c r="AV160" i="84"/>
  <c r="AT154" i="84"/>
  <c r="BE146" i="84"/>
  <c r="BO178" i="84"/>
  <c r="AU182" i="84"/>
  <c r="AO184" i="84"/>
  <c r="BR185" i="84"/>
  <c r="BL187" i="84"/>
  <c r="BF189" i="84"/>
  <c r="AZ191" i="84"/>
  <c r="AT193" i="84"/>
  <c r="AN195" i="84"/>
  <c r="EF194" i="84"/>
  <c r="EF192" i="84"/>
  <c r="EL190" i="84"/>
  <c r="DI189" i="84"/>
  <c r="DO187" i="84"/>
  <c r="DU185" i="84"/>
  <c r="EA183" i="84"/>
  <c r="CE195" i="84"/>
  <c r="Z194" i="84"/>
  <c r="CT193" i="84"/>
  <c r="Q193" i="84"/>
  <c r="CY191" i="84"/>
  <c r="AA191" i="84"/>
  <c r="DF189" i="84"/>
  <c r="BZ189" i="84"/>
  <c r="L188" i="84"/>
  <c r="CE187" i="84"/>
  <c r="R186" i="84"/>
  <c r="CJ185" i="84"/>
  <c r="AJ184" i="84"/>
  <c r="H138" i="84"/>
  <c r="AE148" i="84"/>
  <c r="CQ183" i="84"/>
  <c r="K183" i="84"/>
  <c r="CT195" i="84"/>
  <c r="U195" i="84"/>
  <c r="CY193" i="84"/>
  <c r="AI193" i="84"/>
  <c r="F192" i="84"/>
  <c r="CD191" i="84"/>
  <c r="T190" i="84"/>
  <c r="CI189" i="84"/>
  <c r="C189" i="84"/>
  <c r="CT187" i="84"/>
  <c r="Y187" i="84"/>
  <c r="D186" i="84"/>
  <c r="AI185" i="84"/>
  <c r="F184" i="84"/>
  <c r="CH183" i="84"/>
  <c r="AF182" i="84"/>
  <c r="CQ181" i="84"/>
  <c r="V195" i="84"/>
  <c r="DA194" i="84"/>
  <c r="CK194" i="84"/>
  <c r="AE194" i="84"/>
  <c r="AH193" i="84"/>
  <c r="B193" i="84"/>
  <c r="CQ192" i="84"/>
  <c r="CA192" i="84"/>
  <c r="K192" i="84"/>
  <c r="P191" i="84"/>
  <c r="CX190" i="84"/>
  <c r="CH190" i="84"/>
  <c r="Y190" i="84"/>
  <c r="AB189" i="84"/>
  <c r="DD188" i="84"/>
  <c r="CN188" i="84"/>
  <c r="BX188" i="84"/>
  <c r="E188" i="84"/>
  <c r="H187" i="84"/>
  <c r="CT186" i="84"/>
  <c r="CD186" i="84"/>
  <c r="Q186" i="84"/>
  <c r="T185" i="84"/>
  <c r="CZ184" i="84"/>
  <c r="CJ184" i="84"/>
  <c r="AC184" i="84"/>
  <c r="AF183" i="84"/>
  <c r="D183" i="84"/>
  <c r="CR182" i="84"/>
  <c r="CB182" i="84"/>
  <c r="M182" i="84"/>
  <c r="T181" i="84"/>
  <c r="AF176" i="84"/>
  <c r="CE175" i="84"/>
  <c r="H144" i="84"/>
  <c r="CF142" i="84"/>
  <c r="DD155" i="84"/>
  <c r="CR171" i="84"/>
  <c r="CT147" i="84"/>
  <c r="Q147" i="84"/>
  <c r="CS174" i="84"/>
  <c r="CU172" i="84"/>
  <c r="CE172" i="84"/>
  <c r="S172" i="84"/>
  <c r="V167" i="84"/>
  <c r="DA166" i="84"/>
  <c r="CK166" i="84"/>
  <c r="AE166" i="84"/>
  <c r="CM164" i="84"/>
  <c r="C164" i="84"/>
  <c r="DD148" i="84"/>
  <c r="CL148" i="84"/>
  <c r="Z139" i="84"/>
  <c r="CD143" i="84"/>
  <c r="CT143" i="84"/>
  <c r="BX140" i="84"/>
  <c r="DD140" i="84"/>
  <c r="CE140" i="84"/>
  <c r="AG151" i="84"/>
  <c r="AF158" i="84"/>
  <c r="M159" i="84"/>
  <c r="AC159" i="84"/>
  <c r="CJ159" i="84"/>
  <c r="CZ159" i="84"/>
  <c r="R160" i="84"/>
  <c r="AH160" i="84"/>
  <c r="H162" i="84"/>
  <c r="X158" i="84"/>
  <c r="I140" i="84"/>
  <c r="X139" i="84"/>
  <c r="I138" i="84"/>
  <c r="DU181" i="84"/>
  <c r="DY185" i="84"/>
  <c r="DM189" i="84"/>
  <c r="EJ192" i="84"/>
  <c r="BH195" i="84"/>
  <c r="BT191" i="84"/>
  <c r="AW188" i="84"/>
  <c r="BI184" i="84"/>
  <c r="BU180" i="84"/>
  <c r="BA176" i="84"/>
  <c r="DS184" i="84"/>
  <c r="DM186" i="84"/>
  <c r="EP187" i="84"/>
  <c r="EJ189" i="84"/>
  <c r="ED191" i="84"/>
  <c r="DX193" i="84"/>
  <c r="DR195" i="84"/>
  <c r="BA195" i="84"/>
  <c r="BG193" i="84"/>
  <c r="BM191" i="84"/>
  <c r="BS189" i="84"/>
  <c r="AP188" i="84"/>
  <c r="AV186" i="84"/>
  <c r="BB184" i="84"/>
  <c r="BH182" i="84"/>
  <c r="BE163" i="84"/>
  <c r="BB158" i="84"/>
  <c r="BO155" i="84"/>
  <c r="AP183" i="84"/>
  <c r="BS184" i="84"/>
  <c r="BM186" i="84"/>
  <c r="BG188" i="84"/>
  <c r="BA190" i="84"/>
  <c r="AU192" i="84"/>
  <c r="AO194" i="84"/>
  <c r="BR195" i="84"/>
  <c r="DR194" i="84"/>
  <c r="ED192" i="84"/>
  <c r="EJ190" i="84"/>
  <c r="EP188" i="84"/>
  <c r="DM187" i="84"/>
  <c r="DS185" i="84"/>
  <c r="DY183" i="84"/>
  <c r="EE181" i="84"/>
  <c r="DY179" i="84"/>
  <c r="DP138" i="84"/>
  <c r="CM195" i="84"/>
  <c r="V194" i="84"/>
  <c r="CL193" i="84"/>
  <c r="AJ192" i="84"/>
  <c r="CQ191" i="84"/>
  <c r="K191" i="84"/>
  <c r="CX189" i="84"/>
  <c r="Y189" i="84"/>
  <c r="DC187" i="84"/>
  <c r="AI187" i="84"/>
  <c r="B186" i="84"/>
  <c r="CB185" i="84"/>
  <c r="T184" i="84"/>
  <c r="M180" i="84"/>
  <c r="G179" i="84"/>
  <c r="CL163" i="84"/>
  <c r="CZ155" i="84"/>
  <c r="J148" i="84"/>
  <c r="CN172" i="84"/>
  <c r="CQ158" i="84"/>
  <c r="CW156" i="84"/>
  <c r="CQ139" i="84"/>
  <c r="CC183" i="84"/>
  <c r="J182" i="84"/>
  <c r="AJ180" i="84"/>
  <c r="CN195" i="84"/>
  <c r="E195" i="84"/>
  <c r="CQ193" i="84"/>
  <c r="S193" i="84"/>
  <c r="CV191" i="84"/>
  <c r="U191" i="84"/>
  <c r="DA189" i="84"/>
  <c r="AA189" i="84"/>
  <c r="F188" i="84"/>
  <c r="CL187" i="84"/>
  <c r="AF186" i="84"/>
  <c r="CC185" i="84"/>
  <c r="R184" i="84"/>
  <c r="CJ183" i="84"/>
  <c r="AJ182" i="84"/>
  <c r="T195" i="84"/>
  <c r="CZ194" i="84"/>
  <c r="CJ194" i="84"/>
  <c r="AC194" i="84"/>
  <c r="AF193" i="84"/>
  <c r="Y142" i="84"/>
  <c r="AE144" i="84"/>
  <c r="CD140" i="84"/>
  <c r="S146" i="84"/>
  <c r="I176" i="84"/>
  <c r="Q176" i="84"/>
  <c r="Y176" i="84"/>
  <c r="CH176" i="84"/>
  <c r="CX176" i="84"/>
  <c r="D142" i="84"/>
  <c r="F144" i="84"/>
  <c r="B152" i="84"/>
  <c r="CH167" i="84"/>
  <c r="N176" i="84"/>
  <c r="AD176" i="84"/>
  <c r="X174" i="84"/>
  <c r="T139" i="84"/>
  <c r="D139" i="84"/>
  <c r="DA142" i="84"/>
  <c r="CK142" i="84"/>
  <c r="AE142" i="84"/>
  <c r="O142" i="84"/>
  <c r="Z148" i="84"/>
  <c r="AF179" i="84"/>
  <c r="DX180" i="84"/>
  <c r="EB184" i="84"/>
  <c r="DP188" i="84"/>
  <c r="EM191" i="84"/>
  <c r="EA195" i="84"/>
  <c r="BQ192" i="84"/>
  <c r="AT189" i="84"/>
  <c r="BF185" i="84"/>
  <c r="BR181" i="84"/>
  <c r="AU178" i="84"/>
  <c r="BE162" i="84"/>
  <c r="BE144" i="84"/>
  <c r="BA142" i="84"/>
  <c r="BH139" i="84"/>
  <c r="DI182" i="84"/>
  <c r="DN183" i="84"/>
  <c r="EI184" i="84"/>
  <c r="EC186" i="84"/>
  <c r="DW188" i="84"/>
  <c r="DQ190" i="84"/>
  <c r="DK192" i="84"/>
  <c r="EN193" i="84"/>
  <c r="EH195" i="84"/>
  <c r="AU195" i="84"/>
  <c r="BA193" i="84"/>
  <c r="BG191" i="84"/>
  <c r="BM189" i="84"/>
  <c r="BS187" i="84"/>
  <c r="AP186" i="84"/>
  <c r="AV184" i="84"/>
  <c r="BB182" i="84"/>
  <c r="BT172" i="84"/>
  <c r="BL168" i="84"/>
  <c r="BO167" i="84"/>
  <c r="AT166" i="84"/>
  <c r="BG163" i="84"/>
  <c r="BJ162" i="84"/>
  <c r="BT160" i="84"/>
  <c r="AN160" i="84"/>
  <c r="AQ151" i="84"/>
  <c r="BU148" i="84"/>
  <c r="AU168" i="84"/>
  <c r="BI170" i="84"/>
  <c r="BU176" i="84"/>
  <c r="BI182" i="84"/>
  <c r="BC184" i="84"/>
  <c r="AW186" i="84"/>
  <c r="AQ188" i="84"/>
  <c r="BT189" i="84"/>
  <c r="BN191" i="84"/>
  <c r="BH193" i="84"/>
  <c r="BB195" i="84"/>
  <c r="DP194" i="84"/>
  <c r="DN192" i="84"/>
  <c r="DT190" i="84"/>
  <c r="DZ188" i="84"/>
  <c r="EF186" i="84"/>
  <c r="EL184" i="84"/>
  <c r="DI183" i="84"/>
  <c r="CY195" i="84"/>
  <c r="AE195" i="84"/>
  <c r="R194" i="84"/>
  <c r="CJ193" i="84"/>
  <c r="AF192" i="84"/>
  <c r="CO191" i="84"/>
  <c r="G191" i="84"/>
  <c r="CV189" i="84"/>
  <c r="U189" i="84"/>
  <c r="DA187" i="84"/>
  <c r="AE187" i="84"/>
  <c r="DF185" i="84"/>
  <c r="BZ185" i="84"/>
  <c r="P184" i="84"/>
  <c r="N178" i="84"/>
  <c r="L156" i="84"/>
  <c r="DB163" i="84"/>
  <c r="R156" i="84"/>
  <c r="DD172" i="84"/>
  <c r="CY158" i="84"/>
  <c r="DE156" i="84"/>
  <c r="J151" i="84"/>
  <c r="AH147" i="84"/>
  <c r="CK183" i="84"/>
  <c r="Z182" i="84"/>
  <c r="CL195" i="84"/>
  <c r="AJ194" i="84"/>
  <c r="CS193" i="84"/>
  <c r="O193" i="84"/>
  <c r="DD191" i="84"/>
  <c r="BX191" i="84"/>
  <c r="H190" i="84"/>
  <c r="CC189" i="84"/>
  <c r="V188" i="84"/>
  <c r="CJ187" i="84"/>
  <c r="I187" i="84"/>
  <c r="DA185" i="84"/>
  <c r="O185" i="84"/>
  <c r="DF183" i="84"/>
  <c r="CB183" i="84"/>
  <c r="T182" i="84"/>
  <c r="AH180" i="84"/>
  <c r="L195" i="84"/>
  <c r="CV194" i="84"/>
  <c r="CF194" i="84"/>
  <c r="U194" i="84"/>
  <c r="X193" i="84"/>
  <c r="DB192" i="84"/>
  <c r="CL192" i="84"/>
  <c r="AG192" i="84"/>
  <c r="C192" i="84"/>
  <c r="F191" i="84"/>
  <c r="CS190" i="84"/>
  <c r="CC190" i="84"/>
  <c r="O190" i="84"/>
  <c r="R189" i="84"/>
  <c r="CY188" i="84"/>
  <c r="CI188" i="84"/>
  <c r="AA188" i="84"/>
  <c r="AD187" i="84"/>
  <c r="DE186" i="84"/>
  <c r="CO186" i="84"/>
  <c r="BY186" i="84"/>
  <c r="G186" i="84"/>
  <c r="J185" i="84"/>
  <c r="CU184" i="84"/>
  <c r="CE184" i="84"/>
  <c r="S184" i="84"/>
  <c r="Z183" i="84"/>
  <c r="DC182" i="84"/>
  <c r="CM182" i="84"/>
  <c r="BY182" i="84"/>
  <c r="G182" i="84"/>
  <c r="T179" i="84"/>
  <c r="Z144" i="84"/>
  <c r="B140" i="84"/>
  <c r="CL139" i="84"/>
  <c r="AD138" i="84"/>
  <c r="CN155" i="84"/>
  <c r="F180" i="84"/>
  <c r="CR179" i="84"/>
  <c r="CB171" i="84"/>
  <c r="CB163" i="84"/>
  <c r="V148" i="84"/>
  <c r="CL147" i="84"/>
  <c r="CM174" i="84"/>
  <c r="AE174" i="84"/>
  <c r="CQ172" i="84"/>
  <c r="CA172" i="84"/>
  <c r="K172" i="84"/>
  <c r="N167" i="84"/>
  <c r="CW166" i="84"/>
  <c r="CG166" i="84"/>
  <c r="W166" i="84"/>
  <c r="CE164" i="84"/>
  <c r="X147" i="84"/>
  <c r="AJ149" i="84"/>
  <c r="CZ148" i="84"/>
  <c r="CD148" i="84"/>
  <c r="CV143" i="84"/>
  <c r="O140" i="84"/>
  <c r="Y140" i="84"/>
  <c r="G152" i="84"/>
  <c r="W152" i="84"/>
  <c r="CO152" i="84"/>
  <c r="CW152" i="84"/>
  <c r="DE152" i="84"/>
  <c r="AA154" i="84"/>
  <c r="CI154" i="84"/>
  <c r="R155" i="84"/>
  <c r="AG170" i="84"/>
  <c r="CL170" i="84"/>
  <c r="M178" i="84"/>
  <c r="AC178" i="84"/>
  <c r="CB178" i="84"/>
  <c r="V144" i="84"/>
  <c r="CI140" i="84"/>
  <c r="AG159" i="84"/>
  <c r="CL159" i="84"/>
  <c r="DB159" i="84"/>
  <c r="P180" i="84"/>
  <c r="V143" i="84"/>
  <c r="J143" i="84"/>
  <c r="F143" i="84"/>
  <c r="E138" i="84"/>
  <c r="AJ176" i="84"/>
  <c r="DX182" i="84"/>
  <c r="EB186" i="84"/>
  <c r="DP190" i="84"/>
  <c r="EM193" i="84"/>
  <c r="BA194" i="84"/>
  <c r="BM190" i="84"/>
  <c r="AP187" i="84"/>
  <c r="BB183" i="84"/>
  <c r="BM170" i="84"/>
  <c r="AO144" i="84"/>
  <c r="DK182" i="84"/>
  <c r="EK184" i="84"/>
  <c r="EE186" i="84"/>
  <c r="DY188" i="84"/>
  <c r="DS190" i="84"/>
  <c r="DM192" i="84"/>
  <c r="EP193" i="84"/>
  <c r="EJ195" i="84"/>
  <c r="BN194" i="84"/>
  <c r="BT192" i="84"/>
  <c r="AQ191" i="84"/>
  <c r="AW189" i="84"/>
  <c r="BC187" i="84"/>
  <c r="BI185" i="84"/>
  <c r="BO183" i="84"/>
  <c r="AY167" i="84"/>
  <c r="BL164" i="84"/>
  <c r="BE155" i="84"/>
  <c r="BO151" i="84"/>
  <c r="BJ150" i="84"/>
  <c r="BC152" i="84"/>
  <c r="BI154" i="84"/>
  <c r="BK168" i="84"/>
  <c r="BH183" i="84"/>
  <c r="BB185" i="84"/>
  <c r="AV187" i="84"/>
  <c r="AP189" i="84"/>
  <c r="BS190" i="84"/>
  <c r="BM192" i="84"/>
  <c r="BG194" i="84"/>
  <c r="EA193" i="84"/>
  <c r="EM189" i="84"/>
  <c r="DP186" i="84"/>
  <c r="EB182" i="84"/>
  <c r="EI147" i="84"/>
  <c r="DA195" i="84"/>
  <c r="DB193" i="84"/>
  <c r="D192" i="84"/>
  <c r="N190" i="84"/>
  <c r="CM187" i="84"/>
  <c r="CR185" i="84"/>
  <c r="CW183" i="84"/>
  <c r="DE149" i="84"/>
  <c r="K158" i="84"/>
  <c r="AI150" i="84"/>
  <c r="CC148" i="84"/>
  <c r="DF195" i="84"/>
  <c r="H194" i="84"/>
  <c r="V192" i="84"/>
  <c r="X190" i="84"/>
  <c r="AH188" i="84"/>
  <c r="U187" i="84"/>
  <c r="S185" i="84"/>
  <c r="AG183" i="84"/>
  <c r="CC181" i="84"/>
  <c r="CR194" i="84"/>
  <c r="M194" i="84"/>
  <c r="O138" i="84"/>
  <c r="AG146" i="84"/>
  <c r="CL146" i="84"/>
  <c r="H147" i="84"/>
  <c r="CM170" i="84"/>
  <c r="DC170" i="84"/>
  <c r="X167" i="84"/>
  <c r="CB176" i="84"/>
  <c r="CJ176" i="84"/>
  <c r="CR176" i="84"/>
  <c r="CZ176" i="84"/>
  <c r="G178" i="84"/>
  <c r="BY178" i="84"/>
  <c r="CJ151" i="84"/>
  <c r="R152" i="84"/>
  <c r="H154" i="84"/>
  <c r="BZ167" i="84"/>
  <c r="CP167" i="84"/>
  <c r="AD168" i="84"/>
  <c r="T170" i="84"/>
  <c r="V176" i="84"/>
  <c r="L139" i="84"/>
  <c r="CW142" i="84"/>
  <c r="BY142" i="84"/>
  <c r="G142" i="84"/>
  <c r="CT163" i="84"/>
  <c r="DV186" i="84"/>
  <c r="EG193" i="84"/>
  <c r="AN191" i="84"/>
  <c r="BL183" i="84"/>
  <c r="BG176" i="84"/>
  <c r="BU164" i="84"/>
  <c r="BE150" i="84"/>
  <c r="EI146" i="84"/>
  <c r="EA182" i="84"/>
  <c r="EL183" i="84"/>
  <c r="DZ187" i="84"/>
  <c r="DN191" i="84"/>
  <c r="BD192" i="84"/>
  <c r="BP188" i="84"/>
  <c r="AS185" i="84"/>
  <c r="BE181" i="84"/>
  <c r="AQ167" i="84"/>
  <c r="BD164" i="84"/>
  <c r="AQ163" i="84"/>
  <c r="AY155" i="84"/>
  <c r="BB154" i="84"/>
  <c r="BG151" i="84"/>
  <c r="BS156" i="84"/>
  <c r="BN163" i="84"/>
  <c r="BQ166" i="84"/>
  <c r="BE178" i="84"/>
  <c r="AZ185" i="84"/>
  <c r="AN189" i="84"/>
  <c r="BK192" i="84"/>
  <c r="DK193" i="84"/>
  <c r="DW189" i="84"/>
  <c r="EI185" i="84"/>
  <c r="DL182" i="84"/>
  <c r="DX178" i="84"/>
  <c r="CK195" i="84"/>
  <c r="CZ193" i="84"/>
  <c r="DE191" i="84"/>
  <c r="J190" i="84"/>
  <c r="X188" i="84"/>
  <c r="AD186" i="84"/>
  <c r="CY183" i="84"/>
  <c r="AF154" i="84"/>
  <c r="U147" i="84"/>
  <c r="X163" i="84"/>
  <c r="M164" i="84"/>
  <c r="BY156" i="84"/>
  <c r="C138" i="84"/>
  <c r="W183" i="84"/>
  <c r="CA193" i="84"/>
  <c r="CN191" i="84"/>
  <c r="O189" i="84"/>
  <c r="DD187" i="84"/>
  <c r="T186" i="84"/>
  <c r="V184" i="84"/>
  <c r="DA181" i="84"/>
  <c r="AF195" i="84"/>
  <c r="CN194" i="84"/>
  <c r="E194" i="84"/>
  <c r="CT192" i="84"/>
  <c r="Q192" i="84"/>
  <c r="DA190" i="84"/>
  <c r="AE190" i="84"/>
  <c r="B189" i="84"/>
  <c r="N187" i="84"/>
  <c r="CG186" i="84"/>
  <c r="Z185" i="84"/>
  <c r="CM184" i="84"/>
  <c r="C184" i="84"/>
  <c r="CW182" i="84"/>
  <c r="W182" i="84"/>
  <c r="F150" i="84"/>
  <c r="D138" i="84"/>
  <c r="P158" i="84"/>
  <c r="AC147" i="84"/>
  <c r="CR163" i="84"/>
  <c r="DB155" i="84"/>
  <c r="D150" i="84"/>
  <c r="DB147" i="84"/>
  <c r="CC174" i="84"/>
  <c r="AA172" i="84"/>
  <c r="CO166" i="84"/>
  <c r="G166" i="84"/>
  <c r="S164" i="84"/>
  <c r="CZ143" i="84"/>
  <c r="W140" i="84"/>
  <c r="X151" i="84"/>
  <c r="AF159" i="84"/>
  <c r="CB160" i="84"/>
  <c r="CJ160" i="84"/>
  <c r="X159" i="84"/>
  <c r="DF170" i="84"/>
  <c r="P142" i="84"/>
  <c r="H140" i="84"/>
  <c r="CA140" i="84"/>
  <c r="AI145" i="84"/>
  <c r="DE145" i="84"/>
  <c r="B168" i="84"/>
  <c r="AH168" i="84"/>
  <c r="R143" i="84"/>
  <c r="N143" i="84"/>
  <c r="H143" i="84"/>
  <c r="B143" i="84"/>
  <c r="P150" i="84"/>
  <c r="CC179" i="84"/>
  <c r="EH184" i="84"/>
  <c r="DV188" i="84"/>
  <c r="DJ192" i="84"/>
  <c r="EG195" i="84"/>
  <c r="BG192" i="84"/>
  <c r="BS188" i="84"/>
  <c r="AV185" i="84"/>
  <c r="BT159" i="84"/>
  <c r="BS154" i="84"/>
  <c r="BU144" i="84"/>
  <c r="BU140" i="84"/>
  <c r="EN183" i="84"/>
  <c r="EH185" i="84"/>
  <c r="EB187" i="84"/>
  <c r="DV189" i="84"/>
  <c r="DP191" i="84"/>
  <c r="DJ193" i="84"/>
  <c r="EM194" i="84"/>
  <c r="BK195" i="84"/>
  <c r="BQ193" i="84"/>
  <c r="AN192" i="84"/>
  <c r="AT190" i="84"/>
  <c r="AZ188" i="84"/>
  <c r="BF186" i="84"/>
  <c r="BL184" i="84"/>
  <c r="BR182" i="84"/>
  <c r="BE171" i="84"/>
  <c r="BB166" i="84"/>
  <c r="BO163" i="84"/>
  <c r="BR158" i="84"/>
  <c r="AV156" i="84"/>
  <c r="AW151" i="84"/>
  <c r="BI147" i="84"/>
  <c r="BQ156" i="84"/>
  <c r="BI172" i="84"/>
  <c r="BK182" i="84"/>
  <c r="BE184" i="84"/>
  <c r="AY186" i="84"/>
  <c r="AS188" i="84"/>
  <c r="AM190" i="84"/>
  <c r="BP191" i="84"/>
  <c r="BJ193" i="84"/>
  <c r="BD195" i="84"/>
  <c r="EH194" i="84"/>
  <c r="DM193" i="84"/>
  <c r="DS191" i="84"/>
  <c r="DY189" i="84"/>
  <c r="EE187" i="84"/>
  <c r="EK185" i="84"/>
  <c r="EQ183" i="84"/>
  <c r="DN182" i="84"/>
  <c r="CS195" i="84"/>
  <c r="O195" i="84"/>
  <c r="CR193" i="84"/>
  <c r="M193" i="84"/>
  <c r="CW191" i="84"/>
  <c r="W191" i="84"/>
  <c r="DD189" i="84"/>
  <c r="BX189" i="84"/>
  <c r="H188" i="84"/>
  <c r="CC187" i="84"/>
  <c r="N186" i="84"/>
  <c r="CH185" i="84"/>
  <c r="AF184" i="84"/>
  <c r="AC180" i="84"/>
  <c r="W151" i="84"/>
  <c r="CO179" i="84"/>
  <c r="DF171" i="84"/>
  <c r="V164" i="84"/>
  <c r="DA143" i="84"/>
  <c r="CT166" i="84"/>
  <c r="B159" i="84"/>
  <c r="Z155" i="84"/>
  <c r="C150" i="84"/>
  <c r="O148" i="84"/>
  <c r="CI183" i="84"/>
  <c r="AD182" i="84"/>
  <c r="CP181" i="84"/>
  <c r="I181" i="84"/>
  <c r="CV195" i="84"/>
  <c r="Q195" i="84"/>
  <c r="DA193" i="84"/>
  <c r="AE193" i="84"/>
  <c r="DB191" i="84"/>
  <c r="AG191" i="84"/>
  <c r="D190" i="84"/>
  <c r="CA189" i="84"/>
  <c r="Z188" i="84"/>
  <c r="CR187" i="84"/>
  <c r="M187" i="84"/>
  <c r="CS185" i="84"/>
  <c r="C185" i="84"/>
  <c r="CP183" i="84"/>
  <c r="Q183" i="84"/>
  <c r="CY181" i="84"/>
  <c r="AD195" i="84"/>
  <c r="DE194" i="84"/>
  <c r="CO194" i="84"/>
  <c r="BY194" i="84"/>
  <c r="G194" i="84"/>
  <c r="J193" i="84"/>
  <c r="CX192" i="84"/>
  <c r="CH192" i="84"/>
  <c r="Y192" i="84"/>
  <c r="X191" i="84"/>
  <c r="DB190" i="84"/>
  <c r="CL190" i="84"/>
  <c r="AG190" i="84"/>
  <c r="AJ189" i="84"/>
  <c r="D189" i="84"/>
  <c r="CR188" i="84"/>
  <c r="CB188" i="84"/>
  <c r="M188" i="84"/>
  <c r="P187" i="84"/>
  <c r="CX186" i="84"/>
  <c r="CH186" i="84"/>
  <c r="Y186" i="84"/>
  <c r="AB185" i="84"/>
  <c r="DD184" i="84"/>
  <c r="CN184" i="84"/>
  <c r="BX184" i="84"/>
  <c r="E184" i="84"/>
  <c r="L183" i="84"/>
  <c r="CV182" i="84"/>
  <c r="CF182" i="84"/>
  <c r="U182" i="84"/>
  <c r="DC180" i="84"/>
  <c r="CU180" i="84"/>
  <c r="CM180" i="84"/>
  <c r="AI180" i="84"/>
  <c r="CZ178" i="84"/>
  <c r="P176" i="84"/>
  <c r="DB149" i="84"/>
  <c r="DE147" i="84"/>
  <c r="J140" i="84"/>
  <c r="CT139" i="84"/>
  <c r="CN142" i="84"/>
  <c r="CY179" i="84"/>
  <c r="CL171" i="84"/>
  <c r="CX163" i="84"/>
  <c r="J156" i="84"/>
  <c r="H150" i="84"/>
  <c r="AG179" i="84"/>
  <c r="AJ178" i="84"/>
  <c r="R172" i="84"/>
  <c r="AF170" i="84"/>
  <c r="CV163" i="84"/>
  <c r="U163" i="84"/>
  <c r="DF155" i="84"/>
  <c r="BZ155" i="84"/>
  <c r="L150" i="84"/>
  <c r="DF147" i="84"/>
  <c r="CI174" i="84"/>
  <c r="AA174" i="84"/>
  <c r="DE172" i="84"/>
  <c r="CO172" i="84"/>
  <c r="BY172" i="84"/>
  <c r="G172" i="84"/>
  <c r="J167" i="84"/>
  <c r="CU166" i="84"/>
  <c r="CE166" i="84"/>
  <c r="S166" i="84"/>
  <c r="CA164" i="84"/>
  <c r="P151" i="84"/>
  <c r="CH150" i="84"/>
  <c r="CX148" i="84"/>
  <c r="AF172" i="84"/>
  <c r="CW140" i="84"/>
  <c r="CB142" i="84"/>
  <c r="DF166" i="84"/>
  <c r="DC158" i="84"/>
  <c r="R151" i="84"/>
  <c r="CS155" i="84"/>
  <c r="F178" i="84"/>
  <c r="DJ142" i="84"/>
  <c r="EP142" i="84"/>
  <c r="EM143" i="84"/>
  <c r="EJ144" i="84"/>
  <c r="DX146" i="84"/>
  <c r="DR148" i="84"/>
  <c r="DL150" i="84"/>
  <c r="EO151" i="84"/>
  <c r="EC155" i="84"/>
  <c r="DQ159" i="84"/>
  <c r="DS181" i="84"/>
  <c r="DW185" i="84"/>
  <c r="EG187" i="84"/>
  <c r="DU191" i="84"/>
  <c r="EO195" i="84"/>
  <c r="BB191" i="84"/>
  <c r="BK188" i="84"/>
  <c r="BD185" i="84"/>
  <c r="AW182" i="84"/>
  <c r="AZ163" i="84"/>
  <c r="BI160" i="84"/>
  <c r="BU156" i="84"/>
  <c r="AR155" i="84"/>
  <c r="BA152" i="84"/>
  <c r="BG150" i="84"/>
  <c r="BI148" i="84"/>
  <c r="BJ143" i="84"/>
  <c r="BE142" i="84"/>
  <c r="BK140" i="84"/>
  <c r="BE139" i="84"/>
  <c r="BI167" i="84"/>
  <c r="AU175" i="84"/>
  <c r="AX176" i="84"/>
  <c r="BN176" i="84"/>
  <c r="AR178" i="84"/>
  <c r="BH178" i="84"/>
  <c r="AO179" i="84"/>
  <c r="AV182" i="84"/>
  <c r="BT182" i="84"/>
  <c r="BK183" i="84"/>
  <c r="BH184" i="84"/>
  <c r="BE185" i="84"/>
  <c r="BB186" i="84"/>
  <c r="AQ187" i="84"/>
  <c r="AV188" i="84"/>
  <c r="BA189" i="84"/>
  <c r="AX190" i="84"/>
  <c r="AS191" i="84"/>
  <c r="AP192" i="84"/>
  <c r="AM193" i="84"/>
  <c r="BS193" i="84"/>
  <c r="BP194" i="84"/>
  <c r="BM195" i="84"/>
  <c r="DV195" i="84"/>
  <c r="DQ194" i="84"/>
  <c r="EB193" i="84"/>
  <c r="EE192" i="84"/>
  <c r="EJ191" i="84"/>
  <c r="EE190" i="84"/>
  <c r="EF189" i="84"/>
  <c r="EI188" i="84"/>
  <c r="EL187" i="84"/>
  <c r="EO186" i="84"/>
  <c r="DI186" i="84"/>
  <c r="DL185" i="84"/>
  <c r="DQ184" i="84"/>
  <c r="EB183" i="84"/>
  <c r="EE182" i="84"/>
  <c r="EH181" i="84"/>
  <c r="DM146" i="84"/>
  <c r="AP139" i="84"/>
  <c r="BE158" i="84"/>
  <c r="AY160" i="84"/>
  <c r="AT163" i="84"/>
  <c r="AN167" i="84"/>
  <c r="BQ168" i="84"/>
  <c r="BL175" i="84"/>
  <c r="BD183" i="84"/>
  <c r="BK186" i="84"/>
  <c r="AY190" i="84"/>
  <c r="AP193" i="84"/>
  <c r="DS195" i="84"/>
  <c r="EH190" i="84"/>
  <c r="EQ187" i="84"/>
  <c r="DT184" i="84"/>
  <c r="DZ182" i="84"/>
  <c r="DN168" i="84"/>
  <c r="DT166" i="84"/>
  <c r="EF162" i="84"/>
  <c r="EL160" i="84"/>
  <c r="DI159" i="84"/>
  <c r="DU155" i="84"/>
  <c r="EG151" i="84"/>
  <c r="EM149" i="84"/>
  <c r="DJ148" i="84"/>
  <c r="DP146" i="84"/>
  <c r="EF144" i="84"/>
  <c r="EI143" i="84"/>
  <c r="W148" i="84"/>
  <c r="K150" i="84"/>
  <c r="AH155" i="84"/>
  <c r="J159" i="84"/>
  <c r="DD164" i="84"/>
  <c r="CX166" i="84"/>
  <c r="CR172" i="84"/>
  <c r="N172" i="84"/>
  <c r="V140" i="84"/>
  <c r="AJ160" i="84"/>
  <c r="DT142" i="84"/>
  <c r="DI143" i="84"/>
  <c r="EO143" i="84"/>
  <c r="EN182" i="84"/>
  <c r="DR184" i="84"/>
  <c r="DL186" i="84"/>
  <c r="EO187" i="84"/>
  <c r="EI189" i="84"/>
  <c r="EC191" i="84"/>
  <c r="DW193" i="84"/>
  <c r="DQ195" i="84"/>
  <c r="BQ194" i="84"/>
  <c r="AN193" i="84"/>
  <c r="AT191" i="84"/>
  <c r="AZ189" i="84"/>
  <c r="BF187" i="84"/>
  <c r="BL185" i="84"/>
  <c r="BR183" i="84"/>
  <c r="AO182" i="84"/>
  <c r="BQ176" i="84"/>
  <c r="BE164" i="84"/>
  <c r="AR163" i="84"/>
  <c r="BG158" i="84"/>
  <c r="BM156" i="84"/>
  <c r="BJ155" i="84"/>
  <c r="BN147" i="84"/>
  <c r="BG146" i="84"/>
  <c r="BG140" i="84"/>
  <c r="AR139" i="84"/>
  <c r="BE138" i="84"/>
  <c r="DS146" i="84"/>
  <c r="DM148" i="84"/>
  <c r="EM150" i="84"/>
  <c r="EG152" i="84"/>
  <c r="DX155" i="84"/>
  <c r="DL159" i="84"/>
  <c r="EO160" i="84"/>
  <c r="EI162" i="84"/>
  <c r="DW166" i="84"/>
  <c r="DQ168" i="84"/>
  <c r="DK170" i="84"/>
  <c r="EM174" i="84"/>
  <c r="EG176" i="84"/>
  <c r="EQ178" i="84"/>
  <c r="EB179" i="84"/>
  <c r="DS182" i="84"/>
  <c r="DP183" i="84"/>
  <c r="DK184" i="84"/>
  <c r="EQ184" i="84"/>
  <c r="EN185" i="84"/>
  <c r="EK186" i="84"/>
  <c r="EH187" i="84"/>
  <c r="EE188" i="84"/>
  <c r="EB189" i="84"/>
  <c r="DY190" i="84"/>
  <c r="DV191" i="84"/>
  <c r="DS192" i="84"/>
  <c r="DP193" i="84"/>
  <c r="DM194" i="84"/>
  <c r="DJ195" i="84"/>
  <c r="EP195" i="84"/>
  <c r="BS195" i="84"/>
  <c r="AM195" i="84"/>
  <c r="AP194" i="84"/>
  <c r="AS193" i="84"/>
  <c r="AV192" i="84"/>
  <c r="AY191" i="84"/>
  <c r="BB190" i="84"/>
  <c r="BE189" i="84"/>
  <c r="BH188" i="84"/>
  <c r="BK187" i="84"/>
  <c r="BN186" i="84"/>
  <c r="BQ185" i="84"/>
  <c r="BT184" i="84"/>
  <c r="AN184" i="84"/>
  <c r="AQ183" i="84"/>
  <c r="AT182" i="84"/>
  <c r="AO175" i="84"/>
  <c r="BR172" i="84"/>
  <c r="BU171" i="84"/>
  <c r="AO167" i="84"/>
  <c r="BB164" i="84"/>
  <c r="BE159" i="84"/>
  <c r="BH158" i="84"/>
  <c r="BR156" i="84"/>
  <c r="BU155" i="84"/>
  <c r="AO151" i="84"/>
  <c r="BL148" i="84"/>
  <c r="AN148" i="84"/>
  <c r="BR146" i="84"/>
  <c r="AT146" i="84"/>
  <c r="BB147" i="84"/>
  <c r="BT149" i="84"/>
  <c r="AR151" i="84"/>
  <c r="AS158" i="84"/>
  <c r="AV163" i="84"/>
  <c r="BI164" i="84"/>
  <c r="BI166" i="84"/>
  <c r="BF167" i="84"/>
  <c r="BC168" i="84"/>
  <c r="BG170" i="84"/>
  <c r="BA172" i="84"/>
  <c r="AU174" i="84"/>
  <c r="BN175" i="84"/>
  <c r="AW178" i="84"/>
  <c r="BQ182" i="84"/>
  <c r="BN183" i="84"/>
  <c r="BK184" i="84"/>
  <c r="BH185" i="84"/>
  <c r="BE186" i="84"/>
  <c r="BB187" i="84"/>
  <c r="AY188" i="84"/>
  <c r="AV189" i="84"/>
  <c r="AS190" i="84"/>
  <c r="AP191" i="84"/>
  <c r="AM192" i="84"/>
  <c r="BS192" i="84"/>
  <c r="BP193" i="84"/>
  <c r="BM194" i="84"/>
  <c r="BJ195" i="84"/>
  <c r="DW195" i="84"/>
  <c r="DZ194" i="84"/>
  <c r="EI193" i="84"/>
  <c r="EL192" i="84"/>
  <c r="EO191" i="84"/>
  <c r="DI191" i="84"/>
  <c r="DL190" i="84"/>
  <c r="DO189" i="84"/>
  <c r="DR188" i="84"/>
  <c r="DU187" i="84"/>
  <c r="DX186" i="84"/>
  <c r="EA185" i="84"/>
  <c r="ED184" i="84"/>
  <c r="EG183" i="84"/>
  <c r="EJ182" i="84"/>
  <c r="EK179" i="84"/>
  <c r="EA179" i="84"/>
  <c r="EB178" i="84"/>
  <c r="EJ176" i="84"/>
  <c r="DN176" i="84"/>
  <c r="DY175" i="84"/>
  <c r="EB174" i="84"/>
  <c r="CU192" i="84"/>
  <c r="CE192" i="84"/>
  <c r="S192" i="84"/>
  <c r="N191" i="84"/>
  <c r="CW190" i="84"/>
  <c r="CG190" i="84"/>
  <c r="W190" i="84"/>
  <c r="Z189" i="84"/>
  <c r="DC188" i="84"/>
  <c r="CM188" i="84"/>
  <c r="AI188" i="84"/>
  <c r="C188" i="84"/>
  <c r="F187" i="84"/>
  <c r="CS186" i="84"/>
  <c r="CC186" i="84"/>
  <c r="O186" i="84"/>
  <c r="R185" i="84"/>
  <c r="CY184" i="84"/>
  <c r="CI184" i="84"/>
  <c r="AA184" i="84"/>
  <c r="AH183" i="84"/>
  <c r="F183" i="84"/>
  <c r="CS182" i="84"/>
  <c r="CC182" i="84"/>
  <c r="O182" i="84"/>
  <c r="L179" i="84"/>
  <c r="DC175" i="84"/>
  <c r="AI175" i="84"/>
  <c r="AF168" i="84"/>
  <c r="AE159" i="84"/>
  <c r="BX142" i="84"/>
  <c r="CQ179" i="84"/>
  <c r="K179" i="84"/>
  <c r="AG171" i="84"/>
  <c r="CH163" i="84"/>
  <c r="CV155" i="84"/>
  <c r="K140" i="84"/>
  <c r="CX179" i="84"/>
  <c r="CH179" i="84"/>
  <c r="CZ171" i="84"/>
  <c r="P166" i="84"/>
  <c r="Z164" i="84"/>
  <c r="CN163" i="84"/>
  <c r="E163" i="84"/>
  <c r="Y155" i="84"/>
  <c r="DC149" i="84"/>
  <c r="CX147" i="84"/>
  <c r="Y147" i="84"/>
  <c r="CE174" i="84"/>
  <c r="S174" i="84"/>
  <c r="DA172" i="84"/>
  <c r="CK172" i="84"/>
  <c r="AE172" i="84"/>
  <c r="AH171" i="84"/>
  <c r="CQ166" i="84"/>
  <c r="K166" i="84"/>
  <c r="CY164" i="84"/>
  <c r="AA164" i="84"/>
  <c r="DF150" i="84"/>
  <c r="BZ150" i="84"/>
  <c r="CT148" i="84"/>
  <c r="AH143" i="84"/>
  <c r="N179" i="84"/>
  <c r="F164" i="84"/>
  <c r="Q174" i="84"/>
  <c r="AI158" i="84"/>
  <c r="N162" i="84"/>
  <c r="DR142" i="84"/>
  <c r="DO143" i="84"/>
  <c r="DL144" i="84"/>
  <c r="EH148" i="84"/>
  <c r="DV152" i="84"/>
  <c r="DJ156" i="84"/>
  <c r="EG159" i="84"/>
  <c r="DI167" i="84"/>
  <c r="EL168" i="84"/>
  <c r="DM183" i="84"/>
  <c r="EM185" i="84"/>
  <c r="DK189" i="84"/>
  <c r="EH192" i="84"/>
  <c r="BF195" i="84"/>
  <c r="BU190" i="84"/>
  <c r="BN187" i="84"/>
  <c r="BG184" i="84"/>
  <c r="BI178" i="84"/>
  <c r="BU174" i="84"/>
  <c r="BB171" i="84"/>
  <c r="BG168" i="84"/>
  <c r="BM166" i="84"/>
  <c r="AS160" i="84"/>
  <c r="BE156" i="84"/>
  <c r="BT151" i="84"/>
  <c r="AQ150" i="84"/>
  <c r="AY146" i="84"/>
  <c r="AY144" i="84"/>
  <c r="BB143" i="84"/>
  <c r="AW142" i="84"/>
  <c r="BM139" i="84"/>
  <c r="BR140" i="84"/>
  <c r="AV142" i="84"/>
  <c r="BL142" i="84"/>
  <c r="BP146" i="84"/>
  <c r="BU147" i="84"/>
  <c r="BB148" i="84"/>
  <c r="BR148" i="84"/>
  <c r="BL158" i="84"/>
  <c r="BS159" i="84"/>
  <c r="BI163" i="84"/>
  <c r="BK167" i="84"/>
  <c r="BQ171" i="84"/>
  <c r="BC175" i="84"/>
  <c r="AZ176" i="84"/>
  <c r="AT178" i="84"/>
  <c r="BI181" i="84"/>
  <c r="AX182" i="84"/>
  <c r="AS183" i="84"/>
  <c r="BQ183" i="84"/>
  <c r="BN184" i="84"/>
  <c r="BK185" i="84"/>
  <c r="BH186" i="84"/>
  <c r="BE187" i="84"/>
  <c r="BB188" i="84"/>
  <c r="BG189" i="84"/>
  <c r="BL190" i="84"/>
  <c r="BC191" i="84"/>
  <c r="AZ192" i="84"/>
  <c r="AW193" i="84"/>
  <c r="AT194" i="84"/>
  <c r="AQ195" i="84"/>
  <c r="EN195" i="84"/>
  <c r="EQ194" i="84"/>
  <c r="DK194" i="84"/>
  <c r="DN193" i="84"/>
  <c r="DW192" i="84"/>
  <c r="DZ191" i="84"/>
  <c r="DU190" i="84"/>
  <c r="DR189" i="84"/>
  <c r="EC188" i="84"/>
  <c r="EF187" i="84"/>
  <c r="EI186" i="84"/>
  <c r="EL185" i="84"/>
  <c r="EG184" i="84"/>
  <c r="EP183" i="84"/>
  <c r="DR183" i="84"/>
  <c r="DU182" i="84"/>
  <c r="BI138" i="84"/>
  <c r="BI144" i="84"/>
  <c r="BE172" i="84"/>
  <c r="BT183" i="84"/>
  <c r="AR187" i="84"/>
  <c r="BO190" i="84"/>
  <c r="BC194" i="84"/>
  <c r="EO193" i="84"/>
  <c r="DR190" i="84"/>
  <c r="ED186" i="84"/>
  <c r="EM183" i="84"/>
  <c r="DJ182" i="84"/>
  <c r="EG167" i="84"/>
  <c r="DJ164" i="84"/>
  <c r="DV160" i="84"/>
  <c r="EB158" i="84"/>
  <c r="EH156" i="84"/>
  <c r="EN154" i="84"/>
  <c r="DQ151" i="84"/>
  <c r="EC147" i="84"/>
  <c r="CG148" i="84"/>
  <c r="CA150" i="84"/>
  <c r="AE156" i="84"/>
  <c r="S158" i="84"/>
  <c r="E164" i="84"/>
  <c r="P167" i="84"/>
  <c r="CN147" i="84"/>
  <c r="Q163" i="84"/>
  <c r="D174" i="84"/>
  <c r="CR142" i="84"/>
  <c r="X148" i="84"/>
  <c r="S163" i="84"/>
  <c r="F179" i="84"/>
  <c r="EB142" i="84"/>
  <c r="EC143" i="84"/>
  <c r="DQ147" i="84"/>
  <c r="EB170" i="84"/>
  <c r="DO183" i="84"/>
  <c r="DI185" i="84"/>
  <c r="EL186" i="84"/>
  <c r="EF188" i="84"/>
  <c r="DZ190" i="84"/>
  <c r="DT192" i="84"/>
  <c r="DN194" i="84"/>
  <c r="EQ195" i="84"/>
  <c r="AU194" i="84"/>
  <c r="BA192" i="84"/>
  <c r="BG190" i="84"/>
  <c r="BM188" i="84"/>
  <c r="BS186" i="84"/>
  <c r="AP185" i="84"/>
  <c r="AV183" i="84"/>
  <c r="BB181" i="84"/>
  <c r="AW174" i="84"/>
  <c r="BM172" i="84"/>
  <c r="AZ171" i="84"/>
  <c r="BI168" i="84"/>
  <c r="BO166" i="84"/>
  <c r="BU162" i="84"/>
  <c r="BG156" i="84"/>
  <c r="BI152" i="84"/>
  <c r="BO150" i="84"/>
  <c r="BN143" i="84"/>
  <c r="BK142" i="84"/>
  <c r="BE140" i="84"/>
  <c r="BJ139" i="84"/>
  <c r="BS138" i="84"/>
  <c r="EF147" i="84"/>
  <c r="DW150" i="84"/>
  <c r="DQ152" i="84"/>
  <c r="EQ154" i="84"/>
  <c r="EK156" i="84"/>
  <c r="EE158" i="84"/>
  <c r="DY160" i="84"/>
  <c r="DS162" i="84"/>
  <c r="DM164" i="84"/>
  <c r="EJ167" i="84"/>
  <c r="DX171" i="84"/>
  <c r="DW174" i="84"/>
  <c r="DQ176" i="84"/>
  <c r="EA178" i="84"/>
  <c r="DY182" i="84"/>
  <c r="DV183" i="84"/>
  <c r="DM184" i="84"/>
  <c r="DJ185" i="84"/>
  <c r="EP185" i="84"/>
  <c r="EM186" i="84"/>
  <c r="EJ187" i="84"/>
  <c r="EG188" i="84"/>
  <c r="ED189" i="84"/>
  <c r="EA190" i="84"/>
  <c r="DX191" i="84"/>
  <c r="DU192" i="84"/>
  <c r="DR193" i="84"/>
  <c r="DO194" i="84"/>
  <c r="DL195" i="84"/>
  <c r="BI195" i="84"/>
  <c r="BL194" i="84"/>
  <c r="BO193" i="84"/>
  <c r="BR192" i="84"/>
  <c r="BU191" i="84"/>
  <c r="AO191" i="84"/>
  <c r="AR190" i="84"/>
  <c r="AU189" i="84"/>
  <c r="AX188" i="84"/>
  <c r="BA187" i="84"/>
  <c r="BD186" i="84"/>
  <c r="BG185" i="84"/>
  <c r="BJ184" i="84"/>
  <c r="BM183" i="84"/>
  <c r="BP182" i="84"/>
  <c r="BE175" i="84"/>
  <c r="BJ172" i="84"/>
  <c r="BM171" i="84"/>
  <c r="BP166" i="84"/>
  <c r="AT164" i="84"/>
  <c r="AW159" i="84"/>
  <c r="BJ156" i="84"/>
  <c r="AZ150" i="84"/>
  <c r="BD148" i="84"/>
  <c r="AY147" i="84"/>
  <c r="BJ146" i="84"/>
  <c r="BE143" i="84"/>
  <c r="BD140" i="84"/>
  <c r="AN140" i="84"/>
  <c r="BS146" i="84"/>
  <c r="BP147" i="84"/>
  <c r="AM150" i="84"/>
  <c r="BE152" i="84"/>
  <c r="BA154" i="84"/>
  <c r="BQ162" i="84"/>
  <c r="BK164" i="84"/>
  <c r="BE168" i="84"/>
  <c r="AS170" i="84"/>
  <c r="BI174" i="84"/>
  <c r="AR175" i="84"/>
  <c r="BB179" i="84"/>
  <c r="AP181" i="84"/>
  <c r="AM182" i="84"/>
  <c r="BS182" i="84"/>
  <c r="BP183" i="84"/>
  <c r="BM184" i="84"/>
  <c r="BJ185" i="84"/>
  <c r="BG186" i="84"/>
  <c r="BD187" i="84"/>
  <c r="BA188" i="84"/>
  <c r="AX189" i="84"/>
  <c r="AU190" i="84"/>
  <c r="AR191" i="84"/>
  <c r="AO192" i="84"/>
  <c r="BU192" i="84"/>
  <c r="BR193" i="84"/>
  <c r="BO194" i="84"/>
  <c r="BL195" i="84"/>
  <c r="DU195" i="84"/>
  <c r="DX194" i="84"/>
  <c r="DU193" i="84"/>
  <c r="DX192" i="84"/>
  <c r="EA191" i="84"/>
  <c r="ED190" i="84"/>
  <c r="EG189" i="84"/>
  <c r="EJ188" i="84"/>
  <c r="EM187" i="84"/>
  <c r="EP186" i="84"/>
  <c r="DJ186" i="84"/>
  <c r="DM185" i="84"/>
  <c r="DP184" i="84"/>
  <c r="DS183" i="84"/>
  <c r="DV182" i="84"/>
  <c r="DY181" i="84"/>
  <c r="EQ179" i="84"/>
  <c r="EJ178" i="84"/>
  <c r="DN178" i="84"/>
  <c r="EF176" i="84"/>
  <c r="DZ174" i="84"/>
  <c r="DR174" i="84"/>
  <c r="EE171" i="84"/>
  <c r="EH170" i="84"/>
  <c r="DL168" i="84"/>
  <c r="DO167" i="84"/>
  <c r="DR166" i="84"/>
  <c r="DX164" i="84"/>
  <c r="EA147" i="84"/>
  <c r="CQ195" i="84"/>
  <c r="CA195" i="84"/>
  <c r="K195" i="84"/>
  <c r="N194" i="84"/>
  <c r="CX193" i="84"/>
  <c r="CH193" i="84"/>
  <c r="Y193" i="84"/>
  <c r="AB192" i="84"/>
  <c r="DC191" i="84"/>
  <c r="CM191" i="84"/>
  <c r="AI191" i="84"/>
  <c r="C191" i="84"/>
  <c r="F190" i="84"/>
  <c r="CT189" i="84"/>
  <c r="CD189" i="84"/>
  <c r="Q189" i="84"/>
  <c r="T188" i="84"/>
  <c r="CY187" i="84"/>
  <c r="CI187" i="84"/>
  <c r="AA187" i="84"/>
  <c r="C187" i="84"/>
  <c r="F186" i="84"/>
  <c r="CT185" i="84"/>
  <c r="CD185" i="84"/>
  <c r="Q185" i="84"/>
  <c r="L184" i="84"/>
  <c r="DA183" i="84"/>
  <c r="CO140" i="84"/>
  <c r="BY183" i="84"/>
  <c r="O183" i="84"/>
  <c r="R182" i="84"/>
  <c r="CJ181" i="84"/>
  <c r="DB195" i="84"/>
  <c r="CP195" i="84"/>
  <c r="BZ195" i="84"/>
  <c r="I195" i="84"/>
  <c r="L194" i="84"/>
  <c r="CU193" i="84"/>
  <c r="CE193" i="84"/>
  <c r="K193" i="84"/>
  <c r="N192" i="84"/>
  <c r="CZ191" i="84"/>
  <c r="CJ191" i="84"/>
  <c r="AC191" i="84"/>
  <c r="AF190" i="84"/>
  <c r="DE189" i="84"/>
  <c r="CO189" i="84"/>
  <c r="BY189" i="84"/>
  <c r="G189" i="84"/>
  <c r="B188" i="84"/>
  <c r="CP187" i="84"/>
  <c r="BZ187" i="84"/>
  <c r="E187" i="84"/>
  <c r="H186" i="84"/>
  <c r="CU185" i="84"/>
  <c r="CI185" i="84"/>
  <c r="AA185" i="84"/>
  <c r="AD184" i="84"/>
  <c r="X182" i="84"/>
  <c r="CT183" i="84"/>
  <c r="CD183" i="84"/>
  <c r="M183" i="84"/>
  <c r="L182" i="84"/>
  <c r="AB195" i="84"/>
  <c r="P195" i="84"/>
  <c r="DF194" i="84"/>
  <c r="CX194" i="84"/>
  <c r="CP194" i="84"/>
  <c r="CH194" i="84"/>
  <c r="BZ194" i="84"/>
  <c r="Y194" i="84"/>
  <c r="I194" i="84"/>
  <c r="AB193" i="84"/>
  <c r="L193" i="84"/>
  <c r="DD192" i="84"/>
  <c r="CV192" i="84"/>
  <c r="CN192" i="84"/>
  <c r="CF192" i="84"/>
  <c r="BX192" i="84"/>
  <c r="U192" i="84"/>
  <c r="E192" i="84"/>
  <c r="Z191" i="84"/>
  <c r="J191" i="84"/>
  <c r="DC190" i="84"/>
  <c r="CU190" i="84"/>
  <c r="CM190" i="84"/>
  <c r="CE190" i="84"/>
  <c r="AI190" i="84"/>
  <c r="S190" i="84"/>
  <c r="C190" i="84"/>
  <c r="V189" i="84"/>
  <c r="F189" i="84"/>
  <c r="DA188" i="84"/>
  <c r="CS188" i="84"/>
  <c r="CK188" i="84"/>
  <c r="CC188" i="84"/>
  <c r="AE188" i="84"/>
  <c r="O188" i="84"/>
  <c r="AH187" i="84"/>
  <c r="R187" i="84"/>
  <c r="B187" i="84"/>
  <c r="CY186" i="84"/>
  <c r="CQ186" i="84"/>
  <c r="CI186" i="84"/>
  <c r="CA186" i="84"/>
  <c r="AA186" i="84"/>
  <c r="K186" i="84"/>
  <c r="AD185" i="84"/>
  <c r="N185" i="84"/>
  <c r="DE184" i="84"/>
  <c r="CW184" i="84"/>
  <c r="CO184" i="84"/>
  <c r="CG184" i="84"/>
  <c r="BY184" i="84"/>
  <c r="W184" i="84"/>
  <c r="G184" i="84"/>
  <c r="AD183" i="84"/>
  <c r="J183" i="84"/>
  <c r="DE182" i="84"/>
  <c r="CU182" i="84"/>
  <c r="CO182" i="84"/>
  <c r="CE182" i="84"/>
  <c r="AI182" i="84"/>
  <c r="S182" i="84"/>
  <c r="C182" i="84"/>
  <c r="Z178" i="84"/>
  <c r="CY175" i="84"/>
  <c r="CO175" i="84"/>
  <c r="AA175" i="84"/>
  <c r="G175" i="84"/>
  <c r="X164" i="84"/>
  <c r="P148" i="84"/>
  <c r="CO147" i="84"/>
  <c r="CG147" i="84"/>
  <c r="G147" i="84"/>
  <c r="Z146" i="84"/>
  <c r="CL144" i="84"/>
  <c r="X146" i="84"/>
  <c r="AH148" i="84"/>
  <c r="M147" i="84"/>
  <c r="AH140" i="84"/>
  <c r="AE143" i="84"/>
  <c r="BX174" i="84"/>
  <c r="E174" i="84"/>
  <c r="CT172" i="84"/>
  <c r="CD172" i="84"/>
  <c r="Q172" i="84"/>
  <c r="T167" i="84"/>
  <c r="CZ166" i="84"/>
  <c r="CJ166" i="84"/>
  <c r="AC166" i="84"/>
  <c r="DF164" i="84"/>
  <c r="CP164" i="84"/>
  <c r="BZ164" i="84"/>
  <c r="I164" i="84"/>
  <c r="N159" i="84"/>
  <c r="CW158" i="84"/>
  <c r="CG158" i="84"/>
  <c r="W158" i="84"/>
  <c r="DC156" i="84"/>
  <c r="CM156" i="84"/>
  <c r="AI156" i="84"/>
  <c r="C156" i="84"/>
  <c r="F151" i="84"/>
  <c r="CS150" i="84"/>
  <c r="CC150" i="84"/>
  <c r="O150" i="84"/>
  <c r="CY148" i="84"/>
  <c r="CI148" i="84"/>
  <c r="AA148" i="84"/>
  <c r="AD147" i="84"/>
  <c r="K138" i="84"/>
  <c r="Z172" i="84"/>
  <c r="CN171" i="84"/>
  <c r="E171" i="84"/>
  <c r="AJ146" i="84"/>
  <c r="CV139" i="84"/>
  <c r="AC139" i="84"/>
  <c r="M143" i="84"/>
  <c r="CT142" i="84"/>
  <c r="CK164" i="84"/>
  <c r="AE164" i="84"/>
  <c r="AH163" i="84"/>
  <c r="P159" i="84"/>
  <c r="DF158" i="84"/>
  <c r="CP158" i="84"/>
  <c r="CH158" i="84"/>
  <c r="BZ158" i="84"/>
  <c r="Y158" i="84"/>
  <c r="I158" i="84"/>
  <c r="DD156" i="84"/>
  <c r="CV156" i="84"/>
  <c r="CN156" i="84"/>
  <c r="CF156" i="84"/>
  <c r="BX156" i="84"/>
  <c r="U156" i="84"/>
  <c r="E156" i="84"/>
  <c r="T151" i="84"/>
  <c r="CZ150" i="84"/>
  <c r="CJ150" i="84"/>
  <c r="AC150" i="84"/>
  <c r="AF149" i="84"/>
  <c r="CN148" i="84"/>
  <c r="BZ148" i="84"/>
  <c r="Y148" i="84"/>
  <c r="I148" i="84"/>
  <c r="AB147" i="84"/>
  <c r="CG139" i="84"/>
  <c r="M142" i="84"/>
  <c r="AH156" i="84"/>
  <c r="CP166" i="84"/>
  <c r="AF178" i="84"/>
  <c r="DV180" i="84"/>
  <c r="ED188" i="84"/>
  <c r="DY195" i="84"/>
  <c r="BH189" i="84"/>
  <c r="AP138" i="84"/>
  <c r="BQ149" i="84"/>
  <c r="BH152" i="84"/>
  <c r="AY179" i="84"/>
  <c r="AV180" i="84"/>
  <c r="BS183" i="84"/>
  <c r="BM185" i="84"/>
  <c r="BM187" i="84"/>
  <c r="AS189" i="84"/>
  <c r="BT190" i="84"/>
  <c r="BN192" i="84"/>
  <c r="BH194" i="84"/>
  <c r="DS147" i="84"/>
  <c r="EF140" i="84"/>
  <c r="EI139" i="84"/>
  <c r="DE195" i="84"/>
  <c r="CO195" i="84"/>
  <c r="BY195" i="84"/>
  <c r="G195" i="84"/>
  <c r="J194" i="84"/>
  <c r="CV193" i="84"/>
  <c r="CF193" i="84"/>
  <c r="U193" i="84"/>
  <c r="X192" i="84"/>
  <c r="DA191" i="84"/>
  <c r="CK191" i="84"/>
  <c r="AE191" i="84"/>
  <c r="AH190" i="84"/>
  <c r="B190" i="84"/>
  <c r="CR189" i="84"/>
  <c r="CB189" i="84"/>
  <c r="M189" i="84"/>
  <c r="P188" i="84"/>
  <c r="CW187" i="84"/>
  <c r="CG187" i="84"/>
  <c r="W187" i="84"/>
  <c r="Z186" i="84"/>
  <c r="DD185" i="84"/>
  <c r="CN185" i="84"/>
  <c r="BX185" i="84"/>
  <c r="E185" i="84"/>
  <c r="H184" i="84"/>
  <c r="CU183" i="84"/>
  <c r="J179" i="84"/>
  <c r="CX139" i="84"/>
  <c r="X138" i="84"/>
  <c r="R180" i="84"/>
  <c r="W179" i="84"/>
  <c r="BZ174" i="84"/>
  <c r="CV172" i="84"/>
  <c r="C140" i="84"/>
  <c r="CM183" i="84"/>
  <c r="AI183" i="84"/>
  <c r="C183" i="84"/>
  <c r="B182" i="84"/>
  <c r="CT181" i="84"/>
  <c r="CB181" i="84"/>
  <c r="Q181" i="84"/>
  <c r="CZ195" i="84"/>
  <c r="CJ195" i="84"/>
  <c r="AC195" i="84"/>
  <c r="AF194" i="84"/>
  <c r="DE193" i="84"/>
  <c r="CO193" i="84"/>
  <c r="BY193" i="84"/>
  <c r="G193" i="84"/>
  <c r="J192" i="84"/>
  <c r="CX191" i="84"/>
  <c r="CH191" i="84"/>
  <c r="Y191" i="84"/>
  <c r="AB190" i="84"/>
  <c r="DC189" i="84"/>
  <c r="CM189" i="84"/>
  <c r="AI189" i="84"/>
  <c r="AD188" i="84"/>
  <c r="DF187" i="84"/>
  <c r="CN187" i="84"/>
  <c r="AG187" i="84"/>
  <c r="AJ186" i="84"/>
  <c r="DE185" i="84"/>
  <c r="CO185" i="84"/>
  <c r="CG185" i="84"/>
  <c r="W185" i="84"/>
  <c r="Z184" i="84"/>
  <c r="DB183" i="84"/>
  <c r="CN183" i="84"/>
  <c r="BX183" i="84"/>
  <c r="I183" i="84"/>
  <c r="DE181" i="84"/>
  <c r="Z195" i="84"/>
  <c r="J195" i="84"/>
  <c r="DC194" i="84"/>
  <c r="CU194" i="84"/>
  <c r="CM194" i="84"/>
  <c r="CE194" i="84"/>
  <c r="AI194" i="84"/>
  <c r="S194" i="84"/>
  <c r="C194" i="84"/>
  <c r="V193" i="84"/>
  <c r="F193" i="84"/>
  <c r="DA192" i="84"/>
  <c r="CS192" i="84"/>
  <c r="CK192" i="84"/>
  <c r="CC192" i="84"/>
  <c r="AE192" i="84"/>
  <c r="O192" i="84"/>
  <c r="AJ191" i="84"/>
  <c r="T191" i="84"/>
  <c r="D191" i="84"/>
  <c r="CZ190" i="84"/>
  <c r="CR190" i="84"/>
  <c r="CJ190" i="84"/>
  <c r="CB190" i="84"/>
  <c r="AC190" i="84"/>
  <c r="M190" i="84"/>
  <c r="AF189" i="84"/>
  <c r="P189" i="84"/>
  <c r="DF188" i="84"/>
  <c r="CX188" i="84"/>
  <c r="CP188" i="84"/>
  <c r="CH188" i="84"/>
  <c r="BZ188" i="84"/>
  <c r="Y188" i="84"/>
  <c r="I188" i="84"/>
  <c r="AB187" i="84"/>
  <c r="L187" i="84"/>
  <c r="DD186" i="84"/>
  <c r="CV186" i="84"/>
  <c r="CN186" i="84"/>
  <c r="CF186" i="84"/>
  <c r="BX186" i="84"/>
  <c r="U186" i="84"/>
  <c r="E186" i="84"/>
  <c r="X185" i="84"/>
  <c r="H185" i="84"/>
  <c r="DB184" i="84"/>
  <c r="CT184" i="84"/>
  <c r="CL184" i="84"/>
  <c r="CD184" i="84"/>
  <c r="AG184" i="84"/>
  <c r="Q184" i="84"/>
  <c r="X183" i="84"/>
  <c r="X179" i="84"/>
  <c r="H183" i="84"/>
  <c r="DB182" i="84"/>
  <c r="CT182" i="84"/>
  <c r="CL182" i="84"/>
  <c r="CD182" i="84"/>
  <c r="AG182" i="84"/>
  <c r="Q182" i="84"/>
  <c r="AJ181" i="84"/>
  <c r="J178" i="84"/>
  <c r="T176" i="84"/>
  <c r="W175" i="84"/>
  <c r="AD174" i="84"/>
  <c r="DE171" i="84"/>
  <c r="CO171" i="84"/>
  <c r="BY171" i="84"/>
  <c r="G171" i="84"/>
  <c r="Z170" i="84"/>
  <c r="P168" i="84"/>
  <c r="CW167" i="84"/>
  <c r="CG167" i="84"/>
  <c r="W167" i="84"/>
  <c r="Z166" i="84"/>
  <c r="CW159" i="84"/>
  <c r="W159" i="84"/>
  <c r="N150" i="84"/>
  <c r="AB148" i="84"/>
  <c r="CM147" i="84"/>
  <c r="CE147" i="84"/>
  <c r="C147" i="84"/>
  <c r="CK140" i="84"/>
  <c r="AJ142" i="84"/>
  <c r="B148" i="84"/>
  <c r="AF146" i="84"/>
  <c r="Z140" i="84"/>
  <c r="W139" i="84"/>
  <c r="T175" i="84"/>
  <c r="CZ174" i="84"/>
  <c r="CJ174" i="84"/>
  <c r="AC174" i="84"/>
  <c r="DF172" i="84"/>
  <c r="CP172" i="84"/>
  <c r="BZ172" i="84"/>
  <c r="I172" i="84"/>
  <c r="L167" i="84"/>
  <c r="CV166" i="84"/>
  <c r="CF166" i="84"/>
  <c r="U166" i="84"/>
  <c r="DB164" i="84"/>
  <c r="CL164" i="84"/>
  <c r="AG164" i="84"/>
  <c r="AJ163" i="84"/>
  <c r="F159" i="84"/>
  <c r="CS158" i="84"/>
  <c r="CC158" i="84"/>
  <c r="O158" i="84"/>
  <c r="CY156" i="84"/>
  <c r="CI156" i="84"/>
  <c r="AA156" i="84"/>
  <c r="AD155" i="84"/>
  <c r="DE150" i="84"/>
  <c r="CO150" i="84"/>
  <c r="BY150" i="84"/>
  <c r="G150" i="84"/>
  <c r="CU148" i="84"/>
  <c r="CE148" i="84"/>
  <c r="S148" i="84"/>
  <c r="X170" i="84"/>
  <c r="J172" i="84"/>
  <c r="CF171" i="84"/>
  <c r="CZ144" i="84"/>
  <c r="CN139" i="84"/>
  <c r="CL142" i="84"/>
  <c r="CK174" i="84"/>
  <c r="CW164" i="84"/>
  <c r="CG164" i="84"/>
  <c r="W164" i="84"/>
  <c r="Z163" i="84"/>
  <c r="L159" i="84"/>
  <c r="DD158" i="84"/>
  <c r="CV158" i="84"/>
  <c r="CN158" i="84"/>
  <c r="CF158" i="84"/>
  <c r="BX158" i="84"/>
  <c r="U158" i="84"/>
  <c r="E158" i="84"/>
  <c r="DB156" i="84"/>
  <c r="CT156" i="84"/>
  <c r="CL156" i="84"/>
  <c r="CD156" i="84"/>
  <c r="AG156" i="84"/>
  <c r="Q156" i="84"/>
  <c r="AJ155" i="84"/>
  <c r="L151" i="84"/>
  <c r="CV150" i="84"/>
  <c r="CF150" i="84"/>
  <c r="U150" i="84"/>
  <c r="CJ148" i="84"/>
  <c r="BX148" i="84"/>
  <c r="U148" i="84"/>
  <c r="AI140" i="84"/>
  <c r="CW139" i="84"/>
  <c r="BY139" i="84"/>
  <c r="AE155" i="84"/>
  <c r="M155" i="84"/>
  <c r="S140" i="84"/>
  <c r="CD174" i="84"/>
  <c r="DP182" i="84"/>
  <c r="DX190" i="84"/>
  <c r="BI194" i="84"/>
  <c r="BQ186" i="84"/>
  <c r="BC180" i="84"/>
  <c r="AO147" i="84"/>
  <c r="BI155" i="84"/>
  <c r="BC171" i="84"/>
  <c r="BP172" i="84"/>
  <c r="BN174" i="84"/>
  <c r="BQ181" i="84"/>
  <c r="AZ184" i="84"/>
  <c r="AT186" i="84"/>
  <c r="AN188" i="84"/>
  <c r="BI189" i="84"/>
  <c r="BA191" i="84"/>
  <c r="AU193" i="84"/>
  <c r="AO195" i="84"/>
  <c r="CS156" i="84"/>
  <c r="CJ172" i="84"/>
  <c r="CR155" i="84"/>
  <c r="EI181" i="84"/>
  <c r="DZ184" i="84"/>
  <c r="EQ189" i="84"/>
  <c r="EE193" i="84"/>
  <c r="AP195" i="84"/>
  <c r="AY192" i="84"/>
  <c r="AU188" i="84"/>
  <c r="BJ183" i="84"/>
  <c r="BS180" i="84"/>
  <c r="AP179" i="84"/>
  <c r="BF138" i="84"/>
  <c r="AS143" i="84"/>
  <c r="AR146" i="84"/>
  <c r="AS151" i="84"/>
  <c r="BI151" i="84"/>
  <c r="BL154" i="84"/>
  <c r="BC155" i="84"/>
  <c r="BP168" i="84"/>
  <c r="BN172" i="84"/>
  <c r="AV174" i="84"/>
  <c r="BL174" i="84"/>
  <c r="AS175" i="84"/>
  <c r="BE179" i="84"/>
  <c r="BU179" i="84"/>
  <c r="BB180" i="84"/>
  <c r="BR180" i="84"/>
  <c r="BO181" i="84"/>
  <c r="AM183" i="84"/>
  <c r="AP184" i="84"/>
  <c r="AM185" i="84"/>
  <c r="BS185" i="84"/>
  <c r="BR186" i="84"/>
  <c r="BO187" i="84"/>
  <c r="BL188" i="84"/>
  <c r="AY189" i="84"/>
  <c r="AP190" i="84"/>
  <c r="AU191" i="84"/>
  <c r="AR192" i="84"/>
  <c r="AO193" i="84"/>
  <c r="BU193" i="84"/>
  <c r="BR194" i="84"/>
  <c r="BO195" i="84"/>
  <c r="DP195" i="84"/>
  <c r="DV193" i="84"/>
  <c r="EB191" i="84"/>
  <c r="EP189" i="84"/>
  <c r="DK188" i="84"/>
  <c r="DQ186" i="84"/>
  <c r="DY184" i="84"/>
  <c r="DW182" i="84"/>
  <c r="EK180" i="84"/>
  <c r="EO144" i="84"/>
  <c r="DI144" i="84"/>
  <c r="DL143" i="84"/>
  <c r="DO142" i="84"/>
  <c r="AM148" i="84"/>
  <c r="BJ151" i="84"/>
  <c r="BS178" i="84"/>
  <c r="AU186" i="84"/>
  <c r="AM194" i="84"/>
  <c r="DO191" i="84"/>
  <c r="CQ163" i="84"/>
  <c r="J142" i="84"/>
  <c r="EI194" i="84"/>
  <c r="EO192" i="84"/>
  <c r="DL191" i="84"/>
  <c r="DZ189" i="84"/>
  <c r="ED187" i="84"/>
  <c r="EJ185" i="84"/>
  <c r="DI184" i="84"/>
  <c r="EP181" i="84"/>
  <c r="EL155" i="84"/>
  <c r="DI154" i="84"/>
  <c r="DQ144" i="84"/>
  <c r="ED143" i="84"/>
  <c r="DT143" i="84"/>
  <c r="DW142" i="84"/>
  <c r="BI140" i="84"/>
  <c r="AS144" i="84"/>
  <c r="BS148" i="84"/>
  <c r="BG152" i="84"/>
  <c r="AO188" i="84"/>
  <c r="BP195" i="84"/>
  <c r="EN188" i="84"/>
  <c r="EO141" i="84"/>
  <c r="AA150" i="84"/>
  <c r="BY148" i="84"/>
  <c r="DN195" i="84"/>
  <c r="DS194" i="84"/>
  <c r="DT193" i="84"/>
  <c r="DO192" i="84"/>
  <c r="DR191" i="84"/>
  <c r="EC190" i="84"/>
  <c r="EN189" i="84"/>
  <c r="EK188" i="84"/>
  <c r="EN187" i="84"/>
  <c r="EQ186" i="84"/>
  <c r="DK186" i="84"/>
  <c r="DN185" i="84"/>
  <c r="DO184" i="84"/>
  <c r="DJ183" i="84"/>
  <c r="DM182" i="84"/>
  <c r="DP181" i="84"/>
  <c r="EI180" i="84"/>
  <c r="DS180" i="84"/>
  <c r="EL179" i="84"/>
  <c r="DV179" i="84"/>
  <c r="EO178" i="84"/>
  <c r="DY178" i="84"/>
  <c r="DI178" i="84"/>
  <c r="EE176" i="84"/>
  <c r="DO176" i="84"/>
  <c r="EH175" i="84"/>
  <c r="EK174" i="84"/>
  <c r="EQ172" i="84"/>
  <c r="DK172" i="84"/>
  <c r="DN171" i="84"/>
  <c r="DQ170" i="84"/>
  <c r="DW168" i="84"/>
  <c r="DZ167" i="84"/>
  <c r="EC166" i="84"/>
  <c r="EI164" i="84"/>
  <c r="EL163" i="84"/>
  <c r="EO162" i="84"/>
  <c r="DI162" i="84"/>
  <c r="DO160" i="84"/>
  <c r="DR159" i="84"/>
  <c r="DU158" i="84"/>
  <c r="DV147" i="84"/>
  <c r="DY146" i="84"/>
  <c r="EM144" i="84"/>
  <c r="DS140" i="84"/>
  <c r="DM144" i="84"/>
  <c r="DP143" i="84"/>
  <c r="DJ143" i="84"/>
  <c r="DY138" i="84"/>
  <c r="DS142" i="84"/>
  <c r="AS138" i="84"/>
  <c r="BN139" i="84"/>
  <c r="AQ142" i="84"/>
  <c r="BT143" i="84"/>
  <c r="BI146" i="84"/>
  <c r="AW150" i="84"/>
  <c r="AQ152" i="84"/>
  <c r="BI176" i="84"/>
  <c r="BP179" i="84"/>
  <c r="AN183" i="84"/>
  <c r="BH187" i="84"/>
  <c r="BL191" i="84"/>
  <c r="AZ195" i="84"/>
  <c r="DI193" i="84"/>
  <c r="DU189" i="84"/>
  <c r="EG185" i="84"/>
  <c r="C158" i="84"/>
  <c r="DN142" i="84"/>
  <c r="CO178" i="84"/>
  <c r="AF152" i="84"/>
  <c r="O156" i="84"/>
  <c r="EE195" i="84"/>
  <c r="DJ194" i="84"/>
  <c r="DP192" i="84"/>
  <c r="DV190" i="84"/>
  <c r="EB188" i="84"/>
  <c r="EH186" i="84"/>
  <c r="EN184" i="84"/>
  <c r="DK183" i="84"/>
  <c r="DZ176" i="84"/>
  <c r="EQ147" i="84"/>
  <c r="EL146" i="84"/>
  <c r="DI139" i="84"/>
  <c r="CC195" i="84"/>
  <c r="B194" i="84"/>
  <c r="CB193" i="84"/>
  <c r="P192" i="84"/>
  <c r="CG191" i="84"/>
  <c r="Z190" i="84"/>
  <c r="CN189" i="84"/>
  <c r="E189" i="84"/>
  <c r="CS187" i="84"/>
  <c r="O187" i="84"/>
  <c r="CX185" i="84"/>
  <c r="Y185" i="84"/>
  <c r="X180" i="84"/>
  <c r="AH179" i="84"/>
  <c r="J174" i="84"/>
  <c r="AD154" i="84"/>
  <c r="CW151" i="84"/>
  <c r="CH139" i="84"/>
  <c r="L166" i="84"/>
  <c r="AJ162" i="84"/>
  <c r="AC155" i="84"/>
  <c r="CF147" i="84"/>
  <c r="E172" i="84"/>
  <c r="Q166" i="84"/>
  <c r="AC164" i="84"/>
  <c r="CA158" i="84"/>
  <c r="CG156" i="84"/>
  <c r="CM150" i="84"/>
  <c r="CS148" i="84"/>
  <c r="AI138" i="84"/>
  <c r="AA183" i="84"/>
  <c r="CD195" i="84"/>
  <c r="T194" i="84"/>
  <c r="CI193" i="84"/>
  <c r="AH192" i="84"/>
  <c r="CL191" i="84"/>
  <c r="AJ190" i="84"/>
  <c r="CQ189" i="84"/>
  <c r="S189" i="84"/>
  <c r="DB187" i="84"/>
  <c r="CD187" i="84"/>
  <c r="P186" i="84"/>
  <c r="AE185" i="84"/>
  <c r="J184" i="84"/>
  <c r="BZ183" i="84"/>
  <c r="P182" i="84"/>
  <c r="CI181" i="84"/>
  <c r="C181" i="84"/>
  <c r="N195" i="84"/>
  <c r="CW194" i="84"/>
  <c r="CG194" i="84"/>
  <c r="W194" i="84"/>
  <c r="Z193" i="84"/>
  <c r="DF192" i="84"/>
  <c r="CP192" i="84"/>
  <c r="BZ192" i="84"/>
  <c r="I192" i="84"/>
  <c r="H191" i="84"/>
  <c r="CT190" i="84"/>
  <c r="CD190" i="84"/>
  <c r="Q190" i="84"/>
  <c r="T189" i="84"/>
  <c r="CZ188" i="84"/>
  <c r="CJ188" i="84"/>
  <c r="AC188" i="84"/>
  <c r="AF187" i="84"/>
  <c r="DF186" i="84"/>
  <c r="CP186" i="84"/>
  <c r="BZ186" i="84"/>
  <c r="I186" i="84"/>
  <c r="L185" i="84"/>
  <c r="CV184" i="84"/>
  <c r="CF184" i="84"/>
  <c r="U184" i="84"/>
  <c r="AB183" i="84"/>
  <c r="DD182" i="84"/>
  <c r="CN182" i="84"/>
  <c r="BX182" i="84"/>
  <c r="E182" i="84"/>
  <c r="CY180" i="84"/>
  <c r="CI180" i="84"/>
  <c r="W180" i="84"/>
  <c r="D179" i="84"/>
  <c r="CN178" i="84"/>
  <c r="CM175" i="84"/>
  <c r="C175" i="84"/>
  <c r="B170" i="84"/>
  <c r="X156" i="84"/>
  <c r="AH158" i="84"/>
  <c r="AG149" i="84"/>
  <c r="BY147" i="84"/>
  <c r="F146" i="84"/>
  <c r="AG145" i="84"/>
  <c r="AB142" i="84"/>
  <c r="CI179" i="84"/>
  <c r="L174" i="84"/>
  <c r="AJ170" i="84"/>
  <c r="Y163" i="84"/>
  <c r="CF155" i="84"/>
  <c r="R148" i="84"/>
  <c r="CU139" i="84"/>
  <c r="J180" i="84"/>
  <c r="CT179" i="84"/>
  <c r="CD179" i="84"/>
  <c r="Q179" i="84"/>
  <c r="CJ171" i="84"/>
  <c r="J164" i="84"/>
  <c r="CF163" i="84"/>
  <c r="T158" i="84"/>
  <c r="AD156" i="84"/>
  <c r="CP155" i="84"/>
  <c r="I155" i="84"/>
  <c r="AD148" i="84"/>
  <c r="CP147" i="84"/>
  <c r="I147" i="84"/>
  <c r="CU174" i="84"/>
  <c r="CA174" i="84"/>
  <c r="K174" i="84"/>
  <c r="CW172" i="84"/>
  <c r="CG172" i="84"/>
  <c r="W172" i="84"/>
  <c r="Z171" i="84"/>
  <c r="DC166" i="84"/>
  <c r="AI166" i="84"/>
  <c r="CQ164" i="84"/>
  <c r="K164" i="84"/>
  <c r="CX150" i="84"/>
  <c r="DF148" i="84"/>
  <c r="CP148" i="84"/>
  <c r="U142" i="84"/>
  <c r="R174" i="84"/>
  <c r="AA167" i="84"/>
  <c r="CY163" i="84"/>
  <c r="DC159" i="84"/>
  <c r="CP139" i="84"/>
  <c r="AF141" i="84"/>
  <c r="CZ172" i="84"/>
  <c r="CA163" i="84"/>
  <c r="DZ142" i="84"/>
  <c r="DT144" i="84"/>
  <c r="DU147" i="84"/>
  <c r="DI151" i="84"/>
  <c r="EL152" i="84"/>
  <c r="EF154" i="84"/>
  <c r="DZ156" i="84"/>
  <c r="DT158" i="84"/>
  <c r="DN160" i="84"/>
  <c r="EC183" i="84"/>
  <c r="DT186" i="84"/>
  <c r="EA189" i="84"/>
  <c r="DO193" i="84"/>
  <c r="AS194" i="84"/>
  <c r="BE190" i="84"/>
  <c r="AX187" i="84"/>
  <c r="AQ184" i="84"/>
  <c r="AS178" i="84"/>
  <c r="BE174" i="84"/>
  <c r="BO172" i="84"/>
  <c r="AW164" i="84"/>
  <c r="BC162" i="84"/>
  <c r="BL159" i="84"/>
  <c r="AO156" i="84"/>
  <c r="AU154" i="84"/>
  <c r="AU140" i="84"/>
  <c r="AW139" i="84"/>
  <c r="AX142" i="84"/>
  <c r="BC143" i="84"/>
  <c r="BS143" i="84"/>
  <c r="AZ144" i="84"/>
  <c r="BP144" i="84"/>
  <c r="BN158" i="84"/>
  <c r="AP160" i="84"/>
  <c r="BT162" i="84"/>
  <c r="BL166" i="84"/>
  <c r="AS167" i="84"/>
  <c r="BQ167" i="84"/>
  <c r="BN168" i="84"/>
  <c r="BI175" i="84"/>
  <c r="AP176" i="84"/>
  <c r="BP178" i="84"/>
  <c r="AN182" i="84"/>
  <c r="BD182" i="84"/>
  <c r="AU183" i="84"/>
  <c r="AR184" i="84"/>
  <c r="AO185" i="84"/>
  <c r="BU185" i="84"/>
  <c r="BJ186" i="84"/>
  <c r="BG187" i="84"/>
  <c r="BD188" i="84"/>
  <c r="BQ189" i="84"/>
  <c r="BN190" i="84"/>
  <c r="BI191" i="84"/>
  <c r="BF192" i="84"/>
  <c r="BC193" i="84"/>
  <c r="AZ194" i="84"/>
  <c r="AW195" i="84"/>
  <c r="EL195" i="84"/>
  <c r="EO194" i="84"/>
  <c r="EJ193" i="84"/>
  <c r="DL193" i="84"/>
  <c r="DQ192" i="84"/>
  <c r="DT191" i="84"/>
  <c r="DO190" i="84"/>
  <c r="DP189" i="84"/>
  <c r="DS188" i="84"/>
  <c r="DV187" i="84"/>
  <c r="DY186" i="84"/>
  <c r="EB185" i="84"/>
  <c r="EE184" i="84"/>
  <c r="EJ183" i="84"/>
  <c r="DL183" i="84"/>
  <c r="DO182" i="84"/>
  <c r="DR181" i="84"/>
  <c r="EI152" i="84"/>
  <c r="DW148" i="84"/>
  <c r="DZ147" i="84"/>
  <c r="EC146" i="84"/>
  <c r="BQ138" i="84"/>
  <c r="BT139" i="84"/>
  <c r="BQ144" i="84"/>
  <c r="BB159" i="84"/>
  <c r="AW162" i="84"/>
  <c r="AQ166" i="84"/>
  <c r="BK170" i="84"/>
  <c r="BU172" i="84"/>
  <c r="BO174" i="84"/>
  <c r="BJ181" i="84"/>
  <c r="BQ184" i="84"/>
  <c r="BE188" i="84"/>
  <c r="AV191" i="84"/>
  <c r="BS194" i="84"/>
  <c r="DY193" i="84"/>
  <c r="EK189" i="84"/>
  <c r="DN186" i="84"/>
  <c r="DW183" i="84"/>
  <c r="EH172" i="84"/>
  <c r="DQ167" i="84"/>
  <c r="EC163" i="84"/>
  <c r="EO159" i="84"/>
  <c r="DL158" i="84"/>
  <c r="DX154" i="84"/>
  <c r="EJ150" i="84"/>
  <c r="DM147" i="84"/>
  <c r="CW148" i="84"/>
  <c r="CQ150" i="84"/>
  <c r="CK156" i="84"/>
  <c r="CE158" i="84"/>
  <c r="BX164" i="84"/>
  <c r="Y166" i="84"/>
  <c r="M172" i="84"/>
  <c r="DB174" i="84"/>
  <c r="O179" i="84"/>
  <c r="P138" i="84"/>
  <c r="V158" i="84"/>
  <c r="AI163" i="84"/>
  <c r="EM141" i="84"/>
  <c r="EJ142" i="84"/>
  <c r="DQ143" i="84"/>
  <c r="EL144" i="84"/>
  <c r="EJ170" i="84"/>
  <c r="ED172" i="84"/>
  <c r="DR182" i="84"/>
  <c r="DU183" i="84"/>
  <c r="DO185" i="84"/>
  <c r="DI187" i="84"/>
  <c r="EL188" i="84"/>
  <c r="EF190" i="84"/>
  <c r="DZ192" i="84"/>
  <c r="DT194" i="84"/>
  <c r="BN195" i="84"/>
  <c r="BT193" i="84"/>
  <c r="AQ192" i="84"/>
  <c r="AW190" i="84"/>
  <c r="BC188" i="84"/>
  <c r="BI186" i="84"/>
  <c r="BO184" i="84"/>
  <c r="BU182" i="84"/>
  <c r="AW172" i="84"/>
  <c r="BE166" i="84"/>
  <c r="BR163" i="84"/>
  <c r="BD159" i="84"/>
  <c r="BM154" i="84"/>
  <c r="BR151" i="84"/>
  <c r="BT145" i="84"/>
  <c r="AZ143" i="84"/>
  <c r="BI142" i="84"/>
  <c r="AM142" i="84"/>
  <c r="AW138" i="84"/>
  <c r="DS138" i="84"/>
  <c r="DM140" i="84"/>
  <c r="EP149" i="84"/>
  <c r="EA154" i="84"/>
  <c r="EF155" i="84"/>
  <c r="DU156" i="84"/>
  <c r="EO156" i="84"/>
  <c r="DO158" i="84"/>
  <c r="DT159" i="84"/>
  <c r="DI160" i="84"/>
  <c r="EC160" i="84"/>
  <c r="EQ162" i="84"/>
  <c r="EF163" i="84"/>
  <c r="DQ164" i="84"/>
  <c r="EE166" i="84"/>
  <c r="DT167" i="84"/>
  <c r="EN167" i="84"/>
  <c r="DS170" i="84"/>
  <c r="EQ170" i="84"/>
  <c r="EB171" i="84"/>
  <c r="EK172" i="84"/>
  <c r="EJ175" i="84"/>
  <c r="DY176" i="84"/>
  <c r="DK178" i="84"/>
  <c r="DP179" i="84"/>
  <c r="EG182" i="84"/>
  <c r="ED183" i="84"/>
  <c r="EA184" i="84"/>
  <c r="DX185" i="84"/>
  <c r="DU186" i="84"/>
  <c r="DR187" i="84"/>
  <c r="DO188" i="84"/>
  <c r="DL189" i="84"/>
  <c r="DI190" i="84"/>
  <c r="EO190" i="84"/>
  <c r="EL191" i="84"/>
  <c r="EI192" i="84"/>
  <c r="EF193" i="84"/>
  <c r="EC194" i="84"/>
  <c r="DZ195" i="84"/>
  <c r="BC195" i="84"/>
  <c r="BF194" i="84"/>
  <c r="BI193" i="84"/>
  <c r="BL192" i="84"/>
  <c r="BO191" i="84"/>
  <c r="BR190" i="84"/>
  <c r="BU189" i="84"/>
  <c r="AO189" i="84"/>
  <c r="AR188" i="84"/>
  <c r="AU187" i="84"/>
  <c r="AX186" i="84"/>
  <c r="BA185" i="84"/>
  <c r="BD184" i="84"/>
  <c r="BG183" i="84"/>
  <c r="BJ182" i="84"/>
  <c r="BS179" i="84"/>
  <c r="BP174" i="84"/>
  <c r="BB172" i="84"/>
  <c r="BE167" i="84"/>
  <c r="BH166" i="84"/>
  <c r="BU163" i="84"/>
  <c r="AO159" i="84"/>
  <c r="AR158" i="84"/>
  <c r="BB156" i="84"/>
  <c r="BJ152" i="84"/>
  <c r="BS149" i="84"/>
  <c r="BT148" i="84"/>
  <c r="AX148" i="84"/>
  <c r="BO147" i="84"/>
  <c r="AQ147" i="84"/>
  <c r="BD146" i="84"/>
  <c r="BU145" i="84"/>
  <c r="BT144" i="84"/>
  <c r="BP142" i="84"/>
  <c r="AT142" i="84"/>
  <c r="BN140" i="84"/>
  <c r="AX140" i="84"/>
  <c r="BO139" i="84"/>
  <c r="AY139" i="84"/>
  <c r="AO146" i="84"/>
  <c r="BU146" i="84"/>
  <c r="AQ148" i="84"/>
  <c r="BO148" i="84"/>
  <c r="BF151" i="84"/>
  <c r="BK152" i="84"/>
  <c r="AN155" i="84"/>
  <c r="BN155" i="84"/>
  <c r="BI158" i="84"/>
  <c r="AW160" i="84"/>
  <c r="AY162" i="84"/>
  <c r="AS166" i="84"/>
  <c r="BS166" i="84"/>
  <c r="BP167" i="84"/>
  <c r="BM168" i="84"/>
  <c r="AY170" i="84"/>
  <c r="BD171" i="84"/>
  <c r="BQ174" i="84"/>
  <c r="BE176" i="84"/>
  <c r="BJ179" i="84"/>
  <c r="AY180" i="84"/>
  <c r="BD181" i="84"/>
  <c r="BA182" i="84"/>
  <c r="AX183" i="84"/>
  <c r="AU184" i="84"/>
  <c r="AR185" i="84"/>
  <c r="AO186" i="84"/>
  <c r="BU186" i="84"/>
  <c r="BR187" i="84"/>
  <c r="BO188" i="84"/>
  <c r="BL189" i="84"/>
  <c r="BI190" i="84"/>
  <c r="BF191" i="84"/>
  <c r="BC192" i="84"/>
  <c r="AZ193" i="84"/>
  <c r="AW194" i="84"/>
  <c r="AT195" i="84"/>
  <c r="EM195" i="84"/>
  <c r="EP194" i="84"/>
  <c r="EQ193" i="84"/>
  <c r="DS193" i="84"/>
  <c r="DV192" i="84"/>
  <c r="DY191" i="84"/>
  <c r="EB190" i="84"/>
  <c r="EE189" i="84"/>
  <c r="EH188" i="84"/>
  <c r="EK187" i="84"/>
  <c r="EN186" i="84"/>
  <c r="EQ185" i="84"/>
  <c r="DK185" i="84"/>
  <c r="DN184" i="84"/>
  <c r="DQ183" i="84"/>
  <c r="DT182" i="84"/>
  <c r="DW181" i="84"/>
  <c r="DT180" i="84"/>
  <c r="EO179" i="84"/>
  <c r="EG179" i="84"/>
  <c r="DI179" i="84"/>
  <c r="DV178" i="84"/>
  <c r="DL178" i="84"/>
  <c r="EP176" i="84"/>
  <c r="EB176" i="84"/>
  <c r="DR176" i="84"/>
  <c r="DJ176" i="84"/>
  <c r="EK175" i="84"/>
  <c r="EC175" i="84"/>
  <c r="DU175" i="84"/>
  <c r="EN174" i="84"/>
  <c r="DX174" i="84"/>
  <c r="DC192" i="84"/>
  <c r="CM192" i="84"/>
  <c r="AI192" i="84"/>
  <c r="AD191" i="84"/>
  <c r="DE190" i="84"/>
  <c r="CO190" i="84"/>
  <c r="BY190" i="84"/>
  <c r="G190" i="84"/>
  <c r="J189" i="84"/>
  <c r="CU188" i="84"/>
  <c r="CE188" i="84"/>
  <c r="S188" i="84"/>
  <c r="V187" i="84"/>
  <c r="DA186" i="84"/>
  <c r="CK186" i="84"/>
  <c r="AE186" i="84"/>
  <c r="AH185" i="84"/>
  <c r="B185" i="84"/>
  <c r="CQ184" i="84"/>
  <c r="CA184" i="84"/>
  <c r="K184" i="84"/>
  <c r="R183" i="84"/>
  <c r="CY182" i="84"/>
  <c r="CI182" i="84"/>
  <c r="AE182" i="84"/>
  <c r="DE180" i="84"/>
  <c r="CW180" i="84"/>
  <c r="CO180" i="84"/>
  <c r="CG180" i="84"/>
  <c r="BY180" i="84"/>
  <c r="DD178" i="84"/>
  <c r="CG175" i="84"/>
  <c r="DA159" i="84"/>
  <c r="B158" i="84"/>
  <c r="L152" i="84"/>
  <c r="V150" i="84"/>
  <c r="AJ148" i="84"/>
  <c r="CY143" i="84"/>
  <c r="CD139" i="84"/>
  <c r="DD142" i="84"/>
  <c r="L138" i="84"/>
  <c r="CA179" i="84"/>
  <c r="DB171" i="84"/>
  <c r="D166" i="84"/>
  <c r="N164" i="84"/>
  <c r="AB162" i="84"/>
  <c r="U155" i="84"/>
  <c r="CE139" i="84"/>
  <c r="DF179" i="84"/>
  <c r="BZ179" i="84"/>
  <c r="I179" i="84"/>
  <c r="AC171" i="84"/>
  <c r="DD163" i="84"/>
  <c r="BX163" i="84"/>
  <c r="D158" i="84"/>
  <c r="N156" i="84"/>
  <c r="CH155" i="84"/>
  <c r="AB154" i="84"/>
  <c r="N148" i="84"/>
  <c r="CQ174" i="84"/>
  <c r="AI174" i="84"/>
  <c r="C174" i="84"/>
  <c r="CS172" i="84"/>
  <c r="CC172" i="84"/>
  <c r="O172" i="84"/>
  <c r="R167" i="84"/>
  <c r="CY166" i="84"/>
  <c r="CI166" i="84"/>
  <c r="AA166" i="84"/>
  <c r="CI164" i="84"/>
  <c r="AD163" i="84"/>
  <c r="CP150" i="84"/>
  <c r="I150" i="84"/>
  <c r="DB148" i="84"/>
  <c r="CH148" i="84"/>
  <c r="U180" i="84"/>
  <c r="CG178" i="84"/>
  <c r="CI163" i="84"/>
  <c r="AI159" i="84"/>
  <c r="AF148" i="84"/>
  <c r="Y143" i="84"/>
  <c r="CX171" i="84"/>
  <c r="AC172" i="84"/>
  <c r="CC156" i="84"/>
  <c r="CO148" i="84"/>
  <c r="F140" i="84"/>
  <c r="O155" i="84"/>
  <c r="AB160" i="84"/>
  <c r="D164" i="84"/>
  <c r="X172" i="84"/>
  <c r="EH142" i="84"/>
  <c r="EE143" i="84"/>
  <c r="EB144" i="84"/>
  <c r="EQ145" i="84"/>
  <c r="EK147" i="84"/>
  <c r="DY151" i="84"/>
  <c r="DM155" i="84"/>
  <c r="EP156" i="84"/>
  <c r="EJ158" i="84"/>
  <c r="ED160" i="84"/>
  <c r="DX162" i="84"/>
  <c r="DL166" i="84"/>
  <c r="EO167" i="84"/>
  <c r="EC171" i="84"/>
  <c r="EL180" i="84"/>
  <c r="EP184" i="84"/>
  <c r="DQ187" i="84"/>
  <c r="EN190" i="84"/>
  <c r="EB194" i="84"/>
  <c r="BO192" i="84"/>
  <c r="AR189" i="84"/>
  <c r="BT185" i="84"/>
  <c r="BM182" i="84"/>
  <c r="BR175" i="84"/>
  <c r="AO174" i="84"/>
  <c r="AY172" i="84"/>
  <c r="BE170" i="84"/>
  <c r="BJ167" i="84"/>
  <c r="BP163" i="84"/>
  <c r="AM162" i="84"/>
  <c r="AV159" i="84"/>
  <c r="BH155" i="84"/>
  <c r="BQ152" i="84"/>
  <c r="AN151" i="84"/>
  <c r="AV147" i="84"/>
  <c r="BR143" i="84"/>
  <c r="BS140" i="84"/>
  <c r="AZ138" i="84"/>
  <c r="AM139" i="84"/>
  <c r="BC139" i="84"/>
  <c r="BU139" i="84"/>
  <c r="BJ140" i="84"/>
  <c r="BD142" i="84"/>
  <c r="BI143" i="84"/>
  <c r="AP144" i="84"/>
  <c r="BF144" i="84"/>
  <c r="BH146" i="84"/>
  <c r="AT148" i="84"/>
  <c r="AR152" i="84"/>
  <c r="AN154" i="84"/>
  <c r="AU155" i="84"/>
  <c r="BD158" i="84"/>
  <c r="BT158" i="84"/>
  <c r="AZ160" i="84"/>
  <c r="BQ163" i="84"/>
  <c r="BF164" i="84"/>
  <c r="BK175" i="84"/>
  <c r="AR176" i="84"/>
  <c r="BH176" i="84"/>
  <c r="BB178" i="84"/>
  <c r="BR178" i="84"/>
  <c r="AS181" i="84"/>
  <c r="AP182" i="84"/>
  <c r="BN182" i="84"/>
  <c r="BA183" i="84"/>
  <c r="AX184" i="84"/>
  <c r="AU185" i="84"/>
  <c r="AR186" i="84"/>
  <c r="AO187" i="84"/>
  <c r="BU187" i="84"/>
  <c r="AQ189" i="84"/>
  <c r="AV190" i="84"/>
  <c r="AM191" i="84"/>
  <c r="BS191" i="84"/>
  <c r="BP192" i="84"/>
  <c r="BM193" i="84"/>
  <c r="BJ194" i="84"/>
  <c r="BG195" i="84"/>
  <c r="DX195" i="84"/>
  <c r="EA194" i="84"/>
  <c r="ED193" i="84"/>
  <c r="EG192" i="84"/>
  <c r="EP191" i="84"/>
  <c r="EK190" i="84"/>
  <c r="EH189" i="84"/>
  <c r="DJ189" i="84"/>
  <c r="DM188" i="84"/>
  <c r="DP187" i="84"/>
  <c r="DS186" i="84"/>
  <c r="DV185" i="84"/>
  <c r="DW184" i="84"/>
  <c r="EH183" i="84"/>
  <c r="EK182" i="84"/>
  <c r="DN151" i="84"/>
  <c r="DQ150" i="84"/>
  <c r="DO148" i="84"/>
  <c r="DU146" i="84"/>
  <c r="AN139" i="84"/>
  <c r="BE154" i="84"/>
  <c r="AY156" i="84"/>
  <c r="BM162" i="84"/>
  <c r="BG164" i="84"/>
  <c r="BG166" i="84"/>
  <c r="BA168" i="84"/>
  <c r="AR171" i="84"/>
  <c r="AV175" i="84"/>
  <c r="AQ182" i="84"/>
  <c r="AX185" i="84"/>
  <c r="BU188" i="84"/>
  <c r="BI192" i="84"/>
  <c r="EI195" i="84"/>
  <c r="DL192" i="84"/>
  <c r="DX188" i="84"/>
  <c r="EJ184" i="84"/>
  <c r="EP182" i="84"/>
  <c r="DR172" i="84"/>
  <c r="ED168" i="84"/>
  <c r="EJ166" i="84"/>
  <c r="EP164" i="84"/>
  <c r="DM163" i="84"/>
  <c r="EK155" i="84"/>
  <c r="DN152" i="84"/>
  <c r="DT150" i="84"/>
  <c r="DZ148" i="84"/>
  <c r="EF146" i="84"/>
  <c r="EQ143" i="84"/>
  <c r="Z147" i="84"/>
  <c r="B151" i="84"/>
  <c r="DA156" i="84"/>
  <c r="CU158" i="84"/>
  <c r="CN164" i="84"/>
  <c r="CH166" i="84"/>
  <c r="CB172" i="84"/>
  <c r="X171" i="84"/>
  <c r="CB155" i="84"/>
  <c r="AB170" i="84"/>
  <c r="Z138" i="84"/>
  <c r="BZ139" i="84"/>
  <c r="BY155" i="84"/>
  <c r="AJ156" i="84"/>
  <c r="S159" i="84"/>
  <c r="EN142" i="84"/>
  <c r="DU143" i="84"/>
  <c r="DR144" i="84"/>
  <c r="EP144" i="84"/>
  <c r="DL146" i="84"/>
  <c r="DN148" i="84"/>
  <c r="EK167" i="84"/>
  <c r="ED180" i="84"/>
  <c r="EH182" i="84"/>
  <c r="DL184" i="84"/>
  <c r="EO185" i="84"/>
  <c r="EI187" i="84"/>
  <c r="EC189" i="84"/>
  <c r="DW191" i="84"/>
  <c r="DQ193" i="84"/>
  <c r="DK195" i="84"/>
  <c r="AR195" i="84"/>
  <c r="AX193" i="84"/>
  <c r="BD191" i="84"/>
  <c r="BJ189" i="84"/>
  <c r="BP187" i="84"/>
  <c r="AM186" i="84"/>
  <c r="AS184" i="84"/>
  <c r="AY182" i="84"/>
  <c r="BE180" i="84"/>
  <c r="BK178" i="84"/>
  <c r="AT175" i="84"/>
  <c r="AQ172" i="84"/>
  <c r="BC170" i="84"/>
  <c r="BL167" i="84"/>
  <c r="BO164" i="84"/>
  <c r="BH163" i="84"/>
  <c r="AO162" i="84"/>
  <c r="AT159" i="84"/>
  <c r="BP155" i="84"/>
  <c r="BC154" i="84"/>
  <c r="BL151" i="84"/>
  <c r="BR149" i="84"/>
  <c r="BA148" i="84"/>
  <c r="AX143" i="84"/>
  <c r="BT141" i="84"/>
  <c r="AQ140" i="84"/>
  <c r="AT139" i="84"/>
  <c r="BK138" i="84"/>
  <c r="DW138" i="84"/>
  <c r="DT139" i="84"/>
  <c r="DQ140" i="84"/>
  <c r="EM146" i="84"/>
  <c r="EC148" i="84"/>
  <c r="DT151" i="84"/>
  <c r="DK154" i="84"/>
  <c r="EE154" i="84"/>
  <c r="DP155" i="84"/>
  <c r="EN155" i="84"/>
  <c r="DY156" i="84"/>
  <c r="DS158" i="84"/>
  <c r="EM158" i="84"/>
  <c r="EB159" i="84"/>
  <c r="DM160" i="84"/>
  <c r="EG160" i="84"/>
  <c r="EA162" i="84"/>
  <c r="DP163" i="84"/>
  <c r="EJ163" i="84"/>
  <c r="DU164" i="84"/>
  <c r="DO166" i="84"/>
  <c r="EM166" i="84"/>
  <c r="DX167" i="84"/>
  <c r="DI168" i="84"/>
  <c r="EG168" i="84"/>
  <c r="EA170" i="84"/>
  <c r="DL171" i="84"/>
  <c r="EF171" i="84"/>
  <c r="DU172" i="84"/>
  <c r="EO172" i="84"/>
  <c r="DT175" i="84"/>
  <c r="EC176" i="84"/>
  <c r="DO178" i="84"/>
  <c r="DX179" i="84"/>
  <c r="DI180" i="84"/>
  <c r="EI182" i="84"/>
  <c r="EF183" i="84"/>
  <c r="EC184" i="84"/>
  <c r="DZ185" i="84"/>
  <c r="DW186" i="84"/>
  <c r="DT187" i="84"/>
  <c r="DQ188" i="84"/>
  <c r="DN189" i="84"/>
  <c r="DK190" i="84"/>
  <c r="EQ190" i="84"/>
  <c r="EN191" i="84"/>
  <c r="EK192" i="84"/>
  <c r="EH193" i="84"/>
  <c r="EE194" i="84"/>
  <c r="EB195" i="84"/>
  <c r="AS195" i="84"/>
  <c r="AV194" i="84"/>
  <c r="AY193" i="84"/>
  <c r="BB192" i="84"/>
  <c r="BE191" i="84"/>
  <c r="BH190" i="84"/>
  <c r="BK189" i="84"/>
  <c r="BN188" i="84"/>
  <c r="BQ187" i="84"/>
  <c r="BT186" i="84"/>
  <c r="AN186" i="84"/>
  <c r="AQ185" i="84"/>
  <c r="AT184" i="84"/>
  <c r="AW183" i="84"/>
  <c r="AZ182" i="84"/>
  <c r="AP178" i="84"/>
  <c r="AV176" i="84"/>
  <c r="BH174" i="84"/>
  <c r="AT172" i="84"/>
  <c r="AW167" i="84"/>
  <c r="AZ166" i="84"/>
  <c r="BJ164" i="84"/>
  <c r="BM163" i="84"/>
  <c r="BP158" i="84"/>
  <c r="AT156" i="84"/>
  <c r="BM151" i="84"/>
  <c r="BN148" i="84"/>
  <c r="AV148" i="84"/>
  <c r="BG147" i="84"/>
  <c r="BT146" i="84"/>
  <c r="BB146" i="84"/>
  <c r="BB144" i="84"/>
  <c r="AQ143" i="84"/>
  <c r="BJ142" i="84"/>
  <c r="BL140" i="84"/>
  <c r="AV140" i="84"/>
  <c r="BI139" i="84"/>
  <c r="AS139" i="84"/>
  <c r="AU146" i="84"/>
  <c r="AR147" i="84"/>
  <c r="AW148" i="84"/>
  <c r="BQ150" i="84"/>
  <c r="AO152" i="84"/>
  <c r="BD155" i="84"/>
  <c r="AM156" i="84"/>
  <c r="AM158" i="84"/>
  <c r="BK158" i="84"/>
  <c r="BF159" i="84"/>
  <c r="BI162" i="84"/>
  <c r="AP163" i="84"/>
  <c r="BC164" i="84"/>
  <c r="AU166" i="84"/>
  <c r="AX167" i="84"/>
  <c r="AM168" i="84"/>
  <c r="BS168" i="84"/>
  <c r="AS172" i="84"/>
  <c r="BS174" i="84"/>
  <c r="AO176" i="84"/>
  <c r="BK176" i="84"/>
  <c r="AN179" i="84"/>
  <c r="BI180" i="84"/>
  <c r="BF181" i="84"/>
  <c r="BC182" i="84"/>
  <c r="AZ183" i="84"/>
  <c r="AW184" i="84"/>
  <c r="AT185" i="84"/>
  <c r="AQ186" i="84"/>
  <c r="AN187" i="84"/>
  <c r="BT187" i="84"/>
  <c r="BQ188" i="84"/>
  <c r="BN189" i="84"/>
  <c r="BK190" i="84"/>
  <c r="BH191" i="84"/>
  <c r="BE192" i="84"/>
  <c r="BB193" i="84"/>
  <c r="AY194" i="84"/>
  <c r="AV195" i="84"/>
  <c r="EK195" i="84"/>
  <c r="EN194" i="84"/>
  <c r="EK193" i="84"/>
  <c r="EN192" i="84"/>
  <c r="EQ191" i="84"/>
  <c r="DK191" i="84"/>
  <c r="DN190" i="84"/>
  <c r="DQ189" i="84"/>
  <c r="DT188" i="84"/>
  <c r="DW187" i="84"/>
  <c r="DZ186" i="84"/>
  <c r="EC185" i="84"/>
  <c r="EF184" i="84"/>
  <c r="EI183" i="84"/>
  <c r="EL182" i="84"/>
  <c r="DL180" i="84"/>
  <c r="EM179" i="84"/>
  <c r="EE179" i="84"/>
  <c r="DO179" i="84"/>
  <c r="EP178" i="84"/>
  <c r="ED178" i="84"/>
  <c r="DT178" i="84"/>
  <c r="EN176" i="84"/>
  <c r="DX176" i="84"/>
  <c r="DP176" i="84"/>
  <c r="EI175" i="84"/>
  <c r="EA175" i="84"/>
  <c r="DK175" i="84"/>
  <c r="EL174" i="84"/>
  <c r="ED174" i="84"/>
  <c r="DV174" i="84"/>
  <c r="EJ172" i="84"/>
  <c r="DT172" i="84"/>
  <c r="EM171" i="84"/>
  <c r="DW171" i="84"/>
  <c r="EP170" i="84"/>
  <c r="DZ170" i="84"/>
  <c r="DJ170" i="84"/>
  <c r="EF168" i="84"/>
  <c r="EE151" i="84"/>
  <c r="EH150" i="84"/>
  <c r="ED146" i="84"/>
  <c r="DX140" i="84"/>
  <c r="EA139" i="84"/>
  <c r="DC195" i="84"/>
  <c r="CI195" i="84"/>
  <c r="AA195" i="84"/>
  <c r="AH194" i="84"/>
  <c r="DF193" i="84"/>
  <c r="CP193" i="84"/>
  <c r="BZ193" i="84"/>
  <c r="I193" i="84"/>
  <c r="L192" i="84"/>
  <c r="CU191" i="84"/>
  <c r="CE191" i="84"/>
  <c r="S191" i="84"/>
  <c r="V190" i="84"/>
  <c r="DB189" i="84"/>
  <c r="CL189" i="84"/>
  <c r="AG189" i="84"/>
  <c r="AJ188" i="84"/>
  <c r="D188" i="84"/>
  <c r="CQ187" i="84"/>
  <c r="CA187" i="84"/>
  <c r="K187" i="84"/>
  <c r="V186" i="84"/>
  <c r="DB185" i="84"/>
  <c r="CL185" i="84"/>
  <c r="AG185" i="84"/>
  <c r="AB184" i="84"/>
  <c r="DE183" i="84"/>
  <c r="CS183" i="84"/>
  <c r="AB176" i="84"/>
  <c r="X160" i="84"/>
  <c r="T156" i="84"/>
  <c r="CU155" i="84"/>
  <c r="CE155" i="84"/>
  <c r="S155" i="84"/>
  <c r="DE140" i="84"/>
  <c r="BY140" i="84"/>
  <c r="AE139" i="84"/>
  <c r="B142" i="84"/>
  <c r="CX174" i="84"/>
  <c r="Y174" i="84"/>
  <c r="CF172" i="84"/>
  <c r="CG183" i="84"/>
  <c r="AE183" i="84"/>
  <c r="AH182" i="84"/>
  <c r="DF181" i="84"/>
  <c r="CR181" i="84"/>
  <c r="BZ181" i="84"/>
  <c r="M181" i="84"/>
  <c r="CX195" i="84"/>
  <c r="CH195" i="84"/>
  <c r="Y195" i="84"/>
  <c r="AB194" i="84"/>
  <c r="DC193" i="84"/>
  <c r="CM193" i="84"/>
  <c r="AA193" i="84"/>
  <c r="AD192" i="84"/>
  <c r="B192" i="84"/>
  <c r="CR191" i="84"/>
  <c r="CB191" i="84"/>
  <c r="M191" i="84"/>
  <c r="P190" i="84"/>
  <c r="CW189" i="84"/>
  <c r="CG189" i="84"/>
  <c r="W189" i="84"/>
  <c r="R188" i="84"/>
  <c r="CZ187" i="84"/>
  <c r="CH187" i="84"/>
  <c r="AC187" i="84"/>
  <c r="X186" i="84"/>
  <c r="DC185" i="84"/>
  <c r="CM185" i="84"/>
  <c r="CE185" i="84"/>
  <c r="K185" i="84"/>
  <c r="N184" i="84"/>
  <c r="CZ183" i="84"/>
  <c r="CL183" i="84"/>
  <c r="Y183" i="84"/>
  <c r="AB182" i="84"/>
  <c r="AJ195" i="84"/>
  <c r="X195" i="84"/>
  <c r="H195" i="84"/>
  <c r="DB194" i="84"/>
  <c r="CT194" i="84"/>
  <c r="CL194" i="84"/>
  <c r="CD194" i="84"/>
  <c r="AG194" i="84"/>
  <c r="Q194" i="84"/>
  <c r="AJ193" i="84"/>
  <c r="T193" i="84"/>
  <c r="D193" i="84"/>
  <c r="CZ192" i="84"/>
  <c r="CR192" i="84"/>
  <c r="CJ192" i="84"/>
  <c r="CB192" i="84"/>
  <c r="AC192" i="84"/>
  <c r="M192" i="84"/>
  <c r="AH191" i="84"/>
  <c r="R191" i="84"/>
  <c r="B191" i="84"/>
  <c r="CY190" i="84"/>
  <c r="CQ190" i="84"/>
  <c r="CI190" i="84"/>
  <c r="CA190" i="84"/>
  <c r="AA190" i="84"/>
  <c r="K190" i="84"/>
  <c r="AD189" i="84"/>
  <c r="N189" i="84"/>
  <c r="DE188" i="84"/>
  <c r="CW188" i="84"/>
  <c r="CO188" i="84"/>
  <c r="CG188" i="84"/>
  <c r="BY188" i="84"/>
  <c r="W188" i="84"/>
  <c r="G188" i="84"/>
  <c r="Z187" i="84"/>
  <c r="J187" i="84"/>
  <c r="DC186" i="84"/>
  <c r="CU186" i="84"/>
  <c r="CM186" i="84"/>
  <c r="CE186" i="84"/>
  <c r="AI186" i="84"/>
  <c r="S186" i="84"/>
  <c r="C186" i="84"/>
  <c r="V185" i="84"/>
  <c r="F185" i="84"/>
  <c r="DA184" i="84"/>
  <c r="CS184" i="84"/>
  <c r="CK184" i="84"/>
  <c r="CC184" i="84"/>
  <c r="AE184" i="84"/>
  <c r="O184" i="84"/>
  <c r="X181" i="84"/>
  <c r="V183" i="84"/>
  <c r="B183" i="84"/>
  <c r="DA182" i="84"/>
  <c r="CQ182" i="84"/>
  <c r="CK182" i="84"/>
  <c r="CA182" i="84"/>
  <c r="AA182" i="84"/>
  <c r="K182" i="84"/>
  <c r="AD181" i="84"/>
  <c r="X175" i="84"/>
  <c r="CL178" i="84"/>
  <c r="D176" i="84"/>
  <c r="CS175" i="84"/>
  <c r="O175" i="84"/>
  <c r="N174" i="84"/>
  <c r="L172" i="84"/>
  <c r="DC171" i="84"/>
  <c r="CU171" i="84"/>
  <c r="CE171" i="84"/>
  <c r="S171" i="84"/>
  <c r="C171" i="84"/>
  <c r="V170" i="84"/>
  <c r="AJ168" i="84"/>
  <c r="R166" i="84"/>
  <c r="CO159" i="84"/>
  <c r="G159" i="84"/>
  <c r="CY151" i="84"/>
  <c r="AA151" i="84"/>
  <c r="DF149" i="84"/>
  <c r="X144" i="84"/>
  <c r="D148" i="84"/>
  <c r="CK147" i="84"/>
  <c r="CA147" i="84"/>
  <c r="AH146" i="84"/>
  <c r="DA140" i="84"/>
  <c r="CC140" i="84"/>
  <c r="CR147" i="84"/>
  <c r="CV144" i="84"/>
  <c r="CS143" i="84"/>
  <c r="O139" i="84"/>
  <c r="CV174" i="84"/>
  <c r="CF174" i="84"/>
  <c r="U174" i="84"/>
  <c r="DB172" i="84"/>
  <c r="CL172" i="84"/>
  <c r="AG172" i="84"/>
  <c r="AJ171" i="84"/>
  <c r="D167" i="84"/>
  <c r="CR166" i="84"/>
  <c r="CB166" i="84"/>
  <c r="M166" i="84"/>
  <c r="CX164" i="84"/>
  <c r="CH164" i="84"/>
  <c r="Y164" i="84"/>
  <c r="AB163" i="84"/>
  <c r="DE158" i="84"/>
  <c r="CO158" i="84"/>
  <c r="BY158" i="84"/>
  <c r="G158" i="84"/>
  <c r="CU156" i="84"/>
  <c r="CE156" i="84"/>
  <c r="S156" i="84"/>
  <c r="V151" i="84"/>
  <c r="DA150" i="84"/>
  <c r="CK150" i="84"/>
  <c r="AE150" i="84"/>
  <c r="AH149" i="84"/>
  <c r="CQ148" i="84"/>
  <c r="CA148" i="84"/>
  <c r="K148" i="84"/>
  <c r="AB143" i="84"/>
  <c r="P174" i="84"/>
  <c r="DD171" i="84"/>
  <c r="BX171" i="84"/>
  <c r="CR144" i="84"/>
  <c r="AB144" i="84"/>
  <c r="CF139" i="84"/>
  <c r="U143" i="84"/>
  <c r="E143" i="84"/>
  <c r="CD142" i="84"/>
  <c r="DE174" i="84"/>
  <c r="C166" i="84"/>
  <c r="CS164" i="84"/>
  <c r="CC164" i="84"/>
  <c r="O164" i="84"/>
  <c r="X155" i="84"/>
  <c r="H159" i="84"/>
  <c r="DB158" i="84"/>
  <c r="CT158" i="84"/>
  <c r="CL158" i="84"/>
  <c r="CD158" i="84"/>
  <c r="AG158" i="84"/>
  <c r="Q158" i="84"/>
  <c r="CZ156" i="84"/>
  <c r="CR156" i="84"/>
  <c r="CJ156" i="84"/>
  <c r="CB156" i="84"/>
  <c r="AC156" i="84"/>
  <c r="M156" i="84"/>
  <c r="AF155" i="84"/>
  <c r="D151" i="84"/>
  <c r="CR150" i="84"/>
  <c r="CB150" i="84"/>
  <c r="M150" i="84"/>
  <c r="CF148" i="84"/>
  <c r="AG148" i="84"/>
  <c r="Q148" i="84"/>
  <c r="AJ147" i="84"/>
  <c r="AE140" i="84"/>
  <c r="E144" i="84"/>
  <c r="CS139" i="84"/>
  <c r="X152" i="84"/>
  <c r="V142" i="84"/>
  <c r="CY150" i="84"/>
  <c r="DD147" i="84"/>
  <c r="DJ184" i="84"/>
  <c r="DR192" i="84"/>
  <c r="AV193" i="84"/>
  <c r="AN185" i="84"/>
  <c r="BF179" i="84"/>
  <c r="AW147" i="84"/>
  <c r="BC151" i="84"/>
  <c r="BF154" i="84"/>
  <c r="AP156" i="84"/>
  <c r="BI159" i="84"/>
  <c r="AV162" i="84"/>
  <c r="BH164" i="84"/>
  <c r="BC167" i="84"/>
  <c r="BS171" i="84"/>
  <c r="AM175" i="84"/>
  <c r="BO179" i="84"/>
  <c r="BL180" i="84"/>
  <c r="BL182" i="84"/>
  <c r="BP184" i="84"/>
  <c r="BP186" i="84"/>
  <c r="BJ188" i="84"/>
  <c r="AN190" i="84"/>
  <c r="BQ191" i="84"/>
  <c r="BK193" i="84"/>
  <c r="BE195" i="84"/>
  <c r="DP168" i="84"/>
  <c r="EI167" i="84"/>
  <c r="DS167" i="84"/>
  <c r="EL166" i="84"/>
  <c r="DV166" i="84"/>
  <c r="EB164" i="84"/>
  <c r="EE163" i="84"/>
  <c r="EH162" i="84"/>
  <c r="EN160" i="84"/>
  <c r="EQ159" i="84"/>
  <c r="DK159" i="84"/>
  <c r="DN158" i="84"/>
  <c r="DT156" i="84"/>
  <c r="DW155" i="84"/>
  <c r="DZ154" i="84"/>
  <c r="EF152" i="84"/>
  <c r="DW151" i="84"/>
  <c r="DP148" i="84"/>
  <c r="DV146" i="84"/>
  <c r="CW195" i="84"/>
  <c r="CG195" i="84"/>
  <c r="W195" i="84"/>
  <c r="AD194" i="84"/>
  <c r="DD193" i="84"/>
  <c r="CN193" i="84"/>
  <c r="BX193" i="84"/>
  <c r="E193" i="84"/>
  <c r="H192" i="84"/>
  <c r="CS191" i="84"/>
  <c r="CC191" i="84"/>
  <c r="O191" i="84"/>
  <c r="R190" i="84"/>
  <c r="CZ189" i="84"/>
  <c r="CJ189" i="84"/>
  <c r="AC189" i="84"/>
  <c r="AF188" i="84"/>
  <c r="DE187" i="84"/>
  <c r="CO187" i="84"/>
  <c r="BY187" i="84"/>
  <c r="G187" i="84"/>
  <c r="J186" i="84"/>
  <c r="CV185" i="84"/>
  <c r="CF185" i="84"/>
  <c r="U185" i="84"/>
  <c r="X184" i="84"/>
  <c r="DC183" i="84"/>
  <c r="Z179" i="84"/>
  <c r="CE167" i="84"/>
  <c r="D156" i="84"/>
  <c r="CQ155" i="84"/>
  <c r="CA155" i="84"/>
  <c r="K155" i="84"/>
  <c r="CX144" i="84"/>
  <c r="AA139" i="84"/>
  <c r="CW179" i="84"/>
  <c r="I174" i="84"/>
  <c r="U172" i="84"/>
  <c r="CE183" i="84"/>
  <c r="S183" i="84"/>
  <c r="V182" i="84"/>
  <c r="CZ181" i="84"/>
  <c r="CL181" i="84"/>
  <c r="AC181" i="84"/>
  <c r="X176" i="84"/>
  <c r="CR195" i="84"/>
  <c r="CB195" i="84"/>
  <c r="M195" i="84"/>
  <c r="P194" i="84"/>
  <c r="CW193" i="84"/>
  <c r="CG193" i="84"/>
  <c r="W193" i="84"/>
  <c r="Z192" i="84"/>
  <c r="DF191" i="84"/>
  <c r="CP191" i="84"/>
  <c r="BZ191" i="84"/>
  <c r="I191" i="84"/>
  <c r="L190" i="84"/>
  <c r="CU189" i="84"/>
  <c r="CE189" i="84"/>
  <c r="K189" i="84"/>
  <c r="N188" i="84"/>
  <c r="CX187" i="84"/>
  <c r="CB187" i="84"/>
  <c r="Q187" i="84"/>
  <c r="L186" i="84"/>
  <c r="CW185" i="84"/>
  <c r="CK185" i="84"/>
  <c r="BY185" i="84"/>
  <c r="G185" i="84"/>
  <c r="B184" i="84"/>
  <c r="CV183" i="84"/>
  <c r="CF183" i="84"/>
  <c r="U183" i="84"/>
  <c r="X178" i="84"/>
  <c r="CG181" i="84"/>
  <c r="AH195" i="84"/>
  <c r="R195" i="84"/>
  <c r="B195" i="84"/>
  <c r="CY194" i="84"/>
  <c r="CQ194" i="84"/>
  <c r="CI194" i="84"/>
  <c r="CA194" i="84"/>
  <c r="AA194" i="84"/>
  <c r="K194" i="84"/>
  <c r="AD193" i="84"/>
  <c r="N193" i="84"/>
  <c r="DE192" i="84"/>
  <c r="CW192" i="84"/>
  <c r="CO192" i="84"/>
  <c r="CG192" i="84"/>
  <c r="BY192" i="84"/>
  <c r="W192" i="84"/>
  <c r="G192" i="84"/>
  <c r="AB191" i="84"/>
  <c r="L191" i="84"/>
  <c r="DD190" i="84"/>
  <c r="CV190" i="84"/>
  <c r="CN190" i="84"/>
  <c r="CF190" i="84"/>
  <c r="BX190" i="84"/>
  <c r="U190" i="84"/>
  <c r="E190" i="84"/>
  <c r="X189" i="84"/>
  <c r="H189" i="84"/>
  <c r="DB188" i="84"/>
  <c r="CT188" i="84"/>
  <c r="CL188" i="84"/>
  <c r="CD188" i="84"/>
  <c r="AG188" i="84"/>
  <c r="Q188" i="84"/>
  <c r="AJ187" i="84"/>
  <c r="T187" i="84"/>
  <c r="D187" i="84"/>
  <c r="CZ186" i="84"/>
  <c r="CR186" i="84"/>
  <c r="CJ186" i="84"/>
  <c r="CB186" i="84"/>
  <c r="AC186" i="84"/>
  <c r="M186" i="84"/>
  <c r="AF185" i="84"/>
  <c r="P185" i="84"/>
  <c r="DF184" i="84"/>
  <c r="CX184" i="84"/>
  <c r="CP184" i="84"/>
  <c r="CH184" i="84"/>
  <c r="BZ184" i="84"/>
  <c r="Y184" i="84"/>
  <c r="I184" i="84"/>
  <c r="AJ183" i="84"/>
  <c r="P183" i="84"/>
  <c r="DF182" i="84"/>
  <c r="CX182" i="84"/>
  <c r="CP182" i="84"/>
  <c r="CH182" i="84"/>
  <c r="BZ182" i="84"/>
  <c r="Y182" i="84"/>
  <c r="I182" i="84"/>
  <c r="AB181" i="84"/>
  <c r="N181" i="84"/>
  <c r="P179" i="84"/>
  <c r="DA175" i="84"/>
  <c r="CQ175" i="84"/>
  <c r="AE175" i="84"/>
  <c r="F174" i="84"/>
  <c r="X168" i="84"/>
  <c r="H172" i="84"/>
  <c r="CC171" i="84"/>
  <c r="AH170" i="84"/>
  <c r="N170" i="84"/>
  <c r="CO167" i="84"/>
  <c r="G167" i="84"/>
  <c r="J166" i="84"/>
  <c r="P160" i="84"/>
  <c r="CG159" i="84"/>
  <c r="Z158" i="84"/>
  <c r="CQ151" i="84"/>
  <c r="T148" i="84"/>
  <c r="DC147" i="84"/>
  <c r="CQ147" i="84"/>
  <c r="AI147" i="84"/>
  <c r="K147" i="84"/>
  <c r="AD146" i="84"/>
  <c r="CS140" i="84"/>
  <c r="AJ140" i="84"/>
  <c r="CB147" i="84"/>
  <c r="CC143" i="84"/>
  <c r="G139" i="84"/>
  <c r="D175" i="84"/>
  <c r="CR174" i="84"/>
  <c r="CB174" i="84"/>
  <c r="M174" i="84"/>
  <c r="CX172" i="84"/>
  <c r="CH172" i="84"/>
  <c r="Y172" i="84"/>
  <c r="AB171" i="84"/>
  <c r="DD166" i="84"/>
  <c r="CN166" i="84"/>
  <c r="BX166" i="84"/>
  <c r="E166" i="84"/>
  <c r="CT164" i="84"/>
  <c r="CD164" i="84"/>
  <c r="Q164" i="84"/>
  <c r="V159" i="84"/>
  <c r="DA158" i="84"/>
  <c r="CK158" i="84"/>
  <c r="AE158" i="84"/>
  <c r="CQ156" i="84"/>
  <c r="CA156" i="84"/>
  <c r="K156" i="84"/>
  <c r="N151" i="84"/>
  <c r="CW150" i="84"/>
  <c r="CG150" i="84"/>
  <c r="W150" i="84"/>
  <c r="DC148" i="84"/>
  <c r="CM148" i="84"/>
  <c r="AI148" i="84"/>
  <c r="C148" i="84"/>
  <c r="AA138" i="84"/>
  <c r="H174" i="84"/>
  <c r="CV171" i="84"/>
  <c r="U171" i="84"/>
  <c r="DD139" i="84"/>
  <c r="BX139" i="84"/>
  <c r="Q143" i="84"/>
  <c r="DA174" i="84"/>
  <c r="DE164" i="84"/>
  <c r="CO164" i="84"/>
  <c r="BY164" i="84"/>
  <c r="G164" i="84"/>
  <c r="T159" i="84"/>
  <c r="D159" i="84"/>
  <c r="CZ158" i="84"/>
  <c r="CR158" i="84"/>
  <c r="CJ158" i="84"/>
  <c r="CB158" i="84"/>
  <c r="AC158" i="84"/>
  <c r="M158" i="84"/>
  <c r="DF156" i="84"/>
  <c r="CX156" i="84"/>
  <c r="CP156" i="84"/>
  <c r="CH156" i="84"/>
  <c r="BZ156" i="84"/>
  <c r="Y156" i="84"/>
  <c r="I156" i="84"/>
  <c r="AB155" i="84"/>
  <c r="DD150" i="84"/>
  <c r="CN150" i="84"/>
  <c r="BX150" i="84"/>
  <c r="E150" i="84"/>
  <c r="CB148" i="84"/>
  <c r="AC148" i="84"/>
  <c r="M148" i="84"/>
  <c r="AF147" i="84"/>
  <c r="AA140" i="84"/>
  <c r="DE139" i="84"/>
  <c r="CO139" i="84"/>
  <c r="AC142" i="84"/>
  <c r="X154" i="84"/>
  <c r="BX147" i="84"/>
  <c r="CM158" i="84"/>
  <c r="CD163" i="84"/>
  <c r="CS151" i="84"/>
  <c r="EJ186" i="84"/>
  <c r="DL194" i="84"/>
  <c r="BR191" i="84"/>
  <c r="AT183" i="84"/>
  <c r="BA143" i="84"/>
  <c r="BE147" i="84"/>
  <c r="BN154" i="84"/>
  <c r="AX156" i="84"/>
  <c r="BP164" i="84"/>
  <c r="BN170" i="84"/>
  <c r="AX174" i="84"/>
  <c r="BA175" i="84"/>
  <c r="AN180" i="84"/>
  <c r="BC183" i="84"/>
  <c r="AW185" i="84"/>
  <c r="AW187" i="84"/>
  <c r="BR188" i="84"/>
  <c r="BD190" i="84"/>
  <c r="AX192" i="84"/>
  <c r="AR194" i="84"/>
  <c r="BU195" i="84"/>
  <c r="DE148" i="84"/>
  <c r="CV164" i="84"/>
  <c r="K139" i="84"/>
  <c r="Y171" i="84"/>
  <c r="EF182" i="84"/>
  <c r="DN188" i="84"/>
  <c r="EK191" i="84"/>
  <c r="DI195" i="84"/>
  <c r="BL193" i="84"/>
  <c r="AO190" i="84"/>
  <c r="BA186" i="84"/>
  <c r="BP181" i="84"/>
  <c r="AM180" i="84"/>
  <c r="AR140" i="84"/>
  <c r="BS145" i="84"/>
  <c r="AU147" i="84"/>
  <c r="BL150" i="84"/>
  <c r="BA151" i="84"/>
  <c r="AV154" i="84"/>
  <c r="BS155" i="84"/>
  <c r="AR160" i="84"/>
  <c r="AP162" i="84"/>
  <c r="AM163" i="84"/>
  <c r="AX164" i="84"/>
  <c r="AN166" i="84"/>
  <c r="BA167" i="84"/>
  <c r="AZ168" i="84"/>
  <c r="AX170" i="84"/>
  <c r="BI171" i="84"/>
  <c r="BF172" i="84"/>
  <c r="AN174" i="84"/>
  <c r="BD174" i="84"/>
  <c r="BT174" i="84"/>
  <c r="BM179" i="84"/>
  <c r="BJ180" i="84"/>
  <c r="AY181" i="84"/>
  <c r="BF182" i="84"/>
  <c r="BI183" i="84"/>
  <c r="BF184" i="84"/>
  <c r="BC185" i="84"/>
  <c r="AZ186" i="84"/>
  <c r="AY187" i="84"/>
  <c r="AT188" i="84"/>
  <c r="BT188" i="84"/>
  <c r="BO189" i="84"/>
  <c r="BF190" i="84"/>
  <c r="BK191" i="84"/>
  <c r="BH192" i="84"/>
  <c r="BE193" i="84"/>
  <c r="BB194" i="84"/>
  <c r="AY195" i="84"/>
  <c r="DY194" i="84"/>
  <c r="DY192" i="84"/>
  <c r="EM190" i="84"/>
  <c r="EQ188" i="84"/>
  <c r="DN187" i="84"/>
  <c r="DT185" i="84"/>
  <c r="DT183" i="84"/>
  <c r="DZ181" i="84"/>
  <c r="DU180" i="84"/>
  <c r="EI176" i="84"/>
  <c r="EL175" i="84"/>
  <c r="EO174" i="84"/>
  <c r="DI174" i="84"/>
  <c r="DO172" i="84"/>
  <c r="DR171" i="84"/>
  <c r="DU170" i="84"/>
  <c r="EA168" i="84"/>
  <c r="ED167" i="84"/>
  <c r="EG166" i="84"/>
  <c r="EM164" i="84"/>
  <c r="EP163" i="84"/>
  <c r="DJ163" i="84"/>
  <c r="DM162" i="84"/>
  <c r="DS160" i="84"/>
  <c r="DV159" i="84"/>
  <c r="DY158" i="84"/>
  <c r="EA156" i="84"/>
  <c r="EG154" i="84"/>
  <c r="EA148" i="84"/>
  <c r="EG146" i="84"/>
  <c r="DY144" i="84"/>
  <c r="EB143" i="84"/>
  <c r="EE142" i="84"/>
  <c r="BO142" i="84"/>
  <c r="AS146" i="84"/>
  <c r="BG182" i="84"/>
  <c r="BR189" i="84"/>
  <c r="DV194" i="84"/>
  <c r="DK187" i="84"/>
  <c r="EL142" i="84"/>
  <c r="CC155" i="84"/>
  <c r="I166" i="84"/>
  <c r="ED142" i="84"/>
  <c r="R154" i="84"/>
  <c r="U164" i="84"/>
  <c r="EF195" i="84"/>
  <c r="DI194" i="84"/>
  <c r="DI192" i="84"/>
  <c r="DW190" i="84"/>
  <c r="EA188" i="84"/>
  <c r="EG186" i="84"/>
  <c r="EO184" i="84"/>
  <c r="EM182" i="84"/>
  <c r="DM180" i="84"/>
  <c r="DR179" i="84"/>
  <c r="DU178" i="84"/>
  <c r="DS156" i="84"/>
  <c r="DV155" i="84"/>
  <c r="DY154" i="84"/>
  <c r="DK148" i="84"/>
  <c r="EQ144" i="84"/>
  <c r="EG144" i="84"/>
  <c r="DW140" i="84"/>
  <c r="DN143" i="84"/>
  <c r="EC138" i="84"/>
  <c r="DQ142" i="84"/>
  <c r="AX139" i="84"/>
  <c r="AV143" i="84"/>
  <c r="AP147" i="84"/>
  <c r="BA184" i="84"/>
  <c r="AS192" i="84"/>
  <c r="EB192" i="84"/>
  <c r="DQ185" i="84"/>
  <c r="CN144" i="84"/>
  <c r="CM159" i="84"/>
  <c r="H175" i="84"/>
  <c r="ED195" i="84"/>
  <c r="EG194" i="84"/>
  <c r="EL193" i="84"/>
  <c r="EM192" i="84"/>
  <c r="EH191" i="84"/>
  <c r="DJ191" i="84"/>
  <c r="DM190" i="84"/>
  <c r="DX189" i="84"/>
  <c r="DU188" i="84"/>
  <c r="DX187" i="84"/>
  <c r="EA186" i="84"/>
  <c r="ED185" i="84"/>
  <c r="EM184" i="84"/>
  <c r="DZ183" i="84"/>
  <c r="EC182" i="84"/>
  <c r="EF181" i="84"/>
  <c r="EQ180" i="84"/>
  <c r="EA180" i="84"/>
  <c r="DN179" i="84"/>
  <c r="EG178" i="84"/>
  <c r="DQ178" i="84"/>
  <c r="EM176" i="84"/>
  <c r="DW176" i="84"/>
  <c r="EP175" i="84"/>
  <c r="DZ175" i="84"/>
  <c r="DJ175" i="84"/>
  <c r="DM174" i="84"/>
  <c r="DS172" i="84"/>
  <c r="EL171" i="84"/>
  <c r="DV171" i="84"/>
  <c r="DY170" i="84"/>
  <c r="DI170" i="84"/>
  <c r="EE168" i="84"/>
  <c r="DO168" i="84"/>
  <c r="EH167" i="84"/>
  <c r="EK166" i="84"/>
  <c r="DU166" i="84"/>
  <c r="EQ164" i="84"/>
  <c r="EA164" i="84"/>
  <c r="DK164" i="84"/>
  <c r="DN163" i="84"/>
  <c r="EG162" i="84"/>
  <c r="DQ162" i="84"/>
  <c r="EM160" i="84"/>
  <c r="DW160" i="84"/>
  <c r="DZ159" i="84"/>
  <c r="DJ159" i="84"/>
  <c r="EC158" i="84"/>
  <c r="EE156" i="84"/>
  <c r="EH155" i="84"/>
  <c r="EK154" i="84"/>
  <c r="EP151" i="84"/>
  <c r="EI148" i="84"/>
  <c r="EO146" i="84"/>
  <c r="EK144" i="84"/>
  <c r="EE144" i="84"/>
  <c r="EA140" i="84"/>
  <c r="DO144" i="84"/>
  <c r="DK140" i="84"/>
  <c r="ED139" i="84"/>
  <c r="DX143" i="84"/>
  <c r="EQ142" i="84"/>
  <c r="EK142" i="84"/>
  <c r="EG138" i="84"/>
  <c r="DU142" i="84"/>
  <c r="DQ138" i="84"/>
  <c r="BA138" i="84"/>
  <c r="BF139" i="84"/>
  <c r="BQ140" i="84"/>
  <c r="BG142" i="84"/>
  <c r="BA144" i="84"/>
  <c r="AO154" i="84"/>
  <c r="AM178" i="84"/>
  <c r="BN185" i="84"/>
  <c r="BB189" i="84"/>
  <c r="BF193" i="84"/>
  <c r="EL194" i="84"/>
  <c r="EE191" i="84"/>
  <c r="EA187" i="84"/>
  <c r="T168" i="84"/>
  <c r="S138" i="84"/>
  <c r="DK143" i="84"/>
  <c r="AD166" i="84"/>
  <c r="H156" i="84"/>
  <c r="AG143" i="84"/>
  <c r="CK179" i="84"/>
  <c r="AF171" i="84"/>
  <c r="DS143" i="84"/>
  <c r="AT181" i="84"/>
  <c r="DK142" i="84"/>
  <c r="DR143" i="84"/>
  <c r="EN143" i="84"/>
  <c r="ED179" i="84"/>
  <c r="BM150" i="84"/>
  <c r="EP141" i="84"/>
  <c r="EJ143" i="84"/>
  <c r="AX158" i="84"/>
  <c r="BQ159" i="84"/>
  <c r="BF150" i="84"/>
  <c r="B154" i="84"/>
  <c r="AB168" i="84"/>
  <c r="O171" i="84"/>
  <c r="CS171" i="84"/>
  <c r="AF160" i="84"/>
  <c r="CA175" i="84"/>
  <c r="CM181" i="84"/>
  <c r="DE179" i="84"/>
  <c r="EF164" i="84"/>
  <c r="DZ166" i="84"/>
  <c r="DW167" i="84"/>
  <c r="DT168" i="84"/>
  <c r="DS175" i="84"/>
  <c r="EO181" i="84"/>
  <c r="AW140" i="84"/>
  <c r="AT150" i="84"/>
  <c r="AQ155" i="84"/>
  <c r="BZ144" i="84"/>
  <c r="AT151" i="84"/>
  <c r="BF147" i="84"/>
  <c r="BD143" i="84"/>
  <c r="EA142" i="84"/>
  <c r="EH143" i="84"/>
  <c r="DU144" i="84"/>
  <c r="DI146" i="84"/>
  <c r="EL147" i="84"/>
  <c r="DU154" i="84"/>
  <c r="DR155" i="84"/>
  <c r="DO156" i="84"/>
  <c r="DK180" i="84"/>
  <c r="EM142" i="84"/>
  <c r="DZ139" i="84"/>
  <c r="DQ146" i="84"/>
  <c r="DJ181" i="84"/>
  <c r="BH171" i="84"/>
  <c r="EN149" i="84"/>
  <c r="ED155" i="84"/>
  <c r="AT180" i="84"/>
  <c r="AQ179" i="84"/>
  <c r="BP156" i="84"/>
  <c r="AM155" i="84"/>
  <c r="BF152" i="84"/>
  <c r="BK147" i="84"/>
  <c r="BT180" i="84"/>
  <c r="AZ172" i="84"/>
  <c r="AP168" i="84"/>
  <c r="BF162" i="84"/>
  <c r="BU142" i="84"/>
  <c r="DA155" i="84"/>
  <c r="DB142" i="84"/>
  <c r="CJ144" i="84"/>
  <c r="CI147" i="84"/>
  <c r="BY167" i="84"/>
  <c r="DE167" i="84"/>
  <c r="CK171" i="84"/>
  <c r="K175" i="84"/>
  <c r="W181" i="84"/>
  <c r="CP174" i="84"/>
  <c r="AF140" i="84"/>
  <c r="AA159" i="84"/>
  <c r="CY178" i="84"/>
  <c r="DP140" i="84"/>
  <c r="DP152" i="84"/>
  <c r="DJ154" i="84"/>
  <c r="EP154" i="84"/>
  <c r="EM155" i="84"/>
  <c r="EJ156" i="84"/>
  <c r="ED158" i="84"/>
  <c r="EA159" i="84"/>
  <c r="DX160" i="84"/>
  <c r="DR162" i="84"/>
  <c r="DO163" i="84"/>
  <c r="DL164" i="84"/>
  <c r="AP174" i="84"/>
  <c r="AX150" i="84"/>
  <c r="BH140" i="84"/>
  <c r="AH154" i="84"/>
  <c r="AD143" i="84"/>
  <c r="L175" i="84"/>
  <c r="O147" i="84"/>
  <c r="AF164" i="84"/>
  <c r="AI171" i="84"/>
  <c r="CM171" i="84"/>
  <c r="AB172" i="84"/>
  <c r="AA181" i="84"/>
  <c r="CA159" i="84"/>
  <c r="CK163" i="84"/>
  <c r="F166" i="84"/>
  <c r="DX148" i="84"/>
  <c r="DN174" i="84"/>
  <c r="EQ175" i="84"/>
  <c r="DJ178" i="84"/>
  <c r="DI181" i="84"/>
  <c r="BT179" i="84"/>
  <c r="AQ178" i="84"/>
  <c r="BA170" i="84"/>
  <c r="AS154" i="84"/>
  <c r="BM152" i="84"/>
  <c r="AR142" i="84"/>
  <c r="AW175" i="84"/>
  <c r="BQ179" i="84"/>
  <c r="EL181" i="84"/>
  <c r="AU138" i="84"/>
  <c r="BC142" i="84"/>
  <c r="AM144" i="84"/>
  <c r="DY171" i="84"/>
  <c r="EK143" i="84"/>
  <c r="AA180" i="84"/>
  <c r="K167" i="84"/>
  <c r="EN144" i="84"/>
  <c r="DY159" i="84"/>
  <c r="DX170" i="84"/>
  <c r="DM181" i="84"/>
  <c r="BR159" i="84"/>
  <c r="AS140" i="84"/>
  <c r="DR147" i="84"/>
  <c r="EN181" i="84"/>
  <c r="AU171" i="84"/>
  <c r="AX162" i="84"/>
  <c r="BA159" i="84"/>
  <c r="BJ148" i="84"/>
  <c r="BQ145" i="84"/>
  <c r="AN142" i="84"/>
  <c r="BM142" i="84"/>
  <c r="BO144" i="84"/>
  <c r="DR164" i="84"/>
  <c r="CF164" i="84"/>
  <c r="J175" i="84"/>
  <c r="CH147" i="84"/>
  <c r="CP179" i="84"/>
  <c r="CJ147" i="84"/>
  <c r="P144" i="84"/>
  <c r="W147" i="84"/>
  <c r="AH181" i="84"/>
  <c r="DP174" i="84"/>
  <c r="EF174" i="84"/>
  <c r="DM175" i="84"/>
  <c r="DS179" i="84"/>
  <c r="AX175" i="84"/>
  <c r="AN163" i="84"/>
  <c r="AZ159" i="84"/>
  <c r="AY143" i="84"/>
  <c r="BR164" i="84"/>
  <c r="AR174" i="84"/>
  <c r="AY175" i="84"/>
  <c r="BM181" i="84"/>
  <c r="EJ181" i="84"/>
  <c r="EN179" i="84"/>
  <c r="EE178" i="84"/>
  <c r="DM172" i="84"/>
  <c r="DY168" i="84"/>
  <c r="DK166" i="84"/>
  <c r="EK164" i="84"/>
  <c r="DW162" i="84"/>
  <c r="EI158" i="84"/>
  <c r="DL155" i="84"/>
  <c r="EJ151" i="84"/>
  <c r="DP139" i="84"/>
  <c r="DU167" i="84"/>
  <c r="EG143" i="84"/>
  <c r="E180" i="84"/>
  <c r="EP148" i="84"/>
  <c r="ED152" i="84"/>
  <c r="DR156" i="84"/>
  <c r="BT167" i="84"/>
  <c r="AQ164" i="84"/>
  <c r="BK163" i="84"/>
  <c r="BN156" i="84"/>
  <c r="BH148" i="84"/>
  <c r="BN142" i="84"/>
  <c r="AT143" i="84"/>
  <c r="AW166" i="84"/>
  <c r="BU170" i="84"/>
  <c r="DW143" i="84"/>
  <c r="C159" i="84"/>
  <c r="CW178" i="84"/>
  <c r="Y150" i="84"/>
  <c r="CM166" i="84"/>
  <c r="R175" i="84"/>
  <c r="V172" i="84"/>
  <c r="DD149" i="84"/>
  <c r="EB138" i="84"/>
  <c r="BC148" i="84"/>
  <c r="DM142" i="84"/>
  <c r="EI142" i="84"/>
  <c r="DV139" i="84"/>
  <c r="EF143" i="84"/>
  <c r="EP143" i="84"/>
  <c r="BM180" i="84"/>
  <c r="AY142" i="84"/>
  <c r="EQ148" i="84"/>
  <c r="EO154" i="84"/>
  <c r="EI156" i="84"/>
  <c r="EP179" i="84"/>
  <c r="AX172" i="84"/>
  <c r="BD150" i="84"/>
  <c r="BK139" i="84"/>
  <c r="E148" i="84"/>
  <c r="V175" i="84"/>
  <c r="CU147" i="84"/>
  <c r="P172" i="84"/>
  <c r="CY155" i="84"/>
  <c r="AV166" i="84"/>
  <c r="AS155" i="84"/>
  <c r="AZ181" i="84"/>
  <c r="CK155" i="84"/>
  <c r="DA139" i="84"/>
  <c r="CX158" i="84"/>
  <c r="DA164" i="84"/>
  <c r="AA171" i="84"/>
  <c r="CY171" i="84"/>
  <c r="CU181" i="84"/>
  <c r="N140" i="84"/>
  <c r="DZ178" i="84"/>
  <c r="EH180" i="84"/>
  <c r="AU160" i="84"/>
  <c r="AZ151" i="84"/>
  <c r="BR142" i="84"/>
  <c r="BQ147" i="84"/>
  <c r="BM155" i="84"/>
  <c r="AZ158" i="84"/>
  <c r="AQ146" i="84"/>
  <c r="AO164" i="84"/>
  <c r="AQ176" i="84"/>
  <c r="BH179" i="84"/>
  <c r="DV172" i="84"/>
  <c r="DJ144" i="84"/>
  <c r="DP162" i="84"/>
  <c r="AU170" i="84"/>
  <c r="AS148" i="84"/>
  <c r="BO176" i="84"/>
  <c r="DP154" i="84"/>
  <c r="EB150" i="84"/>
  <c r="EN146" i="84"/>
  <c r="CI150" i="84"/>
  <c r="BZ166" i="84"/>
  <c r="CA166" i="84"/>
  <c r="B167" i="84"/>
  <c r="CX155" i="84"/>
  <c r="CV178" i="84"/>
  <c r="AU176" i="84"/>
  <c r="BG139" i="84"/>
  <c r="AR166" i="84"/>
  <c r="EN171" i="84"/>
  <c r="EC164" i="84"/>
  <c r="AO140" i="84"/>
  <c r="BU150" i="84"/>
  <c r="EK181" i="84"/>
  <c r="DZ164" i="84"/>
  <c r="AT140" i="84"/>
  <c r="G148" i="84"/>
  <c r="BZ147" i="84"/>
  <c r="CC175" i="84"/>
  <c r="CE180" i="84"/>
  <c r="CZ164" i="84"/>
  <c r="DN146" i="84"/>
  <c r="CR160" i="84"/>
  <c r="M160" i="84"/>
  <c r="CR148" i="84"/>
  <c r="DB150" i="84"/>
  <c r="CJ179" i="84"/>
  <c r="P143" i="84"/>
  <c r="CQ154" i="84"/>
  <c r="CL150" i="84"/>
  <c r="CB179" i="84"/>
  <c r="B146" i="84"/>
  <c r="CP171" i="84"/>
  <c r="DC181" i="84"/>
  <c r="DJ166" i="84"/>
  <c r="EP166" i="84"/>
  <c r="EM167" i="84"/>
  <c r="EN164" i="84"/>
  <c r="EH166" i="84"/>
  <c r="DR170" i="84"/>
  <c r="DO171" i="84"/>
  <c r="DL172" i="84"/>
  <c r="AR150" i="84"/>
  <c r="CY140" i="84"/>
  <c r="AJ145" i="84"/>
  <c r="J181" i="84"/>
  <c r="BU149" i="84"/>
  <c r="AV152" i="84"/>
  <c r="BO152" i="84"/>
  <c r="DB145" i="84"/>
  <c r="BD160" i="84"/>
  <c r="CY154" i="84"/>
  <c r="AN156" i="84"/>
  <c r="BJ158" i="84"/>
  <c r="EN141" i="84"/>
  <c r="BD162" i="84"/>
  <c r="W171" i="84"/>
  <c r="CW171" i="84"/>
  <c r="CO181" i="84"/>
  <c r="EE167" i="84"/>
  <c r="AZ139" i="84"/>
  <c r="DW175" i="84"/>
  <c r="DN139" i="84"/>
  <c r="EQ140" i="84"/>
  <c r="DM158" i="84"/>
  <c r="EP159" i="84"/>
  <c r="ED163" i="84"/>
  <c r="DR167" i="84"/>
  <c r="EO170" i="84"/>
  <c r="EI172" i="84"/>
  <c r="EC174" i="84"/>
  <c r="DK144" i="84"/>
  <c r="AM171" i="84"/>
  <c r="CF144" i="84"/>
  <c r="K151" i="84"/>
  <c r="AE171" i="84"/>
  <c r="DA171" i="84"/>
  <c r="CH178" i="84"/>
  <c r="CW181" i="84"/>
  <c r="DZ150" i="84"/>
  <c r="DJ147" i="84"/>
  <c r="DQ118" i="84"/>
  <c r="DQ141" i="84"/>
  <c r="T173" i="84"/>
  <c r="T126" i="84"/>
  <c r="CT157" i="84"/>
  <c r="CT122" i="84"/>
  <c r="DY118" i="84"/>
  <c r="DY141" i="84"/>
  <c r="AZ149" i="84"/>
  <c r="AZ120" i="84"/>
  <c r="BL118" i="84"/>
  <c r="BL141" i="84"/>
  <c r="BT137" i="84"/>
  <c r="BT117" i="84"/>
  <c r="BT210" i="84" s="1"/>
  <c r="BJ137" i="84"/>
  <c r="BJ117" i="84"/>
  <c r="BB137" i="84"/>
  <c r="BB117" i="84"/>
  <c r="AT137" i="84"/>
  <c r="AT117" i="84"/>
  <c r="DJ117" i="84"/>
  <c r="DJ137" i="84"/>
  <c r="DN141" i="84"/>
  <c r="DN118" i="84"/>
  <c r="DV117" i="84"/>
  <c r="DV137" i="84"/>
  <c r="DZ117" i="84"/>
  <c r="DZ137" i="84"/>
  <c r="ED141" i="84"/>
  <c r="ED118" i="84"/>
  <c r="EJ141" i="84"/>
  <c r="EJ118" i="84"/>
  <c r="EP117" i="84"/>
  <c r="EP210" i="84" s="1"/>
  <c r="EP137" i="84"/>
  <c r="DT145" i="84"/>
  <c r="DT119" i="84"/>
  <c r="EB149" i="84"/>
  <c r="EB120" i="84"/>
  <c r="DL157" i="84"/>
  <c r="DL122" i="84"/>
  <c r="EB157" i="84"/>
  <c r="EB122" i="84"/>
  <c r="DT161" i="84"/>
  <c r="DT123" i="84"/>
  <c r="EJ161" i="84"/>
  <c r="EJ123" i="84"/>
  <c r="DX165" i="84"/>
  <c r="DX124" i="84"/>
  <c r="DX217" i="84" s="1"/>
  <c r="EN165" i="84"/>
  <c r="EN124" i="84"/>
  <c r="DL169" i="84"/>
  <c r="DL125" i="84"/>
  <c r="EB169" i="84"/>
  <c r="EB125" i="84"/>
  <c r="DP173" i="84"/>
  <c r="DP126" i="84"/>
  <c r="EF173" i="84"/>
  <c r="EF126" i="84"/>
  <c r="DT177" i="84"/>
  <c r="DT127" i="84"/>
  <c r="DT220" i="84" s="1"/>
  <c r="EJ177" i="84"/>
  <c r="EJ127" i="84"/>
  <c r="Y123" i="84"/>
  <c r="Y161" i="84"/>
  <c r="AP177" i="84"/>
  <c r="AP127" i="84"/>
  <c r="BD118" i="84"/>
  <c r="BD141" i="84"/>
  <c r="BR137" i="84"/>
  <c r="BR117" i="84"/>
  <c r="BR210" i="84" s="1"/>
  <c r="AZ137" i="84"/>
  <c r="AZ117" i="84"/>
  <c r="DJ141" i="84"/>
  <c r="DJ118" i="84"/>
  <c r="DV141" i="84"/>
  <c r="DV118" i="84"/>
  <c r="EF141" i="84"/>
  <c r="EF118" i="84"/>
  <c r="EF149" i="84"/>
  <c r="EF120" i="84"/>
  <c r="DP157" i="84"/>
  <c r="DP122" i="84"/>
  <c r="EN161" i="84"/>
  <c r="EN123" i="84"/>
  <c r="EB165" i="84"/>
  <c r="EB124" i="84"/>
  <c r="DP169" i="84"/>
  <c r="DP125" i="84"/>
  <c r="EJ173" i="84"/>
  <c r="EJ126" i="84"/>
  <c r="DX127" i="84"/>
  <c r="DX177" i="84"/>
  <c r="BP149" i="84"/>
  <c r="BP120" i="84"/>
  <c r="AN118" i="84"/>
  <c r="AN141" i="84"/>
  <c r="BL137" i="84"/>
  <c r="BL117" i="84"/>
  <c r="AV137" i="84"/>
  <c r="AV117" i="84"/>
  <c r="DN117" i="84"/>
  <c r="DN137" i="84"/>
  <c r="DX141" i="84"/>
  <c r="DX118" i="84"/>
  <c r="EH141" i="84"/>
  <c r="EH118" i="84"/>
  <c r="DP145" i="84"/>
  <c r="DP119" i="84"/>
  <c r="DX157" i="84"/>
  <c r="DX122" i="84"/>
  <c r="DP161" i="84"/>
  <c r="DP123" i="84"/>
  <c r="EJ165" i="84"/>
  <c r="EJ124" i="84"/>
  <c r="DX169" i="84"/>
  <c r="DX125" i="84"/>
  <c r="DL173" i="84"/>
  <c r="DL126" i="84"/>
  <c r="EF177" i="84"/>
  <c r="EF127" i="84"/>
  <c r="BE117" i="84"/>
  <c r="BE137" i="84"/>
  <c r="AC121" i="84"/>
  <c r="AC153" i="84"/>
  <c r="E117" i="84"/>
  <c r="E137" i="84"/>
  <c r="U117" i="84"/>
  <c r="U137" i="84"/>
  <c r="H149" i="84"/>
  <c r="H120" i="84"/>
  <c r="P157" i="84"/>
  <c r="P122" i="84"/>
  <c r="P214" i="84" s="1"/>
  <c r="AF157" i="84"/>
  <c r="AF122" i="84"/>
  <c r="AD165" i="84"/>
  <c r="AD124" i="84"/>
  <c r="K120" i="84"/>
  <c r="K149" i="84"/>
  <c r="G173" i="84"/>
  <c r="G126" i="84"/>
  <c r="CO173" i="84"/>
  <c r="CO126" i="84"/>
  <c r="Z120" i="84"/>
  <c r="Z149" i="84"/>
  <c r="B122" i="84"/>
  <c r="B157" i="84"/>
  <c r="AH122" i="84"/>
  <c r="AH157" i="84"/>
  <c r="H165" i="84"/>
  <c r="H124" i="84"/>
  <c r="P173" i="84"/>
  <c r="P126" i="84"/>
  <c r="CL141" i="84"/>
  <c r="CL137" i="84"/>
  <c r="CL118" i="84"/>
  <c r="AE120" i="84"/>
  <c r="AE149" i="84"/>
  <c r="M119" i="84"/>
  <c r="M145" i="84"/>
  <c r="CR119" i="84"/>
  <c r="CR145" i="84"/>
  <c r="Y120" i="84"/>
  <c r="Y149" i="84"/>
  <c r="CX149" i="84"/>
  <c r="CX120" i="84"/>
  <c r="E122" i="84"/>
  <c r="E157" i="84"/>
  <c r="CN122" i="84"/>
  <c r="CN157" i="84"/>
  <c r="U124" i="84"/>
  <c r="U165" i="84"/>
  <c r="CF124" i="84"/>
  <c r="CF165" i="84"/>
  <c r="CV124" i="84"/>
  <c r="CV165" i="84"/>
  <c r="M169" i="84"/>
  <c r="M125" i="84"/>
  <c r="AC169" i="84"/>
  <c r="AC125" i="84"/>
  <c r="CH169" i="84"/>
  <c r="CH125" i="84"/>
  <c r="CR169" i="84"/>
  <c r="CR125" i="84"/>
  <c r="CZ169" i="84"/>
  <c r="CZ125" i="84"/>
  <c r="AG173" i="84"/>
  <c r="AG126" i="84"/>
  <c r="CP173" i="84"/>
  <c r="CP126" i="84"/>
  <c r="U177" i="84"/>
  <c r="U127" i="84"/>
  <c r="CV177" i="84"/>
  <c r="CV127" i="84"/>
  <c r="W117" i="84"/>
  <c r="W137" i="84"/>
  <c r="L117" i="84"/>
  <c r="L137" i="84"/>
  <c r="CZ141" i="84"/>
  <c r="CZ118" i="84"/>
  <c r="CZ137" i="84"/>
  <c r="BZ153" i="84"/>
  <c r="BZ121" i="84"/>
  <c r="BZ157" i="84"/>
  <c r="BZ122" i="84"/>
  <c r="CJ123" i="84"/>
  <c r="CJ161" i="84"/>
  <c r="DB165" i="84"/>
  <c r="DB124" i="84"/>
  <c r="E173" i="84"/>
  <c r="E126" i="84"/>
  <c r="CN173" i="84"/>
  <c r="CN126" i="84"/>
  <c r="EC120" i="84"/>
  <c r="EC149" i="84"/>
  <c r="DM121" i="84"/>
  <c r="DM153" i="84"/>
  <c r="EC121" i="84"/>
  <c r="EC153" i="84"/>
  <c r="DQ122" i="84"/>
  <c r="DQ157" i="84"/>
  <c r="EG122" i="84"/>
  <c r="EG157" i="84"/>
  <c r="DU123" i="84"/>
  <c r="DU161" i="84"/>
  <c r="EK123" i="84"/>
  <c r="EK161" i="84"/>
  <c r="DI165" i="84"/>
  <c r="DI124" i="84"/>
  <c r="DI216" i="84" s="1"/>
  <c r="DY165" i="84"/>
  <c r="DY124" i="84"/>
  <c r="EO165" i="84"/>
  <c r="EO124" i="84"/>
  <c r="W120" i="84"/>
  <c r="W149" i="84"/>
  <c r="M121" i="84"/>
  <c r="M153" i="84"/>
  <c r="I117" i="84"/>
  <c r="I137" i="84"/>
  <c r="Y117" i="84"/>
  <c r="Y137" i="84"/>
  <c r="P149" i="84"/>
  <c r="P120" i="84"/>
  <c r="D157" i="84"/>
  <c r="D122" i="84"/>
  <c r="T157" i="84"/>
  <c r="T122" i="84"/>
  <c r="AJ157" i="84"/>
  <c r="AJ122" i="84"/>
  <c r="F165" i="84"/>
  <c r="F124" i="84"/>
  <c r="AA120" i="84"/>
  <c r="AA149" i="84"/>
  <c r="W173" i="84"/>
  <c r="W126" i="84"/>
  <c r="CW173" i="84"/>
  <c r="CW126" i="84"/>
  <c r="B120" i="84"/>
  <c r="B149" i="84"/>
  <c r="J122" i="84"/>
  <c r="J157" i="84"/>
  <c r="P165" i="84"/>
  <c r="P124" i="84"/>
  <c r="X169" i="84"/>
  <c r="X125" i="84"/>
  <c r="DB141" i="84"/>
  <c r="DB137" i="84"/>
  <c r="CK120" i="84"/>
  <c r="CK149" i="84"/>
  <c r="U119" i="84"/>
  <c r="U145" i="84"/>
  <c r="CV119" i="84"/>
  <c r="CV145" i="84"/>
  <c r="BZ149" i="84"/>
  <c r="BZ120" i="84"/>
  <c r="U122" i="84"/>
  <c r="U157" i="84"/>
  <c r="CV122" i="84"/>
  <c r="CV157" i="84"/>
  <c r="AC124" i="84"/>
  <c r="AC165" i="84"/>
  <c r="CJ165" i="84"/>
  <c r="CJ124" i="84"/>
  <c r="CZ165" i="84"/>
  <c r="CZ124" i="84"/>
  <c r="Q169" i="84"/>
  <c r="Q125" i="84"/>
  <c r="AG169" i="84"/>
  <c r="AG125" i="84"/>
  <c r="CL169" i="84"/>
  <c r="CL125" i="84"/>
  <c r="CT169" i="84"/>
  <c r="CT125" i="84"/>
  <c r="DB169" i="84"/>
  <c r="DB125" i="84"/>
  <c r="BZ173" i="84"/>
  <c r="BZ126" i="84"/>
  <c r="CX173" i="84"/>
  <c r="CX126" i="84"/>
  <c r="BX177" i="84"/>
  <c r="BX127" i="84"/>
  <c r="DD177" i="84"/>
  <c r="DD127" i="84"/>
  <c r="DD220" i="84" s="1"/>
  <c r="CA137" i="84"/>
  <c r="CA141" i="84"/>
  <c r="CA118" i="84"/>
  <c r="T117" i="84"/>
  <c r="T137" i="84"/>
  <c r="CD153" i="84"/>
  <c r="CD121" i="84"/>
  <c r="CH157" i="84"/>
  <c r="CH122" i="84"/>
  <c r="E123" i="84"/>
  <c r="E216" i="84" s="1"/>
  <c r="E161" i="84"/>
  <c r="CN123" i="84"/>
  <c r="CN161" i="84"/>
  <c r="U173" i="84"/>
  <c r="U126" i="84"/>
  <c r="EK120" i="84"/>
  <c r="EK149" i="84"/>
  <c r="DQ121" i="84"/>
  <c r="DQ153" i="84"/>
  <c r="EG121" i="84"/>
  <c r="EG153" i="84"/>
  <c r="DU122" i="84"/>
  <c r="DU157" i="84"/>
  <c r="EK122" i="84"/>
  <c r="EK157" i="84"/>
  <c r="DI123" i="84"/>
  <c r="DI161" i="84"/>
  <c r="DY123" i="84"/>
  <c r="DY161" i="84"/>
  <c r="EO123" i="84"/>
  <c r="EO161" i="84"/>
  <c r="DM165" i="84"/>
  <c r="DM124" i="84"/>
  <c r="EC165" i="84"/>
  <c r="EC124" i="84"/>
  <c r="DM169" i="84"/>
  <c r="DM125" i="84"/>
  <c r="EC169" i="84"/>
  <c r="EC125" i="84"/>
  <c r="DM173" i="84"/>
  <c r="DM126" i="84"/>
  <c r="DU173" i="84"/>
  <c r="DU126" i="84"/>
  <c r="EC173" i="84"/>
  <c r="EC126" i="84"/>
  <c r="EO173" i="84"/>
  <c r="EO126" i="84"/>
  <c r="DM177" i="84"/>
  <c r="DM127" i="84"/>
  <c r="DU177" i="84"/>
  <c r="DU127" i="84"/>
  <c r="EC177" i="84"/>
  <c r="EC127" i="84"/>
  <c r="EC219" i="84" s="1"/>
  <c r="EK177" i="84"/>
  <c r="EK127" i="84"/>
  <c r="BB127" i="84"/>
  <c r="BB177" i="84"/>
  <c r="BP169" i="84"/>
  <c r="BP125" i="84"/>
  <c r="BH165" i="84"/>
  <c r="BH124" i="84"/>
  <c r="BB161" i="84"/>
  <c r="BB123" i="84"/>
  <c r="AR161" i="84"/>
  <c r="AR123" i="84"/>
  <c r="AR157" i="84"/>
  <c r="AR122" i="84"/>
  <c r="BF153" i="84"/>
  <c r="BF121" i="84"/>
  <c r="AX149" i="84"/>
  <c r="AX120" i="84"/>
  <c r="BJ145" i="84"/>
  <c r="BJ119" i="84"/>
  <c r="AS118" i="84"/>
  <c r="AS141" i="84"/>
  <c r="BI118" i="84"/>
  <c r="BI141" i="84"/>
  <c r="AS145" i="84"/>
  <c r="AS119" i="84"/>
  <c r="BA145" i="84"/>
  <c r="BA119" i="84"/>
  <c r="BM145" i="84"/>
  <c r="BM119" i="84"/>
  <c r="BM212" i="84" s="1"/>
  <c r="BI149" i="84"/>
  <c r="BI120" i="84"/>
  <c r="AM122" i="84"/>
  <c r="AM157" i="84"/>
  <c r="BC122" i="84"/>
  <c r="BC157" i="84"/>
  <c r="BS122" i="84"/>
  <c r="BS157" i="84"/>
  <c r="AU124" i="84"/>
  <c r="AU165" i="84"/>
  <c r="BK165" i="84"/>
  <c r="BK124" i="84"/>
  <c r="BK217" i="84" s="1"/>
  <c r="AM173" i="84"/>
  <c r="AM126" i="84"/>
  <c r="BC173" i="84"/>
  <c r="BC126" i="84"/>
  <c r="BS173" i="84"/>
  <c r="BS126" i="84"/>
  <c r="BA177" i="84"/>
  <c r="BA127" i="84"/>
  <c r="DV177" i="84"/>
  <c r="DV127" i="84"/>
  <c r="DV220" i="84" s="1"/>
  <c r="DZ173" i="84"/>
  <c r="DZ126" i="84"/>
  <c r="EL169" i="84"/>
  <c r="EL125" i="84"/>
  <c r="DR169" i="84"/>
  <c r="DR125" i="84"/>
  <c r="ED165" i="84"/>
  <c r="ED124" i="84"/>
  <c r="DJ165" i="84"/>
  <c r="DJ124" i="84"/>
  <c r="EP161" i="84"/>
  <c r="EP123" i="84"/>
  <c r="DV161" i="84"/>
  <c r="DV123" i="84"/>
  <c r="EH157" i="84"/>
  <c r="EH122" i="84"/>
  <c r="DJ157" i="84"/>
  <c r="DJ122" i="84"/>
  <c r="DZ153" i="84"/>
  <c r="DZ121" i="84"/>
  <c r="DJ153" i="84"/>
  <c r="DJ121" i="84"/>
  <c r="DR149" i="84"/>
  <c r="DR120" i="84"/>
  <c r="AP118" i="84"/>
  <c r="AP141" i="84"/>
  <c r="AN145" i="84"/>
  <c r="AN119" i="84"/>
  <c r="AX157" i="84"/>
  <c r="AX122" i="84"/>
  <c r="AX173" i="84"/>
  <c r="AX126" i="84"/>
  <c r="AN177" i="84"/>
  <c r="AN127" i="84"/>
  <c r="EE169" i="84"/>
  <c r="EE125" i="84"/>
  <c r="EQ165" i="84"/>
  <c r="EQ124" i="84"/>
  <c r="EA141" i="84"/>
  <c r="EA118" i="84"/>
  <c r="DK141" i="84"/>
  <c r="DK118" i="84"/>
  <c r="CF121" i="84"/>
  <c r="CF153" i="84"/>
  <c r="X117" i="84"/>
  <c r="X137" i="84"/>
  <c r="N120" i="84"/>
  <c r="N149" i="84"/>
  <c r="EQ121" i="84"/>
  <c r="EQ213" i="84" s="1"/>
  <c r="EQ153" i="84"/>
  <c r="EE122" i="84"/>
  <c r="EE157" i="84"/>
  <c r="DS123" i="84"/>
  <c r="DS161" i="84"/>
  <c r="BB126" i="84"/>
  <c r="BB173" i="84"/>
  <c r="BN137" i="84"/>
  <c r="BN117" i="84"/>
  <c r="DR141" i="84"/>
  <c r="DR118" i="84"/>
  <c r="EN117" i="84"/>
  <c r="EN210" i="84" s="1"/>
  <c r="EN137" i="84"/>
  <c r="DL149" i="84"/>
  <c r="DL120" i="84"/>
  <c r="DL153" i="84"/>
  <c r="DL121" i="84"/>
  <c r="EB153" i="84"/>
  <c r="EB121" i="84"/>
  <c r="EF157" i="84"/>
  <c r="EF122" i="84"/>
  <c r="BU177" i="84"/>
  <c r="BU127" i="84"/>
  <c r="BE177" i="84"/>
  <c r="BE127" i="84"/>
  <c r="AO177" i="84"/>
  <c r="AO127" i="84"/>
  <c r="BG120" i="84"/>
  <c r="BG149" i="84"/>
  <c r="AQ120" i="84"/>
  <c r="AQ149" i="84"/>
  <c r="BG141" i="84"/>
  <c r="BG118" i="84"/>
  <c r="AQ141" i="84"/>
  <c r="AQ118" i="84"/>
  <c r="BO117" i="84"/>
  <c r="BO137" i="84"/>
  <c r="BA117" i="84"/>
  <c r="BA137" i="84"/>
  <c r="AS117" i="84"/>
  <c r="AS137" i="84"/>
  <c r="BP118" i="84"/>
  <c r="BP141" i="84"/>
  <c r="AR149" i="84"/>
  <c r="AR120" i="84"/>
  <c r="BB157" i="84"/>
  <c r="BB122" i="84"/>
  <c r="BN165" i="84"/>
  <c r="BN124" i="84"/>
  <c r="BL177" i="84"/>
  <c r="BL127" i="84"/>
  <c r="EI169" i="84"/>
  <c r="EI125" i="84"/>
  <c r="DS121" i="84"/>
  <c r="DS153" i="84"/>
  <c r="EE149" i="84"/>
  <c r="EE120" i="84"/>
  <c r="EK118" i="84"/>
  <c r="EK141" i="84"/>
  <c r="CT141" i="84"/>
  <c r="CT137" i="84"/>
  <c r="CT118" i="84"/>
  <c r="CP161" i="84"/>
  <c r="CP123" i="84"/>
  <c r="DF165" i="84"/>
  <c r="DF124" i="84"/>
  <c r="CJ173" i="84"/>
  <c r="CJ126" i="84"/>
  <c r="R124" i="84"/>
  <c r="R165" i="84"/>
  <c r="F173" i="84"/>
  <c r="F126" i="84"/>
  <c r="CM120" i="84"/>
  <c r="CM149" i="84"/>
  <c r="CA122" i="84"/>
  <c r="CA157" i="84"/>
  <c r="W124" i="84"/>
  <c r="W165" i="84"/>
  <c r="CW165" i="84"/>
  <c r="CW124" i="84"/>
  <c r="O173" i="84"/>
  <c r="O126" i="84"/>
  <c r="C117" i="84"/>
  <c r="C137" i="84"/>
  <c r="G122" i="84"/>
  <c r="G157" i="84"/>
  <c r="CU173" i="84"/>
  <c r="CU126" i="84"/>
  <c r="J141" i="84"/>
  <c r="J118" i="84"/>
  <c r="BX141" i="84"/>
  <c r="BX118" i="84"/>
  <c r="BX137" i="84"/>
  <c r="Q119" i="84"/>
  <c r="Q145" i="84"/>
  <c r="CH145" i="84"/>
  <c r="CH119" i="84"/>
  <c r="CJ169" i="84"/>
  <c r="CJ125" i="84"/>
  <c r="CT173" i="84"/>
  <c r="CT126" i="84"/>
  <c r="M177" i="84"/>
  <c r="M127" i="84"/>
  <c r="DQ169" i="84"/>
  <c r="DQ125" i="84"/>
  <c r="EG169" i="84"/>
  <c r="EG125" i="84"/>
  <c r="DO173" i="84"/>
  <c r="DO126" i="84"/>
  <c r="DW173" i="84"/>
  <c r="DW126" i="84"/>
  <c r="EG173" i="84"/>
  <c r="EG126" i="84"/>
  <c r="EQ173" i="84"/>
  <c r="EQ126" i="84"/>
  <c r="DO177" i="84"/>
  <c r="DO127" i="84"/>
  <c r="DW177" i="84"/>
  <c r="DW127" i="84"/>
  <c r="EE177" i="84"/>
  <c r="EE127" i="84"/>
  <c r="EE220" i="84" s="1"/>
  <c r="EM177" i="84"/>
  <c r="EM127" i="84"/>
  <c r="BP177" i="84"/>
  <c r="BP127" i="84"/>
  <c r="AZ177" i="84"/>
  <c r="AZ127" i="84"/>
  <c r="BD173" i="84"/>
  <c r="BD126" i="84"/>
  <c r="BD169" i="84"/>
  <c r="BD125" i="84"/>
  <c r="AV165" i="84"/>
  <c r="AV124" i="84"/>
  <c r="AZ161" i="84"/>
  <c r="AZ123" i="84"/>
  <c r="BT157" i="84"/>
  <c r="BT122" i="84"/>
  <c r="AN157" i="84"/>
  <c r="AN122" i="84"/>
  <c r="BL153" i="84"/>
  <c r="BL121" i="84"/>
  <c r="BB153" i="84"/>
  <c r="BB121" i="84"/>
  <c r="BH145" i="84"/>
  <c r="BH119" i="84"/>
  <c r="AW118" i="84"/>
  <c r="AW141" i="84"/>
  <c r="BM118" i="84"/>
  <c r="BM141" i="84"/>
  <c r="AU119" i="84"/>
  <c r="AU145" i="84"/>
  <c r="BE145" i="84"/>
  <c r="BE119" i="84"/>
  <c r="AQ122" i="84"/>
  <c r="AQ157" i="84"/>
  <c r="BG122" i="84"/>
  <c r="BG157" i="84"/>
  <c r="AY124" i="84"/>
  <c r="AY165" i="84"/>
  <c r="BO165" i="84"/>
  <c r="BO124" i="84"/>
  <c r="AQ173" i="84"/>
  <c r="AQ126" i="84"/>
  <c r="BG173" i="84"/>
  <c r="BG126" i="84"/>
  <c r="BI177" i="84"/>
  <c r="BI127" i="84"/>
  <c r="DN177" i="84"/>
  <c r="DN127" i="84"/>
  <c r="EP173" i="84"/>
  <c r="EP126" i="84"/>
  <c r="DV173" i="84"/>
  <c r="DV126" i="84"/>
  <c r="EH169" i="84"/>
  <c r="EH125" i="84"/>
  <c r="DN169" i="84"/>
  <c r="DN125" i="84"/>
  <c r="DZ165" i="84"/>
  <c r="DZ124" i="84"/>
  <c r="EL161" i="84"/>
  <c r="EL123" i="84"/>
  <c r="DN161" i="84"/>
  <c r="DN123" i="84"/>
  <c r="DZ157" i="84"/>
  <c r="DZ122" i="84"/>
  <c r="EL153" i="84"/>
  <c r="EL121" i="84"/>
  <c r="DV153" i="84"/>
  <c r="DV121" i="84"/>
  <c r="DJ149" i="84"/>
  <c r="DJ120" i="84"/>
  <c r="BB118" i="84"/>
  <c r="BB141" i="84"/>
  <c r="BF157" i="84"/>
  <c r="BF122" i="84"/>
  <c r="BD177" i="84"/>
  <c r="BD127" i="84"/>
  <c r="BD219" i="84" s="1"/>
  <c r="DO169" i="84"/>
  <c r="DO125" i="84"/>
  <c r="EE123" i="84"/>
  <c r="EE161" i="84"/>
  <c r="EE145" i="84"/>
  <c r="EE119" i="84"/>
  <c r="DW141" i="84"/>
  <c r="DW118" i="84"/>
  <c r="DB177" i="84"/>
  <c r="DB127" i="84"/>
  <c r="CX165" i="84"/>
  <c r="CX124" i="84"/>
  <c r="DB161" i="84"/>
  <c r="DB123" i="84"/>
  <c r="E121" i="84"/>
  <c r="E153" i="84"/>
  <c r="CB120" i="84"/>
  <c r="CB149" i="84"/>
  <c r="DC138" i="84"/>
  <c r="DC117" i="84"/>
  <c r="DC210" i="84" s="1"/>
  <c r="C124" i="84"/>
  <c r="C165" i="84"/>
  <c r="CG120" i="84"/>
  <c r="CG149" i="84"/>
  <c r="DS145" i="84"/>
  <c r="DS119" i="84"/>
  <c r="EI123" i="84"/>
  <c r="EI161" i="84"/>
  <c r="DW165" i="84"/>
  <c r="DW124" i="84"/>
  <c r="DK169" i="84"/>
  <c r="DK125" i="84"/>
  <c r="BF177" i="84"/>
  <c r="BF127" i="84"/>
  <c r="BF220" i="84" s="1"/>
  <c r="BJ157" i="84"/>
  <c r="BJ122" i="84"/>
  <c r="DL117" i="84"/>
  <c r="DL137" i="84"/>
  <c r="EB117" i="84"/>
  <c r="EB137" i="84"/>
  <c r="EB145" i="84"/>
  <c r="EB119" i="84"/>
  <c r="DT149" i="84"/>
  <c r="DT120" i="84"/>
  <c r="DP153" i="84"/>
  <c r="DP121" i="84"/>
  <c r="EF153" i="84"/>
  <c r="EF121" i="84"/>
  <c r="BS177" i="84"/>
  <c r="BS127" i="84"/>
  <c r="BC177" i="84"/>
  <c r="BC127" i="84"/>
  <c r="BC220" i="84" s="1"/>
  <c r="AM177" i="84"/>
  <c r="AM127" i="84"/>
  <c r="BC120" i="84"/>
  <c r="BC149" i="84"/>
  <c r="AM120" i="84"/>
  <c r="AM149" i="84"/>
  <c r="BC141" i="84"/>
  <c r="BC118" i="84"/>
  <c r="AM141" i="84"/>
  <c r="AM118" i="84"/>
  <c r="BK117" i="84"/>
  <c r="BK137" i="84"/>
  <c r="AY117" i="84"/>
  <c r="AY137" i="84"/>
  <c r="AQ117" i="84"/>
  <c r="AQ137" i="84"/>
  <c r="AR118" i="84"/>
  <c r="AR141" i="84"/>
  <c r="BH149" i="84"/>
  <c r="BH120" i="84"/>
  <c r="BR157" i="84"/>
  <c r="BR122" i="84"/>
  <c r="DS169" i="84"/>
  <c r="DS125" i="84"/>
  <c r="EE165" i="84"/>
  <c r="EE124" i="84"/>
  <c r="EQ123" i="84"/>
  <c r="EQ161" i="84"/>
  <c r="DO149" i="84"/>
  <c r="DO120" i="84"/>
  <c r="EA145" i="84"/>
  <c r="EA119" i="84"/>
  <c r="EC118" i="84"/>
  <c r="EC141" i="84"/>
  <c r="AC173" i="84"/>
  <c r="AC126" i="84"/>
  <c r="CZ121" i="84"/>
  <c r="CZ153" i="84"/>
  <c r="AE117" i="84"/>
  <c r="AE137" i="84"/>
  <c r="AD120" i="84"/>
  <c r="AD149" i="84"/>
  <c r="F122" i="84"/>
  <c r="F157" i="84"/>
  <c r="L165" i="84"/>
  <c r="L124" i="84"/>
  <c r="CQ173" i="84"/>
  <c r="CQ126" i="84"/>
  <c r="CJ120" i="84"/>
  <c r="CJ149" i="84"/>
  <c r="DF161" i="84"/>
  <c r="DF123" i="84"/>
  <c r="AH124" i="84"/>
  <c r="AH165" i="84"/>
  <c r="N173" i="84"/>
  <c r="N126" i="84"/>
  <c r="CU120" i="84"/>
  <c r="CU149" i="84"/>
  <c r="CI122" i="84"/>
  <c r="CI157" i="84"/>
  <c r="BY165" i="84"/>
  <c r="BY124" i="84"/>
  <c r="DE165" i="84"/>
  <c r="DE124" i="84"/>
  <c r="CC173" i="84"/>
  <c r="CC126" i="84"/>
  <c r="S117" i="84"/>
  <c r="S137" i="84"/>
  <c r="BY122" i="84"/>
  <c r="BY157" i="84"/>
  <c r="K124" i="84"/>
  <c r="K165" i="84"/>
  <c r="R141" i="84"/>
  <c r="R118" i="84"/>
  <c r="CL145" i="84"/>
  <c r="CL119" i="84"/>
  <c r="CL211" i="84" s="1"/>
  <c r="M122" i="84"/>
  <c r="M157" i="84"/>
  <c r="CB177" i="84"/>
  <c r="CB127" i="84"/>
  <c r="CC138" i="84"/>
  <c r="CC117" i="84"/>
  <c r="CY173" i="84"/>
  <c r="CY126" i="84"/>
  <c r="CA138" i="84"/>
  <c r="CA117" i="84"/>
  <c r="CL153" i="84"/>
  <c r="CL121" i="84"/>
  <c r="CV123" i="84"/>
  <c r="CV161" i="84"/>
  <c r="CL165" i="84"/>
  <c r="CL124" i="84"/>
  <c r="CP177" i="84"/>
  <c r="CP127" i="84"/>
  <c r="CP219" i="84" s="1"/>
  <c r="DO137" i="84"/>
  <c r="DO117" i="84"/>
  <c r="EE137" i="84"/>
  <c r="EE117" i="84"/>
  <c r="EG119" i="84"/>
  <c r="EG211" i="84" s="1"/>
  <c r="EG145" i="84"/>
  <c r="DQ120" i="84"/>
  <c r="DQ149" i="84"/>
  <c r="DQ158" i="84"/>
  <c r="DN159" i="84"/>
  <c r="DK160" i="84"/>
  <c r="EQ160" i="84"/>
  <c r="EK162" i="84"/>
  <c r="EH163" i="84"/>
  <c r="EE164" i="84"/>
  <c r="DY166" i="84"/>
  <c r="DV167" i="84"/>
  <c r="DS168" i="84"/>
  <c r="DM170" i="84"/>
  <c r="DJ171" i="84"/>
  <c r="EP171" i="84"/>
  <c r="EM172" i="84"/>
  <c r="EG174" i="84"/>
  <c r="ED175" i="84"/>
  <c r="EA176" i="84"/>
  <c r="BO138" i="84"/>
  <c r="DI142" i="84"/>
  <c r="DU138" i="84"/>
  <c r="EO142" i="84"/>
  <c r="DR139" i="84"/>
  <c r="EL143" i="84"/>
  <c r="DO140" i="84"/>
  <c r="EI144" i="84"/>
  <c r="EC178" i="84"/>
  <c r="DZ179" i="84"/>
  <c r="AV150" i="84"/>
  <c r="BS151" i="84"/>
  <c r="H152" i="84"/>
  <c r="J162" i="84"/>
  <c r="BY163" i="84"/>
  <c r="DE163" i="84"/>
  <c r="DS139" i="84"/>
  <c r="BD170" i="84"/>
  <c r="CS147" i="84"/>
  <c r="O167" i="84"/>
  <c r="CC167" i="84"/>
  <c r="CS167" i="84"/>
  <c r="H168" i="84"/>
  <c r="P181" i="84"/>
  <c r="R162" i="84"/>
  <c r="CM167" i="84"/>
  <c r="B179" i="84"/>
  <c r="DT152" i="84"/>
  <c r="EJ152" i="84"/>
  <c r="DN154" i="84"/>
  <c r="ED154" i="84"/>
  <c r="DK155" i="84"/>
  <c r="EA155" i="84"/>
  <c r="EQ155" i="84"/>
  <c r="DX156" i="84"/>
  <c r="EN156" i="84"/>
  <c r="DR158" i="84"/>
  <c r="EH158" i="84"/>
  <c r="DO159" i="84"/>
  <c r="EE159" i="84"/>
  <c r="DL160" i="84"/>
  <c r="EB160" i="84"/>
  <c r="DV162" i="84"/>
  <c r="EL162" i="84"/>
  <c r="DS163" i="84"/>
  <c r="EI163" i="84"/>
  <c r="DP164" i="84"/>
  <c r="BF175" i="84"/>
  <c r="AM174" i="84"/>
  <c r="BF180" i="84"/>
  <c r="BC181" i="84"/>
  <c r="EO180" i="84"/>
  <c r="EI178" i="84"/>
  <c r="DI176" i="84"/>
  <c r="EI174" i="84"/>
  <c r="DO174" i="84"/>
  <c r="DY152" i="84"/>
  <c r="EN151" i="84"/>
  <c r="EE150" i="84"/>
  <c r="DK150" i="84"/>
  <c r="EN147" i="84"/>
  <c r="DK146" i="84"/>
  <c r="BQ146" i="84"/>
  <c r="DL142" i="84"/>
  <c r="V178" i="84"/>
  <c r="CE163" i="84"/>
  <c r="F162" i="84"/>
  <c r="AH150" i="84"/>
  <c r="BC178" i="84"/>
  <c r="AO158" i="84"/>
  <c r="EG150" i="84"/>
  <c r="ED151" i="84"/>
  <c r="DO152" i="84"/>
  <c r="EE152" i="84"/>
  <c r="AR172" i="84"/>
  <c r="AP170" i="84"/>
  <c r="AR168" i="84"/>
  <c r="AU167" i="84"/>
  <c r="BN166" i="84"/>
  <c r="AU163" i="84"/>
  <c r="AZ156" i="84"/>
  <c r="AM151" i="84"/>
  <c r="BM147" i="84"/>
  <c r="BT142" i="84"/>
  <c r="AM140" i="84"/>
  <c r="CB144" i="84"/>
  <c r="B180" i="84"/>
  <c r="DF145" i="84"/>
  <c r="AH178" i="84"/>
  <c r="O180" i="84"/>
  <c r="EJ168" i="84"/>
  <c r="DN170" i="84"/>
  <c r="ED170" i="84"/>
  <c r="DK171" i="84"/>
  <c r="EA171" i="84"/>
  <c r="EQ171" i="84"/>
  <c r="DX172" i="84"/>
  <c r="EN172" i="84"/>
  <c r="EH178" i="84"/>
  <c r="BM178" i="84"/>
  <c r="AM176" i="84"/>
  <c r="BA164" i="84"/>
  <c r="AS150" i="84"/>
  <c r="BL176" i="84"/>
  <c r="BF178" i="84"/>
  <c r="BP180" i="84"/>
  <c r="EM180" i="84"/>
  <c r="DP175" i="84"/>
  <c r="EE174" i="84"/>
  <c r="EO152" i="84"/>
  <c r="DU152" i="84"/>
  <c r="DL151" i="84"/>
  <c r="EA150" i="84"/>
  <c r="DU148" i="84"/>
  <c r="EJ147" i="84"/>
  <c r="EA146" i="84"/>
  <c r="EP145" i="84"/>
  <c r="BM138" i="84"/>
  <c r="AW144" i="84"/>
  <c r="AN147" i="84"/>
  <c r="BK148" i="84"/>
  <c r="AO150" i="84"/>
  <c r="AW156" i="84"/>
  <c r="AU162" i="84"/>
  <c r="AY168" i="84"/>
  <c r="AT171" i="84"/>
  <c r="AQ174" i="84"/>
  <c r="BT175" i="84"/>
  <c r="AX179" i="84"/>
  <c r="AR181" i="84"/>
  <c r="DY147" i="84"/>
  <c r="DN144" i="84"/>
  <c r="P156" i="84"/>
  <c r="Z154" i="84"/>
  <c r="CY139" i="84"/>
  <c r="DP144" i="84"/>
  <c r="EN170" i="84"/>
  <c r="EC181" i="84"/>
  <c r="BR155" i="84"/>
  <c r="DU150" i="84"/>
  <c r="EK150" i="84"/>
  <c r="DR151" i="84"/>
  <c r="EH151" i="84"/>
  <c r="DS152" i="84"/>
  <c r="AQ181" i="84"/>
  <c r="AZ178" i="84"/>
  <c r="BF176" i="84"/>
  <c r="AP172" i="84"/>
  <c r="BT170" i="84"/>
  <c r="AZ164" i="84"/>
  <c r="AN162" i="84"/>
  <c r="AU159" i="84"/>
  <c r="BQ155" i="84"/>
  <c r="BT154" i="84"/>
  <c r="BP152" i="84"/>
  <c r="AP152" i="84"/>
  <c r="BN150" i="84"/>
  <c r="AR148" i="84"/>
  <c r="AM147" i="84"/>
  <c r="BF146" i="84"/>
  <c r="BQ141" i="84"/>
  <c r="BB140" i="84"/>
  <c r="BS139" i="84"/>
  <c r="BP138" i="84"/>
  <c r="AX138" i="84"/>
  <c r="AO142" i="84"/>
  <c r="AQ144" i="84"/>
  <c r="BR145" i="84"/>
  <c r="BL147" i="84"/>
  <c r="BD151" i="84"/>
  <c r="AQ168" i="84"/>
  <c r="AY176" i="84"/>
  <c r="EP172" i="84"/>
  <c r="DM171" i="84"/>
  <c r="DY167" i="84"/>
  <c r="EK163" i="84"/>
  <c r="K180" i="84"/>
  <c r="E139" i="84"/>
  <c r="CK143" i="84"/>
  <c r="K143" i="84"/>
  <c r="CI143" i="84"/>
  <c r="DC143" i="84"/>
  <c r="T144" i="84"/>
  <c r="S151" i="84"/>
  <c r="CA180" i="84"/>
  <c r="CQ180" i="84"/>
  <c r="B181" i="84"/>
  <c r="AB180" i="84"/>
  <c r="AG181" i="84"/>
  <c r="DB181" i="84"/>
  <c r="CI159" i="84"/>
  <c r="CC163" i="84"/>
  <c r="DL138" i="84"/>
  <c r="EE139" i="84"/>
  <c r="DR140" i="84"/>
  <c r="EL140" i="84"/>
  <c r="DK151" i="84"/>
  <c r="DQ179" i="84"/>
  <c r="DQ181" i="84"/>
  <c r="CW120" i="84"/>
  <c r="CW149" i="84"/>
  <c r="CX161" i="84"/>
  <c r="CX123" i="84"/>
  <c r="CK122" i="84"/>
  <c r="CK157" i="84"/>
  <c r="P117" i="84"/>
  <c r="P137" i="84"/>
  <c r="CJ121" i="84"/>
  <c r="CJ153" i="84"/>
  <c r="AV118" i="84"/>
  <c r="AV141" i="84"/>
  <c r="BP137" i="84"/>
  <c r="BP117" i="84"/>
  <c r="BF137" i="84"/>
  <c r="BF117" i="84"/>
  <c r="AX137" i="84"/>
  <c r="AX117" i="84"/>
  <c r="AP137" i="84"/>
  <c r="AP117" i="84"/>
  <c r="DL141" i="84"/>
  <c r="DL118" i="84"/>
  <c r="DT117" i="84"/>
  <c r="DT137" i="84"/>
  <c r="DX117" i="84"/>
  <c r="DX210" i="84" s="1"/>
  <c r="DX137" i="84"/>
  <c r="EB141" i="84"/>
  <c r="EB118" i="84"/>
  <c r="EB211" i="84" s="1"/>
  <c r="EH117" i="84"/>
  <c r="EH137" i="84"/>
  <c r="EL141" i="84"/>
  <c r="EL118" i="84"/>
  <c r="DL145" i="84"/>
  <c r="DL119" i="84"/>
  <c r="EF145" i="84"/>
  <c r="EF119" i="84"/>
  <c r="DP149" i="84"/>
  <c r="DP120" i="84"/>
  <c r="EJ149" i="84"/>
  <c r="EJ120" i="84"/>
  <c r="DT157" i="84"/>
  <c r="DT122" i="84"/>
  <c r="EN157" i="84"/>
  <c r="EN122" i="84"/>
  <c r="DL161" i="84"/>
  <c r="DL123" i="84"/>
  <c r="EB161" i="84"/>
  <c r="EB123" i="84"/>
  <c r="DP165" i="84"/>
  <c r="DP124" i="84"/>
  <c r="EF165" i="84"/>
  <c r="EF124" i="84"/>
  <c r="DT169" i="84"/>
  <c r="DT125" i="84"/>
  <c r="EJ169" i="84"/>
  <c r="EJ125" i="84"/>
  <c r="DX126" i="84"/>
  <c r="DX218" i="84" s="1"/>
  <c r="DX173" i="84"/>
  <c r="EN126" i="84"/>
  <c r="EN173" i="84"/>
  <c r="DL177" i="84"/>
  <c r="DL127" i="84"/>
  <c r="EB177" i="84"/>
  <c r="EB127" i="84"/>
  <c r="AC120" i="84"/>
  <c r="AC149" i="84"/>
  <c r="CZ173" i="84"/>
  <c r="CZ126" i="84"/>
  <c r="EG118" i="84"/>
  <c r="EG210" i="84" s="1"/>
  <c r="EG141" i="84"/>
  <c r="CD177" i="84"/>
  <c r="CD127" i="84"/>
  <c r="BH137" i="84"/>
  <c r="BH117" i="84"/>
  <c r="AR137" i="84"/>
  <c r="AR117" i="84"/>
  <c r="DP141" i="84"/>
  <c r="DP118" i="84"/>
  <c r="DZ141" i="84"/>
  <c r="DZ118" i="84"/>
  <c r="EL117" i="84"/>
  <c r="EL137" i="84"/>
  <c r="DX145" i="84"/>
  <c r="DX119" i="84"/>
  <c r="EJ157" i="84"/>
  <c r="EJ122" i="84"/>
  <c r="DX161" i="84"/>
  <c r="DX123" i="84"/>
  <c r="DL165" i="84"/>
  <c r="DL124" i="84"/>
  <c r="EF169" i="84"/>
  <c r="EF125" i="84"/>
  <c r="DT173" i="84"/>
  <c r="DT126" i="84"/>
  <c r="EN127" i="84"/>
  <c r="EN177" i="84"/>
  <c r="AI124" i="84"/>
  <c r="AI165" i="84"/>
  <c r="K173" i="84"/>
  <c r="K126" i="84"/>
  <c r="CM138" i="84"/>
  <c r="CM117" i="84"/>
  <c r="I124" i="84"/>
  <c r="I165" i="84"/>
  <c r="DI118" i="84"/>
  <c r="DI141" i="84"/>
  <c r="BD137" i="84"/>
  <c r="BD117" i="84"/>
  <c r="AN137" i="84"/>
  <c r="AN117" i="84"/>
  <c r="DT141" i="84"/>
  <c r="DT118" i="84"/>
  <c r="ED117" i="84"/>
  <c r="ED137" i="84"/>
  <c r="DX149" i="84"/>
  <c r="DX120" i="84"/>
  <c r="EF161" i="84"/>
  <c r="EF123" i="84"/>
  <c r="EF215" i="84" s="1"/>
  <c r="DT165" i="84"/>
  <c r="DT124" i="84"/>
  <c r="EN169" i="84"/>
  <c r="EN125" i="84"/>
  <c r="EB173" i="84"/>
  <c r="EB126" i="84"/>
  <c r="DP177" i="84"/>
  <c r="DP127" i="84"/>
  <c r="CY138" i="84"/>
  <c r="CY117" i="84"/>
  <c r="CB121" i="84"/>
  <c r="CB153" i="84"/>
  <c r="CD157" i="84"/>
  <c r="CD122" i="84"/>
  <c r="M117" i="84"/>
  <c r="M137" i="84"/>
  <c r="AC117" i="84"/>
  <c r="AC137" i="84"/>
  <c r="X145" i="84"/>
  <c r="X119" i="84"/>
  <c r="H157" i="84"/>
  <c r="H122" i="84"/>
  <c r="X153" i="84"/>
  <c r="X121" i="84"/>
  <c r="N165" i="84"/>
  <c r="N124" i="84"/>
  <c r="CA120" i="84"/>
  <c r="CA149" i="84"/>
  <c r="BY173" i="84"/>
  <c r="BY126" i="84"/>
  <c r="DA173" i="84"/>
  <c r="DA126" i="84"/>
  <c r="J120" i="84"/>
  <c r="J149" i="84"/>
  <c r="R122" i="84"/>
  <c r="R157" i="84"/>
  <c r="X161" i="84"/>
  <c r="X123" i="84"/>
  <c r="AF173" i="84"/>
  <c r="AF126" i="84"/>
  <c r="CK138" i="84"/>
  <c r="CK117" i="84"/>
  <c r="CK210" i="84" s="1"/>
  <c r="DA120" i="84"/>
  <c r="DA149" i="84"/>
  <c r="AC119" i="84"/>
  <c r="AC145" i="84"/>
  <c r="CZ119" i="84"/>
  <c r="CZ145" i="84"/>
  <c r="CH149" i="84"/>
  <c r="CH120" i="84"/>
  <c r="BX122" i="84"/>
  <c r="BX157" i="84"/>
  <c r="DD122" i="84"/>
  <c r="DD157" i="84"/>
  <c r="E124" i="84"/>
  <c r="E165" i="84"/>
  <c r="BX124" i="84"/>
  <c r="BX165" i="84"/>
  <c r="CN124" i="84"/>
  <c r="CN165" i="84"/>
  <c r="DD124" i="84"/>
  <c r="DD165" i="84"/>
  <c r="E169" i="84"/>
  <c r="E125" i="84"/>
  <c r="U169" i="84"/>
  <c r="U125" i="84"/>
  <c r="BZ169" i="84"/>
  <c r="BZ125" i="84"/>
  <c r="CN125" i="84"/>
  <c r="CN169" i="84"/>
  <c r="CV125" i="84"/>
  <c r="CV169" i="84"/>
  <c r="DF169" i="84"/>
  <c r="DF125" i="84"/>
  <c r="I173" i="84"/>
  <c r="I126" i="84"/>
  <c r="CD173" i="84"/>
  <c r="CD126" i="84"/>
  <c r="DB173" i="84"/>
  <c r="DB126" i="84"/>
  <c r="CF177" i="84"/>
  <c r="CF127" i="84"/>
  <c r="AB118" i="84"/>
  <c r="AB211" i="84" s="1"/>
  <c r="AB141" i="84"/>
  <c r="Y121" i="84"/>
  <c r="Y153" i="84"/>
  <c r="CH153" i="84"/>
  <c r="CH121" i="84"/>
  <c r="I122" i="84"/>
  <c r="I157" i="84"/>
  <c r="DF157" i="84"/>
  <c r="DF122" i="84"/>
  <c r="AC123" i="84"/>
  <c r="AC161" i="84"/>
  <c r="CZ123" i="84"/>
  <c r="CZ216" i="84" s="1"/>
  <c r="CZ161" i="84"/>
  <c r="AG124" i="84"/>
  <c r="AG165" i="84"/>
  <c r="BX173" i="84"/>
  <c r="BX126" i="84"/>
  <c r="DM120" i="84"/>
  <c r="DM149" i="84"/>
  <c r="DU121" i="84"/>
  <c r="DU153" i="84"/>
  <c r="EK121" i="84"/>
  <c r="EK153" i="84"/>
  <c r="DI122" i="84"/>
  <c r="DI157" i="84"/>
  <c r="DY122" i="84"/>
  <c r="DY157" i="84"/>
  <c r="EO122" i="84"/>
  <c r="EO215" i="84" s="1"/>
  <c r="EO157" i="84"/>
  <c r="DM123" i="84"/>
  <c r="DM161" i="84"/>
  <c r="EC123" i="84"/>
  <c r="EC161" i="84"/>
  <c r="DQ165" i="84"/>
  <c r="DQ124" i="84"/>
  <c r="EG165" i="84"/>
  <c r="EG124" i="84"/>
  <c r="CR121" i="84"/>
  <c r="CR153" i="84"/>
  <c r="Q117" i="84"/>
  <c r="Q137" i="84"/>
  <c r="AG117" i="84"/>
  <c r="AG210" i="84" s="1"/>
  <c r="AG137" i="84"/>
  <c r="L157" i="84"/>
  <c r="L122" i="84"/>
  <c r="AB157" i="84"/>
  <c r="AB122" i="84"/>
  <c r="V165" i="84"/>
  <c r="V124" i="84"/>
  <c r="CG173" i="84"/>
  <c r="CG126" i="84"/>
  <c r="DE173" i="84"/>
  <c r="DE126" i="84"/>
  <c r="R120" i="84"/>
  <c r="R149" i="84"/>
  <c r="Z122" i="84"/>
  <c r="Z157" i="84"/>
  <c r="AF165" i="84"/>
  <c r="AF124" i="84"/>
  <c r="H173" i="84"/>
  <c r="H126" i="84"/>
  <c r="AJ117" i="84"/>
  <c r="AJ210" i="84" s="1"/>
  <c r="AJ137" i="84"/>
  <c r="DA138" i="84"/>
  <c r="DA117" i="84"/>
  <c r="E119" i="84"/>
  <c r="E145" i="84"/>
  <c r="CN119" i="84"/>
  <c r="CN145" i="84"/>
  <c r="I120" i="84"/>
  <c r="I149" i="84"/>
  <c r="CP149" i="84"/>
  <c r="CP120" i="84"/>
  <c r="CF122" i="84"/>
  <c r="CF157" i="84"/>
  <c r="M124" i="84"/>
  <c r="M165" i="84"/>
  <c r="CB165" i="84"/>
  <c r="CB124" i="84"/>
  <c r="CR165" i="84"/>
  <c r="CR124" i="84"/>
  <c r="I169" i="84"/>
  <c r="I125" i="84"/>
  <c r="Y169" i="84"/>
  <c r="Y125" i="84"/>
  <c r="CD169" i="84"/>
  <c r="CD125" i="84"/>
  <c r="CP169" i="84"/>
  <c r="CP125" i="84"/>
  <c r="CP218" i="84" s="1"/>
  <c r="CX169" i="84"/>
  <c r="CX125" i="84"/>
  <c r="Y173" i="84"/>
  <c r="Y126" i="84"/>
  <c r="CH173" i="84"/>
  <c r="CH126" i="84"/>
  <c r="DF173" i="84"/>
  <c r="DF126" i="84"/>
  <c r="E177" i="84"/>
  <c r="E127" i="84"/>
  <c r="CN177" i="84"/>
  <c r="CN127" i="84"/>
  <c r="X177" i="84"/>
  <c r="X127" i="84"/>
  <c r="G117" i="84"/>
  <c r="G137" i="84"/>
  <c r="L173" i="84"/>
  <c r="L126" i="84"/>
  <c r="D117" i="84"/>
  <c r="D137" i="84"/>
  <c r="CF141" i="84"/>
  <c r="CF118" i="84"/>
  <c r="CF137" i="84"/>
  <c r="AG121" i="84"/>
  <c r="AG213" i="84" s="1"/>
  <c r="AG153" i="84"/>
  <c r="CP153" i="84"/>
  <c r="CP121" i="84"/>
  <c r="Y122" i="84"/>
  <c r="Y157" i="84"/>
  <c r="BX123" i="84"/>
  <c r="BX161" i="84"/>
  <c r="DD123" i="84"/>
  <c r="DD161" i="84"/>
  <c r="CD165" i="84"/>
  <c r="CD124" i="84"/>
  <c r="CF173" i="84"/>
  <c r="CF126" i="84"/>
  <c r="DU120" i="84"/>
  <c r="DU149" i="84"/>
  <c r="DI121" i="84"/>
  <c r="DI153" i="84"/>
  <c r="DY121" i="84"/>
  <c r="DY153" i="84"/>
  <c r="EO121" i="84"/>
  <c r="EO213" i="84" s="1"/>
  <c r="EO153" i="84"/>
  <c r="DM122" i="84"/>
  <c r="DM157" i="84"/>
  <c r="EC122" i="84"/>
  <c r="EC157" i="84"/>
  <c r="DQ123" i="84"/>
  <c r="DQ161" i="84"/>
  <c r="EG123" i="84"/>
  <c r="EG161" i="84"/>
  <c r="DU165" i="84"/>
  <c r="DU124" i="84"/>
  <c r="EK165" i="84"/>
  <c r="EK124" i="84"/>
  <c r="DU169" i="84"/>
  <c r="DU125" i="84"/>
  <c r="EK169" i="84"/>
  <c r="EK125" i="84"/>
  <c r="EK217" i="84" s="1"/>
  <c r="DI173" i="84"/>
  <c r="DI126" i="84"/>
  <c r="DQ173" i="84"/>
  <c r="DQ126" i="84"/>
  <c r="DY173" i="84"/>
  <c r="DY126" i="84"/>
  <c r="EK173" i="84"/>
  <c r="EK126" i="84"/>
  <c r="DI177" i="84"/>
  <c r="DI127" i="84"/>
  <c r="DQ177" i="84"/>
  <c r="DQ127" i="84"/>
  <c r="DY177" i="84"/>
  <c r="DY127" i="84"/>
  <c r="EG177" i="84"/>
  <c r="EG127" i="84"/>
  <c r="EO177" i="84"/>
  <c r="EO127" i="84"/>
  <c r="BJ177" i="84"/>
  <c r="BJ127" i="84"/>
  <c r="AR177" i="84"/>
  <c r="AR127" i="84"/>
  <c r="AR220" i="84" s="1"/>
  <c r="AV173" i="84"/>
  <c r="AV126" i="84"/>
  <c r="AZ169" i="84"/>
  <c r="AZ125" i="84"/>
  <c r="BP165" i="84"/>
  <c r="BP124" i="84"/>
  <c r="AX161" i="84"/>
  <c r="AX123" i="84"/>
  <c r="AZ157" i="84"/>
  <c r="AZ122" i="84"/>
  <c r="BJ153" i="84"/>
  <c r="BJ121" i="84"/>
  <c r="AZ153" i="84"/>
  <c r="AZ121" i="84"/>
  <c r="BN145" i="84"/>
  <c r="BN119" i="84"/>
  <c r="BF145" i="84"/>
  <c r="BF119" i="84"/>
  <c r="BA118" i="84"/>
  <c r="BA141" i="84"/>
  <c r="AM119" i="84"/>
  <c r="AM145" i="84"/>
  <c r="AW145" i="84"/>
  <c r="AW119" i="84"/>
  <c r="BG119" i="84"/>
  <c r="BG212" i="84" s="1"/>
  <c r="BG145" i="84"/>
  <c r="AS149" i="84"/>
  <c r="AS120" i="84"/>
  <c r="AU122" i="84"/>
  <c r="AU157" i="84"/>
  <c r="BK122" i="84"/>
  <c r="BK157" i="84"/>
  <c r="AM124" i="84"/>
  <c r="AM165" i="84"/>
  <c r="BC165" i="84"/>
  <c r="BC124" i="84"/>
  <c r="BS165" i="84"/>
  <c r="BS124" i="84"/>
  <c r="AU173" i="84"/>
  <c r="AU126" i="84"/>
  <c r="BK173" i="84"/>
  <c r="BK126" i="84"/>
  <c r="AS177" i="84"/>
  <c r="AS127" i="84"/>
  <c r="BO177" i="84"/>
  <c r="BO127" i="84"/>
  <c r="BO220" i="84" s="1"/>
  <c r="EL177" i="84"/>
  <c r="EL127" i="84"/>
  <c r="EL173" i="84"/>
  <c r="EL126" i="84"/>
  <c r="DR173" i="84"/>
  <c r="DR126" i="84"/>
  <c r="ED169" i="84"/>
  <c r="ED125" i="84"/>
  <c r="EP165" i="84"/>
  <c r="EP124" i="84"/>
  <c r="DR165" i="84"/>
  <c r="DR124" i="84"/>
  <c r="ED161" i="84"/>
  <c r="ED123" i="84"/>
  <c r="DJ161" i="84"/>
  <c r="DJ123" i="84"/>
  <c r="EP157" i="84"/>
  <c r="EP122" i="84"/>
  <c r="DV157" i="84"/>
  <c r="DV122" i="84"/>
  <c r="EH153" i="84"/>
  <c r="EH121" i="84"/>
  <c r="DR153" i="84"/>
  <c r="DR121" i="84"/>
  <c r="EH149" i="84"/>
  <c r="EH120" i="84"/>
  <c r="BF118" i="84"/>
  <c r="BF141" i="84"/>
  <c r="AV149" i="84"/>
  <c r="AV120" i="84"/>
  <c r="BT177" i="84"/>
  <c r="BT127" i="84"/>
  <c r="DO123" i="84"/>
  <c r="DO161" i="84"/>
  <c r="DW145" i="84"/>
  <c r="DW119" i="84"/>
  <c r="EI141" i="84"/>
  <c r="EI118" i="84"/>
  <c r="DS141" i="84"/>
  <c r="DS118" i="84"/>
  <c r="AG177" i="84"/>
  <c r="AG127" i="84"/>
  <c r="Y124" i="84"/>
  <c r="Y165" i="84"/>
  <c r="CT161" i="84"/>
  <c r="CT123" i="84"/>
  <c r="DB157" i="84"/>
  <c r="DB122" i="84"/>
  <c r="M120" i="84"/>
  <c r="M213" i="84" s="1"/>
  <c r="M149" i="84"/>
  <c r="AJ173" i="84"/>
  <c r="AJ126" i="84"/>
  <c r="AB165" i="84"/>
  <c r="AB124" i="84"/>
  <c r="EI145" i="84"/>
  <c r="EI119" i="84"/>
  <c r="DW149" i="84"/>
  <c r="DW120" i="84"/>
  <c r="DK121" i="84"/>
  <c r="DK153" i="84"/>
  <c r="EM165" i="84"/>
  <c r="EM124" i="84"/>
  <c r="EA169" i="84"/>
  <c r="EA125" i="84"/>
  <c r="BF165" i="84"/>
  <c r="BF124" i="84"/>
  <c r="AT157" i="84"/>
  <c r="AT122" i="84"/>
  <c r="DP117" i="84"/>
  <c r="DP137" i="84"/>
  <c r="EF117" i="84"/>
  <c r="EF137" i="84"/>
  <c r="EJ145" i="84"/>
  <c r="EJ119" i="84"/>
  <c r="DT153" i="84"/>
  <c r="DT121" i="84"/>
  <c r="EJ153" i="84"/>
  <c r="EJ121" i="84"/>
  <c r="BM177" i="84"/>
  <c r="BM127" i="84"/>
  <c r="AW177" i="84"/>
  <c r="AW127" i="84"/>
  <c r="BO120" i="84"/>
  <c r="BO149" i="84"/>
  <c r="AY120" i="84"/>
  <c r="AY149" i="84"/>
  <c r="BO141" i="84"/>
  <c r="BO118" i="84"/>
  <c r="AY141" i="84"/>
  <c r="AY118" i="84"/>
  <c r="BG117" i="84"/>
  <c r="BG137" i="84"/>
  <c r="AW117" i="84"/>
  <c r="AW137" i="84"/>
  <c r="AO117" i="84"/>
  <c r="AO137" i="84"/>
  <c r="AZ118" i="84"/>
  <c r="AZ141" i="84"/>
  <c r="AT173" i="84"/>
  <c r="AT126" i="84"/>
  <c r="DO165" i="84"/>
  <c r="DO124" i="84"/>
  <c r="EA123" i="84"/>
  <c r="EA161" i="84"/>
  <c r="EM122" i="84"/>
  <c r="EM157" i="84"/>
  <c r="DK145" i="84"/>
  <c r="DK119" i="84"/>
  <c r="DU118" i="84"/>
  <c r="DU141" i="84"/>
  <c r="Q122" i="84"/>
  <c r="Q157" i="84"/>
  <c r="CZ120" i="84"/>
  <c r="CZ149" i="84"/>
  <c r="I123" i="84"/>
  <c r="I161" i="84"/>
  <c r="Q177" i="84"/>
  <c r="Q127" i="84"/>
  <c r="L149" i="84"/>
  <c r="L120" i="84"/>
  <c r="V173" i="84"/>
  <c r="V126" i="84"/>
  <c r="S120" i="84"/>
  <c r="S149" i="84"/>
  <c r="K122" i="84"/>
  <c r="K157" i="84"/>
  <c r="CQ122" i="84"/>
  <c r="CQ157" i="84"/>
  <c r="CG165" i="84"/>
  <c r="CG124" i="84"/>
  <c r="CS173" i="84"/>
  <c r="CS126" i="84"/>
  <c r="AI117" i="84"/>
  <c r="AI210" i="84" s="1"/>
  <c r="AI137" i="84"/>
  <c r="CC120" i="84"/>
  <c r="CC149" i="84"/>
  <c r="CO122" i="84"/>
  <c r="CO157" i="84"/>
  <c r="CA165" i="84"/>
  <c r="CA124" i="84"/>
  <c r="S173" i="84"/>
  <c r="S126" i="84"/>
  <c r="Z117" i="84"/>
  <c r="Z137" i="84"/>
  <c r="CR141" i="84"/>
  <c r="CR118" i="84"/>
  <c r="CR211" i="84" s="1"/>
  <c r="CR137" i="84"/>
  <c r="BZ145" i="84"/>
  <c r="BZ119" i="84"/>
  <c r="CT145" i="84"/>
  <c r="CT119" i="84"/>
  <c r="CL149" i="84"/>
  <c r="CL120" i="84"/>
  <c r="CB122" i="84"/>
  <c r="CB157" i="84"/>
  <c r="CR177" i="84"/>
  <c r="CR127" i="84"/>
  <c r="CR220" i="84" s="1"/>
  <c r="DI169" i="84"/>
  <c r="DI125" i="84"/>
  <c r="DY169" i="84"/>
  <c r="DY125" i="84"/>
  <c r="EO169" i="84"/>
  <c r="EO125" i="84"/>
  <c r="DK173" i="84"/>
  <c r="DK126" i="84"/>
  <c r="DS173" i="84"/>
  <c r="DS126" i="84"/>
  <c r="DS218" i="84" s="1"/>
  <c r="EA173" i="84"/>
  <c r="EA126" i="84"/>
  <c r="EM173" i="84"/>
  <c r="EM126" i="84"/>
  <c r="DK177" i="84"/>
  <c r="DK127" i="84"/>
  <c r="DK219" i="84" s="1"/>
  <c r="DS177" i="84"/>
  <c r="DS127" i="84"/>
  <c r="EA177" i="84"/>
  <c r="EA127" i="84"/>
  <c r="EI177" i="84"/>
  <c r="EI127" i="84"/>
  <c r="EQ177" i="84"/>
  <c r="EQ127" i="84"/>
  <c r="BH177" i="84"/>
  <c r="BH127" i="84"/>
  <c r="BT169" i="84"/>
  <c r="BT125" i="84"/>
  <c r="AN169" i="84"/>
  <c r="AN125" i="84"/>
  <c r="BL165" i="84"/>
  <c r="BL124" i="84"/>
  <c r="BD161" i="84"/>
  <c r="BD123" i="84"/>
  <c r="AT161" i="84"/>
  <c r="AT123" i="84"/>
  <c r="AV157" i="84"/>
  <c r="AV122" i="84"/>
  <c r="BH153" i="84"/>
  <c r="BH121" i="84"/>
  <c r="AN153" i="84"/>
  <c r="AN121" i="84"/>
  <c r="BL145" i="84"/>
  <c r="BL119" i="84"/>
  <c r="BL211" i="84" s="1"/>
  <c r="AO118" i="84"/>
  <c r="AO141" i="84"/>
  <c r="BE118" i="84"/>
  <c r="BE141" i="84"/>
  <c r="AO145" i="84"/>
  <c r="AO119" i="84"/>
  <c r="AY119" i="84"/>
  <c r="AY145" i="84"/>
  <c r="BI145" i="84"/>
  <c r="BI119" i="84"/>
  <c r="BA149" i="84"/>
  <c r="BA120" i="84"/>
  <c r="AY122" i="84"/>
  <c r="AY157" i="84"/>
  <c r="BO122" i="84"/>
  <c r="BO157" i="84"/>
  <c r="AQ124" i="84"/>
  <c r="AQ165" i="84"/>
  <c r="BG165" i="84"/>
  <c r="BG124" i="84"/>
  <c r="AY173" i="84"/>
  <c r="AY126" i="84"/>
  <c r="BO173" i="84"/>
  <c r="BO126" i="84"/>
  <c r="AY177" i="84"/>
  <c r="AY127" i="84"/>
  <c r="BQ177" i="84"/>
  <c r="BQ127" i="84"/>
  <c r="ED177" i="84"/>
  <c r="ED127" i="84"/>
  <c r="EH173" i="84"/>
  <c r="EH126" i="84"/>
  <c r="DJ173" i="84"/>
  <c r="DJ126" i="84"/>
  <c r="DV169" i="84"/>
  <c r="DV125" i="84"/>
  <c r="EH165" i="84"/>
  <c r="EH124" i="84"/>
  <c r="DN165" i="84"/>
  <c r="DN124" i="84"/>
  <c r="DN216" i="84" s="1"/>
  <c r="DZ161" i="84"/>
  <c r="DZ123" i="84"/>
  <c r="EL157" i="84"/>
  <c r="EL122" i="84"/>
  <c r="DR157" i="84"/>
  <c r="DR122" i="84"/>
  <c r="ED153" i="84"/>
  <c r="ED121" i="84"/>
  <c r="DN153" i="84"/>
  <c r="DN121" i="84"/>
  <c r="DZ149" i="84"/>
  <c r="DZ120" i="84"/>
  <c r="BN118" i="84"/>
  <c r="BN141" i="84"/>
  <c r="BL149" i="84"/>
  <c r="BL120" i="84"/>
  <c r="AP173" i="84"/>
  <c r="AP126" i="84"/>
  <c r="EM169" i="84"/>
  <c r="EM125" i="84"/>
  <c r="DO145" i="84"/>
  <c r="DO119" i="84"/>
  <c r="DO211" i="84" s="1"/>
  <c r="EE141" i="84"/>
  <c r="EE118" i="84"/>
  <c r="DO141" i="84"/>
  <c r="DO118" i="84"/>
  <c r="CL157" i="84"/>
  <c r="CL122" i="84"/>
  <c r="CN121" i="84"/>
  <c r="CN153" i="84"/>
  <c r="CI138" i="84"/>
  <c r="CI117" i="84"/>
  <c r="CV141" i="84"/>
  <c r="CV118" i="84"/>
  <c r="CV137" i="84"/>
  <c r="AE122" i="84"/>
  <c r="AE157" i="84"/>
  <c r="V122" i="84"/>
  <c r="V157" i="84"/>
  <c r="EA121" i="84"/>
  <c r="EA153" i="84"/>
  <c r="DO122" i="84"/>
  <c r="DO157" i="84"/>
  <c r="EQ169" i="84"/>
  <c r="EQ125" i="84"/>
  <c r="BR126" i="84"/>
  <c r="BR173" i="84"/>
  <c r="AP165" i="84"/>
  <c r="AP124" i="84"/>
  <c r="DR117" i="84"/>
  <c r="DR137" i="84"/>
  <c r="EJ117" i="84"/>
  <c r="EJ137" i="84"/>
  <c r="DX153" i="84"/>
  <c r="DX121" i="84"/>
  <c r="EN153" i="84"/>
  <c r="EN121" i="84"/>
  <c r="EN213" i="84" s="1"/>
  <c r="BK177" i="84"/>
  <c r="BK127" i="84"/>
  <c r="AU177" i="84"/>
  <c r="AU127" i="84"/>
  <c r="BK120" i="84"/>
  <c r="BK149" i="84"/>
  <c r="AU120" i="84"/>
  <c r="AU149" i="84"/>
  <c r="BK141" i="84"/>
  <c r="BK118" i="84"/>
  <c r="AU141" i="84"/>
  <c r="AU118" i="84"/>
  <c r="BS117" i="84"/>
  <c r="BS210" i="84" s="1"/>
  <c r="BS137" i="84"/>
  <c r="BC117" i="84"/>
  <c r="BC137" i="84"/>
  <c r="AU117" i="84"/>
  <c r="AU137" i="84"/>
  <c r="AM117" i="84"/>
  <c r="AM137" i="84"/>
  <c r="BH118" i="84"/>
  <c r="BH141" i="84"/>
  <c r="AX165" i="84"/>
  <c r="AX124" i="84"/>
  <c r="BJ173" i="84"/>
  <c r="BJ126" i="84"/>
  <c r="AV177" i="84"/>
  <c r="AV127" i="84"/>
  <c r="DK123" i="84"/>
  <c r="DK161" i="84"/>
  <c r="DW122" i="84"/>
  <c r="DW157" i="84"/>
  <c r="EI121" i="84"/>
  <c r="EI153" i="84"/>
  <c r="DM118" i="84"/>
  <c r="DM141" i="84"/>
  <c r="CP165" i="84"/>
  <c r="CP124" i="84"/>
  <c r="CH161" i="84"/>
  <c r="CH123" i="84"/>
  <c r="DC165" i="84"/>
  <c r="DC124" i="84"/>
  <c r="BZ161" i="84"/>
  <c r="BZ123" i="84"/>
  <c r="BZ165" i="84"/>
  <c r="BZ124" i="84"/>
  <c r="CT177" i="84"/>
  <c r="CT127" i="84"/>
  <c r="AB149" i="84"/>
  <c r="AB120" i="84"/>
  <c r="B124" i="84"/>
  <c r="B165" i="84"/>
  <c r="AD173" i="84"/>
  <c r="AD126" i="84"/>
  <c r="CE120" i="84"/>
  <c r="CE149" i="84"/>
  <c r="AA122" i="84"/>
  <c r="AA157" i="84"/>
  <c r="CY122" i="84"/>
  <c r="CY157" i="84"/>
  <c r="G124" i="84"/>
  <c r="G216" i="84" s="1"/>
  <c r="G165" i="84"/>
  <c r="CO165" i="84"/>
  <c r="CO124" i="84"/>
  <c r="CY137" i="84"/>
  <c r="CY141" i="84"/>
  <c r="CY118" i="84"/>
  <c r="DE122" i="84"/>
  <c r="DE157" i="84"/>
  <c r="CQ165" i="84"/>
  <c r="CQ124" i="84"/>
  <c r="CE173" i="84"/>
  <c r="CE126" i="84"/>
  <c r="CE218" i="84" s="1"/>
  <c r="B141" i="84"/>
  <c r="B118" i="84"/>
  <c r="AH117" i="84"/>
  <c r="AH210" i="84" s="1"/>
  <c r="AH137" i="84"/>
  <c r="DD141" i="84"/>
  <c r="DD137" i="84"/>
  <c r="CD145" i="84"/>
  <c r="CD119" i="84"/>
  <c r="CR122" i="84"/>
  <c r="CR157" i="84"/>
  <c r="CB169" i="84"/>
  <c r="CB125" i="84"/>
  <c r="Q173" i="84"/>
  <c r="Q126" i="84"/>
  <c r="N122" i="84"/>
  <c r="N157" i="84"/>
  <c r="AB173" i="84"/>
  <c r="AB126" i="84"/>
  <c r="BY120" i="84"/>
  <c r="BY149" i="84"/>
  <c r="O122" i="84"/>
  <c r="O157" i="84"/>
  <c r="CU138" i="84"/>
  <c r="CU117" i="84"/>
  <c r="CU210" i="84" s="1"/>
  <c r="BX120" i="84"/>
  <c r="BX149" i="84"/>
  <c r="DF153" i="84"/>
  <c r="DF121" i="84"/>
  <c r="DF213" i="84" s="1"/>
  <c r="CX157" i="84"/>
  <c r="CX122" i="84"/>
  <c r="U123" i="84"/>
  <c r="U161" i="84"/>
  <c r="I177" i="84"/>
  <c r="I127" i="84"/>
  <c r="DW137" i="84"/>
  <c r="DW117" i="84"/>
  <c r="EM137" i="84"/>
  <c r="EM117" i="84"/>
  <c r="EM210" i="84" s="1"/>
  <c r="DQ119" i="84"/>
  <c r="DQ145" i="84"/>
  <c r="BL173" i="84"/>
  <c r="BL126" i="84"/>
  <c r="BL169" i="84"/>
  <c r="BL125" i="84"/>
  <c r="AR169" i="84"/>
  <c r="AR125" i="84"/>
  <c r="BL161" i="84"/>
  <c r="BL123" i="84"/>
  <c r="BR153" i="84"/>
  <c r="BR121" i="84"/>
  <c r="BR213" i="84" s="1"/>
  <c r="AR153" i="84"/>
  <c r="AR121" i="84"/>
  <c r="AR213" i="84" s="1"/>
  <c r="AP149" i="84"/>
  <c r="AP120" i="84"/>
  <c r="BD145" i="84"/>
  <c r="BD119" i="84"/>
  <c r="BM117" i="84"/>
  <c r="BM137" i="84"/>
  <c r="AQ121" i="84"/>
  <c r="AQ153" i="84"/>
  <c r="BG121" i="84"/>
  <c r="BG153" i="84"/>
  <c r="BE122" i="84"/>
  <c r="BE157" i="84"/>
  <c r="AM123" i="84"/>
  <c r="AM161" i="84"/>
  <c r="BC123" i="84"/>
  <c r="BC161" i="84"/>
  <c r="BS123" i="84"/>
  <c r="BS161" i="84"/>
  <c r="AW124" i="84"/>
  <c r="AW165" i="84"/>
  <c r="AY169" i="84"/>
  <c r="AY125" i="84"/>
  <c r="AY218" i="84" s="1"/>
  <c r="BO169" i="84"/>
  <c r="BO125" i="84"/>
  <c r="AO173" i="84"/>
  <c r="AO126" i="84"/>
  <c r="BU173" i="84"/>
  <c r="BU126" i="84"/>
  <c r="DR177" i="84"/>
  <c r="DR127" i="84"/>
  <c r="DJ145" i="84"/>
  <c r="DJ119" i="84"/>
  <c r="AT165" i="84"/>
  <c r="AT124" i="84"/>
  <c r="BN173" i="84"/>
  <c r="BN126" i="84"/>
  <c r="BN177" i="84"/>
  <c r="BN127" i="84"/>
  <c r="DS149" i="84"/>
  <c r="DS120" i="84"/>
  <c r="CR173" i="84"/>
  <c r="CR126" i="84"/>
  <c r="Q123" i="84"/>
  <c r="Q215" i="84" s="1"/>
  <c r="Q161" i="84"/>
  <c r="DD121" i="84"/>
  <c r="DD213" i="84" s="1"/>
  <c r="DD153" i="84"/>
  <c r="D173" i="84"/>
  <c r="D126" i="84"/>
  <c r="BY141" i="84"/>
  <c r="BY118" i="84"/>
  <c r="BY137" i="84"/>
  <c r="CO141" i="84"/>
  <c r="CO118" i="84"/>
  <c r="CO137" i="84"/>
  <c r="DE137" i="84"/>
  <c r="DE141" i="84"/>
  <c r="CB138" i="84"/>
  <c r="CB117" i="84"/>
  <c r="CJ138" i="84"/>
  <c r="CJ117" i="84"/>
  <c r="CR138" i="84"/>
  <c r="CR117" i="84"/>
  <c r="CZ138" i="84"/>
  <c r="CZ117" i="84"/>
  <c r="CW177" i="84"/>
  <c r="CW127" i="84"/>
  <c r="CW220" i="84" s="1"/>
  <c r="CG177" i="84"/>
  <c r="CG127" i="84"/>
  <c r="CG220" i="84" s="1"/>
  <c r="DA169" i="84"/>
  <c r="DA125" i="84"/>
  <c r="CK169" i="84"/>
  <c r="CK125" i="84"/>
  <c r="AE169" i="84"/>
  <c r="AE125" i="84"/>
  <c r="CA123" i="84"/>
  <c r="CA161" i="84"/>
  <c r="K123" i="84"/>
  <c r="K161" i="84"/>
  <c r="CQ121" i="84"/>
  <c r="CQ153" i="84"/>
  <c r="C119" i="84"/>
  <c r="C145" i="84"/>
  <c r="CW138" i="84"/>
  <c r="CW117" i="84"/>
  <c r="V177" i="84"/>
  <c r="V127" i="84"/>
  <c r="J177" i="84"/>
  <c r="J127" i="84"/>
  <c r="L169" i="84"/>
  <c r="L125" i="84"/>
  <c r="AJ161" i="84"/>
  <c r="AJ123" i="84"/>
  <c r="AJ215" i="84" s="1"/>
  <c r="AB161" i="84"/>
  <c r="AB123" i="84"/>
  <c r="L161" i="84"/>
  <c r="L123" i="84"/>
  <c r="V121" i="84"/>
  <c r="V153" i="84"/>
  <c r="W141" i="84"/>
  <c r="W118" i="84"/>
  <c r="D149" i="84"/>
  <c r="D120" i="84"/>
  <c r="R126" i="84"/>
  <c r="R173" i="84"/>
  <c r="CU122" i="84"/>
  <c r="CU157" i="84"/>
  <c r="CK165" i="84"/>
  <c r="CK124" i="84"/>
  <c r="CY165" i="84"/>
  <c r="CY124" i="84"/>
  <c r="CY217" i="84" s="1"/>
  <c r="CM173" i="84"/>
  <c r="CM126" i="84"/>
  <c r="F141" i="84"/>
  <c r="F118" i="84"/>
  <c r="CB119" i="84"/>
  <c r="CB145" i="84"/>
  <c r="CZ122" i="84"/>
  <c r="CZ157" i="84"/>
  <c r="DD125" i="84"/>
  <c r="DD169" i="84"/>
  <c r="CU165" i="84"/>
  <c r="CU124" i="84"/>
  <c r="CF120" i="84"/>
  <c r="CF149" i="84"/>
  <c r="CR123" i="84"/>
  <c r="CR215" i="84" s="1"/>
  <c r="CR161" i="84"/>
  <c r="CH177" i="84"/>
  <c r="CH127" i="84"/>
  <c r="CH220" i="84" s="1"/>
  <c r="DU137" i="84"/>
  <c r="DU117" i="84"/>
  <c r="DU210" i="84" s="1"/>
  <c r="DM119" i="84"/>
  <c r="DM145" i="84"/>
  <c r="BH173" i="84"/>
  <c r="BH126" i="84"/>
  <c r="BR161" i="84"/>
  <c r="BR123" i="84"/>
  <c r="BP153" i="84"/>
  <c r="BP121" i="84"/>
  <c r="BB149" i="84"/>
  <c r="BB120" i="84"/>
  <c r="BK119" i="84"/>
  <c r="BK145" i="84"/>
  <c r="AW121" i="84"/>
  <c r="AW153" i="84"/>
  <c r="BQ122" i="84"/>
  <c r="BQ157" i="84"/>
  <c r="BI123" i="84"/>
  <c r="BI161" i="84"/>
  <c r="AO169" i="84"/>
  <c r="AO125" i="84"/>
  <c r="BE169" i="84"/>
  <c r="BE125" i="84"/>
  <c r="BA173" i="84"/>
  <c r="BA126" i="84"/>
  <c r="DK165" i="84"/>
  <c r="DK124" i="84"/>
  <c r="DK216" i="84" s="1"/>
  <c r="AG122" i="84"/>
  <c r="AG157" i="84"/>
  <c r="CG141" i="84"/>
  <c r="CG118" i="84"/>
  <c r="CG137" i="84"/>
  <c r="CU177" i="84"/>
  <c r="CU127" i="84"/>
  <c r="CU220" i="84" s="1"/>
  <c r="S177" i="84"/>
  <c r="S127" i="84"/>
  <c r="CI169" i="84"/>
  <c r="CI125" i="84"/>
  <c r="CC121" i="84"/>
  <c r="CC153" i="84"/>
  <c r="BY119" i="84"/>
  <c r="BY211" i="84" s="1"/>
  <c r="BY145" i="84"/>
  <c r="DF141" i="84"/>
  <c r="DF137" i="84"/>
  <c r="AB117" i="84"/>
  <c r="AB137" i="84"/>
  <c r="J117" i="84"/>
  <c r="J137" i="84"/>
  <c r="F177" i="84"/>
  <c r="F127" i="84"/>
  <c r="V169" i="84"/>
  <c r="V125" i="84"/>
  <c r="L153" i="84"/>
  <c r="L121" i="84"/>
  <c r="T145" i="84"/>
  <c r="T119" i="84"/>
  <c r="D145" i="84"/>
  <c r="D119" i="84"/>
  <c r="AC141" i="84"/>
  <c r="AC118" i="84"/>
  <c r="T165" i="84"/>
  <c r="T124" i="84"/>
  <c r="CE165" i="84"/>
  <c r="CE124" i="84"/>
  <c r="Q121" i="84"/>
  <c r="Q153" i="84"/>
  <c r="Q124" i="84"/>
  <c r="Q165" i="84"/>
  <c r="BZ177" i="84"/>
  <c r="BZ127" i="84"/>
  <c r="BZ219" i="84" s="1"/>
  <c r="EQ137" i="84"/>
  <c r="EQ117" i="84"/>
  <c r="EQ210" i="84" s="1"/>
  <c r="DY119" i="84"/>
  <c r="DY145" i="84"/>
  <c r="AT177" i="84"/>
  <c r="AT127" i="84"/>
  <c r="AT219" i="84" s="1"/>
  <c r="AN173" i="84"/>
  <c r="AN126" i="84"/>
  <c r="BB169" i="84"/>
  <c r="BB125" i="84"/>
  <c r="BD165" i="84"/>
  <c r="BD124" i="84"/>
  <c r="BT161" i="84"/>
  <c r="BT123" i="84"/>
  <c r="AP161" i="84"/>
  <c r="AP123" i="84"/>
  <c r="BP157" i="84"/>
  <c r="BP122" i="84"/>
  <c r="BD153" i="84"/>
  <c r="BD121" i="84"/>
  <c r="BN149" i="84"/>
  <c r="BN120" i="84"/>
  <c r="AV145" i="84"/>
  <c r="AV119" i="84"/>
  <c r="BO119" i="84"/>
  <c r="BO145" i="84"/>
  <c r="AW149" i="84"/>
  <c r="AW120" i="84"/>
  <c r="AY121" i="84"/>
  <c r="AY153" i="84"/>
  <c r="BO121" i="84"/>
  <c r="BO153" i="84"/>
  <c r="AO122" i="84"/>
  <c r="AO157" i="84"/>
  <c r="BU122" i="84"/>
  <c r="BU157" i="84"/>
  <c r="AU123" i="84"/>
  <c r="AU161" i="84"/>
  <c r="BK123" i="84"/>
  <c r="BK161" i="84"/>
  <c r="BM165" i="84"/>
  <c r="BM124" i="84"/>
  <c r="AQ169" i="84"/>
  <c r="AQ125" i="84"/>
  <c r="AQ217" i="84" s="1"/>
  <c r="BG169" i="84"/>
  <c r="BG125" i="84"/>
  <c r="BE173" i="84"/>
  <c r="BE126" i="84"/>
  <c r="DR161" i="84"/>
  <c r="DR123" i="84"/>
  <c r="ED157" i="84"/>
  <c r="ED122" i="84"/>
  <c r="EP153" i="84"/>
  <c r="EP121" i="84"/>
  <c r="EP213" i="84" s="1"/>
  <c r="ED149" i="84"/>
  <c r="ED120" i="84"/>
  <c r="DZ145" i="84"/>
  <c r="DZ119" i="84"/>
  <c r="BJ118" i="84"/>
  <c r="BJ141" i="84"/>
  <c r="DS165" i="84"/>
  <c r="DS124" i="84"/>
  <c r="DS216" i="84" s="1"/>
  <c r="DW123" i="84"/>
  <c r="DW161" i="84"/>
  <c r="EA122" i="84"/>
  <c r="EA157" i="84"/>
  <c r="EM121" i="84"/>
  <c r="EM213" i="84" s="1"/>
  <c r="EM153" i="84"/>
  <c r="CJ141" i="84"/>
  <c r="CJ118" i="84"/>
  <c r="CJ137" i="84"/>
  <c r="CM165" i="84"/>
  <c r="CM124" i="84"/>
  <c r="CS138" i="84"/>
  <c r="CS117" i="84"/>
  <c r="BX138" i="84"/>
  <c r="BX117" i="84"/>
  <c r="BX210" i="84" s="1"/>
  <c r="CF138" i="84"/>
  <c r="CF117" i="84"/>
  <c r="CN138" i="84"/>
  <c r="CN117" i="84"/>
  <c r="CV138" i="84"/>
  <c r="CV117" i="84"/>
  <c r="DD138" i="84"/>
  <c r="DD117" i="84"/>
  <c r="DD210" i="84" s="1"/>
  <c r="DE177" i="84"/>
  <c r="DE127" i="84"/>
  <c r="DE219" i="84" s="1"/>
  <c r="CO177" i="84"/>
  <c r="CO127" i="84"/>
  <c r="CS169" i="84"/>
  <c r="CS125" i="84"/>
  <c r="CC169" i="84"/>
  <c r="CC125" i="84"/>
  <c r="O169" i="84"/>
  <c r="O125" i="84"/>
  <c r="DC123" i="84"/>
  <c r="DC161" i="84"/>
  <c r="CU123" i="84"/>
  <c r="CU215" i="84" s="1"/>
  <c r="CU161" i="84"/>
  <c r="CM123" i="84"/>
  <c r="CM161" i="84"/>
  <c r="CE123" i="84"/>
  <c r="CE161" i="84"/>
  <c r="AI123" i="84"/>
  <c r="AI161" i="84"/>
  <c r="S123" i="84"/>
  <c r="S161" i="84"/>
  <c r="C123" i="84"/>
  <c r="C215" i="84" s="1"/>
  <c r="C161" i="84"/>
  <c r="CY121" i="84"/>
  <c r="CY153" i="84"/>
  <c r="CI121" i="84"/>
  <c r="CI153" i="84"/>
  <c r="AA121" i="84"/>
  <c r="AA153" i="84"/>
  <c r="CU119" i="84"/>
  <c r="CU145" i="84"/>
  <c r="CE119" i="84"/>
  <c r="CE145" i="84"/>
  <c r="AA119" i="84"/>
  <c r="AA145" i="84"/>
  <c r="K119" i="84"/>
  <c r="K145" i="84"/>
  <c r="CG138" i="84"/>
  <c r="CG117" i="84"/>
  <c r="CX141" i="84"/>
  <c r="CX137" i="84"/>
  <c r="CX118" i="84"/>
  <c r="AD177" i="84"/>
  <c r="AD127" i="84"/>
  <c r="R177" i="84"/>
  <c r="R127" i="84"/>
  <c r="R220" i="84" s="1"/>
  <c r="B177" i="84"/>
  <c r="B127" i="84"/>
  <c r="AJ169" i="84"/>
  <c r="AJ125" i="84"/>
  <c r="T169" i="84"/>
  <c r="T125" i="84"/>
  <c r="T218" i="84" s="1"/>
  <c r="D169" i="84"/>
  <c r="D125" i="84"/>
  <c r="AF161" i="84"/>
  <c r="AF123" i="84"/>
  <c r="X157" i="84"/>
  <c r="X122" i="84"/>
  <c r="P161" i="84"/>
  <c r="P123" i="84"/>
  <c r="H161" i="84"/>
  <c r="H123" i="84"/>
  <c r="AD121" i="84"/>
  <c r="AD153" i="84"/>
  <c r="N121" i="84"/>
  <c r="N214" i="84" s="1"/>
  <c r="N153" i="84"/>
  <c r="CU137" i="84"/>
  <c r="CU141" i="84"/>
  <c r="CU118" i="84"/>
  <c r="AE141" i="84"/>
  <c r="AE118" i="84"/>
  <c r="O141" i="84"/>
  <c r="O118" i="84"/>
  <c r="J124" i="84"/>
  <c r="J165" i="84"/>
  <c r="B126" i="84"/>
  <c r="B173" i="84"/>
  <c r="AH126" i="84"/>
  <c r="AH173" i="84"/>
  <c r="CQ120" i="84"/>
  <c r="CQ149" i="84"/>
  <c r="CE122" i="84"/>
  <c r="CE157" i="84"/>
  <c r="AE124" i="84"/>
  <c r="AE165" i="84"/>
  <c r="DA165" i="84"/>
  <c r="DA124" i="84"/>
  <c r="AE173" i="84"/>
  <c r="AE126" i="84"/>
  <c r="K117" i="84"/>
  <c r="K137" i="84"/>
  <c r="O120" i="84"/>
  <c r="O149" i="84"/>
  <c r="CG122" i="84"/>
  <c r="CG157" i="84"/>
  <c r="AA124" i="84"/>
  <c r="AA165" i="84"/>
  <c r="C173" i="84"/>
  <c r="C126" i="84"/>
  <c r="V141" i="84"/>
  <c r="V118" i="84"/>
  <c r="CN141" i="84"/>
  <c r="CN118" i="84"/>
  <c r="CN210" i="84" s="1"/>
  <c r="CN137" i="84"/>
  <c r="Y119" i="84"/>
  <c r="Y145" i="84"/>
  <c r="CJ119" i="84"/>
  <c r="CJ145" i="84"/>
  <c r="CD149" i="84"/>
  <c r="CD120" i="84"/>
  <c r="AC122" i="84"/>
  <c r="AC157" i="84"/>
  <c r="BX125" i="84"/>
  <c r="BX169" i="84"/>
  <c r="CZ177" i="84"/>
  <c r="CZ127" i="84"/>
  <c r="CZ220" i="84" s="1"/>
  <c r="V120" i="84"/>
  <c r="V149" i="84"/>
  <c r="G120" i="84"/>
  <c r="G149" i="84"/>
  <c r="CE138" i="84"/>
  <c r="CE117" i="84"/>
  <c r="DB153" i="84"/>
  <c r="DB121" i="84"/>
  <c r="DB213" i="84" s="1"/>
  <c r="M123" i="84"/>
  <c r="M161" i="84"/>
  <c r="DM137" i="84"/>
  <c r="DM117" i="84"/>
  <c r="EC137" i="84"/>
  <c r="EC117" i="84"/>
  <c r="EC119" i="84"/>
  <c r="EC145" i="84"/>
  <c r="DI120" i="84"/>
  <c r="DI149" i="84"/>
  <c r="BF169" i="84"/>
  <c r="BF125" i="84"/>
  <c r="BT165" i="84"/>
  <c r="BT124" i="84"/>
  <c r="BJ161" i="84"/>
  <c r="BJ123" i="84"/>
  <c r="BL157" i="84"/>
  <c r="BL122" i="84"/>
  <c r="BL214" i="84" s="1"/>
  <c r="AT153" i="84"/>
  <c r="AT121" i="84"/>
  <c r="BB145" i="84"/>
  <c r="BB119" i="84"/>
  <c r="BI117" i="84"/>
  <c r="BI137" i="84"/>
  <c r="AO121" i="84"/>
  <c r="AO153" i="84"/>
  <c r="BE121" i="84"/>
  <c r="BE153" i="84"/>
  <c r="BU121" i="84"/>
  <c r="BU213" i="84" s="1"/>
  <c r="BU153" i="84"/>
  <c r="BA122" i="84"/>
  <c r="BA157" i="84"/>
  <c r="BA123" i="84"/>
  <c r="BA161" i="84"/>
  <c r="BQ123" i="84"/>
  <c r="BQ161" i="84"/>
  <c r="AS124" i="84"/>
  <c r="AS165" i="84"/>
  <c r="AW169" i="84"/>
  <c r="AW125" i="84"/>
  <c r="BM169" i="84"/>
  <c r="BM125" i="84"/>
  <c r="BQ173" i="84"/>
  <c r="BQ126" i="84"/>
  <c r="BG177" i="84"/>
  <c r="BG127" i="84"/>
  <c r="DJ169" i="84"/>
  <c r="DJ125" i="84"/>
  <c r="DV165" i="84"/>
  <c r="DV124" i="84"/>
  <c r="EH161" i="84"/>
  <c r="EH123" i="84"/>
  <c r="EL149" i="84"/>
  <c r="EL120" i="84"/>
  <c r="EL145" i="84"/>
  <c r="EL119" i="84"/>
  <c r="BN157" i="84"/>
  <c r="BN122" i="84"/>
  <c r="BR165" i="84"/>
  <c r="BR124" i="84"/>
  <c r="DK149" i="84"/>
  <c r="DK120" i="84"/>
  <c r="DC177" i="84"/>
  <c r="DC127" i="84"/>
  <c r="CM177" i="84"/>
  <c r="CM127" i="84"/>
  <c r="CA177" i="84"/>
  <c r="CA127" i="84"/>
  <c r="AA177" i="84"/>
  <c r="AA127" i="84"/>
  <c r="K177" i="84"/>
  <c r="K127" i="84"/>
  <c r="CQ169" i="84"/>
  <c r="CQ125" i="84"/>
  <c r="CA169" i="84"/>
  <c r="CA125" i="84"/>
  <c r="CA217" i="84" s="1"/>
  <c r="K169" i="84"/>
  <c r="K125" i="84"/>
  <c r="DA121" i="84"/>
  <c r="DA214" i="84" s="1"/>
  <c r="DA153" i="84"/>
  <c r="CK121" i="84"/>
  <c r="CK153" i="84"/>
  <c r="AE121" i="84"/>
  <c r="AE153" i="84"/>
  <c r="CW119" i="84"/>
  <c r="CW145" i="84"/>
  <c r="CG119" i="84"/>
  <c r="CG145" i="84"/>
  <c r="AF117" i="84"/>
  <c r="AF210" i="84" s="1"/>
  <c r="AF137" i="84"/>
  <c r="V117" i="84"/>
  <c r="V137" i="84"/>
  <c r="N117" i="84"/>
  <c r="N137" i="84"/>
  <c r="F117" i="84"/>
  <c r="F137" i="84"/>
  <c r="AH177" i="84"/>
  <c r="AH127" i="84"/>
  <c r="AH219" i="84" s="1"/>
  <c r="N177" i="84"/>
  <c r="N127" i="84"/>
  <c r="N220" i="84" s="1"/>
  <c r="AD169" i="84"/>
  <c r="AD125" i="84"/>
  <c r="N169" i="84"/>
  <c r="N125" i="84"/>
  <c r="AJ153" i="84"/>
  <c r="AJ121" i="84"/>
  <c r="AJ213" i="84" s="1"/>
  <c r="T153" i="84"/>
  <c r="T121" i="84"/>
  <c r="D153" i="84"/>
  <c r="D121" i="84"/>
  <c r="X118" i="84"/>
  <c r="X141" i="84"/>
  <c r="P145" i="84"/>
  <c r="P119" i="84"/>
  <c r="H145" i="84"/>
  <c r="H119" i="84"/>
  <c r="U141" i="84"/>
  <c r="U118" i="84"/>
  <c r="E141" i="84"/>
  <c r="E118" i="84"/>
  <c r="E211" i="84" s="1"/>
  <c r="F120" i="84"/>
  <c r="F149" i="84"/>
  <c r="E120" i="84"/>
  <c r="E149" i="84"/>
  <c r="CX153" i="84"/>
  <c r="CX121" i="84"/>
  <c r="DF177" i="84"/>
  <c r="DF127" i="84"/>
  <c r="DS137" i="84"/>
  <c r="DS117" i="84"/>
  <c r="EI137" i="84"/>
  <c r="EI117" i="84"/>
  <c r="DI119" i="84"/>
  <c r="DI145" i="84"/>
  <c r="EG120" i="84"/>
  <c r="EG149" i="84"/>
  <c r="BT173" i="84"/>
  <c r="BT126" i="84"/>
  <c r="BR169" i="84"/>
  <c r="BR125" i="84"/>
  <c r="AV169" i="84"/>
  <c r="AV125" i="84"/>
  <c r="AR165" i="84"/>
  <c r="AR124" i="84"/>
  <c r="BP161" i="84"/>
  <c r="BP123" i="84"/>
  <c r="BH157" i="84"/>
  <c r="BH122" i="84"/>
  <c r="AV153" i="84"/>
  <c r="AV121" i="84"/>
  <c r="BF149" i="84"/>
  <c r="BF120" i="84"/>
  <c r="BP145" i="84"/>
  <c r="BP119" i="84"/>
  <c r="AR145" i="84"/>
  <c r="AR119" i="84"/>
  <c r="AR211" i="84" s="1"/>
  <c r="BM149" i="84"/>
  <c r="BM120" i="84"/>
  <c r="AM121" i="84"/>
  <c r="AM214" i="84" s="1"/>
  <c r="AM153" i="84"/>
  <c r="BC121" i="84"/>
  <c r="BC153" i="84"/>
  <c r="BS121" i="84"/>
  <c r="BS213" i="84" s="1"/>
  <c r="BS153" i="84"/>
  <c r="AW122" i="84"/>
  <c r="AW215" i="84" s="1"/>
  <c r="AW157" i="84"/>
  <c r="AY123" i="84"/>
  <c r="AY161" i="84"/>
  <c r="BO123" i="84"/>
  <c r="BO216" i="84" s="1"/>
  <c r="BO161" i="84"/>
  <c r="AO124" i="84"/>
  <c r="AO165" i="84"/>
  <c r="BU165" i="84"/>
  <c r="BU124" i="84"/>
  <c r="AU169" i="84"/>
  <c r="AU125" i="84"/>
  <c r="BK169" i="84"/>
  <c r="BK125" i="84"/>
  <c r="BM173" i="84"/>
  <c r="BM126" i="84"/>
  <c r="AQ177" i="84"/>
  <c r="AQ127" i="84"/>
  <c r="EH177" i="84"/>
  <c r="EH127" i="84"/>
  <c r="EH220" i="84" s="1"/>
  <c r="DN149" i="84"/>
  <c r="DN120" i="84"/>
  <c r="DR145" i="84"/>
  <c r="DR119" i="84"/>
  <c r="AN149" i="84"/>
  <c r="AN120" i="84"/>
  <c r="DK122" i="84"/>
  <c r="DK157" i="84"/>
  <c r="DW121" i="84"/>
  <c r="DW153" i="84"/>
  <c r="EI149" i="84"/>
  <c r="EI120" i="84"/>
  <c r="CH165" i="84"/>
  <c r="CH124" i="84"/>
  <c r="CD161" i="84"/>
  <c r="CD123" i="84"/>
  <c r="CR120" i="84"/>
  <c r="CR149" i="84"/>
  <c r="DA122" i="84"/>
  <c r="DA157" i="84"/>
  <c r="CK141" i="84"/>
  <c r="CK118" i="84"/>
  <c r="CK137" i="84"/>
  <c r="DA141" i="84"/>
  <c r="DA118" i="84"/>
  <c r="DA137" i="84"/>
  <c r="BZ138" i="84"/>
  <c r="BZ117" i="84"/>
  <c r="CH138" i="84"/>
  <c r="CH117" i="84"/>
  <c r="CP138" i="84"/>
  <c r="CP117" i="84"/>
  <c r="CX138" i="84"/>
  <c r="CX117" i="84"/>
  <c r="DF138" i="84"/>
  <c r="DF117" i="84"/>
  <c r="DF210" i="84" s="1"/>
  <c r="CY177" i="84"/>
  <c r="CY127" i="84"/>
  <c r="CY220" i="84" s="1"/>
  <c r="CI177" i="84"/>
  <c r="CI127" i="84"/>
  <c r="DE169" i="84"/>
  <c r="DE125" i="84"/>
  <c r="CO169" i="84"/>
  <c r="CO125" i="84"/>
  <c r="BY169" i="84"/>
  <c r="BY125" i="84"/>
  <c r="G169" i="84"/>
  <c r="G125" i="84"/>
  <c r="DA123" i="84"/>
  <c r="DA161" i="84"/>
  <c r="CS123" i="84"/>
  <c r="CS161" i="84"/>
  <c r="CK123" i="84"/>
  <c r="CK161" i="84"/>
  <c r="CC123" i="84"/>
  <c r="CC161" i="84"/>
  <c r="AE123" i="84"/>
  <c r="AE161" i="84"/>
  <c r="O123" i="84"/>
  <c r="O161" i="84"/>
  <c r="CU121" i="84"/>
  <c r="CU153" i="84"/>
  <c r="CE121" i="84"/>
  <c r="CE153" i="84"/>
  <c r="S121" i="84"/>
  <c r="S153" i="84"/>
  <c r="CQ119" i="84"/>
  <c r="CQ211" i="84" s="1"/>
  <c r="CQ145" i="84"/>
  <c r="CA119" i="84"/>
  <c r="CA145" i="84"/>
  <c r="W119" i="84"/>
  <c r="W211" i="84" s="1"/>
  <c r="W145" i="84"/>
  <c r="G119" i="84"/>
  <c r="G145" i="84"/>
  <c r="DE138" i="84"/>
  <c r="DE117" i="84"/>
  <c r="DE210" i="84" s="1"/>
  <c r="BY138" i="84"/>
  <c r="BY117" i="84"/>
  <c r="CP141" i="84"/>
  <c r="CP137" i="84"/>
  <c r="CP118" i="84"/>
  <c r="AB177" i="84"/>
  <c r="AB127" i="84"/>
  <c r="AB220" i="84" s="1"/>
  <c r="P177" i="84"/>
  <c r="P127" i="84"/>
  <c r="AF169" i="84"/>
  <c r="AF125" i="84"/>
  <c r="P169" i="84"/>
  <c r="P125" i="84"/>
  <c r="AD123" i="84"/>
  <c r="AD161" i="84"/>
  <c r="V123" i="84"/>
  <c r="V161" i="84"/>
  <c r="N123" i="84"/>
  <c r="N161" i="84"/>
  <c r="F123" i="84"/>
  <c r="F161" i="84"/>
  <c r="Z121" i="84"/>
  <c r="Z213" i="84" s="1"/>
  <c r="Z153" i="84"/>
  <c r="J121" i="84"/>
  <c r="J153" i="84"/>
  <c r="AA141" i="84"/>
  <c r="AA118" i="84"/>
  <c r="K141" i="84"/>
  <c r="K118" i="84"/>
  <c r="Z124" i="84"/>
  <c r="Z165" i="84"/>
  <c r="J126" i="84"/>
  <c r="J173" i="84"/>
  <c r="C120" i="84"/>
  <c r="C149" i="84"/>
  <c r="CY120" i="84"/>
  <c r="CY149" i="84"/>
  <c r="C122" i="84"/>
  <c r="C157" i="84"/>
  <c r="CM122" i="84"/>
  <c r="CM157" i="84"/>
  <c r="CC165" i="84"/>
  <c r="CC124" i="84"/>
  <c r="CK173" i="84"/>
  <c r="CK126" i="84"/>
  <c r="AA117" i="84"/>
  <c r="AA137" i="84"/>
  <c r="CS120" i="84"/>
  <c r="CS149" i="84"/>
  <c r="CW122" i="84"/>
  <c r="CW157" i="84"/>
  <c r="CI165" i="84"/>
  <c r="CI124" i="84"/>
  <c r="AI173" i="84"/>
  <c r="AI126" i="84"/>
  <c r="AD117" i="84"/>
  <c r="AD137" i="84"/>
  <c r="BX119" i="84"/>
  <c r="BX211" i="84" s="1"/>
  <c r="BX145" i="84"/>
  <c r="CP145" i="84"/>
  <c r="CP119" i="84"/>
  <c r="CP211" i="84" s="1"/>
  <c r="CT149" i="84"/>
  <c r="CT120" i="84"/>
  <c r="CJ122" i="84"/>
  <c r="CJ157" i="84"/>
  <c r="CF125" i="84"/>
  <c r="CF169" i="84"/>
  <c r="CL173" i="84"/>
  <c r="CL126" i="84"/>
  <c r="AD122" i="84"/>
  <c r="AD214" i="84" s="1"/>
  <c r="AD157" i="84"/>
  <c r="D165" i="84"/>
  <c r="D124" i="84"/>
  <c r="CO120" i="84"/>
  <c r="CO149" i="84"/>
  <c r="CC122" i="84"/>
  <c r="CC157" i="84"/>
  <c r="S124" i="84"/>
  <c r="S165" i="84"/>
  <c r="CQ138" i="84"/>
  <c r="CQ117" i="84"/>
  <c r="U120" i="84"/>
  <c r="U149" i="84"/>
  <c r="CP157" i="84"/>
  <c r="CP122" i="84"/>
  <c r="CF123" i="84"/>
  <c r="CF161" i="84"/>
  <c r="CT165" i="84"/>
  <c r="CT124" i="84"/>
  <c r="Y177" i="84"/>
  <c r="Y127" i="84"/>
  <c r="DQ137" i="84"/>
  <c r="DQ117" i="84"/>
  <c r="EG137" i="84"/>
  <c r="EG117" i="84"/>
  <c r="EK119" i="84"/>
  <c r="EK145" i="84"/>
  <c r="DY120" i="84"/>
  <c r="DY149" i="84"/>
  <c r="BP173" i="84"/>
  <c r="BP126" i="84"/>
  <c r="AX169" i="84"/>
  <c r="AX125" i="84"/>
  <c r="AZ165" i="84"/>
  <c r="AZ124" i="84"/>
  <c r="BF161" i="84"/>
  <c r="BF123" i="84"/>
  <c r="BD157" i="84"/>
  <c r="BD122" i="84"/>
  <c r="BT153" i="84"/>
  <c r="BT121" i="84"/>
  <c r="BT213" i="84" s="1"/>
  <c r="AP153" i="84"/>
  <c r="AP121" i="84"/>
  <c r="BJ149" i="84"/>
  <c r="BJ120" i="84"/>
  <c r="AX145" i="84"/>
  <c r="AX119" i="84"/>
  <c r="BQ117" i="84"/>
  <c r="BQ210" i="84" s="1"/>
  <c r="BQ137" i="84"/>
  <c r="AQ119" i="84"/>
  <c r="AQ145" i="84"/>
  <c r="AS121" i="84"/>
  <c r="AS153" i="84"/>
  <c r="BI121" i="84"/>
  <c r="BI153" i="84"/>
  <c r="BI122" i="84"/>
  <c r="BI157" i="84"/>
  <c r="AO123" i="84"/>
  <c r="AO161" i="84"/>
  <c r="BE123" i="84"/>
  <c r="BE161" i="84"/>
  <c r="BU123" i="84"/>
  <c r="BU161" i="84"/>
  <c r="BA165" i="84"/>
  <c r="BA124" i="84"/>
  <c r="BA169" i="84"/>
  <c r="BA125" i="84"/>
  <c r="BQ169" i="84"/>
  <c r="BQ125" i="84"/>
  <c r="AS173" i="84"/>
  <c r="AS126" i="84"/>
  <c r="EP177" i="84"/>
  <c r="EP127" i="84"/>
  <c r="DN157" i="84"/>
  <c r="DN122" i="84"/>
  <c r="DN215" i="84" s="1"/>
  <c r="DV149" i="84"/>
  <c r="DV120" i="84"/>
  <c r="ED145" i="84"/>
  <c r="ED119" i="84"/>
  <c r="BD149" i="84"/>
  <c r="BD120" i="84"/>
  <c r="BD212" i="84" s="1"/>
  <c r="EA165" i="84"/>
  <c r="EA124" i="84"/>
  <c r="EM123" i="84"/>
  <c r="EM161" i="84"/>
  <c r="EI122" i="84"/>
  <c r="EI157" i="84"/>
  <c r="CB173" i="84"/>
  <c r="CB126" i="84"/>
  <c r="CV121" i="84"/>
  <c r="CV153" i="84"/>
  <c r="CC141" i="84"/>
  <c r="CC118" i="84"/>
  <c r="CC137" i="84"/>
  <c r="CS141" i="84"/>
  <c r="CS118" i="84"/>
  <c r="CS137" i="84"/>
  <c r="DA177" i="84"/>
  <c r="DA127" i="84"/>
  <c r="CK177" i="84"/>
  <c r="CK127" i="84"/>
  <c r="BY177" i="84"/>
  <c r="BY127" i="84"/>
  <c r="W177" i="84"/>
  <c r="W127" i="84"/>
  <c r="G177" i="84"/>
  <c r="G127" i="84"/>
  <c r="DC169" i="84"/>
  <c r="DC125" i="84"/>
  <c r="CM169" i="84"/>
  <c r="CM125" i="84"/>
  <c r="AI169" i="84"/>
  <c r="AI125" i="84"/>
  <c r="C169" i="84"/>
  <c r="C125" i="84"/>
  <c r="CW121" i="84"/>
  <c r="CW153" i="84"/>
  <c r="CG121" i="84"/>
  <c r="CG153" i="84"/>
  <c r="W121" i="84"/>
  <c r="W153" i="84"/>
  <c r="CS119" i="84"/>
  <c r="CS145" i="84"/>
  <c r="CC119" i="84"/>
  <c r="CC145" i="84"/>
  <c r="CH141" i="84"/>
  <c r="CH137" i="84"/>
  <c r="CH118" i="84"/>
  <c r="AD141" i="84"/>
  <c r="AD118" i="84"/>
  <c r="T118" i="84"/>
  <c r="T141" i="84"/>
  <c r="L118" i="84"/>
  <c r="L210" i="84" s="1"/>
  <c r="L141" i="84"/>
  <c r="D118" i="84"/>
  <c r="D141" i="84"/>
  <c r="AF177" i="84"/>
  <c r="AF127" i="84"/>
  <c r="L177" i="84"/>
  <c r="L127" i="84"/>
  <c r="Z125" i="84"/>
  <c r="Z169" i="84"/>
  <c r="J125" i="84"/>
  <c r="J169" i="84"/>
  <c r="AF153" i="84"/>
  <c r="AF121" i="84"/>
  <c r="AF213" i="84" s="1"/>
  <c r="P153" i="84"/>
  <c r="P121" i="84"/>
  <c r="AD119" i="84"/>
  <c r="AD145" i="84"/>
  <c r="V119" i="84"/>
  <c r="V211" i="84" s="1"/>
  <c r="V145" i="84"/>
  <c r="N119" i="84"/>
  <c r="N145" i="84"/>
  <c r="F119" i="84"/>
  <c r="F145" i="84"/>
  <c r="Q141" i="84"/>
  <c r="Q118" i="84"/>
  <c r="CY123" i="84"/>
  <c r="CY216" i="84" s="1"/>
  <c r="CY161" i="84"/>
  <c r="CQ123" i="84"/>
  <c r="CQ161" i="84"/>
  <c r="CI123" i="84"/>
  <c r="CI161" i="84"/>
  <c r="AA123" i="84"/>
  <c r="AA161" i="84"/>
  <c r="CA121" i="84"/>
  <c r="CA153" i="84"/>
  <c r="K121" i="84"/>
  <c r="K213" i="84" s="1"/>
  <c r="K153" i="84"/>
  <c r="CM119" i="84"/>
  <c r="CM145" i="84"/>
  <c r="S119" i="84"/>
  <c r="S145" i="84"/>
  <c r="AB169" i="84"/>
  <c r="AB125" i="84"/>
  <c r="T161" i="84"/>
  <c r="T123" i="84"/>
  <c r="T215" i="84" s="1"/>
  <c r="D161" i="84"/>
  <c r="D123" i="84"/>
  <c r="D215" i="84" s="1"/>
  <c r="F121" i="84"/>
  <c r="F153" i="84"/>
  <c r="G141" i="84"/>
  <c r="G118" i="84"/>
  <c r="S122" i="84"/>
  <c r="S157" i="84"/>
  <c r="CI137" i="84"/>
  <c r="CI141" i="84"/>
  <c r="CI118" i="84"/>
  <c r="CX145" i="84"/>
  <c r="CX119" i="84"/>
  <c r="AC177" i="84"/>
  <c r="AC127" i="84"/>
  <c r="AJ165" i="84"/>
  <c r="AJ124" i="84"/>
  <c r="CD141" i="84"/>
  <c r="CD137" i="84"/>
  <c r="CD118" i="84"/>
  <c r="CI173" i="84"/>
  <c r="CI126" i="84"/>
  <c r="I121" i="84"/>
  <c r="I153" i="84"/>
  <c r="EK137" i="84"/>
  <c r="EK117" i="84"/>
  <c r="BN169" i="84"/>
  <c r="BN125" i="84"/>
  <c r="AT169" i="84"/>
  <c r="AT125" i="84"/>
  <c r="AN165" i="84"/>
  <c r="AN124" i="84"/>
  <c r="AV161" i="84"/>
  <c r="AV123" i="84"/>
  <c r="AT145" i="84"/>
  <c r="AT119" i="84"/>
  <c r="AO149" i="84"/>
  <c r="AO120" i="84"/>
  <c r="BM121" i="84"/>
  <c r="BM153" i="84"/>
  <c r="AS123" i="84"/>
  <c r="AS161" i="84"/>
  <c r="BI165" i="84"/>
  <c r="BI124" i="84"/>
  <c r="BU169" i="84"/>
  <c r="BU125" i="84"/>
  <c r="DZ177" i="84"/>
  <c r="DZ127" i="84"/>
  <c r="DV145" i="84"/>
  <c r="DV119" i="84"/>
  <c r="DV211" i="84" s="1"/>
  <c r="DS122" i="84"/>
  <c r="DS157" i="84"/>
  <c r="EE121" i="84"/>
  <c r="EE153" i="84"/>
  <c r="CL177" i="84"/>
  <c r="CL127" i="84"/>
  <c r="CL161" i="84"/>
  <c r="CL123" i="84"/>
  <c r="BX121" i="84"/>
  <c r="BX153" i="84"/>
  <c r="CW141" i="84"/>
  <c r="CW118" i="84"/>
  <c r="CW137" i="84"/>
  <c r="CE177" i="84"/>
  <c r="CE127" i="84"/>
  <c r="CE220" i="84" s="1"/>
  <c r="AI177" i="84"/>
  <c r="AI127" i="84"/>
  <c r="AI219" i="84" s="1"/>
  <c r="C177" i="84"/>
  <c r="C127" i="84"/>
  <c r="CY169" i="84"/>
  <c r="CY125" i="84"/>
  <c r="AA169" i="84"/>
  <c r="AA125" i="84"/>
  <c r="CS121" i="84"/>
  <c r="CS153" i="84"/>
  <c r="O121" i="84"/>
  <c r="O153" i="84"/>
  <c r="CO119" i="84"/>
  <c r="CO145" i="84"/>
  <c r="BZ141" i="84"/>
  <c r="BZ137" i="84"/>
  <c r="BZ118" i="84"/>
  <c r="R117" i="84"/>
  <c r="R137" i="84"/>
  <c r="B117" i="84"/>
  <c r="B137" i="84"/>
  <c r="Z177" i="84"/>
  <c r="Z127" i="84"/>
  <c r="F169" i="84"/>
  <c r="F125" i="84"/>
  <c r="AB153" i="84"/>
  <c r="AB121" i="84"/>
  <c r="AB213" i="84" s="1"/>
  <c r="AB145" i="84"/>
  <c r="AB119" i="84"/>
  <c r="L145" i="84"/>
  <c r="L119" i="84"/>
  <c r="CM137" i="84"/>
  <c r="CM141" i="84"/>
  <c r="CM118" i="84"/>
  <c r="M141" i="84"/>
  <c r="M118" i="84"/>
  <c r="CS122" i="84"/>
  <c r="CS157" i="84"/>
  <c r="AA173" i="84"/>
  <c r="AA126" i="84"/>
  <c r="AA218" i="84" s="1"/>
  <c r="CN120" i="84"/>
  <c r="CN149" i="84"/>
  <c r="CB123" i="84"/>
  <c r="CB161" i="84"/>
  <c r="CV173" i="84"/>
  <c r="CV126" i="84"/>
  <c r="CV218" i="84" s="1"/>
  <c r="DK137" i="84"/>
  <c r="DK117" i="84"/>
  <c r="EA137" i="84"/>
  <c r="EA117" i="84"/>
  <c r="EE173" i="84"/>
  <c r="EE126" i="84"/>
  <c r="AZ173" i="84"/>
  <c r="AZ126" i="84"/>
  <c r="BN153" i="84"/>
  <c r="BN121" i="84"/>
  <c r="AZ145" i="84"/>
  <c r="AZ119" i="84"/>
  <c r="BC119" i="84"/>
  <c r="BC145" i="84"/>
  <c r="BK121" i="84"/>
  <c r="BK153" i="84"/>
  <c r="BM122" i="84"/>
  <c r="BM157" i="84"/>
  <c r="BG123" i="84"/>
  <c r="BG161" i="84"/>
  <c r="BE165" i="84"/>
  <c r="BE124" i="84"/>
  <c r="BC169" i="84"/>
  <c r="BC125" i="84"/>
  <c r="BC218" i="84" s="1"/>
  <c r="AW173" i="84"/>
  <c r="AW126" i="84"/>
  <c r="DN173" i="84"/>
  <c r="DN126" i="84"/>
  <c r="EL165" i="84"/>
  <c r="EL124" i="84"/>
  <c r="EH145" i="84"/>
  <c r="EH119" i="84"/>
  <c r="AX118" i="84"/>
  <c r="AX141" i="84"/>
  <c r="BJ165" i="84"/>
  <c r="BJ124" i="84"/>
  <c r="EI165" i="84"/>
  <c r="EI124" i="84"/>
  <c r="EQ122" i="84"/>
  <c r="EQ157" i="84"/>
  <c r="M173" i="84"/>
  <c r="M126" i="84"/>
  <c r="M219" i="84" s="1"/>
  <c r="CD138" i="84"/>
  <c r="CD117" i="84"/>
  <c r="CT138" i="84"/>
  <c r="CT117" i="84"/>
  <c r="CG169" i="84"/>
  <c r="CG125" i="84"/>
  <c r="DE123" i="84"/>
  <c r="DE161" i="84"/>
  <c r="CO123" i="84"/>
  <c r="CO161" i="84"/>
  <c r="BY123" i="84"/>
  <c r="BY216" i="84" s="1"/>
  <c r="BY161" i="84"/>
  <c r="G123" i="84"/>
  <c r="G161" i="84"/>
  <c r="DC121" i="84"/>
  <c r="DC213" i="84" s="1"/>
  <c r="DC153" i="84"/>
  <c r="AI121" i="84"/>
  <c r="AI213" i="84" s="1"/>
  <c r="AI153" i="84"/>
  <c r="CI119" i="84"/>
  <c r="CI145" i="84"/>
  <c r="O119" i="84"/>
  <c r="O145" i="84"/>
  <c r="AJ177" i="84"/>
  <c r="AJ127" i="84"/>
  <c r="AJ220" i="84" s="1"/>
  <c r="H177" i="84"/>
  <c r="H127" i="84"/>
  <c r="H169" i="84"/>
  <c r="H125" i="84"/>
  <c r="Z123" i="84"/>
  <c r="Z161" i="84"/>
  <c r="J123" i="84"/>
  <c r="J161" i="84"/>
  <c r="AH121" i="84"/>
  <c r="AH213" i="84" s="1"/>
  <c r="AH153" i="84"/>
  <c r="B121" i="84"/>
  <c r="B153" i="84"/>
  <c r="DC137" i="84"/>
  <c r="DC141" i="84"/>
  <c r="S141" i="84"/>
  <c r="S118" i="84"/>
  <c r="Z126" i="84"/>
  <c r="Z173" i="84"/>
  <c r="CI120" i="84"/>
  <c r="CI149" i="84"/>
  <c r="AI122" i="84"/>
  <c r="AI157" i="84"/>
  <c r="O124" i="84"/>
  <c r="O165" i="84"/>
  <c r="W122" i="84"/>
  <c r="W157" i="84"/>
  <c r="N141" i="84"/>
  <c r="N118" i="84"/>
  <c r="CB141" i="84"/>
  <c r="CB118" i="84"/>
  <c r="CB137" i="84"/>
  <c r="CF119" i="84"/>
  <c r="CF145" i="84"/>
  <c r="CJ177" i="84"/>
  <c r="CJ127" i="84"/>
  <c r="CV120" i="84"/>
  <c r="CV212" i="84" s="1"/>
  <c r="CV149" i="84"/>
  <c r="CT153" i="84"/>
  <c r="CT121" i="84"/>
  <c r="CX177" i="84"/>
  <c r="CX127" i="84"/>
  <c r="CX219" i="84" s="1"/>
  <c r="DI137" i="84"/>
  <c r="DI117" i="84"/>
  <c r="DY137" i="84"/>
  <c r="DY117" i="84"/>
  <c r="DU119" i="84"/>
  <c r="DU145" i="84"/>
  <c r="BR127" i="84"/>
  <c r="BR177" i="84"/>
  <c r="AR173" i="84"/>
  <c r="AR126" i="84"/>
  <c r="AP169" i="84"/>
  <c r="AP125" i="84"/>
  <c r="BN161" i="84"/>
  <c r="BN123" i="84"/>
  <c r="AT149" i="84"/>
  <c r="AT120" i="84"/>
  <c r="BE149" i="84"/>
  <c r="BE120" i="84"/>
  <c r="BA121" i="84"/>
  <c r="BA153" i="84"/>
  <c r="AS122" i="84"/>
  <c r="AS157" i="84"/>
  <c r="AW123" i="84"/>
  <c r="AW161" i="84"/>
  <c r="BQ165" i="84"/>
  <c r="BQ124" i="84"/>
  <c r="BI169" i="84"/>
  <c r="BI125" i="84"/>
  <c r="BI173" i="84"/>
  <c r="BI126" i="84"/>
  <c r="DJ177" i="84"/>
  <c r="DJ127" i="84"/>
  <c r="EP169" i="84"/>
  <c r="EP125" i="84"/>
  <c r="DN145" i="84"/>
  <c r="DN119" i="84"/>
  <c r="DN211" i="84" s="1"/>
  <c r="AT118" i="84"/>
  <c r="AT210" i="84" s="1"/>
  <c r="AT141" i="84"/>
  <c r="AX177" i="84"/>
  <c r="AX127" i="84"/>
  <c r="DO121" i="84"/>
  <c r="DO153" i="84"/>
  <c r="EA149" i="84"/>
  <c r="EA120" i="84"/>
  <c r="AG123" i="84"/>
  <c r="AG161" i="84"/>
  <c r="CS177" i="84"/>
  <c r="CS127" i="84"/>
  <c r="CS220" i="84" s="1"/>
  <c r="AE177" i="84"/>
  <c r="AE127" i="84"/>
  <c r="AE220" i="84" s="1"/>
  <c r="CE169" i="84"/>
  <c r="CE125" i="84"/>
  <c r="CO121" i="84"/>
  <c r="CO153" i="84"/>
  <c r="G121" i="84"/>
  <c r="G153" i="84"/>
  <c r="DA119" i="84"/>
  <c r="DA145" i="84"/>
  <c r="P118" i="84"/>
  <c r="P141" i="84"/>
  <c r="X173" i="84"/>
  <c r="X126" i="84"/>
  <c r="R125" i="84"/>
  <c r="R169" i="84"/>
  <c r="X149" i="84"/>
  <c r="X120" i="84"/>
  <c r="Z119" i="84"/>
  <c r="Z212" i="84" s="1"/>
  <c r="Z145" i="84"/>
  <c r="J119" i="84"/>
  <c r="J145" i="84"/>
  <c r="CE137" i="84"/>
  <c r="CE141" i="84"/>
  <c r="CE118" i="84"/>
  <c r="I141" i="84"/>
  <c r="I118" i="84"/>
  <c r="BH169" i="84"/>
  <c r="BH125" i="84"/>
  <c r="BH161" i="84"/>
  <c r="BH123" i="84"/>
  <c r="BU117" i="84"/>
  <c r="BU210" i="84" s="1"/>
  <c r="BU137" i="84"/>
  <c r="AU121" i="84"/>
  <c r="AU153" i="84"/>
  <c r="AQ123" i="84"/>
  <c r="AQ161" i="84"/>
  <c r="AM169" i="84"/>
  <c r="AM125" i="84"/>
  <c r="BS169" i="84"/>
  <c r="BS125" i="84"/>
  <c r="DZ169" i="84"/>
  <c r="DZ125" i="84"/>
  <c r="DW169" i="84"/>
  <c r="DW125" i="84"/>
  <c r="U121" i="84"/>
  <c r="U153" i="84"/>
  <c r="CA173" i="84"/>
  <c r="CA126" i="84"/>
  <c r="CQ137" i="84"/>
  <c r="CQ141" i="84"/>
  <c r="CQ118" i="84"/>
  <c r="CL138" i="84"/>
  <c r="CL117" i="84"/>
  <c r="DB138" i="84"/>
  <c r="DB117" i="84"/>
  <c r="DB210" i="84" s="1"/>
  <c r="CQ177" i="84"/>
  <c r="CQ127" i="84"/>
  <c r="CW169" i="84"/>
  <c r="CW125" i="84"/>
  <c r="CW217" i="84" s="1"/>
  <c r="W169" i="84"/>
  <c r="W125" i="84"/>
  <c r="CW123" i="84"/>
  <c r="CW161" i="84"/>
  <c r="CG123" i="84"/>
  <c r="CG161" i="84"/>
  <c r="W123" i="84"/>
  <c r="W161" i="84"/>
  <c r="CM121" i="84"/>
  <c r="CM153" i="84"/>
  <c r="C121" i="84"/>
  <c r="C153" i="84"/>
  <c r="CY119" i="84"/>
  <c r="CY145" i="84"/>
  <c r="AE119" i="84"/>
  <c r="AE145" i="84"/>
  <c r="CO138" i="84"/>
  <c r="CO117" i="84"/>
  <c r="T177" i="84"/>
  <c r="T127" i="84"/>
  <c r="X165" i="84"/>
  <c r="X124" i="84"/>
  <c r="AH123" i="84"/>
  <c r="AH161" i="84"/>
  <c r="R123" i="84"/>
  <c r="R161" i="84"/>
  <c r="B123" i="84"/>
  <c r="B161" i="84"/>
  <c r="R121" i="84"/>
  <c r="R153" i="84"/>
  <c r="C141" i="84"/>
  <c r="C118" i="84"/>
  <c r="T149" i="84"/>
  <c r="T120" i="84"/>
  <c r="T212" i="84" s="1"/>
  <c r="DC122" i="84"/>
  <c r="DC157" i="84"/>
  <c r="CS165" i="84"/>
  <c r="CS124" i="84"/>
  <c r="DC173" i="84"/>
  <c r="DC126" i="84"/>
  <c r="I119" i="84"/>
  <c r="I145" i="84"/>
  <c r="Q120" i="84"/>
  <c r="Q149" i="84"/>
  <c r="DD173" i="84"/>
  <c r="DD126" i="84"/>
  <c r="EO137" i="84"/>
  <c r="EO117" i="84"/>
  <c r="EO210" i="84" s="1"/>
  <c r="EI173" i="84"/>
  <c r="EI126" i="84"/>
  <c r="BJ169" i="84"/>
  <c r="BJ125" i="84"/>
  <c r="AN161" i="84"/>
  <c r="AN123" i="84"/>
  <c r="AX153" i="84"/>
  <c r="AX121" i="84"/>
  <c r="AP145" i="84"/>
  <c r="AP119" i="84"/>
  <c r="BQ121" i="84"/>
  <c r="BQ213" i="84" s="1"/>
  <c r="BQ153" i="84"/>
  <c r="BM123" i="84"/>
  <c r="BM161" i="84"/>
  <c r="AS169" i="84"/>
  <c r="AS125" i="84"/>
  <c r="ED173" i="84"/>
  <c r="ED126" i="84"/>
  <c r="ED219" i="84" s="1"/>
  <c r="AP157" i="84"/>
  <c r="AP122" i="84"/>
  <c r="BB165" i="84"/>
  <c r="BB124" i="84"/>
  <c r="BB217" i="84" s="1"/>
  <c r="BF173" i="84"/>
  <c r="BF126" i="84"/>
  <c r="H117" i="84"/>
  <c r="H137" i="84"/>
  <c r="O117" i="84"/>
  <c r="O137" i="84"/>
  <c r="CC177" i="84"/>
  <c r="CC127" i="84"/>
  <c r="O177" i="84"/>
  <c r="O127" i="84"/>
  <c r="CU169" i="84"/>
  <c r="CU125" i="84"/>
  <c r="CU218" i="84" s="1"/>
  <c r="S169" i="84"/>
  <c r="S125" i="84"/>
  <c r="S217" i="84" s="1"/>
  <c r="DE121" i="84"/>
  <c r="DE153" i="84"/>
  <c r="BY121" i="84"/>
  <c r="BY213" i="84" s="1"/>
  <c r="BY153" i="84"/>
  <c r="CK119" i="84"/>
  <c r="CK145" i="84"/>
  <c r="Z141" i="84"/>
  <c r="Z118" i="84"/>
  <c r="H118" i="84"/>
  <c r="H141" i="84"/>
  <c r="D177" i="84"/>
  <c r="D127" i="84"/>
  <c r="AH125" i="84"/>
  <c r="AH169" i="84"/>
  <c r="B125" i="84"/>
  <c r="B169" i="84"/>
  <c r="H153" i="84"/>
  <c r="H121" i="84"/>
  <c r="R119" i="84"/>
  <c r="R145" i="84"/>
  <c r="B119" i="84"/>
  <c r="B145" i="84"/>
  <c r="Y141" i="84"/>
  <c r="Y118" i="84"/>
  <c r="K163" i="84"/>
  <c r="AB179" i="84"/>
  <c r="DV142" i="84"/>
  <c r="AN143" i="84"/>
  <c r="AV139" i="84"/>
  <c r="DI138" i="84"/>
  <c r="EC142" i="84"/>
  <c r="EO138" i="84"/>
  <c r="DZ143" i="84"/>
  <c r="EL139" i="84"/>
  <c r="DW144" i="84"/>
  <c r="EC144" i="84"/>
  <c r="EI140" i="84"/>
  <c r="DS148" i="84"/>
  <c r="DM154" i="84"/>
  <c r="EC154" i="84"/>
  <c r="DJ155" i="84"/>
  <c r="DZ155" i="84"/>
  <c r="EP155" i="84"/>
  <c r="DW156" i="84"/>
  <c r="EM156" i="84"/>
  <c r="EK158" i="84"/>
  <c r="EH159" i="84"/>
  <c r="EE160" i="84"/>
  <c r="DY162" i="84"/>
  <c r="DV163" i="84"/>
  <c r="DS164" i="84"/>
  <c r="DM166" i="84"/>
  <c r="DJ167" i="84"/>
  <c r="EP167" i="84"/>
  <c r="EM168" i="84"/>
  <c r="EG170" i="84"/>
  <c r="ED171" i="84"/>
  <c r="EA172" i="84"/>
  <c r="DU174" i="84"/>
  <c r="DR175" i="84"/>
  <c r="O151" i="84"/>
  <c r="AY138" i="84"/>
  <c r="DM138" i="84"/>
  <c r="EG142" i="84"/>
  <c r="DJ139" i="84"/>
  <c r="EP139" i="84"/>
  <c r="EA144" i="84"/>
  <c r="EM140" i="84"/>
  <c r="DN147" i="84"/>
  <c r="EG158" i="84"/>
  <c r="ED159" i="84"/>
  <c r="EA160" i="84"/>
  <c r="DU162" i="84"/>
  <c r="DR163" i="84"/>
  <c r="DO164" i="84"/>
  <c r="DI166" i="84"/>
  <c r="EO166" i="84"/>
  <c r="EL167" i="84"/>
  <c r="EI168" i="84"/>
  <c r="EC170" i="84"/>
  <c r="DZ171" i="84"/>
  <c r="DW172" i="84"/>
  <c r="DQ174" i="84"/>
  <c r="DN175" i="84"/>
  <c r="DK176" i="84"/>
  <c r="EQ176" i="84"/>
  <c r="EK178" i="84"/>
  <c r="EH179" i="84"/>
  <c r="EC180" i="84"/>
  <c r="BL143" i="84"/>
  <c r="BR141" i="84"/>
  <c r="BL139" i="84"/>
  <c r="AQ138" i="84"/>
  <c r="DY142" i="84"/>
  <c r="EK138" i="84"/>
  <c r="DV143" i="84"/>
  <c r="EH139" i="84"/>
  <c r="DS144" i="84"/>
  <c r="EE140" i="84"/>
  <c r="EN145" i="84"/>
  <c r="ED147" i="84"/>
  <c r="DQ154" i="84"/>
  <c r="DN155" i="84"/>
  <c r="DK156" i="84"/>
  <c r="EQ156" i="84"/>
  <c r="DI158" i="84"/>
  <c r="EO158" i="84"/>
  <c r="EL159" i="84"/>
  <c r="EI160" i="84"/>
  <c r="EC162" i="84"/>
  <c r="DZ163" i="84"/>
  <c r="DW164" i="84"/>
  <c r="DQ166" i="84"/>
  <c r="DN167" i="84"/>
  <c r="DK168" i="84"/>
  <c r="EQ168" i="84"/>
  <c r="EK170" i="84"/>
  <c r="EH171" i="84"/>
  <c r="EE172" i="84"/>
  <c r="DY174" i="84"/>
  <c r="DV175" i="84"/>
  <c r="DS176" i="84"/>
  <c r="DM178" i="84"/>
  <c r="DJ179" i="84"/>
  <c r="BA171" i="84"/>
  <c r="BL170" i="84"/>
  <c r="BS167" i="84"/>
  <c r="AX166" i="84"/>
  <c r="BN164" i="84"/>
  <c r="BC163" i="84"/>
  <c r="BH160" i="84"/>
  <c r="BK159" i="84"/>
  <c r="AP158" i="84"/>
  <c r="AR156" i="84"/>
  <c r="BN152" i="84"/>
  <c r="AN150" i="84"/>
  <c r="BC147" i="84"/>
  <c r="BD180" i="84"/>
  <c r="BG179" i="84"/>
  <c r="AN170" i="84"/>
  <c r="BD166" i="84"/>
  <c r="AR164" i="84"/>
  <c r="BN160" i="84"/>
  <c r="AV158" i="84"/>
  <c r="AP154" i="84"/>
  <c r="AU151" i="84"/>
  <c r="AP150" i="84"/>
  <c r="M144" i="84"/>
  <c r="I143" i="84"/>
  <c r="Y139" i="84"/>
  <c r="AF144" i="84"/>
  <c r="AJ143" i="84"/>
  <c r="DB144" i="84"/>
  <c r="S147" i="84"/>
  <c r="L148" i="84"/>
  <c r="CA151" i="84"/>
  <c r="D152" i="84"/>
  <c r="CG171" i="84"/>
  <c r="CI175" i="84"/>
  <c r="CW175" i="84"/>
  <c r="CP178" i="84"/>
  <c r="F181" i="84"/>
  <c r="V181" i="84"/>
  <c r="G181" i="84"/>
  <c r="BY181" i="84"/>
  <c r="CH144" i="84"/>
  <c r="AA155" i="84"/>
  <c r="CI155" i="84"/>
  <c r="CQ159" i="84"/>
  <c r="G163" i="84"/>
  <c r="CO163" i="84"/>
  <c r="V166" i="84"/>
  <c r="DC167" i="84"/>
  <c r="CQ178" i="84"/>
  <c r="DJ150" i="84"/>
  <c r="EP150" i="84"/>
  <c r="EM151" i="84"/>
  <c r="DX152" i="84"/>
  <c r="EN152" i="84"/>
  <c r="DR154" i="84"/>
  <c r="EH154" i="84"/>
  <c r="DO155" i="84"/>
  <c r="EE155" i="84"/>
  <c r="DL156" i="84"/>
  <c r="EB156" i="84"/>
  <c r="DV158" i="84"/>
  <c r="EL158" i="84"/>
  <c r="DS159" i="84"/>
  <c r="EI159" i="84"/>
  <c r="DP160" i="84"/>
  <c r="EF160" i="84"/>
  <c r="DJ162" i="84"/>
  <c r="DZ162" i="84"/>
  <c r="EP162" i="84"/>
  <c r="DW163" i="84"/>
  <c r="EM163" i="84"/>
  <c r="DT164" i="84"/>
  <c r="EJ164" i="84"/>
  <c r="DN166" i="84"/>
  <c r="ED166" i="84"/>
  <c r="DK167" i="84"/>
  <c r="EA167" i="84"/>
  <c r="EQ167" i="84"/>
  <c r="BA181" i="84"/>
  <c r="BF174" i="84"/>
  <c r="BH172" i="84"/>
  <c r="AS171" i="84"/>
  <c r="BF168" i="84"/>
  <c r="AS163" i="84"/>
  <c r="AX160" i="84"/>
  <c r="AN158" i="84"/>
  <c r="BT150" i="84"/>
  <c r="AP146" i="84"/>
  <c r="CC151" i="84"/>
  <c r="U144" i="84"/>
  <c r="CO174" i="84"/>
  <c r="AJ144" i="84"/>
  <c r="CN174" i="84"/>
  <c r="DD174" i="84"/>
  <c r="M139" i="84"/>
  <c r="AA147" i="84"/>
  <c r="CY147" i="84"/>
  <c r="AD150" i="84"/>
  <c r="CI151" i="84"/>
  <c r="T152" i="84"/>
  <c r="J158" i="84"/>
  <c r="BY159" i="84"/>
  <c r="DE159" i="84"/>
  <c r="B166" i="84"/>
  <c r="AH166" i="84"/>
  <c r="AE167" i="84"/>
  <c r="CK167" i="84"/>
  <c r="DA167" i="84"/>
  <c r="F170" i="84"/>
  <c r="AD170" i="84"/>
  <c r="K171" i="84"/>
  <c r="CA171" i="84"/>
  <c r="CI171" i="84"/>
  <c r="CQ171" i="84"/>
  <c r="D172" i="84"/>
  <c r="T172" i="84"/>
  <c r="CT178" i="84"/>
  <c r="H181" i="84"/>
  <c r="K181" i="84"/>
  <c r="CE181" i="84"/>
  <c r="Y181" i="84"/>
  <c r="CX181" i="84"/>
  <c r="AC144" i="84"/>
  <c r="CH174" i="84"/>
  <c r="BY179" i="84"/>
  <c r="Q139" i="84"/>
  <c r="AI155" i="84"/>
  <c r="CM155" i="84"/>
  <c r="DC155" i="84"/>
  <c r="K159" i="84"/>
  <c r="CY159" i="84"/>
  <c r="O163" i="84"/>
  <c r="DA163" i="84"/>
  <c r="C167" i="84"/>
  <c r="L168" i="84"/>
  <c r="CU178" i="84"/>
  <c r="R179" i="84"/>
  <c r="DK139" i="84"/>
  <c r="EQ139" i="84"/>
  <c r="EN140" i="84"/>
  <c r="DR150" i="84"/>
  <c r="DO151" i="84"/>
  <c r="DL152" i="84"/>
  <c r="EB152" i="84"/>
  <c r="DV154" i="84"/>
  <c r="EL154" i="84"/>
  <c r="DS155" i="84"/>
  <c r="EI155" i="84"/>
  <c r="DP156" i="84"/>
  <c r="EF156" i="84"/>
  <c r="DJ158" i="84"/>
  <c r="DZ158" i="84"/>
  <c r="EP158" i="84"/>
  <c r="DW159" i="84"/>
  <c r="EM159" i="84"/>
  <c r="DT160" i="84"/>
  <c r="EJ160" i="84"/>
  <c r="DN162" i="84"/>
  <c r="ED162" i="84"/>
  <c r="DK163" i="84"/>
  <c r="EA163" i="84"/>
  <c r="EQ163" i="84"/>
  <c r="DX168" i="84"/>
  <c r="EN168" i="84"/>
  <c r="EB172" i="84"/>
  <c r="DJ174" i="84"/>
  <c r="EH174" i="84"/>
  <c r="EP174" i="84"/>
  <c r="DO175" i="84"/>
  <c r="EE175" i="84"/>
  <c r="EM175" i="84"/>
  <c r="DL176" i="84"/>
  <c r="DT176" i="84"/>
  <c r="DK179" i="84"/>
  <c r="DW179" i="84"/>
  <c r="EI179" i="84"/>
  <c r="AS180" i="84"/>
  <c r="AY178" i="84"/>
  <c r="BC176" i="84"/>
  <c r="BP175" i="84"/>
  <c r="AV171" i="84"/>
  <c r="BH167" i="84"/>
  <c r="BK166" i="84"/>
  <c r="AX163" i="84"/>
  <c r="AQ162" i="84"/>
  <c r="AX159" i="84"/>
  <c r="AU158" i="84"/>
  <c r="AU156" i="84"/>
  <c r="BL155" i="84"/>
  <c r="BM148" i="84"/>
  <c r="BA139" i="84"/>
  <c r="BT140" i="84"/>
  <c r="BS141" i="84"/>
  <c r="BB142" i="84"/>
  <c r="AN146" i="84"/>
  <c r="AZ174" i="84"/>
  <c r="BR174" i="84"/>
  <c r="AM179" i="84"/>
  <c r="AP180" i="84"/>
  <c r="AM181" i="84"/>
  <c r="BS181" i="84"/>
  <c r="EB181" i="84"/>
  <c r="EE180" i="84"/>
  <c r="EF179" i="84"/>
  <c r="DL179" i="84"/>
  <c r="EO176" i="84"/>
  <c r="EF175" i="84"/>
  <c r="DL175" i="84"/>
  <c r="EC172" i="84"/>
  <c r="DI172" i="84"/>
  <c r="EI170" i="84"/>
  <c r="DO170" i="84"/>
  <c r="EO168" i="84"/>
  <c r="DU168" i="84"/>
  <c r="DL167" i="84"/>
  <c r="EA166" i="84"/>
  <c r="EG164" i="84"/>
  <c r="DX163" i="84"/>
  <c r="EM162" i="84"/>
  <c r="EJ159" i="84"/>
  <c r="DP159" i="84"/>
  <c r="DM156" i="84"/>
  <c r="EB155" i="84"/>
  <c r="DS154" i="84"/>
  <c r="EK152" i="84"/>
  <c r="EB151" i="84"/>
  <c r="EQ150" i="84"/>
  <c r="EK148" i="84"/>
  <c r="DQ148" i="84"/>
  <c r="DW146" i="84"/>
  <c r="EG140" i="84"/>
  <c r="EJ139" i="84"/>
  <c r="EM138" i="84"/>
  <c r="AM138" i="84"/>
  <c r="BC138" i="84"/>
  <c r="AS142" i="84"/>
  <c r="BC144" i="84"/>
  <c r="BD147" i="84"/>
  <c r="AZ155" i="84"/>
  <c r="AW158" i="84"/>
  <c r="AQ160" i="84"/>
  <c r="EQ181" i="84"/>
  <c r="EH168" i="84"/>
  <c r="EN166" i="84"/>
  <c r="DZ144" i="84"/>
  <c r="DM143" i="84"/>
  <c r="DE155" i="84"/>
  <c r="J154" i="84"/>
  <c r="F142" i="84"/>
  <c r="AF143" i="84"/>
  <c r="EA143" i="84"/>
  <c r="DX144" i="84"/>
  <c r="DU171" i="84"/>
  <c r="DP180" i="84"/>
  <c r="AW180" i="84"/>
  <c r="AS176" i="84"/>
  <c r="AY174" i="84"/>
  <c r="BD167" i="84"/>
  <c r="BJ163" i="84"/>
  <c r="BO160" i="84"/>
  <c r="BU158" i="84"/>
  <c r="BB155" i="84"/>
  <c r="BD139" i="84"/>
  <c r="EK146" i="84"/>
  <c r="EH147" i="84"/>
  <c r="EE148" i="84"/>
  <c r="DI150" i="84"/>
  <c r="DY150" i="84"/>
  <c r="EO150" i="84"/>
  <c r="DV151" i="84"/>
  <c r="EL151" i="84"/>
  <c r="DW152" i="84"/>
  <c r="EM152" i="84"/>
  <c r="DX181" i="84"/>
  <c r="AW179" i="84"/>
  <c r="BJ178" i="84"/>
  <c r="BP176" i="84"/>
  <c r="BS175" i="84"/>
  <c r="BF170" i="84"/>
  <c r="BH168" i="84"/>
  <c r="AM167" i="84"/>
  <c r="BF166" i="84"/>
  <c r="AP164" i="84"/>
  <c r="BN162" i="84"/>
  <c r="BP160" i="84"/>
  <c r="AS159" i="84"/>
  <c r="BH156" i="84"/>
  <c r="BK155" i="84"/>
  <c r="BD154" i="84"/>
  <c r="AZ152" i="84"/>
  <c r="BQ151" i="84"/>
  <c r="AZ146" i="84"/>
  <c r="BN144" i="84"/>
  <c r="AX144" i="84"/>
  <c r="BQ143" i="84"/>
  <c r="AU143" i="84"/>
  <c r="AZ140" i="84"/>
  <c r="AU139" i="84"/>
  <c r="BN138" i="84"/>
  <c r="AR138" i="84"/>
  <c r="BC140" i="84"/>
  <c r="BK154" i="84"/>
  <c r="AY158" i="84"/>
  <c r="BS162" i="84"/>
  <c r="BM164" i="84"/>
  <c r="DZ172" i="84"/>
  <c r="EF170" i="84"/>
  <c r="DU163" i="84"/>
  <c r="DE178" i="84"/>
  <c r="CI167" i="84"/>
  <c r="AF142" i="84"/>
  <c r="CI139" i="84"/>
  <c r="AE179" i="84"/>
  <c r="AD144" i="84"/>
  <c r="R150" i="84"/>
  <c r="AD162" i="84"/>
  <c r="T164" i="84"/>
  <c r="CY167" i="84"/>
  <c r="CY174" i="84"/>
  <c r="Y179" i="84"/>
  <c r="S143" i="84"/>
  <c r="CM143" i="84"/>
  <c r="D144" i="84"/>
  <c r="AB140" i="84"/>
  <c r="N146" i="84"/>
  <c r="CW147" i="84"/>
  <c r="CE151" i="84"/>
  <c r="R170" i="84"/>
  <c r="AE180" i="84"/>
  <c r="CC180" i="84"/>
  <c r="CK180" i="84"/>
  <c r="CS180" i="84"/>
  <c r="DA180" i="84"/>
  <c r="L181" i="84"/>
  <c r="EB168" i="84"/>
  <c r="DV170" i="84"/>
  <c r="EL170" i="84"/>
  <c r="DS171" i="84"/>
  <c r="EI171" i="84"/>
  <c r="DP172" i="84"/>
  <c r="EF172" i="84"/>
  <c r="DL174" i="84"/>
  <c r="DT174" i="84"/>
  <c r="EJ174" i="84"/>
  <c r="DI175" i="84"/>
  <c r="DQ175" i="84"/>
  <c r="EG175" i="84"/>
  <c r="EO175" i="84"/>
  <c r="DV176" i="84"/>
  <c r="DR178" i="84"/>
  <c r="EL178" i="84"/>
  <c r="DM179" i="84"/>
  <c r="DJ180" i="84"/>
  <c r="EP180" i="84"/>
  <c r="EM181" i="84"/>
  <c r="BT181" i="84"/>
  <c r="AN181" i="84"/>
  <c r="AQ180" i="84"/>
  <c r="AV179" i="84"/>
  <c r="BS176" i="84"/>
  <c r="AP175" i="84"/>
  <c r="BO162" i="84"/>
  <c r="BP159" i="84"/>
  <c r="BQ158" i="84"/>
  <c r="AS156" i="84"/>
  <c r="BF155" i="84"/>
  <c r="AY154" i="84"/>
  <c r="AU152" i="84"/>
  <c r="BG148" i="84"/>
  <c r="BM146" i="84"/>
  <c r="AQ139" i="84"/>
  <c r="AP140" i="84"/>
  <c r="BF140" i="84"/>
  <c r="BU141" i="84"/>
  <c r="BH142" i="84"/>
  <c r="AO143" i="84"/>
  <c r="BU143" i="84"/>
  <c r="BA147" i="84"/>
  <c r="BB174" i="84"/>
  <c r="BO175" i="84"/>
  <c r="BC179" i="84"/>
  <c r="AZ180" i="84"/>
  <c r="AW181" i="84"/>
  <c r="DV181" i="84"/>
  <c r="DY180" i="84"/>
  <c r="DS178" i="84"/>
  <c r="DM176" i="84"/>
  <c r="EB175" i="84"/>
  <c r="DS174" i="84"/>
  <c r="DY172" i="84"/>
  <c r="DP171" i="84"/>
  <c r="EE170" i="84"/>
  <c r="EK168" i="84"/>
  <c r="EB167" i="84"/>
  <c r="EQ166" i="84"/>
  <c r="EN163" i="84"/>
  <c r="DT163" i="84"/>
  <c r="DK162" i="84"/>
  <c r="DQ160" i="84"/>
  <c r="EF159" i="84"/>
  <c r="DW158" i="84"/>
  <c r="EC156" i="84"/>
  <c r="DI156" i="84"/>
  <c r="EI154" i="84"/>
  <c r="DO154" i="84"/>
  <c r="DI152" i="84"/>
  <c r="DX151" i="84"/>
  <c r="DO150" i="84"/>
  <c r="EG148" i="84"/>
  <c r="DT147" i="84"/>
  <c r="EC140" i="84"/>
  <c r="EF139" i="84"/>
  <c r="EI138" i="84"/>
  <c r="AO138" i="84"/>
  <c r="AU142" i="84"/>
  <c r="BS142" i="84"/>
  <c r="BP143" i="84"/>
  <c r="BM144" i="84"/>
  <c r="BA160" i="84"/>
  <c r="BB167" i="84"/>
  <c r="AW170" i="84"/>
  <c r="BP171" i="84"/>
  <c r="AN175" i="84"/>
  <c r="BA178" i="84"/>
  <c r="AU180" i="84"/>
  <c r="EG171" i="84"/>
  <c r="DR168" i="84"/>
  <c r="DX166" i="84"/>
  <c r="DV148" i="84"/>
  <c r="EB146" i="84"/>
  <c r="DV144" i="84"/>
  <c r="DY143" i="84"/>
  <c r="DA178" i="84"/>
  <c r="CQ167" i="84"/>
  <c r="L164" i="84"/>
  <c r="C163" i="84"/>
  <c r="CG155" i="84"/>
  <c r="AE151" i="84"/>
  <c r="AD140" i="84"/>
  <c r="EF180" i="84"/>
  <c r="AZ179" i="84"/>
  <c r="AO172" i="84"/>
  <c r="BO156" i="84"/>
  <c r="BU154" i="84"/>
  <c r="BA140" i="84"/>
  <c r="BG138" i="84"/>
  <c r="EP147" i="84"/>
  <c r="EM148" i="84"/>
  <c r="DM150" i="84"/>
  <c r="EC150" i="84"/>
  <c r="DJ151" i="84"/>
  <c r="DZ151" i="84"/>
  <c r="DK152" i="84"/>
  <c r="EA152" i="84"/>
  <c r="EQ152" i="84"/>
  <c r="BG181" i="84"/>
  <c r="BQ175" i="84"/>
  <c r="BK171" i="84"/>
  <c r="AV170" i="84"/>
  <c r="AX168" i="84"/>
  <c r="BT166" i="84"/>
  <c r="AP166" i="84"/>
  <c r="BS163" i="84"/>
  <c r="BA163" i="84"/>
  <c r="BL162" i="84"/>
  <c r="BF160" i="84"/>
  <c r="BC159" i="84"/>
  <c r="AM159" i="84"/>
  <c r="BF158" i="84"/>
  <c r="BF156" i="84"/>
  <c r="BA155" i="84"/>
  <c r="AX154" i="84"/>
  <c r="AX152" i="84"/>
  <c r="BK151" i="84"/>
  <c r="BP148" i="84"/>
  <c r="AZ148" i="84"/>
  <c r="BS147" i="84"/>
  <c r="BN146" i="84"/>
  <c r="AX146" i="84"/>
  <c r="BH144" i="84"/>
  <c r="AR144" i="84"/>
  <c r="BK143" i="84"/>
  <c r="AM143" i="84"/>
  <c r="BF142" i="84"/>
  <c r="AP142" i="84"/>
  <c r="BP140" i="84"/>
  <c r="AO139" i="84"/>
  <c r="BH138" i="84"/>
  <c r="BG144" i="84"/>
  <c r="BO146" i="84"/>
  <c r="BO158" i="84"/>
  <c r="AT167" i="84"/>
  <c r="AO170" i="84"/>
  <c r="BR171" i="84"/>
  <c r="BB175" i="84"/>
  <c r="DJ172" i="84"/>
  <c r="DP170" i="84"/>
  <c r="DV168" i="84"/>
  <c r="EB166" i="84"/>
  <c r="EH164" i="84"/>
  <c r="EN162" i="84"/>
  <c r="DF144" i="84"/>
  <c r="CT174" i="84"/>
  <c r="DA179" i="84"/>
  <c r="F158" i="84"/>
  <c r="AA163" i="84"/>
  <c r="AJ179" i="84"/>
  <c r="CK139" i="84"/>
  <c r="B175" i="84"/>
  <c r="AG139" i="84"/>
  <c r="CL179" i="84"/>
  <c r="DB179" i="84"/>
  <c r="AG144" i="84"/>
  <c r="AA179" i="84"/>
  <c r="W143" i="84"/>
  <c r="CT144" i="84"/>
  <c r="V146" i="84"/>
  <c r="CU151" i="84"/>
  <c r="CK159" i="84"/>
  <c r="B178" i="84"/>
  <c r="G180" i="84"/>
  <c r="R181" i="84"/>
  <c r="AE181" i="84"/>
  <c r="AJ152" i="84"/>
  <c r="AH162" i="84"/>
  <c r="H164" i="84"/>
  <c r="CU167" i="84"/>
  <c r="AD178" i="84"/>
  <c r="DT138" i="84"/>
  <c r="EJ138" i="84"/>
  <c r="DU139" i="84"/>
  <c r="EO139" i="84"/>
  <c r="EB140" i="84"/>
  <c r="DW147" i="84"/>
  <c r="EF148" i="84"/>
  <c r="DN150" i="84"/>
  <c r="EQ151" i="84"/>
  <c r="DP178" i="84"/>
  <c r="DR180" i="84"/>
  <c r="BQ180" i="84"/>
  <c r="BG178" i="84"/>
  <c r="BH175" i="84"/>
  <c r="AX171" i="84"/>
  <c r="AO168" i="84"/>
  <c r="BA166" i="84"/>
  <c r="BS164" i="84"/>
  <c r="BD163" i="84"/>
  <c r="BM160" i="84"/>
  <c r="AP159" i="84"/>
  <c r="AV155" i="84"/>
  <c r="BN151" i="84"/>
  <c r="BC150" i="84"/>
  <c r="AT147" i="84"/>
  <c r="BJ138" i="84"/>
  <c r="BG143" i="84"/>
  <c r="BL144" i="84"/>
  <c r="AR154" i="84"/>
  <c r="AO155" i="84"/>
  <c r="AT160" i="84"/>
  <c r="BP162" i="84"/>
  <c r="BU167" i="84"/>
  <c r="BR168" i="84"/>
  <c r="BH170" i="84"/>
  <c r="AT176" i="84"/>
  <c r="AN178" i="84"/>
  <c r="AU179" i="84"/>
  <c r="AO181" i="84"/>
  <c r="DQ180" i="84"/>
  <c r="DK174" i="84"/>
  <c r="DW170" i="84"/>
  <c r="EI166" i="84"/>
  <c r="DL163" i="84"/>
  <c r="DX159" i="84"/>
  <c r="EJ155" i="84"/>
  <c r="DP151" i="84"/>
  <c r="DY148" i="84"/>
  <c r="EE146" i="84"/>
  <c r="EB139" i="84"/>
  <c r="BB139" i="84"/>
  <c r="AR143" i="84"/>
  <c r="AY150" i="84"/>
  <c r="BR167" i="84"/>
  <c r="BH181" i="84"/>
  <c r="EN180" i="84"/>
  <c r="DL170" i="84"/>
  <c r="EF166" i="84"/>
  <c r="DV164" i="84"/>
  <c r="EB162" i="84"/>
  <c r="DR160" i="84"/>
  <c r="DX158" i="84"/>
  <c r="ED156" i="84"/>
  <c r="EJ154" i="84"/>
  <c r="EP152" i="84"/>
  <c r="DM151" i="84"/>
  <c r="DT146" i="84"/>
  <c r="V179" i="84"/>
  <c r="DC163" i="84"/>
  <c r="CP144" i="84"/>
  <c r="M138" i="84"/>
  <c r="AC138" i="84"/>
  <c r="C144" i="84"/>
  <c r="M140" i="84"/>
  <c r="P178" i="84"/>
  <c r="N160" i="84"/>
  <c r="CX159" i="84"/>
  <c r="CH159" i="84"/>
  <c r="Y159" i="84"/>
  <c r="AB158" i="84"/>
  <c r="N152" i="84"/>
  <c r="CH151" i="84"/>
  <c r="AB150" i="84"/>
  <c r="U178" i="84"/>
  <c r="CP170" i="84"/>
  <c r="BZ170" i="84"/>
  <c r="I170" i="84"/>
  <c r="CV168" i="84"/>
  <c r="CF168" i="84"/>
  <c r="U168" i="84"/>
  <c r="DF162" i="84"/>
  <c r="CX162" i="84"/>
  <c r="CH162" i="84"/>
  <c r="BZ162" i="84"/>
  <c r="Q162" i="84"/>
  <c r="DD160" i="84"/>
  <c r="CV160" i="84"/>
  <c r="AC160" i="84"/>
  <c r="DC154" i="84"/>
  <c r="CE154" i="84"/>
  <c r="S154" i="84"/>
  <c r="DA152" i="84"/>
  <c r="CK152" i="84"/>
  <c r="O152" i="84"/>
  <c r="D147" i="84"/>
  <c r="CP146" i="84"/>
  <c r="BZ146" i="84"/>
  <c r="E146" i="84"/>
  <c r="CU144" i="84"/>
  <c r="CL140" i="84"/>
  <c r="CJ143" i="84"/>
  <c r="AH139" i="84"/>
  <c r="AB178" i="84"/>
  <c r="AI179" i="84"/>
  <c r="CA143" i="84"/>
  <c r="L144" i="84"/>
  <c r="R146" i="84"/>
  <c r="CK175" i="84"/>
  <c r="DF178" i="84"/>
  <c r="BZ180" i="84"/>
  <c r="CP180" i="84"/>
  <c r="DF180" i="84"/>
  <c r="CD181" i="84"/>
  <c r="CE150" i="84"/>
  <c r="R142" i="84"/>
  <c r="V154" i="84"/>
  <c r="CW163" i="84"/>
  <c r="EH138" i="84"/>
  <c r="EM139" i="84"/>
  <c r="DO147" i="84"/>
  <c r="EO149" i="84"/>
  <c r="BL181" i="84"/>
  <c r="AP171" i="84"/>
  <c r="BC160" i="84"/>
  <c r="BS152" i="84"/>
  <c r="AW146" i="84"/>
  <c r="AN138" i="84"/>
  <c r="BT138" i="84"/>
  <c r="BR170" i="84"/>
  <c r="BJ176" i="84"/>
  <c r="DO180" i="84"/>
  <c r="EA174" i="84"/>
  <c r="DP167" i="84"/>
  <c r="EN159" i="84"/>
  <c r="EF151" i="84"/>
  <c r="DI140" i="84"/>
  <c r="BO140" i="84"/>
  <c r="AT155" i="84"/>
  <c r="DN172" i="84"/>
  <c r="EP160" i="84"/>
  <c r="DM159" i="84"/>
  <c r="DY155" i="84"/>
  <c r="EK151" i="84"/>
  <c r="EQ149" i="84"/>
  <c r="EF142" i="84"/>
  <c r="D168" i="84"/>
  <c r="AC143" i="84"/>
  <c r="H180" i="84"/>
  <c r="CT175" i="84"/>
  <c r="CD175" i="84"/>
  <c r="Q175" i="84"/>
  <c r="AC151" i="84"/>
  <c r="DC145" i="84"/>
  <c r="CZ139" i="84"/>
  <c r="BZ142" i="84"/>
  <c r="V138" i="84"/>
  <c r="AC176" i="84"/>
  <c r="E176" i="84"/>
  <c r="AI170" i="84"/>
  <c r="C170" i="84"/>
  <c r="DA168" i="84"/>
  <c r="CC168" i="84"/>
  <c r="AH167" i="84"/>
  <c r="CP154" i="84"/>
  <c r="Y154" i="84"/>
  <c r="CV152" i="84"/>
  <c r="BX152" i="84"/>
  <c r="E152" i="84"/>
  <c r="DB146" i="84"/>
  <c r="G146" i="84"/>
  <c r="CN140" i="84"/>
  <c r="AI144" i="84"/>
  <c r="CV181" i="84"/>
  <c r="P175" i="84"/>
  <c r="N142" i="84"/>
  <c r="C143" i="84"/>
  <c r="CG151" i="84"/>
  <c r="N158" i="84"/>
  <c r="EN138" i="84"/>
  <c r="DL140" i="84"/>
  <c r="EN148" i="84"/>
  <c r="ED150" i="84"/>
  <c r="EF178" i="84"/>
  <c r="BN181" i="84"/>
  <c r="BL179" i="84"/>
  <c r="BA174" i="84"/>
  <c r="BT171" i="84"/>
  <c r="BO170" i="84"/>
  <c r="AZ167" i="84"/>
  <c r="BT163" i="84"/>
  <c r="AO160" i="84"/>
  <c r="BA156" i="84"/>
  <c r="BS150" i="84"/>
  <c r="BR147" i="84"/>
  <c r="BC146" i="84"/>
  <c r="AT138" i="84"/>
  <c r="AZ142" i="84"/>
  <c r="AT144" i="84"/>
  <c r="BR152" i="84"/>
  <c r="BH154" i="84"/>
  <c r="BM159" i="84"/>
  <c r="BJ160" i="84"/>
  <c r="AZ162" i="84"/>
  <c r="AW163" i="84"/>
  <c r="BB168" i="84"/>
  <c r="AR170" i="84"/>
  <c r="AO171" i="84"/>
  <c r="AV172" i="84"/>
  <c r="BG175" i="84"/>
  <c r="BR176" i="84"/>
  <c r="BL178" i="84"/>
  <c r="AR180" i="84"/>
  <c r="BU181" i="84"/>
  <c r="DW178" i="84"/>
  <c r="EN175" i="84"/>
  <c r="DQ172" i="84"/>
  <c r="EC168" i="84"/>
  <c r="EO164" i="84"/>
  <c r="DP147" i="84"/>
  <c r="DY140" i="84"/>
  <c r="EE138" i="84"/>
  <c r="AY140" i="84"/>
  <c r="BT147" i="84"/>
  <c r="AS152" i="84"/>
  <c r="AQ158" i="84"/>
  <c r="BK162" i="84"/>
  <c r="AO166" i="84"/>
  <c r="BJ175" i="84"/>
  <c r="BN179" i="84"/>
  <c r="EO171" i="84"/>
  <c r="DZ168" i="84"/>
  <c r="DY163" i="84"/>
  <c r="DU159" i="84"/>
  <c r="EG155" i="84"/>
  <c r="DJ152" i="84"/>
  <c r="DP150" i="84"/>
  <c r="EG147" i="84"/>
  <c r="DX142" i="84"/>
  <c r="CA167" i="84"/>
  <c r="V162" i="84"/>
  <c r="CW155" i="84"/>
  <c r="DA151" i="84"/>
  <c r="U138" i="84"/>
  <c r="G144" i="84"/>
  <c r="H170" i="84"/>
  <c r="R168" i="84"/>
  <c r="CZ167" i="84"/>
  <c r="CJ167" i="84"/>
  <c r="AC167" i="84"/>
  <c r="AF166" i="84"/>
  <c r="L162" i="84"/>
  <c r="V160" i="84"/>
  <c r="F160" i="84"/>
  <c r="CT159" i="84"/>
  <c r="CD159" i="84"/>
  <c r="Q159" i="84"/>
  <c r="AJ158" i="84"/>
  <c r="T154" i="84"/>
  <c r="AD152" i="84"/>
  <c r="DF151" i="84"/>
  <c r="CP151" i="84"/>
  <c r="BZ151" i="84"/>
  <c r="I151" i="84"/>
  <c r="P146" i="84"/>
  <c r="N144" i="84"/>
  <c r="DE143" i="84"/>
  <c r="BY143" i="84"/>
  <c r="Z142" i="84"/>
  <c r="H171" i="84"/>
  <c r="DB170" i="84"/>
  <c r="CT170" i="84"/>
  <c r="CD170" i="84"/>
  <c r="Q170" i="84"/>
  <c r="CZ168" i="84"/>
  <c r="CR168" i="84"/>
  <c r="CJ168" i="84"/>
  <c r="CB168" i="84"/>
  <c r="AC168" i="84"/>
  <c r="M168" i="84"/>
  <c r="AF167" i="84"/>
  <c r="T163" i="84"/>
  <c r="L163" i="84"/>
  <c r="D163" i="84"/>
  <c r="DD162" i="84"/>
  <c r="CZ162" i="84"/>
  <c r="CV162" i="84"/>
  <c r="CR162" i="84"/>
  <c r="CN162" i="84"/>
  <c r="CJ162" i="84"/>
  <c r="CF162" i="84"/>
  <c r="CB162" i="84"/>
  <c r="BX162" i="84"/>
  <c r="AC162" i="84"/>
  <c r="U162" i="84"/>
  <c r="M162" i="84"/>
  <c r="E162" i="84"/>
  <c r="DF160" i="84"/>
  <c r="DB160" i="84"/>
  <c r="CX160" i="84"/>
  <c r="CT160" i="84"/>
  <c r="CP160" i="84"/>
  <c r="CL160" i="84"/>
  <c r="CH160" i="84"/>
  <c r="CD160" i="84"/>
  <c r="BZ160" i="84"/>
  <c r="AG160" i="84"/>
  <c r="Y160" i="84"/>
  <c r="Q160" i="84"/>
  <c r="I160" i="84"/>
  <c r="AJ159" i="84"/>
  <c r="AB159" i="84"/>
  <c r="B155" i="84"/>
  <c r="CA154" i="84"/>
  <c r="K154" i="84"/>
  <c r="CG152" i="84"/>
  <c r="BY152" i="84"/>
  <c r="Z151" i="84"/>
  <c r="L147" i="84"/>
  <c r="DD146" i="84"/>
  <c r="CS146" i="84"/>
  <c r="CN146" i="84"/>
  <c r="CC146" i="84"/>
  <c r="BX146" i="84"/>
  <c r="K146" i="84"/>
  <c r="CY144" i="84"/>
  <c r="CS144" i="84"/>
  <c r="CO144" i="84"/>
  <c r="CG144" i="84"/>
  <c r="DD143" i="84"/>
  <c r="CN143" i="84"/>
  <c r="CF143" i="84"/>
  <c r="BX143" i="84"/>
  <c r="AB139" i="84"/>
  <c r="F175" i="84"/>
  <c r="AB146" i="84"/>
  <c r="AJ154" i="84"/>
  <c r="CL155" i="84"/>
  <c r="V156" i="84"/>
  <c r="L158" i="84"/>
  <c r="B164" i="84"/>
  <c r="M179" i="84"/>
  <c r="DC139" i="84"/>
  <c r="BZ163" i="84"/>
  <c r="Q171" i="84"/>
  <c r="C179" i="84"/>
  <c r="CM179" i="84"/>
  <c r="O143" i="84"/>
  <c r="CC147" i="84"/>
  <c r="AI151" i="84"/>
  <c r="O159" i="84"/>
  <c r="AJ172" i="84"/>
  <c r="BY175" i="84"/>
  <c r="DE175" i="84"/>
  <c r="CX178" i="84"/>
  <c r="AG180" i="84"/>
  <c r="CD180" i="84"/>
  <c r="CL180" i="84"/>
  <c r="CT180" i="84"/>
  <c r="DB180" i="84"/>
  <c r="CK181" i="84"/>
  <c r="E181" i="84"/>
  <c r="CN181" i="84"/>
  <c r="CR164" i="84"/>
  <c r="CL166" i="84"/>
  <c r="AI143" i="84"/>
  <c r="CG179" i="84"/>
  <c r="AI139" i="84"/>
  <c r="J150" i="84"/>
  <c r="DE151" i="84"/>
  <c r="W163" i="84"/>
  <c r="AJ164" i="84"/>
  <c r="Z174" i="84"/>
  <c r="C180" i="84"/>
  <c r="DJ138" i="84"/>
  <c r="DZ138" i="84"/>
  <c r="EP138" i="84"/>
  <c r="EC139" i="84"/>
  <c r="DN140" i="84"/>
  <c r="EJ140" i="84"/>
  <c r="EH146" i="84"/>
  <c r="EM147" i="84"/>
  <c r="EL150" i="84"/>
  <c r="ED176" i="84"/>
  <c r="DU179" i="84"/>
  <c r="DO181" i="84"/>
  <c r="BO180" i="84"/>
  <c r="AT179" i="84"/>
  <c r="AS174" i="84"/>
  <c r="BS172" i="84"/>
  <c r="BN171" i="84"/>
  <c r="AU164" i="84"/>
  <c r="BG162" i="84"/>
  <c r="BS160" i="84"/>
  <c r="BH159" i="84"/>
  <c r="BC156" i="84"/>
  <c r="BG154" i="84"/>
  <c r="BP151" i="84"/>
  <c r="BA150" i="84"/>
  <c r="AZ147" i="84"/>
  <c r="BD138" i="84"/>
  <c r="BM143" i="84"/>
  <c r="BR144" i="84"/>
  <c r="AS147" i="84"/>
  <c r="AT152" i="84"/>
  <c r="BR154" i="84"/>
  <c r="BB170" i="84"/>
  <c r="AY171" i="84"/>
  <c r="AN176" i="84"/>
  <c r="AS179" i="84"/>
  <c r="BH180" i="84"/>
  <c r="EG180" i="84"/>
  <c r="EM178" i="84"/>
  <c r="DU176" i="84"/>
  <c r="EG172" i="84"/>
  <c r="DK158" i="84"/>
  <c r="DW154" i="84"/>
  <c r="DX147" i="84"/>
  <c r="EO140" i="84"/>
  <c r="DL139" i="84"/>
  <c r="BQ148" i="84"/>
  <c r="AY152" i="84"/>
  <c r="BO168" i="84"/>
  <c r="BM174" i="84"/>
  <c r="DT170" i="84"/>
  <c r="DP166" i="84"/>
  <c r="DN164" i="84"/>
  <c r="DT162" i="84"/>
  <c r="DJ160" i="84"/>
  <c r="DP158" i="84"/>
  <c r="DV156" i="84"/>
  <c r="EB154" i="84"/>
  <c r="EH152" i="84"/>
  <c r="EN150" i="84"/>
  <c r="EM145" i="84"/>
  <c r="B174" i="84"/>
  <c r="AB164" i="84"/>
  <c r="L160" i="84"/>
  <c r="W155" i="84"/>
  <c r="B150" i="84"/>
  <c r="CS179" i="84"/>
  <c r="CC142" i="84"/>
  <c r="CS142" i="84"/>
  <c r="S144" i="84"/>
  <c r="DF175" i="84"/>
  <c r="CX175" i="84"/>
  <c r="CP175" i="84"/>
  <c r="CH175" i="84"/>
  <c r="BZ175" i="84"/>
  <c r="Y175" i="84"/>
  <c r="I175" i="84"/>
  <c r="AB174" i="84"/>
  <c r="D170" i="84"/>
  <c r="N168" i="84"/>
  <c r="CX167" i="84"/>
  <c r="Y167" i="84"/>
  <c r="AB166" i="84"/>
  <c r="AH152" i="84"/>
  <c r="CR151" i="84"/>
  <c r="CB151" i="84"/>
  <c r="M151" i="84"/>
  <c r="L146" i="84"/>
  <c r="CJ139" i="84"/>
  <c r="CP142" i="84"/>
  <c r="AF138" i="84"/>
  <c r="N138" i="84"/>
  <c r="CC178" i="84"/>
  <c r="AE178" i="84"/>
  <c r="O178" i="84"/>
  <c r="DF176" i="84"/>
  <c r="DB176" i="84"/>
  <c r="CT176" i="84"/>
  <c r="CP176" i="84"/>
  <c r="CL176" i="84"/>
  <c r="CD176" i="84"/>
  <c r="BZ176" i="84"/>
  <c r="AG176" i="84"/>
  <c r="AJ175" i="84"/>
  <c r="AB175" i="84"/>
  <c r="R171" i="84"/>
  <c r="B171" i="84"/>
  <c r="CY170" i="84"/>
  <c r="CQ170" i="84"/>
  <c r="CI170" i="84"/>
  <c r="CA170" i="84"/>
  <c r="AA170" i="84"/>
  <c r="K170" i="84"/>
  <c r="DE168" i="84"/>
  <c r="CW168" i="84"/>
  <c r="CO168" i="84"/>
  <c r="CG168" i="84"/>
  <c r="BY168" i="84"/>
  <c r="W168" i="84"/>
  <c r="G168" i="84"/>
  <c r="Z167" i="84"/>
  <c r="H155" i="84"/>
  <c r="DB154" i="84"/>
  <c r="CT154" i="84"/>
  <c r="CL154" i="84"/>
  <c r="CD154" i="84"/>
  <c r="AG154" i="84"/>
  <c r="Q154" i="84"/>
  <c r="CZ152" i="84"/>
  <c r="CR152" i="84"/>
  <c r="CJ152" i="84"/>
  <c r="CB152" i="84"/>
  <c r="AC152" i="84"/>
  <c r="M152" i="84"/>
  <c r="AF151" i="84"/>
  <c r="P147" i="84"/>
  <c r="DF146" i="84"/>
  <c r="CZ146" i="84"/>
  <c r="CQ146" i="84"/>
  <c r="CJ146" i="84"/>
  <c r="CA146" i="84"/>
  <c r="AC146" i="84"/>
  <c r="AF145" i="84"/>
  <c r="DF140" i="84"/>
  <c r="CX140" i="84"/>
  <c r="CJ140" i="84"/>
  <c r="BZ140" i="84"/>
  <c r="G138" i="84"/>
  <c r="S181" i="84"/>
  <c r="CS181" i="84"/>
  <c r="CF181" i="84"/>
  <c r="DC150" i="84"/>
  <c r="CJ164" i="84"/>
  <c r="CD166" i="84"/>
  <c r="S139" i="84"/>
  <c r="BZ171" i="84"/>
  <c r="CJ142" i="84"/>
  <c r="Z150" i="84"/>
  <c r="P152" i="84"/>
  <c r="AB156" i="84"/>
  <c r="T160" i="84"/>
  <c r="B162" i="84"/>
  <c r="CS163" i="84"/>
  <c r="AI167" i="84"/>
  <c r="H176" i="84"/>
  <c r="EF138" i="84"/>
  <c r="DO139" i="84"/>
  <c r="EK139" i="84"/>
  <c r="DV140" i="84"/>
  <c r="EO145" i="84"/>
  <c r="DK147" i="84"/>
  <c r="DT148" i="84"/>
  <c r="EA151" i="84"/>
  <c r="EH176" i="84"/>
  <c r="AV181" i="84"/>
  <c r="BU178" i="84"/>
  <c r="BM176" i="84"/>
  <c r="BQ172" i="84"/>
  <c r="BL171" i="84"/>
  <c r="AW168" i="84"/>
  <c r="AP167" i="84"/>
  <c r="BL163" i="84"/>
  <c r="BU160" i="84"/>
  <c r="BN159" i="84"/>
  <c r="BT155" i="84"/>
  <c r="AQ154" i="84"/>
  <c r="AM152" i="84"/>
  <c r="BK150" i="84"/>
  <c r="BJ147" i="84"/>
  <c r="BB138" i="84"/>
  <c r="AW143" i="84"/>
  <c r="BD144" i="84"/>
  <c r="BL146" i="84"/>
  <c r="BR150" i="84"/>
  <c r="AN152" i="84"/>
  <c r="BP154" i="84"/>
  <c r="BU159" i="84"/>
  <c r="BR160" i="84"/>
  <c r="BH162" i="84"/>
  <c r="BM167" i="84"/>
  <c r="BJ168" i="84"/>
  <c r="AZ170" i="84"/>
  <c r="AW171" i="84"/>
  <c r="BL172" i="84"/>
  <c r="BU175" i="84"/>
  <c r="BT178" i="84"/>
  <c r="BN180" i="84"/>
  <c r="DN181" i="84"/>
  <c r="EQ174" i="84"/>
  <c r="DT171" i="84"/>
  <c r="EF167" i="84"/>
  <c r="DI164" i="84"/>
  <c r="DU160" i="84"/>
  <c r="EG156" i="84"/>
  <c r="DM152" i="84"/>
  <c r="EQ146" i="84"/>
  <c r="EN139" i="84"/>
  <c r="DK138" i="84"/>
  <c r="BM140" i="84"/>
  <c r="BQ142" i="84"/>
  <c r="BK144" i="84"/>
  <c r="AW154" i="84"/>
  <c r="BM158" i="84"/>
  <c r="BB163" i="84"/>
  <c r="AV167" i="84"/>
  <c r="BG172" i="84"/>
  <c r="DQ171" i="84"/>
  <c r="EC167" i="84"/>
  <c r="EL164" i="84"/>
  <c r="DI163" i="84"/>
  <c r="EH160" i="84"/>
  <c r="EN158" i="84"/>
  <c r="DQ155" i="84"/>
  <c r="EC151" i="84"/>
  <c r="DI147" i="84"/>
  <c r="EQ141" i="84"/>
  <c r="AH174" i="84"/>
  <c r="G155" i="84"/>
  <c r="CL174" i="84"/>
  <c r="Y138" i="84"/>
  <c r="H139" i="84"/>
  <c r="L143" i="84"/>
  <c r="R139" i="84"/>
  <c r="L180" i="84"/>
  <c r="J168" i="84"/>
  <c r="CV167" i="84"/>
  <c r="CF167" i="84"/>
  <c r="U167" i="84"/>
  <c r="B160" i="84"/>
  <c r="CR159" i="84"/>
  <c r="CB159" i="84"/>
  <c r="L154" i="84"/>
  <c r="V152" i="84"/>
  <c r="DB151" i="84"/>
  <c r="CL151" i="84"/>
  <c r="AJ150" i="84"/>
  <c r="D146" i="84"/>
  <c r="CU140" i="84"/>
  <c r="T140" i="84"/>
  <c r="J144" i="84"/>
  <c r="CW143" i="84"/>
  <c r="R138" i="84"/>
  <c r="BZ178" i="84"/>
  <c r="Y178" i="84"/>
  <c r="I178" i="84"/>
  <c r="T171" i="84"/>
  <c r="D171" i="84"/>
  <c r="CZ170" i="84"/>
  <c r="CR170" i="84"/>
  <c r="CJ170" i="84"/>
  <c r="CB170" i="84"/>
  <c r="AC170" i="84"/>
  <c r="M170" i="84"/>
  <c r="DF168" i="84"/>
  <c r="CX168" i="84"/>
  <c r="CP168" i="84"/>
  <c r="CH168" i="84"/>
  <c r="BZ168" i="84"/>
  <c r="Y168" i="84"/>
  <c r="I168" i="84"/>
  <c r="AB167" i="84"/>
  <c r="R163" i="84"/>
  <c r="J163" i="84"/>
  <c r="B163" i="84"/>
  <c r="DC162" i="84"/>
  <c r="CY162" i="84"/>
  <c r="CU162" i="84"/>
  <c r="CQ162" i="84"/>
  <c r="CM162" i="84"/>
  <c r="CI162" i="84"/>
  <c r="CE162" i="84"/>
  <c r="CA162" i="84"/>
  <c r="AI162" i="84"/>
  <c r="AA162" i="84"/>
  <c r="S162" i="84"/>
  <c r="K162" i="84"/>
  <c r="C162" i="84"/>
  <c r="DE160" i="84"/>
  <c r="DA160" i="84"/>
  <c r="CW160" i="84"/>
  <c r="CS160" i="84"/>
  <c r="CO160" i="84"/>
  <c r="CK160" i="84"/>
  <c r="CG160" i="84"/>
  <c r="CC160" i="84"/>
  <c r="BY160" i="84"/>
  <c r="AE160" i="84"/>
  <c r="W160" i="84"/>
  <c r="O160" i="84"/>
  <c r="G160" i="84"/>
  <c r="AH159" i="84"/>
  <c r="Z159" i="84"/>
  <c r="N155" i="84"/>
  <c r="DE154" i="84"/>
  <c r="CW154" i="84"/>
  <c r="CO154" i="84"/>
  <c r="CG154" i="84"/>
  <c r="BY154" i="84"/>
  <c r="W154" i="84"/>
  <c r="G154" i="84"/>
  <c r="DC152" i="84"/>
  <c r="CU152" i="84"/>
  <c r="CM152" i="84"/>
  <c r="CE152" i="84"/>
  <c r="AI152" i="84"/>
  <c r="S152" i="84"/>
  <c r="C152" i="84"/>
  <c r="V147" i="84"/>
  <c r="F147" i="84"/>
  <c r="CY146" i="84"/>
  <c r="CR146" i="84"/>
  <c r="CI146" i="84"/>
  <c r="CB146" i="84"/>
  <c r="W146" i="84"/>
  <c r="I146" i="84"/>
  <c r="CV140" i="84"/>
  <c r="CR140" i="84"/>
  <c r="CM144" i="84"/>
  <c r="W144" i="84"/>
  <c r="I144" i="84"/>
  <c r="DB143" i="84"/>
  <c r="CL143" i="84"/>
  <c r="AJ139" i="84"/>
  <c r="E142" i="84"/>
  <c r="Q150" i="84"/>
  <c r="CT150" i="84"/>
  <c r="G174" i="84"/>
  <c r="BY174" i="84"/>
  <c r="N175" i="84"/>
  <c r="Q155" i="84"/>
  <c r="CT155" i="84"/>
  <c r="AF162" i="84"/>
  <c r="CJ163" i="84"/>
  <c r="R164" i="84"/>
  <c r="H166" i="84"/>
  <c r="U179" i="84"/>
  <c r="CF179" i="84"/>
  <c r="CV179" i="84"/>
  <c r="V180" i="84"/>
  <c r="Y144" i="84"/>
  <c r="CP163" i="84"/>
  <c r="CD171" i="84"/>
  <c r="S179" i="84"/>
  <c r="CU179" i="84"/>
  <c r="U139" i="84"/>
  <c r="CQ143" i="84"/>
  <c r="AH144" i="84"/>
  <c r="J146" i="84"/>
  <c r="DA147" i="84"/>
  <c r="CM151" i="84"/>
  <c r="CC159" i="84"/>
  <c r="R178" i="84"/>
  <c r="DB178" i="84"/>
  <c r="I180" i="84"/>
  <c r="BX180" i="84"/>
  <c r="CF180" i="84"/>
  <c r="CN180" i="84"/>
  <c r="CV180" i="84"/>
  <c r="DD180" i="84"/>
  <c r="O181" i="84"/>
  <c r="BX181" i="84"/>
  <c r="DD181" i="84"/>
  <c r="S150" i="84"/>
  <c r="G156" i="84"/>
  <c r="R159" i="84"/>
  <c r="DB166" i="84"/>
  <c r="DF174" i="84"/>
  <c r="BX144" i="84"/>
  <c r="AD172" i="84"/>
  <c r="G151" i="84"/>
  <c r="AB152" i="84"/>
  <c r="F154" i="84"/>
  <c r="CG163" i="84"/>
  <c r="CI178" i="84"/>
  <c r="S180" i="84"/>
  <c r="DN138" i="84"/>
  <c r="ED138" i="84"/>
  <c r="DM139" i="84"/>
  <c r="EG139" i="84"/>
  <c r="DT140" i="84"/>
  <c r="EP140" i="84"/>
  <c r="EP146" i="84"/>
  <c r="DL148" i="84"/>
  <c r="DS151" i="84"/>
  <c r="EL176" i="84"/>
  <c r="EC179" i="84"/>
  <c r="EG181" i="84"/>
  <c r="BA180" i="84"/>
  <c r="AW176" i="84"/>
  <c r="BK172" i="84"/>
  <c r="BF171" i="84"/>
  <c r="AQ170" i="84"/>
  <c r="AR167" i="84"/>
  <c r="AM164" i="84"/>
  <c r="AS162" i="84"/>
  <c r="BK160" i="84"/>
  <c r="AR159" i="84"/>
  <c r="AX155" i="84"/>
  <c r="BH151" i="84"/>
  <c r="AY148" i="84"/>
  <c r="BL138" i="84"/>
  <c r="AN144" i="84"/>
  <c r="AP148" i="84"/>
  <c r="AY151" i="84"/>
  <c r="BB152" i="84"/>
  <c r="BD156" i="84"/>
  <c r="AQ159" i="84"/>
  <c r="BT168" i="84"/>
  <c r="BG171" i="84"/>
  <c r="AT174" i="84"/>
  <c r="BB176" i="84"/>
  <c r="AV178" i="84"/>
  <c r="BA179" i="84"/>
  <c r="AU181" i="84"/>
  <c r="ED181" i="84"/>
  <c r="DW180" i="84"/>
  <c r="DX175" i="84"/>
  <c r="EJ171" i="84"/>
  <c r="DM168" i="84"/>
  <c r="DY164" i="84"/>
  <c r="EK160" i="84"/>
  <c r="EC152" i="84"/>
  <c r="DL147" i="84"/>
  <c r="DU140" i="84"/>
  <c r="EA138" i="84"/>
  <c r="BR139" i="84"/>
  <c r="AP143" i="84"/>
  <c r="BS144" i="84"/>
  <c r="AM154" i="84"/>
  <c r="AN159" i="84"/>
  <c r="AY164" i="84"/>
  <c r="AY166" i="84"/>
  <c r="BS170" i="84"/>
  <c r="BQ178" i="84"/>
  <c r="EL172" i="84"/>
  <c r="EP168" i="84"/>
  <c r="EG163" i="84"/>
  <c r="EC159" i="84"/>
  <c r="EO155" i="84"/>
  <c r="DL154" i="84"/>
  <c r="DR152" i="84"/>
  <c r="DX150" i="84"/>
  <c r="ED148" i="84"/>
  <c r="ED144" i="84"/>
  <c r="CK178" i="84"/>
  <c r="CU163" i="84"/>
  <c r="CE159" i="84"/>
  <c r="CG140" i="84"/>
  <c r="CH171" i="84"/>
  <c r="AA143" i="84"/>
  <c r="S142" i="84"/>
  <c r="F139" i="84"/>
  <c r="V139" i="84"/>
  <c r="U140" i="84"/>
  <c r="T178" i="84"/>
  <c r="J176" i="84"/>
  <c r="CV175" i="84"/>
  <c r="CF175" i="84"/>
  <c r="U175" i="84"/>
  <c r="CD167" i="84"/>
  <c r="Q167" i="84"/>
  <c r="P154" i="84"/>
  <c r="DD151" i="84"/>
  <c r="CN151" i="84"/>
  <c r="H146" i="84"/>
  <c r="D140" i="84"/>
  <c r="AD142" i="84"/>
  <c r="L142" i="84"/>
  <c r="B138" i="84"/>
  <c r="CF178" i="84"/>
  <c r="CA178" i="84"/>
  <c r="AA178" i="84"/>
  <c r="K178" i="84"/>
  <c r="DE176" i="84"/>
  <c r="DA176" i="84"/>
  <c r="CW176" i="84"/>
  <c r="CS176" i="84"/>
  <c r="CO176" i="84"/>
  <c r="CK176" i="84"/>
  <c r="CG176" i="84"/>
  <c r="CC176" i="84"/>
  <c r="BY176" i="84"/>
  <c r="AE176" i="84"/>
  <c r="W176" i="84"/>
  <c r="O176" i="84"/>
  <c r="G176" i="84"/>
  <c r="AH175" i="84"/>
  <c r="Z175" i="84"/>
  <c r="N171" i="84"/>
  <c r="DE170" i="84"/>
  <c r="CO170" i="84"/>
  <c r="BY170" i="84"/>
  <c r="G170" i="84"/>
  <c r="CU168" i="84"/>
  <c r="CE168" i="84"/>
  <c r="S168" i="84"/>
  <c r="T155" i="84"/>
  <c r="D155" i="84"/>
  <c r="CZ154" i="84"/>
  <c r="CR154" i="84"/>
  <c r="CJ154" i="84"/>
  <c r="CB154" i="84"/>
  <c r="AC154" i="84"/>
  <c r="M154" i="84"/>
  <c r="DF152" i="84"/>
  <c r="CX152" i="84"/>
  <c r="CP152" i="84"/>
  <c r="CH152" i="84"/>
  <c r="BZ152" i="84"/>
  <c r="Y152" i="84"/>
  <c r="I152" i="84"/>
  <c r="AB151" i="84"/>
  <c r="J147" i="84"/>
  <c r="DC146" i="84"/>
  <c r="CX146" i="84"/>
  <c r="CM146" i="84"/>
  <c r="CH146" i="84"/>
  <c r="AI146" i="84"/>
  <c r="AA146" i="84"/>
  <c r="Q146" i="84"/>
  <c r="DE144" i="84"/>
  <c r="CW144" i="84"/>
  <c r="CI144" i="84"/>
  <c r="CC144" i="84"/>
  <c r="BY144" i="84"/>
  <c r="AF139" i="84"/>
  <c r="AG141" i="84"/>
  <c r="EK171" i="84"/>
  <c r="CR167" i="84"/>
  <c r="CB167" i="84"/>
  <c r="D162" i="84"/>
  <c r="CP159" i="84"/>
  <c r="BZ159" i="84"/>
  <c r="D154" i="84"/>
  <c r="CX151" i="84"/>
  <c r="Y151" i="84"/>
  <c r="R144" i="84"/>
  <c r="CO143" i="84"/>
  <c r="AH142" i="84"/>
  <c r="BX178" i="84"/>
  <c r="E178" i="84"/>
  <c r="P171" i="84"/>
  <c r="CX170" i="84"/>
  <c r="CH170" i="84"/>
  <c r="Y170" i="84"/>
  <c r="DD168" i="84"/>
  <c r="CN168" i="84"/>
  <c r="E168" i="84"/>
  <c r="P163" i="84"/>
  <c r="DB162" i="84"/>
  <c r="CT162" i="84"/>
  <c r="CP162" i="84"/>
  <c r="CL162" i="84"/>
  <c r="CD162" i="84"/>
  <c r="Y162" i="84"/>
  <c r="I162" i="84"/>
  <c r="CZ160" i="84"/>
  <c r="CN160" i="84"/>
  <c r="CF160" i="84"/>
  <c r="BX160" i="84"/>
  <c r="U160" i="84"/>
  <c r="E160" i="84"/>
  <c r="J155" i="84"/>
  <c r="CU154" i="84"/>
  <c r="CM154" i="84"/>
  <c r="AI154" i="84"/>
  <c r="C154" i="84"/>
  <c r="CS152" i="84"/>
  <c r="CC152" i="84"/>
  <c r="AE152" i="84"/>
  <c r="AH151" i="84"/>
  <c r="T147" i="84"/>
  <c r="CE146" i="84"/>
  <c r="O146" i="84"/>
  <c r="CQ144" i="84"/>
  <c r="AC140" i="84"/>
  <c r="G140" i="84"/>
  <c r="CR143" i="84"/>
  <c r="CB143" i="84"/>
  <c r="Q142" i="84"/>
  <c r="Z143" i="84"/>
  <c r="AG150" i="84"/>
  <c r="CU164" i="84"/>
  <c r="BY166" i="84"/>
  <c r="DE166" i="84"/>
  <c r="O174" i="84"/>
  <c r="CW174" i="84"/>
  <c r="AG147" i="84"/>
  <c r="AG155" i="84"/>
  <c r="M163" i="84"/>
  <c r="AH164" i="84"/>
  <c r="CZ179" i="84"/>
  <c r="CT171" i="84"/>
  <c r="DC179" i="84"/>
  <c r="AJ141" i="84"/>
  <c r="CU143" i="84"/>
  <c r="CD144" i="84"/>
  <c r="H148" i="84"/>
  <c r="DC151" i="84"/>
  <c r="CS159" i="84"/>
  <c r="V174" i="84"/>
  <c r="Q180" i="84"/>
  <c r="CH180" i="84"/>
  <c r="CX180" i="84"/>
  <c r="Z181" i="84"/>
  <c r="AI181" i="84"/>
  <c r="CK148" i="84"/>
  <c r="AA158" i="84"/>
  <c r="H158" i="84"/>
  <c r="CZ142" i="84"/>
  <c r="BY151" i="84"/>
  <c r="AD158" i="84"/>
  <c r="S167" i="84"/>
  <c r="DC178" i="84"/>
  <c r="DR138" i="84"/>
  <c r="DQ139" i="84"/>
  <c r="DZ140" i="84"/>
  <c r="DJ146" i="84"/>
  <c r="EB148" i="84"/>
  <c r="EI151" i="84"/>
  <c r="DZ180" i="84"/>
  <c r="BR179" i="84"/>
  <c r="AZ175" i="84"/>
  <c r="BC172" i="84"/>
  <c r="BS158" i="84"/>
  <c r="AP155" i="84"/>
  <c r="AP151" i="84"/>
  <c r="AO148" i="84"/>
  <c r="AV144" i="84"/>
  <c r="BH150" i="84"/>
  <c r="BT156" i="84"/>
  <c r="BG159" i="84"/>
  <c r="AT162" i="84"/>
  <c r="AV168" i="84"/>
  <c r="AN172" i="84"/>
  <c r="AQ175" i="84"/>
  <c r="BD178" i="84"/>
  <c r="BK179" i="84"/>
  <c r="DT181" i="84"/>
  <c r="EM170" i="84"/>
  <c r="EB163" i="84"/>
  <c r="DQ156" i="84"/>
  <c r="EO148" i="84"/>
  <c r="DO138" i="84"/>
  <c r="BA146" i="84"/>
  <c r="BJ159" i="84"/>
  <c r="BU166" i="84"/>
  <c r="BJ171" i="84"/>
  <c r="AO180" i="84"/>
  <c r="EA181" i="84"/>
  <c r="DJ168" i="84"/>
  <c r="DQ163" i="84"/>
  <c r="EO147" i="84"/>
  <c r="W142" i="84"/>
  <c r="K144" i="84"/>
  <c r="L178" i="84"/>
  <c r="F176" i="84"/>
  <c r="DB175" i="84"/>
  <c r="CL175" i="84"/>
  <c r="AG175" i="84"/>
  <c r="AJ174" i="84"/>
  <c r="DF167" i="84"/>
  <c r="CZ151" i="84"/>
  <c r="AF150" i="84"/>
  <c r="DF142" i="84"/>
  <c r="H142" i="84"/>
  <c r="CE178" i="84"/>
  <c r="W178" i="84"/>
  <c r="DD176" i="84"/>
  <c r="CV176" i="84"/>
  <c r="CN176" i="84"/>
  <c r="CF176" i="84"/>
  <c r="BX176" i="84"/>
  <c r="U176" i="84"/>
  <c r="M176" i="84"/>
  <c r="AF175" i="84"/>
  <c r="J171" i="84"/>
  <c r="CU170" i="84"/>
  <c r="CE170" i="84"/>
  <c r="S170" i="84"/>
  <c r="CS168" i="84"/>
  <c r="CK168" i="84"/>
  <c r="AE168" i="84"/>
  <c r="O168" i="84"/>
  <c r="P155" i="84"/>
  <c r="DF154" i="84"/>
  <c r="CX154" i="84"/>
  <c r="CH154" i="84"/>
  <c r="BZ154" i="84"/>
  <c r="I154" i="84"/>
  <c r="DD152" i="84"/>
  <c r="CN152" i="84"/>
  <c r="CF152" i="84"/>
  <c r="U152" i="84"/>
  <c r="CW146" i="84"/>
  <c r="CG146" i="84"/>
  <c r="Y146" i="84"/>
  <c r="DC144" i="84"/>
  <c r="CF140" i="84"/>
  <c r="CB140" i="84"/>
  <c r="AG142" i="84"/>
  <c r="AD180" i="84"/>
  <c r="U181" i="84"/>
  <c r="W156" i="84"/>
  <c r="AF163" i="84"/>
  <c r="H167" i="84"/>
  <c r="DD144" i="84"/>
  <c r="N154" i="84"/>
  <c r="AE163" i="84"/>
  <c r="CM178" i="84"/>
  <c r="DX138" i="84"/>
  <c r="DY139" i="84"/>
  <c r="DZ146" i="84"/>
  <c r="EB180" i="84"/>
  <c r="AO178" i="84"/>
  <c r="AN171" i="84"/>
  <c r="BU168" i="84"/>
  <c r="BA162" i="84"/>
  <c r="AX151" i="84"/>
  <c r="BR138" i="84"/>
  <c r="BB150" i="84"/>
  <c r="BD152" i="84"/>
  <c r="AW155" i="84"/>
  <c r="BB160" i="84"/>
  <c r="AO163" i="84"/>
  <c r="AT168" i="84"/>
  <c r="BP170" i="84"/>
  <c r="BD176" i="84"/>
  <c r="DT179" i="84"/>
  <c r="EA158" i="84"/>
  <c r="DS150" i="84"/>
  <c r="EQ138" i="84"/>
  <c r="AX147" i="84"/>
  <c r="AQ156" i="84"/>
  <c r="BG174" i="84"/>
  <c r="DN180" i="84"/>
  <c r="DL162" i="84"/>
  <c r="DT154" i="84"/>
  <c r="EF150" i="84"/>
  <c r="EH144" i="84"/>
  <c r="CU159" i="84"/>
  <c r="E147" i="84"/>
  <c r="AG138" i="84"/>
  <c r="D143" i="84"/>
  <c r="P139" i="84"/>
  <c r="E140" i="84"/>
  <c r="H178" i="84"/>
  <c r="P170" i="84"/>
  <c r="Z168" i="84"/>
  <c r="CN167" i="84"/>
  <c r="E167" i="84"/>
  <c r="J160" i="84"/>
  <c r="CV159" i="84"/>
  <c r="CN159" i="84"/>
  <c r="BX159" i="84"/>
  <c r="E159" i="84"/>
  <c r="CM140" i="84"/>
  <c r="P140" i="84"/>
  <c r="CG143" i="84"/>
  <c r="AB138" i="84"/>
  <c r="AG178" i="84"/>
  <c r="DD170" i="84"/>
  <c r="CN170" i="84"/>
  <c r="BX170" i="84"/>
  <c r="E170" i="84"/>
  <c r="CT168" i="84"/>
  <c r="CL168" i="84"/>
  <c r="AG168" i="84"/>
  <c r="AJ167" i="84"/>
  <c r="N163" i="84"/>
  <c r="DE162" i="84"/>
  <c r="CW162" i="84"/>
  <c r="CO162" i="84"/>
  <c r="CG162" i="84"/>
  <c r="AE162" i="84"/>
  <c r="G162" i="84"/>
  <c r="CU160" i="84"/>
  <c r="CM160" i="84"/>
  <c r="CE160" i="84"/>
  <c r="K160" i="84"/>
  <c r="AD159" i="84"/>
  <c r="F155" i="84"/>
  <c r="CS154" i="84"/>
  <c r="CC154" i="84"/>
  <c r="O154" i="84"/>
  <c r="CQ152" i="84"/>
  <c r="CA152" i="84"/>
  <c r="K152" i="84"/>
  <c r="N147" i="84"/>
  <c r="CT146" i="84"/>
  <c r="M146" i="84"/>
  <c r="CZ140" i="84"/>
  <c r="CP140" i="84"/>
  <c r="AA144" i="84"/>
  <c r="DF143" i="84"/>
  <c r="CP143" i="84"/>
  <c r="BZ143" i="84"/>
  <c r="CV148" i="84"/>
  <c r="CD150" i="84"/>
  <c r="AI164" i="84"/>
  <c r="CG174" i="84"/>
  <c r="DC174" i="84"/>
  <c r="CD147" i="84"/>
  <c r="CD155" i="84"/>
  <c r="AC163" i="84"/>
  <c r="BX179" i="84"/>
  <c r="DD179" i="84"/>
  <c r="CZ147" i="84"/>
  <c r="AD164" i="84"/>
  <c r="F172" i="84"/>
  <c r="CE179" i="84"/>
  <c r="I139" i="84"/>
  <c r="CE143" i="84"/>
  <c r="R140" i="84"/>
  <c r="AE147" i="84"/>
  <c r="AF156" i="84"/>
  <c r="H160" i="84"/>
  <c r="S175" i="84"/>
  <c r="H179" i="84"/>
  <c r="Z180" i="84"/>
  <c r="AF180" i="84"/>
  <c r="DA148" i="84"/>
  <c r="CO156" i="84"/>
  <c r="CB164" i="84"/>
  <c r="BX172" i="84"/>
  <c r="T174" i="84"/>
  <c r="AH138" i="84"/>
  <c r="D160" i="84"/>
  <c r="P164" i="84"/>
  <c r="DV138" i="84"/>
  <c r="DJ140" i="84"/>
  <c r="EE147" i="84"/>
  <c r="DV150" i="84"/>
  <c r="EN178" i="84"/>
  <c r="AX181" i="84"/>
  <c r="BQ170" i="84"/>
  <c r="BQ164" i="84"/>
  <c r="BA158" i="84"/>
  <c r="BO154" i="84"/>
  <c r="AW152" i="84"/>
  <c r="AM146" i="84"/>
  <c r="AV138" i="84"/>
  <c r="BJ144" i="84"/>
  <c r="BU151" i="84"/>
  <c r="BJ154" i="84"/>
  <c r="BO159" i="84"/>
  <c r="AY163" i="84"/>
  <c r="AQ171" i="84"/>
  <c r="BT176" i="84"/>
  <c r="AX180" i="84"/>
  <c r="DL181" i="84"/>
  <c r="EE162" i="84"/>
  <c r="DT155" i="84"/>
  <c r="DI148" i="84"/>
  <c r="AU148" i="84"/>
  <c r="BQ160" i="84"/>
  <c r="AS168" i="84"/>
  <c r="DI171" i="84"/>
  <c r="ED164" i="84"/>
  <c r="DZ160" i="84"/>
  <c r="EL156" i="84"/>
  <c r="DP142" i="84"/>
  <c r="N166" i="84"/>
  <c r="CK151" i="84"/>
  <c r="B156" i="84"/>
  <c r="AA142" i="84"/>
  <c r="CI142" i="84"/>
  <c r="CY142" i="84"/>
  <c r="N139" i="84"/>
  <c r="D180" i="84"/>
  <c r="AH176" i="84"/>
  <c r="B176" i="84"/>
  <c r="CR175" i="84"/>
  <c r="CB175" i="84"/>
  <c r="M175" i="84"/>
  <c r="L170" i="84"/>
  <c r="V168" i="84"/>
  <c r="CL167" i="84"/>
  <c r="AJ166" i="84"/>
  <c r="CV151" i="84"/>
  <c r="U151" i="84"/>
  <c r="L140" i="84"/>
  <c r="CX142" i="84"/>
  <c r="AJ138" i="84"/>
  <c r="F138" i="84"/>
  <c r="AI178" i="84"/>
  <c r="C178" i="84"/>
  <c r="DC176" i="84"/>
  <c r="CU176" i="84"/>
  <c r="CM176" i="84"/>
  <c r="CE176" i="84"/>
  <c r="AI176" i="84"/>
  <c r="S176" i="84"/>
  <c r="K176" i="84"/>
  <c r="F171" i="84"/>
  <c r="CS170" i="84"/>
  <c r="CC170" i="84"/>
  <c r="O170" i="84"/>
  <c r="CY168" i="84"/>
  <c r="CI168" i="84"/>
  <c r="AA168" i="84"/>
  <c r="AD167" i="84"/>
  <c r="L155" i="84"/>
  <c r="CV154" i="84"/>
  <c r="CF154" i="84"/>
  <c r="U154" i="84"/>
  <c r="DB152" i="84"/>
  <c r="CD152" i="84"/>
  <c r="Q152" i="84"/>
  <c r="R147" i="84"/>
  <c r="B147" i="84"/>
  <c r="CV146" i="84"/>
  <c r="CF146" i="84"/>
  <c r="U146" i="84"/>
  <c r="DB140" i="84"/>
  <c r="CE144" i="84"/>
  <c r="AG140" i="84"/>
  <c r="I142" i="84"/>
  <c r="BG180" i="84"/>
  <c r="BK174" i="84"/>
  <c r="AU172" i="84"/>
  <c r="BN167" i="84"/>
  <c r="AS164" i="84"/>
  <c r="BC158" i="84"/>
  <c r="BQ154" i="84"/>
  <c r="BU152" i="84"/>
  <c r="AU150" i="84"/>
  <c r="BK146" i="84"/>
  <c r="BO143" i="84"/>
  <c r="BF148" i="84"/>
  <c r="AZ154" i="84"/>
  <c r="AY159" i="84"/>
  <c r="AR162" i="84"/>
  <c r="AV164" i="84"/>
  <c r="BR166" i="84"/>
  <c r="BO171" i="84"/>
  <c r="BJ174" i="84"/>
  <c r="AX178" i="84"/>
  <c r="BK181" i="84"/>
  <c r="EK176" i="84"/>
  <c r="DO162" i="84"/>
  <c r="EM154" i="84"/>
  <c r="EB147" i="84"/>
  <c r="EK140" i="84"/>
  <c r="BP139" i="84"/>
  <c r="BF143" i="84"/>
  <c r="BB151" i="84"/>
  <c r="BG160" i="84"/>
  <c r="AM170" i="84"/>
  <c r="EO163" i="84"/>
  <c r="EK159" i="84"/>
  <c r="DN156" i="84"/>
  <c r="DZ152" i="84"/>
  <c r="EL148" i="84"/>
  <c r="CS178" i="84"/>
  <c r="CM163" i="84"/>
  <c r="Q138" i="84"/>
  <c r="J139" i="84"/>
  <c r="T143" i="84"/>
  <c r="O144" i="84"/>
  <c r="T180" i="84"/>
  <c r="DD167" i="84"/>
  <c r="BX167" i="84"/>
  <c r="P162" i="84"/>
  <c r="Z160" i="84"/>
  <c r="DD159" i="84"/>
  <c r="CF159" i="84"/>
  <c r="U159" i="84"/>
  <c r="CT151" i="84"/>
  <c r="Q151" i="84"/>
  <c r="DC140" i="84"/>
  <c r="B144" i="84"/>
  <c r="J138" i="84"/>
  <c r="Q178" i="84"/>
  <c r="L171" i="84"/>
  <c r="CV170" i="84"/>
  <c r="CF170" i="84"/>
  <c r="U170" i="84"/>
  <c r="DB168" i="84"/>
  <c r="CD168" i="84"/>
  <c r="Q168" i="84"/>
  <c r="V163" i="84"/>
  <c r="DA162" i="84"/>
  <c r="CS162" i="84"/>
  <c r="CK162" i="84"/>
  <c r="BY162" i="84"/>
  <c r="W162" i="84"/>
  <c r="CY160" i="84"/>
  <c r="CQ160" i="84"/>
  <c r="CI160" i="84"/>
  <c r="CA160" i="84"/>
  <c r="AA160" i="84"/>
  <c r="S160" i="84"/>
  <c r="C160" i="84"/>
  <c r="V155" i="84"/>
  <c r="DA154" i="84"/>
  <c r="CK154" i="84"/>
  <c r="AE154" i="84"/>
  <c r="CY152" i="84"/>
  <c r="CI152" i="84"/>
  <c r="AA152" i="84"/>
  <c r="AD151" i="84"/>
  <c r="DE146" i="84"/>
  <c r="CO146" i="84"/>
  <c r="BY146" i="84"/>
  <c r="C146" i="84"/>
  <c r="CT140" i="84"/>
  <c r="CH140" i="84"/>
  <c r="Q144" i="84"/>
  <c r="CX143" i="84"/>
  <c r="CH143" i="84"/>
  <c r="AD139" i="84"/>
  <c r="AI141" i="84"/>
  <c r="CC139" i="84"/>
  <c r="H151" i="84"/>
  <c r="DC164" i="84"/>
  <c r="CC166" i="84"/>
  <c r="F167" i="84"/>
  <c r="AI172" i="84"/>
  <c r="DC172" i="84"/>
  <c r="W174" i="84"/>
  <c r="F148" i="84"/>
  <c r="T150" i="84"/>
  <c r="F156" i="84"/>
  <c r="CZ163" i="84"/>
  <c r="E179" i="84"/>
  <c r="CN179" i="84"/>
  <c r="CM139" i="84"/>
  <c r="BX155" i="84"/>
  <c r="I163" i="84"/>
  <c r="T166" i="84"/>
  <c r="N180" i="84"/>
  <c r="DB139" i="84"/>
  <c r="DD145" i="84"/>
  <c r="R158" i="84"/>
  <c r="J170" i="84"/>
  <c r="CU175" i="84"/>
  <c r="CR178" i="84"/>
  <c r="Y180" i="84"/>
  <c r="CJ180" i="84"/>
  <c r="CZ180" i="84"/>
  <c r="AF181" i="84"/>
  <c r="CA181" i="84"/>
  <c r="CH181" i="84"/>
  <c r="CA139" i="84"/>
  <c r="CU150" i="84"/>
  <c r="CI158" i="84"/>
  <c r="AG166" i="84"/>
  <c r="C139" i="84"/>
  <c r="CJ155" i="84"/>
  <c r="I171" i="84"/>
  <c r="G143" i="84"/>
  <c r="C155" i="84"/>
  <c r="Z162" i="84"/>
  <c r="AD179" i="84"/>
  <c r="EL138" i="84"/>
  <c r="DW139" i="84"/>
  <c r="ED140" i="84"/>
  <c r="DR146" i="84"/>
  <c r="EJ148" i="84"/>
  <c r="EJ180" i="84"/>
  <c r="BD179" i="84"/>
  <c r="BC174" i="84"/>
  <c r="AM172" i="84"/>
  <c r="BC166" i="84"/>
  <c r="BF163" i="84"/>
  <c r="AM160" i="84"/>
  <c r="BK156" i="84"/>
  <c r="BH147" i="84"/>
  <c r="BQ139" i="84"/>
  <c r="AV146" i="84"/>
  <c r="BP150" i="84"/>
  <c r="BT152" i="84"/>
  <c r="BG155" i="84"/>
  <c r="AT158" i="84"/>
  <c r="BL160" i="84"/>
  <c r="BB162" i="84"/>
  <c r="BT164" i="84"/>
  <c r="BG167" i="84"/>
  <c r="AT170" i="84"/>
  <c r="BD172" i="84"/>
  <c r="BM175" i="84"/>
  <c r="BN178" i="84"/>
  <c r="EJ179" i="84"/>
  <c r="DS166" i="84"/>
  <c r="EQ158" i="84"/>
  <c r="EI150" i="84"/>
  <c r="DO146" i="84"/>
  <c r="DX139" i="84"/>
  <c r="BU138" i="84"/>
  <c r="AU144" i="84"/>
  <c r="AV151" i="84"/>
  <c r="BK180" i="84"/>
  <c r="DK181" i="84"/>
  <c r="DM167" i="84"/>
  <c r="EJ162" i="84"/>
  <c r="EF158" i="84"/>
  <c r="DI155" i="84"/>
  <c r="DU151" i="84"/>
  <c r="EJ146" i="84"/>
  <c r="L176" i="84"/>
  <c r="CO155" i="84"/>
  <c r="K142" i="84"/>
  <c r="CA142" i="84"/>
  <c r="CQ142" i="84"/>
  <c r="B139" i="84"/>
  <c r="Q140" i="84"/>
  <c r="D178" i="84"/>
  <c r="R176" i="84"/>
  <c r="CZ175" i="84"/>
  <c r="CJ175" i="84"/>
  <c r="AC175" i="84"/>
  <c r="AF174" i="84"/>
  <c r="DB167" i="84"/>
  <c r="AG167" i="84"/>
  <c r="J152" i="84"/>
  <c r="CF151" i="84"/>
  <c r="CR139" i="84"/>
  <c r="T142" i="84"/>
  <c r="CD178" i="84"/>
  <c r="S178" i="84"/>
  <c r="CY176" i="84"/>
  <c r="CQ176" i="84"/>
  <c r="CI176" i="84"/>
  <c r="CA176" i="84"/>
  <c r="AA176" i="84"/>
  <c r="C176" i="84"/>
  <c r="V171" i="84"/>
  <c r="DA170" i="84"/>
  <c r="CK170" i="84"/>
  <c r="AE170" i="84"/>
  <c r="CQ168" i="84"/>
  <c r="CA168" i="84"/>
  <c r="K168" i="84"/>
  <c r="DD154" i="84"/>
  <c r="CN154" i="84"/>
  <c r="BX154" i="84"/>
  <c r="E154" i="84"/>
  <c r="CT152" i="84"/>
  <c r="CL152" i="84"/>
  <c r="AG152" i="84"/>
  <c r="AJ151" i="84"/>
  <c r="DA146" i="84"/>
  <c r="CK146" i="84"/>
  <c r="AE146" i="84"/>
  <c r="AH145" i="84"/>
  <c r="CK144" i="84"/>
  <c r="CA144" i="84"/>
  <c r="AE138" i="84"/>
  <c r="EF220" i="84"/>
  <c r="J22" i="109"/>
  <c r="J28" i="109" s="1"/>
  <c r="EP224" i="84"/>
  <c r="DZ224" i="84"/>
  <c r="AI225" i="83"/>
  <c r="DY224" i="84"/>
  <c r="AQ224" i="84"/>
  <c r="AG96" i="55"/>
  <c r="CX221" i="84"/>
  <c r="EF224" i="84"/>
  <c r="DD224" i="84"/>
  <c r="BK212" i="83"/>
  <c r="CU221" i="83"/>
  <c r="DS224" i="84"/>
  <c r="CV216" i="83"/>
  <c r="AX216" i="83"/>
  <c r="BK213" i="83"/>
  <c r="P213" i="83"/>
  <c r="T218" i="83"/>
  <c r="AV218" i="83"/>
  <c r="BK218" i="83"/>
  <c r="BO216" i="83"/>
  <c r="EO216" i="84"/>
  <c r="BI211" i="83"/>
  <c r="DR224" i="84"/>
  <c r="EE222" i="84"/>
  <c r="AJ218" i="83"/>
  <c r="C222" i="83"/>
  <c r="I222" i="83"/>
  <c r="AB214" i="83"/>
  <c r="AJ220" i="83"/>
  <c r="CZ214" i="83"/>
  <c r="B210" i="83"/>
  <c r="AN220" i="83"/>
  <c r="CK217" i="84"/>
  <c r="AD216" i="84"/>
  <c r="DP218" i="84"/>
  <c r="DA212" i="84"/>
  <c r="BJ211" i="83"/>
  <c r="Y91" i="55"/>
  <c r="CZ221" i="83"/>
  <c r="CW214" i="84"/>
  <c r="Q221" i="84"/>
  <c r="AI215" i="84"/>
  <c r="CX210" i="84"/>
  <c r="CM223" i="84"/>
  <c r="AW223" i="84"/>
  <c r="K222" i="84"/>
  <c r="CF216" i="84"/>
  <c r="T219" i="84"/>
  <c r="CU221" i="84"/>
  <c r="H221" i="84"/>
  <c r="ED221" i="84"/>
  <c r="CF217" i="84"/>
  <c r="CH216" i="84"/>
  <c r="EE221" i="84"/>
  <c r="AJ214" i="84"/>
  <c r="AE213" i="84"/>
  <c r="AA215" i="84"/>
  <c r="R221" i="84"/>
  <c r="BQ221" i="84"/>
  <c r="BD221" i="84"/>
  <c r="BO221" i="84"/>
  <c r="AC221" i="84"/>
  <c r="BT221" i="84"/>
  <c r="CE221" i="84"/>
  <c r="DQ221" i="84"/>
  <c r="CP222" i="84"/>
  <c r="AF224" i="84"/>
  <c r="CG221" i="84"/>
  <c r="EF222" i="84"/>
  <c r="D218" i="83"/>
  <c r="W91" i="55"/>
  <c r="Z91" i="55"/>
  <c r="B215" i="83"/>
  <c r="W96" i="55"/>
  <c r="X114" i="55"/>
  <c r="BJ210" i="83"/>
  <c r="X91" i="55"/>
  <c r="Y114" i="55"/>
  <c r="B212" i="84"/>
  <c r="AX219" i="84"/>
  <c r="DZ223" i="84"/>
  <c r="AS210" i="84"/>
  <c r="BH219" i="84"/>
  <c r="BS220" i="84"/>
  <c r="DS212" i="84"/>
  <c r="CQ222" i="84"/>
  <c r="DV222" i="84"/>
  <c r="DU222" i="84"/>
  <c r="AD217" i="84"/>
  <c r="BM210" i="83"/>
  <c r="D215" i="83"/>
  <c r="DA218" i="83"/>
  <c r="AV219" i="83"/>
  <c r="DF215" i="83"/>
  <c r="CJ222" i="83"/>
  <c r="AI220" i="83"/>
  <c r="BK222" i="83"/>
  <c r="BO221" i="83"/>
  <c r="CV220" i="83"/>
  <c r="U217" i="83"/>
  <c r="DE218" i="83"/>
  <c r="CL221" i="83"/>
  <c r="CB219" i="83"/>
  <c r="DY223" i="84"/>
  <c r="EB223" i="84"/>
  <c r="CM224" i="84"/>
  <c r="BD213" i="84"/>
  <c r="CL219" i="83"/>
  <c r="AS218" i="84"/>
  <c r="CD213" i="84"/>
  <c r="CQ214" i="83"/>
  <c r="O10" i="62"/>
  <c r="BG215" i="84"/>
  <c r="CO212" i="84"/>
  <c r="U210" i="84"/>
  <c r="CL211" i="83"/>
  <c r="R216" i="83"/>
  <c r="CR221" i="84"/>
  <c r="BZ221" i="84"/>
  <c r="BY221" i="83"/>
  <c r="CJ221" i="84"/>
  <c r="N10" i="62"/>
  <c r="M23" i="62"/>
  <c r="S221" i="84"/>
  <c r="DS221" i="84"/>
  <c r="D221" i="84"/>
  <c r="N221" i="84"/>
  <c r="AX221" i="84"/>
  <c r="CA222" i="84"/>
  <c r="EF223" i="84"/>
  <c r="EF221" i="84"/>
  <c r="BJ221" i="84"/>
  <c r="DV221" i="84"/>
  <c r="E221" i="83"/>
  <c r="CE221" i="83"/>
  <c r="B10" i="62"/>
  <c r="AU221" i="84"/>
  <c r="L222" i="84"/>
  <c r="AR224" i="84"/>
  <c r="BZ219" i="83"/>
  <c r="BM213" i="83"/>
  <c r="BX212" i="83"/>
  <c r="AE217" i="83"/>
  <c r="AI217" i="83"/>
  <c r="AC221" i="83"/>
  <c r="K217" i="83"/>
  <c r="CN221" i="83"/>
  <c r="AA221" i="83"/>
  <c r="AH221" i="83"/>
  <c r="CY212" i="83"/>
  <c r="AF215" i="83"/>
  <c r="CW210" i="83"/>
  <c r="BX220" i="83"/>
  <c r="CD216" i="83"/>
  <c r="AF220" i="83"/>
  <c r="C219" i="83"/>
  <c r="AN217" i="83"/>
  <c r="DA217" i="83"/>
  <c r="AA218" i="83"/>
  <c r="U211" i="84"/>
  <c r="CH210" i="84"/>
  <c r="CO216" i="83"/>
  <c r="CW214" i="83"/>
  <c r="AM213" i="83"/>
  <c r="AX213" i="83"/>
  <c r="AR215" i="83"/>
  <c r="DO223" i="84"/>
  <c r="EN224" i="84"/>
  <c r="CP223" i="84"/>
  <c r="EJ224" i="84"/>
  <c r="AW212" i="83"/>
  <c r="CQ211" i="83"/>
  <c r="D214" i="84"/>
  <c r="AG215" i="83"/>
  <c r="S224" i="83"/>
  <c r="N216" i="84"/>
  <c r="BN214" i="84"/>
  <c r="DV223" i="84"/>
  <c r="N213" i="83"/>
  <c r="AM223" i="84"/>
  <c r="AB222" i="83"/>
  <c r="BK214" i="83"/>
  <c r="AV220" i="83"/>
  <c r="CB214" i="83"/>
  <c r="CW215" i="83"/>
  <c r="BC220" i="83"/>
  <c r="M221" i="83"/>
  <c r="CY220" i="83"/>
  <c r="CK221" i="83"/>
  <c r="AI219" i="83"/>
  <c r="C211" i="83"/>
  <c r="BX211" i="83"/>
  <c r="W220" i="83"/>
  <c r="L10" i="62"/>
  <c r="O23" i="62"/>
  <c r="I10" i="62"/>
  <c r="F10" i="62"/>
  <c r="BH211" i="83"/>
  <c r="F217" i="83"/>
  <c r="BY215" i="83"/>
  <c r="BX216" i="83"/>
  <c r="DF217" i="83"/>
  <c r="CJ221" i="83"/>
  <c r="EL221" i="84"/>
  <c r="CJ224" i="83"/>
  <c r="AV221" i="83"/>
  <c r="D220" i="84"/>
  <c r="P217" i="83"/>
  <c r="CO219" i="83"/>
  <c r="CF210" i="83"/>
  <c r="BO222" i="83"/>
  <c r="CC216" i="84"/>
  <c r="CW213" i="83"/>
  <c r="AE215" i="83"/>
  <c r="H220" i="83"/>
  <c r="AB213" i="83"/>
  <c r="AC217" i="83"/>
  <c r="T224" i="83"/>
  <c r="CO217" i="83"/>
  <c r="CH219" i="83"/>
  <c r="CE212" i="83"/>
  <c r="BA224" i="84"/>
  <c r="Q223" i="83"/>
  <c r="AN213" i="84"/>
  <c r="V212" i="84"/>
  <c r="CY221" i="83"/>
  <c r="AW221" i="84"/>
  <c r="CK222" i="84"/>
  <c r="C223" i="83"/>
  <c r="CA210" i="83"/>
  <c r="N223" i="84"/>
  <c r="N222" i="84"/>
  <c r="AP221" i="84"/>
  <c r="CX222" i="84"/>
  <c r="BY224" i="84"/>
  <c r="H130" i="83"/>
  <c r="P130" i="83"/>
  <c r="AF130" i="83"/>
  <c r="AX130" i="83"/>
  <c r="AX222" i="83" s="1"/>
  <c r="BN130" i="83"/>
  <c r="BX130" i="83"/>
  <c r="CF130" i="83"/>
  <c r="CN130" i="83"/>
  <c r="DD130" i="83"/>
  <c r="E131" i="83"/>
  <c r="M131" i="83"/>
  <c r="M223" i="83" s="1"/>
  <c r="U131" i="83"/>
  <c r="AC131" i="83"/>
  <c r="AC223" i="83" s="1"/>
  <c r="CB132" i="83"/>
  <c r="I196" i="84"/>
  <c r="AA196" i="84"/>
  <c r="AQ196" i="84"/>
  <c r="DX196" i="84"/>
  <c r="AY196" i="84"/>
  <c r="CG196" i="84"/>
  <c r="EF196" i="84"/>
  <c r="EN196" i="84"/>
  <c r="M222" i="83"/>
  <c r="EC224" i="84"/>
  <c r="X196" i="83"/>
  <c r="Z132" i="84"/>
  <c r="I221" i="83"/>
  <c r="AS221" i="84"/>
  <c r="CQ221" i="84"/>
  <c r="CU222" i="84"/>
  <c r="Y224" i="83"/>
  <c r="R196" i="83"/>
  <c r="AF196" i="83"/>
  <c r="CF196" i="83"/>
  <c r="CL196" i="83"/>
  <c r="CY196" i="83"/>
  <c r="E130" i="84"/>
  <c r="U130" i="84"/>
  <c r="AC130" i="84"/>
  <c r="AC223" i="84" s="1"/>
  <c r="BR130" i="84"/>
  <c r="AD196" i="84"/>
  <c r="DB196" i="84"/>
  <c r="D132" i="84"/>
  <c r="S132" i="84"/>
  <c r="S224" i="84" s="1"/>
  <c r="W132" i="84"/>
  <c r="W224" i="84" s="1"/>
  <c r="AO132" i="84"/>
  <c r="BE132" i="84"/>
  <c r="CU132" i="84"/>
  <c r="EC223" i="84"/>
  <c r="CR224" i="84"/>
  <c r="DD132" i="83"/>
  <c r="DC132" i="83"/>
  <c r="F132" i="83"/>
  <c r="N132" i="83"/>
  <c r="V132" i="83"/>
  <c r="AD132" i="83"/>
  <c r="BL132" i="83"/>
  <c r="BL225" i="83" s="1"/>
  <c r="CD132" i="83"/>
  <c r="CL132" i="83"/>
  <c r="M132" i="83"/>
  <c r="CC132" i="83"/>
  <c r="CC224" i="83" s="1"/>
  <c r="CK196" i="83"/>
  <c r="CW196" i="84"/>
  <c r="T132" i="84"/>
  <c r="T224" i="84" s="1"/>
  <c r="AB132" i="84"/>
  <c r="AJ132" i="84"/>
  <c r="CW132" i="84"/>
  <c r="CW224" i="84" s="1"/>
  <c r="DN132" i="84"/>
  <c r="ED132" i="84"/>
  <c r="EL132" i="84"/>
  <c r="EL224" i="84" s="1"/>
  <c r="CN222" i="84"/>
  <c r="EN223" i="84"/>
  <c r="DA224" i="84"/>
  <c r="DF131" i="83"/>
  <c r="AG131" i="83"/>
  <c r="AG224" i="83" s="1"/>
  <c r="DE131" i="83"/>
  <c r="CN196" i="83"/>
  <c r="I132" i="83"/>
  <c r="BB132" i="84"/>
  <c r="EG221" i="84"/>
  <c r="AM222" i="84"/>
  <c r="AC222" i="83"/>
  <c r="CB223" i="83"/>
  <c r="AM224" i="84"/>
  <c r="DF224" i="84"/>
  <c r="AI131" i="83"/>
  <c r="CA131" i="83"/>
  <c r="CA223" i="83" s="1"/>
  <c r="CI131" i="83"/>
  <c r="CY131" i="83"/>
  <c r="N196" i="83"/>
  <c r="AI196" i="83"/>
  <c r="AY196" i="83"/>
  <c r="B132" i="83"/>
  <c r="AV196" i="84"/>
  <c r="CR196" i="84"/>
  <c r="DE196" i="84"/>
  <c r="BR132" i="84"/>
  <c r="CA221" i="84"/>
  <c r="AR221" i="84"/>
  <c r="DO224" i="84"/>
  <c r="L131" i="84"/>
  <c r="L223" i="84" s="1"/>
  <c r="AB131" i="84"/>
  <c r="AJ131" i="84"/>
  <c r="AT131" i="84"/>
  <c r="BJ131" i="84"/>
  <c r="BR131" i="84"/>
  <c r="C131" i="84"/>
  <c r="C224" i="84" s="1"/>
  <c r="AI131" i="84"/>
  <c r="BQ131" i="84"/>
  <c r="BQ223" i="84" s="1"/>
  <c r="CI132" i="84"/>
  <c r="N196" i="84"/>
  <c r="AN196" i="84"/>
  <c r="BD196" i="84"/>
  <c r="BL196" i="84"/>
  <c r="CD196" i="84"/>
  <c r="CL196" i="84"/>
  <c r="DU196" i="84"/>
  <c r="EK196" i="84"/>
  <c r="CQ223" i="84"/>
  <c r="AF223" i="84"/>
  <c r="AJ130" i="84"/>
  <c r="AJ222" i="84" s="1"/>
  <c r="R130" i="84"/>
  <c r="Z130" i="84"/>
  <c r="AZ130" i="84"/>
  <c r="BH130" i="84"/>
  <c r="DF130" i="84"/>
  <c r="Q130" i="84"/>
  <c r="Y130" i="84"/>
  <c r="Y223" i="84" s="1"/>
  <c r="AG130" i="84"/>
  <c r="AY130" i="84"/>
  <c r="AY222" i="84" s="1"/>
  <c r="BO130" i="84"/>
  <c r="CO130" i="84"/>
  <c r="CW130" i="84"/>
  <c r="DE130" i="84"/>
  <c r="AP130" i="84"/>
  <c r="AX130" i="84"/>
  <c r="AX223" i="84" s="1"/>
  <c r="BF130" i="84"/>
  <c r="BN130" i="84"/>
  <c r="CF130" i="84"/>
  <c r="DD130" i="84"/>
  <c r="DD223" i="84" s="1"/>
  <c r="AE131" i="84"/>
  <c r="AN131" i="84"/>
  <c r="BD131" i="84"/>
  <c r="CD131" i="84"/>
  <c r="CT131" i="84"/>
  <c r="DB131" i="84"/>
  <c r="DN196" i="84"/>
  <c r="DV132" i="84"/>
  <c r="DV224" i="84" s="1"/>
  <c r="EL196" i="84"/>
  <c r="B222" i="83"/>
  <c r="CN224" i="83"/>
  <c r="H131" i="83"/>
  <c r="H224" i="83" s="1"/>
  <c r="X131" i="83"/>
  <c r="AF131" i="83"/>
  <c r="AF224" i="83" s="1"/>
  <c r="BF131" i="83"/>
  <c r="BX131" i="83"/>
  <c r="CF131" i="83"/>
  <c r="DD131" i="83"/>
  <c r="G131" i="83"/>
  <c r="O131" i="83"/>
  <c r="O224" i="83" s="1"/>
  <c r="AE131" i="83"/>
  <c r="AO131" i="83"/>
  <c r="AO224" i="83" s="1"/>
  <c r="BE131" i="83"/>
  <c r="BM131" i="83"/>
  <c r="BM224" i="83" s="1"/>
  <c r="CE131" i="83"/>
  <c r="CM131" i="83"/>
  <c r="CU131" i="83"/>
  <c r="CU224" i="83" s="1"/>
  <c r="DC131" i="83"/>
  <c r="DC224" i="83" s="1"/>
  <c r="AF129" i="84"/>
  <c r="AG132" i="84"/>
  <c r="BT222" i="84"/>
  <c r="AP224" i="84"/>
  <c r="BC196" i="83"/>
  <c r="EP223" i="84"/>
  <c r="AR222" i="83"/>
  <c r="BP222" i="84"/>
  <c r="BL196" i="83"/>
  <c r="CD196" i="83"/>
  <c r="CP224" i="84"/>
  <c r="G130" i="83"/>
  <c r="O130" i="83"/>
  <c r="W130" i="83"/>
  <c r="W222" i="83" s="1"/>
  <c r="AO130" i="83"/>
  <c r="AW130" i="83"/>
  <c r="AW222" i="83" s="1"/>
  <c r="BE130" i="83"/>
  <c r="BE222" i="83" s="1"/>
  <c r="BM130" i="83"/>
  <c r="CE130" i="83"/>
  <c r="CU130" i="83"/>
  <c r="DC130" i="83"/>
  <c r="F130" i="83"/>
  <c r="F223" i="83" s="1"/>
  <c r="N130" i="83"/>
  <c r="N222" i="83" s="1"/>
  <c r="AD130" i="83"/>
  <c r="BL130" i="83"/>
  <c r="CL130" i="83"/>
  <c r="DB130" i="83"/>
  <c r="DB222" i="83" s="1"/>
  <c r="AH131" i="83"/>
  <c r="AH223" i="83" s="1"/>
  <c r="S223" i="84"/>
  <c r="H196" i="83"/>
  <c r="P196" i="83"/>
  <c r="AX196" i="83"/>
  <c r="BN196" i="83"/>
  <c r="BX196" i="83"/>
  <c r="CV196" i="83"/>
  <c r="EH221" i="84"/>
  <c r="CJ224" i="84"/>
  <c r="CN223" i="84"/>
  <c r="BU223" i="84"/>
  <c r="BJ224" i="83"/>
  <c r="G132" i="84"/>
  <c r="G225" i="84" s="1"/>
  <c r="AE132" i="84"/>
  <c r="AE225" i="84" s="1"/>
  <c r="BM132" i="84"/>
  <c r="DC132" i="84"/>
  <c r="F132" i="84"/>
  <c r="N132" i="84"/>
  <c r="V132" i="84"/>
  <c r="V224" i="84" s="1"/>
  <c r="AN132" i="84"/>
  <c r="AV132" i="84"/>
  <c r="BL132" i="84"/>
  <c r="BL224" i="84" s="1"/>
  <c r="BT132" i="84"/>
  <c r="CD132" i="84"/>
  <c r="CL132" i="84"/>
  <c r="CL224" i="84" s="1"/>
  <c r="DB132" i="84"/>
  <c r="DB225" i="84" s="1"/>
  <c r="E132" i="84"/>
  <c r="M132" i="84"/>
  <c r="U132" i="84"/>
  <c r="U224" i="84" s="1"/>
  <c r="AC132" i="84"/>
  <c r="AM196" i="84"/>
  <c r="AU132" i="84"/>
  <c r="BC196" i="84"/>
  <c r="BK196" i="84"/>
  <c r="BS132" i="84"/>
  <c r="CC132" i="84"/>
  <c r="CK132" i="84"/>
  <c r="CS132" i="84"/>
  <c r="CS224" i="84" s="1"/>
  <c r="DA196" i="84"/>
  <c r="EP222" i="84"/>
  <c r="DY222" i="84"/>
  <c r="BX224" i="84"/>
  <c r="BP223" i="84"/>
  <c r="CV222" i="83"/>
  <c r="AA224" i="84"/>
  <c r="AH223" i="84"/>
  <c r="K224" i="84"/>
  <c r="E132" i="83"/>
  <c r="E196" i="83"/>
  <c r="AC132" i="83"/>
  <c r="AC196" i="83"/>
  <c r="AM132" i="83"/>
  <c r="AM224" i="83" s="1"/>
  <c r="AM196" i="83"/>
  <c r="BK196" i="83"/>
  <c r="BK132" i="83"/>
  <c r="DA196" i="83"/>
  <c r="DA132" i="83"/>
  <c r="CM222" i="83"/>
  <c r="CQ223" i="83"/>
  <c r="AY223" i="83"/>
  <c r="AJ196" i="83"/>
  <c r="AJ131" i="83"/>
  <c r="AJ223" i="83" s="1"/>
  <c r="AV132" i="83"/>
  <c r="AV224" i="83" s="1"/>
  <c r="CK132" i="83"/>
  <c r="W132" i="83"/>
  <c r="DB132" i="83"/>
  <c r="DB224" i="83" s="1"/>
  <c r="M196" i="83"/>
  <c r="CC196" i="83"/>
  <c r="CO196" i="83"/>
  <c r="CO131" i="83"/>
  <c r="CO223" i="83" s="1"/>
  <c r="AW132" i="84"/>
  <c r="AW224" i="84" s="1"/>
  <c r="BZ196" i="84"/>
  <c r="BZ131" i="84"/>
  <c r="AA196" i="83"/>
  <c r="AA131" i="83"/>
  <c r="AA223" i="83" s="1"/>
  <c r="AQ223" i="84"/>
  <c r="D196" i="83"/>
  <c r="D131" i="83"/>
  <c r="D223" i="83" s="1"/>
  <c r="U196" i="83"/>
  <c r="V196" i="83"/>
  <c r="V131" i="83"/>
  <c r="U132" i="83"/>
  <c r="BC132" i="83"/>
  <c r="CO196" i="84"/>
  <c r="CO131" i="84"/>
  <c r="BC132" i="84"/>
  <c r="CK196" i="84"/>
  <c r="CC196" i="84"/>
  <c r="M196" i="84"/>
  <c r="DV196" i="84"/>
  <c r="U96" i="55"/>
  <c r="U91" i="55"/>
  <c r="U114" i="55"/>
  <c r="V96" i="55"/>
  <c r="V91" i="55"/>
  <c r="V114" i="55"/>
  <c r="W10" i="9"/>
  <c r="J91" i="109" s="1"/>
  <c r="W18" i="9"/>
  <c r="X10" i="9"/>
  <c r="K91" i="109" s="1"/>
  <c r="X18" i="9"/>
  <c r="AA10" i="9"/>
  <c r="N91" i="109" s="1"/>
  <c r="AA18" i="9"/>
  <c r="X250" i="72"/>
  <c r="X253" i="72"/>
  <c r="X249" i="71"/>
  <c r="X247" i="71"/>
  <c r="X247" i="72"/>
  <c r="X254" i="72"/>
  <c r="X250" i="71"/>
  <c r="X251" i="71"/>
  <c r="X251" i="72"/>
  <c r="X244" i="72"/>
  <c r="X252" i="71"/>
  <c r="W243" i="71"/>
  <c r="X243" i="71"/>
  <c r="X245" i="71"/>
  <c r="X252" i="72"/>
  <c r="X245" i="69"/>
  <c r="X243" i="72"/>
  <c r="X244" i="71"/>
  <c r="X257" i="72"/>
  <c r="X249" i="72"/>
  <c r="X256" i="72"/>
  <c r="X255" i="72"/>
  <c r="X246" i="72"/>
  <c r="X257" i="71"/>
  <c r="X255" i="71"/>
  <c r="X254" i="71"/>
  <c r="X253" i="71"/>
  <c r="X256" i="71"/>
  <c r="X246" i="71"/>
  <c r="X248" i="71"/>
  <c r="W250" i="69"/>
  <c r="W250" i="72"/>
  <c r="W250" i="1"/>
  <c r="V256" i="70"/>
  <c r="V256" i="71"/>
  <c r="V249" i="70"/>
  <c r="V250" i="72"/>
  <c r="V249" i="1"/>
  <c r="J250" i="71"/>
  <c r="J256" i="71"/>
  <c r="F247" i="71"/>
  <c r="I256" i="72"/>
  <c r="Q247" i="71"/>
  <c r="T245" i="69"/>
  <c r="G247" i="71"/>
  <c r="L246" i="69"/>
  <c r="D256" i="71"/>
  <c r="T247" i="71"/>
  <c r="E245" i="1"/>
  <c r="J245" i="69"/>
  <c r="P245" i="69"/>
  <c r="O256" i="70"/>
  <c r="P245" i="70"/>
  <c r="G245" i="70"/>
  <c r="L247" i="71"/>
  <c r="F245" i="72"/>
  <c r="U256" i="72"/>
  <c r="C245" i="71"/>
  <c r="P256" i="70"/>
  <c r="P250" i="71"/>
  <c r="J253" i="72"/>
  <c r="C253" i="70"/>
  <c r="I247" i="71"/>
  <c r="H255" i="71"/>
  <c r="R256" i="72"/>
  <c r="H247" i="69"/>
  <c r="P255" i="69"/>
  <c r="S247" i="71"/>
  <c r="Q245" i="71"/>
  <c r="H245" i="69"/>
  <c r="C245" i="72"/>
  <c r="U250" i="70"/>
  <c r="U247" i="70"/>
  <c r="I253" i="70"/>
  <c r="H253" i="72"/>
  <c r="T247" i="72"/>
  <c r="U247" i="69"/>
  <c r="C247" i="71"/>
  <c r="O247" i="70"/>
  <c r="V251" i="71"/>
  <c r="V251" i="72"/>
  <c r="U247" i="71"/>
  <c r="H246" i="71"/>
  <c r="R247" i="1"/>
  <c r="M247" i="71"/>
  <c r="H247" i="72"/>
  <c r="C247" i="69"/>
  <c r="K247" i="71"/>
  <c r="H253" i="1"/>
  <c r="F245" i="1"/>
  <c r="S256" i="1"/>
  <c r="F246" i="71"/>
  <c r="K245" i="1"/>
  <c r="G246" i="71"/>
  <c r="M251" i="71"/>
  <c r="I251" i="72"/>
  <c r="V255" i="72"/>
  <c r="V255" i="71"/>
  <c r="U246" i="72"/>
  <c r="U246" i="71"/>
  <c r="J249" i="69"/>
  <c r="H249" i="71"/>
  <c r="Q250" i="72"/>
  <c r="E250" i="72"/>
  <c r="H249" i="72"/>
  <c r="H249" i="69"/>
  <c r="F249" i="69"/>
  <c r="I249" i="72"/>
  <c r="N244" i="71"/>
  <c r="S244" i="71"/>
  <c r="J244" i="72"/>
  <c r="K244" i="72"/>
  <c r="J252" i="71"/>
  <c r="L252" i="72"/>
  <c r="L253" i="72"/>
  <c r="P253" i="72"/>
  <c r="K253" i="72"/>
  <c r="P244" i="71"/>
  <c r="Q244" i="72"/>
  <c r="C244" i="71"/>
  <c r="O244" i="71"/>
  <c r="L244" i="72"/>
  <c r="J251" i="71"/>
  <c r="T244" i="71"/>
  <c r="P251" i="72"/>
  <c r="V246" i="1"/>
  <c r="D244" i="71"/>
  <c r="V253" i="69"/>
  <c r="F244" i="72"/>
  <c r="F251" i="71"/>
  <c r="Q244" i="71"/>
  <c r="I244" i="71"/>
  <c r="N244" i="72"/>
  <c r="U249" i="1"/>
  <c r="R250" i="72"/>
  <c r="S250" i="69"/>
  <c r="R248" i="72"/>
  <c r="R248" i="71"/>
  <c r="E246" i="1"/>
  <c r="L252" i="71"/>
  <c r="K243" i="72"/>
  <c r="F243" i="71"/>
  <c r="U243" i="71"/>
  <c r="M248" i="71"/>
  <c r="V248" i="71"/>
  <c r="J250" i="1"/>
  <c r="I252" i="72"/>
  <c r="F248" i="72"/>
  <c r="G252" i="71"/>
  <c r="H248" i="72"/>
  <c r="D252" i="70"/>
  <c r="D248" i="71"/>
  <c r="I248" i="72"/>
  <c r="E248" i="71"/>
  <c r="E254" i="72"/>
  <c r="K254" i="72"/>
  <c r="J245" i="71"/>
  <c r="J244" i="71"/>
  <c r="J243" i="71"/>
  <c r="J257" i="71"/>
  <c r="J249" i="71"/>
  <c r="J255" i="71"/>
  <c r="J247" i="71"/>
  <c r="J253" i="71"/>
  <c r="J246" i="71"/>
  <c r="J248" i="71"/>
  <c r="J254" i="71"/>
  <c r="K255" i="71"/>
  <c r="K243" i="71"/>
  <c r="C254" i="71"/>
  <c r="C243" i="71"/>
  <c r="F245" i="71"/>
  <c r="F244" i="71"/>
  <c r="D245" i="71"/>
  <c r="G244" i="71"/>
  <c r="G243" i="71"/>
  <c r="H254" i="71"/>
  <c r="H245" i="71"/>
  <c r="H244" i="71"/>
  <c r="H243" i="71"/>
  <c r="I245" i="71"/>
  <c r="I243" i="71"/>
  <c r="E245" i="71"/>
  <c r="E257" i="71"/>
  <c r="E256" i="71"/>
  <c r="E253" i="71"/>
  <c r="E247" i="71"/>
  <c r="E249" i="71"/>
  <c r="E252" i="71"/>
  <c r="I257" i="71"/>
  <c r="I256" i="71"/>
  <c r="I250" i="71"/>
  <c r="I253" i="71"/>
  <c r="I255" i="71"/>
  <c r="I246" i="71"/>
  <c r="I251" i="71"/>
  <c r="I249" i="71"/>
  <c r="I252" i="71"/>
  <c r="I248" i="71"/>
  <c r="F257" i="71"/>
  <c r="F250" i="71"/>
  <c r="F255" i="71"/>
  <c r="F256" i="71"/>
  <c r="F253" i="71"/>
  <c r="F249" i="71"/>
  <c r="F252" i="71"/>
  <c r="F248" i="71"/>
  <c r="H257" i="71"/>
  <c r="H256" i="71"/>
  <c r="H250" i="71"/>
  <c r="H247" i="71"/>
  <c r="H253" i="71"/>
  <c r="H251" i="71"/>
  <c r="H252" i="71"/>
  <c r="H248" i="71"/>
  <c r="F254" i="71"/>
  <c r="K253" i="71"/>
  <c r="G257" i="71"/>
  <c r="G255" i="71"/>
  <c r="G251" i="71"/>
  <c r="G256" i="71"/>
  <c r="G249" i="71"/>
  <c r="C257" i="71"/>
  <c r="C256" i="71"/>
  <c r="C255" i="71"/>
  <c r="C246" i="71"/>
  <c r="C253" i="71"/>
  <c r="C251" i="71"/>
  <c r="C249" i="71"/>
  <c r="C250" i="71"/>
  <c r="C252" i="71"/>
  <c r="C248" i="71"/>
  <c r="D257" i="71"/>
  <c r="D247" i="71"/>
  <c r="D253" i="71"/>
  <c r="D250" i="71"/>
  <c r="D249" i="71"/>
  <c r="D252" i="71"/>
  <c r="G254" i="71"/>
  <c r="I254" i="71"/>
  <c r="L245" i="71"/>
  <c r="L244" i="71"/>
  <c r="L243" i="71"/>
  <c r="L257" i="71"/>
  <c r="L250" i="71"/>
  <c r="L256" i="71"/>
  <c r="L255" i="71"/>
  <c r="L253" i="71"/>
  <c r="L251" i="71"/>
  <c r="L246" i="71"/>
  <c r="L249" i="71"/>
  <c r="L248" i="71"/>
  <c r="L254" i="71"/>
  <c r="L254" i="70"/>
  <c r="G254" i="1"/>
  <c r="M254" i="71"/>
  <c r="M245" i="71"/>
  <c r="M244" i="71"/>
  <c r="M243" i="71"/>
  <c r="M257" i="71"/>
  <c r="M250" i="71"/>
  <c r="M256" i="71"/>
  <c r="M255" i="71"/>
  <c r="M246" i="71"/>
  <c r="M253" i="71"/>
  <c r="M249" i="71"/>
  <c r="M252" i="71"/>
  <c r="N254" i="1"/>
  <c r="N243" i="71"/>
  <c r="N249" i="71"/>
  <c r="N252" i="71"/>
  <c r="N253" i="71"/>
  <c r="N248" i="71"/>
  <c r="N254" i="71"/>
  <c r="P254" i="71"/>
  <c r="O243" i="71"/>
  <c r="O247" i="71"/>
  <c r="O256" i="71"/>
  <c r="O253" i="71"/>
  <c r="O246" i="71"/>
  <c r="O252" i="71"/>
  <c r="O248" i="71"/>
  <c r="P251" i="71"/>
  <c r="P257" i="71"/>
  <c r="P247" i="71"/>
  <c r="P249" i="71"/>
  <c r="Q254" i="71"/>
  <c r="Q243" i="71"/>
  <c r="Q257" i="71"/>
  <c r="Q255" i="71"/>
  <c r="Q256" i="71"/>
  <c r="Q246" i="71"/>
  <c r="Q249" i="71"/>
  <c r="Q253" i="71"/>
  <c r="Q251" i="71"/>
  <c r="Q250" i="71"/>
  <c r="Q252" i="71"/>
  <c r="Q248" i="71"/>
  <c r="S254" i="72"/>
  <c r="R247" i="71"/>
  <c r="R244" i="71"/>
  <c r="R257" i="71"/>
  <c r="R252" i="71"/>
  <c r="R249" i="71"/>
  <c r="S246" i="71"/>
  <c r="T254" i="72"/>
  <c r="S245" i="72"/>
  <c r="S244" i="72"/>
  <c r="S243" i="72"/>
  <c r="S257" i="72"/>
  <c r="S256" i="72"/>
  <c r="S255" i="72"/>
  <c r="S249" i="72"/>
  <c r="S247" i="72"/>
  <c r="S246" i="72"/>
  <c r="S251" i="72"/>
  <c r="S253" i="72"/>
  <c r="S250" i="72"/>
  <c r="S248" i="72"/>
  <c r="S252" i="72"/>
  <c r="S250" i="71"/>
  <c r="S252" i="71"/>
  <c r="T254" i="69"/>
  <c r="U254" i="72"/>
  <c r="T255" i="72"/>
  <c r="T245" i="71"/>
  <c r="T245" i="72"/>
  <c r="T255" i="71"/>
  <c r="T249" i="71"/>
  <c r="T252" i="71"/>
  <c r="T248" i="71"/>
  <c r="T256" i="72"/>
  <c r="T253" i="72"/>
  <c r="T248" i="72"/>
  <c r="W254" i="72"/>
  <c r="V254" i="71"/>
  <c r="V245" i="71"/>
  <c r="V244" i="71"/>
  <c r="V243" i="71"/>
  <c r="V254" i="72"/>
  <c r="V245" i="72"/>
  <c r="V244" i="72"/>
  <c r="V243" i="72"/>
  <c r="U254" i="71"/>
  <c r="U245" i="71"/>
  <c r="U244" i="71"/>
  <c r="U245" i="72"/>
  <c r="U244" i="72"/>
  <c r="U243" i="72"/>
  <c r="U257" i="71"/>
  <c r="U255" i="71"/>
  <c r="U250" i="71"/>
  <c r="U251" i="71"/>
  <c r="U256" i="71"/>
  <c r="U249" i="71"/>
  <c r="U253" i="71"/>
  <c r="U252" i="71"/>
  <c r="U248" i="71"/>
  <c r="V257" i="71"/>
  <c r="V247" i="71"/>
  <c r="V249" i="71"/>
  <c r="V250" i="71"/>
  <c r="V246" i="71"/>
  <c r="V253" i="71"/>
  <c r="V252" i="71"/>
  <c r="V257" i="72"/>
  <c r="V256" i="72"/>
  <c r="V247" i="72"/>
  <c r="V249" i="72"/>
  <c r="V246" i="72"/>
  <c r="V253" i="72"/>
  <c r="V252" i="72"/>
  <c r="V248" i="72"/>
  <c r="U257" i="72"/>
  <c r="U255" i="72"/>
  <c r="U247" i="72"/>
  <c r="U250" i="72"/>
  <c r="U253" i="72"/>
  <c r="U249" i="72"/>
  <c r="U252" i="72"/>
  <c r="U251" i="72"/>
  <c r="U248" i="72"/>
  <c r="O38" i="82"/>
  <c r="AI38" i="82" s="1"/>
  <c r="W244" i="72"/>
  <c r="W245" i="71"/>
  <c r="W256" i="71"/>
  <c r="W247" i="71"/>
  <c r="W253" i="71"/>
  <c r="W252" i="71"/>
  <c r="W248" i="71"/>
  <c r="W256" i="72"/>
  <c r="W255" i="72"/>
  <c r="W252" i="72"/>
  <c r="O27" i="82"/>
  <c r="AI27" i="82" s="1"/>
  <c r="O40" i="82"/>
  <c r="AI40" i="82" s="1"/>
  <c r="O41" i="82"/>
  <c r="AI41" i="82" s="1"/>
  <c r="O23" i="82"/>
  <c r="O28" i="82"/>
  <c r="AI28" i="82" s="1"/>
  <c r="O43" i="82"/>
  <c r="AI43" i="82" s="1"/>
  <c r="O39" i="82"/>
  <c r="AI39" i="82" s="1"/>
  <c r="O20" i="82"/>
  <c r="AI20" i="82" s="1"/>
  <c r="O22" i="82"/>
  <c r="AI22" i="82" s="1"/>
  <c r="O44" i="82"/>
  <c r="AI44" i="82" s="1"/>
  <c r="O33" i="82"/>
  <c r="AI33" i="82" s="1"/>
  <c r="O32" i="82"/>
  <c r="AI32" i="82" s="1"/>
  <c r="O47" i="82"/>
  <c r="AI47" i="82" s="1"/>
  <c r="W254" i="1"/>
  <c r="O45" i="82"/>
  <c r="AI45" i="82" s="1"/>
  <c r="O37" i="82"/>
  <c r="AI37" i="82" s="1"/>
  <c r="O21" i="82"/>
  <c r="AI21" i="82" s="1"/>
  <c r="AS22" i="82" s="1"/>
  <c r="O42" i="82"/>
  <c r="AI42" i="82" s="1"/>
  <c r="O26" i="82"/>
  <c r="AI26" i="82" s="1"/>
  <c r="O25" i="82"/>
  <c r="AI25" i="82" s="1"/>
  <c r="O31" i="82"/>
  <c r="AI31" i="82" s="1"/>
  <c r="O34" i="82"/>
  <c r="O30" i="82"/>
  <c r="AI30" i="82" s="1"/>
  <c r="O24" i="82"/>
  <c r="AI24" i="82" s="1"/>
  <c r="O35" i="82"/>
  <c r="AI35" i="82" s="1"/>
  <c r="O36" i="82"/>
  <c r="AI36" i="82" s="1"/>
  <c r="O46" i="82"/>
  <c r="AI46" i="82" s="1"/>
  <c r="AS46" i="82" s="1"/>
  <c r="O29" i="82"/>
  <c r="AI29" i="82" s="1"/>
  <c r="F255" i="72"/>
  <c r="L255" i="72"/>
  <c r="I255" i="72"/>
  <c r="I245" i="72"/>
  <c r="I244" i="72"/>
  <c r="I243" i="72"/>
  <c r="G255" i="72"/>
  <c r="G245" i="72"/>
  <c r="G244" i="72"/>
  <c r="G243" i="72"/>
  <c r="K245" i="72"/>
  <c r="O244" i="72"/>
  <c r="D243" i="72"/>
  <c r="Q243" i="72"/>
  <c r="O246" i="72"/>
  <c r="Q257" i="72"/>
  <c r="Q253" i="72"/>
  <c r="Q252" i="72"/>
  <c r="Q255" i="72"/>
  <c r="K257" i="72"/>
  <c r="K256" i="72"/>
  <c r="K247" i="72"/>
  <c r="K251" i="72"/>
  <c r="K246" i="72"/>
  <c r="K252" i="72"/>
  <c r="K249" i="72"/>
  <c r="K250" i="72"/>
  <c r="K248" i="72"/>
  <c r="K255" i="72"/>
  <c r="D256" i="72"/>
  <c r="D251" i="72"/>
  <c r="D249" i="72"/>
  <c r="D254" i="72"/>
  <c r="I257" i="72"/>
  <c r="I253" i="72"/>
  <c r="I247" i="72"/>
  <c r="I246" i="72"/>
  <c r="I250" i="72"/>
  <c r="I254" i="72"/>
  <c r="G257" i="72"/>
  <c r="G256" i="72"/>
  <c r="G247" i="72"/>
  <c r="G253" i="72"/>
  <c r="G246" i="72"/>
  <c r="G251" i="72"/>
  <c r="G249" i="72"/>
  <c r="G250" i="72"/>
  <c r="G252" i="72"/>
  <c r="G248" i="72"/>
  <c r="G254" i="72"/>
  <c r="E255" i="1"/>
  <c r="L257" i="72"/>
  <c r="M255" i="72"/>
  <c r="C243" i="72"/>
  <c r="E244" i="72"/>
  <c r="F255" i="1"/>
  <c r="R255" i="72"/>
  <c r="E245" i="72"/>
  <c r="C244" i="72"/>
  <c r="F243" i="72"/>
  <c r="L245" i="72"/>
  <c r="L243" i="72"/>
  <c r="M244" i="72"/>
  <c r="M243" i="72"/>
  <c r="E256" i="72"/>
  <c r="E253" i="72"/>
  <c r="E249" i="72"/>
  <c r="C257" i="72"/>
  <c r="C256" i="72"/>
  <c r="C253" i="72"/>
  <c r="C250" i="72"/>
  <c r="C251" i="72"/>
  <c r="C249" i="72"/>
  <c r="C252" i="72"/>
  <c r="C248" i="72"/>
  <c r="M256" i="72"/>
  <c r="M249" i="72"/>
  <c r="M251" i="72"/>
  <c r="M253" i="72"/>
  <c r="M248" i="72"/>
  <c r="M254" i="72"/>
  <c r="L256" i="72"/>
  <c r="L247" i="72"/>
  <c r="L251" i="72"/>
  <c r="L249" i="72"/>
  <c r="L248" i="72"/>
  <c r="L254" i="72"/>
  <c r="F257" i="72"/>
  <c r="F256" i="72"/>
  <c r="F247" i="72"/>
  <c r="F253" i="72"/>
  <c r="F246" i="72"/>
  <c r="F251" i="72"/>
  <c r="F249" i="72"/>
  <c r="F250" i="72"/>
  <c r="F252" i="72"/>
  <c r="F254" i="72"/>
  <c r="C255" i="72"/>
  <c r="J255" i="72"/>
  <c r="H245" i="72"/>
  <c r="H244" i="72"/>
  <c r="H243" i="72"/>
  <c r="R245" i="72"/>
  <c r="R244" i="72"/>
  <c r="R243" i="72"/>
  <c r="H257" i="72"/>
  <c r="H256" i="72"/>
  <c r="H251" i="72"/>
  <c r="H246" i="72"/>
  <c r="H250" i="72"/>
  <c r="H252" i="72"/>
  <c r="H254" i="72"/>
  <c r="H255" i="72"/>
  <c r="R257" i="72"/>
  <c r="R247" i="72"/>
  <c r="R249" i="72"/>
  <c r="R252" i="72"/>
  <c r="R246" i="72"/>
  <c r="R253" i="72"/>
  <c r="R251" i="72"/>
  <c r="R254" i="72"/>
  <c r="P245" i="72"/>
  <c r="J247" i="72"/>
  <c r="N245" i="72"/>
  <c r="P243" i="72"/>
  <c r="N255" i="72"/>
  <c r="N243" i="72"/>
  <c r="J245" i="72"/>
  <c r="J243" i="72"/>
  <c r="P250" i="72"/>
  <c r="P247" i="72"/>
  <c r="P249" i="72"/>
  <c r="P252" i="72"/>
  <c r="P254" i="72"/>
  <c r="J257" i="72"/>
  <c r="J256" i="72"/>
  <c r="J246" i="72"/>
  <c r="J249" i="72"/>
  <c r="J252" i="72"/>
  <c r="J250" i="72"/>
  <c r="J254" i="72"/>
  <c r="P255" i="72"/>
  <c r="N257" i="72"/>
  <c r="N256" i="72"/>
  <c r="N251" i="72"/>
  <c r="N253" i="72"/>
  <c r="N246" i="72"/>
  <c r="N252" i="72"/>
  <c r="N250" i="72"/>
  <c r="N248" i="72"/>
  <c r="Q21" i="82"/>
  <c r="AK21" i="82" s="1"/>
  <c r="Q38" i="82"/>
  <c r="AK38" i="82" s="1"/>
  <c r="Q19" i="82"/>
  <c r="AK19" i="82" s="1"/>
  <c r="Q43" i="82"/>
  <c r="Q27" i="82"/>
  <c r="AK27" i="82" s="1"/>
  <c r="Q25" i="82"/>
  <c r="AK25" i="82" s="1"/>
  <c r="Q30" i="82"/>
  <c r="AK30" i="82" s="1"/>
  <c r="Q36" i="82"/>
  <c r="AK36" i="82" s="1"/>
  <c r="Q46" i="82"/>
  <c r="AK46" i="82" s="1"/>
  <c r="Q41" i="82"/>
  <c r="AK41" i="82" s="1"/>
  <c r="Q39" i="82"/>
  <c r="AK39" i="82" s="1"/>
  <c r="Q35" i="82"/>
  <c r="AK35" i="82" s="1"/>
  <c r="Q44" i="82"/>
  <c r="AK44" i="82" s="1"/>
  <c r="Q24" i="82"/>
  <c r="AK24" i="82" s="1"/>
  <c r="Q31" i="82"/>
  <c r="AK31" i="82" s="1"/>
  <c r="Q40" i="82"/>
  <c r="AK40" i="82" s="1"/>
  <c r="Q42" i="82"/>
  <c r="AK42" i="82" s="1"/>
  <c r="Q34" i="82"/>
  <c r="AK34" i="82" s="1"/>
  <c r="Q23" i="82"/>
  <c r="AK23" i="82" s="1"/>
  <c r="Q26" i="82"/>
  <c r="AK26" i="82" s="1"/>
  <c r="Q47" i="82"/>
  <c r="AK47" i="82" s="1"/>
  <c r="AU47" i="82" s="1"/>
  <c r="Q45" i="82"/>
  <c r="AK45" i="82" s="1"/>
  <c r="Q32" i="82"/>
  <c r="AK32" i="82" s="1"/>
  <c r="Q22" i="82"/>
  <c r="Q28" i="82"/>
  <c r="AK28" i="82" s="1"/>
  <c r="Q29" i="82"/>
  <c r="AK29" i="82" s="1"/>
  <c r="Q33" i="82"/>
  <c r="AK33" i="82" s="1"/>
  <c r="Q37" i="82"/>
  <c r="AK37" i="82" s="1"/>
  <c r="X244" i="69"/>
  <c r="X251" i="69"/>
  <c r="X257" i="69"/>
  <c r="X253" i="69"/>
  <c r="X254" i="69"/>
  <c r="W244" i="70"/>
  <c r="W244" i="1"/>
  <c r="W251" i="70"/>
  <c r="V243" i="1"/>
  <c r="U244" i="69"/>
  <c r="W246" i="70"/>
  <c r="V252" i="70"/>
  <c r="U243" i="69"/>
  <c r="V251" i="1"/>
  <c r="W245" i="70"/>
  <c r="V251" i="70"/>
  <c r="V257" i="70"/>
  <c r="V250" i="70"/>
  <c r="V248" i="70"/>
  <c r="W257" i="70"/>
  <c r="W256" i="70"/>
  <c r="W255" i="70"/>
  <c r="W253" i="70"/>
  <c r="W252" i="70"/>
  <c r="W254" i="70"/>
  <c r="W248" i="70"/>
  <c r="W245" i="69"/>
  <c r="V248" i="69"/>
  <c r="V245" i="69"/>
  <c r="V244" i="69"/>
  <c r="V243" i="69"/>
  <c r="W248" i="69"/>
  <c r="W243" i="69"/>
  <c r="W257" i="69"/>
  <c r="W256" i="69"/>
  <c r="W255" i="69"/>
  <c r="W253" i="69"/>
  <c r="W252" i="69"/>
  <c r="W254" i="69"/>
  <c r="V257" i="69"/>
  <c r="V256" i="69"/>
  <c r="V247" i="69"/>
  <c r="V250" i="69"/>
  <c r="V249" i="69"/>
  <c r="V255" i="69"/>
  <c r="V246" i="69"/>
  <c r="V252" i="69"/>
  <c r="V254" i="69"/>
  <c r="V251" i="69"/>
  <c r="U251" i="1"/>
  <c r="U248" i="69"/>
  <c r="V245" i="1"/>
  <c r="V244" i="1"/>
  <c r="W245" i="1"/>
  <c r="W243" i="1"/>
  <c r="U245" i="70"/>
  <c r="U244" i="70"/>
  <c r="U243" i="70"/>
  <c r="U245" i="69"/>
  <c r="V257" i="1"/>
  <c r="V247" i="1"/>
  <c r="V256" i="1"/>
  <c r="V250" i="1"/>
  <c r="V255" i="1"/>
  <c r="V253" i="1"/>
  <c r="V252" i="1"/>
  <c r="V254" i="1"/>
  <c r="W257" i="1"/>
  <c r="W256" i="1"/>
  <c r="W247" i="1"/>
  <c r="W246" i="1"/>
  <c r="W253" i="1"/>
  <c r="W255" i="1"/>
  <c r="W249" i="1"/>
  <c r="W252" i="1"/>
  <c r="W251" i="1"/>
  <c r="W248" i="1"/>
  <c r="U257" i="69"/>
  <c r="U256" i="69"/>
  <c r="U255" i="69"/>
  <c r="U249" i="69"/>
  <c r="U253" i="69"/>
  <c r="U252" i="69"/>
  <c r="U246" i="69"/>
  <c r="U250" i="69"/>
  <c r="U254" i="69"/>
  <c r="U257" i="70"/>
  <c r="U255" i="70"/>
  <c r="U249" i="70"/>
  <c r="U256" i="70"/>
  <c r="U246" i="70"/>
  <c r="U253" i="70"/>
  <c r="U252" i="70"/>
  <c r="U254" i="70"/>
  <c r="U248" i="70"/>
  <c r="U251" i="70"/>
  <c r="V248" i="1"/>
  <c r="U251" i="69"/>
  <c r="X243" i="70"/>
  <c r="U245" i="1"/>
  <c r="U243" i="1"/>
  <c r="U255" i="1"/>
  <c r="U256" i="1"/>
  <c r="U252" i="1"/>
  <c r="U254" i="1"/>
  <c r="X257" i="70"/>
  <c r="U248" i="1"/>
  <c r="X254" i="1"/>
  <c r="X245" i="1"/>
  <c r="X243" i="1"/>
  <c r="X257" i="1"/>
  <c r="X249" i="1"/>
  <c r="X250" i="1"/>
  <c r="X246" i="1"/>
  <c r="X247" i="1"/>
  <c r="X248" i="1"/>
  <c r="T244" i="70"/>
  <c r="T244" i="69"/>
  <c r="S248" i="70"/>
  <c r="T243" i="69"/>
  <c r="T245" i="70"/>
  <c r="T243" i="70"/>
  <c r="T257" i="69"/>
  <c r="T255" i="69"/>
  <c r="T256" i="69"/>
  <c r="T247" i="69"/>
  <c r="T246" i="69"/>
  <c r="T249" i="69"/>
  <c r="T253" i="69"/>
  <c r="T250" i="69"/>
  <c r="T252" i="69"/>
  <c r="T251" i="69"/>
  <c r="T248" i="69"/>
  <c r="T257" i="70"/>
  <c r="T250" i="70"/>
  <c r="T256" i="70"/>
  <c r="T255" i="70"/>
  <c r="T247" i="70"/>
  <c r="T253" i="70"/>
  <c r="T246" i="70"/>
  <c r="T249" i="70"/>
  <c r="T252" i="70"/>
  <c r="T254" i="70"/>
  <c r="T251" i="70"/>
  <c r="T248" i="70"/>
  <c r="S243" i="69"/>
  <c r="T245" i="1"/>
  <c r="O251" i="70"/>
  <c r="R251" i="70"/>
  <c r="S255" i="69"/>
  <c r="S245" i="70"/>
  <c r="S244" i="70"/>
  <c r="S243" i="70"/>
  <c r="S245" i="69"/>
  <c r="S244" i="69"/>
  <c r="S257" i="70"/>
  <c r="S256" i="70"/>
  <c r="S255" i="70"/>
  <c r="S247" i="70"/>
  <c r="S250" i="70"/>
  <c r="S246" i="70"/>
  <c r="S249" i="70"/>
  <c r="S253" i="70"/>
  <c r="S252" i="70"/>
  <c r="S254" i="70"/>
  <c r="S251" i="70"/>
  <c r="S257" i="69"/>
  <c r="S247" i="69"/>
  <c r="S253" i="69"/>
  <c r="S252" i="69"/>
  <c r="S248" i="69"/>
  <c r="F244" i="70"/>
  <c r="R243" i="70"/>
  <c r="H244" i="70"/>
  <c r="C244" i="69"/>
  <c r="N251" i="69"/>
  <c r="I251" i="69"/>
  <c r="O244" i="69"/>
  <c r="R251" i="69"/>
  <c r="R244" i="1"/>
  <c r="D251" i="69"/>
  <c r="J251" i="69"/>
  <c r="S245" i="1"/>
  <c r="S244" i="1"/>
  <c r="S243" i="1"/>
  <c r="S257" i="1"/>
  <c r="S255" i="1"/>
  <c r="S246" i="1"/>
  <c r="S247" i="1"/>
  <c r="S249" i="1"/>
  <c r="S253" i="1"/>
  <c r="S250" i="1"/>
  <c r="S252" i="1"/>
  <c r="S254" i="1"/>
  <c r="S251" i="1"/>
  <c r="S248" i="1"/>
  <c r="M251" i="70"/>
  <c r="O243" i="70"/>
  <c r="D243" i="70"/>
  <c r="L251" i="69"/>
  <c r="N248" i="69"/>
  <c r="O248" i="69"/>
  <c r="R248" i="69"/>
  <c r="N243" i="69"/>
  <c r="P248" i="69"/>
  <c r="Q243" i="70"/>
  <c r="R245" i="69"/>
  <c r="Q252" i="69"/>
  <c r="R248" i="1"/>
  <c r="C243" i="1"/>
  <c r="K244" i="1"/>
  <c r="R245" i="70"/>
  <c r="R244" i="70"/>
  <c r="Q245" i="70"/>
  <c r="Q244" i="70"/>
  <c r="Q243" i="69"/>
  <c r="R243" i="69"/>
  <c r="R247" i="69"/>
  <c r="R256" i="69"/>
  <c r="R250" i="69"/>
  <c r="R249" i="69"/>
  <c r="Q247" i="70"/>
  <c r="Q255" i="70"/>
  <c r="Q249" i="70"/>
  <c r="Q250" i="70"/>
  <c r="Q251" i="70"/>
  <c r="Q248" i="70"/>
  <c r="Q257" i="69"/>
  <c r="Q246" i="69"/>
  <c r="R257" i="70"/>
  <c r="R255" i="70"/>
  <c r="R256" i="70"/>
  <c r="R250" i="70"/>
  <c r="R247" i="70"/>
  <c r="R253" i="70"/>
  <c r="R249" i="70"/>
  <c r="R246" i="70"/>
  <c r="R252" i="70"/>
  <c r="R254" i="70"/>
  <c r="R248" i="70"/>
  <c r="P248" i="70"/>
  <c r="D245" i="70"/>
  <c r="J256" i="70"/>
  <c r="C243" i="70"/>
  <c r="K255" i="70"/>
  <c r="P246" i="70"/>
  <c r="E250" i="70"/>
  <c r="M244" i="70"/>
  <c r="L253" i="70"/>
  <c r="O257" i="70"/>
  <c r="Q250" i="1"/>
  <c r="N245" i="69"/>
  <c r="H256" i="69"/>
  <c r="G248" i="69"/>
  <c r="K243" i="1"/>
  <c r="I244" i="69"/>
  <c r="E243" i="69"/>
  <c r="C255" i="69"/>
  <c r="D245" i="69"/>
  <c r="D244" i="69"/>
  <c r="D243" i="69"/>
  <c r="O245" i="70"/>
  <c r="O244" i="70"/>
  <c r="P244" i="70"/>
  <c r="P243" i="70"/>
  <c r="H245" i="70"/>
  <c r="H243" i="70"/>
  <c r="G244" i="70"/>
  <c r="G243" i="70"/>
  <c r="C243" i="69"/>
  <c r="H243" i="69"/>
  <c r="R245" i="1"/>
  <c r="R243" i="1"/>
  <c r="F245" i="69"/>
  <c r="F244" i="69"/>
  <c r="F243" i="69"/>
  <c r="I245" i="70"/>
  <c r="I244" i="70"/>
  <c r="I243" i="70"/>
  <c r="K245" i="70"/>
  <c r="J244" i="69"/>
  <c r="J243" i="69"/>
  <c r="P244" i="69"/>
  <c r="P243" i="69"/>
  <c r="M245" i="70"/>
  <c r="C245" i="70"/>
  <c r="C244" i="70"/>
  <c r="F245" i="70"/>
  <c r="F243" i="70"/>
  <c r="I245" i="69"/>
  <c r="N245" i="70"/>
  <c r="N244" i="70"/>
  <c r="N243" i="70"/>
  <c r="O245" i="69"/>
  <c r="O243" i="69"/>
  <c r="J245" i="70"/>
  <c r="H257" i="70"/>
  <c r="H253" i="70"/>
  <c r="H255" i="70"/>
  <c r="H256" i="70"/>
  <c r="H247" i="70"/>
  <c r="H246" i="70"/>
  <c r="H249" i="70"/>
  <c r="H250" i="70"/>
  <c r="H252" i="70"/>
  <c r="H254" i="70"/>
  <c r="H251" i="70"/>
  <c r="H248" i="70"/>
  <c r="M248" i="70"/>
  <c r="O255" i="70"/>
  <c r="O253" i="70"/>
  <c r="O252" i="70"/>
  <c r="O248" i="70"/>
  <c r="I257" i="70"/>
  <c r="I249" i="70"/>
  <c r="I255" i="70"/>
  <c r="I256" i="70"/>
  <c r="I247" i="70"/>
  <c r="I246" i="70"/>
  <c r="I250" i="70"/>
  <c r="I252" i="70"/>
  <c r="I254" i="70"/>
  <c r="I251" i="70"/>
  <c r="I248" i="70"/>
  <c r="L256" i="70"/>
  <c r="M255" i="70"/>
  <c r="M249" i="70"/>
  <c r="M253" i="70"/>
  <c r="M252" i="70"/>
  <c r="C257" i="70"/>
  <c r="C255" i="70"/>
  <c r="C247" i="70"/>
  <c r="C249" i="70"/>
  <c r="C252" i="70"/>
  <c r="C248" i="70"/>
  <c r="J257" i="69"/>
  <c r="J256" i="69"/>
  <c r="J255" i="69"/>
  <c r="J250" i="69"/>
  <c r="J253" i="69"/>
  <c r="J247" i="69"/>
  <c r="J246" i="69"/>
  <c r="J252" i="69"/>
  <c r="J254" i="69"/>
  <c r="J248" i="69"/>
  <c r="N257" i="69"/>
  <c r="N256" i="69"/>
  <c r="N249" i="69"/>
  <c r="N247" i="69"/>
  <c r="N252" i="69"/>
  <c r="N254" i="69"/>
  <c r="F257" i="69"/>
  <c r="F256" i="69"/>
  <c r="F253" i="69"/>
  <c r="F250" i="69"/>
  <c r="F255" i="69"/>
  <c r="F247" i="69"/>
  <c r="F246" i="69"/>
  <c r="F252" i="69"/>
  <c r="F254" i="69"/>
  <c r="F251" i="69"/>
  <c r="F248" i="69"/>
  <c r="G257" i="70"/>
  <c r="G256" i="70"/>
  <c r="G247" i="70"/>
  <c r="G255" i="70"/>
  <c r="G253" i="70"/>
  <c r="G246" i="70"/>
  <c r="G249" i="70"/>
  <c r="G250" i="70"/>
  <c r="G252" i="70"/>
  <c r="G254" i="70"/>
  <c r="G251" i="70"/>
  <c r="G248" i="70"/>
  <c r="N257" i="70"/>
  <c r="N256" i="70"/>
  <c r="N255" i="70"/>
  <c r="N247" i="70"/>
  <c r="N246" i="70"/>
  <c r="N249" i="70"/>
  <c r="N253" i="70"/>
  <c r="N252" i="70"/>
  <c r="N250" i="70"/>
  <c r="N254" i="70"/>
  <c r="N251" i="70"/>
  <c r="N248" i="70"/>
  <c r="P257" i="70"/>
  <c r="P255" i="70"/>
  <c r="P250" i="70"/>
  <c r="P249" i="70"/>
  <c r="P252" i="70"/>
  <c r="P254" i="70"/>
  <c r="P251" i="70"/>
  <c r="O257" i="69"/>
  <c r="O256" i="69"/>
  <c r="O255" i="69"/>
  <c r="O247" i="69"/>
  <c r="O250" i="69"/>
  <c r="O246" i="69"/>
  <c r="O253" i="69"/>
  <c r="O249" i="69"/>
  <c r="O252" i="69"/>
  <c r="O254" i="69"/>
  <c r="O251" i="69"/>
  <c r="R257" i="1"/>
  <c r="R256" i="1"/>
  <c r="R249" i="1"/>
  <c r="R253" i="1"/>
  <c r="R246" i="1"/>
  <c r="R252" i="1"/>
  <c r="R250" i="1"/>
  <c r="R254" i="1"/>
  <c r="R255" i="1"/>
  <c r="R251" i="1"/>
  <c r="Q247" i="1"/>
  <c r="Q246" i="1"/>
  <c r="Q251" i="1"/>
  <c r="J257" i="70"/>
  <c r="J252" i="70"/>
  <c r="J250" i="70"/>
  <c r="C257" i="69"/>
  <c r="C256" i="69"/>
  <c r="C246" i="69"/>
  <c r="C253" i="69"/>
  <c r="C252" i="69"/>
  <c r="C254" i="69"/>
  <c r="E247" i="69"/>
  <c r="G253" i="69"/>
  <c r="F257" i="70"/>
  <c r="F255" i="70"/>
  <c r="F256" i="70"/>
  <c r="F247" i="70"/>
  <c r="F246" i="70"/>
  <c r="F253" i="70"/>
  <c r="F250" i="70"/>
  <c r="F249" i="70"/>
  <c r="F252" i="70"/>
  <c r="F254" i="70"/>
  <c r="F251" i="70"/>
  <c r="F248" i="70"/>
  <c r="D257" i="69"/>
  <c r="D247" i="69"/>
  <c r="D255" i="69"/>
  <c r="D256" i="69"/>
  <c r="D253" i="69"/>
  <c r="D250" i="69"/>
  <c r="D246" i="69"/>
  <c r="D249" i="69"/>
  <c r="D252" i="69"/>
  <c r="D254" i="69"/>
  <c r="D248" i="69"/>
  <c r="I257" i="69"/>
  <c r="I256" i="69"/>
  <c r="I247" i="69"/>
  <c r="I246" i="69"/>
  <c r="I252" i="69"/>
  <c r="I254" i="69"/>
  <c r="P257" i="69"/>
  <c r="P256" i="69"/>
  <c r="P250" i="69"/>
  <c r="P247" i="69"/>
  <c r="P252" i="69"/>
  <c r="P246" i="69"/>
  <c r="P249" i="69"/>
  <c r="P253" i="69"/>
  <c r="P254" i="69"/>
  <c r="P251" i="69"/>
  <c r="H257" i="69"/>
  <c r="H255" i="69"/>
  <c r="H250" i="69"/>
  <c r="H253" i="69"/>
  <c r="H252" i="69"/>
  <c r="H254" i="69"/>
  <c r="E256" i="70"/>
  <c r="E246" i="70"/>
  <c r="E251" i="70"/>
  <c r="K256" i="70"/>
  <c r="K249" i="70"/>
  <c r="K254" i="70"/>
  <c r="D256" i="70"/>
  <c r="D255" i="70"/>
  <c r="D253" i="70"/>
  <c r="D246" i="70"/>
  <c r="D254" i="70"/>
  <c r="D251" i="70"/>
  <c r="J246" i="1"/>
  <c r="C252" i="1"/>
  <c r="M248" i="1"/>
  <c r="G248" i="1"/>
  <c r="K256" i="69"/>
  <c r="N243" i="1"/>
  <c r="D245" i="1"/>
  <c r="O252" i="1"/>
  <c r="J245" i="1"/>
  <c r="H245" i="1"/>
  <c r="H244" i="1"/>
  <c r="H243" i="1"/>
  <c r="E244" i="1"/>
  <c r="E243" i="1"/>
  <c r="I243" i="1"/>
  <c r="M245" i="69"/>
  <c r="M244" i="69"/>
  <c r="M243" i="69"/>
  <c r="K244" i="69"/>
  <c r="K243" i="69"/>
  <c r="G245" i="1"/>
  <c r="G244" i="1"/>
  <c r="G243" i="1"/>
  <c r="L245" i="69"/>
  <c r="L244" i="69"/>
  <c r="L243" i="69"/>
  <c r="F244" i="1"/>
  <c r="F243" i="1"/>
  <c r="P251" i="1"/>
  <c r="P243" i="1"/>
  <c r="O247" i="1"/>
  <c r="O253" i="1"/>
  <c r="O251" i="1"/>
  <c r="O248" i="1"/>
  <c r="D249" i="1"/>
  <c r="D252" i="1"/>
  <c r="N26" i="82"/>
  <c r="AH26" i="82" s="1"/>
  <c r="N46" i="82"/>
  <c r="AH46" i="82" s="1"/>
  <c r="N25" i="82"/>
  <c r="AH25" i="82" s="1"/>
  <c r="F257" i="1"/>
  <c r="F256" i="1"/>
  <c r="F247" i="1"/>
  <c r="F253" i="1"/>
  <c r="F246" i="1"/>
  <c r="F250" i="1"/>
  <c r="F249" i="1"/>
  <c r="F252" i="1"/>
  <c r="F254" i="1"/>
  <c r="F251" i="1"/>
  <c r="F248" i="1"/>
  <c r="P47" i="82"/>
  <c r="AJ47" i="82" s="1"/>
  <c r="P33" i="82"/>
  <c r="AJ33" i="82" s="1"/>
  <c r="P43" i="82"/>
  <c r="AJ43" i="82" s="1"/>
  <c r="N36" i="82"/>
  <c r="AH36" i="82" s="1"/>
  <c r="N38" i="82"/>
  <c r="AH38" i="82" s="1"/>
  <c r="N23" i="82"/>
  <c r="AH23" i="82" s="1"/>
  <c r="N42" i="82"/>
  <c r="AH42" i="82" s="1"/>
  <c r="P30" i="82"/>
  <c r="P34" i="82"/>
  <c r="AJ34" i="82" s="1"/>
  <c r="P25" i="82"/>
  <c r="AJ25" i="82" s="1"/>
  <c r="K255" i="69"/>
  <c r="K250" i="69"/>
  <c r="K251" i="69"/>
  <c r="M257" i="69"/>
  <c r="M255" i="69"/>
  <c r="M256" i="69"/>
  <c r="M250" i="69"/>
  <c r="M247" i="69"/>
  <c r="M253" i="69"/>
  <c r="M246" i="69"/>
  <c r="M249" i="69"/>
  <c r="M252" i="69"/>
  <c r="M254" i="69"/>
  <c r="M251" i="69"/>
  <c r="N27" i="82"/>
  <c r="AH27" i="82" s="1"/>
  <c r="N44" i="82"/>
  <c r="N41" i="82"/>
  <c r="AH41" i="82" s="1"/>
  <c r="N24" i="82"/>
  <c r="AH24" i="82" s="1"/>
  <c r="P256" i="1"/>
  <c r="P247" i="1"/>
  <c r="P249" i="1"/>
  <c r="P252" i="1"/>
  <c r="P39" i="82"/>
  <c r="AJ39" i="82" s="1"/>
  <c r="P21" i="82"/>
  <c r="AJ21" i="82" s="1"/>
  <c r="P32" i="82"/>
  <c r="P248" i="1"/>
  <c r="N30" i="82"/>
  <c r="AH30" i="82" s="1"/>
  <c r="N33" i="82"/>
  <c r="AH33" i="82" s="1"/>
  <c r="N40" i="82"/>
  <c r="AH40" i="82" s="1"/>
  <c r="N45" i="82"/>
  <c r="AH45" i="82" s="1"/>
  <c r="P46" i="82"/>
  <c r="AJ46" i="82" s="1"/>
  <c r="P31" i="82"/>
  <c r="AJ31" i="82" s="1"/>
  <c r="P35" i="82"/>
  <c r="AJ35" i="82" s="1"/>
  <c r="P42" i="82"/>
  <c r="AJ42" i="82" s="1"/>
  <c r="M248" i="69"/>
  <c r="N31" i="82"/>
  <c r="AH31" i="82" s="1"/>
  <c r="N22" i="82"/>
  <c r="AH22" i="82" s="1"/>
  <c r="N43" i="82"/>
  <c r="AH43" i="82" s="1"/>
  <c r="N35" i="82"/>
  <c r="AH35" i="82" s="1"/>
  <c r="G257" i="1"/>
  <c r="G247" i="1"/>
  <c r="G256" i="1"/>
  <c r="G253" i="1"/>
  <c r="G246" i="1"/>
  <c r="G249" i="1"/>
  <c r="G250" i="1"/>
  <c r="G252" i="1"/>
  <c r="G255" i="1"/>
  <c r="C247" i="1"/>
  <c r="C253" i="1"/>
  <c r="C248" i="1"/>
  <c r="L257" i="69"/>
  <c r="L256" i="69"/>
  <c r="L255" i="69"/>
  <c r="L247" i="69"/>
  <c r="L253" i="69"/>
  <c r="L250" i="69"/>
  <c r="L249" i="69"/>
  <c r="L252" i="69"/>
  <c r="L254" i="69"/>
  <c r="L248" i="69"/>
  <c r="P36" i="82"/>
  <c r="AJ36" i="82" s="1"/>
  <c r="P44" i="82"/>
  <c r="P24" i="82"/>
  <c r="AJ24" i="82" s="1"/>
  <c r="P22" i="82"/>
  <c r="AJ22" i="82" s="1"/>
  <c r="G251" i="1"/>
  <c r="N247" i="1"/>
  <c r="N246" i="1"/>
  <c r="N249" i="1"/>
  <c r="N250" i="1"/>
  <c r="N251" i="1"/>
  <c r="N248" i="1"/>
  <c r="E257" i="1"/>
  <c r="E247" i="1"/>
  <c r="E256" i="1"/>
  <c r="E253" i="1"/>
  <c r="E250" i="1"/>
  <c r="E249" i="1"/>
  <c r="E252" i="1"/>
  <c r="E254" i="1"/>
  <c r="E251" i="1"/>
  <c r="E248" i="1"/>
  <c r="N20" i="82"/>
  <c r="AH20" i="82" s="1"/>
  <c r="N29" i="82"/>
  <c r="AH29" i="82" s="1"/>
  <c r="N32" i="82"/>
  <c r="AH32" i="82" s="1"/>
  <c r="N21" i="82"/>
  <c r="AH21" i="82" s="1"/>
  <c r="P37" i="82"/>
  <c r="AJ37" i="82" s="1"/>
  <c r="P45" i="82"/>
  <c r="AJ45" i="82" s="1"/>
  <c r="P19" i="82"/>
  <c r="AJ19" i="82" s="1"/>
  <c r="P29" i="82"/>
  <c r="AJ29" i="82" s="1"/>
  <c r="H257" i="1"/>
  <c r="H256" i="1"/>
  <c r="H247" i="1"/>
  <c r="H246" i="1"/>
  <c r="H249" i="1"/>
  <c r="H250" i="1"/>
  <c r="H252" i="1"/>
  <c r="H254" i="1"/>
  <c r="H255" i="1"/>
  <c r="H251" i="1"/>
  <c r="H248" i="1"/>
  <c r="N28" i="82"/>
  <c r="AH28" i="82" s="1"/>
  <c r="N39" i="82"/>
  <c r="AH39" i="82" s="1"/>
  <c r="N34" i="82"/>
  <c r="AH34" i="82" s="1"/>
  <c r="J256" i="1"/>
  <c r="J249" i="1"/>
  <c r="J255" i="1"/>
  <c r="P27" i="82"/>
  <c r="AJ27" i="82" s="1"/>
  <c r="P41" i="82"/>
  <c r="AJ41" i="82" s="1"/>
  <c r="P40" i="82"/>
  <c r="AJ40" i="82" s="1"/>
  <c r="P26" i="82"/>
  <c r="AJ26" i="82" s="1"/>
  <c r="I256" i="1"/>
  <c r="I247" i="1"/>
  <c r="I249" i="1"/>
  <c r="I252" i="1"/>
  <c r="I255" i="1"/>
  <c r="I251" i="1"/>
  <c r="N37" i="82"/>
  <c r="AH37" i="82" s="1"/>
  <c r="N47" i="82"/>
  <c r="AH47" i="82" s="1"/>
  <c r="N19" i="82"/>
  <c r="AH19" i="82" s="1"/>
  <c r="P38" i="82"/>
  <c r="AJ38" i="82" s="1"/>
  <c r="P28" i="82"/>
  <c r="AJ28" i="82" s="1"/>
  <c r="P23" i="82"/>
  <c r="AJ23" i="82" s="1"/>
  <c r="M19" i="82"/>
  <c r="L257" i="1"/>
  <c r="L245" i="1"/>
  <c r="L244" i="1"/>
  <c r="M245" i="1"/>
  <c r="M244" i="1"/>
  <c r="M243" i="1"/>
  <c r="N4" i="82"/>
  <c r="L247" i="1"/>
  <c r="L253" i="1"/>
  <c r="L250" i="1"/>
  <c r="L254" i="1"/>
  <c r="L248" i="1"/>
  <c r="M20" i="82"/>
  <c r="AG20" i="82" s="1"/>
  <c r="M45" i="82"/>
  <c r="AG45" i="82" s="1"/>
  <c r="M42" i="82"/>
  <c r="AG42" i="82" s="1"/>
  <c r="M37" i="82"/>
  <c r="M24" i="82"/>
  <c r="AG24" i="82" s="1"/>
  <c r="M21" i="82"/>
  <c r="AG21" i="82" s="1"/>
  <c r="M43" i="82"/>
  <c r="M35" i="82"/>
  <c r="AG35" i="82" s="1"/>
  <c r="M33" i="82"/>
  <c r="M26" i="82"/>
  <c r="M44" i="82"/>
  <c r="AG44" i="82" s="1"/>
  <c r="M32" i="82"/>
  <c r="K257" i="1"/>
  <c r="K247" i="1"/>
  <c r="K256" i="1"/>
  <c r="K246" i="1"/>
  <c r="K253" i="1"/>
  <c r="K249" i="1"/>
  <c r="K252" i="1"/>
  <c r="K250" i="1"/>
  <c r="K254" i="1"/>
  <c r="K255" i="1"/>
  <c r="K251" i="1"/>
  <c r="K248" i="1"/>
  <c r="M27" i="82"/>
  <c r="M36" i="82"/>
  <c r="M39" i="82"/>
  <c r="M29" i="82"/>
  <c r="M41" i="82"/>
  <c r="AG41" i="82" s="1"/>
  <c r="M22" i="82"/>
  <c r="AG22" i="82" s="1"/>
  <c r="M25" i="82"/>
  <c r="AG25" i="82" s="1"/>
  <c r="M47" i="82"/>
  <c r="M34" i="82"/>
  <c r="M40" i="82"/>
  <c r="M31" i="82"/>
  <c r="M38" i="82"/>
  <c r="M46" i="82"/>
  <c r="AG46" i="82" s="1"/>
  <c r="M257" i="1"/>
  <c r="M247" i="1"/>
  <c r="M256" i="1"/>
  <c r="M246" i="1"/>
  <c r="M253" i="1"/>
  <c r="M249" i="1"/>
  <c r="M252" i="1"/>
  <c r="M250" i="1"/>
  <c r="M254" i="1"/>
  <c r="M255" i="1"/>
  <c r="M251" i="1"/>
  <c r="M30" i="82"/>
  <c r="M28" i="82"/>
  <c r="AG28" i="82" s="1"/>
  <c r="M23" i="82"/>
  <c r="AG23" i="82" s="1"/>
  <c r="M4" i="82"/>
  <c r="M172" i="99"/>
  <c r="M168" i="99"/>
  <c r="M161" i="99"/>
  <c r="M167" i="99"/>
  <c r="M88" i="99"/>
  <c r="L168" i="99"/>
  <c r="M247" i="99"/>
  <c r="M243" i="99"/>
  <c r="M250" i="99"/>
  <c r="M241" i="99"/>
  <c r="L167" i="99"/>
  <c r="M246" i="99"/>
  <c r="M242" i="99"/>
  <c r="M245" i="99"/>
  <c r="M244" i="99"/>
  <c r="L247" i="99"/>
  <c r="L242" i="99"/>
  <c r="L244" i="99"/>
  <c r="E172" i="99"/>
  <c r="I172" i="99"/>
  <c r="D172" i="99"/>
  <c r="I88" i="99"/>
  <c r="I161" i="99"/>
  <c r="I241" i="99"/>
  <c r="E161" i="99"/>
  <c r="D168" i="99"/>
  <c r="H161" i="99"/>
  <c r="E167" i="99"/>
  <c r="E168" i="99"/>
  <c r="I167" i="99"/>
  <c r="I168" i="99"/>
  <c r="I243" i="99"/>
  <c r="H168" i="99"/>
  <c r="E88" i="99"/>
  <c r="D88" i="99"/>
  <c r="I250" i="99"/>
  <c r="I247" i="99"/>
  <c r="H243" i="99"/>
  <c r="E241" i="99"/>
  <c r="E243" i="99"/>
  <c r="D243" i="99"/>
  <c r="H247" i="99"/>
  <c r="E247" i="99"/>
  <c r="E250" i="99"/>
  <c r="D250" i="99"/>
  <c r="I246" i="99"/>
  <c r="I244" i="99"/>
  <c r="I242" i="99"/>
  <c r="E246" i="99"/>
  <c r="E244" i="99"/>
  <c r="D244" i="99"/>
  <c r="H246" i="99"/>
  <c r="D242" i="99"/>
  <c r="E242" i="99"/>
  <c r="I245" i="99"/>
  <c r="E245" i="99"/>
  <c r="H245" i="99"/>
  <c r="I36" i="73"/>
  <c r="N36" i="73"/>
  <c r="D36" i="73"/>
  <c r="E37" i="73"/>
  <c r="V36" i="73"/>
  <c r="O36" i="73"/>
  <c r="D37" i="73"/>
  <c r="E36" i="73"/>
  <c r="F36" i="73"/>
  <c r="L37" i="73"/>
  <c r="C36" i="73"/>
  <c r="T37" i="73"/>
  <c r="G36" i="73"/>
  <c r="L40" i="73"/>
  <c r="J36" i="73"/>
  <c r="U36" i="73"/>
  <c r="T36" i="73"/>
  <c r="F37" i="73"/>
  <c r="W37" i="73"/>
  <c r="U37" i="73"/>
  <c r="O37" i="73"/>
  <c r="W36" i="73"/>
  <c r="Q36" i="73"/>
  <c r="R37" i="73"/>
  <c r="J37" i="73"/>
  <c r="M37" i="73"/>
  <c r="Q37" i="73"/>
  <c r="M36" i="73"/>
  <c r="L48" i="73"/>
  <c r="L36" i="73"/>
  <c r="C37" i="73"/>
  <c r="G37" i="73"/>
  <c r="R36" i="73"/>
  <c r="S36" i="73"/>
  <c r="P36" i="73"/>
  <c r="N37" i="73"/>
  <c r="L41" i="73"/>
  <c r="L49" i="73"/>
  <c r="I37" i="73"/>
  <c r="K36" i="73"/>
  <c r="H36" i="73"/>
  <c r="V37" i="73"/>
  <c r="P37" i="73"/>
  <c r="K37" i="73"/>
  <c r="S37" i="73"/>
  <c r="H37" i="73"/>
  <c r="K40" i="73"/>
  <c r="L31" i="73"/>
  <c r="K48" i="73"/>
  <c r="M40" i="73"/>
  <c r="M44" i="73" s="1"/>
  <c r="M31" i="73"/>
  <c r="M48" i="73"/>
  <c r="K41" i="73"/>
  <c r="L32" i="73"/>
  <c r="K49" i="73"/>
  <c r="N40" i="73"/>
  <c r="N31" i="73"/>
  <c r="N48" i="73"/>
  <c r="M41" i="73"/>
  <c r="M32" i="73"/>
  <c r="M49" i="73"/>
  <c r="N32" i="73"/>
  <c r="N41" i="73"/>
  <c r="N49" i="73"/>
  <c r="J40" i="73"/>
  <c r="J48" i="73"/>
  <c r="K31" i="73"/>
  <c r="O40" i="73"/>
  <c r="O31" i="73"/>
  <c r="O48" i="73"/>
  <c r="O41" i="73"/>
  <c r="O32" i="73"/>
  <c r="O49" i="73"/>
  <c r="I40" i="73"/>
  <c r="I31" i="73"/>
  <c r="I48" i="73"/>
  <c r="P40" i="73"/>
  <c r="P31" i="73"/>
  <c r="P48" i="73"/>
  <c r="J31" i="73"/>
  <c r="J41" i="73"/>
  <c r="J32" i="73"/>
  <c r="J49" i="73"/>
  <c r="K32" i="73"/>
  <c r="I41" i="73"/>
  <c r="I32" i="73"/>
  <c r="I49" i="73"/>
  <c r="H41" i="73"/>
  <c r="H49" i="73"/>
  <c r="H40" i="73"/>
  <c r="H48" i="73"/>
  <c r="Q40" i="73"/>
  <c r="Q31" i="73"/>
  <c r="Q48" i="73"/>
  <c r="P41" i="73"/>
  <c r="P32" i="73"/>
  <c r="P49" i="73"/>
  <c r="Q41" i="73"/>
  <c r="Q32" i="73"/>
  <c r="Q49" i="73"/>
  <c r="R40" i="73"/>
  <c r="R31" i="73"/>
  <c r="R48" i="73"/>
  <c r="S40" i="73"/>
  <c r="S31" i="73"/>
  <c r="S48" i="73"/>
  <c r="R41" i="73"/>
  <c r="R32" i="73"/>
  <c r="R49" i="73"/>
  <c r="S32" i="73"/>
  <c r="S41" i="73"/>
  <c r="S49" i="73"/>
  <c r="T40" i="73"/>
  <c r="T31" i="73"/>
  <c r="T48" i="73"/>
  <c r="G40" i="73"/>
  <c r="G48" i="73"/>
  <c r="H31" i="73"/>
  <c r="T41" i="73"/>
  <c r="T32" i="73"/>
  <c r="T49" i="73"/>
  <c r="U40" i="73"/>
  <c r="U31" i="73"/>
  <c r="U48" i="73"/>
  <c r="G41" i="73"/>
  <c r="G49" i="73"/>
  <c r="H32" i="73"/>
  <c r="W31" i="73"/>
  <c r="W40" i="73"/>
  <c r="W48" i="73"/>
  <c r="V40" i="73"/>
  <c r="V31" i="73"/>
  <c r="V48" i="73"/>
  <c r="U41" i="73"/>
  <c r="U32" i="73"/>
  <c r="U49" i="73"/>
  <c r="F31" i="73"/>
  <c r="F40" i="73"/>
  <c r="F48" i="73"/>
  <c r="G31" i="73"/>
  <c r="W41" i="73"/>
  <c r="W32" i="73"/>
  <c r="W49" i="73"/>
  <c r="F32" i="73"/>
  <c r="F41" i="73"/>
  <c r="F49" i="73"/>
  <c r="G32" i="73"/>
  <c r="C40" i="73"/>
  <c r="C44" i="73" s="1"/>
  <c r="C31" i="73"/>
  <c r="C48" i="73"/>
  <c r="V41" i="73"/>
  <c r="V32" i="73"/>
  <c r="V49" i="73"/>
  <c r="E40" i="73"/>
  <c r="E31" i="73"/>
  <c r="E48" i="73"/>
  <c r="E41" i="73"/>
  <c r="E49" i="73"/>
  <c r="D40" i="73"/>
  <c r="D31" i="73"/>
  <c r="D48" i="73"/>
  <c r="C41" i="73"/>
  <c r="C45" i="73" s="1"/>
  <c r="C32" i="73"/>
  <c r="C49" i="73"/>
  <c r="D41" i="73"/>
  <c r="D32" i="73"/>
  <c r="D49" i="73"/>
  <c r="E32" i="73"/>
  <c r="X36" i="73"/>
  <c r="X40" i="73"/>
  <c r="X31" i="73"/>
  <c r="X48" i="73"/>
  <c r="X49" i="73"/>
  <c r="X37" i="73"/>
  <c r="X41" i="73"/>
  <c r="X32" i="73"/>
  <c r="D6" i="6"/>
  <c r="D7" i="6" s="1"/>
  <c r="D8" i="6" s="1"/>
  <c r="D10" i="6" s="1"/>
  <c r="D11" i="6" s="1"/>
  <c r="D12" i="6" s="1"/>
  <c r="D13" i="6" s="1"/>
  <c r="D14" i="6" s="1"/>
  <c r="D15" i="6" s="1"/>
  <c r="D16" i="6" s="1"/>
  <c r="D17" i="6" s="1"/>
  <c r="D18" i="6" s="1"/>
  <c r="D19" i="6" s="1"/>
  <c r="D20" i="6" s="1"/>
  <c r="D21" i="6" s="1"/>
  <c r="D22" i="6" s="1"/>
  <c r="D23" i="6" s="1"/>
  <c r="D24" i="6" s="1"/>
  <c r="D25" i="6" s="1"/>
  <c r="D26" i="6" s="1"/>
  <c r="D27" i="6" s="1"/>
  <c r="D28" i="6" s="1"/>
  <c r="D29" i="6" s="1"/>
  <c r="D30" i="6" s="1"/>
  <c r="D31" i="6" s="1"/>
  <c r="D32" i="6" s="1"/>
  <c r="D33" i="6" s="1"/>
  <c r="D34" i="6" s="1"/>
  <c r="D35" i="6" s="1"/>
  <c r="D36" i="6" s="1"/>
  <c r="D37" i="6" s="1"/>
  <c r="D38" i="6" s="1"/>
  <c r="D39" i="6" s="1"/>
  <c r="D40" i="6" s="1"/>
  <c r="D41" i="6" s="1"/>
  <c r="D42" i="6" s="1"/>
  <c r="D43" i="6" s="1"/>
  <c r="D44" i="6" s="1"/>
  <c r="D45" i="6" s="1"/>
  <c r="D46" i="6" s="1"/>
  <c r="D47" i="6" s="1"/>
  <c r="D48" i="6" s="1"/>
  <c r="D49" i="6" s="1"/>
  <c r="D50" i="6" s="1"/>
  <c r="D51" i="6" s="1"/>
  <c r="D52" i="6" s="1"/>
  <c r="D53" i="6" s="1"/>
  <c r="D54" i="6" s="1"/>
  <c r="D55" i="6" s="1"/>
  <c r="D56" i="6" s="1"/>
  <c r="D57" i="6" s="1"/>
  <c r="D58" i="6" s="1"/>
  <c r="D59" i="6" s="1"/>
  <c r="D60" i="6" s="1"/>
  <c r="D61" i="6" s="1"/>
  <c r="D62" i="6" s="1"/>
  <c r="D63" i="6" s="1"/>
  <c r="D64" i="6" s="1"/>
  <c r="D65" i="6" s="1"/>
  <c r="D66" i="6" s="1"/>
  <c r="D73" i="6" s="1"/>
  <c r="D74" i="6" s="1"/>
  <c r="D75" i="6" s="1"/>
  <c r="D76" i="6" s="1"/>
  <c r="D77" i="6" s="1"/>
  <c r="D78" i="6" s="1"/>
  <c r="D79" i="6" s="1"/>
  <c r="D80" i="6" s="1"/>
  <c r="D82" i="6" s="1"/>
  <c r="D83" i="6" s="1"/>
  <c r="D84" i="6" s="1"/>
  <c r="D85" i="6" s="1"/>
  <c r="D86" i="6" s="1"/>
  <c r="D87" i="6" s="1"/>
  <c r="D88" i="6" s="1"/>
  <c r="D90" i="6" s="1"/>
  <c r="T244" i="1"/>
  <c r="T256" i="1"/>
  <c r="T253" i="1"/>
  <c r="T243" i="1"/>
  <c r="T247" i="1"/>
  <c r="T257" i="1"/>
  <c r="T246" i="1"/>
  <c r="T252" i="1"/>
  <c r="T255" i="1"/>
  <c r="T249" i="1"/>
  <c r="T254" i="1"/>
  <c r="E252" i="69"/>
  <c r="E255" i="69"/>
  <c r="E246" i="69"/>
  <c r="E251" i="69"/>
  <c r="E245" i="69"/>
  <c r="E253" i="69"/>
  <c r="E248" i="69"/>
  <c r="E244" i="69"/>
  <c r="E257" i="69"/>
  <c r="E256" i="69"/>
  <c r="E254" i="69"/>
  <c r="E250" i="69"/>
  <c r="G244" i="69"/>
  <c r="G247" i="69"/>
  <c r="G257" i="69"/>
  <c r="G246" i="69"/>
  <c r="G252" i="69"/>
  <c r="G245" i="69"/>
  <c r="G249" i="69"/>
  <c r="G255" i="69"/>
  <c r="G254" i="69"/>
  <c r="G256" i="69"/>
  <c r="T248" i="1"/>
  <c r="O19" i="82"/>
  <c r="O4" i="82"/>
  <c r="O11" i="82" s="1"/>
  <c r="AI11" i="82" s="1"/>
  <c r="B3" i="99"/>
  <c r="F3" i="99"/>
  <c r="J3" i="99"/>
  <c r="N3" i="99"/>
  <c r="R3" i="99"/>
  <c r="B4" i="99"/>
  <c r="F4" i="99"/>
  <c r="J4" i="99"/>
  <c r="N4" i="99"/>
  <c r="R4" i="99"/>
  <c r="B5" i="99"/>
  <c r="F5" i="99"/>
  <c r="J5" i="99"/>
  <c r="N5" i="99"/>
  <c r="R5" i="99"/>
  <c r="B6" i="99"/>
  <c r="F6" i="99"/>
  <c r="J6" i="99"/>
  <c r="N6" i="99"/>
  <c r="R6" i="99"/>
  <c r="B7" i="99"/>
  <c r="F7" i="99"/>
  <c r="J7" i="99"/>
  <c r="N7" i="99"/>
  <c r="R7" i="99"/>
  <c r="B8" i="99"/>
  <c r="F8" i="99"/>
  <c r="J8" i="99"/>
  <c r="N8" i="99"/>
  <c r="R8" i="99"/>
  <c r="B9" i="99"/>
  <c r="F9" i="99"/>
  <c r="J9" i="99"/>
  <c r="N9" i="99"/>
  <c r="R9" i="99"/>
  <c r="B10" i="99"/>
  <c r="F10" i="99"/>
  <c r="J10" i="99"/>
  <c r="N10" i="99"/>
  <c r="R10" i="99"/>
  <c r="B11" i="99"/>
  <c r="F11" i="99"/>
  <c r="J11" i="99"/>
  <c r="N11" i="99"/>
  <c r="R11" i="99"/>
  <c r="B12" i="99"/>
  <c r="F12" i="99"/>
  <c r="J12" i="99"/>
  <c r="N12" i="99"/>
  <c r="R12" i="99"/>
  <c r="B13" i="99"/>
  <c r="F13" i="99"/>
  <c r="J13" i="99"/>
  <c r="N13" i="99"/>
  <c r="R13" i="99"/>
  <c r="B14" i="99"/>
  <c r="F14" i="99"/>
  <c r="J14" i="99"/>
  <c r="N14" i="99"/>
  <c r="R14" i="99"/>
  <c r="B15" i="99"/>
  <c r="F15" i="99"/>
  <c r="J15" i="99"/>
  <c r="N15" i="99"/>
  <c r="R15" i="99"/>
  <c r="B16" i="99"/>
  <c r="F16" i="99"/>
  <c r="J16" i="99"/>
  <c r="N16" i="99"/>
  <c r="R16" i="99"/>
  <c r="B17" i="99"/>
  <c r="F17" i="99"/>
  <c r="J17" i="99"/>
  <c r="N17" i="99"/>
  <c r="R17" i="99"/>
  <c r="B18" i="99"/>
  <c r="F18" i="99"/>
  <c r="J18" i="99"/>
  <c r="N18" i="99"/>
  <c r="R18" i="99"/>
  <c r="B19" i="99"/>
  <c r="F19" i="99"/>
  <c r="J19" i="99"/>
  <c r="N19" i="99"/>
  <c r="R19" i="99"/>
  <c r="B20" i="99"/>
  <c r="F20" i="99"/>
  <c r="J20" i="99"/>
  <c r="N20" i="99"/>
  <c r="R20" i="99"/>
  <c r="B21" i="99"/>
  <c r="F21" i="99"/>
  <c r="J21" i="99"/>
  <c r="N21" i="99"/>
  <c r="R21" i="99"/>
  <c r="B22" i="99"/>
  <c r="F22" i="99"/>
  <c r="J22" i="99"/>
  <c r="N22" i="99"/>
  <c r="R22" i="99"/>
  <c r="B23" i="99"/>
  <c r="F23" i="99"/>
  <c r="J23" i="99"/>
  <c r="N23" i="99"/>
  <c r="R23" i="99"/>
  <c r="B24" i="99"/>
  <c r="F24" i="99"/>
  <c r="J24" i="99"/>
  <c r="N24" i="99"/>
  <c r="R24" i="99"/>
  <c r="B25" i="99"/>
  <c r="F25" i="99"/>
  <c r="J25" i="99"/>
  <c r="N25" i="99"/>
  <c r="R25" i="99"/>
  <c r="B26" i="99"/>
  <c r="F26" i="99"/>
  <c r="J26" i="99"/>
  <c r="N26" i="99"/>
  <c r="R26" i="99"/>
  <c r="B27" i="99"/>
  <c r="F27" i="99"/>
  <c r="J27" i="99"/>
  <c r="N27" i="99"/>
  <c r="R27" i="99"/>
  <c r="B28" i="99"/>
  <c r="F28" i="99"/>
  <c r="J28" i="99"/>
  <c r="N28" i="99"/>
  <c r="R28" i="99"/>
  <c r="B29" i="99"/>
  <c r="F29" i="99"/>
  <c r="J29" i="99"/>
  <c r="N29" i="99"/>
  <c r="R29" i="99"/>
  <c r="B30" i="99"/>
  <c r="F30" i="99"/>
  <c r="J30" i="99"/>
  <c r="N30" i="99"/>
  <c r="R30" i="99"/>
  <c r="B31" i="99"/>
  <c r="F31" i="99"/>
  <c r="J31" i="99"/>
  <c r="N31" i="99"/>
  <c r="R31" i="99"/>
  <c r="B32" i="99"/>
  <c r="F32" i="99"/>
  <c r="J32" i="99"/>
  <c r="N32" i="99"/>
  <c r="R32" i="99"/>
  <c r="B33" i="99"/>
  <c r="F33" i="99"/>
  <c r="J33" i="99"/>
  <c r="N33" i="99"/>
  <c r="R33" i="99"/>
  <c r="B34" i="99"/>
  <c r="F34" i="99"/>
  <c r="J34" i="99"/>
  <c r="N34" i="99"/>
  <c r="R34" i="99"/>
  <c r="B35" i="99"/>
  <c r="F35" i="99"/>
  <c r="J35" i="99"/>
  <c r="N35" i="99"/>
  <c r="R35" i="99"/>
  <c r="B36" i="99"/>
  <c r="F36" i="99"/>
  <c r="J36" i="99"/>
  <c r="N36" i="99"/>
  <c r="R36" i="99"/>
  <c r="B37" i="99"/>
  <c r="F37" i="99"/>
  <c r="J37" i="99"/>
  <c r="N37" i="99"/>
  <c r="R37" i="99"/>
  <c r="B38" i="99"/>
  <c r="F38" i="99"/>
  <c r="J38" i="99"/>
  <c r="N38" i="99"/>
  <c r="R38" i="99"/>
  <c r="B39" i="99"/>
  <c r="F39" i="99"/>
  <c r="J39" i="99"/>
  <c r="N39" i="99"/>
  <c r="R39" i="99"/>
  <c r="B40" i="99"/>
  <c r="F40" i="99"/>
  <c r="J40" i="99"/>
  <c r="N40" i="99"/>
  <c r="R40" i="99"/>
  <c r="B41" i="99"/>
  <c r="F41" i="99"/>
  <c r="J41" i="99"/>
  <c r="N41" i="99"/>
  <c r="R41" i="99"/>
  <c r="B42" i="99"/>
  <c r="F42" i="99"/>
  <c r="J42" i="99"/>
  <c r="N42" i="99"/>
  <c r="R42" i="99"/>
  <c r="B43" i="99"/>
  <c r="F43" i="99"/>
  <c r="J43" i="99"/>
  <c r="N43" i="99"/>
  <c r="R43" i="99"/>
  <c r="B44" i="99"/>
  <c r="F44" i="99"/>
  <c r="J44" i="99"/>
  <c r="N44" i="99"/>
  <c r="R44" i="99"/>
  <c r="B45" i="99"/>
  <c r="F45" i="99"/>
  <c r="J45" i="99"/>
  <c r="N45" i="99"/>
  <c r="R45" i="99"/>
  <c r="B46" i="99"/>
  <c r="F46" i="99"/>
  <c r="J46" i="99"/>
  <c r="N46" i="99"/>
  <c r="R46" i="99"/>
  <c r="B47" i="99"/>
  <c r="F47" i="99"/>
  <c r="J47" i="99"/>
  <c r="N47" i="99"/>
  <c r="R47" i="99"/>
  <c r="B48" i="99"/>
  <c r="F48" i="99"/>
  <c r="J48" i="99"/>
  <c r="N48" i="99"/>
  <c r="R48" i="99"/>
  <c r="B49" i="99"/>
  <c r="F49" i="99"/>
  <c r="J49" i="99"/>
  <c r="N49" i="99"/>
  <c r="R49" i="99"/>
  <c r="B50" i="99"/>
  <c r="F50" i="99"/>
  <c r="J50" i="99"/>
  <c r="N50" i="99"/>
  <c r="R50" i="99"/>
  <c r="B51" i="99"/>
  <c r="F51" i="99"/>
  <c r="J51" i="99"/>
  <c r="N51" i="99"/>
  <c r="R51" i="99"/>
  <c r="B52" i="99"/>
  <c r="F52" i="99"/>
  <c r="J52" i="99"/>
  <c r="N52" i="99"/>
  <c r="R52" i="99"/>
  <c r="B53" i="99"/>
  <c r="F53" i="99"/>
  <c r="J53" i="99"/>
  <c r="N53" i="99"/>
  <c r="R53" i="99"/>
  <c r="B54" i="99"/>
  <c r="F54" i="99"/>
  <c r="J54" i="99"/>
  <c r="N54" i="99"/>
  <c r="R54" i="99"/>
  <c r="B55" i="99"/>
  <c r="F55" i="99"/>
  <c r="J55" i="99"/>
  <c r="N55" i="99"/>
  <c r="R55" i="99"/>
  <c r="B56" i="99"/>
  <c r="F56" i="99"/>
  <c r="J56" i="99"/>
  <c r="N56" i="99"/>
  <c r="R56" i="99"/>
  <c r="B57" i="99"/>
  <c r="F57" i="99"/>
  <c r="J57" i="99"/>
  <c r="N57" i="99"/>
  <c r="R57" i="99"/>
  <c r="B58" i="99"/>
  <c r="F58" i="99"/>
  <c r="J58" i="99"/>
  <c r="N58" i="99"/>
  <c r="R58" i="99"/>
  <c r="B59" i="99"/>
  <c r="F59" i="99"/>
  <c r="J59" i="99"/>
  <c r="N59" i="99"/>
  <c r="R59" i="99"/>
  <c r="B60" i="99"/>
  <c r="F60" i="99"/>
  <c r="J60" i="99"/>
  <c r="N60" i="99"/>
  <c r="R60" i="99"/>
  <c r="B61" i="99"/>
  <c r="F61" i="99"/>
  <c r="J61" i="99"/>
  <c r="N61" i="99"/>
  <c r="R61" i="99"/>
  <c r="B62" i="99"/>
  <c r="F62" i="99"/>
  <c r="J62" i="99"/>
  <c r="N62" i="99"/>
  <c r="R62" i="99"/>
  <c r="B63" i="99"/>
  <c r="F63" i="99"/>
  <c r="J63" i="99"/>
  <c r="N63" i="99"/>
  <c r="R63" i="99"/>
  <c r="B64" i="99"/>
  <c r="F64" i="99"/>
  <c r="J64" i="99"/>
  <c r="N64" i="99"/>
  <c r="R64" i="99"/>
  <c r="B65" i="99"/>
  <c r="F65" i="99"/>
  <c r="J65" i="99"/>
  <c r="N65" i="99"/>
  <c r="R65" i="99"/>
  <c r="B66" i="99"/>
  <c r="F66" i="99"/>
  <c r="J66" i="99"/>
  <c r="N66" i="99"/>
  <c r="R66" i="99"/>
  <c r="B67" i="99"/>
  <c r="F67" i="99"/>
  <c r="J67" i="99"/>
  <c r="N67" i="99"/>
  <c r="R67" i="99"/>
  <c r="B68" i="99"/>
  <c r="F68" i="99"/>
  <c r="J68" i="99"/>
  <c r="N68" i="99"/>
  <c r="R68" i="99"/>
  <c r="B69" i="99"/>
  <c r="F69" i="99"/>
  <c r="J69" i="99"/>
  <c r="N69" i="99"/>
  <c r="R69" i="99"/>
  <c r="B70" i="99"/>
  <c r="F70" i="99"/>
  <c r="J70" i="99"/>
  <c r="N70" i="99"/>
  <c r="R70" i="99"/>
  <c r="B71" i="99"/>
  <c r="F71" i="99"/>
  <c r="J71" i="99"/>
  <c r="N71" i="99"/>
  <c r="R71" i="99"/>
  <c r="B72" i="99"/>
  <c r="F72" i="99"/>
  <c r="J72" i="99"/>
  <c r="N72" i="99"/>
  <c r="R72" i="99"/>
  <c r="B73" i="99"/>
  <c r="F73" i="99"/>
  <c r="J73" i="99"/>
  <c r="N73" i="99"/>
  <c r="R73" i="99"/>
  <c r="B74" i="99"/>
  <c r="F74" i="99"/>
  <c r="J74" i="99"/>
  <c r="N74" i="99"/>
  <c r="R74" i="99"/>
  <c r="B75" i="99"/>
  <c r="F75" i="99"/>
  <c r="J75" i="99"/>
  <c r="N75" i="99"/>
  <c r="R75" i="99"/>
  <c r="B76" i="99"/>
  <c r="F76" i="99"/>
  <c r="J76" i="99"/>
  <c r="N76" i="99"/>
  <c r="R76" i="99"/>
  <c r="B77" i="99"/>
  <c r="F77" i="99"/>
  <c r="J77" i="99"/>
  <c r="N77" i="99"/>
  <c r="R77" i="99"/>
  <c r="B78" i="99"/>
  <c r="F78" i="99"/>
  <c r="J78" i="99"/>
  <c r="N78" i="99"/>
  <c r="R78" i="99"/>
  <c r="B79" i="99"/>
  <c r="F79" i="99"/>
  <c r="J79" i="99"/>
  <c r="N79" i="99"/>
  <c r="R79" i="99"/>
  <c r="B80" i="99"/>
  <c r="F80" i="99"/>
  <c r="J80" i="99"/>
  <c r="N80" i="99"/>
  <c r="R80" i="99"/>
  <c r="B81" i="99"/>
  <c r="F81" i="99"/>
  <c r="J81" i="99"/>
  <c r="N81" i="99"/>
  <c r="R81" i="99"/>
  <c r="B82" i="99"/>
  <c r="F82" i="99"/>
  <c r="J82" i="99"/>
  <c r="N82" i="99"/>
  <c r="R82" i="99"/>
  <c r="B83" i="99"/>
  <c r="F83" i="99"/>
  <c r="J83" i="99"/>
  <c r="N83" i="99"/>
  <c r="R83" i="99"/>
  <c r="B84" i="99"/>
  <c r="F84" i="99"/>
  <c r="J84" i="99"/>
  <c r="N84" i="99"/>
  <c r="R84" i="99"/>
  <c r="B85" i="99"/>
  <c r="F85" i="99"/>
  <c r="J85" i="99"/>
  <c r="N85" i="99"/>
  <c r="R85" i="99"/>
  <c r="B86" i="99"/>
  <c r="F86" i="99"/>
  <c r="J86" i="99"/>
  <c r="N86" i="99"/>
  <c r="R86" i="99"/>
  <c r="R88" i="99"/>
  <c r="B89" i="99"/>
  <c r="F89" i="99"/>
  <c r="J89" i="99"/>
  <c r="N89" i="99"/>
  <c r="R89" i="99"/>
  <c r="B90" i="99"/>
  <c r="F90" i="99"/>
  <c r="J90" i="99"/>
  <c r="N90" i="99"/>
  <c r="R90" i="99"/>
  <c r="B91" i="99"/>
  <c r="F91" i="99"/>
  <c r="J91" i="99"/>
  <c r="N91" i="99"/>
  <c r="R91" i="99"/>
  <c r="B92" i="99"/>
  <c r="F92" i="99"/>
  <c r="J92" i="99"/>
  <c r="N92" i="99"/>
  <c r="R92" i="99"/>
  <c r="B93" i="99"/>
  <c r="F93" i="99"/>
  <c r="J93" i="99"/>
  <c r="N93" i="99"/>
  <c r="R93" i="99"/>
  <c r="B94" i="99"/>
  <c r="F94" i="99"/>
  <c r="J94" i="99"/>
  <c r="N94" i="99"/>
  <c r="R94" i="99"/>
  <c r="B95" i="99"/>
  <c r="F95" i="99"/>
  <c r="J95" i="99"/>
  <c r="N95" i="99"/>
  <c r="R95" i="99"/>
  <c r="B96" i="99"/>
  <c r="F96" i="99"/>
  <c r="J96" i="99"/>
  <c r="N96" i="99"/>
  <c r="R96" i="99"/>
  <c r="B97" i="99"/>
  <c r="F97" i="99"/>
  <c r="J97" i="99"/>
  <c r="N97" i="99"/>
  <c r="R97" i="99"/>
  <c r="B98" i="99"/>
  <c r="F98" i="99"/>
  <c r="J98" i="99"/>
  <c r="N98" i="99"/>
  <c r="R98" i="99"/>
  <c r="B99" i="99"/>
  <c r="F99" i="99"/>
  <c r="J99" i="99"/>
  <c r="N99" i="99"/>
  <c r="R99" i="99"/>
  <c r="B100" i="99"/>
  <c r="F100" i="99"/>
  <c r="J100" i="99"/>
  <c r="N100" i="99"/>
  <c r="R100" i="99"/>
  <c r="B101" i="99"/>
  <c r="F101" i="99"/>
  <c r="J101" i="99"/>
  <c r="N101" i="99"/>
  <c r="R101" i="99"/>
  <c r="B102" i="99"/>
  <c r="F102" i="99"/>
  <c r="J102" i="99"/>
  <c r="N102" i="99"/>
  <c r="R102" i="99"/>
  <c r="B103" i="99"/>
  <c r="F103" i="99"/>
  <c r="J103" i="99"/>
  <c r="N103" i="99"/>
  <c r="R103" i="99"/>
  <c r="B104" i="99"/>
  <c r="F104" i="99"/>
  <c r="J104" i="99"/>
  <c r="N104" i="99"/>
  <c r="R104" i="99"/>
  <c r="B105" i="99"/>
  <c r="F105" i="99"/>
  <c r="J105" i="99"/>
  <c r="N105" i="99"/>
  <c r="R105" i="99"/>
  <c r="B106" i="99"/>
  <c r="F106" i="99"/>
  <c r="J106" i="99"/>
  <c r="N106" i="99"/>
  <c r="R106" i="99"/>
  <c r="B107" i="99"/>
  <c r="F107" i="99"/>
  <c r="J107" i="99"/>
  <c r="N107" i="99"/>
  <c r="R107" i="99"/>
  <c r="B108" i="99"/>
  <c r="F108" i="99"/>
  <c r="J108" i="99"/>
  <c r="N108" i="99"/>
  <c r="R108" i="99"/>
  <c r="B109" i="99"/>
  <c r="F109" i="99"/>
  <c r="J109" i="99"/>
  <c r="N109" i="99"/>
  <c r="R109" i="99"/>
  <c r="B110" i="99"/>
  <c r="F110" i="99"/>
  <c r="J110" i="99"/>
  <c r="N110" i="99"/>
  <c r="R110" i="99"/>
  <c r="B111" i="99"/>
  <c r="F111" i="99"/>
  <c r="J111" i="99"/>
  <c r="N111" i="99"/>
  <c r="R111" i="99"/>
  <c r="B112" i="99"/>
  <c r="F112" i="99"/>
  <c r="J112" i="99"/>
  <c r="N112" i="99"/>
  <c r="R112" i="99"/>
  <c r="B113" i="99"/>
  <c r="F113" i="99"/>
  <c r="J113" i="99"/>
  <c r="N113" i="99"/>
  <c r="R113" i="99"/>
  <c r="B114" i="99"/>
  <c r="F114" i="99"/>
  <c r="J114" i="99"/>
  <c r="N114" i="99"/>
  <c r="R114" i="99"/>
  <c r="B115" i="99"/>
  <c r="F115" i="99"/>
  <c r="J115" i="99"/>
  <c r="N115" i="99"/>
  <c r="R115" i="99"/>
  <c r="B116" i="99"/>
  <c r="F116" i="99"/>
  <c r="J116" i="99"/>
  <c r="N116" i="99"/>
  <c r="R116" i="99"/>
  <c r="B117" i="99"/>
  <c r="F117" i="99"/>
  <c r="J117" i="99"/>
  <c r="N117" i="99"/>
  <c r="R117" i="99"/>
  <c r="B118" i="99"/>
  <c r="F118" i="99"/>
  <c r="J118" i="99"/>
  <c r="N118" i="99"/>
  <c r="R118" i="99"/>
  <c r="B119" i="99"/>
  <c r="F119" i="99"/>
  <c r="J119" i="99"/>
  <c r="N119" i="99"/>
  <c r="R119" i="99"/>
  <c r="B120" i="99"/>
  <c r="F120" i="99"/>
  <c r="J120" i="99"/>
  <c r="N120" i="99"/>
  <c r="R120" i="99"/>
  <c r="B121" i="99"/>
  <c r="F121" i="99"/>
  <c r="J121" i="99"/>
  <c r="N121" i="99"/>
  <c r="R121" i="99"/>
  <c r="L251" i="1"/>
  <c r="L252" i="1"/>
  <c r="L256" i="1"/>
  <c r="J252" i="1"/>
  <c r="C254" i="1"/>
  <c r="C257" i="1"/>
  <c r="K253" i="69"/>
  <c r="D248" i="1"/>
  <c r="D247" i="1"/>
  <c r="O250" i="1"/>
  <c r="D244" i="1"/>
  <c r="O243" i="1"/>
  <c r="K253" i="70"/>
  <c r="E254" i="70"/>
  <c r="E255" i="70"/>
  <c r="J253" i="70"/>
  <c r="Q252" i="1"/>
  <c r="L248" i="70"/>
  <c r="Q243" i="1"/>
  <c r="K244" i="70"/>
  <c r="E248" i="70"/>
  <c r="X247" i="70"/>
  <c r="O247" i="72"/>
  <c r="K245" i="69"/>
  <c r="L255" i="1"/>
  <c r="L249" i="1"/>
  <c r="J251" i="1"/>
  <c r="P20" i="82"/>
  <c r="P4" i="82"/>
  <c r="P15" i="82" s="1"/>
  <c r="AJ15" i="82" s="1"/>
  <c r="K248" i="69"/>
  <c r="D251" i="1"/>
  <c r="D256" i="1"/>
  <c r="I245" i="1"/>
  <c r="I246" i="1"/>
  <c r="I250" i="1"/>
  <c r="I248" i="1"/>
  <c r="I244" i="1"/>
  <c r="I257" i="1"/>
  <c r="I253" i="1"/>
  <c r="I254" i="1"/>
  <c r="N245" i="1"/>
  <c r="N257" i="1"/>
  <c r="N253" i="1"/>
  <c r="N244" i="1"/>
  <c r="N256" i="1"/>
  <c r="N252" i="1"/>
  <c r="N255" i="1"/>
  <c r="P257" i="1"/>
  <c r="P246" i="1"/>
  <c r="P254" i="1"/>
  <c r="P244" i="1"/>
  <c r="P250" i="1"/>
  <c r="K251" i="70"/>
  <c r="J248" i="70"/>
  <c r="T251" i="1"/>
  <c r="X255" i="70"/>
  <c r="V243" i="70"/>
  <c r="X247" i="69"/>
  <c r="X252" i="69"/>
  <c r="X256" i="69"/>
  <c r="X250" i="69"/>
  <c r="X243" i="69"/>
  <c r="X255" i="69"/>
  <c r="X246" i="69"/>
  <c r="X248" i="69"/>
  <c r="P255" i="1"/>
  <c r="L243" i="1"/>
  <c r="L246" i="1"/>
  <c r="O245" i="1"/>
  <c r="O257" i="1"/>
  <c r="O246" i="1"/>
  <c r="O244" i="1"/>
  <c r="O256" i="1"/>
  <c r="O249" i="1"/>
  <c r="D257" i="1"/>
  <c r="D254" i="1"/>
  <c r="D250" i="1"/>
  <c r="D253" i="1"/>
  <c r="D255" i="1"/>
  <c r="K257" i="69"/>
  <c r="K246" i="69"/>
  <c r="K252" i="69"/>
  <c r="K249" i="69"/>
  <c r="K247" i="69"/>
  <c r="K254" i="69"/>
  <c r="C245" i="1"/>
  <c r="C256" i="1"/>
  <c r="C250" i="1"/>
  <c r="C255" i="1"/>
  <c r="C244" i="1"/>
  <c r="C246" i="1"/>
  <c r="C249" i="1"/>
  <c r="C251" i="1"/>
  <c r="J244" i="1"/>
  <c r="J247" i="1"/>
  <c r="J248" i="1"/>
  <c r="J257" i="1"/>
  <c r="J253" i="1"/>
  <c r="J254" i="1"/>
  <c r="Q257" i="1"/>
  <c r="Q253" i="1"/>
  <c r="Q254" i="1"/>
  <c r="Q245" i="1"/>
  <c r="Q248" i="1"/>
  <c r="Q249" i="1"/>
  <c r="Q255" i="1"/>
  <c r="Q244" i="1"/>
  <c r="L245" i="70"/>
  <c r="L257" i="70"/>
  <c r="L246" i="70"/>
  <c r="L250" i="70"/>
  <c r="L244" i="70"/>
  <c r="L247" i="70"/>
  <c r="L252" i="70"/>
  <c r="L243" i="70"/>
  <c r="L255" i="70"/>
  <c r="L251" i="70"/>
  <c r="E245" i="70"/>
  <c r="E249" i="70"/>
  <c r="E244" i="70"/>
  <c r="E257" i="70"/>
  <c r="E247" i="70"/>
  <c r="E252" i="70"/>
  <c r="E243" i="70"/>
  <c r="K247" i="70"/>
  <c r="K252" i="70"/>
  <c r="K248" i="70"/>
  <c r="K243" i="70"/>
  <c r="K257" i="70"/>
  <c r="K246" i="70"/>
  <c r="K250" i="70"/>
  <c r="J244" i="70"/>
  <c r="J255" i="70"/>
  <c r="J246" i="70"/>
  <c r="J254" i="70"/>
  <c r="J243" i="70"/>
  <c r="J249" i="70"/>
  <c r="J247" i="70"/>
  <c r="J251" i="70"/>
  <c r="Q255" i="69"/>
  <c r="Q253" i="69"/>
  <c r="Q254" i="69"/>
  <c r="Q245" i="69"/>
  <c r="Q247" i="69"/>
  <c r="Q249" i="69"/>
  <c r="Q251" i="69"/>
  <c r="Q248" i="69"/>
  <c r="Q244" i="69"/>
  <c r="Q256" i="69"/>
  <c r="J243" i="1"/>
  <c r="G251" i="69"/>
  <c r="D243" i="1"/>
  <c r="G243" i="69"/>
  <c r="X249" i="70"/>
  <c r="X252" i="70"/>
  <c r="X244" i="70"/>
  <c r="X256" i="70"/>
  <c r="X254" i="70"/>
  <c r="X251" i="70"/>
  <c r="X253" i="70"/>
  <c r="X246" i="70"/>
  <c r="X248" i="70"/>
  <c r="V245" i="70"/>
  <c r="V247" i="70"/>
  <c r="V246" i="70"/>
  <c r="V254" i="70"/>
  <c r="V244" i="70"/>
  <c r="V255" i="70"/>
  <c r="V253" i="70"/>
  <c r="X245" i="70"/>
  <c r="Q20" i="82"/>
  <c r="AK20" i="82" s="1"/>
  <c r="Q4" i="82"/>
  <c r="Q12" i="82" s="1"/>
  <c r="AK12" i="82" s="1"/>
  <c r="O257" i="72"/>
  <c r="O249" i="72"/>
  <c r="O252" i="72"/>
  <c r="O245" i="72"/>
  <c r="O250" i="72"/>
  <c r="O248" i="72"/>
  <c r="O255" i="72"/>
  <c r="O243" i="72"/>
  <c r="O253" i="72"/>
  <c r="O256" i="72"/>
  <c r="O254" i="72"/>
  <c r="O255" i="1"/>
  <c r="O254" i="1"/>
  <c r="D246" i="1"/>
  <c r="P245" i="1"/>
  <c r="T250" i="1"/>
  <c r="P253" i="1"/>
  <c r="Q250" i="69"/>
  <c r="G250" i="69"/>
  <c r="E249" i="69"/>
  <c r="L249" i="70"/>
  <c r="Q256" i="1"/>
  <c r="E253" i="70"/>
  <c r="X250" i="70"/>
  <c r="X249" i="69"/>
  <c r="B122" i="99"/>
  <c r="F122" i="99"/>
  <c r="J122" i="99"/>
  <c r="N122" i="99"/>
  <c r="R122" i="99"/>
  <c r="B123" i="99"/>
  <c r="F123" i="99"/>
  <c r="J123" i="99"/>
  <c r="N123" i="99"/>
  <c r="R123" i="99"/>
  <c r="B124" i="99"/>
  <c r="F124" i="99"/>
  <c r="J124" i="99"/>
  <c r="N124" i="99"/>
  <c r="R124" i="99"/>
  <c r="B125" i="99"/>
  <c r="F125" i="99"/>
  <c r="J125" i="99"/>
  <c r="N125" i="99"/>
  <c r="R125" i="99"/>
  <c r="B126" i="99"/>
  <c r="F126" i="99"/>
  <c r="J126" i="99"/>
  <c r="N126" i="99"/>
  <c r="R126" i="99"/>
  <c r="B127" i="99"/>
  <c r="F127" i="99"/>
  <c r="J127" i="99"/>
  <c r="N127" i="99"/>
  <c r="R127" i="99"/>
  <c r="B128" i="99"/>
  <c r="F128" i="99"/>
  <c r="J128" i="99"/>
  <c r="N128" i="99"/>
  <c r="R128" i="99"/>
  <c r="B129" i="99"/>
  <c r="F129" i="99"/>
  <c r="J129" i="99"/>
  <c r="N129" i="99"/>
  <c r="R129" i="99"/>
  <c r="B130" i="99"/>
  <c r="F130" i="99"/>
  <c r="J130" i="99"/>
  <c r="N130" i="99"/>
  <c r="R130" i="99"/>
  <c r="B131" i="99"/>
  <c r="F131" i="99"/>
  <c r="J131" i="99"/>
  <c r="N131" i="99"/>
  <c r="R131" i="99"/>
  <c r="B132" i="99"/>
  <c r="F132" i="99"/>
  <c r="J132" i="99"/>
  <c r="N132" i="99"/>
  <c r="R132" i="99"/>
  <c r="B133" i="99"/>
  <c r="F133" i="99"/>
  <c r="J133" i="99"/>
  <c r="N133" i="99"/>
  <c r="R133" i="99"/>
  <c r="B134" i="99"/>
  <c r="F134" i="99"/>
  <c r="J134" i="99"/>
  <c r="N134" i="99"/>
  <c r="R134" i="99"/>
  <c r="B135" i="99"/>
  <c r="F135" i="99"/>
  <c r="J135" i="99"/>
  <c r="N135" i="99"/>
  <c r="R135" i="99"/>
  <c r="B136" i="99"/>
  <c r="F136" i="99"/>
  <c r="J136" i="99"/>
  <c r="N136" i="99"/>
  <c r="R136" i="99"/>
  <c r="B137" i="99"/>
  <c r="F137" i="99"/>
  <c r="J137" i="99"/>
  <c r="N137" i="99"/>
  <c r="R137" i="99"/>
  <c r="B138" i="99"/>
  <c r="F138" i="99"/>
  <c r="J138" i="99"/>
  <c r="N138" i="99"/>
  <c r="R138" i="99"/>
  <c r="B139" i="99"/>
  <c r="F139" i="99"/>
  <c r="J139" i="99"/>
  <c r="N139" i="99"/>
  <c r="R139" i="99"/>
  <c r="B140" i="99"/>
  <c r="F140" i="99"/>
  <c r="J140" i="99"/>
  <c r="N140" i="99"/>
  <c r="R140" i="99"/>
  <c r="B141" i="99"/>
  <c r="F141" i="99"/>
  <c r="J141" i="99"/>
  <c r="N141" i="99"/>
  <c r="R141" i="99"/>
  <c r="B142" i="99"/>
  <c r="F142" i="99"/>
  <c r="J142" i="99"/>
  <c r="N142" i="99"/>
  <c r="R142" i="99"/>
  <c r="B143" i="99"/>
  <c r="F143" i="99"/>
  <c r="J143" i="99"/>
  <c r="N143" i="99"/>
  <c r="R143" i="99"/>
  <c r="B144" i="99"/>
  <c r="F144" i="99"/>
  <c r="J144" i="99"/>
  <c r="N144" i="99"/>
  <c r="R144" i="99"/>
  <c r="B145" i="99"/>
  <c r="F145" i="99"/>
  <c r="J145" i="99"/>
  <c r="N145" i="99"/>
  <c r="R145" i="99"/>
  <c r="B146" i="99"/>
  <c r="F146" i="99"/>
  <c r="J146" i="99"/>
  <c r="N146" i="99"/>
  <c r="R146" i="99"/>
  <c r="B147" i="99"/>
  <c r="F147" i="99"/>
  <c r="J147" i="99"/>
  <c r="N147" i="99"/>
  <c r="R147" i="99"/>
  <c r="B148" i="99"/>
  <c r="F148" i="99"/>
  <c r="J148" i="99"/>
  <c r="N148" i="99"/>
  <c r="R148" i="99"/>
  <c r="B149" i="99"/>
  <c r="F149" i="99"/>
  <c r="J149" i="99"/>
  <c r="N149" i="99"/>
  <c r="R149" i="99"/>
  <c r="B150" i="99"/>
  <c r="F150" i="99"/>
  <c r="J150" i="99"/>
  <c r="N150" i="99"/>
  <c r="R150" i="99"/>
  <c r="B151" i="99"/>
  <c r="F151" i="99"/>
  <c r="J151" i="99"/>
  <c r="N151" i="99"/>
  <c r="R151" i="99"/>
  <c r="B152" i="99"/>
  <c r="F152" i="99"/>
  <c r="J152" i="99"/>
  <c r="N152" i="99"/>
  <c r="R152" i="99"/>
  <c r="B153" i="99"/>
  <c r="F153" i="99"/>
  <c r="J153" i="99"/>
  <c r="N153" i="99"/>
  <c r="R153" i="99"/>
  <c r="B154" i="99"/>
  <c r="F154" i="99"/>
  <c r="J154" i="99"/>
  <c r="N154" i="99"/>
  <c r="R154" i="99"/>
  <c r="B155" i="99"/>
  <c r="F155" i="99"/>
  <c r="J155" i="99"/>
  <c r="N155" i="99"/>
  <c r="R155" i="99"/>
  <c r="B156" i="99"/>
  <c r="F156" i="99"/>
  <c r="J156" i="99"/>
  <c r="N156" i="99"/>
  <c r="R156" i="99"/>
  <c r="B157" i="99"/>
  <c r="F157" i="99"/>
  <c r="J157" i="99"/>
  <c r="N157" i="99"/>
  <c r="R157" i="99"/>
  <c r="B158" i="99"/>
  <c r="F158" i="99"/>
  <c r="J158" i="99"/>
  <c r="N158" i="99"/>
  <c r="R158" i="99"/>
  <c r="B159" i="99"/>
  <c r="F159" i="99"/>
  <c r="J159" i="99"/>
  <c r="N159" i="99"/>
  <c r="R159" i="99"/>
  <c r="B160" i="99"/>
  <c r="F160" i="99"/>
  <c r="J160" i="99"/>
  <c r="N160" i="99"/>
  <c r="R160" i="99"/>
  <c r="R161" i="99"/>
  <c r="B162" i="99"/>
  <c r="F162" i="99"/>
  <c r="J162" i="99"/>
  <c r="N162" i="99"/>
  <c r="R162" i="99"/>
  <c r="B163" i="99"/>
  <c r="F163" i="99"/>
  <c r="J163" i="99"/>
  <c r="N163" i="99"/>
  <c r="R163" i="99"/>
  <c r="B164" i="99"/>
  <c r="F164" i="99"/>
  <c r="J164" i="99"/>
  <c r="N164" i="99"/>
  <c r="R164" i="99"/>
  <c r="B165" i="99"/>
  <c r="F165" i="99"/>
  <c r="J165" i="99"/>
  <c r="N165" i="99"/>
  <c r="R165" i="99"/>
  <c r="B166" i="99"/>
  <c r="F166" i="99"/>
  <c r="J166" i="99"/>
  <c r="N166" i="99"/>
  <c r="R166" i="99"/>
  <c r="R167" i="99"/>
  <c r="R168" i="99"/>
  <c r="B169" i="99"/>
  <c r="F169" i="99"/>
  <c r="J169" i="99"/>
  <c r="N169" i="99"/>
  <c r="R169" i="99"/>
  <c r="B170" i="99"/>
  <c r="F170" i="99"/>
  <c r="J170" i="99"/>
  <c r="N170" i="99"/>
  <c r="R170" i="99"/>
  <c r="B171" i="99"/>
  <c r="F171" i="99"/>
  <c r="J171" i="99"/>
  <c r="N171" i="99"/>
  <c r="R171" i="99"/>
  <c r="R172" i="99"/>
  <c r="B173" i="99"/>
  <c r="F173" i="99"/>
  <c r="J173" i="99"/>
  <c r="N173" i="99"/>
  <c r="R173" i="99"/>
  <c r="B174" i="99"/>
  <c r="F174" i="99"/>
  <c r="J174" i="99"/>
  <c r="N174" i="99"/>
  <c r="R174" i="99"/>
  <c r="B175" i="99"/>
  <c r="F175" i="99"/>
  <c r="J175" i="99"/>
  <c r="N175" i="99"/>
  <c r="R175" i="99"/>
  <c r="B176" i="99"/>
  <c r="F176" i="99"/>
  <c r="J176" i="99"/>
  <c r="N176" i="99"/>
  <c r="R176" i="99"/>
  <c r="B177" i="99"/>
  <c r="F177" i="99"/>
  <c r="J177" i="99"/>
  <c r="N177" i="99"/>
  <c r="R177" i="99"/>
  <c r="B178" i="99"/>
  <c r="F178" i="99"/>
  <c r="J178" i="99"/>
  <c r="N178" i="99"/>
  <c r="R178" i="99"/>
  <c r="B179" i="99"/>
  <c r="F179" i="99"/>
  <c r="J179" i="99"/>
  <c r="N179" i="99"/>
  <c r="R179" i="99"/>
  <c r="B180" i="99"/>
  <c r="F180" i="99"/>
  <c r="J180" i="99"/>
  <c r="N180" i="99"/>
  <c r="R180" i="99"/>
  <c r="B181" i="99"/>
  <c r="F181" i="99"/>
  <c r="J181" i="99"/>
  <c r="N181" i="99"/>
  <c r="R181" i="99"/>
  <c r="B182" i="99"/>
  <c r="F182" i="99"/>
  <c r="J182" i="99"/>
  <c r="N182" i="99"/>
  <c r="R182" i="99"/>
  <c r="B183" i="99"/>
  <c r="F183" i="99"/>
  <c r="J183" i="99"/>
  <c r="N183" i="99"/>
  <c r="R183" i="99"/>
  <c r="B184" i="99"/>
  <c r="F184" i="99"/>
  <c r="J184" i="99"/>
  <c r="N184" i="99"/>
  <c r="R184" i="99"/>
  <c r="B185" i="99"/>
  <c r="F185" i="99"/>
  <c r="J185" i="99"/>
  <c r="N185" i="99"/>
  <c r="R185" i="99"/>
  <c r="B186" i="99"/>
  <c r="F186" i="99"/>
  <c r="J186" i="99"/>
  <c r="N186" i="99"/>
  <c r="R186" i="99"/>
  <c r="B187" i="99"/>
  <c r="F187" i="99"/>
  <c r="J187" i="99"/>
  <c r="N187" i="99"/>
  <c r="R187" i="99"/>
  <c r="B188" i="99"/>
  <c r="F188" i="99"/>
  <c r="J188" i="99"/>
  <c r="N188" i="99"/>
  <c r="R188" i="99"/>
  <c r="B189" i="99"/>
  <c r="F189" i="99"/>
  <c r="J189" i="99"/>
  <c r="N189" i="99"/>
  <c r="R189" i="99"/>
  <c r="B190" i="99"/>
  <c r="F190" i="99"/>
  <c r="J190" i="99"/>
  <c r="N190" i="99"/>
  <c r="R190" i="99"/>
  <c r="B191" i="99"/>
  <c r="F191" i="99"/>
  <c r="J191" i="99"/>
  <c r="N191" i="99"/>
  <c r="R191" i="99"/>
  <c r="B192" i="99"/>
  <c r="F192" i="99"/>
  <c r="J192" i="99"/>
  <c r="N192" i="99"/>
  <c r="R192" i="99"/>
  <c r="B193" i="99"/>
  <c r="F193" i="99"/>
  <c r="J193" i="99"/>
  <c r="N193" i="99"/>
  <c r="R193" i="99"/>
  <c r="B194" i="99"/>
  <c r="F194" i="99"/>
  <c r="J194" i="99"/>
  <c r="N194" i="99"/>
  <c r="R194" i="99"/>
  <c r="B195" i="99"/>
  <c r="F195" i="99"/>
  <c r="J195" i="99"/>
  <c r="N195" i="99"/>
  <c r="R195" i="99"/>
  <c r="B196" i="99"/>
  <c r="F196" i="99"/>
  <c r="J196" i="99"/>
  <c r="N196" i="99"/>
  <c r="R196" i="99"/>
  <c r="B197" i="99"/>
  <c r="F197" i="99"/>
  <c r="J197" i="99"/>
  <c r="N197" i="99"/>
  <c r="R197" i="99"/>
  <c r="B198" i="99"/>
  <c r="F198" i="99"/>
  <c r="J198" i="99"/>
  <c r="N198" i="99"/>
  <c r="R198" i="99"/>
  <c r="B199" i="99"/>
  <c r="F199" i="99"/>
  <c r="J199" i="99"/>
  <c r="N199" i="99"/>
  <c r="R199" i="99"/>
  <c r="B200" i="99"/>
  <c r="F200" i="99"/>
  <c r="J200" i="99"/>
  <c r="N200" i="99"/>
  <c r="R200" i="99"/>
  <c r="B201" i="99"/>
  <c r="F201" i="99"/>
  <c r="J201" i="99"/>
  <c r="N201" i="99"/>
  <c r="R201" i="99"/>
  <c r="B202" i="99"/>
  <c r="F202" i="99"/>
  <c r="J202" i="99"/>
  <c r="N202" i="99"/>
  <c r="R202" i="99"/>
  <c r="B203" i="99"/>
  <c r="F203" i="99"/>
  <c r="J203" i="99"/>
  <c r="N203" i="99"/>
  <c r="R203" i="99"/>
  <c r="B204" i="99"/>
  <c r="F204" i="99"/>
  <c r="J204" i="99"/>
  <c r="N204" i="99"/>
  <c r="R204" i="99"/>
  <c r="B205" i="99"/>
  <c r="F205" i="99"/>
  <c r="J205" i="99"/>
  <c r="N205" i="99"/>
  <c r="R205" i="99"/>
  <c r="B206" i="99"/>
  <c r="F206" i="99"/>
  <c r="J206" i="99"/>
  <c r="N206" i="99"/>
  <c r="R206" i="99"/>
  <c r="B207" i="99"/>
  <c r="F207" i="99"/>
  <c r="J207" i="99"/>
  <c r="N207" i="99"/>
  <c r="R207" i="99"/>
  <c r="B208" i="99"/>
  <c r="F208" i="99"/>
  <c r="J208" i="99"/>
  <c r="N208" i="99"/>
  <c r="R208" i="99"/>
  <c r="B209" i="99"/>
  <c r="F209" i="99"/>
  <c r="J209" i="99"/>
  <c r="N209" i="99"/>
  <c r="R209" i="99"/>
  <c r="B210" i="99"/>
  <c r="F210" i="99"/>
  <c r="J210" i="99"/>
  <c r="N210" i="99"/>
  <c r="R210" i="99"/>
  <c r="B211" i="99"/>
  <c r="F211" i="99"/>
  <c r="J211" i="99"/>
  <c r="N211" i="99"/>
  <c r="R211" i="99"/>
  <c r="B212" i="99"/>
  <c r="F212" i="99"/>
  <c r="J212" i="99"/>
  <c r="N212" i="99"/>
  <c r="R212" i="99"/>
  <c r="B213" i="99"/>
  <c r="F213" i="99"/>
  <c r="J213" i="99"/>
  <c r="N213" i="99"/>
  <c r="R213" i="99"/>
  <c r="B214" i="99"/>
  <c r="F214" i="99"/>
  <c r="J214" i="99"/>
  <c r="N214" i="99"/>
  <c r="R214" i="99"/>
  <c r="B215" i="99"/>
  <c r="F215" i="99"/>
  <c r="J215" i="99"/>
  <c r="N215" i="99"/>
  <c r="R215" i="99"/>
  <c r="B216" i="99"/>
  <c r="F216" i="99"/>
  <c r="J216" i="99"/>
  <c r="N216" i="99"/>
  <c r="R216" i="99"/>
  <c r="B217" i="99"/>
  <c r="F217" i="99"/>
  <c r="J217" i="99"/>
  <c r="N217" i="99"/>
  <c r="R217" i="99"/>
  <c r="B218" i="99"/>
  <c r="F218" i="99"/>
  <c r="J218" i="99"/>
  <c r="N218" i="99"/>
  <c r="R218" i="99"/>
  <c r="B219" i="99"/>
  <c r="F219" i="99"/>
  <c r="J219" i="99"/>
  <c r="N219" i="99"/>
  <c r="R219" i="99"/>
  <c r="B220" i="99"/>
  <c r="F220" i="99"/>
  <c r="J220" i="99"/>
  <c r="N220" i="99"/>
  <c r="R220" i="99"/>
  <c r="B221" i="99"/>
  <c r="F221" i="99"/>
  <c r="J221" i="99"/>
  <c r="N221" i="99"/>
  <c r="R221" i="99"/>
  <c r="B222" i="99"/>
  <c r="F222" i="99"/>
  <c r="J222" i="99"/>
  <c r="N222" i="99"/>
  <c r="R222" i="99"/>
  <c r="B223" i="99"/>
  <c r="F223" i="99"/>
  <c r="J223" i="99"/>
  <c r="N223" i="99"/>
  <c r="R223" i="99"/>
  <c r="B224" i="99"/>
  <c r="F224" i="99"/>
  <c r="J224" i="99"/>
  <c r="N224" i="99"/>
  <c r="R224" i="99"/>
  <c r="B225" i="99"/>
  <c r="F225" i="99"/>
  <c r="J225" i="99"/>
  <c r="N225" i="99"/>
  <c r="R225" i="99"/>
  <c r="B226" i="99"/>
  <c r="F226" i="99"/>
  <c r="J226" i="99"/>
  <c r="N226" i="99"/>
  <c r="R226" i="99"/>
  <c r="B227" i="99"/>
  <c r="F227" i="99"/>
  <c r="J227" i="99"/>
  <c r="N227" i="99"/>
  <c r="R227" i="99"/>
  <c r="B228" i="99"/>
  <c r="F228" i="99"/>
  <c r="J228" i="99"/>
  <c r="N228" i="99"/>
  <c r="R228" i="99"/>
  <c r="B229" i="99"/>
  <c r="F229" i="99"/>
  <c r="J229" i="99"/>
  <c r="N229" i="99"/>
  <c r="R229" i="99"/>
  <c r="B230" i="99"/>
  <c r="F230" i="99"/>
  <c r="J230" i="99"/>
  <c r="N230" i="99"/>
  <c r="R230" i="99"/>
  <c r="B231" i="99"/>
  <c r="F231" i="99"/>
  <c r="J231" i="99"/>
  <c r="N231" i="99"/>
  <c r="R231" i="99"/>
  <c r="B232" i="99"/>
  <c r="F232" i="99"/>
  <c r="J232" i="99"/>
  <c r="N232" i="99"/>
  <c r="R232" i="99"/>
  <c r="B233" i="99"/>
  <c r="F233" i="99"/>
  <c r="J233" i="99"/>
  <c r="N233" i="99"/>
  <c r="R233" i="99"/>
  <c r="B234" i="99"/>
  <c r="F234" i="99"/>
  <c r="J234" i="99"/>
  <c r="N234" i="99"/>
  <c r="R234" i="99"/>
  <c r="B235" i="99"/>
  <c r="F235" i="99"/>
  <c r="J235" i="99"/>
  <c r="N235" i="99"/>
  <c r="R235" i="99"/>
  <c r="B236" i="99"/>
  <c r="F236" i="99"/>
  <c r="J236" i="99"/>
  <c r="N236" i="99"/>
  <c r="R236" i="99"/>
  <c r="B237" i="99"/>
  <c r="F237" i="99"/>
  <c r="J237" i="99"/>
  <c r="N237" i="99"/>
  <c r="R237" i="99"/>
  <c r="B238" i="99"/>
  <c r="F238" i="99"/>
  <c r="J238" i="99"/>
  <c r="N238" i="99"/>
  <c r="R238" i="99"/>
  <c r="B239" i="99"/>
  <c r="F239" i="99"/>
  <c r="J239" i="99"/>
  <c r="N239" i="99"/>
  <c r="R239" i="99"/>
  <c r="B240" i="99"/>
  <c r="F240" i="99"/>
  <c r="J240" i="99"/>
  <c r="N240" i="99"/>
  <c r="R240" i="99"/>
  <c r="R241" i="99"/>
  <c r="R242" i="99"/>
  <c r="R243" i="99"/>
  <c r="R244" i="99"/>
  <c r="R245" i="99"/>
  <c r="R246" i="99"/>
  <c r="R247" i="99"/>
  <c r="B248" i="99"/>
  <c r="F248" i="99"/>
  <c r="J248" i="99"/>
  <c r="N248" i="99"/>
  <c r="R248" i="99"/>
  <c r="B249" i="99"/>
  <c r="F249" i="99"/>
  <c r="J249" i="99"/>
  <c r="N249" i="99"/>
  <c r="R249" i="99"/>
  <c r="D257" i="72"/>
  <c r="D247" i="72"/>
  <c r="D252" i="72"/>
  <c r="D245" i="72"/>
  <c r="D253" i="72"/>
  <c r="Q245" i="72"/>
  <c r="Q246" i="72"/>
  <c r="Q248" i="72"/>
  <c r="Q247" i="72"/>
  <c r="Q249" i="72"/>
  <c r="Q254" i="72"/>
  <c r="D255" i="72"/>
  <c r="W253" i="72"/>
  <c r="W246" i="71"/>
  <c r="W250" i="71"/>
  <c r="W257" i="71"/>
  <c r="W251" i="71"/>
  <c r="W249" i="71"/>
  <c r="T252" i="72"/>
  <c r="T256" i="71"/>
  <c r="T250" i="71"/>
  <c r="T257" i="71"/>
  <c r="T253" i="71"/>
  <c r="T251" i="71"/>
  <c r="T254" i="71"/>
  <c r="R254" i="71"/>
  <c r="N245" i="71"/>
  <c r="N257" i="71"/>
  <c r="N247" i="71"/>
  <c r="N250" i="71"/>
  <c r="K254" i="71"/>
  <c r="E244" i="71"/>
  <c r="E250" i="71"/>
  <c r="E246" i="71"/>
  <c r="E255" i="71"/>
  <c r="E251" i="71"/>
  <c r="E254" i="71"/>
  <c r="D243" i="71"/>
  <c r="D246" i="71"/>
  <c r="D254" i="71"/>
  <c r="G250" i="71"/>
  <c r="G248" i="71"/>
  <c r="T243" i="71"/>
  <c r="E243" i="71"/>
  <c r="D251" i="71"/>
  <c r="K244" i="71"/>
  <c r="N256" i="71"/>
  <c r="D247" i="70"/>
  <c r="D257" i="70"/>
  <c r="H248" i="69"/>
  <c r="I248" i="69"/>
  <c r="I253" i="69"/>
  <c r="I250" i="69"/>
  <c r="C248" i="69"/>
  <c r="C250" i="69"/>
  <c r="P253" i="70"/>
  <c r="P247" i="70"/>
  <c r="N253" i="69"/>
  <c r="N255" i="69"/>
  <c r="C251" i="70"/>
  <c r="C246" i="70"/>
  <c r="C250" i="70"/>
  <c r="M254" i="70"/>
  <c r="M246" i="70"/>
  <c r="M256" i="70"/>
  <c r="O254" i="70"/>
  <c r="O246" i="70"/>
  <c r="O249" i="70"/>
  <c r="I243" i="69"/>
  <c r="M243" i="70"/>
  <c r="N244" i="69"/>
  <c r="H244" i="69"/>
  <c r="C245" i="69"/>
  <c r="D244" i="70"/>
  <c r="Q254" i="70"/>
  <c r="Q253" i="70"/>
  <c r="Q256" i="70"/>
  <c r="R254" i="69"/>
  <c r="R246" i="69"/>
  <c r="R255" i="69"/>
  <c r="R244" i="69"/>
  <c r="S251" i="69"/>
  <c r="S249" i="69"/>
  <c r="S256" i="69"/>
  <c r="X251" i="1"/>
  <c r="X256" i="1"/>
  <c r="X255" i="1"/>
  <c r="X244" i="1"/>
  <c r="U250" i="1"/>
  <c r="U246" i="1"/>
  <c r="U257" i="1"/>
  <c r="U244" i="1"/>
  <c r="W246" i="69"/>
  <c r="W244" i="69"/>
  <c r="W249" i="70"/>
  <c r="W247" i="70"/>
  <c r="W243" i="70"/>
  <c r="P248" i="72"/>
  <c r="P256" i="72"/>
  <c r="P244" i="72"/>
  <c r="M250" i="72"/>
  <c r="M246" i="72"/>
  <c r="M257" i="72"/>
  <c r="E255" i="72"/>
  <c r="E248" i="72"/>
  <c r="E246" i="72"/>
  <c r="E247" i="72"/>
  <c r="M245" i="72"/>
  <c r="E243" i="72"/>
  <c r="D244" i="72"/>
  <c r="W246" i="72"/>
  <c r="W249" i="72"/>
  <c r="W243" i="72"/>
  <c r="W257" i="72"/>
  <c r="W251" i="72"/>
  <c r="T243" i="72"/>
  <c r="T249" i="72"/>
  <c r="T257" i="72"/>
  <c r="T250" i="72"/>
  <c r="T246" i="72"/>
  <c r="S243" i="71"/>
  <c r="S251" i="71"/>
  <c r="S249" i="71"/>
  <c r="S257" i="71"/>
  <c r="S256" i="71"/>
  <c r="S253" i="71"/>
  <c r="R250" i="71"/>
  <c r="R246" i="71"/>
  <c r="R251" i="71"/>
  <c r="R245" i="71"/>
  <c r="R256" i="71"/>
  <c r="P245" i="71"/>
  <c r="P256" i="71"/>
  <c r="P246" i="71"/>
  <c r="P252" i="71"/>
  <c r="P243" i="71"/>
  <c r="P253" i="71"/>
  <c r="P248" i="71"/>
  <c r="K250" i="71"/>
  <c r="K252" i="71"/>
  <c r="K256" i="71"/>
  <c r="K246" i="71"/>
  <c r="K248" i="71"/>
  <c r="N246" i="71"/>
  <c r="K251" i="71"/>
  <c r="R253" i="71"/>
  <c r="O251" i="71"/>
  <c r="G253" i="71"/>
  <c r="O251" i="72"/>
  <c r="Q256" i="72"/>
  <c r="D255" i="71"/>
  <c r="AE96" i="55"/>
  <c r="M225" i="84"/>
  <c r="D248" i="70"/>
  <c r="D249" i="70"/>
  <c r="D250" i="70"/>
  <c r="H251" i="69"/>
  <c r="H246" i="69"/>
  <c r="I249" i="69"/>
  <c r="I255" i="69"/>
  <c r="C251" i="69"/>
  <c r="C249" i="69"/>
  <c r="N246" i="69"/>
  <c r="N250" i="69"/>
  <c r="C254" i="70"/>
  <c r="C256" i="70"/>
  <c r="M250" i="70"/>
  <c r="M247" i="70"/>
  <c r="M257" i="70"/>
  <c r="O250" i="70"/>
  <c r="Q252" i="70"/>
  <c r="Q246" i="70"/>
  <c r="Q257" i="70"/>
  <c r="R252" i="69"/>
  <c r="R253" i="69"/>
  <c r="R257" i="69"/>
  <c r="S254" i="69"/>
  <c r="S246" i="69"/>
  <c r="X252" i="1"/>
  <c r="X253" i="1"/>
  <c r="U253" i="1"/>
  <c r="U247" i="1"/>
  <c r="W251" i="69"/>
  <c r="W249" i="69"/>
  <c r="W247" i="69"/>
  <c r="W250" i="70"/>
  <c r="N254" i="72"/>
  <c r="N249" i="72"/>
  <c r="N247" i="72"/>
  <c r="J248" i="72"/>
  <c r="J251" i="72"/>
  <c r="P246" i="72"/>
  <c r="P257" i="72"/>
  <c r="L250" i="72"/>
  <c r="L246" i="72"/>
  <c r="M252" i="72"/>
  <c r="M247" i="72"/>
  <c r="C254" i="72"/>
  <c r="C246" i="72"/>
  <c r="C247" i="72"/>
  <c r="E252" i="72"/>
  <c r="E251" i="72"/>
  <c r="E257" i="72"/>
  <c r="D246" i="72"/>
  <c r="Q251" i="72"/>
  <c r="W248" i="72"/>
  <c r="W247" i="72"/>
  <c r="W255" i="71"/>
  <c r="W244" i="71"/>
  <c r="W254" i="71"/>
  <c r="T251" i="72"/>
  <c r="T246" i="71"/>
  <c r="T244" i="72"/>
  <c r="S248" i="71"/>
  <c r="S255" i="71"/>
  <c r="S245" i="71"/>
  <c r="R255" i="71"/>
  <c r="R243" i="71"/>
  <c r="S254" i="71"/>
  <c r="P255" i="71"/>
  <c r="O254" i="71"/>
  <c r="O255" i="71"/>
  <c r="O245" i="71"/>
  <c r="O257" i="71"/>
  <c r="O249" i="71"/>
  <c r="O250" i="71"/>
  <c r="N251" i="71"/>
  <c r="N255" i="71"/>
  <c r="K249" i="71"/>
  <c r="K257" i="71"/>
  <c r="D248" i="72"/>
  <c r="D250" i="72"/>
  <c r="G245" i="71"/>
  <c r="K245" i="71"/>
  <c r="W245" i="72"/>
  <c r="BP220" i="84"/>
  <c r="BP219" i="84"/>
  <c r="BK216" i="84"/>
  <c r="AS211" i="84"/>
  <c r="AR215" i="84"/>
  <c r="AR214" i="84"/>
  <c r="CG210" i="84"/>
  <c r="CG211" i="84"/>
  <c r="N215" i="84"/>
  <c r="DO210" i="84"/>
  <c r="EB210" i="84"/>
  <c r="X248" i="72"/>
  <c r="X245" i="72"/>
  <c r="EA212" i="84"/>
  <c r="DJ220" i="84"/>
  <c r="DJ219" i="84"/>
  <c r="AP217" i="84"/>
  <c r="CW219" i="84"/>
  <c r="EB219" i="84"/>
  <c r="U219" i="84"/>
  <c r="AI220" i="84"/>
  <c r="G219" i="84"/>
  <c r="AI217" i="84"/>
  <c r="CA213" i="84"/>
  <c r="CW213" i="84"/>
  <c r="Q217" i="83"/>
  <c r="Q218" i="83"/>
  <c r="CO220" i="83"/>
  <c r="O220" i="84"/>
  <c r="H220" i="84"/>
  <c r="EN222" i="84"/>
  <c r="EN221" i="84"/>
  <c r="CV222" i="84"/>
  <c r="CV221" i="84"/>
  <c r="CD212" i="83"/>
  <c r="J221" i="83"/>
  <c r="AG14" i="56"/>
  <c r="B225" i="84"/>
  <c r="S10" i="62"/>
  <c r="CO26" i="37"/>
  <c r="F6" i="108"/>
  <c r="G6" i="108" s="1"/>
  <c r="H6" i="108" s="1"/>
  <c r="I6" i="108" s="1"/>
  <c r="J6" i="108" s="1"/>
  <c r="K6" i="108" s="1"/>
  <c r="L6" i="108" s="1"/>
  <c r="M6" i="108" s="1"/>
  <c r="N6" i="108" s="1"/>
  <c r="O6" i="108" s="1"/>
  <c r="P6" i="108" s="1"/>
  <c r="BD227" i="84"/>
  <c r="BD226" i="84"/>
  <c r="DV227" i="84"/>
  <c r="DV226" i="84"/>
  <c r="AF5" i="53"/>
  <c r="AF45" i="53"/>
  <c r="AF4" i="54"/>
  <c r="AF25" i="54"/>
  <c r="AF7" i="54"/>
  <c r="AF39" i="54"/>
  <c r="AF6" i="54"/>
  <c r="AF51" i="54"/>
  <c r="AF68" i="53"/>
  <c r="AF114" i="53"/>
  <c r="AG4" i="54"/>
  <c r="AG7" i="54"/>
  <c r="AG51" i="54"/>
  <c r="AG7" i="57"/>
  <c r="AG45" i="57"/>
  <c r="AF45" i="57"/>
  <c r="P65" i="109"/>
  <c r="CL26" i="37"/>
  <c r="AG6" i="53"/>
  <c r="AG68" i="53"/>
  <c r="CN22" i="37"/>
  <c r="CL13" i="37"/>
  <c r="BB227" i="84"/>
  <c r="CL227" i="84"/>
  <c r="C24" i="57"/>
  <c r="C101" i="58"/>
  <c r="BM207" i="83"/>
  <c r="BI207" i="83"/>
  <c r="AW207" i="83"/>
  <c r="AO207" i="83"/>
  <c r="P134" i="83"/>
  <c r="AI134" i="83"/>
  <c r="CJ135" i="83"/>
  <c r="D134" i="83"/>
  <c r="D206" i="83"/>
  <c r="L206" i="83"/>
  <c r="L134" i="83"/>
  <c r="L226" i="83" s="1"/>
  <c r="T134" i="83"/>
  <c r="T226" i="83" s="1"/>
  <c r="T206" i="83"/>
  <c r="X206" i="83"/>
  <c r="X134" i="83"/>
  <c r="AF206" i="83"/>
  <c r="AF134" i="83"/>
  <c r="AJ134" i="83"/>
  <c r="AJ206" i="83"/>
  <c r="AX206" i="83"/>
  <c r="AX134" i="83"/>
  <c r="BJ206" i="83"/>
  <c r="BJ134" i="83"/>
  <c r="BJ226" i="83" s="1"/>
  <c r="G134" i="83"/>
  <c r="G207" i="83"/>
  <c r="K134" i="83"/>
  <c r="K207" i="83"/>
  <c r="S134" i="83"/>
  <c r="S207" i="83"/>
  <c r="AA134" i="83"/>
  <c r="AA207" i="83"/>
  <c r="AE134" i="83"/>
  <c r="AE207" i="83"/>
  <c r="CE134" i="83"/>
  <c r="CE207" i="83"/>
  <c r="CM134" i="83"/>
  <c r="CM207" i="83"/>
  <c r="CQ134" i="83"/>
  <c r="CQ207" i="83"/>
  <c r="CU134" i="83"/>
  <c r="CU227" i="83" s="1"/>
  <c r="CU207" i="83"/>
  <c r="AN134" i="83"/>
  <c r="AN208" i="83"/>
  <c r="AV134" i="83"/>
  <c r="AV208" i="83"/>
  <c r="BH134" i="83"/>
  <c r="BH208" i="83"/>
  <c r="BZ134" i="83"/>
  <c r="BZ208" i="83"/>
  <c r="CD208" i="83"/>
  <c r="CD134" i="83"/>
  <c r="CH134" i="83"/>
  <c r="CH208" i="83"/>
  <c r="CL134" i="83"/>
  <c r="CL208" i="83"/>
  <c r="AQ209" i="83"/>
  <c r="AQ135" i="83"/>
  <c r="AY209" i="83"/>
  <c r="AY135" i="83"/>
  <c r="BC209" i="83"/>
  <c r="BC135" i="83"/>
  <c r="BK209" i="83"/>
  <c r="BK135" i="83"/>
  <c r="BY209" i="83"/>
  <c r="BY135" i="83"/>
  <c r="CO135" i="83"/>
  <c r="CO209" i="83"/>
  <c r="CW135" i="83"/>
  <c r="CW227" i="83" s="1"/>
  <c r="CW209" i="83"/>
  <c r="H135" i="83"/>
  <c r="H227" i="83" s="1"/>
  <c r="P135" i="83"/>
  <c r="T135" i="83"/>
  <c r="AB135" i="83"/>
  <c r="AF135" i="83"/>
  <c r="BX135" i="83"/>
  <c r="CF135" i="83"/>
  <c r="CN135" i="83"/>
  <c r="CR135" i="83"/>
  <c r="CV135" i="83"/>
  <c r="CZ135" i="83"/>
  <c r="G16" i="81"/>
  <c r="D99" i="81"/>
  <c r="D21" i="81"/>
  <c r="D134" i="81"/>
  <c r="F134" i="81"/>
  <c r="G35" i="81"/>
  <c r="G34" i="81"/>
  <c r="C133" i="81"/>
  <c r="D133" i="81"/>
  <c r="C134" i="81"/>
  <c r="F21" i="81"/>
  <c r="C21" i="81"/>
  <c r="O218" i="83" l="1"/>
  <c r="AE212" i="84"/>
  <c r="EF216" i="84"/>
  <c r="BL223" i="83"/>
  <c r="O222" i="83"/>
  <c r="BC212" i="84"/>
  <c r="O213" i="84"/>
  <c r="EK211" i="84"/>
  <c r="J213" i="84"/>
  <c r="DR212" i="84"/>
  <c r="BF212" i="84"/>
  <c r="BR217" i="84"/>
  <c r="DF220" i="84"/>
  <c r="P215" i="84"/>
  <c r="BK211" i="84"/>
  <c r="DR213" i="84"/>
  <c r="EK218" i="84"/>
  <c r="AC210" i="83"/>
  <c r="BZ211" i="83"/>
  <c r="AW214" i="83"/>
  <c r="BO218" i="83"/>
  <c r="BN213" i="83"/>
  <c r="AV215" i="83"/>
  <c r="BH219" i="83"/>
  <c r="AJ214" i="83"/>
  <c r="L215" i="83"/>
  <c r="F215" i="83"/>
  <c r="DE214" i="83"/>
  <c r="E212" i="83"/>
  <c r="K212" i="83"/>
  <c r="DA211" i="83"/>
  <c r="DU223" i="84"/>
  <c r="BK224" i="84"/>
  <c r="K223" i="84"/>
  <c r="DX223" i="84"/>
  <c r="BF224" i="84"/>
  <c r="G93" i="81"/>
  <c r="G134" i="81"/>
  <c r="G129" i="81"/>
  <c r="G124" i="81"/>
  <c r="CN26" i="37"/>
  <c r="R65" i="109"/>
  <c r="F133" i="81"/>
  <c r="BB224" i="84"/>
  <c r="CE219" i="84"/>
  <c r="BC224" i="84"/>
  <c r="I224" i="83"/>
  <c r="AI214" i="84"/>
  <c r="V213" i="83"/>
  <c r="AM215" i="83"/>
  <c r="BJ213" i="83"/>
  <c r="DA223" i="84"/>
  <c r="P219" i="83"/>
  <c r="BM211" i="83"/>
  <c r="AZ216" i="84"/>
  <c r="L217" i="84"/>
  <c r="CR218" i="84"/>
  <c r="EF217" i="84"/>
  <c r="DW219" i="84"/>
  <c r="J214" i="83"/>
  <c r="CQ213" i="83"/>
  <c r="CL215" i="83"/>
  <c r="CM211" i="83"/>
  <c r="AQ211" i="83"/>
  <c r="K211" i="83"/>
  <c r="J226" i="84"/>
  <c r="G133" i="81"/>
  <c r="S23" i="62"/>
  <c r="T45" i="73"/>
  <c r="DD222" i="83"/>
  <c r="W211" i="83"/>
  <c r="AP211" i="84"/>
  <c r="CB216" i="84"/>
  <c r="DC220" i="84"/>
  <c r="EH215" i="84"/>
  <c r="AD219" i="84"/>
  <c r="DZ211" i="84"/>
  <c r="EK213" i="84"/>
  <c r="AO210" i="83"/>
  <c r="F220" i="83"/>
  <c r="DA214" i="83"/>
  <c r="J211" i="83"/>
  <c r="BA222" i="84"/>
  <c r="AT222" i="84"/>
  <c r="CR222" i="83"/>
  <c r="CI222" i="83"/>
  <c r="CE225" i="84"/>
  <c r="CT225" i="84"/>
  <c r="CX226" i="84"/>
  <c r="CD227" i="84"/>
  <c r="G135" i="81"/>
  <c r="F44" i="73"/>
  <c r="AM218" i="83"/>
  <c r="CZ210" i="83"/>
  <c r="CM213" i="84"/>
  <c r="J220" i="84"/>
  <c r="Y218" i="84"/>
  <c r="DL216" i="84"/>
  <c r="DO219" i="84"/>
  <c r="CU210" i="83"/>
  <c r="CC211" i="83"/>
  <c r="CU218" i="83"/>
  <c r="CE219" i="83"/>
  <c r="U218" i="83"/>
  <c r="CK213" i="83"/>
  <c r="BC215" i="83"/>
  <c r="AD214" i="83"/>
  <c r="C221" i="83"/>
  <c r="Q221" i="83"/>
  <c r="BF221" i="83"/>
  <c r="G53" i="81"/>
  <c r="AH214" i="83"/>
  <c r="F222" i="83"/>
  <c r="DS219" i="84"/>
  <c r="Z214" i="84"/>
  <c r="AM225" i="83"/>
  <c r="E224" i="84"/>
  <c r="CD223" i="84"/>
  <c r="BD220" i="84"/>
  <c r="CW223" i="83"/>
  <c r="EA223" i="84"/>
  <c r="CU219" i="83"/>
  <c r="W214" i="84"/>
  <c r="BU217" i="84"/>
  <c r="BY217" i="84"/>
  <c r="BZ215" i="84"/>
  <c r="CN214" i="84"/>
  <c r="T212" i="83"/>
  <c r="AH224" i="84"/>
  <c r="EM224" i="84"/>
  <c r="AB224" i="83"/>
  <c r="BJ225" i="84"/>
  <c r="G122" i="81"/>
  <c r="G131" i="81"/>
  <c r="G128" i="81"/>
  <c r="C139" i="81"/>
  <c r="DC227" i="84"/>
  <c r="EA227" i="84"/>
  <c r="C223" i="84"/>
  <c r="EQ214" i="84"/>
  <c r="AD215" i="84"/>
  <c r="I219" i="83"/>
  <c r="BL218" i="83"/>
  <c r="CM218" i="83"/>
  <c r="BH212" i="83"/>
  <c r="AB215" i="83"/>
  <c r="BZ213" i="83"/>
  <c r="AR223" i="84"/>
  <c r="AR216" i="84"/>
  <c r="AO211" i="83"/>
  <c r="F213" i="83"/>
  <c r="AA212" i="83"/>
  <c r="BX210" i="83"/>
  <c r="DI222" i="84"/>
  <c r="CH222" i="83"/>
  <c r="DS223" i="84"/>
  <c r="CF224" i="84"/>
  <c r="EH226" i="84"/>
  <c r="F27" i="109"/>
  <c r="D139" i="81"/>
  <c r="BJ223" i="84"/>
  <c r="R214" i="84"/>
  <c r="DO213" i="84"/>
  <c r="CB218" i="84"/>
  <c r="ED220" i="84"/>
  <c r="CN214" i="83"/>
  <c r="L210" i="83"/>
  <c r="K215" i="83"/>
  <c r="C218" i="83"/>
  <c r="I221" i="84"/>
  <c r="CA221" i="83"/>
  <c r="EO221" i="84"/>
  <c r="AX217" i="83"/>
  <c r="CL5" i="37"/>
  <c r="AT224" i="84"/>
  <c r="E223" i="84"/>
  <c r="BS214" i="84"/>
  <c r="CS214" i="84"/>
  <c r="F218" i="84"/>
  <c r="DY212" i="84"/>
  <c r="BB211" i="84"/>
  <c r="F219" i="84"/>
  <c r="DU217" i="84"/>
  <c r="DC215" i="83"/>
  <c r="BT223" i="84"/>
  <c r="N22" i="109"/>
  <c r="N28" i="109" s="1"/>
  <c r="G130" i="81"/>
  <c r="G125" i="81"/>
  <c r="G123" i="81"/>
  <c r="CI217" i="83"/>
  <c r="CI216" i="83"/>
  <c r="CJ217" i="83"/>
  <c r="C216" i="83"/>
  <c r="BC214" i="83"/>
  <c r="BE219" i="83"/>
  <c r="CF225" i="84"/>
  <c r="N27" i="109"/>
  <c r="V225" i="84"/>
  <c r="Y222" i="84"/>
  <c r="CL219" i="84"/>
  <c r="BS215" i="84"/>
  <c r="AH218" i="84"/>
  <c r="EO217" i="84"/>
  <c r="DI217" i="84"/>
  <c r="DT219" i="84"/>
  <c r="DP211" i="84"/>
  <c r="DL215" i="84"/>
  <c r="CI215" i="83"/>
  <c r="U214" i="83"/>
  <c r="AM217" i="83"/>
  <c r="CN220" i="83"/>
  <c r="CW219" i="83"/>
  <c r="CQ212" i="83"/>
  <c r="H210" i="83"/>
  <c r="AN213" i="83"/>
  <c r="AB219" i="83"/>
  <c r="P214" i="83"/>
  <c r="H218" i="83"/>
  <c r="B211" i="83"/>
  <c r="CZ215" i="83"/>
  <c r="BZ215" i="83"/>
  <c r="I212" i="83"/>
  <c r="V218" i="83"/>
  <c r="BH214" i="83"/>
  <c r="AB218" i="83"/>
  <c r="CV215" i="83"/>
  <c r="CB210" i="83"/>
  <c r="AQ212" i="83"/>
  <c r="BE216" i="83"/>
  <c r="AW217" i="83"/>
  <c r="BE217" i="83"/>
  <c r="AN219" i="83"/>
  <c r="CC212" i="83"/>
  <c r="C215" i="83"/>
  <c r="BC210" i="83"/>
  <c r="CO218" i="83"/>
  <c r="CM213" i="83"/>
  <c r="CB218" i="83"/>
  <c r="CA211" i="83"/>
  <c r="AI122" i="55"/>
  <c r="BL220" i="83"/>
  <c r="T18" i="9"/>
  <c r="N3" i="109" a="1"/>
  <c r="T14" i="54"/>
  <c r="C20" i="109" s="1"/>
  <c r="L24" i="109"/>
  <c r="L30" i="109" s="1"/>
  <c r="AS38" i="82"/>
  <c r="AA22" i="57"/>
  <c r="P22" i="109"/>
  <c r="P28" i="109" s="1"/>
  <c r="AT24" i="82"/>
  <c r="AT34" i="82"/>
  <c r="F28" i="39"/>
  <c r="F27" i="39"/>
  <c r="F30" i="39"/>
  <c r="F29" i="39"/>
  <c r="AS25" i="82"/>
  <c r="Y10" i="9"/>
  <c r="L91" i="109" s="1"/>
  <c r="AT46" i="82"/>
  <c r="G27" i="109"/>
  <c r="K27" i="109"/>
  <c r="E27" i="109"/>
  <c r="M27" i="109"/>
  <c r="G40" i="81"/>
  <c r="G80" i="81"/>
  <c r="G99" i="81"/>
  <c r="G59" i="81"/>
  <c r="E139" i="81"/>
  <c r="G126" i="81"/>
  <c r="B139" i="81"/>
  <c r="CO22" i="37"/>
  <c r="AD22" i="58"/>
  <c r="AS30" i="82"/>
  <c r="AS26" i="82"/>
  <c r="CC211" i="84"/>
  <c r="Z216" i="84"/>
  <c r="U213" i="84"/>
  <c r="BN215" i="84"/>
  <c r="CI213" i="84"/>
  <c r="J216" i="84"/>
  <c r="BM218" i="84"/>
  <c r="AW217" i="84"/>
  <c r="DR215" i="84"/>
  <c r="CZ215" i="84"/>
  <c r="AM215" i="84"/>
  <c r="BM210" i="84"/>
  <c r="CP216" i="84"/>
  <c r="BO210" i="84"/>
  <c r="DV215" i="84"/>
  <c r="EK216" i="84"/>
  <c r="AG217" i="84"/>
  <c r="AV210" i="84"/>
  <c r="Q212" i="84"/>
  <c r="AV223" i="84"/>
  <c r="DN210" i="84"/>
  <c r="W79" i="55"/>
  <c r="AV211" i="83"/>
  <c r="F211" i="83"/>
  <c r="N220" i="83"/>
  <c r="A60" i="81"/>
  <c r="C70" i="57"/>
  <c r="C93" i="57"/>
  <c r="C48" i="53"/>
  <c r="C25" i="53"/>
  <c r="C71" i="53"/>
  <c r="B55" i="56"/>
  <c r="CD226" i="83"/>
  <c r="W97" i="55"/>
  <c r="CL225" i="84"/>
  <c r="BR225" i="84"/>
  <c r="S223" i="83"/>
  <c r="W82" i="55"/>
  <c r="CK211" i="84"/>
  <c r="CG215" i="84"/>
  <c r="CO213" i="84"/>
  <c r="BM213" i="84"/>
  <c r="AU210" i="84"/>
  <c r="K225" i="83"/>
  <c r="AP225" i="84"/>
  <c r="K226" i="83"/>
  <c r="AI226" i="83"/>
  <c r="AX223" i="83"/>
  <c r="DV225" i="84"/>
  <c r="W84" i="55"/>
  <c r="CK225" i="83"/>
  <c r="N221" i="83"/>
  <c r="DC222" i="83"/>
  <c r="CL224" i="83"/>
  <c r="V225" i="83"/>
  <c r="AT223" i="84"/>
  <c r="CC225" i="83"/>
  <c r="W69" i="55"/>
  <c r="E225" i="83"/>
  <c r="AJ225" i="84"/>
  <c r="DC215" i="84"/>
  <c r="C214" i="84"/>
  <c r="W215" i="84"/>
  <c r="CW216" i="84"/>
  <c r="AJ217" i="84"/>
  <c r="CX211" i="84"/>
  <c r="J217" i="84"/>
  <c r="CT217" i="84"/>
  <c r="CP215" i="84"/>
  <c r="D217" i="84"/>
  <c r="CI217" i="84"/>
  <c r="P218" i="84"/>
  <c r="CA212" i="84"/>
  <c r="CK215" i="84"/>
  <c r="AW214" i="84"/>
  <c r="BC213" i="84"/>
  <c r="DI211" i="84"/>
  <c r="CK214" i="84"/>
  <c r="AB210" i="84"/>
  <c r="EJ210" i="84"/>
  <c r="AZ210" i="84"/>
  <c r="U218" i="84"/>
  <c r="DX216" i="84"/>
  <c r="DX211" i="84"/>
  <c r="EN215" i="84"/>
  <c r="EF212" i="84"/>
  <c r="AP210" i="84"/>
  <c r="AA211" i="83"/>
  <c r="EM225" i="84"/>
  <c r="H4" i="99"/>
  <c r="D177" i="99"/>
  <c r="L177" i="99"/>
  <c r="T177" i="99"/>
  <c r="H178" i="99"/>
  <c r="P178" i="99"/>
  <c r="D179" i="99"/>
  <c r="L179" i="99"/>
  <c r="T179" i="99"/>
  <c r="H180" i="99"/>
  <c r="P180" i="99"/>
  <c r="D181" i="99"/>
  <c r="L181" i="99"/>
  <c r="T181" i="99"/>
  <c r="H182" i="99"/>
  <c r="P182" i="99"/>
  <c r="D183" i="99"/>
  <c r="L183" i="99"/>
  <c r="T183" i="99"/>
  <c r="H184" i="99"/>
  <c r="P184" i="99"/>
  <c r="D185" i="99"/>
  <c r="L185" i="99"/>
  <c r="T185" i="99"/>
  <c r="H186" i="99"/>
  <c r="P186" i="99"/>
  <c r="D187" i="99"/>
  <c r="L187" i="99"/>
  <c r="T187" i="99"/>
  <c r="H188" i="99"/>
  <c r="P188" i="99"/>
  <c r="D189" i="99"/>
  <c r="L189" i="99"/>
  <c r="T189" i="99"/>
  <c r="H190" i="99"/>
  <c r="P190" i="99"/>
  <c r="D191" i="99"/>
  <c r="L191" i="99"/>
  <c r="T191" i="99"/>
  <c r="H192" i="99"/>
  <c r="P192" i="99"/>
  <c r="D193" i="99"/>
  <c r="L193" i="99"/>
  <c r="T193" i="99"/>
  <c r="H194" i="99"/>
  <c r="P194" i="99"/>
  <c r="D195" i="99"/>
  <c r="L195" i="99"/>
  <c r="T195" i="99"/>
  <c r="H196" i="99"/>
  <c r="P196" i="99"/>
  <c r="D197" i="99"/>
  <c r="L198" i="99"/>
  <c r="D199" i="99"/>
  <c r="P199" i="99"/>
  <c r="H200" i="99"/>
  <c r="D201" i="99"/>
  <c r="P201" i="99"/>
  <c r="H202" i="99"/>
  <c r="T202" i="99"/>
  <c r="L204" i="99"/>
  <c r="T204" i="99"/>
  <c r="L206" i="99"/>
  <c r="D207" i="99"/>
  <c r="P207" i="99"/>
  <c r="H208" i="99"/>
  <c r="D209" i="99"/>
  <c r="P209" i="99"/>
  <c r="H210" i="99"/>
  <c r="T210" i="99"/>
  <c r="L212" i="99"/>
  <c r="T212" i="99"/>
  <c r="L213" i="99"/>
  <c r="D214" i="99"/>
  <c r="H215" i="99"/>
  <c r="H216" i="99"/>
  <c r="P216" i="99"/>
  <c r="H217" i="99"/>
  <c r="P218" i="99"/>
  <c r="D220" i="99"/>
  <c r="T221" i="99"/>
  <c r="T222" i="99"/>
  <c r="L223" i="99"/>
  <c r="T223" i="99"/>
  <c r="H226" i="99"/>
  <c r="T228" i="99"/>
  <c r="L229" i="99"/>
  <c r="D230" i="99"/>
  <c r="H231" i="99"/>
  <c r="H232" i="99"/>
  <c r="P232" i="99"/>
  <c r="H233" i="99"/>
  <c r="P234" i="99"/>
  <c r="D236" i="99"/>
  <c r="T237" i="99"/>
  <c r="T238" i="99"/>
  <c r="L239" i="99"/>
  <c r="T239" i="99"/>
  <c r="P241" i="99"/>
  <c r="T246" i="99"/>
  <c r="D248" i="99"/>
  <c r="L248" i="99"/>
  <c r="D249" i="99"/>
  <c r="Y226" i="84"/>
  <c r="EB226" i="84"/>
  <c r="BH226" i="84"/>
  <c r="Z226" i="84"/>
  <c r="AY226" i="84"/>
  <c r="Q226" i="84"/>
  <c r="G226" i="84"/>
  <c r="CK226" i="84"/>
  <c r="CI226" i="84"/>
  <c r="AS226" i="84"/>
  <c r="BT226" i="84"/>
  <c r="CU211" i="84"/>
  <c r="AO217" i="84"/>
  <c r="BH218" i="84"/>
  <c r="D213" i="84"/>
  <c r="DA217" i="84"/>
  <c r="AE214" i="84"/>
  <c r="CL215" i="84"/>
  <c r="CB217" i="84"/>
  <c r="EE216" i="84"/>
  <c r="Z219" i="84"/>
  <c r="AT211" i="84"/>
  <c r="CM214" i="84"/>
  <c r="BZ210" i="84"/>
  <c r="AT213" i="84"/>
  <c r="BF218" i="84"/>
  <c r="CE215" i="84"/>
  <c r="CJ211" i="84"/>
  <c r="BM217" i="84"/>
  <c r="BP215" i="84"/>
  <c r="BT216" i="84"/>
  <c r="CE217" i="84"/>
  <c r="BQ215" i="84"/>
  <c r="BX212" i="84"/>
  <c r="AD218" i="84"/>
  <c r="AB212" i="84"/>
  <c r="DC216" i="84"/>
  <c r="BJ218" i="84"/>
  <c r="BO215" i="84"/>
  <c r="CA216" i="84"/>
  <c r="CS219" i="84"/>
  <c r="DK212" i="84"/>
  <c r="AT218" i="84"/>
  <c r="AJ218" i="84"/>
  <c r="BT219" i="84"/>
  <c r="BK218" i="84"/>
  <c r="AZ214" i="84"/>
  <c r="CF218" i="84"/>
  <c r="CF215" i="84"/>
  <c r="R213" i="84"/>
  <c r="AC212" i="84"/>
  <c r="CJ213" i="84"/>
  <c r="J210" i="84"/>
  <c r="CT211" i="84"/>
  <c r="EK210" i="84"/>
  <c r="EE215" i="84"/>
  <c r="CX218" i="84"/>
  <c r="CL218" i="84"/>
  <c r="Q217" i="84"/>
  <c r="CJ216" i="84"/>
  <c r="P217" i="84"/>
  <c r="W219" i="84"/>
  <c r="EF211" i="84"/>
  <c r="BB210" i="84"/>
  <c r="BD213" i="83"/>
  <c r="BB213" i="83"/>
  <c r="AR219" i="83"/>
  <c r="CM219" i="83"/>
  <c r="CN217" i="83"/>
  <c r="CQ216" i="83"/>
  <c r="O213" i="83"/>
  <c r="W213" i="83"/>
  <c r="I216" i="83"/>
  <c r="V210" i="83"/>
  <c r="DE219" i="83"/>
  <c r="BH213" i="83"/>
  <c r="BO217" i="83"/>
  <c r="K219" i="83"/>
  <c r="BY211" i="83"/>
  <c r="F212" i="83"/>
  <c r="R212" i="83"/>
  <c r="DA210" i="83"/>
  <c r="BO212" i="83"/>
  <c r="AQ214" i="83"/>
  <c r="BE214" i="83"/>
  <c r="AF22" i="57"/>
  <c r="P27" i="109"/>
  <c r="AJ225" i="83"/>
  <c r="CL225" i="83"/>
  <c r="S227" i="84"/>
  <c r="BI214" i="83"/>
  <c r="BK216" i="83"/>
  <c r="BI218" i="83"/>
  <c r="AA210" i="83"/>
  <c r="AN211" i="83"/>
  <c r="BF212" i="83"/>
  <c r="BF214" i="83"/>
  <c r="BB215" i="83"/>
  <c r="BN216" i="83"/>
  <c r="BB216" i="83"/>
  <c r="BJ218" i="83"/>
  <c r="CF211" i="83"/>
  <c r="G215" i="83"/>
  <c r="AI216" i="83"/>
  <c r="CL217" i="83"/>
  <c r="G24" i="109"/>
  <c r="G30" i="109" s="1"/>
  <c r="Y14" i="54"/>
  <c r="H20" i="109" s="1"/>
  <c r="CW220" i="83"/>
  <c r="BG220" i="84"/>
  <c r="AQ220" i="84"/>
  <c r="CB220" i="84"/>
  <c r="L220" i="84"/>
  <c r="CI220" i="83"/>
  <c r="G220" i="83"/>
  <c r="CM220" i="84"/>
  <c r="BX220" i="84"/>
  <c r="AE221" i="84"/>
  <c r="O221" i="84"/>
  <c r="CF221" i="84"/>
  <c r="P221" i="84"/>
  <c r="E221" i="84"/>
  <c r="AV221" i="84"/>
  <c r="BC221" i="83"/>
  <c r="U221" i="83"/>
  <c r="BL221" i="83"/>
  <c r="BM221" i="83"/>
  <c r="AE221" i="83"/>
  <c r="H221" i="83"/>
  <c r="BN221" i="83"/>
  <c r="CC222" i="83"/>
  <c r="U222" i="83"/>
  <c r="B222" i="84"/>
  <c r="EI222" i="84"/>
  <c r="EH222" i="84"/>
  <c r="DR222" i="84"/>
  <c r="EG222" i="84"/>
  <c r="D222" i="84"/>
  <c r="CY222" i="84"/>
  <c r="CI222" i="84"/>
  <c r="W222" i="84"/>
  <c r="G222" i="84"/>
  <c r="CB223" i="84"/>
  <c r="EJ222" i="84"/>
  <c r="DT222" i="84"/>
  <c r="CG222" i="84"/>
  <c r="V222" i="84"/>
  <c r="BY223" i="83"/>
  <c r="DK223" i="84"/>
  <c r="CC223" i="84"/>
  <c r="BC223" i="84"/>
  <c r="AU222" i="84"/>
  <c r="AW223" i="83"/>
  <c r="AY224" i="83"/>
  <c r="CX224" i="84"/>
  <c r="BP224" i="84"/>
  <c r="I224" i="84"/>
  <c r="EO222" i="84"/>
  <c r="AI221" i="84"/>
  <c r="DP224" i="84"/>
  <c r="AD224" i="84"/>
  <c r="DB222" i="84"/>
  <c r="EM222" i="84"/>
  <c r="DE224" i="84"/>
  <c r="AX220" i="83"/>
  <c r="DC220" i="83"/>
  <c r="CB222" i="83"/>
  <c r="BF222" i="83"/>
  <c r="AN223" i="83"/>
  <c r="AB223" i="83"/>
  <c r="K223" i="83"/>
  <c r="AR223" i="83"/>
  <c r="CH224" i="83"/>
  <c r="Q224" i="83"/>
  <c r="BO224" i="83"/>
  <c r="CB224" i="84"/>
  <c r="Q23" i="62"/>
  <c r="T23" i="62"/>
  <c r="AT214" i="84"/>
  <c r="AQ221" i="84"/>
  <c r="M224" i="84"/>
  <c r="CI221" i="83"/>
  <c r="V224" i="83"/>
  <c r="AW224" i="83"/>
  <c r="CK216" i="84"/>
  <c r="DA215" i="83"/>
  <c r="Q210" i="83"/>
  <c r="C217" i="83"/>
  <c r="EI221" i="84"/>
  <c r="AN221" i="84"/>
  <c r="BY222" i="83"/>
  <c r="DM223" i="84"/>
  <c r="CQ224" i="84"/>
  <c r="P223" i="84"/>
  <c r="BS223" i="84"/>
  <c r="DC217" i="83"/>
  <c r="M22" i="53"/>
  <c r="AB22" i="53"/>
  <c r="O223" i="83"/>
  <c r="Q6" i="82"/>
  <c r="AK6" i="82" s="1"/>
  <c r="S213" i="83"/>
  <c r="BE213" i="83"/>
  <c r="AC211" i="84"/>
  <c r="W218" i="84"/>
  <c r="CQ224" i="83"/>
  <c r="CV223" i="83"/>
  <c r="CC223" i="83"/>
  <c r="CS212" i="84"/>
  <c r="Q211" i="84"/>
  <c r="F216" i="84"/>
  <c r="Z214" i="83"/>
  <c r="J24" i="109"/>
  <c r="J30" i="109" s="1"/>
  <c r="DE220" i="83"/>
  <c r="Q218" i="84"/>
  <c r="CT210" i="84"/>
  <c r="M45" i="73"/>
  <c r="BC225" i="84"/>
  <c r="V223" i="84"/>
  <c r="AN222" i="83"/>
  <c r="DT223" i="84"/>
  <c r="CN218" i="83"/>
  <c r="U214" i="84"/>
  <c r="F212" i="84"/>
  <c r="Y210" i="84"/>
  <c r="CL210" i="83"/>
  <c r="CC214" i="83"/>
  <c r="BB221" i="84"/>
  <c r="CL221" i="84"/>
  <c r="P16" i="82"/>
  <c r="AJ16" i="82" s="1"/>
  <c r="DB214" i="84"/>
  <c r="AV218" i="84"/>
  <c r="AV219" i="84"/>
  <c r="DQ213" i="84"/>
  <c r="DQ212" i="84"/>
  <c r="CN210" i="83"/>
  <c r="CN211" i="83"/>
  <c r="CQ220" i="83"/>
  <c r="CQ219" i="83"/>
  <c r="D211" i="83"/>
  <c r="D210" i="83"/>
  <c r="BX218" i="83"/>
  <c r="BX219" i="83"/>
  <c r="AA220" i="83"/>
  <c r="AA219" i="83"/>
  <c r="AM211" i="83"/>
  <c r="CR214" i="83"/>
  <c r="CR213" i="83"/>
  <c r="CJ219" i="83"/>
  <c r="CJ218" i="83"/>
  <c r="O22" i="53"/>
  <c r="AR221" i="83"/>
  <c r="AR220" i="83"/>
  <c r="AM220" i="83"/>
  <c r="AM221" i="83"/>
  <c r="DL222" i="84"/>
  <c r="DL221" i="84"/>
  <c r="BU221" i="84"/>
  <c r="BU222" i="84"/>
  <c r="DE221" i="84"/>
  <c r="CD222" i="84"/>
  <c r="CD221" i="84"/>
  <c r="J221" i="84"/>
  <c r="J222" i="84"/>
  <c r="CZ223" i="83"/>
  <c r="J224" i="83"/>
  <c r="J223" i="83"/>
  <c r="AQ221" i="83"/>
  <c r="AQ222" i="83"/>
  <c r="AD210" i="84"/>
  <c r="AD211" i="84"/>
  <c r="EI212" i="84"/>
  <c r="EI213" i="84"/>
  <c r="B220" i="84"/>
  <c r="B219" i="84"/>
  <c r="O214" i="84"/>
  <c r="EN219" i="84"/>
  <c r="EN220" i="84"/>
  <c r="BD211" i="83"/>
  <c r="BD210" i="83"/>
  <c r="BE210" i="83"/>
  <c r="BE211" i="83"/>
  <c r="BC212" i="83"/>
  <c r="BC211" i="83"/>
  <c r="BI217" i="83"/>
  <c r="BI216" i="83"/>
  <c r="BN214" i="83"/>
  <c r="BY220" i="83"/>
  <c r="BY219" i="83"/>
  <c r="AC211" i="83"/>
  <c r="U212" i="83"/>
  <c r="L217" i="83"/>
  <c r="L218" i="83"/>
  <c r="AY211" i="83"/>
  <c r="AY212" i="83"/>
  <c r="AZ211" i="83"/>
  <c r="AZ212" i="83"/>
  <c r="AR213" i="83"/>
  <c r="AE219" i="83"/>
  <c r="AE220" i="83"/>
  <c r="V220" i="83"/>
  <c r="AD220" i="84"/>
  <c r="DZ220" i="84"/>
  <c r="CO221" i="84"/>
  <c r="BL222" i="84"/>
  <c r="BL221" i="84"/>
  <c r="DF222" i="83"/>
  <c r="DF221" i="83"/>
  <c r="G221" i="83"/>
  <c r="CL222" i="84"/>
  <c r="CL223" i="84"/>
  <c r="I222" i="84"/>
  <c r="I223" i="84"/>
  <c r="AY225" i="84"/>
  <c r="AY224" i="84"/>
  <c r="EG225" i="84"/>
  <c r="EG224" i="84"/>
  <c r="EE224" i="84"/>
  <c r="P225" i="84"/>
  <c r="P224" i="84"/>
  <c r="BZ221" i="83"/>
  <c r="BZ222" i="83"/>
  <c r="C243" i="99"/>
  <c r="AG22" i="57"/>
  <c r="CH220" i="83"/>
  <c r="J212" i="83"/>
  <c r="BO211" i="84"/>
  <c r="F217" i="84"/>
  <c r="P216" i="84"/>
  <c r="DD219" i="84"/>
  <c r="J211" i="84"/>
  <c r="BL222" i="83"/>
  <c r="W223" i="84"/>
  <c r="CY223" i="84"/>
  <c r="CE223" i="84"/>
  <c r="DR223" i="84"/>
  <c r="AE222" i="83"/>
  <c r="G222" i="83"/>
  <c r="BX221" i="84"/>
  <c r="CO222" i="84"/>
  <c r="AZ223" i="84"/>
  <c r="BC222" i="84"/>
  <c r="BY212" i="83"/>
  <c r="AT221" i="84"/>
  <c r="CY218" i="83"/>
  <c r="AV216" i="83"/>
  <c r="CL216" i="83"/>
  <c r="G224" i="83"/>
  <c r="G223" i="83"/>
  <c r="EI218" i="84"/>
  <c r="EI219" i="84"/>
  <c r="CJ220" i="84"/>
  <c r="CJ219" i="84"/>
  <c r="DR216" i="84"/>
  <c r="BJ220" i="84"/>
  <c r="BJ219" i="84"/>
  <c r="Y212" i="83"/>
  <c r="AE213" i="83"/>
  <c r="AE212" i="83"/>
  <c r="BC219" i="83"/>
  <c r="BC218" i="83"/>
  <c r="CL212" i="83"/>
  <c r="CL213" i="83"/>
  <c r="V211" i="83"/>
  <c r="V212" i="83"/>
  <c r="BO211" i="83"/>
  <c r="D216" i="83"/>
  <c r="D217" i="83"/>
  <c r="CU215" i="83"/>
  <c r="CU216" i="83"/>
  <c r="F22" i="109"/>
  <c r="F28" i="109" s="1"/>
  <c r="G29" i="109" s="1"/>
  <c r="W14" i="54"/>
  <c r="F20" i="109" s="1"/>
  <c r="N22" i="58"/>
  <c r="DW220" i="84"/>
  <c r="DW221" i="84"/>
  <c r="EA221" i="84"/>
  <c r="EA222" i="84"/>
  <c r="CM222" i="84"/>
  <c r="CM221" i="84"/>
  <c r="BY221" i="84"/>
  <c r="Z221" i="84"/>
  <c r="CV224" i="84"/>
  <c r="CV223" i="84"/>
  <c r="AV222" i="84"/>
  <c r="L223" i="83"/>
  <c r="D221" i="83"/>
  <c r="D222" i="83"/>
  <c r="CW225" i="84"/>
  <c r="S226" i="83"/>
  <c r="O24" i="109"/>
  <c r="O30" i="109" s="1"/>
  <c r="AQ213" i="83"/>
  <c r="DC219" i="84"/>
  <c r="CZ214" i="84"/>
  <c r="AR30" i="82"/>
  <c r="BJ222" i="83"/>
  <c r="DA225" i="83"/>
  <c r="DS222" i="84"/>
  <c r="L221" i="84"/>
  <c r="CC224" i="84"/>
  <c r="AU224" i="84"/>
  <c r="AN225" i="84"/>
  <c r="AR224" i="83"/>
  <c r="CH223" i="83"/>
  <c r="CF223" i="84"/>
  <c r="CI223" i="84"/>
  <c r="AF222" i="83"/>
  <c r="DI221" i="84"/>
  <c r="DJ221" i="84"/>
  <c r="K224" i="83"/>
  <c r="DJ223" i="84"/>
  <c r="CH223" i="84"/>
  <c r="BD212" i="83"/>
  <c r="O222" i="84"/>
  <c r="BI215" i="83"/>
  <c r="CY223" i="83"/>
  <c r="CY224" i="83"/>
  <c r="CY213" i="84"/>
  <c r="CY212" i="84"/>
  <c r="T213" i="84"/>
  <c r="L212" i="84"/>
  <c r="BM220" i="84"/>
  <c r="BM219" i="84"/>
  <c r="DQ220" i="84"/>
  <c r="DQ219" i="84"/>
  <c r="BI212" i="83"/>
  <c r="BI213" i="83"/>
  <c r="BM215" i="83"/>
  <c r="BM214" i="83"/>
  <c r="AO218" i="83"/>
  <c r="AO217" i="83"/>
  <c r="BL212" i="83"/>
  <c r="BL211" i="83"/>
  <c r="AX214" i="83"/>
  <c r="AX215" i="83"/>
  <c r="AB211" i="83"/>
  <c r="AB210" i="83"/>
  <c r="X214" i="83"/>
  <c r="AF218" i="83"/>
  <c r="AF217" i="83"/>
  <c r="G212" i="83"/>
  <c r="G213" i="83"/>
  <c r="AC212" i="83"/>
  <c r="BM219" i="83"/>
  <c r="BM220" i="83"/>
  <c r="AO214" i="83"/>
  <c r="N212" i="83"/>
  <c r="N211" i="83"/>
  <c r="AD211" i="83"/>
  <c r="AD212" i="83"/>
  <c r="AN216" i="83"/>
  <c r="AN215" i="83"/>
  <c r="CF220" i="83"/>
  <c r="DZ222" i="84"/>
  <c r="DZ221" i="84"/>
  <c r="BG221" i="84"/>
  <c r="CT222" i="84"/>
  <c r="CT221" i="84"/>
  <c r="CO222" i="83"/>
  <c r="CO221" i="83"/>
  <c r="V221" i="83"/>
  <c r="C221" i="84"/>
  <c r="C222" i="84"/>
  <c r="DQ222" i="84"/>
  <c r="DQ223" i="84"/>
  <c r="AS222" i="84"/>
  <c r="AS223" i="84"/>
  <c r="D223" i="84"/>
  <c r="B223" i="84"/>
  <c r="P24" i="109"/>
  <c r="BF213" i="83"/>
  <c r="DC223" i="83"/>
  <c r="L44" i="73"/>
  <c r="BJ224" i="84"/>
  <c r="EG223" i="84"/>
  <c r="AE222" i="84"/>
  <c r="DN224" i="84"/>
  <c r="BX222" i="83"/>
  <c r="V217" i="83"/>
  <c r="O211" i="83"/>
  <c r="BR218" i="84"/>
  <c r="AG31" i="82"/>
  <c r="BT224" i="84"/>
  <c r="AN224" i="84"/>
  <c r="CI223" i="83"/>
  <c r="DE223" i="83"/>
  <c r="N224" i="83"/>
  <c r="D224" i="84"/>
  <c r="H222" i="83"/>
  <c r="C213" i="84"/>
  <c r="BR214" i="84"/>
  <c r="AG40" i="82"/>
  <c r="AQ41" i="82" s="1"/>
  <c r="AR29" i="82"/>
  <c r="AU30" i="82"/>
  <c r="AS41" i="82"/>
  <c r="CL223" i="83"/>
  <c r="BM222" i="83"/>
  <c r="AB225" i="84"/>
  <c r="U223" i="83"/>
  <c r="R212" i="84"/>
  <c r="DC214" i="84"/>
  <c r="P210" i="84"/>
  <c r="BN213" i="84"/>
  <c r="M211" i="84"/>
  <c r="C217" i="84"/>
  <c r="G220" i="84"/>
  <c r="BY220" i="84"/>
  <c r="EA217" i="84"/>
  <c r="CU213" i="84"/>
  <c r="M215" i="84"/>
  <c r="BX217" i="84"/>
  <c r="DE220" i="84"/>
  <c r="BP214" i="84"/>
  <c r="CF219" i="84"/>
  <c r="DT210" i="84"/>
  <c r="DT211" i="84"/>
  <c r="DS211" i="84"/>
  <c r="AZ215" i="84"/>
  <c r="CJ217" i="84"/>
  <c r="BL220" i="84"/>
  <c r="BU220" i="84"/>
  <c r="EB213" i="84"/>
  <c r="DM219" i="84"/>
  <c r="DM220" i="84"/>
  <c r="DM216" i="84"/>
  <c r="DM213" i="84"/>
  <c r="BM216" i="84"/>
  <c r="I212" i="84"/>
  <c r="CA219" i="84"/>
  <c r="DW218" i="84"/>
  <c r="AG215" i="84"/>
  <c r="AZ219" i="84"/>
  <c r="EA210" i="84"/>
  <c r="BX213" i="84"/>
  <c r="I213" i="84"/>
  <c r="AA216" i="84"/>
  <c r="W220" i="84"/>
  <c r="EP220" i="84"/>
  <c r="BQ218" i="84"/>
  <c r="BJ212" i="84"/>
  <c r="Y220" i="84"/>
  <c r="CQ212" i="84"/>
  <c r="O215" i="84"/>
  <c r="AC215" i="84"/>
  <c r="CO220" i="84"/>
  <c r="CM216" i="84"/>
  <c r="BB213" i="84"/>
  <c r="L216" i="84"/>
  <c r="DJ212" i="84"/>
  <c r="DR214" i="84"/>
  <c r="BH220" i="84"/>
  <c r="Y216" i="84"/>
  <c r="DD215" i="84"/>
  <c r="Y214" i="84"/>
  <c r="CN220" i="84"/>
  <c r="CH214" i="84"/>
  <c r="AN210" i="84"/>
  <c r="EK215" i="84"/>
  <c r="CL214" i="83"/>
  <c r="P216" i="83"/>
  <c r="CH217" i="83"/>
  <c r="M215" i="83"/>
  <c r="CH211" i="83"/>
  <c r="BO210" i="83"/>
  <c r="BD214" i="83"/>
  <c r="BF220" i="83"/>
  <c r="CK219" i="83"/>
  <c r="DB216" i="83"/>
  <c r="CJ212" i="83"/>
  <c r="CV211" i="83"/>
  <c r="S216" i="83"/>
  <c r="CU213" i="83"/>
  <c r="CH216" i="83"/>
  <c r="CW217" i="83"/>
  <c r="AC215" i="83"/>
  <c r="AI215" i="83"/>
  <c r="S215" i="83"/>
  <c r="O214" i="83"/>
  <c r="G214" i="83"/>
  <c r="AC213" i="83"/>
  <c r="Y213" i="83"/>
  <c r="U213" i="83"/>
  <c r="Q213" i="83"/>
  <c r="M213" i="83"/>
  <c r="I213" i="83"/>
  <c r="E213" i="83"/>
  <c r="AQ218" i="83"/>
  <c r="CM216" i="83"/>
  <c r="BN211" i="83"/>
  <c r="CM215" i="83"/>
  <c r="AW215" i="83"/>
  <c r="DC219" i="83"/>
  <c r="CD214" i="83"/>
  <c r="M210" i="83"/>
  <c r="AV210" i="83"/>
  <c r="BJ220" i="83"/>
  <c r="AF216" i="83"/>
  <c r="CA220" i="83"/>
  <c r="X218" i="83"/>
  <c r="DF216" i="83"/>
  <c r="Z217" i="83"/>
  <c r="X210" i="83"/>
  <c r="U221" i="84"/>
  <c r="CZ221" i="84"/>
  <c r="CH221" i="84"/>
  <c r="EC221" i="84"/>
  <c r="EM221" i="84"/>
  <c r="DW222" i="84"/>
  <c r="DX222" i="84"/>
  <c r="AW222" i="84"/>
  <c r="DB221" i="83"/>
  <c r="R222" i="83"/>
  <c r="L22" i="109"/>
  <c r="L28" i="109" s="1"/>
  <c r="EE223" i="84"/>
  <c r="ED222" i="84"/>
  <c r="DN223" i="84"/>
  <c r="G223" i="84"/>
  <c r="CE222" i="84"/>
  <c r="AO223" i="84"/>
  <c r="EJ223" i="84"/>
  <c r="DT224" i="84"/>
  <c r="BB223" i="84"/>
  <c r="CC222" i="84"/>
  <c r="EH223" i="84"/>
  <c r="AQ222" i="84"/>
  <c r="DW223" i="84"/>
  <c r="S225" i="83"/>
  <c r="BP216" i="84"/>
  <c r="DS210" i="84"/>
  <c r="AV211" i="84"/>
  <c r="L213" i="84"/>
  <c r="DD217" i="84"/>
  <c r="DY220" i="84"/>
  <c r="O219" i="83"/>
  <c r="EJ225" i="84"/>
  <c r="AF225" i="84"/>
  <c r="CN225" i="83"/>
  <c r="W226" i="83"/>
  <c r="F216" i="83"/>
  <c r="Q220" i="83"/>
  <c r="K213" i="83"/>
  <c r="BJ216" i="83"/>
  <c r="BB210" i="83"/>
  <c r="DB220" i="83"/>
  <c r="EQ221" i="84"/>
  <c r="DK221" i="84"/>
  <c r="Z222" i="83"/>
  <c r="P224" i="83"/>
  <c r="AR225" i="84"/>
  <c r="DI225" i="84"/>
  <c r="AM225" i="84"/>
  <c r="CV225" i="84"/>
  <c r="AU24" i="82"/>
  <c r="AS45" i="82"/>
  <c r="AQ25" i="82"/>
  <c r="BR224" i="84"/>
  <c r="CO224" i="83"/>
  <c r="BJ217" i="84"/>
  <c r="DC218" i="84"/>
  <c r="DV212" i="84"/>
  <c r="BA216" i="84"/>
  <c r="CT213" i="84"/>
  <c r="CS215" i="84"/>
  <c r="BA214" i="84"/>
  <c r="AO214" i="84"/>
  <c r="CM219" i="84"/>
  <c r="CW210" i="84"/>
  <c r="CJ210" i="84"/>
  <c r="D218" i="84"/>
  <c r="BN219" i="84"/>
  <c r="BU218" i="84"/>
  <c r="BL215" i="84"/>
  <c r="CD212" i="84"/>
  <c r="DK215" i="84"/>
  <c r="V214" i="84"/>
  <c r="DN213" i="84"/>
  <c r="AR42" i="82"/>
  <c r="AU46" i="82"/>
  <c r="AS216" i="84"/>
  <c r="BF219" i="84"/>
  <c r="EH216" i="84"/>
  <c r="DJ218" i="84"/>
  <c r="AO212" i="84"/>
  <c r="AV214" i="84"/>
  <c r="AN217" i="84"/>
  <c r="CC212" i="84"/>
  <c r="DF218" i="84"/>
  <c r="H218" i="84"/>
  <c r="DV214" i="84"/>
  <c r="BG219" i="84"/>
  <c r="BT214" i="84"/>
  <c r="AV217" i="84"/>
  <c r="DO218" i="84"/>
  <c r="AX214" i="84"/>
  <c r="DJ213" i="84"/>
  <c r="DZ219" i="84"/>
  <c r="EK219" i="84"/>
  <c r="EC216" i="84"/>
  <c r="W212" i="84"/>
  <c r="CJ215" i="84"/>
  <c r="CX212" i="84"/>
  <c r="DV210" i="84"/>
  <c r="CU217" i="83"/>
  <c r="K216" i="83"/>
  <c r="BF211" i="83"/>
  <c r="AZ210" i="83"/>
  <c r="S210" i="83"/>
  <c r="AE211" i="83"/>
  <c r="O210" i="83"/>
  <c r="BH210" i="83"/>
  <c r="DA219" i="83"/>
  <c r="CY211" i="83"/>
  <c r="D213" i="83"/>
  <c r="N215" i="83"/>
  <c r="V215" i="83"/>
  <c r="AC219" i="83"/>
  <c r="CZ216" i="83"/>
  <c r="DA213" i="83"/>
  <c r="CR218" i="83"/>
  <c r="L214" i="83"/>
  <c r="H215" i="83"/>
  <c r="AH215" i="83"/>
  <c r="BZ217" i="83"/>
  <c r="CA214" i="83"/>
  <c r="E211" i="83"/>
  <c r="T211" i="83"/>
  <c r="DF218" i="83"/>
  <c r="BY218" i="83"/>
  <c r="DD218" i="83"/>
  <c r="CA215" i="83"/>
  <c r="DB215" i="83"/>
  <c r="AE216" i="83"/>
  <c r="G217" i="83"/>
  <c r="I217" i="83"/>
  <c r="K218" i="83"/>
  <c r="S217" i="83"/>
  <c r="W217" i="83"/>
  <c r="AE218" i="83"/>
  <c r="AI218" i="83"/>
  <c r="B216" i="83"/>
  <c r="CR211" i="83"/>
  <c r="J210" i="83"/>
  <c r="Z211" i="83"/>
  <c r="CJ210" i="83"/>
  <c r="CD210" i="83"/>
  <c r="F214" i="83"/>
  <c r="X219" i="83"/>
  <c r="BI219" i="83"/>
  <c r="CI219" i="83"/>
  <c r="BN218" i="83"/>
  <c r="BH217" i="83"/>
  <c r="BF216" i="83"/>
  <c r="BL213" i="83"/>
  <c r="BO213" i="83"/>
  <c r="AM210" i="83"/>
  <c r="Y211" i="83"/>
  <c r="U216" i="83"/>
  <c r="AC216" i="83"/>
  <c r="BN220" i="83"/>
  <c r="AQ220" i="83"/>
  <c r="D220" i="83"/>
  <c r="DB220" i="84"/>
  <c r="CF220" i="84"/>
  <c r="DC226" i="84"/>
  <c r="AG22" i="58"/>
  <c r="DU215" i="84"/>
  <c r="BA221" i="84"/>
  <c r="EB221" i="84"/>
  <c r="EK223" i="84"/>
  <c r="M223" i="84"/>
  <c r="AG225" i="83"/>
  <c r="F225" i="83"/>
  <c r="F224" i="83"/>
  <c r="CN223" i="83"/>
  <c r="CN222" i="83"/>
  <c r="Q11" i="82"/>
  <c r="AK11" i="82" s="1"/>
  <c r="AU12" i="82" s="1"/>
  <c r="AG223" i="83"/>
  <c r="CL222" i="83"/>
  <c r="W104" i="55"/>
  <c r="W106" i="55"/>
  <c r="W89" i="55"/>
  <c r="W99" i="55"/>
  <c r="W105" i="55"/>
  <c r="W90" i="55"/>
  <c r="W100" i="55"/>
  <c r="W81" i="55"/>
  <c r="W115" i="55"/>
  <c r="W119" i="55"/>
  <c r="W72" i="55"/>
  <c r="W107" i="55"/>
  <c r="W92" i="55"/>
  <c r="W102" i="55"/>
  <c r="W112" i="55"/>
  <c r="W77" i="55"/>
  <c r="W71" i="55"/>
  <c r="W113" i="55"/>
  <c r="W68" i="55"/>
  <c r="N225" i="84"/>
  <c r="N224" i="84"/>
  <c r="CW223" i="84"/>
  <c r="CW222" i="84"/>
  <c r="AO224" i="84"/>
  <c r="AO225" i="84"/>
  <c r="AJ20" i="82"/>
  <c r="AT21" i="82" s="1"/>
  <c r="AG22" i="53"/>
  <c r="DF225" i="84"/>
  <c r="Q16" i="82"/>
  <c r="AK16" i="82" s="1"/>
  <c r="S226" i="84"/>
  <c r="W224" i="83"/>
  <c r="W225" i="83"/>
  <c r="AE224" i="83"/>
  <c r="AE223" i="83"/>
  <c r="X224" i="83"/>
  <c r="X223" i="83"/>
  <c r="BH222" i="84"/>
  <c r="BH223" i="84"/>
  <c r="ED224" i="84"/>
  <c r="ED225" i="84"/>
  <c r="C168" i="99"/>
  <c r="L227" i="83"/>
  <c r="Q10" i="82"/>
  <c r="AK10" i="82" s="1"/>
  <c r="Q15" i="82"/>
  <c r="AK15" i="82" s="1"/>
  <c r="BM223" i="83"/>
  <c r="U224" i="83"/>
  <c r="CE210" i="84"/>
  <c r="CE211" i="84"/>
  <c r="DS215" i="84"/>
  <c r="DS214" i="84"/>
  <c r="Z217" i="84"/>
  <c r="Z218" i="84"/>
  <c r="AX217" i="84"/>
  <c r="AX218" i="84"/>
  <c r="AI218" i="84"/>
  <c r="AA211" i="84"/>
  <c r="AA210" i="84"/>
  <c r="CC217" i="84"/>
  <c r="BR215" i="84"/>
  <c r="BR216" i="84"/>
  <c r="BK212" i="84"/>
  <c r="BK213" i="84"/>
  <c r="DO214" i="84"/>
  <c r="AY220" i="84"/>
  <c r="AY219" i="84"/>
  <c r="R216" i="84"/>
  <c r="W215" i="83"/>
  <c r="W214" i="83"/>
  <c r="CO213" i="83"/>
  <c r="CD217" i="83"/>
  <c r="CE213" i="83"/>
  <c r="CE214" i="83"/>
  <c r="R217" i="83"/>
  <c r="CZ217" i="83"/>
  <c r="AA217" i="83"/>
  <c r="AG218" i="83"/>
  <c r="AG217" i="83"/>
  <c r="AG122" i="55"/>
  <c r="AG73" i="55" s="1"/>
  <c r="V122" i="55"/>
  <c r="B214" i="83"/>
  <c r="U122" i="55"/>
  <c r="U107" i="55" s="1"/>
  <c r="BH215" i="83"/>
  <c r="BH216" i="83"/>
  <c r="H217" i="83"/>
  <c r="H216" i="83"/>
  <c r="DS220" i="84"/>
  <c r="AO220" i="83"/>
  <c r="BI220" i="83"/>
  <c r="AZ220" i="84"/>
  <c r="AZ221" i="84"/>
  <c r="AB220" i="83"/>
  <c r="AB221" i="83"/>
  <c r="DC221" i="84"/>
  <c r="DC222" i="84"/>
  <c r="CK221" i="84"/>
  <c r="BS221" i="84"/>
  <c r="AM221" i="84"/>
  <c r="F221" i="84"/>
  <c r="BI221" i="83"/>
  <c r="Q222" i="83"/>
  <c r="AC122" i="55"/>
  <c r="AC99" i="55" s="1"/>
  <c r="DW225" i="84"/>
  <c r="DW224" i="84"/>
  <c r="CQ221" i="83"/>
  <c r="CQ222" i="83"/>
  <c r="AG38" i="82"/>
  <c r="AG47" i="82"/>
  <c r="AQ47" i="82" s="1"/>
  <c r="AG29" i="82"/>
  <c r="AQ29" i="82" s="1"/>
  <c r="AZ222" i="84"/>
  <c r="AE122" i="55"/>
  <c r="AE78" i="55" s="1"/>
  <c r="CB213" i="83"/>
  <c r="CK220" i="83"/>
  <c r="L211" i="83"/>
  <c r="AD215" i="83"/>
  <c r="AW216" i="83"/>
  <c r="K214" i="84"/>
  <c r="BB212" i="84"/>
  <c r="CC210" i="83"/>
  <c r="Z210" i="83"/>
  <c r="AQ219" i="83"/>
  <c r="CE220" i="83"/>
  <c r="BX214" i="83"/>
  <c r="DB214" i="83"/>
  <c r="L213" i="83"/>
  <c r="BU219" i="84"/>
  <c r="BM215" i="84"/>
  <c r="DD217" i="83"/>
  <c r="D214" i="83"/>
  <c r="BF219" i="83"/>
  <c r="BF217" i="83"/>
  <c r="O216" i="84"/>
  <c r="AB122" i="55"/>
  <c r="CF213" i="83"/>
  <c r="D219" i="84"/>
  <c r="AE210" i="83"/>
  <c r="DB221" i="84"/>
  <c r="CO227" i="83"/>
  <c r="AN226" i="83"/>
  <c r="W44" i="73"/>
  <c r="L45" i="73"/>
  <c r="BK225" i="83"/>
  <c r="CU212" i="83"/>
  <c r="CH218" i="83"/>
  <c r="E214" i="83"/>
  <c r="CU211" i="83"/>
  <c r="Q211" i="83"/>
  <c r="AC214" i="83"/>
  <c r="CV213" i="83"/>
  <c r="X217" i="83"/>
  <c r="BM217" i="83"/>
  <c r="DO220" i="84"/>
  <c r="BG218" i="84"/>
  <c r="DC217" i="84"/>
  <c r="Y215" i="84"/>
  <c r="B215" i="84"/>
  <c r="AM217" i="84"/>
  <c r="R217" i="84"/>
  <c r="G213" i="84"/>
  <c r="BR219" i="84"/>
  <c r="N211" i="84"/>
  <c r="N210" i="84"/>
  <c r="S211" i="84"/>
  <c r="EI217" i="84"/>
  <c r="C219" i="84"/>
  <c r="AJ216" i="84"/>
  <c r="CM211" i="84"/>
  <c r="T211" i="84"/>
  <c r="T210" i="84"/>
  <c r="CM217" i="84"/>
  <c r="DN214" i="84"/>
  <c r="BA217" i="84"/>
  <c r="BD215" i="84"/>
  <c r="DQ210" i="84"/>
  <c r="CK218" i="84"/>
  <c r="CA211" i="84"/>
  <c r="DA210" i="84"/>
  <c r="BA215" i="84"/>
  <c r="DI213" i="84"/>
  <c r="V210" i="84"/>
  <c r="CV210" i="84"/>
  <c r="BL218" i="84"/>
  <c r="DK218" i="84"/>
  <c r="EA226" i="84"/>
  <c r="CO226" i="84"/>
  <c r="DM226" i="84"/>
  <c r="BA226" i="84"/>
  <c r="E220" i="84"/>
  <c r="CX217" i="84"/>
  <c r="DQ217" i="84"/>
  <c r="DO212" i="84"/>
  <c r="EH217" i="84"/>
  <c r="CV211" i="84"/>
  <c r="AV215" i="84"/>
  <c r="AA220" i="84"/>
  <c r="DQ211" i="84"/>
  <c r="CT219" i="84"/>
  <c r="CH215" i="84"/>
  <c r="AO210" i="84"/>
  <c r="AS212" i="84"/>
  <c r="DU216" i="84"/>
  <c r="P218" i="83"/>
  <c r="BZ218" i="83"/>
  <c r="AH222" i="83"/>
  <c r="DE225" i="84"/>
  <c r="DS226" i="84"/>
  <c r="CF226" i="84"/>
  <c r="DU227" i="84"/>
  <c r="U220" i="84"/>
  <c r="CK210" i="83"/>
  <c r="U220" i="83"/>
  <c r="CR215" i="83"/>
  <c r="I218" i="83"/>
  <c r="AG214" i="83"/>
  <c r="S214" i="83"/>
  <c r="AY216" i="83"/>
  <c r="AD220" i="83"/>
  <c r="H214" i="83"/>
  <c r="B219" i="83"/>
  <c r="S218" i="83"/>
  <c r="CD220" i="83"/>
  <c r="AH218" i="83"/>
  <c r="Z22" i="53"/>
  <c r="CI221" i="84"/>
  <c r="DU221" i="84"/>
  <c r="CH222" i="84"/>
  <c r="F221" i="83"/>
  <c r="AA222" i="83"/>
  <c r="T222" i="83"/>
  <c r="CZ223" i="84"/>
  <c r="CY224" i="84"/>
  <c r="BH224" i="84"/>
  <c r="AN225" i="83"/>
  <c r="EO225" i="84"/>
  <c r="CA225" i="84"/>
  <c r="C225" i="84"/>
  <c r="BJ225" i="83"/>
  <c r="AE22" i="58"/>
  <c r="DU226" i="84"/>
  <c r="AA226" i="84"/>
  <c r="CS216" i="84"/>
  <c r="CQ220" i="84"/>
  <c r="AU214" i="84"/>
  <c r="B213" i="84"/>
  <c r="CC215" i="84"/>
  <c r="N217" i="84"/>
  <c r="K220" i="84"/>
  <c r="CA220" i="84"/>
  <c r="K212" i="84"/>
  <c r="BT220" i="84"/>
  <c r="AC216" i="84"/>
  <c r="BK217" i="83"/>
  <c r="AN212" i="83"/>
  <c r="CX225" i="84"/>
  <c r="AH225" i="84"/>
  <c r="Z225" i="83"/>
  <c r="BO226" i="84"/>
  <c r="CV226" i="84"/>
  <c r="O10" i="82"/>
  <c r="AI10" i="82" s="1"/>
  <c r="O12" i="82"/>
  <c r="AI12" i="82" s="1"/>
  <c r="O18" i="82"/>
  <c r="AI18" i="82" s="1"/>
  <c r="CL23" i="37"/>
  <c r="P68" i="109"/>
  <c r="AU25" i="82"/>
  <c r="AU26" i="82"/>
  <c r="BM224" i="84"/>
  <c r="BM225" i="84"/>
  <c r="AG224" i="84"/>
  <c r="AG225" i="84"/>
  <c r="CM224" i="83"/>
  <c r="CM223" i="83"/>
  <c r="DE222" i="84"/>
  <c r="DE223" i="84"/>
  <c r="BN223" i="83"/>
  <c r="BN222" i="83"/>
  <c r="O9" i="82"/>
  <c r="AI9" i="82" s="1"/>
  <c r="DB223" i="83"/>
  <c r="D45" i="73"/>
  <c r="AC224" i="83"/>
  <c r="W101" i="55"/>
  <c r="T227" i="83"/>
  <c r="P227" i="83"/>
  <c r="AR43" i="82"/>
  <c r="AS39" i="82"/>
  <c r="W225" i="84"/>
  <c r="W103" i="55"/>
  <c r="W93" i="55"/>
  <c r="I211" i="84"/>
  <c r="Z211" i="84"/>
  <c r="CS210" i="84"/>
  <c r="BU215" i="84"/>
  <c r="CU217" i="84"/>
  <c r="F210" i="84"/>
  <c r="CI219" i="84"/>
  <c r="O212" i="84"/>
  <c r="R10" i="62"/>
  <c r="CN13" i="37"/>
  <c r="R68" i="109" s="1"/>
  <c r="T225" i="84"/>
  <c r="S225" i="84"/>
  <c r="C188" i="99"/>
  <c r="T10" i="62"/>
  <c r="AT217" i="84"/>
  <c r="AO218" i="84"/>
  <c r="AR217" i="84"/>
  <c r="EA214" i="84"/>
  <c r="CI210" i="84"/>
  <c r="CO214" i="84"/>
  <c r="EM215" i="84"/>
  <c r="L219" i="84"/>
  <c r="AF217" i="84"/>
  <c r="CG218" i="84"/>
  <c r="CD215" i="84"/>
  <c r="CC210" i="84"/>
  <c r="R210" i="84"/>
  <c r="CC218" i="84"/>
  <c r="EL213" i="84"/>
  <c r="CA214" i="84"/>
  <c r="DR211" i="84"/>
  <c r="EL218" i="84"/>
  <c r="BS219" i="84"/>
  <c r="BF213" i="84"/>
  <c r="U215" i="84"/>
  <c r="J215" i="84"/>
  <c r="AA212" i="84"/>
  <c r="DQ214" i="84"/>
  <c r="AG218" i="84"/>
  <c r="AC217" i="84"/>
  <c r="AH214" i="84"/>
  <c r="AC214" i="84"/>
  <c r="CK215" i="83"/>
  <c r="CY210" i="83"/>
  <c r="CO210" i="83"/>
  <c r="CV218" i="83"/>
  <c r="AG219" i="83"/>
  <c r="BN210" i="83"/>
  <c r="CM214" i="83"/>
  <c r="CF217" i="83"/>
  <c r="CD211" i="83"/>
  <c r="C212" i="83"/>
  <c r="N218" i="83"/>
  <c r="R218" i="83"/>
  <c r="V219" i="83"/>
  <c r="BZ210" i="83"/>
  <c r="BC216" i="83"/>
  <c r="AY213" i="83"/>
  <c r="N216" i="83"/>
  <c r="R22" i="58"/>
  <c r="Z14" i="54"/>
  <c r="Z220" i="83"/>
  <c r="Y220" i="83"/>
  <c r="AA22" i="53"/>
  <c r="L220" i="83"/>
  <c r="S220" i="84"/>
  <c r="BR221" i="84"/>
  <c r="BK221" i="84"/>
  <c r="Y221" i="84"/>
  <c r="BP221" i="84"/>
  <c r="AD221" i="84"/>
  <c r="DA221" i="83"/>
  <c r="CD221" i="83"/>
  <c r="CF221" i="83"/>
  <c r="AC22" i="53"/>
  <c r="AC14" i="54"/>
  <c r="L20" i="109" s="1"/>
  <c r="H222" i="84"/>
  <c r="BZ222" i="84"/>
  <c r="BK223" i="84"/>
  <c r="CK223" i="84"/>
  <c r="AD14" i="54"/>
  <c r="M20" i="109" s="1"/>
  <c r="AD22" i="57"/>
  <c r="DK224" i="84"/>
  <c r="AS224" i="84"/>
  <c r="AE14" i="54"/>
  <c r="N20" i="109" s="1"/>
  <c r="CC221" i="83"/>
  <c r="K222" i="83"/>
  <c r="J222" i="83"/>
  <c r="V222" i="83"/>
  <c r="CR224" i="83"/>
  <c r="AQ224" i="83"/>
  <c r="U10" i="62"/>
  <c r="R23" i="62"/>
  <c r="H27" i="109"/>
  <c r="CM22" i="37"/>
  <c r="AI227" i="84"/>
  <c r="BT227" i="84"/>
  <c r="P9" i="82"/>
  <c r="AJ9" i="82" s="1"/>
  <c r="P6" i="82"/>
  <c r="AJ6" i="82" s="1"/>
  <c r="P17" i="82"/>
  <c r="AJ17" i="82" s="1"/>
  <c r="AT17" i="82" s="1"/>
  <c r="Q8" i="82"/>
  <c r="AK8" i="82" s="1"/>
  <c r="Q17" i="82"/>
  <c r="AK17" i="82" s="1"/>
  <c r="Q7" i="82"/>
  <c r="AK7" i="82" s="1"/>
  <c r="Q18" i="82"/>
  <c r="AK18" i="82" s="1"/>
  <c r="Q13" i="82"/>
  <c r="AK13" i="82" s="1"/>
  <c r="AU13" i="82" s="1"/>
  <c r="Q14" i="82"/>
  <c r="AK14" i="82" s="1"/>
  <c r="Q5" i="82"/>
  <c r="AK5" i="82" s="1"/>
  <c r="Q9" i="82"/>
  <c r="AT47" i="82"/>
  <c r="CO224" i="84"/>
  <c r="CO223" i="84"/>
  <c r="BE224" i="83"/>
  <c r="BE223" i="83"/>
  <c r="BF224" i="83"/>
  <c r="BF223" i="83"/>
  <c r="P223" i="83"/>
  <c r="P222" i="83"/>
  <c r="H213" i="83"/>
  <c r="S219" i="83"/>
  <c r="AB10" i="9"/>
  <c r="O91" i="109" s="1"/>
  <c r="AB18" i="9"/>
  <c r="Z18" i="9"/>
  <c r="Z10" i="9"/>
  <c r="M91" i="109" s="1"/>
  <c r="G3" i="99"/>
  <c r="C4" i="99"/>
  <c r="C34" i="99"/>
  <c r="C50" i="99"/>
  <c r="K97" i="99"/>
  <c r="K115" i="99"/>
  <c r="K127" i="99"/>
  <c r="K135" i="99"/>
  <c r="K157" i="99"/>
  <c r="BJ211" i="84"/>
  <c r="BJ210" i="84"/>
  <c r="Q214" i="84"/>
  <c r="Q213" i="84"/>
  <c r="AP213" i="84"/>
  <c r="AP212" i="84"/>
  <c r="CD219" i="84"/>
  <c r="CD218" i="84"/>
  <c r="BY219" i="84"/>
  <c r="BY218" i="84"/>
  <c r="H214" i="84"/>
  <c r="H215" i="84"/>
  <c r="K218" i="84"/>
  <c r="K219" i="84"/>
  <c r="AM219" i="84"/>
  <c r="AM220" i="84"/>
  <c r="DW216" i="84"/>
  <c r="DW217" i="84"/>
  <c r="DB216" i="84"/>
  <c r="DB215" i="84"/>
  <c r="BF215" i="84"/>
  <c r="BF214" i="84"/>
  <c r="EP219" i="84"/>
  <c r="EP218" i="84"/>
  <c r="AQ218" i="84"/>
  <c r="AQ219" i="84"/>
  <c r="AO220" i="84"/>
  <c r="AO219" i="84"/>
  <c r="EE217" i="84"/>
  <c r="AN212" i="84"/>
  <c r="AN211" i="84"/>
  <c r="DM218" i="84"/>
  <c r="DM217" i="84"/>
  <c r="BD211" i="84"/>
  <c r="BD210" i="84"/>
  <c r="CJ213" i="83"/>
  <c r="CJ214" i="83"/>
  <c r="CO211" i="83"/>
  <c r="CO212" i="83"/>
  <c r="CI210" i="83"/>
  <c r="CI211" i="83"/>
  <c r="CJ215" i="83"/>
  <c r="CJ216" i="83"/>
  <c r="CK217" i="83"/>
  <c r="CK218" i="83"/>
  <c r="AA215" i="83"/>
  <c r="AA216" i="83"/>
  <c r="CN212" i="83"/>
  <c r="CN213" i="83"/>
  <c r="CC218" i="83"/>
  <c r="CC219" i="83"/>
  <c r="AY214" i="83"/>
  <c r="AY215" i="83"/>
  <c r="CB216" i="83"/>
  <c r="CB217" i="83"/>
  <c r="AO213" i="83"/>
  <c r="AO212" i="83"/>
  <c r="AR216" i="83"/>
  <c r="AR217" i="83"/>
  <c r="CQ218" i="83"/>
  <c r="CQ217" i="83"/>
  <c r="AY220" i="83"/>
  <c r="AY219" i="83"/>
  <c r="BK210" i="83"/>
  <c r="BK211" i="83"/>
  <c r="BD216" i="83"/>
  <c r="BD217" i="83"/>
  <c r="M218" i="83"/>
  <c r="M219" i="83"/>
  <c r="BL216" i="83"/>
  <c r="BL215" i="83"/>
  <c r="Y217" i="83"/>
  <c r="Y216" i="83"/>
  <c r="AD216" i="83"/>
  <c r="AD217" i="83"/>
  <c r="CI213" i="83"/>
  <c r="CI214" i="83"/>
  <c r="CH213" i="83"/>
  <c r="CH214" i="83"/>
  <c r="O216" i="83"/>
  <c r="O215" i="83"/>
  <c r="Y214" i="83"/>
  <c r="Y215" i="83"/>
  <c r="Q215" i="83"/>
  <c r="Q214" i="83"/>
  <c r="I215" i="83"/>
  <c r="I214" i="83"/>
  <c r="AI213" i="83"/>
  <c r="AI214" i="83"/>
  <c r="AA214" i="83"/>
  <c r="AA213" i="83"/>
  <c r="C214" i="83"/>
  <c r="C213" i="83"/>
  <c r="CC216" i="83"/>
  <c r="CC217" i="83"/>
  <c r="BO215" i="83"/>
  <c r="BO214" i="83"/>
  <c r="AV213" i="83"/>
  <c r="AV214" i="83"/>
  <c r="AY217" i="83"/>
  <c r="AY218" i="83"/>
  <c r="BK219" i="83"/>
  <c r="BK220" i="83"/>
  <c r="CF219" i="83"/>
  <c r="CF218" i="83"/>
  <c r="X216" i="83"/>
  <c r="X215" i="83"/>
  <c r="AX211" i="83"/>
  <c r="AX210" i="83"/>
  <c r="G210" i="83"/>
  <c r="G211" i="83"/>
  <c r="U210" i="83"/>
  <c r="U211" i="83"/>
  <c r="AR211" i="83"/>
  <c r="AR210" i="83"/>
  <c r="J216" i="83"/>
  <c r="J215" i="83"/>
  <c r="B212" i="83"/>
  <c r="B213" i="83"/>
  <c r="T219" i="83"/>
  <c r="T220" i="83"/>
  <c r="AF213" i="83"/>
  <c r="AF214" i="83"/>
  <c r="E217" i="83"/>
  <c r="E216" i="83"/>
  <c r="DE217" i="83"/>
  <c r="DE216" i="83"/>
  <c r="DF213" i="83"/>
  <c r="DF214" i="83"/>
  <c r="G219" i="83"/>
  <c r="G218" i="83"/>
  <c r="CZ218" i="83"/>
  <c r="CZ219" i="83"/>
  <c r="CA218" i="83"/>
  <c r="CA219" i="83"/>
  <c r="DB217" i="83"/>
  <c r="DB218" i="83"/>
  <c r="BY217" i="83"/>
  <c r="BY216" i="83"/>
  <c r="CE216" i="83"/>
  <c r="CE215" i="83"/>
  <c r="DD214" i="83"/>
  <c r="DD215" i="83"/>
  <c r="W219" i="83"/>
  <c r="W218" i="83"/>
  <c r="T217" i="83"/>
  <c r="T216" i="83"/>
  <c r="AB217" i="83"/>
  <c r="AB216" i="83"/>
  <c r="AJ217" i="83"/>
  <c r="AJ216" i="83"/>
  <c r="F219" i="83"/>
  <c r="F218" i="83"/>
  <c r="J219" i="83"/>
  <c r="J218" i="83"/>
  <c r="Z219" i="83"/>
  <c r="Z218" i="83"/>
  <c r="AD218" i="83"/>
  <c r="AD219" i="83"/>
  <c r="X122" i="55"/>
  <c r="B217" i="83"/>
  <c r="R211" i="83"/>
  <c r="R210" i="83"/>
  <c r="R215" i="83"/>
  <c r="R214" i="83"/>
  <c r="CR220" i="83"/>
  <c r="CR219" i="83"/>
  <c r="AZ214" i="83"/>
  <c r="AZ213" i="83"/>
  <c r="BB212" i="83"/>
  <c r="BB211" i="83"/>
  <c r="AO215" i="83"/>
  <c r="AO216" i="83"/>
  <c r="P14" i="54"/>
  <c r="T22" i="57"/>
  <c r="M22" i="58"/>
  <c r="Q22" i="58"/>
  <c r="O22" i="58"/>
  <c r="D24" i="109"/>
  <c r="D30" i="109" s="1"/>
  <c r="U14" i="54"/>
  <c r="V22" i="53"/>
  <c r="T22" i="53"/>
  <c r="L22" i="53"/>
  <c r="X22" i="53"/>
  <c r="P22" i="53"/>
  <c r="DD221" i="83"/>
  <c r="DD220" i="83"/>
  <c r="CC220" i="84"/>
  <c r="CC221" i="84"/>
  <c r="M221" i="84"/>
  <c r="M220" i="84"/>
  <c r="CM220" i="83"/>
  <c r="CM221" i="83"/>
  <c r="DX220" i="84"/>
  <c r="DX221" i="84"/>
  <c r="AH221" i="84"/>
  <c r="AH220" i="84"/>
  <c r="B221" i="83"/>
  <c r="AA122" i="55"/>
  <c r="B220" i="83"/>
  <c r="CB221" i="83"/>
  <c r="CB220" i="83"/>
  <c r="BH220" i="83"/>
  <c r="BH221" i="83"/>
  <c r="V220" i="84"/>
  <c r="V221" i="84"/>
  <c r="BN220" i="84"/>
  <c r="BN221" i="84"/>
  <c r="DR220" i="84"/>
  <c r="DR221" i="84"/>
  <c r="DO222" i="84"/>
  <c r="DO221" i="84"/>
  <c r="DN222" i="84"/>
  <c r="DN221" i="84"/>
  <c r="DM221" i="84"/>
  <c r="DM222" i="84"/>
  <c r="DP221" i="84"/>
  <c r="DP222" i="84"/>
  <c r="AO222" i="84"/>
  <c r="AO221" i="84"/>
  <c r="DD221" i="84"/>
  <c r="DD222" i="84"/>
  <c r="T221" i="84"/>
  <c r="T222" i="84"/>
  <c r="CS221" i="84"/>
  <c r="CS222" i="84"/>
  <c r="Y221" i="83"/>
  <c r="L222" i="83"/>
  <c r="L221" i="83"/>
  <c r="AB222" i="84"/>
  <c r="AB221" i="84"/>
  <c r="Y223" i="83"/>
  <c r="Y222" i="83"/>
  <c r="BI222" i="83"/>
  <c r="BI223" i="83"/>
  <c r="DI224" i="84"/>
  <c r="DI223" i="84"/>
  <c r="EL222" i="84"/>
  <c r="EL223" i="84"/>
  <c r="O224" i="84"/>
  <c r="O223" i="84"/>
  <c r="BM223" i="84"/>
  <c r="BM222" i="84"/>
  <c r="AA223" i="84"/>
  <c r="AA222" i="84"/>
  <c r="BK224" i="83"/>
  <c r="BK223" i="83"/>
  <c r="CJ223" i="84"/>
  <c r="CJ222" i="84"/>
  <c r="Z223" i="83"/>
  <c r="Z224" i="83"/>
  <c r="DL224" i="84"/>
  <c r="DL223" i="84"/>
  <c r="H223" i="84"/>
  <c r="AD222" i="84"/>
  <c r="BX222" i="84"/>
  <c r="BX223" i="84"/>
  <c r="EI224" i="84"/>
  <c r="EI223" i="84"/>
  <c r="CG224" i="84"/>
  <c r="CG223" i="84"/>
  <c r="BG222" i="84"/>
  <c r="BG223" i="84"/>
  <c r="AD22" i="53"/>
  <c r="BY225" i="83"/>
  <c r="BY224" i="83"/>
  <c r="BU225" i="84"/>
  <c r="BU224" i="84"/>
  <c r="DX225" i="84"/>
  <c r="DX224" i="84"/>
  <c r="EQ224" i="84"/>
  <c r="EQ223" i="84"/>
  <c r="AI222" i="84"/>
  <c r="AI223" i="84"/>
  <c r="L225" i="83"/>
  <c r="L224" i="83"/>
  <c r="CZ225" i="84"/>
  <c r="CZ224" i="84"/>
  <c r="AE22" i="57"/>
  <c r="AE22" i="53"/>
  <c r="AF22" i="53"/>
  <c r="EC220" i="84"/>
  <c r="H44" i="73"/>
  <c r="U219" i="83"/>
  <c r="AH215" i="84"/>
  <c r="EN214" i="84"/>
  <c r="R45" i="73"/>
  <c r="BL219" i="84"/>
  <c r="EA213" i="84"/>
  <c r="E219" i="84"/>
  <c r="K214" i="83"/>
  <c r="N219" i="83"/>
  <c r="G45" i="73"/>
  <c r="AT27" i="82"/>
  <c r="AR39" i="82"/>
  <c r="AT43" i="82"/>
  <c r="AR25" i="82"/>
  <c r="AR36" i="82"/>
  <c r="AS27" i="82"/>
  <c r="U225" i="84"/>
  <c r="BT225" i="84"/>
  <c r="CK224" i="84"/>
  <c r="AD223" i="83"/>
  <c r="CC219" i="84"/>
  <c r="AN215" i="84"/>
  <c r="BQ217" i="84"/>
  <c r="BQ216" i="84"/>
  <c r="EI214" i="84"/>
  <c r="EI215" i="84"/>
  <c r="G218" i="84"/>
  <c r="G217" i="84"/>
  <c r="EL212" i="84"/>
  <c r="EL211" i="84"/>
  <c r="CZ219" i="84"/>
  <c r="AE217" i="84"/>
  <c r="AE216" i="84"/>
  <c r="AA213" i="84"/>
  <c r="AA214" i="84"/>
  <c r="S216" i="84"/>
  <c r="S215" i="84"/>
  <c r="U101" i="55"/>
  <c r="CK225" i="84"/>
  <c r="AG222" i="84"/>
  <c r="AD224" i="83"/>
  <c r="Z224" i="84"/>
  <c r="AR21" i="82"/>
  <c r="BR222" i="84"/>
  <c r="CF222" i="83"/>
  <c r="BB225" i="84"/>
  <c r="W223" i="83"/>
  <c r="V223" i="83"/>
  <c r="CK224" i="83"/>
  <c r="AY223" i="84"/>
  <c r="AD222" i="83"/>
  <c r="CE224" i="83"/>
  <c r="H210" i="84"/>
  <c r="CA218" i="84"/>
  <c r="DX213" i="84"/>
  <c r="DM212" i="84"/>
  <c r="CU212" i="84"/>
  <c r="AR210" i="84"/>
  <c r="DL210" i="84"/>
  <c r="C216" i="84"/>
  <c r="CF214" i="84"/>
  <c r="AU217" i="84"/>
  <c r="EH210" i="84"/>
  <c r="BP225" i="84"/>
  <c r="CT226" i="84"/>
  <c r="V226" i="84"/>
  <c r="CJ226" i="84"/>
  <c r="DJ227" i="84"/>
  <c r="AN214" i="84"/>
  <c r="CT212" i="84"/>
  <c r="CQ215" i="84"/>
  <c r="AU215" i="84"/>
  <c r="AM211" i="84"/>
  <c r="CR216" i="84"/>
  <c r="V217" i="84"/>
  <c r="R219" i="83"/>
  <c r="BG224" i="84"/>
  <c r="CR225" i="83"/>
  <c r="AE226" i="84"/>
  <c r="DQ226" i="84"/>
  <c r="B218" i="84"/>
  <c r="BH216" i="84"/>
  <c r="AW218" i="84"/>
  <c r="AA217" i="84"/>
  <c r="F211" i="84"/>
  <c r="CQ210" i="84"/>
  <c r="CW211" i="84"/>
  <c r="AS217" i="84"/>
  <c r="Y211" i="84"/>
  <c r="AE219" i="84"/>
  <c r="O211" i="84"/>
  <c r="O217" i="84"/>
  <c r="CI218" i="84"/>
  <c r="AW213" i="84"/>
  <c r="R219" i="84"/>
  <c r="DE215" i="84"/>
  <c r="AU220" i="84"/>
  <c r="AY214" i="84"/>
  <c r="EL210" i="84"/>
  <c r="AQ210" i="84"/>
  <c r="AM226" i="84"/>
  <c r="CE227" i="84"/>
  <c r="CL220" i="84"/>
  <c r="J214" i="84"/>
  <c r="AM210" i="84"/>
  <c r="EL214" i="84"/>
  <c r="EQ220" i="84"/>
  <c r="EB220" i="84"/>
  <c r="CO225" i="84"/>
  <c r="CY225" i="83"/>
  <c r="BG226" i="84"/>
  <c r="EE226" i="84"/>
  <c r="BG227" i="84"/>
  <c r="AD22" i="9"/>
  <c r="C5" i="99"/>
  <c r="K5" i="99"/>
  <c r="C7" i="99"/>
  <c r="K7" i="99"/>
  <c r="C9" i="99"/>
  <c r="K9" i="99"/>
  <c r="C11" i="99"/>
  <c r="K11" i="99"/>
  <c r="C13" i="99"/>
  <c r="K13" i="99"/>
  <c r="C15" i="99"/>
  <c r="K15" i="99"/>
  <c r="C17" i="99"/>
  <c r="K17" i="99"/>
  <c r="C19" i="99"/>
  <c r="K19" i="99"/>
  <c r="C21" i="99"/>
  <c r="K21" i="99"/>
  <c r="C23" i="99"/>
  <c r="K23" i="99"/>
  <c r="C25" i="99"/>
  <c r="K25" i="99"/>
  <c r="C27" i="99"/>
  <c r="C88" i="99"/>
  <c r="K88" i="99"/>
  <c r="C114" i="99"/>
  <c r="C116" i="99"/>
  <c r="C118" i="99"/>
  <c r="C120" i="99"/>
  <c r="C122" i="99"/>
  <c r="C124" i="99"/>
  <c r="C126" i="99"/>
  <c r="C128" i="99"/>
  <c r="C130" i="99"/>
  <c r="C132" i="99"/>
  <c r="C134" i="99"/>
  <c r="C136" i="99"/>
  <c r="C138" i="99"/>
  <c r="C140" i="99"/>
  <c r="C142" i="99"/>
  <c r="C144" i="99"/>
  <c r="G161" i="99"/>
  <c r="K166" i="99"/>
  <c r="G167" i="99"/>
  <c r="O167" i="99"/>
  <c r="K168" i="99"/>
  <c r="C172" i="99"/>
  <c r="K172" i="99"/>
  <c r="C174" i="99"/>
  <c r="C178" i="99"/>
  <c r="C182" i="99"/>
  <c r="C186" i="99"/>
  <c r="C190" i="99"/>
  <c r="C194" i="99"/>
  <c r="S198" i="99"/>
  <c r="C228" i="99"/>
  <c r="K228" i="99"/>
  <c r="O231" i="99"/>
  <c r="G241" i="99"/>
  <c r="C242" i="99"/>
  <c r="K242" i="99"/>
  <c r="G243" i="99"/>
  <c r="C244" i="99"/>
  <c r="K244" i="99"/>
  <c r="G245" i="99"/>
  <c r="C246" i="99"/>
  <c r="K246" i="99"/>
  <c r="G247" i="99"/>
  <c r="C250" i="99"/>
  <c r="K250" i="99"/>
  <c r="CK212" i="84"/>
  <c r="CB210" i="84"/>
  <c r="K215" i="84"/>
  <c r="CR214" i="84"/>
  <c r="AC210" i="84"/>
  <c r="I216" i="84"/>
  <c r="M214" i="84"/>
  <c r="BY214" i="84"/>
  <c r="AH216" i="84"/>
  <c r="AM213" i="84"/>
  <c r="BB220" i="84"/>
  <c r="CV217" i="84"/>
  <c r="E214" i="84"/>
  <c r="M212" i="84"/>
  <c r="CO219" i="84"/>
  <c r="AF214" i="84"/>
  <c r="DX215" i="84"/>
  <c r="CN225" i="84"/>
  <c r="CE226" i="84"/>
  <c r="V227" i="84"/>
  <c r="C210" i="84"/>
  <c r="DR210" i="84"/>
  <c r="DZ216" i="84"/>
  <c r="S212" i="84"/>
  <c r="BO212" i="84"/>
  <c r="DK214" i="84"/>
  <c r="BF210" i="84"/>
  <c r="AM216" i="84"/>
  <c r="Y217" i="84"/>
  <c r="DE218" i="84"/>
  <c r="L214" i="84"/>
  <c r="BA220" i="84"/>
  <c r="AH217" i="83"/>
  <c r="EN225" i="84"/>
  <c r="DJ226" i="84"/>
  <c r="DL226" i="84"/>
  <c r="EL217" i="84"/>
  <c r="EE218" i="84"/>
  <c r="AX211" i="84"/>
  <c r="CI216" i="84"/>
  <c r="K211" i="84"/>
  <c r="CP210" i="84"/>
  <c r="F213" i="84"/>
  <c r="AO213" i="84"/>
  <c r="CS217" i="84"/>
  <c r="BD217" i="84"/>
  <c r="D212" i="84"/>
  <c r="CF212" i="84"/>
  <c r="CB211" i="84"/>
  <c r="CA215" i="84"/>
  <c r="AW216" i="84"/>
  <c r="CO217" i="84"/>
  <c r="AQ216" i="84"/>
  <c r="BA225" i="84"/>
  <c r="DX226" i="84"/>
  <c r="A29" i="85"/>
  <c r="P222" i="84"/>
  <c r="L224" i="84"/>
  <c r="AC222" i="84"/>
  <c r="EL225" i="84"/>
  <c r="D225" i="84"/>
  <c r="AF215" i="84"/>
  <c r="BU214" i="84"/>
  <c r="AA219" i="84"/>
  <c r="CK213" i="84"/>
  <c r="BR220" i="84"/>
  <c r="BH215" i="84"/>
  <c r="CM218" i="84"/>
  <c r="AE211" i="84"/>
  <c r="C220" i="84"/>
  <c r="S210" i="84"/>
  <c r="CW215" i="84"/>
  <c r="AE218" i="84"/>
  <c r="AM212" i="84"/>
  <c r="BQ214" i="84"/>
  <c r="CU219" i="84"/>
  <c r="AH217" i="84"/>
  <c r="O210" i="84"/>
  <c r="AM218" i="84"/>
  <c r="EA216" i="84"/>
  <c r="BF211" i="84"/>
  <c r="CN219" i="84"/>
  <c r="EO214" i="84"/>
  <c r="CN213" i="84"/>
  <c r="AO211" i="84"/>
  <c r="AG214" i="84"/>
  <c r="CT220" i="84"/>
  <c r="DK213" i="84"/>
  <c r="CR217" i="84"/>
  <c r="DD218" i="84"/>
  <c r="EK212" i="84"/>
  <c r="DF219" i="84"/>
  <c r="CQ213" i="84"/>
  <c r="AW211" i="84"/>
  <c r="DF216" i="84"/>
  <c r="BQ224" i="84"/>
  <c r="AJ224" i="84"/>
  <c r="AJ219" i="84"/>
  <c r="R211" i="84"/>
  <c r="B217" i="84"/>
  <c r="BY215" i="84"/>
  <c r="DX214" i="84"/>
  <c r="C218" i="84"/>
  <c r="DI212" i="84"/>
  <c r="K210" i="84"/>
  <c r="AG216" i="84"/>
  <c r="I214" i="84"/>
  <c r="BX216" i="84"/>
  <c r="I217" i="84"/>
  <c r="EK222" i="84"/>
  <c r="CO227" i="84"/>
  <c r="D211" i="84"/>
  <c r="CV213" i="84"/>
  <c r="L215" i="84"/>
  <c r="Y219" i="84"/>
  <c r="EH211" i="84"/>
  <c r="BO213" i="84"/>
  <c r="CQ214" i="84"/>
  <c r="Z210" i="84"/>
  <c r="CO216" i="84"/>
  <c r="EA215" i="84"/>
  <c r="CC213" i="84"/>
  <c r="AX222" i="84"/>
  <c r="DN225" i="84"/>
  <c r="CU214" i="84"/>
  <c r="BD216" i="84"/>
  <c r="AN218" i="84"/>
  <c r="CF222" i="84"/>
  <c r="BL225" i="84"/>
  <c r="Z225" i="84"/>
  <c r="CI211" i="84"/>
  <c r="BM214" i="84"/>
  <c r="L211" i="84"/>
  <c r="CC214" i="84"/>
  <c r="CM215" i="84"/>
  <c r="CX215" i="84"/>
  <c r="CY210" i="84"/>
  <c r="CB214" i="84"/>
  <c r="EJ213" i="84"/>
  <c r="EA211" i="84"/>
  <c r="EF213" i="84"/>
  <c r="DV219" i="84"/>
  <c r="BD218" i="84"/>
  <c r="CT218" i="84"/>
  <c r="H227" i="84"/>
  <c r="BN217" i="83"/>
  <c r="CV214" i="83"/>
  <c r="V216" i="83"/>
  <c r="T210" i="83"/>
  <c r="BJ219" i="83"/>
  <c r="W216" i="83"/>
  <c r="Z122" i="55"/>
  <c r="C51" i="58"/>
  <c r="C76" i="58"/>
  <c r="N45" i="73"/>
  <c r="H45" i="73"/>
  <c r="R44" i="73"/>
  <c r="N6" i="82"/>
  <c r="AH6" i="82" s="1"/>
  <c r="N18" i="82"/>
  <c r="AH18" i="82" s="1"/>
  <c r="AR19" i="82" s="1"/>
  <c r="N10" i="82"/>
  <c r="AH10" i="82" s="1"/>
  <c r="N9" i="82"/>
  <c r="AH9" i="82" s="1"/>
  <c r="O13" i="82"/>
  <c r="AI13" i="82" s="1"/>
  <c r="O16" i="82"/>
  <c r="O14" i="82"/>
  <c r="O7" i="82"/>
  <c r="AI7" i="82" s="1"/>
  <c r="S44" i="73"/>
  <c r="AS32" i="82"/>
  <c r="AS31" i="82"/>
  <c r="O15" i="82"/>
  <c r="AI15" i="82" s="1"/>
  <c r="O8" i="82"/>
  <c r="AI8" i="82" s="1"/>
  <c r="AS21" i="82"/>
  <c r="O45" i="73"/>
  <c r="O44" i="73"/>
  <c r="N11" i="82"/>
  <c r="AH11" i="82" s="1"/>
  <c r="O17" i="82"/>
  <c r="AI17" i="82" s="1"/>
  <c r="O5" i="82"/>
  <c r="AI5" i="82" s="1"/>
  <c r="O6" i="82"/>
  <c r="AI6" i="82" s="1"/>
  <c r="K43" i="73"/>
  <c r="Y45" i="73"/>
  <c r="X45" i="73"/>
  <c r="X44" i="73"/>
  <c r="Y44" i="73"/>
  <c r="T44" i="73"/>
  <c r="Q45" i="73"/>
  <c r="AG36" i="82"/>
  <c r="AG26" i="82"/>
  <c r="AQ26" i="82" s="1"/>
  <c r="AU27" i="82"/>
  <c r="AG34" i="82"/>
  <c r="AQ35" i="82" s="1"/>
  <c r="AG33" i="82"/>
  <c r="D44" i="73"/>
  <c r="V45" i="73"/>
  <c r="V44" i="73"/>
  <c r="Q44" i="73"/>
  <c r="AG37" i="82"/>
  <c r="AS42" i="82"/>
  <c r="DB219" i="83"/>
  <c r="DK225" i="84"/>
  <c r="DQ225" i="84"/>
  <c r="EF225" i="84"/>
  <c r="DO225" i="84"/>
  <c r="DU225" i="84"/>
  <c r="K225" i="84"/>
  <c r="BX225" i="84"/>
  <c r="AU45" i="82"/>
  <c r="BU216" i="84"/>
  <c r="T217" i="84"/>
  <c r="CB211" i="83"/>
  <c r="DC214" i="83"/>
  <c r="S211" i="83"/>
  <c r="Z212" i="83"/>
  <c r="I225" i="84"/>
  <c r="DJ225" i="84"/>
  <c r="AS225" i="84"/>
  <c r="AU40" i="82"/>
  <c r="CE214" i="84"/>
  <c r="CE216" i="84"/>
  <c r="EA218" i="84"/>
  <c r="DW212" i="84"/>
  <c r="EL219" i="84"/>
  <c r="I218" i="84"/>
  <c r="E217" i="84"/>
  <c r="BH212" i="84"/>
  <c r="CN215" i="84"/>
  <c r="DB217" i="84"/>
  <c r="DL218" i="84"/>
  <c r="C24" i="109"/>
  <c r="L22" i="57"/>
  <c r="DL225" i="84"/>
  <c r="R225" i="84"/>
  <c r="BY225" i="84"/>
  <c r="AQ225" i="84"/>
  <c r="CB225" i="84"/>
  <c r="R22" i="9"/>
  <c r="V22" i="9"/>
  <c r="C3" i="99"/>
  <c r="K3" i="99"/>
  <c r="O3" i="99"/>
  <c r="S3" i="99"/>
  <c r="G4" i="99"/>
  <c r="C40" i="99"/>
  <c r="K99" i="99"/>
  <c r="K143" i="99"/>
  <c r="K171" i="99"/>
  <c r="E44" i="73"/>
  <c r="J44" i="73"/>
  <c r="T43" i="73"/>
  <c r="E45" i="73"/>
  <c r="K45" i="73"/>
  <c r="G44" i="73"/>
  <c r="N12" i="82"/>
  <c r="AH12" i="82" s="1"/>
  <c r="AR12" i="82" s="1"/>
  <c r="N15" i="82"/>
  <c r="AH15" i="82" s="1"/>
  <c r="N17" i="82"/>
  <c r="AH17" i="82" s="1"/>
  <c r="AS47" i="82"/>
  <c r="N16" i="82"/>
  <c r="AH16" i="82" s="1"/>
  <c r="N8" i="82"/>
  <c r="AH8" i="82" s="1"/>
  <c r="AR31" i="82"/>
  <c r="AS44" i="82"/>
  <c r="AS43" i="82"/>
  <c r="AT35" i="82"/>
  <c r="AT36" i="82"/>
  <c r="AQ36" i="82"/>
  <c r="BL210" i="84"/>
  <c r="DY211" i="84"/>
  <c r="AG222" i="83"/>
  <c r="EN227" i="84"/>
  <c r="AF227" i="83"/>
  <c r="AU38" i="82"/>
  <c r="AS33" i="82"/>
  <c r="P211" i="84"/>
  <c r="B210" i="84"/>
  <c r="B216" i="84"/>
  <c r="DW215" i="84"/>
  <c r="ED214" i="84"/>
  <c r="BF216" i="84"/>
  <c r="EM216" i="84"/>
  <c r="AV212" i="84"/>
  <c r="EH212" i="84"/>
  <c r="BJ213" i="84"/>
  <c r="AZ217" i="84"/>
  <c r="DY218" i="84"/>
  <c r="DI218" i="84"/>
  <c r="D210" i="84"/>
  <c r="AF218" i="84"/>
  <c r="DA219" i="84"/>
  <c r="CM210" i="84"/>
  <c r="CL216" i="84"/>
  <c r="CL214" i="84"/>
  <c r="CY219" i="84"/>
  <c r="CB219" i="84"/>
  <c r="DE216" i="84"/>
  <c r="N218" i="84"/>
  <c r="AC219" i="84"/>
  <c r="DS217" i="84"/>
  <c r="BC211" i="84"/>
  <c r="BJ214" i="84"/>
  <c r="AQ214" i="84"/>
  <c r="AU211" i="84"/>
  <c r="AW210" i="84"/>
  <c r="O219" i="84"/>
  <c r="DF217" i="84"/>
  <c r="DS213" i="84"/>
  <c r="BB218" i="84"/>
  <c r="EE214" i="84"/>
  <c r="CF213" i="84"/>
  <c r="AU216" i="84"/>
  <c r="DY215" i="84"/>
  <c r="EG213" i="84"/>
  <c r="P213" i="84"/>
  <c r="DY216" i="84"/>
  <c r="CV216" i="84"/>
  <c r="U216" i="84"/>
  <c r="E215" i="84"/>
  <c r="Y212" i="84"/>
  <c r="H217" i="84"/>
  <c r="CO218" i="84"/>
  <c r="H212" i="84"/>
  <c r="BP212" i="84"/>
  <c r="EJ218" i="84"/>
  <c r="EB216" i="84"/>
  <c r="DJ211" i="84"/>
  <c r="EB217" i="84"/>
  <c r="EN216" i="84"/>
  <c r="EB212" i="84"/>
  <c r="AV212" i="83"/>
  <c r="X213" i="83"/>
  <c r="CE218" i="83"/>
  <c r="CL220" i="83"/>
  <c r="EO223" i="84"/>
  <c r="DC223" i="84"/>
  <c r="EM227" i="84"/>
  <c r="CO210" i="84"/>
  <c r="BO214" i="84"/>
  <c r="CO215" i="84"/>
  <c r="EM214" i="84"/>
  <c r="AZ211" i="84"/>
  <c r="CF210" i="84"/>
  <c r="L218" i="84"/>
  <c r="AF216" i="84"/>
  <c r="CG219" i="84"/>
  <c r="AB215" i="84"/>
  <c r="EC215" i="84"/>
  <c r="DA213" i="84"/>
  <c r="M210" i="84"/>
  <c r="DI210" i="84"/>
  <c r="F214" i="84"/>
  <c r="AE210" i="84"/>
  <c r="EQ215" i="84"/>
  <c r="BK210" i="84"/>
  <c r="EI216" i="84"/>
  <c r="CG212" i="84"/>
  <c r="CX216" i="84"/>
  <c r="DV213" i="84"/>
  <c r="DZ215" i="84"/>
  <c r="BO217" i="84"/>
  <c r="BH211" i="84"/>
  <c r="BT215" i="84"/>
  <c r="AV216" i="84"/>
  <c r="EE219" i="84"/>
  <c r="EG219" i="84"/>
  <c r="DQ218" i="84"/>
  <c r="CM212" i="84"/>
  <c r="BN216" i="84"/>
  <c r="AR212" i="84"/>
  <c r="BN210" i="84"/>
  <c r="DK210" i="84"/>
  <c r="DV216" i="84"/>
  <c r="DJ216" i="84"/>
  <c r="DR217" i="84"/>
  <c r="AX212" i="84"/>
  <c r="BB216" i="84"/>
  <c r="BP218" i="84"/>
  <c r="EO218" i="84"/>
  <c r="EC218" i="84"/>
  <c r="CD214" i="84"/>
  <c r="U212" i="84"/>
  <c r="I210" i="84"/>
  <c r="W213" i="84"/>
  <c r="EG214" i="84"/>
  <c r="EC212" i="84"/>
  <c r="CH217" i="84"/>
  <c r="M218" i="84"/>
  <c r="B214" i="84"/>
  <c r="CN215" i="83"/>
  <c r="CR212" i="83"/>
  <c r="AJ215" i="83"/>
  <c r="CA212" i="83"/>
  <c r="CV210" i="83"/>
  <c r="G227" i="84"/>
  <c r="AC225" i="83"/>
  <c r="BR223" i="84"/>
  <c r="AD225" i="83"/>
  <c r="AT212" i="84"/>
  <c r="AN216" i="84"/>
  <c r="CS211" i="84"/>
  <c r="CS213" i="84"/>
  <c r="BD214" i="84"/>
  <c r="AQ217" i="83"/>
  <c r="AT42" i="82"/>
  <c r="AR37" i="82"/>
  <c r="AT22" i="82"/>
  <c r="AR22" i="82"/>
  <c r="AU31" i="82"/>
  <c r="P11" i="82"/>
  <c r="AJ11" i="82" s="1"/>
  <c r="P7" i="82"/>
  <c r="AJ7" i="82" s="1"/>
  <c r="P14" i="82"/>
  <c r="AJ14" i="82" s="1"/>
  <c r="AT15" i="82" s="1"/>
  <c r="P12" i="82"/>
  <c r="AJ12" i="82" s="1"/>
  <c r="P13" i="82"/>
  <c r="AJ13" i="82" s="1"/>
  <c r="P18" i="82"/>
  <c r="AJ18" i="82" s="1"/>
  <c r="P5" i="82"/>
  <c r="AJ5" i="82" s="1"/>
  <c r="I220" i="84"/>
  <c r="I219" i="84"/>
  <c r="AB218" i="84"/>
  <c r="AB219" i="84"/>
  <c r="CQ217" i="84"/>
  <c r="CQ216" i="84"/>
  <c r="CY214" i="84"/>
  <c r="CY215" i="84"/>
  <c r="CE212" i="84"/>
  <c r="CE213" i="84"/>
  <c r="DM210" i="84"/>
  <c r="DM211" i="84"/>
  <c r="AU213" i="84"/>
  <c r="AU212" i="84"/>
  <c r="EE211" i="84"/>
  <c r="EE210" i="84"/>
  <c r="EM218" i="84"/>
  <c r="EM217" i="84"/>
  <c r="BL212" i="84"/>
  <c r="BL213" i="84"/>
  <c r="DZ212" i="84"/>
  <c r="DZ213" i="84"/>
  <c r="DV217" i="84"/>
  <c r="DV218" i="84"/>
  <c r="EH219" i="84"/>
  <c r="EH218" i="84"/>
  <c r="BO218" i="84"/>
  <c r="BO219" i="84"/>
  <c r="BG216" i="84"/>
  <c r="BG217" i="84"/>
  <c r="BA213" i="84"/>
  <c r="BA212" i="84"/>
  <c r="BH214" i="84"/>
  <c r="BH213" i="84"/>
  <c r="AT216" i="84"/>
  <c r="AT215" i="84"/>
  <c r="BL217" i="84"/>
  <c r="BL216" i="84"/>
  <c r="BT218" i="84"/>
  <c r="BT217" i="84"/>
  <c r="EA219" i="84"/>
  <c r="EA220" i="84"/>
  <c r="CG216" i="84"/>
  <c r="CG217" i="84"/>
  <c r="V218" i="84"/>
  <c r="V219" i="84"/>
  <c r="Q220" i="84"/>
  <c r="Q219" i="84"/>
  <c r="DO217" i="84"/>
  <c r="DO216" i="84"/>
  <c r="AY210" i="84"/>
  <c r="AY211" i="84"/>
  <c r="AW220" i="84"/>
  <c r="AW219" i="84"/>
  <c r="EJ211" i="84"/>
  <c r="EJ212" i="84"/>
  <c r="AB217" i="84"/>
  <c r="AB216" i="84"/>
  <c r="CT216" i="84"/>
  <c r="CT215" i="84"/>
  <c r="AG219" i="84"/>
  <c r="AG220" i="84"/>
  <c r="EI210" i="84"/>
  <c r="EI211" i="84"/>
  <c r="EH213" i="84"/>
  <c r="EH214" i="84"/>
  <c r="EP215" i="84"/>
  <c r="EP214" i="84"/>
  <c r="ED216" i="84"/>
  <c r="ED215" i="84"/>
  <c r="EP216" i="84"/>
  <c r="EP217" i="84"/>
  <c r="P8" i="82"/>
  <c r="AJ8" i="82" s="1"/>
  <c r="P10" i="82"/>
  <c r="AJ10" i="82" s="1"/>
  <c r="AI19" i="82"/>
  <c r="AS20" i="82" s="1"/>
  <c r="AK22" i="82"/>
  <c r="AS37" i="82"/>
  <c r="AS36" i="82"/>
  <c r="AI34" i="82"/>
  <c r="AI23" i="82"/>
  <c r="AS23" i="82" s="1"/>
  <c r="DR218" i="84"/>
  <c r="DR219" i="84"/>
  <c r="AS220" i="84"/>
  <c r="AS219" i="84"/>
  <c r="AU219" i="84"/>
  <c r="AU218" i="84"/>
  <c r="BC216" i="84"/>
  <c r="BC217" i="84"/>
  <c r="BN211" i="84"/>
  <c r="BN212" i="84"/>
  <c r="AX215" i="84"/>
  <c r="AX216" i="84"/>
  <c r="EO220" i="84"/>
  <c r="EO219" i="84"/>
  <c r="DI219" i="84"/>
  <c r="DI220" i="84"/>
  <c r="CD216" i="84"/>
  <c r="CD217" i="84"/>
  <c r="CP214" i="84"/>
  <c r="CP213" i="84"/>
  <c r="EG216" i="84"/>
  <c r="EG217" i="84"/>
  <c r="BX219" i="84"/>
  <c r="BX218" i="84"/>
  <c r="DF215" i="84"/>
  <c r="DF214" i="84"/>
  <c r="DB218" i="84"/>
  <c r="DB219" i="84"/>
  <c r="BZ217" i="84"/>
  <c r="BZ218" i="84"/>
  <c r="DP220" i="84"/>
  <c r="DP219" i="84"/>
  <c r="EN218" i="84"/>
  <c r="EN217" i="84"/>
  <c r="EJ214" i="84"/>
  <c r="DL220" i="84"/>
  <c r="DL219" i="84"/>
  <c r="DP212" i="84"/>
  <c r="DP213" i="84"/>
  <c r="CQ219" i="84"/>
  <c r="CQ218" i="84"/>
  <c r="DT212" i="84"/>
  <c r="DT213" i="84"/>
  <c r="CB212" i="84"/>
  <c r="CB213" i="84"/>
  <c r="AY216" i="84"/>
  <c r="AY217" i="84"/>
  <c r="AP220" i="84"/>
  <c r="AP219" i="84"/>
  <c r="EJ219" i="84"/>
  <c r="EJ220" i="84"/>
  <c r="EF218" i="84"/>
  <c r="EF219" i="84"/>
  <c r="EJ215" i="84"/>
  <c r="EB215" i="84"/>
  <c r="EB214" i="84"/>
  <c r="ED210" i="84"/>
  <c r="ED211" i="84"/>
  <c r="AZ212" i="84"/>
  <c r="AZ213" i="84"/>
  <c r="EH225" i="84"/>
  <c r="EH224" i="84"/>
  <c r="EK225" i="84"/>
  <c r="EK224" i="84"/>
  <c r="AI225" i="84"/>
  <c r="AI224" i="84"/>
  <c r="CZ225" i="83"/>
  <c r="CZ224" i="83"/>
  <c r="D225" i="83"/>
  <c r="D224" i="83"/>
  <c r="Y257" i="72"/>
  <c r="Y254" i="72"/>
  <c r="AR219" i="84"/>
  <c r="AZ218" i="84"/>
  <c r="CH213" i="84"/>
  <c r="DY219" i="84"/>
  <c r="AQ215" i="84"/>
  <c r="DL217" i="84"/>
  <c r="CL212" i="84"/>
  <c r="N219" i="84"/>
  <c r="EJ216" i="84"/>
  <c r="DU218" i="84"/>
  <c r="DE217" i="84"/>
  <c r="E218" i="84"/>
  <c r="CL217" i="84"/>
  <c r="BC219" i="84"/>
  <c r="AJ30" i="82"/>
  <c r="AT31" i="82" s="1"/>
  <c r="BZ224" i="84"/>
  <c r="BZ223" i="84"/>
  <c r="CD225" i="84"/>
  <c r="CD224" i="84"/>
  <c r="AV224" i="84"/>
  <c r="AV225" i="84"/>
  <c r="CF224" i="83"/>
  <c r="CF223" i="83"/>
  <c r="DB223" i="84"/>
  <c r="DB224" i="84"/>
  <c r="BD223" i="84"/>
  <c r="BD224" i="84"/>
  <c r="AP223" i="84"/>
  <c r="AP222" i="84"/>
  <c r="BO222" i="84"/>
  <c r="BO223" i="84"/>
  <c r="Q223" i="84"/>
  <c r="Q222" i="84"/>
  <c r="Z223" i="84"/>
  <c r="Z222" i="84"/>
  <c r="CI224" i="84"/>
  <c r="CI225" i="84"/>
  <c r="AB223" i="84"/>
  <c r="AB224" i="84"/>
  <c r="AE100" i="55"/>
  <c r="DF223" i="83"/>
  <c r="DF224" i="83"/>
  <c r="M224" i="83"/>
  <c r="M225" i="83"/>
  <c r="U223" i="84"/>
  <c r="U222" i="84"/>
  <c r="EO224" i="84"/>
  <c r="AG43" i="82"/>
  <c r="AQ44" i="82" s="1"/>
  <c r="N5" i="82"/>
  <c r="AH5" i="82" s="1"/>
  <c r="DC224" i="84"/>
  <c r="BN223" i="84"/>
  <c r="BN222" i="84"/>
  <c r="DF223" i="84"/>
  <c r="DF222" i="84"/>
  <c r="X68" i="55"/>
  <c r="X89" i="55"/>
  <c r="X100" i="55"/>
  <c r="X77" i="55"/>
  <c r="X94" i="55"/>
  <c r="X80" i="55"/>
  <c r="X70" i="55"/>
  <c r="X90" i="55"/>
  <c r="X78" i="55"/>
  <c r="P220" i="84"/>
  <c r="P219" i="84"/>
  <c r="C212" i="84"/>
  <c r="C211" i="84"/>
  <c r="BG213" i="84"/>
  <c r="BG214" i="84"/>
  <c r="BK219" i="84"/>
  <c r="BK220" i="84"/>
  <c r="BZ212" i="84"/>
  <c r="BZ211" i="84"/>
  <c r="CZ212" i="84"/>
  <c r="CZ213" i="84"/>
  <c r="AY212" i="84"/>
  <c r="AY213" i="84"/>
  <c r="DP210" i="84"/>
  <c r="BK214" i="84"/>
  <c r="BK215" i="84"/>
  <c r="BA210" i="84"/>
  <c r="BA211" i="84"/>
  <c r="DQ216" i="84"/>
  <c r="DQ215" i="84"/>
  <c r="DM215" i="84"/>
  <c r="DM214" i="84"/>
  <c r="CH218" i="84"/>
  <c r="CH219" i="84"/>
  <c r="DI214" i="84"/>
  <c r="DI215" i="84"/>
  <c r="DU214" i="84"/>
  <c r="DU213" i="84"/>
  <c r="CN216" i="84"/>
  <c r="CN217" i="84"/>
  <c r="K216" i="84"/>
  <c r="K217" i="84"/>
  <c r="CI214" i="84"/>
  <c r="CI215" i="84"/>
  <c r="DW211" i="84"/>
  <c r="DW210" i="84"/>
  <c r="EL216" i="84"/>
  <c r="EL215" i="84"/>
  <c r="DN217" i="84"/>
  <c r="DN219" i="84"/>
  <c r="DN220" i="84"/>
  <c r="CH212" i="84"/>
  <c r="CH211" i="84"/>
  <c r="G215" i="84"/>
  <c r="G214" i="84"/>
  <c r="W216" i="84"/>
  <c r="W217" i="84"/>
  <c r="EE212" i="84"/>
  <c r="EE213" i="84"/>
  <c r="BG211" i="84"/>
  <c r="BG210" i="84"/>
  <c r="EF214" i="84"/>
  <c r="DL214" i="84"/>
  <c r="DL213" i="84"/>
  <c r="EQ216" i="84"/>
  <c r="AN220" i="84"/>
  <c r="AN219" i="84"/>
  <c r="DJ214" i="84"/>
  <c r="DJ215" i="84"/>
  <c r="DU219" i="84"/>
  <c r="DU220" i="84"/>
  <c r="CV215" i="84"/>
  <c r="CV214" i="84"/>
  <c r="EC213" i="84"/>
  <c r="EC214" i="84"/>
  <c r="CV220" i="84"/>
  <c r="CV219" i="84"/>
  <c r="CZ217" i="84"/>
  <c r="CZ218" i="84"/>
  <c r="AG27" i="82"/>
  <c r="AQ28" i="82" s="1"/>
  <c r="AT28" i="82"/>
  <c r="AT39" i="82"/>
  <c r="AU34" i="82"/>
  <c r="AU36" i="82"/>
  <c r="AC224" i="84"/>
  <c r="AC225" i="84"/>
  <c r="CE222" i="83"/>
  <c r="CE223" i="83"/>
  <c r="AF222" i="84"/>
  <c r="AF221" i="84"/>
  <c r="B211" i="84"/>
  <c r="R215" i="84"/>
  <c r="CY211" i="84"/>
  <c r="BS217" i="84"/>
  <c r="BS218" i="84"/>
  <c r="DA211" i="84"/>
  <c r="AS214" i="84"/>
  <c r="AS215" i="84"/>
  <c r="DU211" i="84"/>
  <c r="AX210" i="84"/>
  <c r="CB215" i="84"/>
  <c r="BN217" i="84"/>
  <c r="BN218" i="84"/>
  <c r="CD210" i="84"/>
  <c r="CD211" i="84"/>
  <c r="Q210" i="84"/>
  <c r="AF220" i="84"/>
  <c r="AF219" i="84"/>
  <c r="CG213" i="84"/>
  <c r="CG214" i="84"/>
  <c r="AO215" i="84"/>
  <c r="AO216" i="84"/>
  <c r="AQ212" i="84"/>
  <c r="AQ211" i="84"/>
  <c r="CJ214" i="84"/>
  <c r="J219" i="84"/>
  <c r="J218" i="84"/>
  <c r="F215" i="84"/>
  <c r="V215" i="84"/>
  <c r="V216" i="84"/>
  <c r="AG32" i="82"/>
  <c r="AT38" i="82"/>
  <c r="AR26" i="82"/>
  <c r="AG223" i="84"/>
  <c r="AJ223" i="84"/>
  <c r="H223" i="83"/>
  <c r="DA224" i="83"/>
  <c r="E222" i="84"/>
  <c r="CS225" i="84"/>
  <c r="E225" i="84"/>
  <c r="X67" i="55"/>
  <c r="X79" i="55"/>
  <c r="X81" i="55"/>
  <c r="X106" i="55"/>
  <c r="X97" i="55"/>
  <c r="N223" i="83"/>
  <c r="X76" i="55"/>
  <c r="X71" i="55"/>
  <c r="X84" i="55"/>
  <c r="X103" i="55"/>
  <c r="X72" i="55"/>
  <c r="BC214" i="84"/>
  <c r="CR219" i="84"/>
  <c r="AB214" i="84"/>
  <c r="DD214" i="84"/>
  <c r="CO211" i="84"/>
  <c r="AB84" i="55"/>
  <c r="AB104" i="55"/>
  <c r="AB66" i="55"/>
  <c r="AB73" i="55"/>
  <c r="AB93" i="55"/>
  <c r="AB101" i="55"/>
  <c r="AB112" i="55"/>
  <c r="AB70" i="55"/>
  <c r="AB90" i="55"/>
  <c r="AB106" i="55"/>
  <c r="AB68" i="55"/>
  <c r="BS216" i="84"/>
  <c r="DZ214" i="84"/>
  <c r="BP213" i="84"/>
  <c r="DY210" i="84"/>
  <c r="U217" i="84"/>
  <c r="BB219" i="84"/>
  <c r="DJ217" i="84"/>
  <c r="BF217" i="84"/>
  <c r="O218" i="84"/>
  <c r="T216" i="84"/>
  <c r="W210" i="84"/>
  <c r="AH219" i="83"/>
  <c r="AH220" i="83"/>
  <c r="H216" i="84"/>
  <c r="DJ210" i="84"/>
  <c r="BP211" i="84"/>
  <c r="AV213" i="84"/>
  <c r="CX213" i="84"/>
  <c r="BP210" i="84"/>
  <c r="BZ213" i="84"/>
  <c r="DP215" i="84"/>
  <c r="DP214" i="84"/>
  <c r="CK212" i="83"/>
  <c r="CK211" i="83"/>
  <c r="BO225" i="84"/>
  <c r="BO224" i="84"/>
  <c r="Y257" i="1"/>
  <c r="Y254" i="1"/>
  <c r="CF211" i="84"/>
  <c r="G210" i="84"/>
  <c r="AS213" i="84"/>
  <c r="E210" i="84"/>
  <c r="BC215" i="84"/>
  <c r="AQ213" i="84"/>
  <c r="BH210" i="84"/>
  <c r="DK211" i="84"/>
  <c r="EB218" i="84"/>
  <c r="DZ210" i="84"/>
  <c r="EJ217" i="84"/>
  <c r="BZ214" i="84"/>
  <c r="AG220" i="83"/>
  <c r="AR214" i="83"/>
  <c r="CW211" i="83"/>
  <c r="CR223" i="83"/>
  <c r="H213" i="84"/>
  <c r="CT214" i="84"/>
  <c r="EG212" i="84"/>
  <c r="Q216" i="84"/>
  <c r="DK217" i="84"/>
  <c r="CR210" i="84"/>
  <c r="EQ217" i="84"/>
  <c r="Y122" i="55"/>
  <c r="B218" i="83"/>
  <c r="DK220" i="84"/>
  <c r="AW220" i="83"/>
  <c r="AB225" i="83"/>
  <c r="AP215" i="84"/>
  <c r="AX213" i="84"/>
  <c r="CW218" i="84"/>
  <c r="DN212" i="84"/>
  <c r="AP218" i="84"/>
  <c r="CX220" i="84"/>
  <c r="Z215" i="84"/>
  <c r="DN218" i="84"/>
  <c r="CY218" i="84"/>
  <c r="BX214" i="84"/>
  <c r="AC220" i="84"/>
  <c r="CI220" i="84"/>
  <c r="BZ216" i="84"/>
  <c r="EF210" i="84"/>
  <c r="EG215" i="84"/>
  <c r="EK214" i="84"/>
  <c r="Y213" i="84"/>
  <c r="CN218" i="84"/>
  <c r="DD216" i="84"/>
  <c r="E219" i="83"/>
  <c r="CY213" i="83"/>
  <c r="CM210" i="83"/>
  <c r="CV219" i="83"/>
  <c r="CO214" i="83"/>
  <c r="BZ212" i="83"/>
  <c r="K210" i="83"/>
  <c r="AZ215" i="83"/>
  <c r="BC217" i="83"/>
  <c r="S220" i="83"/>
  <c r="M217" i="83"/>
  <c r="DA220" i="83"/>
  <c r="X220" i="83"/>
  <c r="CB221" i="84"/>
  <c r="Y249" i="1"/>
  <c r="Y253" i="1"/>
  <c r="BC213" i="83"/>
  <c r="BB214" i="83"/>
  <c r="BB217" i="83"/>
  <c r="Z216" i="83"/>
  <c r="N217" i="83"/>
  <c r="M212" i="83"/>
  <c r="P210" i="83"/>
  <c r="CC220" i="83"/>
  <c r="AC218" i="83"/>
  <c r="CN224" i="84"/>
  <c r="EA225" i="84"/>
  <c r="O225" i="84"/>
  <c r="CQ225" i="84"/>
  <c r="DD225" i="84"/>
  <c r="CJ225" i="83"/>
  <c r="X225" i="83"/>
  <c r="C28" i="99"/>
  <c r="C32" i="99"/>
  <c r="C42" i="99"/>
  <c r="C48" i="99"/>
  <c r="K89" i="99"/>
  <c r="K91" i="99"/>
  <c r="K105" i="99"/>
  <c r="K107" i="99"/>
  <c r="K113" i="99"/>
  <c r="K121" i="99"/>
  <c r="K123" i="99"/>
  <c r="K125" i="99"/>
  <c r="K129" i="99"/>
  <c r="K131" i="99"/>
  <c r="K133" i="99"/>
  <c r="K137" i="99"/>
  <c r="K139" i="99"/>
  <c r="K141" i="99"/>
  <c r="K145" i="99"/>
  <c r="K149" i="99"/>
  <c r="K153" i="99"/>
  <c r="K162" i="99"/>
  <c r="C176" i="99"/>
  <c r="C180" i="99"/>
  <c r="C184" i="99"/>
  <c r="C192" i="99"/>
  <c r="C196" i="99"/>
  <c r="K220" i="83"/>
  <c r="AF221" i="83"/>
  <c r="CB222" i="84"/>
  <c r="X221" i="83"/>
  <c r="DU224" i="84"/>
  <c r="CK223" i="83"/>
  <c r="EB225" i="84"/>
  <c r="DP225" i="84"/>
  <c r="AD225" i="84"/>
  <c r="EE225" i="84"/>
  <c r="DM225" i="84"/>
  <c r="CR225" i="84"/>
  <c r="EL227" i="84"/>
  <c r="Y244" i="1"/>
  <c r="DR226" i="84"/>
  <c r="AX226" i="84"/>
  <c r="AO226" i="84"/>
  <c r="CS226" i="84"/>
  <c r="BC226" i="84"/>
  <c r="BU226" i="84"/>
  <c r="BC227" i="84"/>
  <c r="DA227" i="84"/>
  <c r="EP227" i="84"/>
  <c r="Y248" i="1"/>
  <c r="Y251" i="1"/>
  <c r="AJ222" i="83"/>
  <c r="EM223" i="84"/>
  <c r="BG225" i="84"/>
  <c r="BK225" i="84"/>
  <c r="DZ225" i="84"/>
  <c r="EC225" i="84"/>
  <c r="BF225" i="84"/>
  <c r="H226" i="84"/>
  <c r="EF226" i="84"/>
  <c r="N226" i="84"/>
  <c r="AJ226" i="84"/>
  <c r="AU226" i="84"/>
  <c r="R226" i="84"/>
  <c r="CY226" i="84"/>
  <c r="EO226" i="84"/>
  <c r="EP226" i="84"/>
  <c r="BQ226" i="84"/>
  <c r="C227" i="84"/>
  <c r="F227" i="84"/>
  <c r="N227" i="84"/>
  <c r="AE227" i="84"/>
  <c r="BA227" i="84"/>
  <c r="BH227" i="84"/>
  <c r="BO227" i="84"/>
  <c r="BS227" i="84"/>
  <c r="DL227" i="84"/>
  <c r="DP227" i="84"/>
  <c r="DZ227" i="84"/>
  <c r="EH227" i="84"/>
  <c r="Q22" i="9"/>
  <c r="Y246" i="1"/>
  <c r="Y247" i="1"/>
  <c r="Y245" i="72"/>
  <c r="Y248" i="72"/>
  <c r="CW226" i="84"/>
  <c r="AG226" i="84"/>
  <c r="DI226" i="84"/>
  <c r="E226" i="84"/>
  <c r="DE226" i="84"/>
  <c r="O227" i="84"/>
  <c r="R227" i="84"/>
  <c r="AT227" i="84"/>
  <c r="BQ227" i="84"/>
  <c r="CS227" i="84"/>
  <c r="DQ227" i="84"/>
  <c r="Y256" i="1"/>
  <c r="Y243" i="71"/>
  <c r="Y250" i="71"/>
  <c r="D22" i="109"/>
  <c r="AH5" i="54"/>
  <c r="AH51" i="54"/>
  <c r="AH15" i="53"/>
  <c r="AH14" i="57"/>
  <c r="AG45" i="53"/>
  <c r="AF65" i="54"/>
  <c r="V25" i="56"/>
  <c r="AB40" i="56"/>
  <c r="V52" i="56"/>
  <c r="X52" i="56"/>
  <c r="AB52" i="56"/>
  <c r="AF52" i="56"/>
  <c r="V67" i="56"/>
  <c r="P67" i="56"/>
  <c r="AB67" i="56"/>
  <c r="AG91" i="57"/>
  <c r="AC97" i="58"/>
  <c r="Y122" i="58"/>
  <c r="T22" i="58"/>
  <c r="Q14" i="54"/>
  <c r="Z22" i="58"/>
  <c r="B109" i="55"/>
  <c r="AE81" i="55"/>
  <c r="AU225" i="84"/>
  <c r="AH224" i="83"/>
  <c r="DE224" i="83"/>
  <c r="CI212" i="84"/>
  <c r="AY215" i="84"/>
  <c r="BX215" i="84"/>
  <c r="CJ218" i="84"/>
  <c r="BB214" i="84"/>
  <c r="BE215" i="83"/>
  <c r="DR227" i="84"/>
  <c r="H211" i="84"/>
  <c r="I215" i="84"/>
  <c r="AI216" i="84"/>
  <c r="CL210" i="84"/>
  <c r="AV227" i="84"/>
  <c r="AE105" i="55"/>
  <c r="CC225" i="84"/>
  <c r="G224" i="84"/>
  <c r="DD223" i="83"/>
  <c r="AE215" i="84"/>
  <c r="AP216" i="84"/>
  <c r="DX212" i="84"/>
  <c r="J227" i="84"/>
  <c r="U227" i="84"/>
  <c r="CQ227" i="84"/>
  <c r="EJ227" i="84"/>
  <c r="W212" i="83"/>
  <c r="DX227" i="84"/>
  <c r="AG19" i="82"/>
  <c r="AQ20" i="82" s="1"/>
  <c r="AU28" i="82"/>
  <c r="AU29" i="82"/>
  <c r="AH44" i="82"/>
  <c r="AR23" i="82"/>
  <c r="AR24" i="82"/>
  <c r="AU35" i="82"/>
  <c r="AK43" i="82"/>
  <c r="AU32" i="82"/>
  <c r="AJ44" i="82"/>
  <c r="AT45" i="82" s="1"/>
  <c r="AR46" i="82"/>
  <c r="V14" i="54"/>
  <c r="N14" i="54"/>
  <c r="Q22" i="57"/>
  <c r="Y22" i="57"/>
  <c r="Y22" i="53"/>
  <c r="AQ46" i="82"/>
  <c r="AG30" i="82"/>
  <c r="AT23" i="82"/>
  <c r="AR41" i="82"/>
  <c r="AR38" i="82"/>
  <c r="AU33" i="82"/>
  <c r="AU41" i="82"/>
  <c r="AU42" i="82"/>
  <c r="AR47" i="82"/>
  <c r="AU37" i="82"/>
  <c r="S22" i="9"/>
  <c r="D4" i="99"/>
  <c r="S4" i="99"/>
  <c r="G5" i="99"/>
  <c r="S5" i="99"/>
  <c r="G6" i="99"/>
  <c r="S6" i="99"/>
  <c r="G7" i="99"/>
  <c r="S7" i="99"/>
  <c r="G8" i="99"/>
  <c r="S8" i="99"/>
  <c r="G9" i="99"/>
  <c r="S9" i="99"/>
  <c r="G10" i="99"/>
  <c r="S10" i="99"/>
  <c r="G11" i="99"/>
  <c r="S11" i="99"/>
  <c r="G12" i="99"/>
  <c r="O12" i="99"/>
  <c r="S12" i="99"/>
  <c r="G13" i="99"/>
  <c r="S13" i="99"/>
  <c r="G14" i="99"/>
  <c r="S14" i="99"/>
  <c r="G15" i="99"/>
  <c r="S15" i="99"/>
  <c r="G16" i="99"/>
  <c r="S16" i="99"/>
  <c r="G17" i="99"/>
  <c r="S17" i="99"/>
  <c r="G18" i="99"/>
  <c r="S18" i="99"/>
  <c r="G19" i="99"/>
  <c r="S19" i="99"/>
  <c r="G20" i="99"/>
  <c r="S20" i="99"/>
  <c r="G21" i="99"/>
  <c r="S21" i="99"/>
  <c r="G22" i="99"/>
  <c r="S22" i="99"/>
  <c r="G23" i="99"/>
  <c r="S23" i="99"/>
  <c r="G24" i="99"/>
  <c r="S24" i="99"/>
  <c r="G25" i="99"/>
  <c r="S25" i="99"/>
  <c r="G26" i="99"/>
  <c r="S26" i="99"/>
  <c r="G27" i="99"/>
  <c r="K27" i="99"/>
  <c r="S27" i="99"/>
  <c r="G28" i="99"/>
  <c r="K28" i="99"/>
  <c r="C29" i="99"/>
  <c r="G29" i="99"/>
  <c r="K29" i="99"/>
  <c r="S29" i="99"/>
  <c r="G30" i="99"/>
  <c r="K30" i="99"/>
  <c r="S30" i="99"/>
  <c r="C31" i="99"/>
  <c r="G31" i="99"/>
  <c r="K31" i="99"/>
  <c r="S31" i="99"/>
  <c r="G32" i="99"/>
  <c r="K32" i="99"/>
  <c r="S32" i="99"/>
  <c r="C33" i="99"/>
  <c r="G33" i="99"/>
  <c r="K33" i="99"/>
  <c r="S33" i="99"/>
  <c r="G34" i="99"/>
  <c r="K34" i="99"/>
  <c r="S34" i="99"/>
  <c r="C35" i="99"/>
  <c r="G35" i="99"/>
  <c r="K35" i="99"/>
  <c r="S35" i="99"/>
  <c r="G36" i="99"/>
  <c r="K36" i="99"/>
  <c r="S36" i="99"/>
  <c r="C37" i="99"/>
  <c r="G37" i="99"/>
  <c r="K37" i="99"/>
  <c r="S37" i="99"/>
  <c r="G38" i="99"/>
  <c r="K38" i="99"/>
  <c r="S38" i="99"/>
  <c r="C39" i="99"/>
  <c r="G39" i="99"/>
  <c r="K39" i="99"/>
  <c r="S39" i="99"/>
  <c r="G40" i="99"/>
  <c r="K40" i="99"/>
  <c r="S40" i="99"/>
  <c r="C41" i="99"/>
  <c r="G41" i="99"/>
  <c r="K41" i="99"/>
  <c r="S41" i="99"/>
  <c r="G42" i="99"/>
  <c r="K42" i="99"/>
  <c r="S42" i="99"/>
  <c r="C43" i="99"/>
  <c r="G43" i="99"/>
  <c r="K43" i="99"/>
  <c r="S43" i="99"/>
  <c r="G44" i="99"/>
  <c r="K44" i="99"/>
  <c r="O44" i="99"/>
  <c r="S44" i="99"/>
  <c r="C45" i="99"/>
  <c r="G45" i="99"/>
  <c r="K45" i="99"/>
  <c r="S45" i="99"/>
  <c r="G46" i="99"/>
  <c r="K46" i="99"/>
  <c r="S46" i="99"/>
  <c r="C47" i="99"/>
  <c r="G47" i="99"/>
  <c r="K47" i="99"/>
  <c r="S47" i="99"/>
  <c r="G48" i="99"/>
  <c r="K48" i="99"/>
  <c r="S48" i="99"/>
  <c r="C49" i="99"/>
  <c r="G49" i="99"/>
  <c r="K49" i="99"/>
  <c r="S49" i="99"/>
  <c r="G50" i="99"/>
  <c r="K50" i="99"/>
  <c r="S50" i="99"/>
  <c r="C51" i="99"/>
  <c r="G51" i="99"/>
  <c r="K51" i="99"/>
  <c r="S51" i="99"/>
  <c r="G52" i="99"/>
  <c r="K52" i="99"/>
  <c r="S52" i="99"/>
  <c r="C53" i="99"/>
  <c r="G53" i="99"/>
  <c r="K53" i="99"/>
  <c r="S53" i="99"/>
  <c r="C54" i="99"/>
  <c r="G54" i="99"/>
  <c r="K54" i="99"/>
  <c r="S54" i="99"/>
  <c r="C55" i="99"/>
  <c r="G55" i="99"/>
  <c r="K55" i="99"/>
  <c r="S55" i="99"/>
  <c r="C56" i="99"/>
  <c r="G56" i="99"/>
  <c r="K56" i="99"/>
  <c r="S56" i="99"/>
  <c r="C57" i="99"/>
  <c r="G57" i="99"/>
  <c r="K57" i="99"/>
  <c r="S57" i="99"/>
  <c r="C58" i="99"/>
  <c r="G58" i="99"/>
  <c r="K58" i="99"/>
  <c r="S58" i="99"/>
  <c r="C59" i="99"/>
  <c r="G59" i="99"/>
  <c r="K59" i="99"/>
  <c r="S59" i="99"/>
  <c r="C60" i="99"/>
  <c r="G60" i="99"/>
  <c r="K60" i="99"/>
  <c r="S60" i="99"/>
  <c r="C61" i="99"/>
  <c r="G61" i="99"/>
  <c r="K61" i="99"/>
  <c r="S61" i="99"/>
  <c r="C62" i="99"/>
  <c r="G62" i="99"/>
  <c r="K62" i="99"/>
  <c r="S62" i="99"/>
  <c r="C63" i="99"/>
  <c r="G63" i="99"/>
  <c r="K63" i="99"/>
  <c r="S63" i="99"/>
  <c r="C64" i="99"/>
  <c r="G64" i="99"/>
  <c r="K64" i="99"/>
  <c r="S64" i="99"/>
  <c r="C65" i="99"/>
  <c r="G65" i="99"/>
  <c r="K65" i="99"/>
  <c r="S65" i="99"/>
  <c r="C66" i="99"/>
  <c r="G66" i="99"/>
  <c r="K66" i="99"/>
  <c r="S66" i="99"/>
  <c r="C67" i="99"/>
  <c r="G67" i="99"/>
  <c r="K67" i="99"/>
  <c r="S67" i="99"/>
  <c r="C68" i="99"/>
  <c r="G68" i="99"/>
  <c r="K68" i="99"/>
  <c r="S68" i="99"/>
  <c r="C69" i="99"/>
  <c r="G69" i="99"/>
  <c r="K69" i="99"/>
  <c r="S69" i="99"/>
  <c r="C70" i="99"/>
  <c r="G70" i="99"/>
  <c r="K70" i="99"/>
  <c r="C90" i="99"/>
  <c r="C92" i="99"/>
  <c r="C94" i="99"/>
  <c r="C96" i="99"/>
  <c r="C98" i="99"/>
  <c r="C100" i="99"/>
  <c r="C102" i="99"/>
  <c r="C104" i="99"/>
  <c r="C106" i="99"/>
  <c r="C108" i="99"/>
  <c r="C110" i="99"/>
  <c r="C112" i="99"/>
  <c r="I22" i="109"/>
  <c r="N14" i="82"/>
  <c r="AH14" i="82" s="1"/>
  <c r="N7" i="82"/>
  <c r="AH7" i="82" s="1"/>
  <c r="N13" i="82"/>
  <c r="AH13" i="82" s="1"/>
  <c r="AT37" i="82"/>
  <c r="AS29" i="82"/>
  <c r="K4" i="99"/>
  <c r="S70" i="99"/>
  <c r="C71" i="99"/>
  <c r="G71" i="99"/>
  <c r="K71" i="99"/>
  <c r="S71" i="99"/>
  <c r="C72" i="99"/>
  <c r="G72" i="99"/>
  <c r="K72" i="99"/>
  <c r="S72" i="99"/>
  <c r="C73" i="99"/>
  <c r="G73" i="99"/>
  <c r="K73" i="99"/>
  <c r="S73" i="99"/>
  <c r="C74" i="99"/>
  <c r="G74" i="99"/>
  <c r="K74" i="99"/>
  <c r="S74" i="99"/>
  <c r="C75" i="99"/>
  <c r="G75" i="99"/>
  <c r="K75" i="99"/>
  <c r="S75" i="99"/>
  <c r="C76" i="99"/>
  <c r="G76" i="99"/>
  <c r="K76" i="99"/>
  <c r="O76" i="99"/>
  <c r="S76" i="99"/>
  <c r="C77" i="99"/>
  <c r="G77" i="99"/>
  <c r="K77" i="99"/>
  <c r="S77" i="99"/>
  <c r="C78" i="99"/>
  <c r="G78" i="99"/>
  <c r="K78" i="99"/>
  <c r="S78" i="99"/>
  <c r="C79" i="99"/>
  <c r="G79" i="99"/>
  <c r="K79" i="99"/>
  <c r="S79" i="99"/>
  <c r="C80" i="99"/>
  <c r="G80" i="99"/>
  <c r="K80" i="99"/>
  <c r="S80" i="99"/>
  <c r="C81" i="99"/>
  <c r="G81" i="99"/>
  <c r="K81" i="99"/>
  <c r="S81" i="99"/>
  <c r="C82" i="99"/>
  <c r="G82" i="99"/>
  <c r="K82" i="99"/>
  <c r="S82" i="99"/>
  <c r="C83" i="99"/>
  <c r="G83" i="99"/>
  <c r="K83" i="99"/>
  <c r="S83" i="99"/>
  <c r="C84" i="99"/>
  <c r="G84" i="99"/>
  <c r="K84" i="99"/>
  <c r="S84" i="99"/>
  <c r="C85" i="99"/>
  <c r="G85" i="99"/>
  <c r="K85" i="99"/>
  <c r="S85" i="99"/>
  <c r="C86" i="99"/>
  <c r="G86" i="99"/>
  <c r="K86" i="99"/>
  <c r="S86" i="99"/>
  <c r="S88" i="99"/>
  <c r="C89" i="99"/>
  <c r="G89" i="99"/>
  <c r="S89" i="99"/>
  <c r="G90" i="99"/>
  <c r="K90" i="99"/>
  <c r="S90" i="99"/>
  <c r="C91" i="99"/>
  <c r="G91" i="99"/>
  <c r="S91" i="99"/>
  <c r="G92" i="99"/>
  <c r="K92" i="99"/>
  <c r="S92" i="99"/>
  <c r="C93" i="99"/>
  <c r="G93" i="99"/>
  <c r="S93" i="99"/>
  <c r="G94" i="99"/>
  <c r="K94" i="99"/>
  <c r="S94" i="99"/>
  <c r="C95" i="99"/>
  <c r="G95" i="99"/>
  <c r="S95" i="99"/>
  <c r="G96" i="99"/>
  <c r="K96" i="99"/>
  <c r="S96" i="99"/>
  <c r="C97" i="99"/>
  <c r="G97" i="99"/>
  <c r="S97" i="99"/>
  <c r="G98" i="99"/>
  <c r="K98" i="99"/>
  <c r="S98" i="99"/>
  <c r="C99" i="99"/>
  <c r="G99" i="99"/>
  <c r="S99" i="99"/>
  <c r="G100" i="99"/>
  <c r="K100" i="99"/>
  <c r="O100" i="99"/>
  <c r="S100" i="99"/>
  <c r="C101" i="99"/>
  <c r="G101" i="99"/>
  <c r="S101" i="99"/>
  <c r="G102" i="99"/>
  <c r="K102" i="99"/>
  <c r="S102" i="99"/>
  <c r="C103" i="99"/>
  <c r="G103" i="99"/>
  <c r="S103" i="99"/>
  <c r="G104" i="99"/>
  <c r="K104" i="99"/>
  <c r="S104" i="99"/>
  <c r="C105" i="99"/>
  <c r="G105" i="99"/>
  <c r="S105" i="99"/>
  <c r="G106" i="99"/>
  <c r="K106" i="99"/>
  <c r="S106" i="99"/>
  <c r="C107" i="99"/>
  <c r="G107" i="99"/>
  <c r="S107" i="99"/>
  <c r="G108" i="99"/>
  <c r="K108" i="99"/>
  <c r="S108" i="99"/>
  <c r="C109" i="99"/>
  <c r="G109" i="99"/>
  <c r="S109" i="99"/>
  <c r="G110" i="99"/>
  <c r="K110" i="99"/>
  <c r="S110" i="99"/>
  <c r="C111" i="99"/>
  <c r="G111" i="99"/>
  <c r="S111" i="99"/>
  <c r="G112" i="99"/>
  <c r="K112" i="99"/>
  <c r="S112" i="99"/>
  <c r="C113" i="99"/>
  <c r="G113" i="99"/>
  <c r="S113" i="99"/>
  <c r="G114" i="99"/>
  <c r="K114" i="99"/>
  <c r="S114" i="99"/>
  <c r="C115" i="99"/>
  <c r="G115" i="99"/>
  <c r="S115" i="99"/>
  <c r="G116" i="99"/>
  <c r="K116" i="99"/>
  <c r="S116" i="99"/>
  <c r="C117" i="99"/>
  <c r="G117" i="99"/>
  <c r="S117" i="99"/>
  <c r="G118" i="99"/>
  <c r="K118" i="99"/>
  <c r="S118" i="99"/>
  <c r="C119" i="99"/>
  <c r="G119" i="99"/>
  <c r="S119" i="99"/>
  <c r="G120" i="99"/>
  <c r="K120" i="99"/>
  <c r="S120" i="99"/>
  <c r="C121" i="99"/>
  <c r="G121" i="99"/>
  <c r="S121" i="99"/>
  <c r="G122" i="99"/>
  <c r="K122" i="99"/>
  <c r="S122" i="99"/>
  <c r="C123" i="99"/>
  <c r="G123" i="99"/>
  <c r="S123" i="99"/>
  <c r="G124" i="99"/>
  <c r="K124" i="99"/>
  <c r="O124" i="99"/>
  <c r="S124" i="99"/>
  <c r="C125" i="99"/>
  <c r="G125" i="99"/>
  <c r="S125" i="99"/>
  <c r="G126" i="99"/>
  <c r="K126" i="99"/>
  <c r="S126" i="99"/>
  <c r="C127" i="99"/>
  <c r="G127" i="99"/>
  <c r="S127" i="99"/>
  <c r="G128" i="99"/>
  <c r="K128" i="99"/>
  <c r="S128" i="99"/>
  <c r="C129" i="99"/>
  <c r="G129" i="99"/>
  <c r="S129" i="99"/>
  <c r="G130" i="99"/>
  <c r="K130" i="99"/>
  <c r="S130" i="99"/>
  <c r="C131" i="99"/>
  <c r="G131" i="99"/>
  <c r="S131" i="99"/>
  <c r="G132" i="99"/>
  <c r="K132" i="99"/>
  <c r="S132" i="99"/>
  <c r="C133" i="99"/>
  <c r="G133" i="99"/>
  <c r="S133" i="99"/>
  <c r="G134" i="99"/>
  <c r="K134" i="99"/>
  <c r="S134" i="99"/>
  <c r="C135" i="99"/>
  <c r="G135" i="99"/>
  <c r="S135" i="99"/>
  <c r="G136" i="99"/>
  <c r="K136" i="99"/>
  <c r="S136" i="99"/>
  <c r="C137" i="99"/>
  <c r="G137" i="99"/>
  <c r="S137" i="99"/>
  <c r="G138" i="99"/>
  <c r="K138" i="99"/>
  <c r="S138" i="99"/>
  <c r="C139" i="99"/>
  <c r="G139" i="99"/>
  <c r="S139" i="99"/>
  <c r="G140" i="99"/>
  <c r="K140" i="99"/>
  <c r="S140" i="99"/>
  <c r="C141" i="99"/>
  <c r="G141" i="99"/>
  <c r="S141" i="99"/>
  <c r="G142" i="99"/>
  <c r="K142" i="99"/>
  <c r="S142" i="99"/>
  <c r="C143" i="99"/>
  <c r="G143" i="99"/>
  <c r="S143" i="99"/>
  <c r="G144" i="99"/>
  <c r="K144" i="99"/>
  <c r="S144" i="99"/>
  <c r="C145" i="99"/>
  <c r="G145" i="99"/>
  <c r="S145" i="99"/>
  <c r="C146" i="99"/>
  <c r="G146" i="99"/>
  <c r="K146" i="99"/>
  <c r="O146" i="99"/>
  <c r="S146" i="99"/>
  <c r="C147" i="99"/>
  <c r="G147" i="99"/>
  <c r="S147" i="99"/>
  <c r="C148" i="99"/>
  <c r="G148" i="99"/>
  <c r="K148" i="99"/>
  <c r="S148" i="99"/>
  <c r="C149" i="99"/>
  <c r="G149" i="99"/>
  <c r="S149" i="99"/>
  <c r="C150" i="99"/>
  <c r="G150" i="99"/>
  <c r="K150" i="99"/>
  <c r="S150" i="99"/>
  <c r="C151" i="99"/>
  <c r="G151" i="99"/>
  <c r="S151" i="99"/>
  <c r="C152" i="99"/>
  <c r="G152" i="99"/>
  <c r="K152" i="99"/>
  <c r="S152" i="99"/>
  <c r="C153" i="99"/>
  <c r="G153" i="99"/>
  <c r="S153" i="99"/>
  <c r="C154" i="99"/>
  <c r="G154" i="99"/>
  <c r="K154" i="99"/>
  <c r="S154" i="99"/>
  <c r="C155" i="99"/>
  <c r="G155" i="99"/>
  <c r="S155" i="99"/>
  <c r="C156" i="99"/>
  <c r="G156" i="99"/>
  <c r="K156" i="99"/>
  <c r="S156" i="99"/>
  <c r="C157" i="99"/>
  <c r="G157" i="99"/>
  <c r="S157" i="99"/>
  <c r="C158" i="99"/>
  <c r="G158" i="99"/>
  <c r="K158" i="99"/>
  <c r="S158" i="99"/>
  <c r="C159" i="99"/>
  <c r="G159" i="99"/>
  <c r="S159" i="99"/>
  <c r="C160" i="99"/>
  <c r="G160" i="99"/>
  <c r="K160" i="99"/>
  <c r="S160" i="99"/>
  <c r="S161" i="99"/>
  <c r="C162" i="99"/>
  <c r="G162" i="99"/>
  <c r="S162" i="99"/>
  <c r="C163" i="99"/>
  <c r="G163" i="99"/>
  <c r="K163" i="99"/>
  <c r="S163" i="99"/>
  <c r="C164" i="99"/>
  <c r="G164" i="99"/>
  <c r="K164" i="99"/>
  <c r="S164" i="99"/>
  <c r="C165" i="99"/>
  <c r="G165" i="99"/>
  <c r="K165" i="99"/>
  <c r="S165" i="99"/>
  <c r="C166" i="99"/>
  <c r="G166" i="99"/>
  <c r="S166" i="99"/>
  <c r="S167" i="99"/>
  <c r="S168" i="99"/>
  <c r="C169" i="99"/>
  <c r="G169" i="99"/>
  <c r="K169" i="99"/>
  <c r="S169" i="99"/>
  <c r="C170" i="99"/>
  <c r="G170" i="99"/>
  <c r="K170" i="99"/>
  <c r="S170" i="99"/>
  <c r="C171" i="99"/>
  <c r="G171" i="99"/>
  <c r="S171" i="99"/>
  <c r="S172" i="99"/>
  <c r="C173" i="99"/>
  <c r="G173" i="99"/>
  <c r="K173" i="99"/>
  <c r="S173" i="99"/>
  <c r="G174" i="99"/>
  <c r="K174" i="99"/>
  <c r="S174" i="99"/>
  <c r="C175" i="99"/>
  <c r="G175" i="99"/>
  <c r="K175" i="99"/>
  <c r="S175" i="99"/>
  <c r="G176" i="99"/>
  <c r="K176" i="99"/>
  <c r="S176" i="99"/>
  <c r="C177" i="99"/>
  <c r="G177" i="99"/>
  <c r="K177" i="99"/>
  <c r="S177" i="99"/>
  <c r="G178" i="99"/>
  <c r="K178" i="99"/>
  <c r="S178" i="99"/>
  <c r="C179" i="99"/>
  <c r="G179" i="99"/>
  <c r="K179" i="99"/>
  <c r="S179" i="99"/>
  <c r="G180" i="99"/>
  <c r="K180" i="99"/>
  <c r="S180" i="99"/>
  <c r="C181" i="99"/>
  <c r="G181" i="99"/>
  <c r="K181" i="99"/>
  <c r="S181" i="99"/>
  <c r="G182" i="99"/>
  <c r="K182" i="99"/>
  <c r="S182" i="99"/>
  <c r="C183" i="99"/>
  <c r="G183" i="99"/>
  <c r="K183" i="99"/>
  <c r="S183" i="99"/>
  <c r="G184" i="99"/>
  <c r="K184" i="99"/>
  <c r="S184" i="99"/>
  <c r="C185" i="99"/>
  <c r="G185" i="99"/>
  <c r="K185" i="99"/>
  <c r="S185" i="99"/>
  <c r="G186" i="99"/>
  <c r="K186" i="99"/>
  <c r="S186" i="99"/>
  <c r="C187" i="99"/>
  <c r="G187" i="99"/>
  <c r="K187" i="99"/>
  <c r="S187" i="99"/>
  <c r="G188" i="99"/>
  <c r="K188" i="99"/>
  <c r="S188" i="99"/>
  <c r="C189" i="99"/>
  <c r="G189" i="99"/>
  <c r="K189" i="99"/>
  <c r="S189" i="99"/>
  <c r="G190" i="99"/>
  <c r="K190" i="99"/>
  <c r="S190" i="99"/>
  <c r="C191" i="99"/>
  <c r="G191" i="99"/>
  <c r="K191" i="99"/>
  <c r="S191" i="99"/>
  <c r="G192" i="99"/>
  <c r="K192" i="99"/>
  <c r="S192" i="99"/>
  <c r="C193" i="99"/>
  <c r="G193" i="99"/>
  <c r="K193" i="99"/>
  <c r="S193" i="99"/>
  <c r="G194" i="99"/>
  <c r="K194" i="99"/>
  <c r="S194" i="99"/>
  <c r="C195" i="99"/>
  <c r="G195" i="99"/>
  <c r="K195" i="99"/>
  <c r="S195" i="99"/>
  <c r="G196" i="99"/>
  <c r="K196" i="99"/>
  <c r="S196" i="99"/>
  <c r="C197" i="99"/>
  <c r="G197" i="99"/>
  <c r="K197" i="99"/>
  <c r="S197" i="99"/>
  <c r="C198" i="99"/>
  <c r="G198" i="99"/>
  <c r="K198" i="99"/>
  <c r="C199" i="99"/>
  <c r="G199" i="99"/>
  <c r="K199" i="99"/>
  <c r="S199" i="99"/>
  <c r="C200" i="99"/>
  <c r="G200" i="99"/>
  <c r="K200" i="99"/>
  <c r="S200" i="99"/>
  <c r="C201" i="99"/>
  <c r="G201" i="99"/>
  <c r="K201" i="99"/>
  <c r="S201" i="99"/>
  <c r="C202" i="99"/>
  <c r="K202" i="99"/>
  <c r="S202" i="99"/>
  <c r="C203" i="99"/>
  <c r="G203" i="99"/>
  <c r="K203" i="99"/>
  <c r="S203" i="99"/>
  <c r="C204" i="99"/>
  <c r="G204" i="99"/>
  <c r="K204" i="99"/>
  <c r="S204" i="99"/>
  <c r="C205" i="99"/>
  <c r="G205" i="99"/>
  <c r="S205" i="99"/>
  <c r="C206" i="99"/>
  <c r="G206" i="99"/>
  <c r="K206" i="99"/>
  <c r="S206" i="99"/>
  <c r="C207" i="99"/>
  <c r="G207" i="99"/>
  <c r="K207" i="99"/>
  <c r="S207" i="99"/>
  <c r="C208" i="99"/>
  <c r="G208" i="99"/>
  <c r="K208" i="99"/>
  <c r="S208" i="99"/>
  <c r="C209" i="99"/>
  <c r="G209" i="99"/>
  <c r="K209" i="99"/>
  <c r="S209" i="99"/>
  <c r="C210" i="99"/>
  <c r="G210" i="99"/>
  <c r="K210" i="99"/>
  <c r="O210" i="99"/>
  <c r="S210" i="99"/>
  <c r="C211" i="99"/>
  <c r="G211" i="99"/>
  <c r="K211" i="99"/>
  <c r="S211" i="99"/>
  <c r="C212" i="99"/>
  <c r="G212" i="99"/>
  <c r="K212" i="99"/>
  <c r="S212" i="99"/>
  <c r="C213" i="99"/>
  <c r="G213" i="99"/>
  <c r="K213" i="99"/>
  <c r="S213" i="99"/>
  <c r="C214" i="99"/>
  <c r="G214" i="99"/>
  <c r="K214" i="99"/>
  <c r="S214" i="99"/>
  <c r="C215" i="99"/>
  <c r="G215" i="99"/>
  <c r="K215" i="99"/>
  <c r="S215" i="99"/>
  <c r="C216" i="99"/>
  <c r="G216" i="99"/>
  <c r="K216" i="99"/>
  <c r="S216" i="99"/>
  <c r="C217" i="99"/>
  <c r="G217" i="99"/>
  <c r="K217" i="99"/>
  <c r="S217" i="99"/>
  <c r="C218" i="99"/>
  <c r="G218" i="99"/>
  <c r="K218" i="99"/>
  <c r="S218" i="99"/>
  <c r="C219" i="99"/>
  <c r="G219" i="99"/>
  <c r="S219" i="99"/>
  <c r="C220" i="99"/>
  <c r="G220" i="99"/>
  <c r="K220" i="99"/>
  <c r="S220" i="99"/>
  <c r="C221" i="99"/>
  <c r="G221" i="99"/>
  <c r="K221" i="99"/>
  <c r="S221" i="99"/>
  <c r="C222" i="99"/>
  <c r="G222" i="99"/>
  <c r="K222" i="99"/>
  <c r="S222" i="99"/>
  <c r="C223" i="99"/>
  <c r="G223" i="99"/>
  <c r="K223" i="99"/>
  <c r="S223" i="99"/>
  <c r="C224" i="99"/>
  <c r="G224" i="99"/>
  <c r="K224" i="99"/>
  <c r="S224" i="99"/>
  <c r="C225" i="99"/>
  <c r="G225" i="99"/>
  <c r="K225" i="99"/>
  <c r="S225" i="99"/>
  <c r="C226" i="99"/>
  <c r="G226" i="99"/>
  <c r="K226" i="99"/>
  <c r="S226" i="99"/>
  <c r="C227" i="99"/>
  <c r="G227" i="99"/>
  <c r="K227" i="99"/>
  <c r="S227" i="99"/>
  <c r="G228" i="99"/>
  <c r="S228" i="99"/>
  <c r="C229" i="99"/>
  <c r="G229" i="99"/>
  <c r="K229" i="99"/>
  <c r="S229" i="99"/>
  <c r="C230" i="99"/>
  <c r="G230" i="99"/>
  <c r="K230" i="99"/>
  <c r="S230" i="99"/>
  <c r="C231" i="99"/>
  <c r="G231" i="99"/>
  <c r="K231" i="99"/>
  <c r="S231" i="99"/>
  <c r="C232" i="99"/>
  <c r="G232" i="99"/>
  <c r="K232" i="99"/>
  <c r="S232" i="99"/>
  <c r="C233" i="99"/>
  <c r="G233" i="99"/>
  <c r="K233" i="99"/>
  <c r="S233" i="99"/>
  <c r="C234" i="99"/>
  <c r="G234" i="99"/>
  <c r="K234" i="99"/>
  <c r="S234" i="99"/>
  <c r="C235" i="99"/>
  <c r="G235" i="99"/>
  <c r="S235" i="99"/>
  <c r="C236" i="99"/>
  <c r="G236" i="99"/>
  <c r="K236" i="99"/>
  <c r="S236" i="99"/>
  <c r="C237" i="99"/>
  <c r="G237" i="99"/>
  <c r="K237" i="99"/>
  <c r="S237" i="99"/>
  <c r="C238" i="99"/>
  <c r="G238" i="99"/>
  <c r="K238" i="99"/>
  <c r="S238" i="99"/>
  <c r="C239" i="99"/>
  <c r="G239" i="99"/>
  <c r="K239" i="99"/>
  <c r="S239" i="99"/>
  <c r="C240" i="99"/>
  <c r="G240" i="99"/>
  <c r="K240" i="99"/>
  <c r="S240" i="99"/>
  <c r="S241" i="99"/>
  <c r="S242" i="99"/>
  <c r="S243" i="99"/>
  <c r="S244" i="99"/>
  <c r="S245" i="99"/>
  <c r="S246" i="99"/>
  <c r="S247" i="99"/>
  <c r="C248" i="99"/>
  <c r="G248" i="99"/>
  <c r="K248" i="99"/>
  <c r="S248" i="99"/>
  <c r="C249" i="99"/>
  <c r="G249" i="99"/>
  <c r="K249" i="99"/>
  <c r="S249" i="99"/>
  <c r="D213" i="99"/>
  <c r="P213" i="99"/>
  <c r="L214" i="99"/>
  <c r="D215" i="99"/>
  <c r="P215" i="99"/>
  <c r="L216" i="99"/>
  <c r="D217" i="99"/>
  <c r="P217" i="99"/>
  <c r="L218" i="99"/>
  <c r="D219" i="99"/>
  <c r="P219" i="99"/>
  <c r="L220" i="99"/>
  <c r="D221" i="99"/>
  <c r="P221" i="99"/>
  <c r="L222" i="99"/>
  <c r="D223" i="99"/>
  <c r="P223" i="99"/>
  <c r="L224" i="99"/>
  <c r="D225" i="99"/>
  <c r="P225" i="99"/>
  <c r="L226" i="99"/>
  <c r="D227" i="99"/>
  <c r="P227" i="99"/>
  <c r="L228" i="99"/>
  <c r="D229" i="99"/>
  <c r="P229" i="99"/>
  <c r="L230" i="99"/>
  <c r="D231" i="99"/>
  <c r="P231" i="99"/>
  <c r="L232" i="99"/>
  <c r="D233" i="99"/>
  <c r="P233" i="99"/>
  <c r="L234" i="99"/>
  <c r="D235" i="99"/>
  <c r="P235" i="99"/>
  <c r="L236" i="99"/>
  <c r="D237" i="99"/>
  <c r="P237" i="99"/>
  <c r="L238" i="99"/>
  <c r="D239" i="99"/>
  <c r="P239" i="99"/>
  <c r="L240" i="99"/>
  <c r="P242" i="99"/>
  <c r="T243" i="99"/>
  <c r="P246" i="99"/>
  <c r="T247" i="99"/>
  <c r="H249" i="99"/>
  <c r="T249" i="99"/>
  <c r="J27" i="109"/>
  <c r="O27" i="109"/>
  <c r="I27" i="109"/>
  <c r="Y255" i="1"/>
  <c r="AH65" i="54"/>
  <c r="AH67" i="56"/>
  <c r="AH9" i="57"/>
  <c r="AH13" i="57"/>
  <c r="AH17" i="57"/>
  <c r="AH21" i="57"/>
  <c r="AH11" i="57"/>
  <c r="AH19" i="57"/>
  <c r="AH97" i="58"/>
  <c r="AH12" i="58"/>
  <c r="Y243" i="1"/>
  <c r="Y250" i="1"/>
  <c r="Y252" i="69"/>
  <c r="AH5" i="58"/>
  <c r="AH9" i="58"/>
  <c r="AH13" i="58"/>
  <c r="AH17" i="58"/>
  <c r="AH21" i="58"/>
  <c r="D91" i="6"/>
  <c r="D92" i="6" s="1"/>
  <c r="D93" i="6" s="1"/>
  <c r="D94" i="6" s="1"/>
  <c r="D95" i="6" s="1"/>
  <c r="D96" i="6" s="1"/>
  <c r="D98" i="6" s="1"/>
  <c r="D99" i="6" s="1"/>
  <c r="D100" i="6" s="1"/>
  <c r="D101" i="6" s="1"/>
  <c r="D102" i="6" s="1"/>
  <c r="D103" i="6" s="1"/>
  <c r="AR32" i="82"/>
  <c r="AR33" i="82"/>
  <c r="AT26" i="82"/>
  <c r="AT25" i="82"/>
  <c r="AT16" i="82"/>
  <c r="X226" i="83"/>
  <c r="X227" i="83"/>
  <c r="D226" i="83"/>
  <c r="D227" i="83"/>
  <c r="AS12" i="82"/>
  <c r="G21" i="81"/>
  <c r="C2" i="73"/>
  <c r="Q6" i="108"/>
  <c r="BJ227" i="83"/>
  <c r="CQ226" i="83"/>
  <c r="CQ227" i="83"/>
  <c r="AF14" i="54"/>
  <c r="AQ42" i="82"/>
  <c r="AT29" i="82"/>
  <c r="AR27" i="82"/>
  <c r="AR28" i="82"/>
  <c r="AR20" i="82"/>
  <c r="AR34" i="82"/>
  <c r="AR35" i="82"/>
  <c r="AU19" i="82"/>
  <c r="O22" i="109"/>
  <c r="F139" i="81"/>
  <c r="AQ24" i="82"/>
  <c r="AQ23" i="82"/>
  <c r="AT40" i="82"/>
  <c r="AT41" i="82"/>
  <c r="K44" i="73"/>
  <c r="AQ45" i="82"/>
  <c r="J23" i="109"/>
  <c r="I28" i="109"/>
  <c r="J29" i="109" s="1"/>
  <c r="I44" i="73"/>
  <c r="U45" i="73"/>
  <c r="U44" i="73"/>
  <c r="S45" i="73"/>
  <c r="P45" i="73"/>
  <c r="I45" i="73"/>
  <c r="J45" i="73"/>
  <c r="P44" i="73"/>
  <c r="N44" i="73"/>
  <c r="AR40" i="82"/>
  <c r="F45" i="73"/>
  <c r="W45" i="73"/>
  <c r="AU39" i="82"/>
  <c r="CU216" i="84"/>
  <c r="R218" i="84"/>
  <c r="BY210" i="84"/>
  <c r="CX214" i="84"/>
  <c r="BY212" i="84"/>
  <c r="J212" i="84"/>
  <c r="CW212" i="84"/>
  <c r="CL213" i="84"/>
  <c r="BC210" i="84"/>
  <c r="BM211" i="84"/>
  <c r="BB215" i="84"/>
  <c r="BP217" i="84"/>
  <c r="EC217" i="84"/>
  <c r="CA210" i="84"/>
  <c r="N214" i="83"/>
  <c r="AM212" i="83"/>
  <c r="M14" i="54"/>
  <c r="S14" i="54"/>
  <c r="O14" i="54"/>
  <c r="X14" i="54"/>
  <c r="X22" i="57"/>
  <c r="P22" i="57"/>
  <c r="U22" i="58"/>
  <c r="V22" i="58"/>
  <c r="N22" i="53"/>
  <c r="BE220" i="83"/>
  <c r="C220" i="83"/>
  <c r="AT220" i="84"/>
  <c r="CP220" i="84"/>
  <c r="Z220" i="84"/>
  <c r="EL220" i="84"/>
  <c r="BH221" i="84"/>
  <c r="CY221" i="84"/>
  <c r="AO221" i="83"/>
  <c r="M222" i="84"/>
  <c r="BK222" i="84"/>
  <c r="M24" i="109"/>
  <c r="K221" i="83"/>
  <c r="AG221" i="83"/>
  <c r="D27" i="109"/>
  <c r="CA227" i="84"/>
  <c r="CM227" i="84"/>
  <c r="CS218" i="84"/>
  <c r="DO215" i="84"/>
  <c r="AW212" i="84"/>
  <c r="DA218" i="84"/>
  <c r="BO219" i="83"/>
  <c r="AH216" i="83"/>
  <c r="L14" i="54"/>
  <c r="R14" i="54"/>
  <c r="S22" i="57"/>
  <c r="S22" i="58"/>
  <c r="H24" i="109"/>
  <c r="Q22" i="53"/>
  <c r="W22" i="53"/>
  <c r="S22" i="53"/>
  <c r="EI220" i="84"/>
  <c r="AA14" i="54"/>
  <c r="W221" i="83"/>
  <c r="M22" i="109"/>
  <c r="B224" i="84"/>
  <c r="BS222" i="84"/>
  <c r="AX221" i="83"/>
  <c r="S221" i="83"/>
  <c r="Z221" i="83"/>
  <c r="B27" i="54"/>
  <c r="B53" i="54"/>
  <c r="BF227" i="84"/>
  <c r="DT226" i="84"/>
  <c r="AC134" i="83"/>
  <c r="AC226" i="83" s="1"/>
  <c r="AC207" i="83"/>
  <c r="AR208" i="83"/>
  <c r="AC135" i="83"/>
  <c r="AC209" i="83"/>
  <c r="AG135" i="83"/>
  <c r="AG209" i="83"/>
  <c r="AM209" i="83"/>
  <c r="AM135" i="83"/>
  <c r="BN135" i="83"/>
  <c r="BN209" i="83"/>
  <c r="AS40" i="82"/>
  <c r="AJ224" i="83"/>
  <c r="D216" i="84"/>
  <c r="V213" i="84"/>
  <c r="AR218" i="84"/>
  <c r="CP217" i="84"/>
  <c r="H219" i="84"/>
  <c r="BH217" i="84"/>
  <c r="AC218" i="84"/>
  <c r="BE212" i="83"/>
  <c r="I210" i="83"/>
  <c r="T214" i="83"/>
  <c r="Q212" i="83"/>
  <c r="AZ217" i="83"/>
  <c r="CI212" i="83"/>
  <c r="H212" i="83"/>
  <c r="BI210" i="83"/>
  <c r="BE218" i="83"/>
  <c r="AN214" i="83"/>
  <c r="BN215" i="83"/>
  <c r="AR218" i="83"/>
  <c r="AN218" i="83"/>
  <c r="F24" i="109"/>
  <c r="I24" i="109"/>
  <c r="I220" i="83"/>
  <c r="AG221" i="84"/>
  <c r="N24" i="109"/>
  <c r="I43" i="73"/>
  <c r="L27" i="109"/>
  <c r="CO5" i="37"/>
  <c r="CH227" i="84"/>
  <c r="DD134" i="83"/>
  <c r="DD227" i="83" s="1"/>
  <c r="N206" i="83"/>
  <c r="N134" i="83"/>
  <c r="Z134" i="83"/>
  <c r="Z226" i="83" s="1"/>
  <c r="Z206" i="83"/>
  <c r="BC206" i="83"/>
  <c r="BC134" i="83"/>
  <c r="BC227" i="83" s="1"/>
  <c r="W65" i="55"/>
  <c r="DT218" i="84"/>
  <c r="CJ212" i="84"/>
  <c r="EG218" i="84"/>
  <c r="T214" i="84"/>
  <c r="P212" i="84"/>
  <c r="AC213" i="84"/>
  <c r="AY210" i="83"/>
  <c r="CK216" i="83"/>
  <c r="DD219" i="83"/>
  <c r="E22" i="109"/>
  <c r="H22" i="109"/>
  <c r="M220" i="83"/>
  <c r="AV220" i="84"/>
  <c r="AX220" i="84"/>
  <c r="AA221" i="84"/>
  <c r="CR221" i="83"/>
  <c r="K24" i="109"/>
  <c r="AB22" i="57"/>
  <c r="AB22" i="58"/>
  <c r="AC22" i="57"/>
  <c r="AC22" i="58"/>
  <c r="T223" i="83"/>
  <c r="BL224" i="83"/>
  <c r="AD223" i="84"/>
  <c r="S43" i="73"/>
  <c r="E47" i="73"/>
  <c r="Q47" i="73"/>
  <c r="U47" i="73"/>
  <c r="E39" i="73"/>
  <c r="E43" i="73" s="1"/>
  <c r="M39" i="73"/>
  <c r="Q39" i="73"/>
  <c r="U39" i="73"/>
  <c r="U43" i="73" s="1"/>
  <c r="C39" i="73"/>
  <c r="C43" i="73" s="1"/>
  <c r="O35" i="73"/>
  <c r="W226" i="84"/>
  <c r="AM227" i="84"/>
  <c r="V135" i="83"/>
  <c r="AD134" i="83"/>
  <c r="AD226" i="83" s="1"/>
  <c r="AH134" i="83"/>
  <c r="H35" i="73"/>
  <c r="P35" i="73"/>
  <c r="J30" i="73"/>
  <c r="R30" i="73"/>
  <c r="L39" i="73"/>
  <c r="L43" i="73" s="1"/>
  <c r="F39" i="73"/>
  <c r="N39" i="73"/>
  <c r="N43" i="73" s="1"/>
  <c r="V39" i="73"/>
  <c r="H90" i="109"/>
  <c r="L90" i="109"/>
  <c r="K90" i="109"/>
  <c r="K227" i="84"/>
  <c r="AA227" i="84"/>
  <c r="AO227" i="84"/>
  <c r="AZ226" i="84"/>
  <c r="BM227" i="84"/>
  <c r="CF227" i="84"/>
  <c r="CV227" i="84"/>
  <c r="DE227" i="84"/>
  <c r="AA208" i="83"/>
  <c r="CA226" i="83"/>
  <c r="AQ134" i="83"/>
  <c r="AQ227" i="83" s="1"/>
  <c r="AY134" i="83"/>
  <c r="AY227" i="83" s="1"/>
  <c r="BJ205" i="83"/>
  <c r="BN134" i="83"/>
  <c r="BX134" i="83"/>
  <c r="BX227" i="83" s="1"/>
  <c r="CB134" i="83"/>
  <c r="CB227" i="83" s="1"/>
  <c r="CF134" i="83"/>
  <c r="CF227" i="83" s="1"/>
  <c r="CJ134" i="83"/>
  <c r="CJ227" i="83" s="1"/>
  <c r="DC134" i="83"/>
  <c r="M207" i="83"/>
  <c r="M134" i="83"/>
  <c r="M226" i="83" s="1"/>
  <c r="AX207" i="83"/>
  <c r="E135" i="83"/>
  <c r="E209" i="83"/>
  <c r="BZ135" i="83"/>
  <c r="BZ227" i="83" s="1"/>
  <c r="BZ209" i="83"/>
  <c r="CD135" i="83"/>
  <c r="CD227" i="83" s="1"/>
  <c r="CH135" i="83"/>
  <c r="CH227" i="83" s="1"/>
  <c r="CH209" i="83"/>
  <c r="DA209" i="83"/>
  <c r="DA135" i="83"/>
  <c r="DA227" i="83" s="1"/>
  <c r="AN134" i="84"/>
  <c r="AN226" i="84" s="1"/>
  <c r="AN206" i="84"/>
  <c r="AR134" i="84"/>
  <c r="AR226" i="84" s="1"/>
  <c r="AR206" i="84"/>
  <c r="BL134" i="84"/>
  <c r="BL226" i="84" s="1"/>
  <c r="BL206" i="84"/>
  <c r="BP134" i="84"/>
  <c r="BP206" i="84"/>
  <c r="DB226" i="84"/>
  <c r="DF227" i="84"/>
  <c r="M226" i="84"/>
  <c r="AW227" i="84"/>
  <c r="BU227" i="84"/>
  <c r="CI227" i="84"/>
  <c r="CU227" i="84"/>
  <c r="CY227" i="84"/>
  <c r="AD227" i="84"/>
  <c r="BZ227" i="84"/>
  <c r="AY227" i="84"/>
  <c r="CG227" i="84"/>
  <c r="CW227" i="84"/>
  <c r="DI227" i="84"/>
  <c r="EG226" i="84"/>
  <c r="EQ227" i="84"/>
  <c r="EB227" i="84"/>
  <c r="EC227" i="84"/>
  <c r="ED227" i="84"/>
  <c r="DK227" i="84"/>
  <c r="DO227" i="84"/>
  <c r="DS227" i="84"/>
  <c r="EE227" i="84"/>
  <c r="J90" i="109"/>
  <c r="L227" i="84"/>
  <c r="Q227" i="84"/>
  <c r="AG227" i="84"/>
  <c r="CX227" i="84"/>
  <c r="BL208" i="83"/>
  <c r="BF207" i="83"/>
  <c r="BF135" i="83"/>
  <c r="BF227" i="83" s="1"/>
  <c r="D134" i="84"/>
  <c r="D226" i="84" s="1"/>
  <c r="P134" i="84"/>
  <c r="P226" i="84" s="1"/>
  <c r="T134" i="84"/>
  <c r="AP134" i="84"/>
  <c r="AP226" i="84" s="1"/>
  <c r="BJ134" i="84"/>
  <c r="BJ227" i="84" s="1"/>
  <c r="BN134" i="84"/>
  <c r="BN226" i="84" s="1"/>
  <c r="BR134" i="84"/>
  <c r="BR227" i="84" s="1"/>
  <c r="BX134" i="84"/>
  <c r="BX226" i="84" s="1"/>
  <c r="CB134" i="84"/>
  <c r="CB226" i="84" s="1"/>
  <c r="CN134" i="84"/>
  <c r="CN226" i="84" s="1"/>
  <c r="CR134" i="84"/>
  <c r="CR226" i="84" s="1"/>
  <c r="DD134" i="84"/>
  <c r="DD226" i="84" s="1"/>
  <c r="AF135" i="84"/>
  <c r="AF227" i="84" s="1"/>
  <c r="AJ135" i="84"/>
  <c r="AJ227" i="84" s="1"/>
  <c r="CB135" i="84"/>
  <c r="CJ135" i="84"/>
  <c r="CJ227" i="84" s="1"/>
  <c r="CN135" i="84"/>
  <c r="CZ135" i="84"/>
  <c r="CZ227" i="84" s="1"/>
  <c r="DD135" i="84"/>
  <c r="BE207" i="83"/>
  <c r="BE134" i="83"/>
  <c r="CK207" i="83"/>
  <c r="CK134" i="83"/>
  <c r="CK226" i="83" s="1"/>
  <c r="F206" i="83"/>
  <c r="O4" i="99"/>
  <c r="O5" i="99"/>
  <c r="O6" i="99"/>
  <c r="O7" i="99"/>
  <c r="O8" i="99"/>
  <c r="O9" i="99"/>
  <c r="O10" i="99"/>
  <c r="O11" i="99"/>
  <c r="O13" i="99"/>
  <c r="O14" i="99"/>
  <c r="O15" i="99"/>
  <c r="O16" i="99"/>
  <c r="O17" i="99"/>
  <c r="O18" i="99"/>
  <c r="O19" i="99"/>
  <c r="O20" i="99"/>
  <c r="O21" i="99"/>
  <c r="O22" i="99"/>
  <c r="O23" i="99"/>
  <c r="O24" i="99"/>
  <c r="O25" i="99"/>
  <c r="O26" i="99"/>
  <c r="O27" i="99"/>
  <c r="O28" i="99"/>
  <c r="O29" i="99"/>
  <c r="O30" i="99"/>
  <c r="O31" i="99"/>
  <c r="O32" i="99"/>
  <c r="O33" i="99"/>
  <c r="O34" i="99"/>
  <c r="O35" i="99"/>
  <c r="O36" i="99"/>
  <c r="O37" i="99"/>
  <c r="O38" i="99"/>
  <c r="O39" i="99"/>
  <c r="O40" i="99"/>
  <c r="O41" i="99"/>
  <c r="O42" i="99"/>
  <c r="O43" i="99"/>
  <c r="O45" i="99"/>
  <c r="O46" i="99"/>
  <c r="O47" i="99"/>
  <c r="O48" i="99"/>
  <c r="O49" i="99"/>
  <c r="O50" i="99"/>
  <c r="O51" i="99"/>
  <c r="O52" i="99"/>
  <c r="O53" i="99"/>
  <c r="O54" i="99"/>
  <c r="O55" i="99"/>
  <c r="O56" i="99"/>
  <c r="O57" i="99"/>
  <c r="O58" i="99"/>
  <c r="O59" i="99"/>
  <c r="O60" i="99"/>
  <c r="O61" i="99"/>
  <c r="O62" i="99"/>
  <c r="O63" i="99"/>
  <c r="O64" i="99"/>
  <c r="O65" i="99"/>
  <c r="O66" i="99"/>
  <c r="O67" i="99"/>
  <c r="O68" i="99"/>
  <c r="O69" i="99"/>
  <c r="O70" i="99"/>
  <c r="O71" i="99"/>
  <c r="O72" i="99"/>
  <c r="O73" i="99"/>
  <c r="O74" i="99"/>
  <c r="O75" i="99"/>
  <c r="O77" i="99"/>
  <c r="O78" i="99"/>
  <c r="O79" i="99"/>
  <c r="O80" i="99"/>
  <c r="O81" i="99"/>
  <c r="O82" i="99"/>
  <c r="O83" i="99"/>
  <c r="O84" i="99"/>
  <c r="O85" i="99"/>
  <c r="O86" i="99"/>
  <c r="O88" i="99"/>
  <c r="O89" i="99"/>
  <c r="O90" i="99"/>
  <c r="O91" i="99"/>
  <c r="O92" i="99"/>
  <c r="O93" i="99"/>
  <c r="O94" i="99"/>
  <c r="O95" i="99"/>
  <c r="O96" i="99"/>
  <c r="O97" i="99"/>
  <c r="O98" i="99"/>
  <c r="O99" i="99"/>
  <c r="O101" i="99"/>
  <c r="O102" i="99"/>
  <c r="O103" i="99"/>
  <c r="O104" i="99"/>
  <c r="O105" i="99"/>
  <c r="O106" i="99"/>
  <c r="O107" i="99"/>
  <c r="O108" i="99"/>
  <c r="O109" i="99"/>
  <c r="O110" i="99"/>
  <c r="O111" i="99"/>
  <c r="O112" i="99"/>
  <c r="O113" i="99"/>
  <c r="O114" i="99"/>
  <c r="O115" i="99"/>
  <c r="O116" i="99"/>
  <c r="O117" i="99"/>
  <c r="O118" i="99"/>
  <c r="O119" i="99"/>
  <c r="O120" i="99"/>
  <c r="O121" i="99"/>
  <c r="O122" i="99"/>
  <c r="O123" i="99"/>
  <c r="O125" i="99"/>
  <c r="O126" i="99"/>
  <c r="O127" i="99"/>
  <c r="O128" i="99"/>
  <c r="O129" i="99"/>
  <c r="O130" i="99"/>
  <c r="O131" i="99"/>
  <c r="O132" i="99"/>
  <c r="O133" i="99"/>
  <c r="O134" i="99"/>
  <c r="O135" i="99"/>
  <c r="O136" i="99"/>
  <c r="O137" i="99"/>
  <c r="O138" i="99"/>
  <c r="O139" i="99"/>
  <c r="O140" i="99"/>
  <c r="O141" i="99"/>
  <c r="O142" i="99"/>
  <c r="O143" i="99"/>
  <c r="O144" i="99"/>
  <c r="O145" i="99"/>
  <c r="O147" i="99"/>
  <c r="O148" i="99"/>
  <c r="O149" i="99"/>
  <c r="O150" i="99"/>
  <c r="O151" i="99"/>
  <c r="O152" i="99"/>
  <c r="O153" i="99"/>
  <c r="O154" i="99"/>
  <c r="O155" i="99"/>
  <c r="O156" i="99"/>
  <c r="O157" i="99"/>
  <c r="O158" i="99"/>
  <c r="O159" i="99"/>
  <c r="O160" i="99"/>
  <c r="O161" i="99"/>
  <c r="O162" i="99"/>
  <c r="O163" i="99"/>
  <c r="O164" i="99"/>
  <c r="O165" i="99"/>
  <c r="O166" i="99"/>
  <c r="O168" i="99"/>
  <c r="O169" i="99"/>
  <c r="O170" i="99"/>
  <c r="O172" i="99"/>
  <c r="O178" i="99"/>
  <c r="O183" i="99"/>
  <c r="O194" i="99"/>
  <c r="O199" i="99"/>
  <c r="O204" i="99"/>
  <c r="O215" i="99"/>
  <c r="O220" i="99"/>
  <c r="O226" i="99"/>
  <c r="O236" i="99"/>
  <c r="O242" i="99"/>
  <c r="O247" i="99"/>
  <c r="AX202" i="83"/>
  <c r="BN202" i="83"/>
  <c r="CF202" i="83"/>
  <c r="CN202" i="83"/>
  <c r="CV202" i="83"/>
  <c r="N133" i="83"/>
  <c r="N225" i="83" s="1"/>
  <c r="BL204" i="83"/>
  <c r="CL204" i="83"/>
  <c r="DB133" i="83"/>
  <c r="DB225" i="83" s="1"/>
  <c r="F208" i="83"/>
  <c r="J208" i="83"/>
  <c r="R135" i="83"/>
  <c r="Z135" i="83"/>
  <c r="Z227" i="83" s="1"/>
  <c r="AD135" i="83"/>
  <c r="AD227" i="83" s="1"/>
  <c r="AH135" i="83"/>
  <c r="AN135" i="83"/>
  <c r="AN227" i="83" s="1"/>
  <c r="AR135" i="83"/>
  <c r="AR209" i="83"/>
  <c r="AV135" i="83"/>
  <c r="AV227" i="83" s="1"/>
  <c r="CE135" i="83"/>
  <c r="CE227" i="83" s="1"/>
  <c r="CE209" i="83"/>
  <c r="BM206" i="83"/>
  <c r="DF135" i="83"/>
  <c r="DF227" i="83" s="1"/>
  <c r="BO135" i="83"/>
  <c r="BO207" i="83"/>
  <c r="AM134" i="83"/>
  <c r="AM226" i="83" s="1"/>
  <c r="BI134" i="83"/>
  <c r="BI226" i="83" s="1"/>
  <c r="BM134" i="83"/>
  <c r="CB207" i="83"/>
  <c r="CF207" i="83"/>
  <c r="CN134" i="83"/>
  <c r="CN227" i="83" s="1"/>
  <c r="CV207" i="83"/>
  <c r="CZ207" i="83"/>
  <c r="K208" i="83"/>
  <c r="K135" i="83"/>
  <c r="K227" i="83" s="1"/>
  <c r="O135" i="83"/>
  <c r="O227" i="83" s="1"/>
  <c r="O209" i="83"/>
  <c r="S135" i="83"/>
  <c r="S227" i="83" s="1"/>
  <c r="S209" i="83"/>
  <c r="W135" i="83"/>
  <c r="W227" i="83" s="1"/>
  <c r="W209" i="83"/>
  <c r="AW135" i="83"/>
  <c r="CM135" i="83"/>
  <c r="CM227" i="83" s="1"/>
  <c r="M206" i="83"/>
  <c r="M135" i="83"/>
  <c r="M227" i="83" s="1"/>
  <c r="Q135" i="83"/>
  <c r="AC206" i="83"/>
  <c r="O171" i="99"/>
  <c r="O173" i="99"/>
  <c r="O174" i="99"/>
  <c r="O175" i="99"/>
  <c r="O176" i="99"/>
  <c r="O177" i="99"/>
  <c r="O179" i="99"/>
  <c r="O180" i="99"/>
  <c r="O181" i="99"/>
  <c r="O182" i="99"/>
  <c r="O184" i="99"/>
  <c r="O185" i="99"/>
  <c r="O186" i="99"/>
  <c r="O187" i="99"/>
  <c r="O189" i="99"/>
  <c r="O190" i="99"/>
  <c r="O191" i="99"/>
  <c r="O192" i="99"/>
  <c r="O193" i="99"/>
  <c r="O195" i="99"/>
  <c r="O196" i="99"/>
  <c r="O197" i="99"/>
  <c r="O198" i="99"/>
  <c r="O200" i="99"/>
  <c r="O201" i="99"/>
  <c r="O202" i="99"/>
  <c r="O203" i="99"/>
  <c r="O205" i="99"/>
  <c r="O206" i="99"/>
  <c r="O207" i="99"/>
  <c r="O208" i="99"/>
  <c r="O209" i="99"/>
  <c r="O211" i="99"/>
  <c r="O212" i="99"/>
  <c r="O213" i="99"/>
  <c r="O214" i="99"/>
  <c r="O216" i="99"/>
  <c r="O217" i="99"/>
  <c r="O218" i="99"/>
  <c r="O219" i="99"/>
  <c r="O221" i="99"/>
  <c r="O222" i="99"/>
  <c r="O223" i="99"/>
  <c r="O224" i="99"/>
  <c r="O225" i="99"/>
  <c r="O227" i="99"/>
  <c r="O228" i="99"/>
  <c r="O229" i="99"/>
  <c r="O230" i="99"/>
  <c r="O232" i="99"/>
  <c r="O233" i="99"/>
  <c r="O234" i="99"/>
  <c r="O235" i="99"/>
  <c r="O237" i="99"/>
  <c r="O238" i="99"/>
  <c r="O239" i="99"/>
  <c r="O240" i="99"/>
  <c r="O241" i="99"/>
  <c r="O243" i="99"/>
  <c r="O244" i="99"/>
  <c r="O245" i="99"/>
  <c r="O246" i="99"/>
  <c r="O248" i="99"/>
  <c r="O249" i="99"/>
  <c r="O250" i="99"/>
  <c r="AY129" i="83"/>
  <c r="CW129" i="83"/>
  <c r="DE129" i="83"/>
  <c r="AV130" i="83"/>
  <c r="CD130" i="83"/>
  <c r="E130" i="83"/>
  <c r="E222" i="83" s="1"/>
  <c r="AM130" i="83"/>
  <c r="BC130" i="83"/>
  <c r="DA130" i="83"/>
  <c r="B131" i="83"/>
  <c r="R131" i="83"/>
  <c r="BH131" i="83"/>
  <c r="BZ131" i="83"/>
  <c r="DF133" i="83"/>
  <c r="DE133" i="83"/>
  <c r="DE225" i="83" s="1"/>
  <c r="X199" i="83"/>
  <c r="DD133" i="83"/>
  <c r="DC133" i="83"/>
  <c r="F134" i="83"/>
  <c r="F226" i="83" s="1"/>
  <c r="J134" i="83"/>
  <c r="J227" i="83" s="1"/>
  <c r="AR134" i="83"/>
  <c r="BO134" i="83"/>
  <c r="BY134" i="83"/>
  <c r="BY227" i="83" s="1"/>
  <c r="B135" i="83"/>
  <c r="F135" i="83"/>
  <c r="AE135" i="83"/>
  <c r="AE227" i="83" s="1"/>
  <c r="AI135" i="83"/>
  <c r="AI227" i="83" s="1"/>
  <c r="BE135" i="83"/>
  <c r="BH135" i="83"/>
  <c r="BH227" i="83" s="1"/>
  <c r="BL135" i="83"/>
  <c r="BL227" i="83" s="1"/>
  <c r="CI135" i="83"/>
  <c r="CL135" i="83"/>
  <c r="CL227" i="83" s="1"/>
  <c r="DB135" i="83"/>
  <c r="DA207" i="83"/>
  <c r="R134" i="83"/>
  <c r="V134" i="83"/>
  <c r="V226" i="83" s="1"/>
  <c r="CV134" i="83"/>
  <c r="CV227" i="83" s="1"/>
  <c r="U206" i="83"/>
  <c r="BK207" i="83"/>
  <c r="CQ203" i="83"/>
  <c r="CY134" i="83"/>
  <c r="CY226" i="83" s="1"/>
  <c r="CB204" i="83"/>
  <c r="C135" i="83"/>
  <c r="G135" i="83"/>
  <c r="BI135" i="83"/>
  <c r="BI227" i="83" s="1"/>
  <c r="BM135" i="83"/>
  <c r="CC209" i="83"/>
  <c r="CY135" i="83"/>
  <c r="DC135" i="83"/>
  <c r="Y256" i="72"/>
  <c r="Y253" i="72"/>
  <c r="AH45" i="53"/>
  <c r="AH4" i="53"/>
  <c r="AH10" i="53"/>
  <c r="AH18" i="53"/>
  <c r="AH52" i="56"/>
  <c r="Y244" i="69"/>
  <c r="Y251" i="69"/>
  <c r="Y249" i="72"/>
  <c r="Y252" i="72"/>
  <c r="Y255" i="72"/>
  <c r="AH13" i="53"/>
  <c r="AH21" i="53"/>
  <c r="AH114" i="57"/>
  <c r="AC22" i="9"/>
  <c r="AC18" i="9" s="1"/>
  <c r="Y245" i="69"/>
  <c r="Y248" i="69"/>
  <c r="Y244" i="72"/>
  <c r="Y250" i="72"/>
  <c r="AH6" i="53"/>
  <c r="AH14" i="53"/>
  <c r="AH4" i="58"/>
  <c r="AH20" i="58"/>
  <c r="Y243" i="69"/>
  <c r="Y246" i="69"/>
  <c r="Y247" i="69"/>
  <c r="Y249" i="69"/>
  <c r="Y254" i="69"/>
  <c r="Y255" i="69"/>
  <c r="Y243" i="72"/>
  <c r="Y246" i="72"/>
  <c r="Y247" i="72"/>
  <c r="AH8" i="53"/>
  <c r="AH25" i="54"/>
  <c r="AH40" i="56"/>
  <c r="AH8" i="58"/>
  <c r="AH16" i="58"/>
  <c r="Y245" i="1"/>
  <c r="Y256" i="69"/>
  <c r="Y247" i="71"/>
  <c r="Y253" i="71"/>
  <c r="Y246" i="70"/>
  <c r="Y247" i="70"/>
  <c r="Y249" i="70"/>
  <c r="Y255" i="70"/>
  <c r="Y251" i="72"/>
  <c r="AH11" i="53"/>
  <c r="AH19" i="53"/>
  <c r="AH68" i="53"/>
  <c r="AH8" i="54"/>
  <c r="AH12" i="54"/>
  <c r="AH6" i="54"/>
  <c r="AH11" i="54"/>
  <c r="AH25" i="56"/>
  <c r="AH15" i="57"/>
  <c r="AH12" i="57"/>
  <c r="AH20" i="57"/>
  <c r="AH72" i="58"/>
  <c r="AH10" i="58"/>
  <c r="AH18" i="58"/>
  <c r="AH122" i="58"/>
  <c r="CM13" i="37"/>
  <c r="Q68" i="109" s="1"/>
  <c r="CM24" i="37"/>
  <c r="Q70" i="109" s="1"/>
  <c r="CN9" i="37"/>
  <c r="AA227" i="83"/>
  <c r="AA226" i="83"/>
  <c r="CL226" i="83"/>
  <c r="AK9" i="82"/>
  <c r="AU20" i="82"/>
  <c r="AU21" i="82"/>
  <c r="AC95" i="55"/>
  <c r="AC97" i="55"/>
  <c r="AC78" i="55"/>
  <c r="AC82" i="55"/>
  <c r="AC74" i="55"/>
  <c r="L32" i="109" s="1"/>
  <c r="AC71" i="55"/>
  <c r="AC100" i="55"/>
  <c r="AC92" i="55"/>
  <c r="AC76" i="55"/>
  <c r="AC81" i="55"/>
  <c r="AC84" i="55"/>
  <c r="AC79" i="55"/>
  <c r="AC113" i="55"/>
  <c r="AC90" i="55"/>
  <c r="AC102" i="55"/>
  <c r="AC105" i="55"/>
  <c r="AC101" i="55"/>
  <c r="AC72" i="55"/>
  <c r="AC96" i="55"/>
  <c r="AC91" i="55"/>
  <c r="AC65" i="55"/>
  <c r="AC103" i="55"/>
  <c r="AG14" i="54"/>
  <c r="AG39" i="82"/>
  <c r="AQ21" i="82"/>
  <c r="AQ22" i="82"/>
  <c r="AJ226" i="83"/>
  <c r="AJ227" i="83"/>
  <c r="G227" i="83"/>
  <c r="BX224" i="83"/>
  <c r="BX223" i="83"/>
  <c r="BF223" i="84"/>
  <c r="BF222" i="84"/>
  <c r="AI224" i="83"/>
  <c r="AI223" i="83"/>
  <c r="DE213" i="84"/>
  <c r="DE214" i="84"/>
  <c r="DZ217" i="84"/>
  <c r="DZ218" i="84"/>
  <c r="CK220" i="84"/>
  <c r="CK219" i="84"/>
  <c r="G212" i="84"/>
  <c r="G211" i="84"/>
  <c r="S214" i="84"/>
  <c r="S213" i="84"/>
  <c r="DA215" i="84"/>
  <c r="DA216" i="84"/>
  <c r="CR213" i="84"/>
  <c r="CR212" i="84"/>
  <c r="DW214" i="84"/>
  <c r="DW213" i="84"/>
  <c r="E213" i="84"/>
  <c r="E212" i="84"/>
  <c r="BJ216" i="84"/>
  <c r="BJ215" i="84"/>
  <c r="ED212" i="84"/>
  <c r="ED213" i="84"/>
  <c r="BA219" i="84"/>
  <c r="BA218" i="84"/>
  <c r="S218" i="84"/>
  <c r="S219" i="84"/>
  <c r="ED218" i="84"/>
  <c r="ED217" i="84"/>
  <c r="DY214" i="84"/>
  <c r="DY213" i="84"/>
  <c r="M216" i="84"/>
  <c r="M217" i="84"/>
  <c r="CN212" i="84"/>
  <c r="CN211" i="84"/>
  <c r="DT216" i="84"/>
  <c r="DT217" i="84"/>
  <c r="DP216" i="84"/>
  <c r="DP217" i="84"/>
  <c r="DT214" i="84"/>
  <c r="DT215" i="84"/>
  <c r="DL212" i="84"/>
  <c r="DL211" i="84"/>
  <c r="AD213" i="84"/>
  <c r="AD212" i="84"/>
  <c r="EC211" i="84"/>
  <c r="EC210" i="84"/>
  <c r="EM220" i="84"/>
  <c r="EM219" i="84"/>
  <c r="EQ218" i="84"/>
  <c r="EQ219" i="84"/>
  <c r="N212" i="84"/>
  <c r="N213" i="84"/>
  <c r="AE224" i="84"/>
  <c r="AE223" i="84"/>
  <c r="AJ32" i="82"/>
  <c r="F225" i="84"/>
  <c r="F224" i="84"/>
  <c r="AS28" i="82"/>
  <c r="BS225" i="84"/>
  <c r="BS224" i="84"/>
  <c r="CU224" i="84"/>
  <c r="CU225" i="84"/>
  <c r="CD224" i="83"/>
  <c r="CD225" i="83"/>
  <c r="Y225" i="84"/>
  <c r="Y224" i="84"/>
  <c r="BN225" i="84"/>
  <c r="BN224" i="84"/>
  <c r="H225" i="84"/>
  <c r="H224" i="84"/>
  <c r="AO222" i="83"/>
  <c r="AO223" i="83"/>
  <c r="CT224" i="84"/>
  <c r="CT223" i="84"/>
  <c r="R223" i="84"/>
  <c r="R222" i="84"/>
  <c r="K22" i="109"/>
  <c r="AB14" i="54"/>
  <c r="J223" i="84"/>
  <c r="J224" i="84"/>
  <c r="BY223" i="84"/>
  <c r="BY222" i="84"/>
  <c r="AN223" i="84"/>
  <c r="AN222" i="84"/>
  <c r="CR222" i="84"/>
  <c r="CR223" i="84"/>
  <c r="CU222" i="83"/>
  <c r="CU223" i="83"/>
  <c r="E224" i="83"/>
  <c r="DF220" i="83"/>
  <c r="DF219" i="83"/>
  <c r="W22" i="57"/>
  <c r="X22" i="58"/>
  <c r="EK220" i="84"/>
  <c r="EK221" i="84"/>
  <c r="BC224" i="83"/>
  <c r="BC225" i="83"/>
  <c r="CB224" i="83"/>
  <c r="CB225" i="83"/>
  <c r="CZ210" i="84"/>
  <c r="CZ211" i="84"/>
  <c r="CD218" i="83"/>
  <c r="CD219" i="83"/>
  <c r="AW211" i="83"/>
  <c r="AW210" i="83"/>
  <c r="CY216" i="83"/>
  <c r="CY215" i="83"/>
  <c r="BY214" i="83"/>
  <c r="BY213" i="83"/>
  <c r="P212" i="83"/>
  <c r="P211" i="83"/>
  <c r="X212" i="83"/>
  <c r="X211" i="83"/>
  <c r="AW218" i="83"/>
  <c r="AW219" i="83"/>
  <c r="U225" i="83"/>
  <c r="AW225" i="84"/>
  <c r="DD224" i="83"/>
  <c r="W70" i="55"/>
  <c r="W94" i="55"/>
  <c r="W74" i="55"/>
  <c r="F32" i="109" s="1"/>
  <c r="W114" i="55"/>
  <c r="P22" i="58"/>
  <c r="BZ220" i="84"/>
  <c r="BK227" i="84"/>
  <c r="BK226" i="84"/>
  <c r="CC227" i="84"/>
  <c r="CC226" i="84"/>
  <c r="E205" i="83"/>
  <c r="E134" i="83"/>
  <c r="E226" i="83" s="1"/>
  <c r="E201" i="83"/>
  <c r="W83" i="55"/>
  <c r="W118" i="55"/>
  <c r="U22" i="57"/>
  <c r="U22" i="53"/>
  <c r="Z22" i="57"/>
  <c r="T220" i="84"/>
  <c r="AA22" i="58"/>
  <c r="EG220" i="84"/>
  <c r="V22" i="57"/>
  <c r="N22" i="57"/>
  <c r="W22" i="58"/>
  <c r="Y22" i="58"/>
  <c r="E24" i="109"/>
  <c r="M22" i="57"/>
  <c r="L22" i="58"/>
  <c r="DC225" i="84"/>
  <c r="W73" i="55"/>
  <c r="W67" i="55"/>
  <c r="W76" i="55"/>
  <c r="W117" i="55"/>
  <c r="W66" i="55"/>
  <c r="W95" i="55"/>
  <c r="AP214" i="84"/>
  <c r="CP212" i="84"/>
  <c r="CD220" i="84"/>
  <c r="CX223" i="84"/>
  <c r="AF223" i="83"/>
  <c r="W80" i="55"/>
  <c r="BQ219" i="84"/>
  <c r="BQ220" i="84"/>
  <c r="DY217" i="84"/>
  <c r="DU212" i="84"/>
  <c r="DX219" i="84"/>
  <c r="AG105" i="55"/>
  <c r="AG95" i="55"/>
  <c r="R22" i="57"/>
  <c r="O22" i="57"/>
  <c r="DA220" i="84"/>
  <c r="C200" i="83"/>
  <c r="C132" i="83"/>
  <c r="K200" i="83"/>
  <c r="K196" i="83"/>
  <c r="S196" i="83"/>
  <c r="S200" i="83"/>
  <c r="AA132" i="83"/>
  <c r="AA200" i="83"/>
  <c r="BI200" i="83"/>
  <c r="BI132" i="83"/>
  <c r="BI196" i="83"/>
  <c r="CA200" i="83"/>
  <c r="CA132" i="83"/>
  <c r="CA196" i="83"/>
  <c r="CI196" i="83"/>
  <c r="CI200" i="83"/>
  <c r="CI132" i="83"/>
  <c r="CQ200" i="83"/>
  <c r="CQ196" i="83"/>
  <c r="B197" i="83"/>
  <c r="B133" i="83"/>
  <c r="B201" i="83"/>
  <c r="J197" i="83"/>
  <c r="J133" i="83"/>
  <c r="J201" i="83"/>
  <c r="R197" i="83"/>
  <c r="R133" i="83"/>
  <c r="Z201" i="83"/>
  <c r="Z197" i="83"/>
  <c r="AH133" i="83"/>
  <c r="AH225" i="83" s="1"/>
  <c r="AH201" i="83"/>
  <c r="AH197" i="83"/>
  <c r="AR133" i="83"/>
  <c r="AR201" i="83"/>
  <c r="AR197" i="83"/>
  <c r="BH133" i="83"/>
  <c r="BH201" i="83"/>
  <c r="BZ197" i="83"/>
  <c r="BZ133" i="83"/>
  <c r="BZ225" i="83" s="1"/>
  <c r="BZ201" i="83"/>
  <c r="CH197" i="83"/>
  <c r="CH133" i="83"/>
  <c r="CH201" i="83"/>
  <c r="I198" i="83"/>
  <c r="I202" i="83"/>
  <c r="I133" i="83"/>
  <c r="I225" i="83" s="1"/>
  <c r="Q198" i="83"/>
  <c r="Q202" i="83"/>
  <c r="Q133" i="83"/>
  <c r="Q225" i="83" s="1"/>
  <c r="Y198" i="83"/>
  <c r="Y202" i="83"/>
  <c r="Y133" i="83"/>
  <c r="Y225" i="83" s="1"/>
  <c r="AG198" i="83"/>
  <c r="AG202" i="83"/>
  <c r="AQ133" i="83"/>
  <c r="AQ198" i="83"/>
  <c r="AY202" i="83"/>
  <c r="AY133" i="83"/>
  <c r="BO198" i="83"/>
  <c r="BO202" i="83"/>
  <c r="BO133" i="83"/>
  <c r="BY198" i="83"/>
  <c r="BY202" i="83"/>
  <c r="CO133" i="83"/>
  <c r="CO198" i="83"/>
  <c r="CO202" i="83"/>
  <c r="CW133" i="83"/>
  <c r="CW198" i="83"/>
  <c r="CW202" i="83"/>
  <c r="H199" i="83"/>
  <c r="H203" i="83"/>
  <c r="H133" i="83"/>
  <c r="P199" i="83"/>
  <c r="P203" i="83"/>
  <c r="P133" i="83"/>
  <c r="P225" i="83" s="1"/>
  <c r="AF203" i="83"/>
  <c r="AF133" i="83"/>
  <c r="AF225" i="83" s="1"/>
  <c r="AX199" i="83"/>
  <c r="AX203" i="83"/>
  <c r="AX133" i="83"/>
  <c r="BF199" i="83"/>
  <c r="BF203" i="83"/>
  <c r="BF133" i="83"/>
  <c r="BN199" i="83"/>
  <c r="BN203" i="83"/>
  <c r="BN133" i="83"/>
  <c r="BX199" i="83"/>
  <c r="BX203" i="83"/>
  <c r="BX133" i="83"/>
  <c r="CF199" i="83"/>
  <c r="CF203" i="83"/>
  <c r="CF133" i="83"/>
  <c r="CN199" i="83"/>
  <c r="CN203" i="83"/>
  <c r="CV133" i="83"/>
  <c r="CV199" i="83"/>
  <c r="G204" i="83"/>
  <c r="G133" i="83"/>
  <c r="G225" i="83" s="1"/>
  <c r="O200" i="83"/>
  <c r="O204" i="83"/>
  <c r="O133" i="83"/>
  <c r="W200" i="83"/>
  <c r="W204" i="83"/>
  <c r="AE133" i="83"/>
  <c r="AE225" i="83" s="1"/>
  <c r="AE200" i="83"/>
  <c r="AE204" i="83"/>
  <c r="AO133" i="83"/>
  <c r="AO225" i="83" s="1"/>
  <c r="AO200" i="83"/>
  <c r="AO204" i="83"/>
  <c r="AW133" i="83"/>
  <c r="AW225" i="83" s="1"/>
  <c r="AW200" i="83"/>
  <c r="AW204" i="83"/>
  <c r="BE200" i="83"/>
  <c r="BE133" i="83"/>
  <c r="BE204" i="83"/>
  <c r="BM200" i="83"/>
  <c r="BM133" i="83"/>
  <c r="CE204" i="83"/>
  <c r="CE133" i="83"/>
  <c r="CE200" i="83"/>
  <c r="CM204" i="83"/>
  <c r="CM133" i="83"/>
  <c r="CM225" i="83" s="1"/>
  <c r="CU200" i="83"/>
  <c r="CU204" i="83"/>
  <c r="CU133" i="83"/>
  <c r="EB224" i="84"/>
  <c r="AX224" i="84"/>
  <c r="J225" i="84"/>
  <c r="CM225" i="84"/>
  <c r="AF22" i="58"/>
  <c r="Q35" i="73"/>
  <c r="O39" i="73"/>
  <c r="P43" i="73" s="1"/>
  <c r="G38" i="73"/>
  <c r="O38" i="73"/>
  <c r="W38" i="73"/>
  <c r="AB227" i="84"/>
  <c r="AB226" i="84"/>
  <c r="L226" i="84"/>
  <c r="L225" i="84"/>
  <c r="DW226" i="84"/>
  <c r="BK204" i="83"/>
  <c r="BK208" i="83"/>
  <c r="H209" i="83"/>
  <c r="H205" i="83"/>
  <c r="N135" i="83"/>
  <c r="N227" i="83" s="1"/>
  <c r="N209" i="83"/>
  <c r="N205" i="83"/>
  <c r="BZ225" i="84"/>
  <c r="I227" i="84"/>
  <c r="I226" i="84"/>
  <c r="CC203" i="83"/>
  <c r="CC134" i="83"/>
  <c r="CC207" i="83"/>
  <c r="AO134" i="83"/>
  <c r="I35" i="73"/>
  <c r="I47" i="73"/>
  <c r="C38" i="73"/>
  <c r="C30" i="73"/>
  <c r="D30" i="73"/>
  <c r="C47" i="73"/>
  <c r="K38" i="73"/>
  <c r="K30" i="73"/>
  <c r="K47" i="73"/>
  <c r="L30" i="73"/>
  <c r="S38" i="73"/>
  <c r="S30" i="73"/>
  <c r="S47" i="73"/>
  <c r="G35" i="73"/>
  <c r="G39" i="73"/>
  <c r="W39" i="73"/>
  <c r="W35" i="73"/>
  <c r="CP227" i="84"/>
  <c r="CP226" i="84"/>
  <c r="CZ205" i="83"/>
  <c r="CZ134" i="83"/>
  <c r="CZ226" i="83" s="1"/>
  <c r="B206" i="83"/>
  <c r="B202" i="83"/>
  <c r="Q134" i="83"/>
  <c r="Q206" i="83"/>
  <c r="Y206" i="83"/>
  <c r="Y134" i="83"/>
  <c r="CL206" i="83"/>
  <c r="CL202" i="83"/>
  <c r="R38" i="73"/>
  <c r="N35" i="73"/>
  <c r="P47" i="73"/>
  <c r="C35" i="73"/>
  <c r="M227" i="84"/>
  <c r="W227" i="84"/>
  <c r="AZ227" i="84"/>
  <c r="DW227" i="84"/>
  <c r="EG227" i="84"/>
  <c r="C206" i="83"/>
  <c r="C134" i="83"/>
  <c r="J202" i="83"/>
  <c r="J206" i="83"/>
  <c r="AF208" i="83"/>
  <c r="AF204" i="83"/>
  <c r="AW208" i="83"/>
  <c r="AW134" i="83"/>
  <c r="J38" i="73"/>
  <c r="F35" i="73"/>
  <c r="H47" i="73"/>
  <c r="P30" i="73"/>
  <c r="G30" i="73"/>
  <c r="X30" i="73"/>
  <c r="CT227" i="84"/>
  <c r="Z204" i="83"/>
  <c r="Z208" i="83"/>
  <c r="AG134" i="83"/>
  <c r="AG208" i="83"/>
  <c r="N38" i="73"/>
  <c r="O47" i="73"/>
  <c r="H30" i="73"/>
  <c r="AN203" i="83"/>
  <c r="AN207" i="83"/>
  <c r="M208" i="83"/>
  <c r="M204" i="83"/>
  <c r="B134" i="83"/>
  <c r="I134" i="83"/>
  <c r="R47" i="73"/>
  <c r="W30" i="73"/>
  <c r="AH122" i="55"/>
  <c r="Z227" i="84"/>
  <c r="AQ227" i="84"/>
  <c r="AX227" i="84"/>
  <c r="DB227" i="84"/>
  <c r="EO227" i="84"/>
  <c r="I203" i="83"/>
  <c r="I207" i="83"/>
  <c r="J47" i="73"/>
  <c r="V35" i="73"/>
  <c r="E227" i="84"/>
  <c r="AH227" i="84"/>
  <c r="DY227" i="84"/>
  <c r="BK134" i="83"/>
  <c r="BK226" i="83" s="1"/>
  <c r="Q203" i="83"/>
  <c r="Q207" i="83"/>
  <c r="CI207" i="83"/>
  <c r="CI134" i="83"/>
  <c r="CY207" i="83"/>
  <c r="Q27" i="109"/>
  <c r="X47" i="73"/>
  <c r="X35" i="73"/>
  <c r="BM203" i="83"/>
  <c r="AV204" i="83"/>
  <c r="AV133" i="83"/>
  <c r="AV225" i="83" s="1"/>
  <c r="CR134" i="83"/>
  <c r="CR226" i="83" s="1"/>
  <c r="CR207" i="83"/>
  <c r="BC208" i="83"/>
  <c r="BC204" i="83"/>
  <c r="CJ208" i="83"/>
  <c r="CJ204" i="83"/>
  <c r="U135" i="83"/>
  <c r="U205" i="83"/>
  <c r="AB205" i="83"/>
  <c r="AB209" i="83"/>
  <c r="Y245" i="71"/>
  <c r="Y248" i="71"/>
  <c r="AH16" i="53"/>
  <c r="AH45" i="57"/>
  <c r="AH5" i="57"/>
  <c r="D209" i="83"/>
  <c r="CA135" i="83"/>
  <c r="CA227" i="83" s="1"/>
  <c r="Y249" i="71"/>
  <c r="AH5" i="53"/>
  <c r="AH91" i="53"/>
  <c r="K209" i="83"/>
  <c r="AB134" i="83"/>
  <c r="AB226" i="83" s="1"/>
  <c r="U134" i="83"/>
  <c r="U226" i="83" s="1"/>
  <c r="DB134" i="83"/>
  <c r="AO135" i="83"/>
  <c r="Y255" i="71"/>
  <c r="AH68" i="57"/>
  <c r="AH47" i="58"/>
  <c r="R209" i="83"/>
  <c r="AX135" i="83"/>
  <c r="AX227" i="83" s="1"/>
  <c r="U22" i="9"/>
  <c r="U10" i="9" s="1"/>
  <c r="H91" i="109" s="1"/>
  <c r="Y251" i="71"/>
  <c r="Y256" i="71"/>
  <c r="AH39" i="54"/>
  <c r="AH9" i="54"/>
  <c r="AH11" i="58"/>
  <c r="AH19" i="58"/>
  <c r="Y257" i="71"/>
  <c r="Y254" i="71"/>
  <c r="Y246" i="71"/>
  <c r="Y252" i="71"/>
  <c r="AH6" i="58"/>
  <c r="AH14" i="58"/>
  <c r="AH114" i="53"/>
  <c r="AH10" i="57"/>
  <c r="AH18" i="57"/>
  <c r="AH7" i="57"/>
  <c r="AH91" i="57"/>
  <c r="AH4" i="54"/>
  <c r="AH14" i="56"/>
  <c r="B25" i="55"/>
  <c r="CO12" i="37"/>
  <c r="P66" i="109"/>
  <c r="CO4" i="37"/>
  <c r="CN24" i="37"/>
  <c r="R70" i="109" s="1"/>
  <c r="CM12" i="37"/>
  <c r="Q67" i="109" s="1"/>
  <c r="P63" i="109"/>
  <c r="CL12" i="37"/>
  <c r="P67" i="109" s="1"/>
  <c r="Q66" i="109"/>
  <c r="CL4" i="37"/>
  <c r="P61" i="109" s="1"/>
  <c r="CN5" i="37"/>
  <c r="CN4" i="37" s="1"/>
  <c r="R61" i="109" s="1"/>
  <c r="CO13" i="37"/>
  <c r="CO23" i="37" s="1"/>
  <c r="CM9" i="37"/>
  <c r="CM21" i="37" s="1"/>
  <c r="CN20" i="37"/>
  <c r="CN12" i="37"/>
  <c r="R67" i="109" s="1"/>
  <c r="CO9" i="37"/>
  <c r="CM5" i="37"/>
  <c r="CM4" i="37" s="1"/>
  <c r="Q61" i="109" s="1"/>
  <c r="CL22" i="37"/>
  <c r="Q65" i="109"/>
  <c r="CL9" i="37"/>
  <c r="CL20" i="37"/>
  <c r="CN25" i="37"/>
  <c r="U70" i="55" l="1"/>
  <c r="CN23" i="37"/>
  <c r="AR7" i="82"/>
  <c r="AG71" i="55"/>
  <c r="U118" i="55"/>
  <c r="U81" i="55"/>
  <c r="AG97" i="55"/>
  <c r="F43" i="73"/>
  <c r="U100" i="55"/>
  <c r="CN21" i="37"/>
  <c r="R64" i="109"/>
  <c r="AG119" i="55"/>
  <c r="AG115" i="55"/>
  <c r="AG117" i="55"/>
  <c r="U94" i="55"/>
  <c r="DD227" i="84"/>
  <c r="AG100" i="55"/>
  <c r="AT30" i="82"/>
  <c r="AG69" i="55"/>
  <c r="U68" i="55"/>
  <c r="AG101" i="55"/>
  <c r="CM23" i="37"/>
  <c r="AG77" i="55"/>
  <c r="U74" i="55"/>
  <c r="D32" i="109" s="1"/>
  <c r="D33" i="109" s="1"/>
  <c r="AH68" i="55"/>
  <c r="AH81" i="55"/>
  <c r="AI93" i="55"/>
  <c r="AI112" i="55"/>
  <c r="AI104" i="55"/>
  <c r="AI100" i="55"/>
  <c r="AI95" i="55"/>
  <c r="AI90" i="55"/>
  <c r="AI82" i="55"/>
  <c r="AI78" i="55"/>
  <c r="AI72" i="55"/>
  <c r="AI68" i="55"/>
  <c r="AI91" i="55"/>
  <c r="AI69" i="55"/>
  <c r="AI119" i="55"/>
  <c r="AI115" i="55"/>
  <c r="AI107" i="55"/>
  <c r="AI103" i="55"/>
  <c r="AI99" i="55"/>
  <c r="AI94" i="55"/>
  <c r="AI89" i="55"/>
  <c r="AI81" i="55"/>
  <c r="AI77" i="55"/>
  <c r="AI71" i="55"/>
  <c r="AI67" i="55"/>
  <c r="AI113" i="55"/>
  <c r="AI118" i="55"/>
  <c r="AI114" i="55"/>
  <c r="AI106" i="55"/>
  <c r="AI102" i="55"/>
  <c r="AI97" i="55"/>
  <c r="AI92" i="55"/>
  <c r="AI84" i="55"/>
  <c r="AI80" i="55"/>
  <c r="AI76" i="55"/>
  <c r="AI70" i="55"/>
  <c r="AI66" i="55"/>
  <c r="AI105" i="55"/>
  <c r="AI101" i="55"/>
  <c r="AI83" i="55"/>
  <c r="AI73" i="55"/>
  <c r="AI117" i="55"/>
  <c r="AI79" i="55"/>
  <c r="AI65" i="55"/>
  <c r="AI74" i="55"/>
  <c r="R32" i="109" s="1"/>
  <c r="L25" i="109"/>
  <c r="G23" i="109"/>
  <c r="V43" i="73"/>
  <c r="M15" i="82"/>
  <c r="AG15" i="82" s="1"/>
  <c r="AU17" i="82"/>
  <c r="N3" i="109"/>
  <c r="N6" i="109"/>
  <c r="N5" i="109"/>
  <c r="N4" i="109"/>
  <c r="M11" i="82"/>
  <c r="AG11" i="82" s="1"/>
  <c r="AQ38" i="82"/>
  <c r="AQ39" i="82"/>
  <c r="AT44" i="82"/>
  <c r="AT20" i="82"/>
  <c r="AQ43" i="82"/>
  <c r="AR13" i="82"/>
  <c r="AR6" i="82"/>
  <c r="M5" i="82"/>
  <c r="AT12" i="82"/>
  <c r="AS6" i="82"/>
  <c r="AT8" i="82"/>
  <c r="AQ27" i="82"/>
  <c r="M18" i="82"/>
  <c r="AQ34" i="82"/>
  <c r="AU6" i="82"/>
  <c r="AU7" i="82"/>
  <c r="O43" i="73"/>
  <c r="AR14" i="82"/>
  <c r="G139" i="81"/>
  <c r="G158" i="81" s="1"/>
  <c r="AT9" i="82"/>
  <c r="AS13" i="82"/>
  <c r="AU16" i="82"/>
  <c r="AH65" i="55"/>
  <c r="AH117" i="55"/>
  <c r="AG104" i="55"/>
  <c r="AG90" i="55"/>
  <c r="AG83" i="55"/>
  <c r="AG70" i="55"/>
  <c r="AG76" i="55"/>
  <c r="AG84" i="55"/>
  <c r="AG66" i="55"/>
  <c r="AG79" i="55"/>
  <c r="AE94" i="55"/>
  <c r="AE80" i="55"/>
  <c r="AE76" i="55"/>
  <c r="AG99" i="55"/>
  <c r="AH89" i="55"/>
  <c r="AG107" i="55"/>
  <c r="AG118" i="55"/>
  <c r="AG91" i="55"/>
  <c r="AG82" i="55"/>
  <c r="AG94" i="55"/>
  <c r="AG106" i="55"/>
  <c r="AG78" i="55"/>
  <c r="AG89" i="55"/>
  <c r="AG93" i="55"/>
  <c r="AE70" i="55"/>
  <c r="AG81" i="55"/>
  <c r="AE106" i="55"/>
  <c r="AG80" i="55"/>
  <c r="AG67" i="55"/>
  <c r="AG74" i="55"/>
  <c r="P32" i="109" s="1"/>
  <c r="AG102" i="55"/>
  <c r="AG113" i="55"/>
  <c r="AG68" i="55"/>
  <c r="AG114" i="55"/>
  <c r="AG92" i="55"/>
  <c r="AG72" i="55"/>
  <c r="AG103" i="55"/>
  <c r="AE93" i="55"/>
  <c r="AG65" i="55"/>
  <c r="AG112" i="55"/>
  <c r="AH69" i="55"/>
  <c r="AH95" i="55"/>
  <c r="AH67" i="55"/>
  <c r="M8" i="82"/>
  <c r="AG8" i="82" s="1"/>
  <c r="P25" i="109"/>
  <c r="AU9" i="82"/>
  <c r="BL227" i="84"/>
  <c r="CM20" i="37"/>
  <c r="AH113" i="55"/>
  <c r="AH99" i="55"/>
  <c r="AH70" i="55"/>
  <c r="DC227" i="83"/>
  <c r="AH73" i="55"/>
  <c r="AH107" i="55"/>
  <c r="G43" i="73"/>
  <c r="AR10" i="82"/>
  <c r="E223" i="83"/>
  <c r="AQ37" i="82"/>
  <c r="BM227" i="83"/>
  <c r="AS8" i="82"/>
  <c r="AU14" i="82"/>
  <c r="M17" i="82"/>
  <c r="AT7" i="82"/>
  <c r="AS9" i="82"/>
  <c r="AU11" i="82"/>
  <c r="AQ40" i="82"/>
  <c r="AH71" i="55"/>
  <c r="AO227" i="83"/>
  <c r="AT6" i="82"/>
  <c r="AC119" i="55"/>
  <c r="AC118" i="55"/>
  <c r="AC66" i="55"/>
  <c r="AC80" i="55"/>
  <c r="AC69" i="55"/>
  <c r="AC117" i="55"/>
  <c r="AC93" i="55"/>
  <c r="AC83" i="55"/>
  <c r="AC70" i="55"/>
  <c r="AC94" i="55"/>
  <c r="AC115" i="55"/>
  <c r="AU18" i="82"/>
  <c r="M7" i="82"/>
  <c r="AG7" i="82" s="1"/>
  <c r="M9" i="82"/>
  <c r="AG9" i="82" s="1"/>
  <c r="AS24" i="82"/>
  <c r="M21" i="109"/>
  <c r="P30" i="109"/>
  <c r="P31" i="109" s="1"/>
  <c r="U113" i="55"/>
  <c r="U115" i="55"/>
  <c r="U76" i="55"/>
  <c r="U65" i="55"/>
  <c r="U78" i="55"/>
  <c r="U102" i="55"/>
  <c r="U72" i="55"/>
  <c r="U93" i="55"/>
  <c r="AH112" i="55"/>
  <c r="AH97" i="55"/>
  <c r="AH115" i="55"/>
  <c r="AC10" i="9"/>
  <c r="P91" i="109" s="1"/>
  <c r="M10" i="82"/>
  <c r="AG10" i="82" s="1"/>
  <c r="AC106" i="55"/>
  <c r="AC114" i="55"/>
  <c r="AC68" i="55"/>
  <c r="AC67" i="55"/>
  <c r="AC89" i="55"/>
  <c r="AC77" i="55"/>
  <c r="AC73" i="55"/>
  <c r="AC112" i="55"/>
  <c r="AC104" i="55"/>
  <c r="AC107" i="55"/>
  <c r="M14" i="82"/>
  <c r="N21" i="109"/>
  <c r="U71" i="55"/>
  <c r="U77" i="55"/>
  <c r="U117" i="55"/>
  <c r="U99" i="55"/>
  <c r="U73" i="55"/>
  <c r="U83" i="55"/>
  <c r="U90" i="55"/>
  <c r="M12" i="82"/>
  <c r="AG12" i="82" s="1"/>
  <c r="AQ12" i="82" s="1"/>
  <c r="M16" i="82"/>
  <c r="AG16" i="82" s="1"/>
  <c r="M6" i="82"/>
  <c r="AG6" i="82" s="1"/>
  <c r="U95" i="55"/>
  <c r="U67" i="55"/>
  <c r="U97" i="55"/>
  <c r="U79" i="55"/>
  <c r="U119" i="55"/>
  <c r="U80" i="55"/>
  <c r="U104" i="55"/>
  <c r="D104" i="6"/>
  <c r="D105" i="6" s="1"/>
  <c r="D106" i="6" s="1"/>
  <c r="D107" i="6" s="1"/>
  <c r="D108" i="6" s="1"/>
  <c r="D109" i="6" s="1"/>
  <c r="D111" i="6" s="1"/>
  <c r="D112" i="6" s="1"/>
  <c r="D113" i="6" s="1"/>
  <c r="D114" i="6" s="1"/>
  <c r="D115" i="6" s="1"/>
  <c r="D116" i="6" s="1"/>
  <c r="D118" i="6" s="1"/>
  <c r="D119" i="6" s="1"/>
  <c r="D120" i="6" s="1"/>
  <c r="D121" i="6" s="1"/>
  <c r="D122" i="6" s="1"/>
  <c r="D123" i="6" s="1"/>
  <c r="D124" i="6" s="1"/>
  <c r="D125" i="6" s="1"/>
  <c r="D126" i="6" s="1"/>
  <c r="D127" i="6" s="1"/>
  <c r="D128" i="6" s="1"/>
  <c r="D129" i="6" s="1"/>
  <c r="D130" i="6" s="1"/>
  <c r="U92" i="55"/>
  <c r="U66" i="55"/>
  <c r="U112" i="55"/>
  <c r="U103" i="55"/>
  <c r="U89" i="55"/>
  <c r="U82" i="55"/>
  <c r="U105" i="55"/>
  <c r="U84" i="55"/>
  <c r="U69" i="55"/>
  <c r="U106" i="55"/>
  <c r="AB118" i="55"/>
  <c r="AB67" i="55"/>
  <c r="AB74" i="55"/>
  <c r="K32" i="109" s="1"/>
  <c r="AB65" i="55"/>
  <c r="AB72" i="55"/>
  <c r="AB71" i="55"/>
  <c r="AB115" i="55"/>
  <c r="AB69" i="55"/>
  <c r="AB77" i="55"/>
  <c r="AB105" i="55"/>
  <c r="AB117" i="55"/>
  <c r="AB103" i="55"/>
  <c r="AB114" i="55"/>
  <c r="AB113" i="55"/>
  <c r="AB100" i="55"/>
  <c r="AB107" i="55"/>
  <c r="AB119" i="55"/>
  <c r="AB96" i="55"/>
  <c r="AB95" i="55"/>
  <c r="AB94" i="55"/>
  <c r="AB102" i="55"/>
  <c r="AB92" i="55"/>
  <c r="AB91" i="55"/>
  <c r="AB99" i="55"/>
  <c r="AB97" i="55"/>
  <c r="AB81" i="55"/>
  <c r="AB89" i="55"/>
  <c r="AB76" i="55"/>
  <c r="AB80" i="55"/>
  <c r="AB78" i="55"/>
  <c r="AB83" i="55"/>
  <c r="AB79" i="55"/>
  <c r="AB82" i="55"/>
  <c r="V76" i="55"/>
  <c r="V84" i="55"/>
  <c r="V105" i="55"/>
  <c r="V117" i="55"/>
  <c r="V66" i="55"/>
  <c r="V79" i="55"/>
  <c r="V100" i="55"/>
  <c r="V112" i="55"/>
  <c r="V65" i="55"/>
  <c r="V78" i="55"/>
  <c r="V90" i="55"/>
  <c r="V99" i="55"/>
  <c r="V107" i="55"/>
  <c r="V119" i="55"/>
  <c r="V74" i="55"/>
  <c r="E32" i="109" s="1"/>
  <c r="E33" i="109" s="1"/>
  <c r="V81" i="55"/>
  <c r="V93" i="55"/>
  <c r="V102" i="55"/>
  <c r="V73" i="55"/>
  <c r="V70" i="55"/>
  <c r="V80" i="55"/>
  <c r="V92" i="55"/>
  <c r="V101" i="55"/>
  <c r="V113" i="55"/>
  <c r="V72" i="55"/>
  <c r="V71" i="55"/>
  <c r="V83" i="55"/>
  <c r="V95" i="55"/>
  <c r="V104" i="55"/>
  <c r="V118" i="55"/>
  <c r="V77" i="55"/>
  <c r="V106" i="55"/>
  <c r="V69" i="55"/>
  <c r="V67" i="55"/>
  <c r="V103" i="55"/>
  <c r="V89" i="55"/>
  <c r="V94" i="55"/>
  <c r="V97" i="55"/>
  <c r="V82" i="55"/>
  <c r="V115" i="55"/>
  <c r="V68" i="55"/>
  <c r="AE73" i="55"/>
  <c r="AE91" i="55"/>
  <c r="AE90" i="55"/>
  <c r="AE95" i="55"/>
  <c r="AE84" i="55"/>
  <c r="AE103" i="55"/>
  <c r="AE71" i="55"/>
  <c r="AE119" i="55"/>
  <c r="AE114" i="55"/>
  <c r="AE97" i="55"/>
  <c r="AE113" i="55"/>
  <c r="AE79" i="55"/>
  <c r="AE82" i="55"/>
  <c r="AE99" i="55"/>
  <c r="AE118" i="55"/>
  <c r="AE68" i="55"/>
  <c r="AE69" i="55"/>
  <c r="AE67" i="55"/>
  <c r="AE117" i="55"/>
  <c r="AE112" i="55"/>
  <c r="AE72" i="55"/>
  <c r="AE66" i="55"/>
  <c r="AE104" i="55"/>
  <c r="AE101" i="55"/>
  <c r="AE83" i="55"/>
  <c r="AE65" i="55"/>
  <c r="AE102" i="55"/>
  <c r="AE89" i="55"/>
  <c r="AE92" i="55"/>
  <c r="AE74" i="55"/>
  <c r="N32" i="109" s="1"/>
  <c r="AE77" i="55"/>
  <c r="AE115" i="55"/>
  <c r="AE107" i="55"/>
  <c r="CN227" i="84"/>
  <c r="I20" i="109"/>
  <c r="I21" i="109"/>
  <c r="AD18" i="9"/>
  <c r="AD10" i="9"/>
  <c r="Q91" i="109" s="1"/>
  <c r="AA81" i="55"/>
  <c r="AA114" i="55"/>
  <c r="AA74" i="55"/>
  <c r="J32" i="109" s="1"/>
  <c r="K33" i="109" s="1"/>
  <c r="AA100" i="55"/>
  <c r="AA89" i="55"/>
  <c r="AA67" i="55"/>
  <c r="AA69" i="55"/>
  <c r="AA118" i="55"/>
  <c r="AA76" i="55"/>
  <c r="AA119" i="55"/>
  <c r="AA68" i="55"/>
  <c r="AA84" i="55"/>
  <c r="AA90" i="55"/>
  <c r="AA97" i="55"/>
  <c r="AA96" i="55"/>
  <c r="AA107" i="55"/>
  <c r="AA65" i="55"/>
  <c r="AA106" i="55"/>
  <c r="AA112" i="55"/>
  <c r="AA77" i="55"/>
  <c r="AA117" i="55"/>
  <c r="AA91" i="55"/>
  <c r="AA82" i="55"/>
  <c r="AA99" i="55"/>
  <c r="AA73" i="55"/>
  <c r="AA113" i="55"/>
  <c r="AA70" i="55"/>
  <c r="AA104" i="55"/>
  <c r="AA79" i="55"/>
  <c r="AA94" i="55"/>
  <c r="AA93" i="55"/>
  <c r="AA80" i="55"/>
  <c r="AA103" i="55"/>
  <c r="AA101" i="55"/>
  <c r="AA92" i="55"/>
  <c r="AA95" i="55"/>
  <c r="AA78" i="55"/>
  <c r="AA105" i="55"/>
  <c r="AA66" i="55"/>
  <c r="AA102" i="55"/>
  <c r="AA83" i="55"/>
  <c r="AA72" i="55"/>
  <c r="AA71" i="55"/>
  <c r="AA115" i="55"/>
  <c r="D20" i="109"/>
  <c r="D21" i="109"/>
  <c r="AN227" i="84"/>
  <c r="AI16" i="82"/>
  <c r="AS16" i="82" s="1"/>
  <c r="AR11" i="82"/>
  <c r="AH83" i="55"/>
  <c r="X112" i="55"/>
  <c r="X102" i="55"/>
  <c r="X101" i="55"/>
  <c r="X99" i="55"/>
  <c r="X83" i="55"/>
  <c r="X115" i="55"/>
  <c r="X107" i="55"/>
  <c r="X73" i="55"/>
  <c r="X69" i="55"/>
  <c r="X65" i="55"/>
  <c r="X113" i="55"/>
  <c r="X96" i="55"/>
  <c r="X118" i="55"/>
  <c r="X117" i="55"/>
  <c r="X66" i="55"/>
  <c r="X105" i="55"/>
  <c r="X93" i="55"/>
  <c r="X104" i="55"/>
  <c r="X74" i="55"/>
  <c r="G32" i="109" s="1"/>
  <c r="G33" i="109" s="1"/>
  <c r="X119" i="55"/>
  <c r="X92" i="55"/>
  <c r="X95" i="55"/>
  <c r="X82" i="55"/>
  <c r="Z117" i="55"/>
  <c r="Z73" i="55"/>
  <c r="Z107" i="55"/>
  <c r="Z65" i="55"/>
  <c r="Z112" i="55"/>
  <c r="Z67" i="55"/>
  <c r="Z81" i="55"/>
  <c r="Z84" i="55"/>
  <c r="Z115" i="55"/>
  <c r="Z79" i="55"/>
  <c r="Z95" i="55"/>
  <c r="Z71" i="55"/>
  <c r="Z74" i="55"/>
  <c r="I32" i="109" s="1"/>
  <c r="Z97" i="55"/>
  <c r="Z114" i="55"/>
  <c r="Z102" i="55"/>
  <c r="Z83" i="55"/>
  <c r="Z69" i="55"/>
  <c r="Z92" i="55"/>
  <c r="Z104" i="55"/>
  <c r="Z72" i="55"/>
  <c r="Z90" i="55"/>
  <c r="Z103" i="55"/>
  <c r="Z93" i="55"/>
  <c r="Z82" i="55"/>
  <c r="Z113" i="55"/>
  <c r="Z119" i="55"/>
  <c r="Z106" i="55"/>
  <c r="Z94" i="55"/>
  <c r="Z89" i="55"/>
  <c r="Z99" i="55"/>
  <c r="Z77" i="55"/>
  <c r="Z70" i="55"/>
  <c r="Z105" i="55"/>
  <c r="Z96" i="55"/>
  <c r="Z66" i="55"/>
  <c r="Z101" i="55"/>
  <c r="Z100" i="55"/>
  <c r="Z68" i="55"/>
  <c r="Z118" i="55"/>
  <c r="Z80" i="55"/>
  <c r="Z76" i="55"/>
  <c r="Z78" i="55"/>
  <c r="AH226" i="83"/>
  <c r="AS7" i="82"/>
  <c r="AI14" i="82"/>
  <c r="AR8" i="82"/>
  <c r="AR15" i="82"/>
  <c r="D25" i="109"/>
  <c r="C30" i="109"/>
  <c r="D31" i="109" s="1"/>
  <c r="V18" i="9"/>
  <c r="V10" i="9"/>
  <c r="I91" i="109" s="1"/>
  <c r="R18" i="9"/>
  <c r="R10" i="9"/>
  <c r="E91" i="109" s="1"/>
  <c r="AR16" i="82"/>
  <c r="AR9" i="82"/>
  <c r="AS19" i="82"/>
  <c r="M13" i="82"/>
  <c r="AG13" i="82" s="1"/>
  <c r="AR17" i="82"/>
  <c r="AR18" i="82"/>
  <c r="AH227" i="83"/>
  <c r="Q10" i="9"/>
  <c r="D91" i="109" s="1"/>
  <c r="Q18" i="9"/>
  <c r="AS34" i="82"/>
  <c r="AS35" i="82"/>
  <c r="AU23" i="82"/>
  <c r="AU22" i="82"/>
  <c r="Y71" i="55"/>
  <c r="Y66" i="55"/>
  <c r="Y101" i="55"/>
  <c r="Y89" i="55"/>
  <c r="Y83" i="55"/>
  <c r="Y81" i="55"/>
  <c r="Y113" i="55"/>
  <c r="Y82" i="55"/>
  <c r="Y84" i="55"/>
  <c r="Y90" i="55"/>
  <c r="Y100" i="55"/>
  <c r="Y70" i="55"/>
  <c r="Y74" i="55"/>
  <c r="H32" i="109" s="1"/>
  <c r="Y103" i="55"/>
  <c r="Y104" i="55"/>
  <c r="Y102" i="55"/>
  <c r="Y79" i="55"/>
  <c r="Y94" i="55"/>
  <c r="Y76" i="55"/>
  <c r="Y93" i="55"/>
  <c r="Y112" i="55"/>
  <c r="Y80" i="55"/>
  <c r="Y69" i="55"/>
  <c r="Y105" i="55"/>
  <c r="Y107" i="55"/>
  <c r="Y92" i="55"/>
  <c r="Y118" i="55"/>
  <c r="Y115" i="55"/>
  <c r="Y96" i="55"/>
  <c r="Y78" i="55"/>
  <c r="Y106" i="55"/>
  <c r="Y67" i="55"/>
  <c r="Y77" i="55"/>
  <c r="Y119" i="55"/>
  <c r="Y73" i="55"/>
  <c r="Y95" i="55"/>
  <c r="Y65" i="55"/>
  <c r="Y117" i="55"/>
  <c r="Y99" i="55"/>
  <c r="Y72" i="55"/>
  <c r="Y68" i="55"/>
  <c r="Y97" i="55"/>
  <c r="AQ32" i="82"/>
  <c r="AQ33" i="82"/>
  <c r="D23" i="109"/>
  <c r="D28" i="109"/>
  <c r="D29" i="109" s="1"/>
  <c r="AH93" i="55"/>
  <c r="AH92" i="55"/>
  <c r="AH106" i="55"/>
  <c r="AH105" i="55"/>
  <c r="AH96" i="55"/>
  <c r="AH114" i="55"/>
  <c r="B226" i="83"/>
  <c r="BY226" i="83"/>
  <c r="AC227" i="83"/>
  <c r="F227" i="83"/>
  <c r="CB227" i="84"/>
  <c r="AH119" i="55"/>
  <c r="AH80" i="55"/>
  <c r="AH79" i="55"/>
  <c r="AH78" i="55"/>
  <c r="AH77" i="55"/>
  <c r="E227" i="83"/>
  <c r="AO226" i="83"/>
  <c r="BE227" i="83"/>
  <c r="AH22" i="53"/>
  <c r="U18" i="9"/>
  <c r="S10" i="9"/>
  <c r="F91" i="109" s="1"/>
  <c r="S18" i="9"/>
  <c r="E20" i="109"/>
  <c r="E21" i="109"/>
  <c r="F21" i="109"/>
  <c r="Q24" i="109"/>
  <c r="R25" i="109" s="1"/>
  <c r="AH22" i="58"/>
  <c r="AU10" i="82"/>
  <c r="AQ30" i="82"/>
  <c r="AQ31" i="82"/>
  <c r="AU43" i="82"/>
  <c r="AU44" i="82"/>
  <c r="AR45" i="82"/>
  <c r="AR44" i="82"/>
  <c r="CY227" i="83"/>
  <c r="BH223" i="83"/>
  <c r="BH224" i="83"/>
  <c r="BC222" i="83"/>
  <c r="BC223" i="83"/>
  <c r="AV223" i="83"/>
  <c r="AV222" i="83"/>
  <c r="AR227" i="83"/>
  <c r="DE226" i="83"/>
  <c r="T227" i="84"/>
  <c r="T226" i="84"/>
  <c r="V227" i="83"/>
  <c r="E28" i="109"/>
  <c r="F23" i="109"/>
  <c r="E23" i="109"/>
  <c r="N30" i="109"/>
  <c r="N25" i="109"/>
  <c r="G25" i="109"/>
  <c r="F30" i="109"/>
  <c r="G31" i="109" s="1"/>
  <c r="BN227" i="83"/>
  <c r="H30" i="109"/>
  <c r="H31" i="109" s="1"/>
  <c r="H25" i="109"/>
  <c r="AU15" i="82"/>
  <c r="O25" i="109"/>
  <c r="AG17" i="82"/>
  <c r="AH22" i="57"/>
  <c r="R223" i="83"/>
  <c r="R224" i="83"/>
  <c r="AM222" i="83"/>
  <c r="AM223" i="83"/>
  <c r="DE222" i="83"/>
  <c r="DE221" i="83"/>
  <c r="R227" i="83"/>
  <c r="BX227" i="84"/>
  <c r="Q43" i="73"/>
  <c r="R43" i="73"/>
  <c r="K30" i="109"/>
  <c r="K25" i="109"/>
  <c r="AM227" i="83"/>
  <c r="P227" i="84"/>
  <c r="BC226" i="83"/>
  <c r="M28" i="109"/>
  <c r="M23" i="109"/>
  <c r="N23" i="109"/>
  <c r="BR226" i="84"/>
  <c r="D43" i="73"/>
  <c r="R6" i="108"/>
  <c r="D2" i="73"/>
  <c r="AU8" i="82"/>
  <c r="DC226" i="83"/>
  <c r="DC225" i="83"/>
  <c r="DF225" i="83"/>
  <c r="DF226" i="83"/>
  <c r="B223" i="83"/>
  <c r="AD122" i="55"/>
  <c r="B224" i="83"/>
  <c r="CW222" i="83"/>
  <c r="CW221" i="83"/>
  <c r="BO227" i="83"/>
  <c r="BP227" i="84"/>
  <c r="BP226" i="84"/>
  <c r="AR227" i="84"/>
  <c r="D227" i="84"/>
  <c r="M43" i="73"/>
  <c r="CB226" i="83"/>
  <c r="CJ226" i="83"/>
  <c r="CR227" i="84"/>
  <c r="M30" i="109"/>
  <c r="M31" i="109" s="1"/>
  <c r="M25" i="109"/>
  <c r="O23" i="109"/>
  <c r="O28" i="109"/>
  <c r="P23" i="109"/>
  <c r="AT18" i="82"/>
  <c r="AT19" i="82"/>
  <c r="C2" i="70"/>
  <c r="C2" i="71"/>
  <c r="L3" i="53"/>
  <c r="L26" i="53" s="1"/>
  <c r="L49" i="53" s="1"/>
  <c r="L72" i="53" s="1"/>
  <c r="L95" i="53" s="1"/>
  <c r="C2" i="85"/>
  <c r="C2" i="1"/>
  <c r="H2" i="9"/>
  <c r="L3" i="58"/>
  <c r="L28" i="58" s="1"/>
  <c r="L53" i="58" s="1"/>
  <c r="L78" i="58" s="1"/>
  <c r="L103" i="58" s="1"/>
  <c r="C2" i="69"/>
  <c r="L3" i="55"/>
  <c r="L3" i="56"/>
  <c r="C2" i="86"/>
  <c r="C2" i="72"/>
  <c r="L3" i="57"/>
  <c r="L26" i="57" s="1"/>
  <c r="L49" i="57" s="1"/>
  <c r="L72" i="57" s="1"/>
  <c r="L95" i="57" s="1"/>
  <c r="C2" i="87"/>
  <c r="C36" i="87" s="1"/>
  <c r="L3" i="54"/>
  <c r="L29" i="54" s="1"/>
  <c r="L55" i="54" s="1"/>
  <c r="B227" i="83"/>
  <c r="DD226" i="83"/>
  <c r="DD225" i="83"/>
  <c r="BZ223" i="83"/>
  <c r="BZ224" i="83"/>
  <c r="DA222" i="83"/>
  <c r="DA223" i="83"/>
  <c r="CD223" i="83"/>
  <c r="CD222" i="83"/>
  <c r="AY221" i="83"/>
  <c r="AY222" i="83"/>
  <c r="CK227" i="83"/>
  <c r="AP227" i="84"/>
  <c r="I23" i="109"/>
  <c r="H28" i="109"/>
  <c r="H29" i="109" s="1"/>
  <c r="H23" i="109"/>
  <c r="N226" i="83"/>
  <c r="BN227" i="84"/>
  <c r="BJ226" i="84"/>
  <c r="I30" i="109"/>
  <c r="I25" i="109"/>
  <c r="J25" i="109"/>
  <c r="J21" i="109"/>
  <c r="J20" i="109"/>
  <c r="CN226" i="83"/>
  <c r="H21" i="109"/>
  <c r="G20" i="109"/>
  <c r="G21" i="109"/>
  <c r="O20" i="109"/>
  <c r="O21" i="109"/>
  <c r="AT13" i="82"/>
  <c r="AT14" i="82"/>
  <c r="AS18" i="82"/>
  <c r="CM25" i="37"/>
  <c r="AA225" i="83"/>
  <c r="AA224" i="83"/>
  <c r="P226" i="83"/>
  <c r="BK227" i="83"/>
  <c r="P20" i="109"/>
  <c r="P21" i="109"/>
  <c r="CV226" i="83"/>
  <c r="CV225" i="83"/>
  <c r="CI226" i="83"/>
  <c r="CI227" i="83"/>
  <c r="BN226" i="83"/>
  <c r="BN225" i="83"/>
  <c r="G226" i="83"/>
  <c r="AF226" i="83"/>
  <c r="AV226" i="83"/>
  <c r="AQ226" i="83"/>
  <c r="AQ225" i="83"/>
  <c r="DB226" i="83"/>
  <c r="DB227" i="83"/>
  <c r="U227" i="83"/>
  <c r="AH100" i="55"/>
  <c r="AH90" i="55"/>
  <c r="AH104" i="55"/>
  <c r="AH94" i="55"/>
  <c r="AH76" i="55"/>
  <c r="AH66" i="55"/>
  <c r="AH103" i="55"/>
  <c r="AH84" i="55"/>
  <c r="AH74" i="55"/>
  <c r="Q32" i="109" s="1"/>
  <c r="AH101" i="55"/>
  <c r="AH118" i="55"/>
  <c r="AH72" i="55"/>
  <c r="AH91" i="55"/>
  <c r="AH82" i="55"/>
  <c r="AG226" i="83"/>
  <c r="AG227" i="83"/>
  <c r="CU225" i="83"/>
  <c r="CU226" i="83"/>
  <c r="BM225" i="83"/>
  <c r="BM226" i="83"/>
  <c r="O226" i="83"/>
  <c r="O225" i="83"/>
  <c r="BO225" i="83"/>
  <c r="BO226" i="83"/>
  <c r="AF122" i="55"/>
  <c r="B225" i="83"/>
  <c r="CA225" i="83"/>
  <c r="CA224" i="83"/>
  <c r="CZ227" i="83"/>
  <c r="I226" i="83"/>
  <c r="I227" i="83"/>
  <c r="CC226" i="83"/>
  <c r="CC227" i="83"/>
  <c r="CF226" i="83"/>
  <c r="CF225" i="83"/>
  <c r="BH225" i="83"/>
  <c r="BH226" i="83"/>
  <c r="AE226" i="83"/>
  <c r="BZ226" i="83"/>
  <c r="Y226" i="83"/>
  <c r="Y227" i="83"/>
  <c r="BF226" i="83"/>
  <c r="BF225" i="83"/>
  <c r="CW225" i="83"/>
  <c r="CW226" i="83"/>
  <c r="R225" i="83"/>
  <c r="R226" i="83"/>
  <c r="CR227" i="83"/>
  <c r="AS10" i="82"/>
  <c r="AS11" i="82"/>
  <c r="L33" i="109"/>
  <c r="CM226" i="83"/>
  <c r="C226" i="83"/>
  <c r="C227" i="83"/>
  <c r="BE225" i="83"/>
  <c r="BE226" i="83"/>
  <c r="AY226" i="83"/>
  <c r="AY225" i="83"/>
  <c r="CH225" i="83"/>
  <c r="CH226" i="83"/>
  <c r="BI225" i="83"/>
  <c r="BI224" i="83"/>
  <c r="C225" i="83"/>
  <c r="C224" i="83"/>
  <c r="Q22" i="109"/>
  <c r="R23" i="109" s="1"/>
  <c r="AH14" i="54"/>
  <c r="R21" i="109" s="1"/>
  <c r="AH102" i="55"/>
  <c r="BX225" i="83"/>
  <c r="BX226" i="83"/>
  <c r="AR226" i="83"/>
  <c r="AR225" i="83"/>
  <c r="CI225" i="83"/>
  <c r="CI224" i="83"/>
  <c r="E30" i="109"/>
  <c r="E25" i="109"/>
  <c r="F25" i="109"/>
  <c r="K20" i="109"/>
  <c r="L21" i="109"/>
  <c r="K21" i="109"/>
  <c r="AG5" i="82"/>
  <c r="CE225" i="83"/>
  <c r="CE226" i="83"/>
  <c r="AW226" i="83"/>
  <c r="AW227" i="83"/>
  <c r="Q226" i="83"/>
  <c r="Q227" i="83"/>
  <c r="W43" i="73"/>
  <c r="X43" i="73"/>
  <c r="AX225" i="83"/>
  <c r="AX226" i="83"/>
  <c r="H225" i="83"/>
  <c r="H226" i="83"/>
  <c r="CO226" i="83"/>
  <c r="CO225" i="83"/>
  <c r="J226" i="83"/>
  <c r="J225" i="83"/>
  <c r="H43" i="73"/>
  <c r="K28" i="109"/>
  <c r="K23" i="109"/>
  <c r="L23" i="109"/>
  <c r="AT32" i="82"/>
  <c r="AT33" i="82"/>
  <c r="AB227" i="83"/>
  <c r="AT11" i="82"/>
  <c r="AT10" i="82"/>
  <c r="Q64" i="109"/>
  <c r="CO20" i="37"/>
  <c r="CO21" i="37"/>
  <c r="CO25" i="37"/>
  <c r="P64" i="109"/>
  <c r="CL25" i="37"/>
  <c r="CL21" i="37"/>
  <c r="D18" i="109" l="1" a="1"/>
  <c r="N18" i="109" s="1"/>
  <c r="D16" i="109" a="1"/>
  <c r="L16" i="109" s="1"/>
  <c r="D17" i="109" a="1"/>
  <c r="O17" i="109" s="1"/>
  <c r="AQ8" i="82"/>
  <c r="D18" i="109"/>
  <c r="O18" i="109"/>
  <c r="J18" i="109"/>
  <c r="I18" i="109"/>
  <c r="H18" i="109"/>
  <c r="K18" i="109"/>
  <c r="F18" i="109"/>
  <c r="E18" i="109"/>
  <c r="G18" i="109"/>
  <c r="Q18" i="109"/>
  <c r="P18" i="109"/>
  <c r="M18" i="109"/>
  <c r="L18" i="109"/>
  <c r="E16" i="109"/>
  <c r="F16" i="109"/>
  <c r="P16" i="109"/>
  <c r="O16" i="109"/>
  <c r="M16" i="109"/>
  <c r="N16" i="109"/>
  <c r="K16" i="109"/>
  <c r="I16" i="109"/>
  <c r="H16" i="109"/>
  <c r="G16" i="109"/>
  <c r="D16" i="109"/>
  <c r="Q16" i="109"/>
  <c r="D17" i="109"/>
  <c r="N17" i="109"/>
  <c r="M17" i="109"/>
  <c r="L17" i="109"/>
  <c r="J17" i="109"/>
  <c r="I17" i="109"/>
  <c r="K17" i="109"/>
  <c r="F17" i="109"/>
  <c r="E17" i="109"/>
  <c r="G17" i="109"/>
  <c r="Q17" i="109"/>
  <c r="P17" i="109"/>
  <c r="AQ7" i="82"/>
  <c r="AQ9" i="82"/>
  <c r="AQ6" i="82"/>
  <c r="AG18" i="82"/>
  <c r="AQ19" i="82" s="1"/>
  <c r="Q33" i="109"/>
  <c r="R33" i="109"/>
  <c r="AQ13" i="82"/>
  <c r="J33" i="109"/>
  <c r="F33" i="109"/>
  <c r="AS17" i="82"/>
  <c r="AG14" i="82"/>
  <c r="AQ14" i="82" s="1"/>
  <c r="AS15" i="82"/>
  <c r="AS14" i="82"/>
  <c r="H33" i="109"/>
  <c r="I33" i="109"/>
  <c r="Q25" i="109"/>
  <c r="Q30" i="109"/>
  <c r="L50" i="55"/>
  <c r="L111" i="55"/>
  <c r="L88" i="55"/>
  <c r="L27" i="55"/>
  <c r="L64" i="55"/>
  <c r="C156" i="1"/>
  <c r="C28" i="1"/>
  <c r="C242" i="1"/>
  <c r="C80" i="1"/>
  <c r="C261" i="1"/>
  <c r="C54" i="1"/>
  <c r="C182" i="1"/>
  <c r="C212" i="1"/>
  <c r="C106" i="1"/>
  <c r="C131" i="1"/>
  <c r="C28" i="70"/>
  <c r="C182" i="70"/>
  <c r="C261" i="70"/>
  <c r="C106" i="70"/>
  <c r="C54" i="70"/>
  <c r="C156" i="70"/>
  <c r="C212" i="70"/>
  <c r="C80" i="70"/>
  <c r="C242" i="70"/>
  <c r="C131" i="70"/>
  <c r="AD74" i="55"/>
  <c r="M32" i="109" s="1"/>
  <c r="AD103" i="55"/>
  <c r="AD65" i="55"/>
  <c r="AD81" i="55"/>
  <c r="AD92" i="55"/>
  <c r="AD100" i="55"/>
  <c r="AD119" i="55"/>
  <c r="AD78" i="55"/>
  <c r="AD97" i="55"/>
  <c r="AD117" i="55"/>
  <c r="AD76" i="55"/>
  <c r="AD104" i="55"/>
  <c r="AD94" i="55"/>
  <c r="AD114" i="55"/>
  <c r="AD72" i="55"/>
  <c r="AD80" i="55"/>
  <c r="AD91" i="55"/>
  <c r="AD107" i="55"/>
  <c r="AD69" i="55"/>
  <c r="AD89" i="55"/>
  <c r="AD105" i="55"/>
  <c r="AD67" i="55"/>
  <c r="AD95" i="55"/>
  <c r="AD66" i="55"/>
  <c r="AD82" i="55"/>
  <c r="AD102" i="55"/>
  <c r="AD113" i="55"/>
  <c r="AD71" i="55"/>
  <c r="AD79" i="55"/>
  <c r="AD99" i="55"/>
  <c r="AD118" i="55"/>
  <c r="AD77" i="55"/>
  <c r="AD96" i="55"/>
  <c r="AD83" i="55"/>
  <c r="AD115" i="55"/>
  <c r="AD73" i="55"/>
  <c r="AD93" i="55"/>
  <c r="AD101" i="55"/>
  <c r="AD112" i="55"/>
  <c r="AD70" i="55"/>
  <c r="AD90" i="55"/>
  <c r="AD106" i="55"/>
  <c r="AD68" i="55"/>
  <c r="AD84" i="55"/>
  <c r="S6" i="108"/>
  <c r="E2" i="73"/>
  <c r="K31" i="109"/>
  <c r="L31" i="109"/>
  <c r="AQ17" i="82"/>
  <c r="AQ18" i="82"/>
  <c r="I31" i="109"/>
  <c r="J31" i="109"/>
  <c r="C54" i="72"/>
  <c r="C28" i="72"/>
  <c r="C261" i="72"/>
  <c r="C106" i="72"/>
  <c r="C156" i="72"/>
  <c r="C212" i="72"/>
  <c r="C80" i="72"/>
  <c r="C242" i="72"/>
  <c r="C182" i="72"/>
  <c r="C131" i="72"/>
  <c r="C131" i="69"/>
  <c r="C212" i="69"/>
  <c r="C261" i="69"/>
  <c r="C54" i="69"/>
  <c r="C28" i="69"/>
  <c r="C80" i="69" s="1"/>
  <c r="C156" i="69"/>
  <c r="C242" i="69"/>
  <c r="C106" i="69"/>
  <c r="C182" i="69"/>
  <c r="C66" i="85"/>
  <c r="C30" i="85"/>
  <c r="F29" i="109"/>
  <c r="E29" i="109"/>
  <c r="O29" i="109"/>
  <c r="P29" i="109"/>
  <c r="N31" i="109"/>
  <c r="O31" i="109"/>
  <c r="L30" i="56"/>
  <c r="L57" i="56"/>
  <c r="C261" i="71"/>
  <c r="C156" i="71"/>
  <c r="C212" i="71"/>
  <c r="C28" i="71"/>
  <c r="C54" i="71"/>
  <c r="C131" i="71"/>
  <c r="C242" i="71"/>
  <c r="C106" i="71"/>
  <c r="C80" i="71"/>
  <c r="C182" i="71"/>
  <c r="AQ16" i="82"/>
  <c r="AQ15" i="82"/>
  <c r="M3" i="54"/>
  <c r="M29" i="54" s="1"/>
  <c r="M55" i="54" s="1"/>
  <c r="D2" i="70"/>
  <c r="D2" i="69"/>
  <c r="M3" i="57"/>
  <c r="M26" i="57" s="1"/>
  <c r="M49" i="57" s="1"/>
  <c r="M72" i="57" s="1"/>
  <c r="M95" i="57" s="1"/>
  <c r="D2" i="72"/>
  <c r="D2" i="71"/>
  <c r="I2" i="9"/>
  <c r="M3" i="55"/>
  <c r="M3" i="56"/>
  <c r="D2" i="85"/>
  <c r="D2" i="87"/>
  <c r="D36" i="87" s="1"/>
  <c r="D2" i="86"/>
  <c r="M3" i="58"/>
  <c r="M28" i="58" s="1"/>
  <c r="M53" i="58" s="1"/>
  <c r="M78" i="58" s="1"/>
  <c r="M103" i="58" s="1"/>
  <c r="D2" i="1"/>
  <c r="M3" i="53"/>
  <c r="M26" i="53" s="1"/>
  <c r="M49" i="53" s="1"/>
  <c r="M72" i="53" s="1"/>
  <c r="M95" i="53" s="1"/>
  <c r="M29" i="109"/>
  <c r="N29" i="109"/>
  <c r="I29" i="109"/>
  <c r="E31" i="109"/>
  <c r="F31" i="109"/>
  <c r="Q21" i="109"/>
  <c r="Q20" i="109"/>
  <c r="AQ10" i="82"/>
  <c r="AQ11" i="82"/>
  <c r="AF94" i="55"/>
  <c r="AF93" i="55"/>
  <c r="AF114" i="55"/>
  <c r="AF99" i="55"/>
  <c r="AF84" i="55"/>
  <c r="AF72" i="55"/>
  <c r="AF80" i="55"/>
  <c r="AF115" i="55"/>
  <c r="AF100" i="55"/>
  <c r="AF89" i="55"/>
  <c r="AF74" i="55"/>
  <c r="O32" i="109" s="1"/>
  <c r="AF81" i="55"/>
  <c r="AF70" i="55"/>
  <c r="AF101" i="55"/>
  <c r="AF90" i="55"/>
  <c r="AF76" i="55"/>
  <c r="AF103" i="55"/>
  <c r="AF91" i="55"/>
  <c r="AF77" i="55"/>
  <c r="AF66" i="55"/>
  <c r="AF118" i="55"/>
  <c r="AF79" i="55"/>
  <c r="AF78" i="55"/>
  <c r="AF67" i="55"/>
  <c r="AF105" i="55"/>
  <c r="AF119" i="55"/>
  <c r="AF117" i="55"/>
  <c r="AF92" i="55"/>
  <c r="AF71" i="55"/>
  <c r="AF73" i="55"/>
  <c r="AF107" i="55"/>
  <c r="AF96" i="55"/>
  <c r="AF104" i="55"/>
  <c r="AF69" i="55"/>
  <c r="AF82" i="55"/>
  <c r="AF112" i="55"/>
  <c r="AF97" i="55"/>
  <c r="AF83" i="55"/>
  <c r="AF113" i="55"/>
  <c r="AF102" i="55"/>
  <c r="AF68" i="55"/>
  <c r="AF65" i="55"/>
  <c r="AF95" i="55"/>
  <c r="AF106" i="55"/>
  <c r="Q23" i="109"/>
  <c r="Q28" i="109"/>
  <c r="K29" i="109"/>
  <c r="L29" i="109"/>
  <c r="H17" i="109" l="1"/>
  <c r="J16" i="109"/>
  <c r="Q31" i="109"/>
  <c r="R31" i="109"/>
  <c r="Q29" i="109"/>
  <c r="R29" i="109"/>
  <c r="D54" i="1"/>
  <c r="D242" i="1"/>
  <c r="D131" i="1"/>
  <c r="D212" i="1"/>
  <c r="D182" i="1"/>
  <c r="D261" i="1"/>
  <c r="D156" i="1"/>
  <c r="D28" i="1"/>
  <c r="D80" i="1"/>
  <c r="D106" i="1"/>
  <c r="M50" i="55"/>
  <c r="M88" i="55"/>
  <c r="M111" i="55"/>
  <c r="M64" i="55"/>
  <c r="M27" i="55"/>
  <c r="D131" i="69"/>
  <c r="D212" i="69"/>
  <c r="D106" i="69"/>
  <c r="D182" i="69"/>
  <c r="D156" i="69"/>
  <c r="D242" i="69"/>
  <c r="D28" i="69"/>
  <c r="D80" i="69" s="1"/>
  <c r="D261" i="69"/>
  <c r="D54" i="69"/>
  <c r="E2" i="87"/>
  <c r="E36" i="87" s="1"/>
  <c r="E2" i="70"/>
  <c r="N3" i="56"/>
  <c r="J2" i="9"/>
  <c r="E2" i="1"/>
  <c r="N3" i="53"/>
  <c r="N26" i="53" s="1"/>
  <c r="N49" i="53" s="1"/>
  <c r="N72" i="53" s="1"/>
  <c r="N95" i="53" s="1"/>
  <c r="E2" i="86"/>
  <c r="N3" i="54"/>
  <c r="N29" i="54" s="1"/>
  <c r="N55" i="54" s="1"/>
  <c r="N3" i="55"/>
  <c r="B3" i="62"/>
  <c r="E2" i="71"/>
  <c r="E2" i="69"/>
  <c r="E2" i="85"/>
  <c r="N3" i="57"/>
  <c r="N26" i="57" s="1"/>
  <c r="N49" i="57" s="1"/>
  <c r="N72" i="57" s="1"/>
  <c r="N95" i="57" s="1"/>
  <c r="E2" i="72"/>
  <c r="N3" i="58"/>
  <c r="N28" i="58" s="1"/>
  <c r="N53" i="58" s="1"/>
  <c r="N78" i="58" s="1"/>
  <c r="N103" i="58" s="1"/>
  <c r="D66" i="85"/>
  <c r="D30" i="85"/>
  <c r="D182" i="71"/>
  <c r="D106" i="71"/>
  <c r="D212" i="71"/>
  <c r="D131" i="71"/>
  <c r="D28" i="71"/>
  <c r="D80" i="71"/>
  <c r="D261" i="71"/>
  <c r="D54" i="71"/>
  <c r="D156" i="71"/>
  <c r="D242" i="71"/>
  <c r="D131" i="70"/>
  <c r="D261" i="70"/>
  <c r="D54" i="70"/>
  <c r="D28" i="70"/>
  <c r="D156" i="70"/>
  <c r="D212" i="70"/>
  <c r="D182" i="70"/>
  <c r="D242" i="70"/>
  <c r="D80" i="70"/>
  <c r="D106" i="70"/>
  <c r="F2" i="73"/>
  <c r="T6" i="108"/>
  <c r="N33" i="109"/>
  <c r="M33" i="109"/>
  <c r="M30" i="56"/>
  <c r="M57" i="56"/>
  <c r="D242" i="72"/>
  <c r="D156" i="72"/>
  <c r="D80" i="72"/>
  <c r="D28" i="72"/>
  <c r="D54" i="72"/>
  <c r="D182" i="72"/>
  <c r="D212" i="72"/>
  <c r="D131" i="72"/>
  <c r="D261" i="72"/>
  <c r="D106" i="72"/>
  <c r="O33" i="109"/>
  <c r="P33" i="109"/>
  <c r="E30" i="85" l="1"/>
  <c r="E66" i="85"/>
  <c r="N88" i="55"/>
  <c r="N50" i="55"/>
  <c r="N111" i="55"/>
  <c r="N27" i="55"/>
  <c r="N64" i="55"/>
  <c r="E182" i="1"/>
  <c r="E54" i="1"/>
  <c r="E106" i="1"/>
  <c r="E28" i="1"/>
  <c r="E131" i="1"/>
  <c r="E242" i="1"/>
  <c r="E212" i="1"/>
  <c r="E156" i="1"/>
  <c r="E261" i="1"/>
  <c r="E80" i="1"/>
  <c r="U6" i="108"/>
  <c r="G2" i="73"/>
  <c r="E131" i="69"/>
  <c r="E261" i="69"/>
  <c r="E156" i="69"/>
  <c r="E28" i="69"/>
  <c r="E80" i="69" s="1"/>
  <c r="E242" i="69"/>
  <c r="E212" i="69"/>
  <c r="E182" i="69"/>
  <c r="E106" i="69"/>
  <c r="E54" i="69"/>
  <c r="F2" i="86"/>
  <c r="F2" i="87"/>
  <c r="F36" i="87" s="1"/>
  <c r="F2" i="72"/>
  <c r="F2" i="70"/>
  <c r="O3" i="57"/>
  <c r="O26" i="57" s="1"/>
  <c r="O49" i="57" s="1"/>
  <c r="O72" i="57" s="1"/>
  <c r="O95" i="57" s="1"/>
  <c r="O3" i="53"/>
  <c r="O26" i="53" s="1"/>
  <c r="O49" i="53" s="1"/>
  <c r="O72" i="53" s="1"/>
  <c r="O95" i="53" s="1"/>
  <c r="F2" i="1"/>
  <c r="F2" i="69"/>
  <c r="O3" i="56"/>
  <c r="F2" i="85"/>
  <c r="O3" i="58"/>
  <c r="O28" i="58" s="1"/>
  <c r="O53" i="58" s="1"/>
  <c r="O78" i="58" s="1"/>
  <c r="O103" i="58" s="1"/>
  <c r="F2" i="71"/>
  <c r="O3" i="55"/>
  <c r="O3" i="54"/>
  <c r="O29" i="54" s="1"/>
  <c r="O55" i="54" s="1"/>
  <c r="C3" i="62"/>
  <c r="K2" i="9"/>
  <c r="E80" i="72"/>
  <c r="E28" i="72"/>
  <c r="E156" i="72"/>
  <c r="E182" i="72"/>
  <c r="E106" i="72"/>
  <c r="E261" i="72"/>
  <c r="E242" i="72"/>
  <c r="E54" i="72"/>
  <c r="E212" i="72"/>
  <c r="E131" i="72"/>
  <c r="E242" i="71"/>
  <c r="E106" i="71"/>
  <c r="E182" i="71"/>
  <c r="E54" i="71"/>
  <c r="E156" i="71"/>
  <c r="E28" i="71"/>
  <c r="E131" i="71"/>
  <c r="E261" i="71"/>
  <c r="E80" i="71"/>
  <c r="E212" i="71"/>
  <c r="N57" i="56"/>
  <c r="N30" i="56"/>
  <c r="B82" i="62"/>
  <c r="B56" i="62"/>
  <c r="B107" i="62"/>
  <c r="B30" i="62"/>
  <c r="E242" i="70"/>
  <c r="E28" i="70"/>
  <c r="E131" i="70"/>
  <c r="E156" i="70"/>
  <c r="E54" i="70"/>
  <c r="E106" i="70"/>
  <c r="E212" i="70"/>
  <c r="E261" i="70"/>
  <c r="E80" i="70"/>
  <c r="E182" i="70"/>
  <c r="F30" i="85" l="1"/>
  <c r="F66" i="85"/>
  <c r="O64" i="55"/>
  <c r="O50" i="55"/>
  <c r="O27" i="55"/>
  <c r="O111" i="55"/>
  <c r="O88" i="55"/>
  <c r="O30" i="56"/>
  <c r="O57" i="56"/>
  <c r="G2" i="85"/>
  <c r="P3" i="53"/>
  <c r="P26" i="53" s="1"/>
  <c r="P49" i="53" s="1"/>
  <c r="P72" i="53" s="1"/>
  <c r="P95" i="53" s="1"/>
  <c r="G2" i="1"/>
  <c r="L2" i="9"/>
  <c r="G2" i="87"/>
  <c r="G36" i="87" s="1"/>
  <c r="G2" i="71"/>
  <c r="G2" i="69"/>
  <c r="P3" i="55"/>
  <c r="P3" i="58"/>
  <c r="P28" i="58" s="1"/>
  <c r="P53" i="58" s="1"/>
  <c r="P78" i="58" s="1"/>
  <c r="P103" i="58" s="1"/>
  <c r="G2" i="86"/>
  <c r="P3" i="56"/>
  <c r="D3" i="62"/>
  <c r="P3" i="57"/>
  <c r="P26" i="57" s="1"/>
  <c r="P49" i="57" s="1"/>
  <c r="P72" i="57" s="1"/>
  <c r="P95" i="57" s="1"/>
  <c r="P3" i="54"/>
  <c r="P29" i="54" s="1"/>
  <c r="P55" i="54" s="1"/>
  <c r="G2" i="72"/>
  <c r="G2" i="70"/>
  <c r="F28" i="71"/>
  <c r="F80" i="71"/>
  <c r="F261" i="71"/>
  <c r="F242" i="71"/>
  <c r="F156" i="71"/>
  <c r="F131" i="71"/>
  <c r="F212" i="71"/>
  <c r="F182" i="71"/>
  <c r="F106" i="71"/>
  <c r="F54" i="71"/>
  <c r="F28" i="69"/>
  <c r="F80" i="69" s="1"/>
  <c r="F131" i="69"/>
  <c r="F106" i="69"/>
  <c r="F54" i="69"/>
  <c r="F261" i="69"/>
  <c r="F156" i="69"/>
  <c r="F182" i="69"/>
  <c r="F212" i="69"/>
  <c r="F242" i="69"/>
  <c r="F182" i="70"/>
  <c r="F242" i="70"/>
  <c r="F80" i="70"/>
  <c r="F28" i="70"/>
  <c r="F261" i="70"/>
  <c r="F131" i="70"/>
  <c r="F212" i="70"/>
  <c r="F156" i="70"/>
  <c r="F106" i="70"/>
  <c r="F54" i="70"/>
  <c r="V6" i="108"/>
  <c r="H2" i="73"/>
  <c r="C56" i="62"/>
  <c r="C107" i="62"/>
  <c r="C82" i="62"/>
  <c r="C30" i="62"/>
  <c r="F131" i="1"/>
  <c r="F156" i="1"/>
  <c r="F106" i="1"/>
  <c r="F28" i="1"/>
  <c r="F212" i="1"/>
  <c r="F182" i="1"/>
  <c r="F242" i="1"/>
  <c r="F80" i="1"/>
  <c r="F261" i="1"/>
  <c r="F54" i="1"/>
  <c r="F80" i="72"/>
  <c r="F182" i="72"/>
  <c r="F261" i="72"/>
  <c r="F54" i="72"/>
  <c r="F212" i="72"/>
  <c r="F156" i="72"/>
  <c r="F106" i="72"/>
  <c r="F131" i="72"/>
  <c r="F242" i="72"/>
  <c r="F28" i="72"/>
  <c r="G242" i="72" l="1"/>
  <c r="G182" i="72"/>
  <c r="G131" i="72"/>
  <c r="G28" i="72"/>
  <c r="G80" i="72"/>
  <c r="G106" i="72"/>
  <c r="G54" i="72"/>
  <c r="G212" i="72"/>
  <c r="G261" i="72"/>
  <c r="G156" i="72"/>
  <c r="P30" i="56"/>
  <c r="P57" i="56"/>
  <c r="G212" i="69"/>
  <c r="G242" i="69"/>
  <c r="G131" i="69"/>
  <c r="G182" i="69"/>
  <c r="G106" i="69"/>
  <c r="G261" i="69"/>
  <c r="G54" i="69"/>
  <c r="G28" i="69"/>
  <c r="G80" i="69" s="1"/>
  <c r="G156" i="69"/>
  <c r="G106" i="1"/>
  <c r="G131" i="1"/>
  <c r="G261" i="1"/>
  <c r="G156" i="1"/>
  <c r="G54" i="1"/>
  <c r="G182" i="1"/>
  <c r="G80" i="1"/>
  <c r="G28" i="1"/>
  <c r="G212" i="1"/>
  <c r="G242" i="1"/>
  <c r="G54" i="71"/>
  <c r="G156" i="71"/>
  <c r="G182" i="71"/>
  <c r="G131" i="71"/>
  <c r="G242" i="71"/>
  <c r="G261" i="71"/>
  <c r="G212" i="71"/>
  <c r="G28" i="71"/>
  <c r="G80" i="71"/>
  <c r="G106" i="71"/>
  <c r="H2" i="69"/>
  <c r="Q3" i="53"/>
  <c r="Q26" i="53" s="1"/>
  <c r="Q49" i="53" s="1"/>
  <c r="Q72" i="53" s="1"/>
  <c r="Q95" i="53" s="1"/>
  <c r="H2" i="1"/>
  <c r="H2" i="71"/>
  <c r="Q3" i="54"/>
  <c r="Q29" i="54" s="1"/>
  <c r="Q55" i="54" s="1"/>
  <c r="H2" i="72"/>
  <c r="Q3" i="56"/>
  <c r="B4" i="60"/>
  <c r="B39" i="60" s="1"/>
  <c r="M2" i="9"/>
  <c r="Q3" i="55"/>
  <c r="E3" i="62"/>
  <c r="H2" i="87"/>
  <c r="H36" i="87" s="1"/>
  <c r="Q3" i="57"/>
  <c r="Q26" i="57" s="1"/>
  <c r="Q49" i="57" s="1"/>
  <c r="Q72" i="57" s="1"/>
  <c r="Q95" i="57" s="1"/>
  <c r="B47" i="60"/>
  <c r="H2" i="70"/>
  <c r="H2" i="86"/>
  <c r="Q3" i="58"/>
  <c r="Q28" i="58" s="1"/>
  <c r="Q53" i="58" s="1"/>
  <c r="Q78" i="58" s="1"/>
  <c r="Q103" i="58" s="1"/>
  <c r="H2" i="85"/>
  <c r="G30" i="85"/>
  <c r="G66" i="85"/>
  <c r="W6" i="108"/>
  <c r="I2" i="73"/>
  <c r="G54" i="70"/>
  <c r="G80" i="70"/>
  <c r="G212" i="70"/>
  <c r="G261" i="70"/>
  <c r="G28" i="70"/>
  <c r="G182" i="70"/>
  <c r="G156" i="70"/>
  <c r="G131" i="70"/>
  <c r="G242" i="70"/>
  <c r="G106" i="70"/>
  <c r="D30" i="62"/>
  <c r="D107" i="62"/>
  <c r="D56" i="62"/>
  <c r="D82" i="62"/>
  <c r="P88" i="55"/>
  <c r="P111" i="55"/>
  <c r="P64" i="55"/>
  <c r="P27" i="55"/>
  <c r="P50" i="55"/>
  <c r="H131" i="70" l="1"/>
  <c r="H182" i="70"/>
  <c r="H261" i="70"/>
  <c r="H156" i="70"/>
  <c r="H212" i="70"/>
  <c r="H106" i="70"/>
  <c r="H28" i="70"/>
  <c r="H80" i="70"/>
  <c r="H242" i="70"/>
  <c r="H54" i="70"/>
  <c r="E107" i="62"/>
  <c r="E30" i="62"/>
  <c r="E82" i="62"/>
  <c r="E56" i="62"/>
  <c r="Q57" i="56"/>
  <c r="Q30" i="56"/>
  <c r="H212" i="1"/>
  <c r="H156" i="1"/>
  <c r="H106" i="1"/>
  <c r="H54" i="1"/>
  <c r="H242" i="1"/>
  <c r="H131" i="1"/>
  <c r="H182" i="1"/>
  <c r="H80" i="1"/>
  <c r="H28" i="1"/>
  <c r="H261" i="1"/>
  <c r="I2" i="86"/>
  <c r="R3" i="57"/>
  <c r="R26" i="57" s="1"/>
  <c r="R49" i="57" s="1"/>
  <c r="R72" i="57" s="1"/>
  <c r="R95" i="57" s="1"/>
  <c r="I2" i="69"/>
  <c r="R3" i="58"/>
  <c r="R28" i="58" s="1"/>
  <c r="R53" i="58" s="1"/>
  <c r="R78" i="58" s="1"/>
  <c r="R103" i="58" s="1"/>
  <c r="I2" i="87"/>
  <c r="I36" i="87" s="1"/>
  <c r="I2" i="85"/>
  <c r="R3" i="56"/>
  <c r="R3" i="54"/>
  <c r="R29" i="54" s="1"/>
  <c r="R55" i="54" s="1"/>
  <c r="I2" i="71"/>
  <c r="F3" i="62"/>
  <c r="R3" i="53"/>
  <c r="R26" i="53" s="1"/>
  <c r="R49" i="53" s="1"/>
  <c r="R72" i="53" s="1"/>
  <c r="R95" i="53" s="1"/>
  <c r="I2" i="70"/>
  <c r="C4" i="60"/>
  <c r="C39" i="60" s="1"/>
  <c r="R3" i="55"/>
  <c r="N2" i="9"/>
  <c r="I2" i="72"/>
  <c r="I2" i="1"/>
  <c r="H30" i="85"/>
  <c r="H66" i="85"/>
  <c r="Q88" i="55"/>
  <c r="Q27" i="55"/>
  <c r="Q50" i="55"/>
  <c r="Q111" i="55"/>
  <c r="Q64" i="55"/>
  <c r="H156" i="72"/>
  <c r="H212" i="72"/>
  <c r="H261" i="72"/>
  <c r="H80" i="72"/>
  <c r="H242" i="72"/>
  <c r="H106" i="72"/>
  <c r="H131" i="72"/>
  <c r="H28" i="72"/>
  <c r="H182" i="72"/>
  <c r="H54" i="72"/>
  <c r="H156" i="69"/>
  <c r="H106" i="69"/>
  <c r="H54" i="69"/>
  <c r="H131" i="69"/>
  <c r="H242" i="69"/>
  <c r="H261" i="69"/>
  <c r="H212" i="69"/>
  <c r="H28" i="69"/>
  <c r="H80" i="69" s="1"/>
  <c r="H182" i="69"/>
  <c r="J2" i="73"/>
  <c r="X6" i="108"/>
  <c r="H156" i="71"/>
  <c r="H28" i="71"/>
  <c r="H261" i="71"/>
  <c r="H106" i="71"/>
  <c r="H80" i="71"/>
  <c r="H54" i="71"/>
  <c r="H131" i="71"/>
  <c r="H182" i="71"/>
  <c r="H212" i="71"/>
  <c r="H242" i="71"/>
  <c r="R88" i="55" l="1"/>
  <c r="R111" i="55"/>
  <c r="R64" i="55"/>
  <c r="R27" i="55"/>
  <c r="R50" i="55"/>
  <c r="F30" i="62"/>
  <c r="F82" i="62"/>
  <c r="F107" i="62"/>
  <c r="F56" i="62"/>
  <c r="I30" i="85"/>
  <c r="I66" i="85"/>
  <c r="I28" i="1"/>
  <c r="I131" i="1"/>
  <c r="I261" i="1"/>
  <c r="I182" i="1"/>
  <c r="I80" i="1"/>
  <c r="I156" i="1"/>
  <c r="I106" i="1"/>
  <c r="I242" i="1"/>
  <c r="I212" i="1"/>
  <c r="I54" i="1"/>
  <c r="I182" i="71"/>
  <c r="I54" i="71"/>
  <c r="I28" i="71"/>
  <c r="I106" i="71"/>
  <c r="I242" i="71"/>
  <c r="I131" i="71"/>
  <c r="I261" i="71"/>
  <c r="I80" i="71"/>
  <c r="I156" i="71"/>
  <c r="I212" i="71"/>
  <c r="K2" i="73"/>
  <c r="Y6" i="108"/>
  <c r="I54" i="72"/>
  <c r="I106" i="72"/>
  <c r="I212" i="72"/>
  <c r="I131" i="72"/>
  <c r="I28" i="72"/>
  <c r="I80" i="72"/>
  <c r="I261" i="72"/>
  <c r="I182" i="72"/>
  <c r="I156" i="72"/>
  <c r="I242" i="72"/>
  <c r="I131" i="70"/>
  <c r="I212" i="70"/>
  <c r="I261" i="70"/>
  <c r="I80" i="70"/>
  <c r="I28" i="70"/>
  <c r="I54" i="70"/>
  <c r="I182" i="70"/>
  <c r="I242" i="70"/>
  <c r="I106" i="70"/>
  <c r="I156" i="70"/>
  <c r="J2" i="86"/>
  <c r="J2" i="70"/>
  <c r="S3" i="54"/>
  <c r="S29" i="54" s="1"/>
  <c r="S55" i="54" s="1"/>
  <c r="D4" i="60"/>
  <c r="D39" i="60" s="1"/>
  <c r="J2" i="69"/>
  <c r="S3" i="55"/>
  <c r="S3" i="56"/>
  <c r="J2" i="72"/>
  <c r="G3" i="62"/>
  <c r="J2" i="71"/>
  <c r="J2" i="1"/>
  <c r="J2" i="87"/>
  <c r="J36" i="87" s="1"/>
  <c r="S3" i="58"/>
  <c r="S28" i="58" s="1"/>
  <c r="S53" i="58" s="1"/>
  <c r="S78" i="58" s="1"/>
  <c r="S103" i="58" s="1"/>
  <c r="O2" i="9"/>
  <c r="J2" i="85"/>
  <c r="S3" i="57"/>
  <c r="S26" i="57" s="1"/>
  <c r="S49" i="57" s="1"/>
  <c r="S72" i="57" s="1"/>
  <c r="S95" i="57" s="1"/>
  <c r="S3" i="53"/>
  <c r="S26" i="53" s="1"/>
  <c r="S49" i="53" s="1"/>
  <c r="S72" i="53" s="1"/>
  <c r="S95" i="53" s="1"/>
  <c r="R30" i="56"/>
  <c r="R57" i="56"/>
  <c r="I242" i="69"/>
  <c r="I156" i="69"/>
  <c r="I28" i="69"/>
  <c r="I80" i="69" s="1"/>
  <c r="I106" i="69"/>
  <c r="I261" i="69"/>
  <c r="I131" i="69"/>
  <c r="I212" i="69"/>
  <c r="I182" i="69"/>
  <c r="I54" i="69"/>
  <c r="J131" i="71" l="1"/>
  <c r="J182" i="71"/>
  <c r="J261" i="71"/>
  <c r="J106" i="71"/>
  <c r="J156" i="71"/>
  <c r="J54" i="71"/>
  <c r="J212" i="71"/>
  <c r="J242" i="71"/>
  <c r="J80" i="71"/>
  <c r="J28" i="71"/>
  <c r="S50" i="55"/>
  <c r="S27" i="55"/>
  <c r="S88" i="55"/>
  <c r="S111" i="55"/>
  <c r="S64" i="55"/>
  <c r="J131" i="70"/>
  <c r="J242" i="70"/>
  <c r="J182" i="70"/>
  <c r="J156" i="70"/>
  <c r="J54" i="70"/>
  <c r="J80" i="70"/>
  <c r="J261" i="70"/>
  <c r="J28" i="70"/>
  <c r="J106" i="70"/>
  <c r="J212" i="70"/>
  <c r="G82" i="62"/>
  <c r="G30" i="62"/>
  <c r="G107" i="62"/>
  <c r="G56" i="62"/>
  <c r="J156" i="69"/>
  <c r="J54" i="69"/>
  <c r="J212" i="69"/>
  <c r="J242" i="69"/>
  <c r="J182" i="69"/>
  <c r="J131" i="69"/>
  <c r="J28" i="69"/>
  <c r="J80" i="69" s="1"/>
  <c r="J261" i="69"/>
  <c r="J106" i="69"/>
  <c r="J242" i="72"/>
  <c r="J212" i="72"/>
  <c r="J54" i="72"/>
  <c r="J106" i="72"/>
  <c r="J80" i="72"/>
  <c r="J261" i="72"/>
  <c r="J182" i="72"/>
  <c r="J131" i="72"/>
  <c r="J28" i="72"/>
  <c r="J156" i="72"/>
  <c r="L2" i="73"/>
  <c r="Z6" i="108"/>
  <c r="J66" i="85"/>
  <c r="J30" i="85"/>
  <c r="J131" i="1"/>
  <c r="J80" i="1"/>
  <c r="J182" i="1"/>
  <c r="J261" i="1"/>
  <c r="J106" i="1"/>
  <c r="J242" i="1"/>
  <c r="J28" i="1"/>
  <c r="J156" i="1"/>
  <c r="J54" i="1"/>
  <c r="J212" i="1"/>
  <c r="S30" i="56"/>
  <c r="S57" i="56"/>
  <c r="C9" i="109"/>
  <c r="E4" i="60"/>
  <c r="E39" i="60" s="1"/>
  <c r="P2" i="9"/>
  <c r="K2" i="1"/>
  <c r="K2" i="70"/>
  <c r="T3" i="55"/>
  <c r="K2" i="85"/>
  <c r="K2" i="71"/>
  <c r="T3" i="57"/>
  <c r="T26" i="57" s="1"/>
  <c r="T49" i="57" s="1"/>
  <c r="T72" i="57" s="1"/>
  <c r="T95" i="57" s="1"/>
  <c r="T3" i="54"/>
  <c r="T29" i="54" s="1"/>
  <c r="T55" i="54" s="1"/>
  <c r="K2" i="87"/>
  <c r="K36" i="87" s="1"/>
  <c r="K2" i="86"/>
  <c r="K2" i="69"/>
  <c r="T3" i="56"/>
  <c r="T3" i="53"/>
  <c r="T26" i="53" s="1"/>
  <c r="T49" i="53" s="1"/>
  <c r="T72" i="53" s="1"/>
  <c r="T95" i="53" s="1"/>
  <c r="T3" i="58"/>
  <c r="T28" i="58" s="1"/>
  <c r="T53" i="58" s="1"/>
  <c r="T78" i="58" s="1"/>
  <c r="T103" i="58" s="1"/>
  <c r="K2" i="72"/>
  <c r="H3" i="62"/>
  <c r="K106" i="71" l="1"/>
  <c r="K182" i="71"/>
  <c r="K54" i="71"/>
  <c r="K212" i="71"/>
  <c r="K156" i="71"/>
  <c r="K131" i="71"/>
  <c r="K28" i="71"/>
  <c r="K80" i="71"/>
  <c r="K261" i="71"/>
  <c r="K242" i="71"/>
  <c r="M2" i="73"/>
  <c r="AA6" i="108"/>
  <c r="K66" i="85"/>
  <c r="K30" i="85"/>
  <c r="U3" i="55"/>
  <c r="L2" i="1"/>
  <c r="Q2" i="9"/>
  <c r="I3" i="62"/>
  <c r="B2" i="102"/>
  <c r="B2" i="103"/>
  <c r="B2" i="104"/>
  <c r="L2" i="71"/>
  <c r="L2" i="87"/>
  <c r="L36" i="87" s="1"/>
  <c r="U3" i="53"/>
  <c r="U26" i="53" s="1"/>
  <c r="U49" i="53" s="1"/>
  <c r="U72" i="53" s="1"/>
  <c r="U95" i="53" s="1"/>
  <c r="L2" i="72"/>
  <c r="L2" i="70"/>
  <c r="B2" i="99"/>
  <c r="U3" i="54"/>
  <c r="U29" i="54" s="1"/>
  <c r="U55" i="54" s="1"/>
  <c r="L2" i="85"/>
  <c r="L2" i="86"/>
  <c r="C2" i="100"/>
  <c r="B2" i="98"/>
  <c r="D9" i="109"/>
  <c r="D59" i="109" s="1"/>
  <c r="L2" i="69"/>
  <c r="U3" i="58"/>
  <c r="U28" i="58" s="1"/>
  <c r="U53" i="58" s="1"/>
  <c r="U78" i="58" s="1"/>
  <c r="U103" i="58" s="1"/>
  <c r="U3" i="57"/>
  <c r="U26" i="57" s="1"/>
  <c r="U49" i="57" s="1"/>
  <c r="U72" i="57" s="1"/>
  <c r="U95" i="57" s="1"/>
  <c r="B2" i="101"/>
  <c r="U3" i="56"/>
  <c r="F4" i="60"/>
  <c r="F39" i="60" s="1"/>
  <c r="H107" i="62"/>
  <c r="H30" i="62"/>
  <c r="H82" i="62"/>
  <c r="H56" i="62"/>
  <c r="T57" i="56"/>
  <c r="T30" i="56"/>
  <c r="T27" i="55"/>
  <c r="T50" i="55"/>
  <c r="T111" i="55"/>
  <c r="T64" i="55"/>
  <c r="T88" i="55"/>
  <c r="K80" i="1"/>
  <c r="K106" i="1"/>
  <c r="K182" i="1"/>
  <c r="K242" i="1"/>
  <c r="K131" i="1"/>
  <c r="K212" i="1"/>
  <c r="K261" i="1"/>
  <c r="K156" i="1"/>
  <c r="K28" i="1"/>
  <c r="K54" i="1"/>
  <c r="K106" i="72"/>
  <c r="K131" i="72"/>
  <c r="K212" i="72"/>
  <c r="K261" i="72"/>
  <c r="K54" i="72"/>
  <c r="K242" i="72"/>
  <c r="K28" i="72"/>
  <c r="K182" i="72"/>
  <c r="K156" i="72"/>
  <c r="K80" i="72"/>
  <c r="K242" i="69"/>
  <c r="K182" i="69"/>
  <c r="K54" i="69"/>
  <c r="K28" i="69"/>
  <c r="K80" i="69" s="1"/>
  <c r="K106" i="69"/>
  <c r="K156" i="69"/>
  <c r="K131" i="69"/>
  <c r="K212" i="69"/>
  <c r="K261" i="69"/>
  <c r="K182" i="70"/>
  <c r="K131" i="70"/>
  <c r="K261" i="70"/>
  <c r="K54" i="70"/>
  <c r="K212" i="70"/>
  <c r="K28" i="70"/>
  <c r="K242" i="70"/>
  <c r="K156" i="70"/>
  <c r="K80" i="70"/>
  <c r="K106" i="70"/>
  <c r="U27" i="55" l="1"/>
  <c r="U50" i="55"/>
  <c r="U88" i="55"/>
  <c r="U111" i="55"/>
  <c r="U64" i="55"/>
  <c r="AB6" i="108"/>
  <c r="N2" i="73"/>
  <c r="U30" i="56"/>
  <c r="U57" i="56"/>
  <c r="L182" i="69"/>
  <c r="L261" i="69"/>
  <c r="L156" i="69"/>
  <c r="L212" i="69"/>
  <c r="L54" i="69"/>
  <c r="L131" i="69"/>
  <c r="L242" i="69"/>
  <c r="L106" i="69"/>
  <c r="L28" i="69"/>
  <c r="L80" i="69" s="1"/>
  <c r="L131" i="70"/>
  <c r="L261" i="70"/>
  <c r="L80" i="70"/>
  <c r="L106" i="70"/>
  <c r="L242" i="70"/>
  <c r="L54" i="70"/>
  <c r="L182" i="70"/>
  <c r="L28" i="70"/>
  <c r="L212" i="70"/>
  <c r="L156" i="70"/>
  <c r="L80" i="71"/>
  <c r="L212" i="71"/>
  <c r="L242" i="71"/>
  <c r="L261" i="71"/>
  <c r="L182" i="71"/>
  <c r="L28" i="71"/>
  <c r="L54" i="71"/>
  <c r="L106" i="71"/>
  <c r="L131" i="71"/>
  <c r="L156" i="71"/>
  <c r="I56" i="62"/>
  <c r="I107" i="62"/>
  <c r="I30" i="62"/>
  <c r="I82" i="62"/>
  <c r="M2" i="87"/>
  <c r="M36" i="87" s="1"/>
  <c r="R2" i="9"/>
  <c r="M2" i="86"/>
  <c r="M2" i="71"/>
  <c r="D2" i="100"/>
  <c r="M2" i="70"/>
  <c r="C2" i="98"/>
  <c r="C2" i="104"/>
  <c r="V3" i="56"/>
  <c r="C2" i="99"/>
  <c r="V3" i="54"/>
  <c r="V29" i="54" s="1"/>
  <c r="V55" i="54" s="1"/>
  <c r="M2" i="69"/>
  <c r="M2" i="85"/>
  <c r="M2" i="72"/>
  <c r="G4" i="60"/>
  <c r="G39" i="60" s="1"/>
  <c r="V3" i="53"/>
  <c r="V26" i="53" s="1"/>
  <c r="V49" i="53" s="1"/>
  <c r="V72" i="53" s="1"/>
  <c r="V95" i="53" s="1"/>
  <c r="V3" i="58"/>
  <c r="V28" i="58" s="1"/>
  <c r="V53" i="58" s="1"/>
  <c r="V78" i="58" s="1"/>
  <c r="V103" i="58" s="1"/>
  <c r="V3" i="57"/>
  <c r="V26" i="57" s="1"/>
  <c r="V49" i="57" s="1"/>
  <c r="V72" i="57" s="1"/>
  <c r="V95" i="57" s="1"/>
  <c r="C2" i="103"/>
  <c r="M2" i="1"/>
  <c r="E9" i="109"/>
  <c r="E59" i="109" s="1"/>
  <c r="C2" i="101"/>
  <c r="C2" i="102"/>
  <c r="V3" i="55"/>
  <c r="J3" i="62"/>
  <c r="L30" i="85"/>
  <c r="L66" i="85"/>
  <c r="L212" i="72"/>
  <c r="L182" i="72"/>
  <c r="L80" i="72"/>
  <c r="L131" i="72"/>
  <c r="L242" i="72"/>
  <c r="L106" i="72"/>
  <c r="L156" i="72"/>
  <c r="L28" i="72"/>
  <c r="L54" i="72"/>
  <c r="L261" i="72"/>
  <c r="B90" i="98"/>
  <c r="B182" i="98"/>
  <c r="B44" i="98"/>
  <c r="B227" i="98"/>
  <c r="B136" i="98"/>
  <c r="L156" i="1"/>
  <c r="L131" i="1"/>
  <c r="L28" i="1"/>
  <c r="L182" i="1"/>
  <c r="L106" i="1"/>
  <c r="L54" i="1"/>
  <c r="L80" i="1"/>
  <c r="L212" i="1"/>
  <c r="L261" i="1"/>
  <c r="L242" i="1"/>
  <c r="M242" i="72" l="1"/>
  <c r="M131" i="72"/>
  <c r="M182" i="72"/>
  <c r="M156" i="72"/>
  <c r="M54" i="72"/>
  <c r="M106" i="72"/>
  <c r="M261" i="72"/>
  <c r="M28" i="72"/>
  <c r="M80" i="72"/>
  <c r="M212" i="72"/>
  <c r="M212" i="70"/>
  <c r="M80" i="70"/>
  <c r="M242" i="70"/>
  <c r="M182" i="70"/>
  <c r="M156" i="70"/>
  <c r="M131" i="70"/>
  <c r="M54" i="70"/>
  <c r="M106" i="70"/>
  <c r="M28" i="70"/>
  <c r="M261" i="70"/>
  <c r="J56" i="62"/>
  <c r="J30" i="62"/>
  <c r="J107" i="62"/>
  <c r="J82" i="62"/>
  <c r="M30" i="85"/>
  <c r="M66" i="85"/>
  <c r="V57" i="56"/>
  <c r="V30" i="56"/>
  <c r="W3" i="57"/>
  <c r="W26" i="57" s="1"/>
  <c r="W49" i="57" s="1"/>
  <c r="W72" i="57" s="1"/>
  <c r="W95" i="57" s="1"/>
  <c r="W3" i="54"/>
  <c r="W29" i="54" s="1"/>
  <c r="W55" i="54" s="1"/>
  <c r="H4" i="60"/>
  <c r="H39" i="60" s="1"/>
  <c r="E2" i="100"/>
  <c r="N2" i="69"/>
  <c r="D2" i="101"/>
  <c r="N2" i="86"/>
  <c r="W3" i="55"/>
  <c r="W3" i="53"/>
  <c r="W26" i="53" s="1"/>
  <c r="W49" i="53" s="1"/>
  <c r="W72" i="53" s="1"/>
  <c r="W95" i="53" s="1"/>
  <c r="K3" i="62"/>
  <c r="S2" i="9"/>
  <c r="N2" i="87"/>
  <c r="N36" i="87" s="1"/>
  <c r="W3" i="58"/>
  <c r="W28" i="58" s="1"/>
  <c r="W53" i="58" s="1"/>
  <c r="W78" i="58" s="1"/>
  <c r="W103" i="58" s="1"/>
  <c r="N2" i="70"/>
  <c r="D2" i="99"/>
  <c r="N2" i="71"/>
  <c r="N2" i="72"/>
  <c r="D2" i="104"/>
  <c r="D2" i="102"/>
  <c r="F9" i="109"/>
  <c r="F59" i="109" s="1"/>
  <c r="W3" i="56"/>
  <c r="N2" i="85"/>
  <c r="D2" i="103"/>
  <c r="N2" i="1"/>
  <c r="D2" i="98"/>
  <c r="V111" i="55"/>
  <c r="V88" i="55"/>
  <c r="V64" i="55"/>
  <c r="V50" i="55"/>
  <c r="V27" i="55"/>
  <c r="M28" i="69"/>
  <c r="M80" i="69" s="1"/>
  <c r="M242" i="69"/>
  <c r="M212" i="69"/>
  <c r="M54" i="69"/>
  <c r="M182" i="69"/>
  <c r="M106" i="69"/>
  <c r="M156" i="69"/>
  <c r="M131" i="69"/>
  <c r="M261" i="69"/>
  <c r="M131" i="71"/>
  <c r="M106" i="71"/>
  <c r="M242" i="71"/>
  <c r="M80" i="71"/>
  <c r="M156" i="71"/>
  <c r="M212" i="71"/>
  <c r="M261" i="71"/>
  <c r="M54" i="71"/>
  <c r="M182" i="71"/>
  <c r="M28" i="71"/>
  <c r="AC6" i="108"/>
  <c r="O2" i="73"/>
  <c r="M242" i="1"/>
  <c r="M28" i="1"/>
  <c r="M156" i="1"/>
  <c r="M261" i="1"/>
  <c r="M212" i="1"/>
  <c r="M182" i="1"/>
  <c r="M106" i="1"/>
  <c r="M54" i="1"/>
  <c r="M131" i="1"/>
  <c r="M80" i="1"/>
  <c r="C227" i="98"/>
  <c r="C182" i="98"/>
  <c r="C90" i="98"/>
  <c r="C136" i="98"/>
  <c r="C44" i="98"/>
  <c r="N261" i="1" l="1"/>
  <c r="N212" i="1"/>
  <c r="N131" i="1"/>
  <c r="N242" i="1"/>
  <c r="N182" i="1"/>
  <c r="N106" i="1"/>
  <c r="N28" i="1"/>
  <c r="N156" i="1"/>
  <c r="N54" i="1"/>
  <c r="N80" i="1"/>
  <c r="N80" i="71"/>
  <c r="N242" i="71"/>
  <c r="N182" i="71"/>
  <c r="N261" i="71"/>
  <c r="N156" i="71"/>
  <c r="N106" i="71"/>
  <c r="N212" i="71"/>
  <c r="N28" i="71"/>
  <c r="N54" i="71"/>
  <c r="N131" i="71"/>
  <c r="W50" i="55"/>
  <c r="W64" i="55"/>
  <c r="W27" i="55"/>
  <c r="W88" i="55"/>
  <c r="W111" i="55"/>
  <c r="X3" i="56"/>
  <c r="O2" i="1"/>
  <c r="E2" i="102"/>
  <c r="I4" i="60"/>
  <c r="I39" i="60" s="1"/>
  <c r="O2" i="69"/>
  <c r="E2" i="98"/>
  <c r="X3" i="54"/>
  <c r="X29" i="54" s="1"/>
  <c r="X55" i="54" s="1"/>
  <c r="O2" i="71"/>
  <c r="O2" i="85"/>
  <c r="E2" i="103"/>
  <c r="X3" i="58"/>
  <c r="X28" i="58" s="1"/>
  <c r="X53" i="58" s="1"/>
  <c r="X78" i="58" s="1"/>
  <c r="X103" i="58" s="1"/>
  <c r="X3" i="57"/>
  <c r="X26" i="57" s="1"/>
  <c r="X49" i="57" s="1"/>
  <c r="X72" i="57" s="1"/>
  <c r="X95" i="57" s="1"/>
  <c r="O2" i="86"/>
  <c r="T2" i="9"/>
  <c r="L3" i="62"/>
  <c r="X3" i="55"/>
  <c r="F2" i="100"/>
  <c r="E2" i="104"/>
  <c r="E2" i="101"/>
  <c r="O2" i="70"/>
  <c r="E2" i="99"/>
  <c r="G9" i="109"/>
  <c r="G59" i="109" s="1"/>
  <c r="O2" i="87"/>
  <c r="O36" i="87" s="1"/>
  <c r="O2" i="72"/>
  <c r="X3" i="53"/>
  <c r="X26" i="53" s="1"/>
  <c r="X49" i="53" s="1"/>
  <c r="X72" i="53" s="1"/>
  <c r="X95" i="53" s="1"/>
  <c r="P2" i="73"/>
  <c r="AD6" i="108"/>
  <c r="N30" i="85"/>
  <c r="N66" i="85"/>
  <c r="N156" i="70"/>
  <c r="N212" i="70"/>
  <c r="N54" i="70"/>
  <c r="N131" i="70"/>
  <c r="N182" i="70"/>
  <c r="N28" i="70"/>
  <c r="N242" i="70"/>
  <c r="N106" i="70"/>
  <c r="N261" i="70"/>
  <c r="N80" i="70"/>
  <c r="K107" i="62"/>
  <c r="K82" i="62"/>
  <c r="K56" i="62"/>
  <c r="K30" i="62"/>
  <c r="D90" i="98"/>
  <c r="D182" i="98"/>
  <c r="D227" i="98"/>
  <c r="D136" i="98"/>
  <c r="D44" i="98"/>
  <c r="W30" i="56"/>
  <c r="W57" i="56"/>
  <c r="N212" i="72"/>
  <c r="N242" i="72"/>
  <c r="N106" i="72"/>
  <c r="N54" i="72"/>
  <c r="N80" i="72"/>
  <c r="N182" i="72"/>
  <c r="N28" i="72"/>
  <c r="N261" i="72"/>
  <c r="N131" i="72"/>
  <c r="N156" i="72"/>
  <c r="N182" i="69"/>
  <c r="N54" i="69"/>
  <c r="N131" i="69"/>
  <c r="N156" i="69"/>
  <c r="N212" i="69"/>
  <c r="N106" i="69"/>
  <c r="N242" i="69"/>
  <c r="N261" i="69"/>
  <c r="N28" i="69"/>
  <c r="N80" i="69" s="1"/>
  <c r="Q2" i="73" l="1"/>
  <c r="AE6" i="108"/>
  <c r="L107" i="62"/>
  <c r="L56" i="62"/>
  <c r="L82" i="62"/>
  <c r="L30" i="62"/>
  <c r="H9" i="109"/>
  <c r="H59" i="109" s="1"/>
  <c r="F2" i="104"/>
  <c r="P2" i="1"/>
  <c r="J4" i="60"/>
  <c r="J39" i="60" s="1"/>
  <c r="P2" i="87"/>
  <c r="P36" i="87" s="1"/>
  <c r="Y3" i="57"/>
  <c r="Y26" i="57" s="1"/>
  <c r="Y49" i="57" s="1"/>
  <c r="Y72" i="57" s="1"/>
  <c r="Y95" i="57" s="1"/>
  <c r="U2" i="9"/>
  <c r="F2" i="98"/>
  <c r="P2" i="71"/>
  <c r="F2" i="103"/>
  <c r="Y3" i="53"/>
  <c r="Y26" i="53" s="1"/>
  <c r="Y49" i="53" s="1"/>
  <c r="Y72" i="53" s="1"/>
  <c r="Y95" i="53" s="1"/>
  <c r="Y3" i="54"/>
  <c r="Y29" i="54" s="1"/>
  <c r="Y55" i="54" s="1"/>
  <c r="G2" i="100"/>
  <c r="M3" i="62"/>
  <c r="Y3" i="55"/>
  <c r="P2" i="72"/>
  <c r="F2" i="99"/>
  <c r="P2" i="86"/>
  <c r="F2" i="102"/>
  <c r="Y3" i="56"/>
  <c r="P2" i="69"/>
  <c r="P2" i="85"/>
  <c r="P2" i="70"/>
  <c r="Y3" i="58"/>
  <c r="Y28" i="58" s="1"/>
  <c r="Y53" i="58" s="1"/>
  <c r="Y78" i="58" s="1"/>
  <c r="Y103" i="58" s="1"/>
  <c r="F2" i="101"/>
  <c r="E44" i="98"/>
  <c r="E90" i="98"/>
  <c r="E182" i="98"/>
  <c r="E227" i="98"/>
  <c r="E136" i="98"/>
  <c r="O80" i="1"/>
  <c r="O212" i="1"/>
  <c r="O182" i="1"/>
  <c r="O106" i="1"/>
  <c r="O261" i="1"/>
  <c r="O156" i="1"/>
  <c r="O54" i="1"/>
  <c r="O242" i="1"/>
  <c r="O131" i="1"/>
  <c r="O28" i="1"/>
  <c r="O30" i="85"/>
  <c r="O66" i="85"/>
  <c r="O182" i="69"/>
  <c r="O156" i="69"/>
  <c r="O261" i="69"/>
  <c r="O28" i="69"/>
  <c r="O80" i="69" s="1"/>
  <c r="O54" i="69"/>
  <c r="O106" i="69"/>
  <c r="O131" i="69"/>
  <c r="O212" i="69"/>
  <c r="O242" i="69"/>
  <c r="X30" i="56"/>
  <c r="X57" i="56"/>
  <c r="O54" i="72"/>
  <c r="O261" i="72"/>
  <c r="O131" i="72"/>
  <c r="O242" i="72"/>
  <c r="O106" i="72"/>
  <c r="O182" i="72"/>
  <c r="O28" i="72"/>
  <c r="O156" i="72"/>
  <c r="O212" i="72"/>
  <c r="O80" i="72"/>
  <c r="O54" i="70"/>
  <c r="O80" i="70"/>
  <c r="O261" i="70"/>
  <c r="O28" i="70"/>
  <c r="O106" i="70"/>
  <c r="O156" i="70"/>
  <c r="O182" i="70"/>
  <c r="O212" i="70"/>
  <c r="O131" i="70"/>
  <c r="O242" i="70"/>
  <c r="X64" i="55"/>
  <c r="X111" i="55"/>
  <c r="X88" i="55"/>
  <c r="X50" i="55"/>
  <c r="X27" i="55"/>
  <c r="O156" i="71"/>
  <c r="O182" i="71"/>
  <c r="O261" i="71"/>
  <c r="O242" i="71"/>
  <c r="O28" i="71"/>
  <c r="O106" i="71"/>
  <c r="O54" i="71"/>
  <c r="O212" i="71"/>
  <c r="O131" i="71"/>
  <c r="O80" i="71"/>
  <c r="P66" i="85" l="1"/>
  <c r="P30" i="85"/>
  <c r="M56" i="62"/>
  <c r="M82" i="62"/>
  <c r="M107" i="62"/>
  <c r="M30" i="62"/>
  <c r="P242" i="69"/>
  <c r="P261" i="69"/>
  <c r="P131" i="69"/>
  <c r="P156" i="69"/>
  <c r="P54" i="69"/>
  <c r="P212" i="69"/>
  <c r="P182" i="69"/>
  <c r="P28" i="69"/>
  <c r="P80" i="69" s="1"/>
  <c r="P106" i="69"/>
  <c r="P106" i="71"/>
  <c r="P54" i="71"/>
  <c r="P212" i="71"/>
  <c r="P131" i="71"/>
  <c r="P28" i="71"/>
  <c r="P80" i="71"/>
  <c r="P242" i="71"/>
  <c r="P182" i="71"/>
  <c r="P261" i="71"/>
  <c r="P156" i="71"/>
  <c r="Y57" i="56"/>
  <c r="Y30" i="56"/>
  <c r="P80" i="72"/>
  <c r="P212" i="72"/>
  <c r="P156" i="72"/>
  <c r="P182" i="72"/>
  <c r="P131" i="72"/>
  <c r="P242" i="72"/>
  <c r="P261" i="72"/>
  <c r="P54" i="72"/>
  <c r="P106" i="72"/>
  <c r="P28" i="72"/>
  <c r="F136" i="98"/>
  <c r="F44" i="98"/>
  <c r="F182" i="98"/>
  <c r="F90" i="98"/>
  <c r="F227" i="98"/>
  <c r="AF6" i="108"/>
  <c r="R2" i="73"/>
  <c r="P242" i="70"/>
  <c r="P106" i="70"/>
  <c r="P182" i="70"/>
  <c r="P28" i="70"/>
  <c r="P212" i="70"/>
  <c r="P261" i="70"/>
  <c r="P54" i="70"/>
  <c r="P156" i="70"/>
  <c r="P131" i="70"/>
  <c r="P80" i="70"/>
  <c r="Y64" i="55"/>
  <c r="Y27" i="55"/>
  <c r="Y111" i="55"/>
  <c r="Y88" i="55"/>
  <c r="Y50" i="55"/>
  <c r="P131" i="1"/>
  <c r="P28" i="1"/>
  <c r="P242" i="1"/>
  <c r="P106" i="1"/>
  <c r="P182" i="1"/>
  <c r="P80" i="1"/>
  <c r="P212" i="1"/>
  <c r="P156" i="1"/>
  <c r="P54" i="1"/>
  <c r="P261" i="1"/>
  <c r="Z3" i="56"/>
  <c r="H2" i="100"/>
  <c r="Z3" i="58"/>
  <c r="Z28" i="58" s="1"/>
  <c r="Z53" i="58" s="1"/>
  <c r="Z78" i="58" s="1"/>
  <c r="Z103" i="58" s="1"/>
  <c r="Z3" i="55"/>
  <c r="Q2" i="71"/>
  <c r="Z3" i="54"/>
  <c r="Z29" i="54" s="1"/>
  <c r="Z55" i="54" s="1"/>
  <c r="Q2" i="70"/>
  <c r="Q2" i="69"/>
  <c r="Q2" i="85"/>
  <c r="Q2" i="86"/>
  <c r="Z3" i="57"/>
  <c r="Z26" i="57" s="1"/>
  <c r="Z49" i="57" s="1"/>
  <c r="Z72" i="57" s="1"/>
  <c r="Z95" i="57" s="1"/>
  <c r="Z3" i="53"/>
  <c r="Z26" i="53" s="1"/>
  <c r="Z49" i="53" s="1"/>
  <c r="Z72" i="53" s="1"/>
  <c r="Z95" i="53" s="1"/>
  <c r="Q2" i="87"/>
  <c r="Q36" i="87" s="1"/>
  <c r="N3" i="62"/>
  <c r="G2" i="104"/>
  <c r="G2" i="98"/>
  <c r="G2" i="103"/>
  <c r="Q2" i="72"/>
  <c r="Q2" i="1"/>
  <c r="V2" i="9"/>
  <c r="G2" i="102"/>
  <c r="I9" i="109"/>
  <c r="I59" i="109" s="1"/>
  <c r="G2" i="99"/>
  <c r="G2" i="101"/>
  <c r="K4" i="60"/>
  <c r="K39" i="60" s="1"/>
  <c r="Q28" i="70" l="1"/>
  <c r="Q106" i="70"/>
  <c r="Q54" i="70"/>
  <c r="Q156" i="70"/>
  <c r="Q212" i="70"/>
  <c r="Q242" i="70"/>
  <c r="Q80" i="70"/>
  <c r="Q261" i="70"/>
  <c r="Q182" i="70"/>
  <c r="Q131" i="70"/>
  <c r="AA3" i="55"/>
  <c r="H2" i="101"/>
  <c r="AA3" i="53"/>
  <c r="AA26" i="53" s="1"/>
  <c r="AA49" i="53" s="1"/>
  <c r="AA72" i="53" s="1"/>
  <c r="AA95" i="53" s="1"/>
  <c r="H2" i="99"/>
  <c r="H2" i="103"/>
  <c r="H2" i="104"/>
  <c r="J9" i="109"/>
  <c r="J59" i="109" s="1"/>
  <c r="L4" i="60"/>
  <c r="L39" i="60" s="1"/>
  <c r="H2" i="102"/>
  <c r="AA3" i="56"/>
  <c r="I2" i="100"/>
  <c r="AA3" i="57"/>
  <c r="AA26" i="57" s="1"/>
  <c r="AA49" i="57" s="1"/>
  <c r="AA72" i="57" s="1"/>
  <c r="AA95" i="57" s="1"/>
  <c r="H2" i="98"/>
  <c r="AA3" i="54"/>
  <c r="AA29" i="54" s="1"/>
  <c r="AA55" i="54" s="1"/>
  <c r="R2" i="70"/>
  <c r="R2" i="71"/>
  <c r="O3" i="62"/>
  <c r="AA3" i="58"/>
  <c r="AA28" i="58" s="1"/>
  <c r="AA53" i="58" s="1"/>
  <c r="AA78" i="58" s="1"/>
  <c r="AA103" i="58" s="1"/>
  <c r="R2" i="72"/>
  <c r="W2" i="9"/>
  <c r="R2" i="1"/>
  <c r="R2" i="69"/>
  <c r="R2" i="85"/>
  <c r="R2" i="86"/>
  <c r="R2" i="87"/>
  <c r="R36" i="87" s="1"/>
  <c r="AG6" i="108"/>
  <c r="S2" i="73"/>
  <c r="Q80" i="1"/>
  <c r="Q242" i="1"/>
  <c r="Q131" i="1"/>
  <c r="Q182" i="1"/>
  <c r="Q106" i="1"/>
  <c r="Q261" i="1"/>
  <c r="Q212" i="1"/>
  <c r="Q156" i="1"/>
  <c r="Q28" i="1"/>
  <c r="Q54" i="1"/>
  <c r="Q80" i="72"/>
  <c r="Q212" i="72"/>
  <c r="Q106" i="72"/>
  <c r="Q54" i="72"/>
  <c r="Q131" i="72"/>
  <c r="Q182" i="72"/>
  <c r="Q156" i="72"/>
  <c r="Q242" i="72"/>
  <c r="Q261" i="72"/>
  <c r="Q28" i="72"/>
  <c r="Q30" i="85"/>
  <c r="Q66" i="85"/>
  <c r="Q131" i="71"/>
  <c r="Q156" i="71"/>
  <c r="Q54" i="71"/>
  <c r="Q261" i="71"/>
  <c r="Q242" i="71"/>
  <c r="Q106" i="71"/>
  <c r="Q182" i="71"/>
  <c r="Q80" i="71"/>
  <c r="Q212" i="71"/>
  <c r="Q28" i="71"/>
  <c r="Z30" i="56"/>
  <c r="Z57" i="56"/>
  <c r="N82" i="62"/>
  <c r="N56" i="62"/>
  <c r="N30" i="62"/>
  <c r="N107" i="62"/>
  <c r="G44" i="98"/>
  <c r="G227" i="98"/>
  <c r="G182" i="98"/>
  <c r="G136" i="98"/>
  <c r="G90" i="98"/>
  <c r="Q131" i="69"/>
  <c r="Q156" i="69"/>
  <c r="Q54" i="69"/>
  <c r="Q261" i="69"/>
  <c r="Q242" i="69"/>
  <c r="Q212" i="69"/>
  <c r="Q182" i="69"/>
  <c r="Q28" i="69"/>
  <c r="Q80" i="69" s="1"/>
  <c r="Q106" i="69"/>
  <c r="Z111" i="55"/>
  <c r="Z27" i="55"/>
  <c r="Z88" i="55"/>
  <c r="Z64" i="55"/>
  <c r="Z50" i="55"/>
  <c r="T2" i="73" l="1"/>
  <c r="AH6" i="108"/>
  <c r="R131" i="69"/>
  <c r="R182" i="69"/>
  <c r="R54" i="69"/>
  <c r="R28" i="69"/>
  <c r="R80" i="69" s="1"/>
  <c r="R106" i="69"/>
  <c r="R212" i="69"/>
  <c r="R242" i="69"/>
  <c r="R261" i="69"/>
  <c r="R156" i="69"/>
  <c r="AA30" i="56"/>
  <c r="AA57" i="56"/>
  <c r="R212" i="1"/>
  <c r="R106" i="1"/>
  <c r="R28" i="1"/>
  <c r="R131" i="1"/>
  <c r="R80" i="1"/>
  <c r="R156" i="1"/>
  <c r="R54" i="1"/>
  <c r="R261" i="1"/>
  <c r="R242" i="1"/>
  <c r="R182" i="1"/>
  <c r="O82" i="62"/>
  <c r="O56" i="62"/>
  <c r="O107" i="62"/>
  <c r="O30" i="62"/>
  <c r="H227" i="98"/>
  <c r="H90" i="98"/>
  <c r="H182" i="98"/>
  <c r="H44" i="98"/>
  <c r="H136" i="98"/>
  <c r="AA88" i="55"/>
  <c r="AA50" i="55"/>
  <c r="AA64" i="55"/>
  <c r="AA111" i="55"/>
  <c r="AA27" i="55"/>
  <c r="R212" i="71"/>
  <c r="R28" i="71"/>
  <c r="R156" i="71"/>
  <c r="R106" i="71"/>
  <c r="R131" i="71"/>
  <c r="R242" i="71"/>
  <c r="R261" i="71"/>
  <c r="R182" i="71"/>
  <c r="R80" i="71"/>
  <c r="R54" i="71"/>
  <c r="I2" i="101"/>
  <c r="AB3" i="53"/>
  <c r="AB26" i="53" s="1"/>
  <c r="AB49" i="53" s="1"/>
  <c r="AB72" i="53" s="1"/>
  <c r="AB95" i="53" s="1"/>
  <c r="S2" i="72"/>
  <c r="I2" i="98"/>
  <c r="AB3" i="56"/>
  <c r="AB3" i="55"/>
  <c r="P3" i="62"/>
  <c r="I2" i="102"/>
  <c r="S2" i="1"/>
  <c r="I2" i="99"/>
  <c r="AB3" i="54"/>
  <c r="AB29" i="54" s="1"/>
  <c r="AB55" i="54" s="1"/>
  <c r="S2" i="70"/>
  <c r="I2" i="104"/>
  <c r="AB3" i="58"/>
  <c r="AB28" i="58" s="1"/>
  <c r="AB53" i="58" s="1"/>
  <c r="AB78" i="58" s="1"/>
  <c r="AB103" i="58" s="1"/>
  <c r="AB3" i="57"/>
  <c r="AB26" i="57" s="1"/>
  <c r="AB49" i="57" s="1"/>
  <c r="AB72" i="57" s="1"/>
  <c r="AB95" i="57" s="1"/>
  <c r="J2" i="100"/>
  <c r="S2" i="86"/>
  <c r="I2" i="103"/>
  <c r="K9" i="109"/>
  <c r="K59" i="109" s="1"/>
  <c r="S2" i="87"/>
  <c r="S36" i="87" s="1"/>
  <c r="M4" i="60"/>
  <c r="M39" i="60" s="1"/>
  <c r="X2" i="9"/>
  <c r="S2" i="85"/>
  <c r="S2" i="69"/>
  <c r="S2" i="71"/>
  <c r="R30" i="85"/>
  <c r="R66" i="85"/>
  <c r="R182" i="72"/>
  <c r="R242" i="72"/>
  <c r="R54" i="72"/>
  <c r="R106" i="72"/>
  <c r="R261" i="72"/>
  <c r="R80" i="72"/>
  <c r="R28" i="72"/>
  <c r="R212" i="72"/>
  <c r="R131" i="72"/>
  <c r="R156" i="72"/>
  <c r="R242" i="70"/>
  <c r="R131" i="70"/>
  <c r="R106" i="70"/>
  <c r="R212" i="70"/>
  <c r="R261" i="70"/>
  <c r="R28" i="70"/>
  <c r="R156" i="70"/>
  <c r="R80" i="70"/>
  <c r="R182" i="70"/>
  <c r="R54" i="70"/>
  <c r="S66" i="85" l="1"/>
  <c r="S30" i="85"/>
  <c r="S131" i="71"/>
  <c r="S156" i="71"/>
  <c r="S182" i="71"/>
  <c r="S212" i="71"/>
  <c r="S242" i="71"/>
  <c r="S80" i="71"/>
  <c r="S106" i="71"/>
  <c r="S28" i="71"/>
  <c r="S54" i="71"/>
  <c r="S261" i="71"/>
  <c r="S182" i="1"/>
  <c r="S212" i="1"/>
  <c r="S28" i="1"/>
  <c r="S54" i="1"/>
  <c r="S80" i="1"/>
  <c r="S106" i="1"/>
  <c r="S156" i="1"/>
  <c r="S261" i="1"/>
  <c r="S242" i="1"/>
  <c r="S131" i="1"/>
  <c r="AB30" i="56"/>
  <c r="AB57" i="56"/>
  <c r="S131" i="69"/>
  <c r="S54" i="69"/>
  <c r="S28" i="69"/>
  <c r="S80" i="69" s="1"/>
  <c r="S261" i="69"/>
  <c r="S212" i="69"/>
  <c r="S242" i="69"/>
  <c r="S182" i="69"/>
  <c r="S106" i="69"/>
  <c r="S156" i="69"/>
  <c r="S242" i="70"/>
  <c r="S261" i="70"/>
  <c r="S28" i="70"/>
  <c r="S54" i="70"/>
  <c r="S212" i="70"/>
  <c r="S182" i="70"/>
  <c r="S131" i="70"/>
  <c r="S80" i="70"/>
  <c r="S156" i="70"/>
  <c r="S106" i="70"/>
  <c r="I182" i="98"/>
  <c r="I136" i="98"/>
  <c r="I90" i="98"/>
  <c r="I44" i="98"/>
  <c r="I227" i="98"/>
  <c r="P82" i="62"/>
  <c r="P30" i="62"/>
  <c r="P56" i="62"/>
  <c r="P107" i="62"/>
  <c r="S182" i="72"/>
  <c r="S106" i="72"/>
  <c r="S131" i="72"/>
  <c r="S261" i="72"/>
  <c r="S212" i="72"/>
  <c r="S156" i="72"/>
  <c r="S28" i="72"/>
  <c r="S80" i="72"/>
  <c r="S242" i="72"/>
  <c r="S54" i="72"/>
  <c r="AI6" i="108"/>
  <c r="U2" i="73"/>
  <c r="AB50" i="55"/>
  <c r="AB111" i="55"/>
  <c r="AB27" i="55"/>
  <c r="AB88" i="55"/>
  <c r="AB64" i="55"/>
  <c r="AC3" i="57"/>
  <c r="AC26" i="57" s="1"/>
  <c r="AC49" i="57" s="1"/>
  <c r="AC72" i="57" s="1"/>
  <c r="AC95" i="57" s="1"/>
  <c r="T2" i="86"/>
  <c r="T2" i="72"/>
  <c r="J2" i="103"/>
  <c r="AC3" i="56"/>
  <c r="T2" i="85"/>
  <c r="AC3" i="55"/>
  <c r="T2" i="70"/>
  <c r="T2" i="71"/>
  <c r="J2" i="99"/>
  <c r="J2" i="104"/>
  <c r="J2" i="101"/>
  <c r="AC3" i="54"/>
  <c r="AC29" i="54" s="1"/>
  <c r="AC55" i="54" s="1"/>
  <c r="Q3" i="62"/>
  <c r="AC3" i="58"/>
  <c r="AC28" i="58" s="1"/>
  <c r="AC53" i="58" s="1"/>
  <c r="AC78" i="58" s="1"/>
  <c r="AC103" i="58" s="1"/>
  <c r="J2" i="98"/>
  <c r="J2" i="102"/>
  <c r="T2" i="1"/>
  <c r="AC3" i="53"/>
  <c r="AC26" i="53" s="1"/>
  <c r="AC49" i="53" s="1"/>
  <c r="AC72" i="53" s="1"/>
  <c r="AC95" i="53" s="1"/>
  <c r="K2" i="100"/>
  <c r="L9" i="109"/>
  <c r="L59" i="109" s="1"/>
  <c r="T2" i="69"/>
  <c r="T2" i="87"/>
  <c r="T36" i="87" s="1"/>
  <c r="Y2" i="9"/>
  <c r="N4" i="60"/>
  <c r="N39" i="60" s="1"/>
  <c r="AC111" i="55" l="1"/>
  <c r="AC64" i="55"/>
  <c r="AC50" i="55"/>
  <c r="AC88" i="55"/>
  <c r="AC27" i="55"/>
  <c r="T261" i="72"/>
  <c r="T156" i="72"/>
  <c r="T54" i="72"/>
  <c r="T80" i="72"/>
  <c r="T212" i="72"/>
  <c r="T182" i="72"/>
  <c r="T106" i="72"/>
  <c r="T131" i="72"/>
  <c r="T242" i="72"/>
  <c r="T28" i="72"/>
  <c r="R3" i="62"/>
  <c r="Z2" i="9"/>
  <c r="O4" i="60"/>
  <c r="O39" i="60" s="1"/>
  <c r="AD3" i="58"/>
  <c r="AD28" i="58" s="1"/>
  <c r="AD53" i="58" s="1"/>
  <c r="AD78" i="58" s="1"/>
  <c r="AD103" i="58" s="1"/>
  <c r="K2" i="102"/>
  <c r="K2" i="101"/>
  <c r="U2" i="1"/>
  <c r="K2" i="99"/>
  <c r="U2" i="86"/>
  <c r="U2" i="72"/>
  <c r="U2" i="87"/>
  <c r="U36" i="87" s="1"/>
  <c r="L2" i="100"/>
  <c r="U2" i="69"/>
  <c r="K2" i="103"/>
  <c r="K2" i="104"/>
  <c r="M9" i="109"/>
  <c r="M59" i="109" s="1"/>
  <c r="U2" i="70"/>
  <c r="AD3" i="57"/>
  <c r="AD26" i="57" s="1"/>
  <c r="AD49" i="57" s="1"/>
  <c r="AD72" i="57" s="1"/>
  <c r="AD95" i="57" s="1"/>
  <c r="U2" i="71"/>
  <c r="AD3" i="56"/>
  <c r="AD3" i="53"/>
  <c r="AD26" i="53" s="1"/>
  <c r="AD49" i="53" s="1"/>
  <c r="AD72" i="53" s="1"/>
  <c r="AD95" i="53" s="1"/>
  <c r="K2" i="98"/>
  <c r="AD3" i="54"/>
  <c r="AD29" i="54" s="1"/>
  <c r="AD55" i="54" s="1"/>
  <c r="U2" i="85"/>
  <c r="AD3" i="55"/>
  <c r="AJ6" i="108"/>
  <c r="V2" i="73"/>
  <c r="T212" i="1"/>
  <c r="T131" i="1"/>
  <c r="T80" i="1"/>
  <c r="T182" i="1"/>
  <c r="T242" i="1"/>
  <c r="T28" i="1"/>
  <c r="T106" i="1"/>
  <c r="T261" i="1"/>
  <c r="T54" i="1"/>
  <c r="T156" i="1"/>
  <c r="T261" i="71"/>
  <c r="T54" i="71"/>
  <c r="T182" i="71"/>
  <c r="T156" i="71"/>
  <c r="T80" i="71"/>
  <c r="T242" i="71"/>
  <c r="T28" i="71"/>
  <c r="T131" i="71"/>
  <c r="T106" i="71"/>
  <c r="T212" i="71"/>
  <c r="AC30" i="56"/>
  <c r="AC57" i="56"/>
  <c r="T182" i="69"/>
  <c r="T106" i="69"/>
  <c r="T261" i="69"/>
  <c r="T212" i="69"/>
  <c r="T156" i="69"/>
  <c r="T28" i="69"/>
  <c r="T80" i="69" s="1"/>
  <c r="T131" i="69"/>
  <c r="T242" i="69"/>
  <c r="T54" i="69"/>
  <c r="Q56" i="62"/>
  <c r="Q107" i="62"/>
  <c r="Q30" i="62"/>
  <c r="Q82" i="62"/>
  <c r="T66" i="85"/>
  <c r="T30" i="85"/>
  <c r="J90" i="98"/>
  <c r="J136" i="98"/>
  <c r="J182" i="98"/>
  <c r="J44" i="98"/>
  <c r="J227" i="98"/>
  <c r="T80" i="70"/>
  <c r="T28" i="70"/>
  <c r="T106" i="70"/>
  <c r="T261" i="70"/>
  <c r="T182" i="70"/>
  <c r="T54" i="70"/>
  <c r="T156" i="70"/>
  <c r="T212" i="70"/>
  <c r="T242" i="70"/>
  <c r="T131" i="70"/>
  <c r="AD64" i="55" l="1"/>
  <c r="AD27" i="55"/>
  <c r="AD50" i="55"/>
  <c r="AD111" i="55"/>
  <c r="AD88" i="55"/>
  <c r="U131" i="70"/>
  <c r="U156" i="70"/>
  <c r="U242" i="70"/>
  <c r="U212" i="70"/>
  <c r="U106" i="70"/>
  <c r="U80" i="70"/>
  <c r="U28" i="70"/>
  <c r="U54" i="70"/>
  <c r="U182" i="70"/>
  <c r="U261" i="70"/>
  <c r="U28" i="69"/>
  <c r="U80" i="69" s="1"/>
  <c r="U156" i="69"/>
  <c r="U242" i="69"/>
  <c r="U54" i="69"/>
  <c r="U106" i="69"/>
  <c r="U212" i="69"/>
  <c r="U182" i="69"/>
  <c r="U261" i="69"/>
  <c r="U131" i="69"/>
  <c r="R56" i="62"/>
  <c r="R30" i="62"/>
  <c r="R107" i="62"/>
  <c r="R82" i="62"/>
  <c r="U66" i="85"/>
  <c r="U30" i="85"/>
  <c r="AD57" i="56"/>
  <c r="AD30" i="56"/>
  <c r="P4" i="60"/>
  <c r="P39" i="60" s="1"/>
  <c r="V2" i="85"/>
  <c r="M2" i="100"/>
  <c r="AE3" i="55"/>
  <c r="V2" i="87"/>
  <c r="V36" i="87" s="1"/>
  <c r="L2" i="99"/>
  <c r="L2" i="98"/>
  <c r="V2" i="70"/>
  <c r="AE3" i="53"/>
  <c r="AE26" i="53" s="1"/>
  <c r="AE49" i="53" s="1"/>
  <c r="AE72" i="53" s="1"/>
  <c r="AE95" i="53" s="1"/>
  <c r="V2" i="72"/>
  <c r="V2" i="86"/>
  <c r="V2" i="1"/>
  <c r="V2" i="69"/>
  <c r="N9" i="109"/>
  <c r="N59" i="109" s="1"/>
  <c r="AE3" i="57"/>
  <c r="AE26" i="57" s="1"/>
  <c r="AE49" i="57" s="1"/>
  <c r="AE72" i="57" s="1"/>
  <c r="AE95" i="57" s="1"/>
  <c r="L2" i="101"/>
  <c r="L2" i="104"/>
  <c r="AE3" i="54"/>
  <c r="AE29" i="54" s="1"/>
  <c r="AE55" i="54" s="1"/>
  <c r="L2" i="102"/>
  <c r="V2" i="71"/>
  <c r="AE3" i="58"/>
  <c r="AE28" i="58" s="1"/>
  <c r="AE53" i="58" s="1"/>
  <c r="AE78" i="58" s="1"/>
  <c r="AE103" i="58" s="1"/>
  <c r="L2" i="103"/>
  <c r="AE3" i="56"/>
  <c r="AA2" i="9"/>
  <c r="U54" i="71"/>
  <c r="U182" i="71"/>
  <c r="U212" i="71"/>
  <c r="U28" i="71"/>
  <c r="U80" i="71"/>
  <c r="U156" i="71"/>
  <c r="U242" i="71"/>
  <c r="U131" i="71"/>
  <c r="U261" i="71"/>
  <c r="U106" i="71"/>
  <c r="U131" i="1"/>
  <c r="U28" i="1"/>
  <c r="U261" i="1"/>
  <c r="U212" i="1"/>
  <c r="U80" i="1"/>
  <c r="U242" i="1"/>
  <c r="U106" i="1"/>
  <c r="U182" i="1"/>
  <c r="U54" i="1"/>
  <c r="U156" i="1"/>
  <c r="AK6" i="108"/>
  <c r="W2" i="73"/>
  <c r="K227" i="98"/>
  <c r="K90" i="98"/>
  <c r="K44" i="98"/>
  <c r="K136" i="98"/>
  <c r="K182" i="98"/>
  <c r="U182" i="72"/>
  <c r="U28" i="72"/>
  <c r="U242" i="72"/>
  <c r="U156" i="72"/>
  <c r="U54" i="72"/>
  <c r="U80" i="72"/>
  <c r="U212" i="72"/>
  <c r="U261" i="72"/>
  <c r="U106" i="72"/>
  <c r="U131" i="72"/>
  <c r="AL6" i="108" l="1"/>
  <c r="X2" i="73"/>
  <c r="V156" i="71"/>
  <c r="V54" i="71"/>
  <c r="V242" i="71"/>
  <c r="V106" i="71"/>
  <c r="V182" i="71"/>
  <c r="V131" i="71"/>
  <c r="V212" i="71"/>
  <c r="V80" i="71"/>
  <c r="V28" i="71"/>
  <c r="V261" i="71"/>
  <c r="V54" i="1"/>
  <c r="V212" i="1"/>
  <c r="V28" i="1"/>
  <c r="V80" i="1"/>
  <c r="V156" i="1"/>
  <c r="V131" i="1"/>
  <c r="V182" i="1"/>
  <c r="V106" i="1"/>
  <c r="V242" i="1"/>
  <c r="V261" i="1"/>
  <c r="V106" i="70"/>
  <c r="V242" i="70"/>
  <c r="V261" i="70"/>
  <c r="V182" i="70"/>
  <c r="V80" i="70"/>
  <c r="V212" i="70"/>
  <c r="V28" i="70"/>
  <c r="V156" i="70"/>
  <c r="V131" i="70"/>
  <c r="V54" i="70"/>
  <c r="AE27" i="55"/>
  <c r="AE64" i="55"/>
  <c r="AE111" i="55"/>
  <c r="AE88" i="55"/>
  <c r="AE50" i="55"/>
  <c r="AE57" i="56"/>
  <c r="AE30" i="56"/>
  <c r="L44" i="98"/>
  <c r="L90" i="98"/>
  <c r="L182" i="98"/>
  <c r="L136" i="98"/>
  <c r="L227" i="98"/>
  <c r="V212" i="72"/>
  <c r="V261" i="72"/>
  <c r="V131" i="72"/>
  <c r="V80" i="72"/>
  <c r="V242" i="72"/>
  <c r="V182" i="72"/>
  <c r="V28" i="72"/>
  <c r="V54" i="72"/>
  <c r="V106" i="72"/>
  <c r="V156" i="72"/>
  <c r="V30" i="85"/>
  <c r="V66" i="85"/>
  <c r="Q4" i="60"/>
  <c r="Q39" i="60" s="1"/>
  <c r="O9" i="109"/>
  <c r="O59" i="109" s="1"/>
  <c r="W2" i="87"/>
  <c r="W36" i="87" s="1"/>
  <c r="W2" i="69"/>
  <c r="AF3" i="55"/>
  <c r="AF3" i="58"/>
  <c r="AF28" i="58" s="1"/>
  <c r="AF53" i="58" s="1"/>
  <c r="AF78" i="58" s="1"/>
  <c r="AF103" i="58" s="1"/>
  <c r="M2" i="98"/>
  <c r="AF3" i="54"/>
  <c r="AF29" i="54" s="1"/>
  <c r="AF55" i="54" s="1"/>
  <c r="W2" i="86"/>
  <c r="M2" i="102"/>
  <c r="AF3" i="57"/>
  <c r="AF26" i="57" s="1"/>
  <c r="AF49" i="57" s="1"/>
  <c r="AF72" i="57" s="1"/>
  <c r="AF95" i="57" s="1"/>
  <c r="N2" i="100"/>
  <c r="W2" i="70"/>
  <c r="M2" i="99"/>
  <c r="W2" i="85"/>
  <c r="W2" i="71"/>
  <c r="AF3" i="53"/>
  <c r="AF26" i="53" s="1"/>
  <c r="AF49" i="53" s="1"/>
  <c r="AF72" i="53" s="1"/>
  <c r="AF95" i="53" s="1"/>
  <c r="M2" i="104"/>
  <c r="AF3" i="56"/>
  <c r="W2" i="1"/>
  <c r="W2" i="72"/>
  <c r="AB2" i="9"/>
  <c r="M2" i="101"/>
  <c r="M2" i="103"/>
  <c r="V106" i="69"/>
  <c r="V54" i="69"/>
  <c r="V212" i="69"/>
  <c r="V182" i="69"/>
  <c r="V28" i="69"/>
  <c r="V80" i="69" s="1"/>
  <c r="V261" i="69"/>
  <c r="V242" i="69"/>
  <c r="V156" i="69"/>
  <c r="V131" i="69"/>
  <c r="AF111" i="55" l="1"/>
  <c r="AF50" i="55"/>
  <c r="AF64" i="55"/>
  <c r="AF27" i="55"/>
  <c r="AF88" i="55"/>
  <c r="W182" i="1"/>
  <c r="W28" i="1"/>
  <c r="W106" i="1"/>
  <c r="W242" i="1"/>
  <c r="W261" i="1"/>
  <c r="W54" i="1"/>
  <c r="W131" i="1"/>
  <c r="W212" i="1"/>
  <c r="W80" i="1"/>
  <c r="W156" i="1"/>
  <c r="W54" i="71"/>
  <c r="W182" i="71"/>
  <c r="W242" i="71"/>
  <c r="W261" i="71"/>
  <c r="W156" i="71"/>
  <c r="W106" i="71"/>
  <c r="W131" i="71"/>
  <c r="W212" i="71"/>
  <c r="W80" i="71"/>
  <c r="W28" i="71"/>
  <c r="W182" i="69"/>
  <c r="W131" i="69"/>
  <c r="W156" i="69"/>
  <c r="W212" i="69"/>
  <c r="W242" i="69"/>
  <c r="W54" i="69"/>
  <c r="W106" i="69"/>
  <c r="W261" i="69"/>
  <c r="W28" i="69"/>
  <c r="W80" i="69" s="1"/>
  <c r="AF57" i="56"/>
  <c r="AF30" i="56"/>
  <c r="W66" i="85"/>
  <c r="W30" i="85"/>
  <c r="M136" i="98"/>
  <c r="M44" i="98"/>
  <c r="M90" i="98"/>
  <c r="M227" i="98"/>
  <c r="M182" i="98"/>
  <c r="R4" i="60"/>
  <c r="R39" i="60" s="1"/>
  <c r="AC2" i="9"/>
  <c r="X2" i="85"/>
  <c r="AG3" i="54"/>
  <c r="AG29" i="54" s="1"/>
  <c r="AG55" i="54" s="1"/>
  <c r="AG3" i="58"/>
  <c r="AG28" i="58" s="1"/>
  <c r="AG53" i="58" s="1"/>
  <c r="AG78" i="58" s="1"/>
  <c r="AG103" i="58" s="1"/>
  <c r="N2" i="103"/>
  <c r="AG3" i="57"/>
  <c r="AG26" i="57" s="1"/>
  <c r="AG49" i="57" s="1"/>
  <c r="AG72" i="57" s="1"/>
  <c r="AG95" i="57" s="1"/>
  <c r="P9" i="109"/>
  <c r="P59" i="109" s="1"/>
  <c r="X2" i="86"/>
  <c r="X2" i="69"/>
  <c r="X2" i="71"/>
  <c r="N2" i="99"/>
  <c r="N2" i="102"/>
  <c r="N2" i="98"/>
  <c r="X2" i="70"/>
  <c r="O2" i="100"/>
  <c r="X2" i="72"/>
  <c r="X2" i="87"/>
  <c r="X36" i="87" s="1"/>
  <c r="N2" i="101"/>
  <c r="X2" i="1"/>
  <c r="AG3" i="55"/>
  <c r="AG3" i="56"/>
  <c r="AG3" i="53"/>
  <c r="AG26" i="53" s="1"/>
  <c r="AG49" i="53" s="1"/>
  <c r="AG72" i="53" s="1"/>
  <c r="AG95" i="53" s="1"/>
  <c r="N2" i="104"/>
  <c r="W156" i="72"/>
  <c r="W242" i="72"/>
  <c r="W28" i="72"/>
  <c r="W182" i="72"/>
  <c r="W54" i="72"/>
  <c r="W261" i="72"/>
  <c r="W80" i="72"/>
  <c r="W106" i="72"/>
  <c r="W131" i="72"/>
  <c r="W212" i="72"/>
  <c r="W156" i="70"/>
  <c r="W131" i="70"/>
  <c r="W261" i="70"/>
  <c r="W242" i="70"/>
  <c r="W54" i="70"/>
  <c r="W28" i="70"/>
  <c r="W106" i="70"/>
  <c r="W212" i="70"/>
  <c r="W182" i="70"/>
  <c r="W80" i="70"/>
  <c r="AM6" i="108"/>
  <c r="Y2" i="73"/>
  <c r="AN6" i="108" l="1"/>
  <c r="AO6" i="108" s="1"/>
  <c r="AP6" i="108" s="1"/>
  <c r="AQ6" i="108" s="1"/>
  <c r="AR6" i="108" s="1"/>
  <c r="AS6" i="108" s="1"/>
  <c r="AT6" i="108" s="1"/>
  <c r="AU6" i="108" s="1"/>
  <c r="AV6" i="108" s="1"/>
  <c r="AW6" i="108" s="1"/>
  <c r="AX6" i="108" s="1"/>
  <c r="AY6" i="108" s="1"/>
  <c r="B9" i="108" s="1" a="1"/>
  <c r="B54" i="108" s="1"/>
  <c r="Z2" i="73"/>
  <c r="Y2" i="87"/>
  <c r="Y36" i="87" s="1"/>
  <c r="Y2" i="86"/>
  <c r="Y2" i="85"/>
  <c r="AD2" i="9"/>
  <c r="AG50" i="55"/>
  <c r="AG27" i="55"/>
  <c r="AG111" i="55"/>
  <c r="AG88" i="55"/>
  <c r="AG64" i="55"/>
  <c r="X242" i="72"/>
  <c r="X131" i="72"/>
  <c r="X106" i="72"/>
  <c r="X28" i="72"/>
  <c r="X54" i="72"/>
  <c r="X261" i="72"/>
  <c r="X156" i="72"/>
  <c r="X212" i="72"/>
  <c r="X182" i="72"/>
  <c r="X80" i="72"/>
  <c r="X261" i="1"/>
  <c r="X28" i="1"/>
  <c r="X156" i="1"/>
  <c r="X80" i="1"/>
  <c r="X212" i="1"/>
  <c r="X131" i="1"/>
  <c r="X182" i="1"/>
  <c r="X106" i="1"/>
  <c r="X54" i="1"/>
  <c r="X242" i="1"/>
  <c r="X54" i="70"/>
  <c r="X156" i="70"/>
  <c r="X131" i="70"/>
  <c r="X212" i="70"/>
  <c r="X28" i="70"/>
  <c r="X80" i="70"/>
  <c r="X261" i="70"/>
  <c r="X182" i="70"/>
  <c r="X242" i="70"/>
  <c r="X106" i="70"/>
  <c r="X156" i="71"/>
  <c r="X54" i="71"/>
  <c r="X182" i="71"/>
  <c r="X212" i="71"/>
  <c r="X28" i="71"/>
  <c r="X106" i="71"/>
  <c r="X261" i="71"/>
  <c r="X80" i="71"/>
  <c r="X242" i="71"/>
  <c r="X131" i="71"/>
  <c r="X66" i="85"/>
  <c r="X30" i="85"/>
  <c r="S4" i="60"/>
  <c r="S39" i="60" s="1"/>
  <c r="AH3" i="57"/>
  <c r="AH26" i="57" s="1"/>
  <c r="AH49" i="57" s="1"/>
  <c r="AH72" i="57" s="1"/>
  <c r="AH95" i="57" s="1"/>
  <c r="AH3" i="56"/>
  <c r="AH3" i="55"/>
  <c r="AH3" i="54"/>
  <c r="AH29" i="54" s="1"/>
  <c r="AH55" i="54" s="1"/>
  <c r="Y2" i="72"/>
  <c r="Q9" i="109"/>
  <c r="Q59" i="109" s="1"/>
  <c r="AH3" i="58"/>
  <c r="AH28" i="58" s="1"/>
  <c r="AH53" i="58" s="1"/>
  <c r="AH78" i="58" s="1"/>
  <c r="AH103" i="58" s="1"/>
  <c r="Y2" i="70"/>
  <c r="Y2" i="71"/>
  <c r="Y2" i="1"/>
  <c r="Y2" i="69"/>
  <c r="AH3" i="53"/>
  <c r="AH26" i="53" s="1"/>
  <c r="AH49" i="53" s="1"/>
  <c r="AH72" i="53" s="1"/>
  <c r="AH95" i="53" s="1"/>
  <c r="O2" i="104"/>
  <c r="O2" i="102"/>
  <c r="P2" i="100"/>
  <c r="O2" i="101"/>
  <c r="O2" i="98"/>
  <c r="O2" i="103"/>
  <c r="O2" i="99"/>
  <c r="AG30" i="56"/>
  <c r="AG57" i="56"/>
  <c r="N182" i="98"/>
  <c r="N90" i="98"/>
  <c r="N136" i="98"/>
  <c r="N227" i="98"/>
  <c r="N44" i="98"/>
  <c r="X54" i="69"/>
  <c r="X28" i="69"/>
  <c r="X80" i="69" s="1"/>
  <c r="X242" i="69"/>
  <c r="X182" i="69"/>
  <c r="X131" i="69"/>
  <c r="X156" i="69"/>
  <c r="X106" i="69"/>
  <c r="X261" i="69"/>
  <c r="X212" i="69"/>
  <c r="B27" i="108" l="1"/>
  <c r="B23" i="82" s="1"/>
  <c r="B15" i="108"/>
  <c r="B11" i="82" s="1"/>
  <c r="B47" i="108"/>
  <c r="B53" i="108"/>
  <c r="B17" i="108"/>
  <c r="B13" i="82" s="1"/>
  <c r="B57" i="108"/>
  <c r="B39" i="108"/>
  <c r="B35" i="82" s="1"/>
  <c r="B55" i="108"/>
  <c r="B46" i="108"/>
  <c r="B32" i="108"/>
  <c r="B28" i="82" s="1"/>
  <c r="B35" i="108"/>
  <c r="B31" i="82" s="1"/>
  <c r="B29" i="108"/>
  <c r="B25" i="82" s="1"/>
  <c r="B24" i="108"/>
  <c r="B20" i="82" s="1"/>
  <c r="B16" i="108"/>
  <c r="B12" i="82" s="1"/>
  <c r="B10" i="108"/>
  <c r="B6" i="82" s="1"/>
  <c r="B9" i="108"/>
  <c r="B5" i="82" s="1"/>
  <c r="B43" i="108"/>
  <c r="B39" i="82" s="1"/>
  <c r="B50" i="108"/>
  <c r="B41" i="108"/>
  <c r="B37" i="82" s="1"/>
  <c r="B40" i="108"/>
  <c r="B36" i="82" s="1"/>
  <c r="B12" i="108"/>
  <c r="B8" i="82" s="1"/>
  <c r="B34" i="108"/>
  <c r="B30" i="82" s="1"/>
  <c r="B44" i="108"/>
  <c r="B28" i="108"/>
  <c r="B24" i="82" s="1"/>
  <c r="B58" i="108"/>
  <c r="B25" i="108"/>
  <c r="B21" i="82" s="1"/>
  <c r="B13" i="108"/>
  <c r="B9" i="82" s="1"/>
  <c r="B22" i="108"/>
  <c r="B18" i="82" s="1"/>
  <c r="B26" i="108"/>
  <c r="B22" i="82" s="1"/>
  <c r="B20" i="108"/>
  <c r="B16" i="82" s="1"/>
  <c r="B42" i="108"/>
  <c r="B38" i="82" s="1"/>
  <c r="B56" i="108"/>
  <c r="B52" i="108"/>
  <c r="B18" i="108"/>
  <c r="B14" i="82" s="1"/>
  <c r="B19" i="108"/>
  <c r="B15" i="82" s="1"/>
  <c r="B14" i="108"/>
  <c r="B10" i="82" s="1"/>
  <c r="B37" i="108"/>
  <c r="B33" i="82" s="1"/>
  <c r="B30" i="108"/>
  <c r="B26" i="82" s="1"/>
  <c r="B51" i="108"/>
  <c r="B49" i="108"/>
  <c r="B33" i="108"/>
  <c r="B29" i="82" s="1"/>
  <c r="B45" i="108"/>
  <c r="B21" i="108"/>
  <c r="B17" i="82" s="1"/>
  <c r="B23" i="108"/>
  <c r="B19" i="82" s="1"/>
  <c r="B31" i="108"/>
  <c r="B27" i="82" s="1"/>
  <c r="B48" i="108"/>
  <c r="B11" i="108"/>
  <c r="B7" i="82" s="1"/>
  <c r="B36" i="108"/>
  <c r="B32" i="82" s="1"/>
  <c r="B38" i="108"/>
  <c r="B34" i="82" s="1"/>
  <c r="Z2" i="87"/>
  <c r="Z36" i="87" s="1"/>
  <c r="AE2" i="9"/>
  <c r="Z2" i="86"/>
  <c r="Z2" i="85"/>
  <c r="R9" i="109"/>
  <c r="R59" i="109" s="1"/>
  <c r="P2" i="98"/>
  <c r="AI3" i="54"/>
  <c r="AI29" i="54" s="1"/>
  <c r="AI55" i="54" s="1"/>
  <c r="AI3" i="57"/>
  <c r="AI26" i="57" s="1"/>
  <c r="AI49" i="57" s="1"/>
  <c r="AI72" i="57" s="1"/>
  <c r="AI95" i="57" s="1"/>
  <c r="AI3" i="56"/>
  <c r="AI3" i="53"/>
  <c r="AI26" i="53" s="1"/>
  <c r="AI49" i="53" s="1"/>
  <c r="AI72" i="53" s="1"/>
  <c r="AI95" i="53" s="1"/>
  <c r="AI3" i="55"/>
  <c r="AI3" i="58"/>
  <c r="AI28" i="58" s="1"/>
  <c r="AI53" i="58" s="1"/>
  <c r="AI78" i="58" s="1"/>
  <c r="AI103" i="58" s="1"/>
  <c r="Z2" i="71"/>
  <c r="Z2" i="1"/>
  <c r="Z2" i="69"/>
  <c r="Z2" i="72"/>
  <c r="Z2" i="70"/>
  <c r="P2" i="103"/>
  <c r="P2" i="101"/>
  <c r="P2" i="99"/>
  <c r="P2" i="104"/>
  <c r="P2" i="102"/>
  <c r="Q2" i="100"/>
  <c r="Y30" i="85"/>
  <c r="Y66" i="85"/>
  <c r="Y261" i="70"/>
  <c r="Y28" i="70"/>
  <c r="Y212" i="70"/>
  <c r="Y182" i="70"/>
  <c r="Y54" i="70"/>
  <c r="Y242" i="70"/>
  <c r="Y131" i="70"/>
  <c r="Y80" i="70"/>
  <c r="Y156" i="70"/>
  <c r="Y106" i="70"/>
  <c r="Y131" i="1"/>
  <c r="Y28" i="1"/>
  <c r="Y212" i="1"/>
  <c r="Y106" i="1"/>
  <c r="Y261" i="1"/>
  <c r="Y182" i="1"/>
  <c r="Y80" i="1"/>
  <c r="Y54" i="1"/>
  <c r="Y156" i="1"/>
  <c r="Y242" i="1"/>
  <c r="AH57" i="56"/>
  <c r="AH30" i="56"/>
  <c r="O227" i="98"/>
  <c r="O44" i="98"/>
  <c r="O90" i="98"/>
  <c r="O182" i="98"/>
  <c r="O136" i="98"/>
  <c r="Y261" i="71"/>
  <c r="Y156" i="71"/>
  <c r="Y131" i="71"/>
  <c r="Y80" i="71"/>
  <c r="Y242" i="71"/>
  <c r="Y28" i="71"/>
  <c r="Y182" i="71"/>
  <c r="Y54" i="71"/>
  <c r="Y106" i="71"/>
  <c r="Y212" i="71"/>
  <c r="Y156" i="72"/>
  <c r="Y80" i="72"/>
  <c r="Y261" i="72"/>
  <c r="Y131" i="72"/>
  <c r="Y28" i="72"/>
  <c r="Y182" i="72"/>
  <c r="Y54" i="72"/>
  <c r="Y242" i="72"/>
  <c r="Y106" i="72"/>
  <c r="Y212" i="72"/>
  <c r="Y131" i="69"/>
  <c r="Y182" i="69"/>
  <c r="Y242" i="69"/>
  <c r="Y156" i="69"/>
  <c r="Y54" i="69"/>
  <c r="Y28" i="69"/>
  <c r="Y80" i="69" s="1"/>
  <c r="Y212" i="69"/>
  <c r="Y106" i="69"/>
  <c r="Y261" i="69"/>
  <c r="AH111" i="55"/>
  <c r="AH64" i="55"/>
  <c r="AH88" i="55"/>
  <c r="AH50" i="55"/>
  <c r="AH27" i="55"/>
  <c r="AI30" i="56" l="1"/>
  <c r="AI57" i="56"/>
  <c r="P90" i="98"/>
  <c r="P182" i="98"/>
  <c r="P44" i="98"/>
  <c r="P227" i="98"/>
  <c r="P136" i="98"/>
  <c r="AI88" i="55"/>
  <c r="AI27" i="55"/>
  <c r="AI50" i="55"/>
  <c r="AI111" i="55"/>
  <c r="AI64" i="55"/>
  <c r="Z261" i="72"/>
  <c r="Z242" i="72"/>
  <c r="Z28" i="72"/>
  <c r="Z182" i="72"/>
  <c r="Z131" i="72"/>
  <c r="Z156" i="72"/>
  <c r="Z106" i="72"/>
  <c r="Z212" i="72"/>
  <c r="Z80" i="72"/>
  <c r="Z54" i="72"/>
  <c r="Z30" i="85"/>
  <c r="Z66" i="85"/>
  <c r="Z261" i="70"/>
  <c r="Z131" i="70"/>
  <c r="Z242" i="70"/>
  <c r="Z28" i="70"/>
  <c r="Z80" i="70"/>
  <c r="Z156" i="70"/>
  <c r="Z212" i="70"/>
  <c r="Z54" i="70"/>
  <c r="Z182" i="70"/>
  <c r="Z106" i="70"/>
  <c r="Z261" i="69"/>
  <c r="Z106" i="69"/>
  <c r="Z242" i="69"/>
  <c r="Z182" i="69"/>
  <c r="Z156" i="69"/>
  <c r="Z28" i="69"/>
  <c r="Z80" i="69" s="1"/>
  <c r="Z131" i="69"/>
  <c r="Z54" i="69"/>
  <c r="Z212" i="69"/>
  <c r="Z261" i="71"/>
  <c r="Z182" i="71"/>
  <c r="Z156" i="71"/>
  <c r="Z54" i="71"/>
  <c r="Z242" i="71"/>
  <c r="Z106" i="71"/>
  <c r="Z212" i="71"/>
  <c r="Z80" i="71"/>
  <c r="Z28" i="71"/>
  <c r="Z131" i="71"/>
  <c r="Z261" i="1"/>
  <c r="Z156" i="1"/>
  <c r="Z54" i="1"/>
  <c r="Z106" i="1"/>
  <c r="Z242" i="1"/>
  <c r="Z131" i="1"/>
  <c r="Z28" i="1"/>
  <c r="Z80" i="1"/>
  <c r="Z212" i="1"/>
  <c r="Z182" i="1"/>
  <c r="F41" i="109"/>
  <c r="F55" i="109" s="1"/>
  <c r="H41" i="109"/>
  <c r="H55" i="109" s="1"/>
  <c r="E41" i="109"/>
  <c r="E55" i="109" s="1"/>
  <c r="G41" i="109"/>
  <c r="G55" i="109" s="1"/>
  <c r="D41" i="109"/>
  <c r="D55" i="109" s="1"/>
  <c r="P38" i="109"/>
  <c r="P52" i="109" s="1"/>
  <c r="F46" i="109"/>
  <c r="K41" i="109" l="1"/>
  <c r="K55" i="109" s="1"/>
  <c r="N41" i="109"/>
  <c r="N55" i="109" s="1"/>
  <c r="M40" i="109"/>
  <c r="M54" i="109" s="1"/>
  <c r="O40" i="109"/>
  <c r="O54" i="109" s="1"/>
  <c r="P41" i="109"/>
  <c r="P55" i="109" s="1"/>
  <c r="M41" i="109"/>
  <c r="M55" i="109" s="1"/>
  <c r="L41" i="109"/>
  <c r="L55" i="109" s="1"/>
  <c r="I41" i="109"/>
  <c r="I55" i="109" s="1"/>
  <c r="O41" i="109"/>
  <c r="O55" i="109" s="1"/>
  <c r="J41" i="109"/>
  <c r="J55" i="109" s="1"/>
  <c r="D45" i="109"/>
  <c r="P45" i="109"/>
  <c r="H45" i="109"/>
  <c r="M46" i="109"/>
  <c r="O45" i="109"/>
  <c r="J38" i="109"/>
  <c r="J52" i="109" s="1"/>
  <c r="G45" i="109"/>
  <c r="M38" i="109"/>
  <c r="M52" i="109" s="1"/>
  <c r="M45" i="109"/>
  <c r="E45" i="109"/>
  <c r="H46" i="109"/>
  <c r="I45" i="109"/>
  <c r="K38" i="109"/>
  <c r="K52" i="109" s="1"/>
  <c r="J46" i="109"/>
  <c r="N38" i="109"/>
  <c r="N52" i="109" s="1"/>
  <c r="E38" i="109"/>
  <c r="E52" i="109" s="1"/>
  <c r="D38" i="109"/>
  <c r="D52" i="109" s="1"/>
  <c r="F45" i="109"/>
  <c r="D46" i="109"/>
  <c r="P46" i="109"/>
  <c r="N46" i="109"/>
  <c r="J45" i="109"/>
  <c r="O38" i="109"/>
  <c r="O52" i="109" s="1"/>
  <c r="F38" i="109"/>
  <c r="F52" i="109" s="1"/>
  <c r="O46" i="109"/>
  <c r="N45" i="109"/>
  <c r="I38" i="109"/>
  <c r="I52" i="109" s="1"/>
  <c r="Q45" i="109"/>
  <c r="H38" i="109"/>
  <c r="H52" i="109" s="1"/>
  <c r="Q46" i="109"/>
  <c r="L38" i="109"/>
  <c r="L52" i="109" s="1"/>
  <c r="L45" i="109"/>
  <c r="L46" i="109"/>
  <c r="E46" i="109"/>
  <c r="G38" i="109"/>
  <c r="G52" i="109" s="1"/>
  <c r="G46" i="109"/>
  <c r="Q38" i="109"/>
  <c r="Q52" i="109" s="1"/>
  <c r="I46" i="109"/>
  <c r="K45" i="109"/>
  <c r="K46" i="109"/>
  <c r="N42" i="109"/>
  <c r="N56" i="109" s="1"/>
  <c r="G37" i="109" l="1"/>
  <c r="G51" i="109" s="1"/>
  <c r="D37" i="109"/>
  <c r="D51" i="109" s="1"/>
  <c r="O42" i="109"/>
  <c r="O56" i="109" s="1"/>
  <c r="H37" i="109"/>
  <c r="H51" i="109" s="1"/>
  <c r="L37" i="109"/>
  <c r="L51" i="109" s="1"/>
  <c r="O37" i="109"/>
  <c r="O51" i="109" s="1"/>
  <c r="F37" i="109"/>
  <c r="F51" i="109" s="1"/>
  <c r="J37" i="109"/>
  <c r="J51" i="109" s="1"/>
  <c r="N37" i="109"/>
  <c r="N51" i="109" s="1"/>
  <c r="E37" i="109"/>
  <c r="E51" i="109" s="1"/>
  <c r="M37" i="109"/>
  <c r="M51" i="109" s="1"/>
  <c r="I37" i="109"/>
  <c r="I51" i="109" s="1"/>
  <c r="P37" i="109"/>
  <c r="P51" i="109" s="1"/>
  <c r="D42" i="109"/>
  <c r="D56" i="109" s="1"/>
  <c r="K37" i="109"/>
  <c r="K51" i="109" s="1"/>
  <c r="Q42" i="109"/>
  <c r="Q56" i="109" s="1"/>
  <c r="J42" i="109"/>
  <c r="J56" i="109" s="1"/>
  <c r="F42" i="109"/>
  <c r="F56" i="109" s="1"/>
  <c r="L42" i="109"/>
  <c r="L56" i="109" s="1"/>
  <c r="H42" i="109"/>
  <c r="H56" i="109" s="1"/>
  <c r="E42" i="109"/>
  <c r="E56" i="109" s="1"/>
  <c r="M42" i="109"/>
  <c r="M56" i="109" s="1"/>
  <c r="P42" i="109"/>
  <c r="P56" i="109" s="1"/>
  <c r="K42" i="109"/>
  <c r="K56" i="109" s="1"/>
  <c r="G40" i="109"/>
  <c r="G54" i="109" s="1"/>
  <c r="Q41" i="109"/>
  <c r="Q55" i="109" s="1"/>
  <c r="J40" i="109"/>
  <c r="J54" i="109" s="1"/>
  <c r="H40" i="109"/>
  <c r="H54" i="109" s="1"/>
  <c r="I40" i="109"/>
  <c r="I54" i="109" s="1"/>
  <c r="Q36" i="109"/>
  <c r="Q50" i="109" s="1"/>
  <c r="E40" i="109"/>
  <c r="E54" i="109" s="1"/>
  <c r="P40" i="109"/>
  <c r="P54" i="109" s="1"/>
  <c r="D40" i="109"/>
  <c r="D54" i="109" s="1"/>
  <c r="G42" i="109"/>
  <c r="G56" i="109" s="1"/>
  <c r="L40" i="109"/>
  <c r="L54" i="109" s="1"/>
  <c r="I36" i="109"/>
  <c r="I50" i="109" s="1"/>
  <c r="I42" i="109"/>
  <c r="I56" i="109" s="1"/>
  <c r="E36" i="109"/>
  <c r="E50" i="109" s="1"/>
  <c r="Q37" i="109" l="1"/>
  <c r="Q51" i="109" s="1"/>
  <c r="O36" i="109"/>
  <c r="O50" i="109" s="1"/>
  <c r="N39" i="109"/>
  <c r="N53" i="109" s="1"/>
  <c r="F44" i="109"/>
  <c r="E39" i="109"/>
  <c r="E53" i="109" s="1"/>
  <c r="O39" i="109"/>
  <c r="O53" i="109" s="1"/>
  <c r="M36" i="109"/>
  <c r="M50" i="109" s="1"/>
  <c r="N40" i="109"/>
  <c r="N54" i="109" s="1"/>
  <c r="P36" i="109"/>
  <c r="P50" i="109" s="1"/>
  <c r="H39" i="109"/>
  <c r="H53" i="109" s="1"/>
  <c r="M39" i="109"/>
  <c r="M53" i="109" s="1"/>
  <c r="K36" i="109"/>
  <c r="K50" i="109" s="1"/>
  <c r="G39" i="109"/>
  <c r="G53" i="109" s="1"/>
  <c r="D36" i="109"/>
  <c r="D50" i="109" s="1"/>
  <c r="I35" i="109"/>
  <c r="I49" i="109" s="1"/>
  <c r="D44" i="109"/>
  <c r="J36" i="109"/>
  <c r="J50" i="109" s="1"/>
  <c r="L36" i="109"/>
  <c r="L50" i="109" s="1"/>
  <c r="F40" i="109"/>
  <c r="F54" i="109" s="1"/>
  <c r="H44" i="109"/>
  <c r="N44" i="109"/>
  <c r="P39" i="109"/>
  <c r="P53" i="109" s="1"/>
  <c r="I39" i="109"/>
  <c r="I53" i="109" s="1"/>
  <c r="F36" i="109"/>
  <c r="F50" i="109" s="1"/>
  <c r="N36" i="109"/>
  <c r="N50" i="109" s="1"/>
  <c r="L39" i="109"/>
  <c r="L53" i="109" s="1"/>
  <c r="H36" i="109"/>
  <c r="H50" i="109" s="1"/>
  <c r="D39" i="109"/>
  <c r="D53" i="109" s="1"/>
  <c r="G36" i="109"/>
  <c r="G50" i="109" s="1"/>
  <c r="J39" i="109"/>
  <c r="J53" i="109" s="1"/>
  <c r="E35" i="109"/>
  <c r="E49" i="109" s="1"/>
  <c r="I44" i="109"/>
  <c r="N43" i="109"/>
  <c r="N57" i="109" s="1"/>
  <c r="I43" i="109"/>
  <c r="I57" i="109" s="1"/>
  <c r="H43" i="109"/>
  <c r="H57" i="109" s="1"/>
  <c r="D43" i="109"/>
  <c r="D57" i="109" s="1"/>
  <c r="F43" i="109"/>
  <c r="F57" i="109" s="1"/>
  <c r="J44" i="109" l="1"/>
  <c r="M35" i="109"/>
  <c r="M49" i="109" s="1"/>
  <c r="Q44" i="109"/>
  <c r="K39" i="109"/>
  <c r="K53" i="109" s="1"/>
  <c r="J35" i="109"/>
  <c r="J49" i="109" s="1"/>
  <c r="L35" i="109"/>
  <c r="L49" i="109" s="1"/>
  <c r="K35" i="109"/>
  <c r="K49" i="109" s="1"/>
  <c r="M44" i="109"/>
  <c r="Q35" i="109"/>
  <c r="Q49" i="109" s="1"/>
  <c r="G44" i="109"/>
  <c r="P44" i="109"/>
  <c r="K44" i="109"/>
  <c r="O35" i="109"/>
  <c r="O49" i="109" s="1"/>
  <c r="H35" i="109"/>
  <c r="H49" i="109" s="1"/>
  <c r="E44" i="109"/>
  <c r="O44" i="109"/>
  <c r="G35" i="109"/>
  <c r="G49" i="109" s="1"/>
  <c r="Q39" i="109"/>
  <c r="Q53" i="109" s="1"/>
  <c r="L44" i="109"/>
  <c r="D35" i="109"/>
  <c r="D49" i="109" s="1"/>
  <c r="N35" i="109"/>
  <c r="N49" i="109" s="1"/>
  <c r="P35" i="109"/>
  <c r="P49" i="109" s="1"/>
  <c r="F35" i="109"/>
  <c r="F49" i="109" s="1"/>
  <c r="Q40" i="109"/>
  <c r="Q54" i="109" s="1"/>
  <c r="K40" i="109"/>
  <c r="K54" i="109" s="1"/>
  <c r="Q43" i="109"/>
  <c r="Q57" i="109" s="1"/>
  <c r="M43" i="109"/>
  <c r="M57" i="109" s="1"/>
  <c r="E43" i="109"/>
  <c r="E57" i="109" s="1"/>
  <c r="K43" i="109"/>
  <c r="K57" i="109" s="1"/>
  <c r="P43" i="109"/>
  <c r="P57" i="109" s="1"/>
  <c r="G43" i="109"/>
  <c r="G57" i="109" s="1"/>
  <c r="L43" i="109"/>
  <c r="L57" i="109" s="1"/>
  <c r="O43" i="109"/>
  <c r="O57" i="109" s="1"/>
  <c r="J43" i="109"/>
  <c r="J57" i="109" s="1"/>
  <c r="P47" i="109" l="1"/>
  <c r="J47" i="109"/>
  <c r="E47" i="109"/>
  <c r="M47" i="109"/>
  <c r="F47" i="109"/>
  <c r="L47" i="109"/>
  <c r="I47" i="109"/>
  <c r="F39" i="109"/>
  <c r="F53" i="109" s="1"/>
  <c r="D47" i="109"/>
  <c r="K47" i="109"/>
  <c r="N47" i="109"/>
  <c r="G47" i="109"/>
  <c r="H47" i="109"/>
  <c r="O47" i="109"/>
  <c r="Q47" i="109" l="1"/>
  <c r="Q78" i="109"/>
  <c r="N78" i="109"/>
  <c r="N76" i="109"/>
  <c r="F76" i="109"/>
  <c r="Q74" i="109"/>
  <c r="P78" i="109"/>
  <c r="Q76" i="109"/>
  <c r="G76" i="109"/>
  <c r="D74" i="109"/>
  <c r="O76" i="109"/>
  <c r="H74" i="109"/>
  <c r="G74" i="109"/>
  <c r="L76" i="109"/>
  <c r="H78" i="109"/>
  <c r="H76" i="109"/>
  <c r="K78" i="109"/>
  <c r="P76" i="109"/>
  <c r="M78" i="109"/>
  <c r="O74" i="109"/>
  <c r="I76" i="109"/>
  <c r="F78" i="109"/>
  <c r="G78" i="109"/>
  <c r="M74" i="109"/>
  <c r="M76" i="109"/>
  <c r="I74" i="109"/>
  <c r="I78" i="109"/>
  <c r="N74" i="109"/>
  <c r="O78" i="109"/>
  <c r="P74" i="109"/>
  <c r="F74" i="109"/>
  <c r="L74" i="109"/>
  <c r="E74" i="109"/>
  <c r="D78" i="109"/>
  <c r="E76" i="109"/>
  <c r="D76" i="109"/>
  <c r="L78" i="109"/>
  <c r="K74" i="109"/>
  <c r="J74" i="109"/>
  <c r="E78" i="109"/>
  <c r="J78" i="109"/>
  <c r="J76" i="109"/>
  <c r="K76" i="109"/>
  <c r="BG45" i="111" l="1"/>
  <c r="BG43" i="111"/>
  <c r="BS45" i="111"/>
  <c r="BS43" i="111"/>
  <c r="BO35" i="111"/>
  <c r="BP35" i="111"/>
  <c r="BL35" i="111"/>
  <c r="BH45" i="111"/>
  <c r="BH43" i="111"/>
  <c r="BR45" i="111"/>
  <c r="BE43" i="111"/>
  <c r="BK45" i="111"/>
  <c r="BO44" i="111"/>
  <c r="BQ45" i="111"/>
  <c r="BQ43" i="111"/>
  <c r="BD43" i="111"/>
  <c r="BR43" i="111"/>
  <c r="BE45" i="111"/>
  <c r="BN43" i="111"/>
  <c r="BK43" i="111"/>
  <c r="BN35" i="111"/>
  <c r="BH44" i="111"/>
  <c r="BD44" i="111"/>
  <c r="CG44" i="111"/>
  <c r="CK44" i="111"/>
  <c r="CC43" i="111"/>
  <c r="BY44" i="111"/>
  <c r="CK35" i="111"/>
  <c r="BY43" i="111"/>
  <c r="CF35" i="111"/>
  <c r="CC45" i="111"/>
  <c r="CE45" i="111"/>
  <c r="BY35" i="111"/>
  <c r="BX44" i="111"/>
  <c r="CA35" i="111"/>
  <c r="BV35" i="111"/>
  <c r="CB45" i="111"/>
  <c r="CH35" i="111"/>
  <c r="CH44" i="111"/>
  <c r="BX35" i="111"/>
  <c r="CD43" i="111"/>
  <c r="BX43" i="111"/>
  <c r="CD44" i="111"/>
  <c r="BA44" i="111"/>
  <c r="AX45" i="111"/>
  <c r="BA43" i="111"/>
  <c r="AP43" i="111"/>
  <c r="AO44" i="111"/>
  <c r="AU43" i="111"/>
  <c r="AU44" i="111"/>
  <c r="AU45" i="111"/>
  <c r="AR43" i="111"/>
  <c r="AR44" i="111"/>
  <c r="AR45" i="111"/>
  <c r="AS45" i="111"/>
  <c r="AW43" i="111"/>
  <c r="AT44" i="111"/>
  <c r="AY35" i="111"/>
  <c r="AY43" i="111"/>
  <c r="AY44" i="111"/>
  <c r="AY45" i="111"/>
  <c r="AV43" i="111"/>
  <c r="AV44" i="111"/>
  <c r="AV45" i="111"/>
  <c r="AW44" i="111"/>
  <c r="AT43" i="111"/>
  <c r="AQ35" i="111"/>
  <c r="AN44" i="111"/>
  <c r="AT35" i="111"/>
  <c r="AS44" i="111"/>
  <c r="AO43" i="111"/>
  <c r="AZ44" i="111"/>
  <c r="AT45" i="111"/>
  <c r="AN45" i="111"/>
  <c r="AO45" i="111"/>
  <c r="AZ43" i="111"/>
  <c r="AQ42" i="111" l="1"/>
  <c r="AM43" i="111"/>
  <c r="AV35" i="111"/>
  <c r="AY34" i="111"/>
  <c r="AY66" i="111" s="1"/>
  <c r="AW35" i="111"/>
  <c r="AU35" i="111"/>
  <c r="BA45" i="111"/>
  <c r="AX43" i="111"/>
  <c r="AX35" i="111"/>
  <c r="AX34" i="111"/>
  <c r="CA44" i="111"/>
  <c r="CD35" i="111"/>
  <c r="BY34" i="111"/>
  <c r="BV44" i="111"/>
  <c r="BZ43" i="111"/>
  <c r="CI35" i="111"/>
  <c r="CI45" i="111"/>
  <c r="CF44" i="111"/>
  <c r="CC42" i="111"/>
  <c r="BW35" i="111"/>
  <c r="BW45" i="111"/>
  <c r="CJ43" i="111"/>
  <c r="CG34" i="111"/>
  <c r="CG43" i="111"/>
  <c r="CK45" i="111"/>
  <c r="BD35" i="111"/>
  <c r="BL44" i="111"/>
  <c r="BI43" i="111"/>
  <c r="BP44" i="111"/>
  <c r="BM43" i="111"/>
  <c r="BJ42" i="111"/>
  <c r="BG44" i="111"/>
  <c r="BK44" i="111"/>
  <c r="AL35" i="111"/>
  <c r="AO42" i="111"/>
  <c r="AP44" i="111"/>
  <c r="AL42" i="111"/>
  <c r="CE42" i="111"/>
  <c r="BV45" i="111"/>
  <c r="BY66" i="111"/>
  <c r="BZ44" i="111"/>
  <c r="CI42" i="111"/>
  <c r="CF45" i="111"/>
  <c r="BW42" i="111"/>
  <c r="CJ44" i="111"/>
  <c r="BD42" i="111"/>
  <c r="BL45" i="111"/>
  <c r="BI44" i="111"/>
  <c r="BF43" i="111"/>
  <c r="BP45" i="111"/>
  <c r="BM44" i="111"/>
  <c r="BJ43" i="111"/>
  <c r="BK34" i="111"/>
  <c r="BG35" i="111"/>
  <c r="AW42" i="111"/>
  <c r="AM45" i="111"/>
  <c r="AN35" i="111"/>
  <c r="BA35" i="111"/>
  <c r="AZ45" i="111"/>
  <c r="AL44" i="111"/>
  <c r="AO35" i="111"/>
  <c r="AN43" i="111"/>
  <c r="AQ45" i="111"/>
  <c r="AW45" i="111"/>
  <c r="AR34" i="111"/>
  <c r="AL43" i="111"/>
  <c r="AP45" i="111"/>
  <c r="AS35" i="111"/>
  <c r="AS43" i="111"/>
  <c r="BA34" i="111"/>
  <c r="CE44" i="111"/>
  <c r="CD45" i="111"/>
  <c r="BX45" i="111"/>
  <c r="BY45" i="111"/>
  <c r="CH42" i="111"/>
  <c r="CB43" i="111"/>
  <c r="CH43" i="111"/>
  <c r="CB35" i="111"/>
  <c r="CC35" i="111"/>
  <c r="CA43" i="111"/>
  <c r="BX42" i="111"/>
  <c r="BZ35" i="111"/>
  <c r="BZ45" i="111"/>
  <c r="CE35" i="111"/>
  <c r="CB44" i="111"/>
  <c r="BY42" i="111"/>
  <c r="CI43" i="111"/>
  <c r="CF42" i="111"/>
  <c r="BW43" i="111"/>
  <c r="CJ35" i="111"/>
  <c r="CJ45" i="111"/>
  <c r="BV34" i="111"/>
  <c r="BV66" i="111" s="1"/>
  <c r="CK43" i="111"/>
  <c r="CG42" i="111"/>
  <c r="CK34" i="111"/>
  <c r="CK66" i="111" s="1"/>
  <c r="BQ44" i="111"/>
  <c r="BQ42" i="111"/>
  <c r="BE35" i="111"/>
  <c r="BD45" i="111"/>
  <c r="BN42" i="111"/>
  <c r="BR35" i="111"/>
  <c r="BR44" i="111"/>
  <c r="BO45" i="111"/>
  <c r="BL34" i="111"/>
  <c r="BL66" i="111" s="1"/>
  <c r="BL42" i="111"/>
  <c r="BI35" i="111"/>
  <c r="BI45" i="111"/>
  <c r="BF44" i="111"/>
  <c r="BP42" i="111"/>
  <c r="BM35" i="111"/>
  <c r="BM45" i="111"/>
  <c r="BJ44" i="111"/>
  <c r="BO42" i="111"/>
  <c r="BO43" i="111"/>
  <c r="BK35" i="111"/>
  <c r="BK66" i="111" s="1"/>
  <c r="BS35" i="111"/>
  <c r="BD34" i="111"/>
  <c r="AZ42" i="111"/>
  <c r="AN42" i="111"/>
  <c r="AM35" i="111"/>
  <c r="AM44" i="111"/>
  <c r="AZ35" i="111"/>
  <c r="AQ44" i="111"/>
  <c r="AN34" i="111"/>
  <c r="AQ43" i="111"/>
  <c r="AV42" i="111"/>
  <c r="AV34" i="111"/>
  <c r="AT42" i="111"/>
  <c r="AR35" i="111"/>
  <c r="AR66" i="111" s="1"/>
  <c r="AU34" i="111"/>
  <c r="AL45" i="111"/>
  <c r="AP35" i="111"/>
  <c r="AP42" i="111"/>
  <c r="AS42" i="111"/>
  <c r="AX44" i="111"/>
  <c r="CD42" i="111"/>
  <c r="CA34" i="111"/>
  <c r="CA66" i="111" s="1"/>
  <c r="CH45" i="111"/>
  <c r="BV43" i="111"/>
  <c r="CA45" i="111"/>
  <c r="CC44" i="111"/>
  <c r="BZ42" i="111"/>
  <c r="CE43" i="111"/>
  <c r="CB42" i="111"/>
  <c r="CI44" i="111"/>
  <c r="CF43" i="111"/>
  <c r="BW44" i="111"/>
  <c r="CJ42" i="111"/>
  <c r="CG35" i="111"/>
  <c r="CG45" i="111"/>
  <c r="BH42" i="111"/>
  <c r="BH34" i="111"/>
  <c r="BN45" i="111"/>
  <c r="BQ35" i="111"/>
  <c r="BN44" i="111"/>
  <c r="BH35" i="111"/>
  <c r="BH66" i="111" s="1"/>
  <c r="BE44" i="111"/>
  <c r="BL43" i="111"/>
  <c r="BI42" i="111"/>
  <c r="BF35" i="111"/>
  <c r="BF45" i="111"/>
  <c r="BP43" i="111"/>
  <c r="BM34" i="111"/>
  <c r="BM42" i="111"/>
  <c r="BJ35" i="111"/>
  <c r="BJ45" i="111"/>
  <c r="BG42" i="111"/>
  <c r="BS42" i="111"/>
  <c r="BS44" i="111"/>
  <c r="AB44" i="111"/>
  <c r="V44" i="111"/>
  <c r="U45" i="111"/>
  <c r="AA43" i="111"/>
  <c r="AE45" i="111"/>
  <c r="Z35" i="111"/>
  <c r="X45" i="111"/>
  <c r="AD45" i="111"/>
  <c r="AG35" i="111"/>
  <c r="AD35" i="111"/>
  <c r="Y35" i="111"/>
  <c r="AC45" i="111"/>
  <c r="T43" i="111"/>
  <c r="AG45" i="111"/>
  <c r="AH44" i="111"/>
  <c r="T44" i="111"/>
  <c r="AF44" i="111"/>
  <c r="AF35" i="111"/>
  <c r="X43" i="111"/>
  <c r="V35" i="111"/>
  <c r="AB35" i="111"/>
  <c r="Y44" i="111"/>
  <c r="Z43" i="111"/>
  <c r="W43" i="111"/>
  <c r="AA44" i="111"/>
  <c r="AI45" i="111"/>
  <c r="AD44" i="111"/>
  <c r="AA45" i="111"/>
  <c r="T45" i="111"/>
  <c r="AG44" i="111"/>
  <c r="AH43" i="111"/>
  <c r="AC43" i="111"/>
  <c r="AF43" i="111"/>
  <c r="X44" i="111"/>
  <c r="Y45" i="111"/>
  <c r="AI44" i="111"/>
  <c r="W44" i="111"/>
  <c r="BD66" i="111" l="1"/>
  <c r="AV66" i="111"/>
  <c r="BW34" i="111"/>
  <c r="BW66" i="111" s="1"/>
  <c r="BF34" i="111"/>
  <c r="BF66" i="111" s="1"/>
  <c r="BE34" i="111"/>
  <c r="BE66" i="111" s="1"/>
  <c r="AN66" i="111"/>
  <c r="B43" i="111"/>
  <c r="Z44" i="111"/>
  <c r="U43" i="111"/>
  <c r="AH34" i="111"/>
  <c r="AC35" i="111"/>
  <c r="U44" i="111"/>
  <c r="Z45" i="111"/>
  <c r="Y43" i="111"/>
  <c r="CG66" i="111"/>
  <c r="BM66" i="111"/>
  <c r="BE42" i="111"/>
  <c r="BA66" i="111"/>
  <c r="BK42" i="111"/>
  <c r="AX42" i="111"/>
  <c r="AH35" i="111"/>
  <c r="D44" i="111"/>
  <c r="AH45" i="111"/>
  <c r="AI35" i="111"/>
  <c r="AB42" i="111"/>
  <c r="AE44" i="111"/>
  <c r="AD43" i="111"/>
  <c r="T35" i="111"/>
  <c r="V43" i="111"/>
  <c r="AB43" i="111"/>
  <c r="Y34" i="111"/>
  <c r="Y66" i="111" s="1"/>
  <c r="AE43" i="111"/>
  <c r="AC44" i="111"/>
  <c r="U35" i="111"/>
  <c r="Z42" i="111"/>
  <c r="W45" i="111"/>
  <c r="AI43" i="111"/>
  <c r="BR34" i="111"/>
  <c r="CC34" i="111"/>
  <c r="CB34" i="111"/>
  <c r="CB66" i="111" s="1"/>
  <c r="CD34" i="111"/>
  <c r="CD66" i="111" s="1"/>
  <c r="AS34" i="111"/>
  <c r="AS66" i="111" s="1"/>
  <c r="AU42" i="111"/>
  <c r="BR66" i="111"/>
  <c r="BQ34" i="111"/>
  <c r="BQ66" i="111" s="1"/>
  <c r="BV42" i="111"/>
  <c r="AA35" i="111"/>
  <c r="AE35" i="111"/>
  <c r="AR42" i="111"/>
  <c r="AM34" i="111"/>
  <c r="AM66" i="111" s="1"/>
  <c r="BO34" i="111"/>
  <c r="BO66" i="111" s="1"/>
  <c r="BR42" i="111"/>
  <c r="CK42" i="111"/>
  <c r="AA34" i="111"/>
  <c r="BA42" i="111"/>
  <c r="AW34" i="111"/>
  <c r="AW66" i="111" s="1"/>
  <c r="BG34" i="111"/>
  <c r="BG66" i="111" s="1"/>
  <c r="BN34" i="111"/>
  <c r="BN66" i="111" s="1"/>
  <c r="AA42" i="111"/>
  <c r="AX66" i="111"/>
  <c r="AU66" i="111"/>
  <c r="AY42" i="111"/>
  <c r="AM42" i="111"/>
  <c r="W42" i="111"/>
  <c r="T34" i="111"/>
  <c r="V34" i="111"/>
  <c r="V66" i="111" s="1"/>
  <c r="AG43" i="111"/>
  <c r="X35" i="111"/>
  <c r="Y42" i="111"/>
  <c r="W35" i="111"/>
  <c r="BS34" i="111"/>
  <c r="BS66" i="111" s="1"/>
  <c r="BI34" i="111"/>
  <c r="BI66" i="111" s="1"/>
  <c r="CJ34" i="111"/>
  <c r="BZ34" i="111"/>
  <c r="BZ66" i="111" s="1"/>
  <c r="AF45" i="111"/>
  <c r="AZ34" i="111"/>
  <c r="AZ66" i="111" s="1"/>
  <c r="BP34" i="111"/>
  <c r="BP66" i="111" s="1"/>
  <c r="CF34" i="111"/>
  <c r="CF66" i="111" s="1"/>
  <c r="BX34" i="111"/>
  <c r="BX66" i="111" s="1"/>
  <c r="CC66" i="111"/>
  <c r="CH34" i="111"/>
  <c r="CH66" i="111" s="1"/>
  <c r="AB45" i="111"/>
  <c r="AP34" i="111"/>
  <c r="AP66" i="111" s="1"/>
  <c r="CI34" i="111"/>
  <c r="CI66" i="111" s="1"/>
  <c r="AL34" i="111"/>
  <c r="AL66" i="111" s="1"/>
  <c r="AO34" i="111"/>
  <c r="AO66" i="111" s="1"/>
  <c r="AT34" i="111"/>
  <c r="AT66" i="111" s="1"/>
  <c r="BJ34" i="111"/>
  <c r="BJ66" i="111" s="1"/>
  <c r="BF42" i="111"/>
  <c r="CE34" i="111"/>
  <c r="CE66" i="111" s="1"/>
  <c r="CA42" i="111"/>
  <c r="AQ34" i="111"/>
  <c r="AQ66" i="111" s="1"/>
  <c r="AE34" i="111"/>
  <c r="AI42" i="111"/>
  <c r="CJ66" i="111"/>
  <c r="V45" i="111"/>
  <c r="H43" i="111"/>
  <c r="C44" i="111"/>
  <c r="G45" i="111"/>
  <c r="F45" i="111"/>
  <c r="Q43" i="111"/>
  <c r="M45" i="111"/>
  <c r="H44" i="111"/>
  <c r="H45" i="111"/>
  <c r="G43" i="111"/>
  <c r="G44" i="111"/>
  <c r="O45" i="111"/>
  <c r="I44" i="111"/>
  <c r="Q45" i="111"/>
  <c r="M43" i="111"/>
  <c r="L44" i="111"/>
  <c r="E45" i="111"/>
  <c r="D45" i="111"/>
  <c r="O44" i="111"/>
  <c r="B44" i="111"/>
  <c r="P45" i="111"/>
  <c r="K45" i="111"/>
  <c r="N45" i="111"/>
  <c r="J43" i="111"/>
  <c r="M44" i="111"/>
  <c r="O43" i="111"/>
  <c r="B45" i="111"/>
  <c r="N44" i="111"/>
  <c r="E43" i="111"/>
  <c r="AH66" i="111" l="1"/>
  <c r="O35" i="111"/>
  <c r="K43" i="111"/>
  <c r="P34" i="111"/>
  <c r="D43" i="111"/>
  <c r="N43" i="111"/>
  <c r="X34" i="111"/>
  <c r="X66" i="111" s="1"/>
  <c r="AF34" i="111"/>
  <c r="AF66" i="111" s="1"/>
  <c r="AF42" i="111"/>
  <c r="AC34" i="111"/>
  <c r="AC66" i="111" s="1"/>
  <c r="AE42" i="111"/>
  <c r="T42" i="111"/>
  <c r="J34" i="111"/>
  <c r="J42" i="111"/>
  <c r="E34" i="111"/>
  <c r="E42" i="111"/>
  <c r="J44" i="111"/>
  <c r="F43" i="111"/>
  <c r="H34" i="111"/>
  <c r="F35" i="111"/>
  <c r="C42" i="111"/>
  <c r="P42" i="111"/>
  <c r="Q42" i="111"/>
  <c r="B35" i="111"/>
  <c r="L35" i="111"/>
  <c r="M35" i="111"/>
  <c r="I45" i="111"/>
  <c r="O34" i="111"/>
  <c r="O42" i="111"/>
  <c r="H35" i="111"/>
  <c r="Q35" i="111"/>
  <c r="N35" i="111"/>
  <c r="K35" i="111"/>
  <c r="P35" i="111"/>
  <c r="P66" i="111" s="1"/>
  <c r="L42" i="111"/>
  <c r="C35" i="111"/>
  <c r="Q44" i="111"/>
  <c r="J35" i="111"/>
  <c r="J66" i="111" s="1"/>
  <c r="L43" i="111"/>
  <c r="C34" i="111"/>
  <c r="I43" i="111"/>
  <c r="E44" i="111"/>
  <c r="N34" i="111"/>
  <c r="J45" i="111"/>
  <c r="K44" i="111"/>
  <c r="C45" i="111"/>
  <c r="W34" i="111"/>
  <c r="W66" i="111" s="1"/>
  <c r="AI34" i="111"/>
  <c r="AI66" i="111" s="1"/>
  <c r="AB34" i="111"/>
  <c r="AB66" i="111" s="1"/>
  <c r="AD34" i="111"/>
  <c r="AD66" i="111" s="1"/>
  <c r="AD42" i="111"/>
  <c r="AE66" i="111"/>
  <c r="T66" i="111"/>
  <c r="AC42" i="111"/>
  <c r="X42" i="111"/>
  <c r="H42" i="111"/>
  <c r="G42" i="111"/>
  <c r="I35" i="111"/>
  <c r="I34" i="111"/>
  <c r="F44" i="111"/>
  <c r="I42" i="111"/>
  <c r="D35" i="111"/>
  <c r="F42" i="111"/>
  <c r="M42" i="111"/>
  <c r="M34" i="111"/>
  <c r="N42" i="111"/>
  <c r="P43" i="111"/>
  <c r="C43" i="111"/>
  <c r="G35" i="111"/>
  <c r="K42" i="111"/>
  <c r="L45" i="111"/>
  <c r="P44" i="111"/>
  <c r="D42" i="111"/>
  <c r="U34" i="111"/>
  <c r="U66" i="111" s="1"/>
  <c r="U42" i="111"/>
  <c r="AA66" i="111"/>
  <c r="V42" i="111"/>
  <c r="E35" i="111"/>
  <c r="E66" i="111" s="1"/>
  <c r="AG34" i="111"/>
  <c r="AG66" i="111" s="1"/>
  <c r="AG42" i="111"/>
  <c r="Z34" i="111"/>
  <c r="Z66" i="111" s="1"/>
  <c r="AH42" i="111"/>
  <c r="C66" i="111" l="1"/>
  <c r="R17" i="109" s="1"/>
  <c r="N66" i="111"/>
  <c r="D34" i="111"/>
  <c r="D66" i="111" s="1"/>
  <c r="R18" i="109" s="1"/>
  <c r="K34" i="111"/>
  <c r="G34" i="111"/>
  <c r="G66" i="111" s="1"/>
  <c r="H66" i="111"/>
  <c r="M66" i="111"/>
  <c r="L34" i="111"/>
  <c r="L66" i="111" s="1"/>
  <c r="F34" i="111"/>
  <c r="F66" i="111" s="1"/>
  <c r="I66" i="111"/>
  <c r="K66" i="111"/>
  <c r="Q34" i="111"/>
  <c r="Q66" i="111" s="1"/>
  <c r="B34" i="111"/>
  <c r="B66" i="111" s="1"/>
  <c r="R16" i="109" s="1"/>
  <c r="O66" i="111"/>
  <c r="B42" i="111"/>
  <c r="D44" i="70" l="1"/>
  <c r="D31" i="69"/>
  <c r="D31" i="71"/>
  <c r="D31" i="70"/>
  <c r="D31" i="72"/>
  <c r="D47" i="72"/>
  <c r="H110" i="69" l="1"/>
  <c r="H38" i="72"/>
  <c r="G114" i="69"/>
  <c r="I111" i="70"/>
  <c r="M31" i="72"/>
  <c r="G36" i="72"/>
  <c r="L31" i="69"/>
  <c r="C109" i="1"/>
  <c r="R109" i="72"/>
  <c r="K109" i="1"/>
  <c r="H112" i="72"/>
  <c r="S109" i="72"/>
  <c r="H109" i="71"/>
  <c r="V109" i="69"/>
  <c r="G115" i="71"/>
  <c r="I112" i="69"/>
  <c r="F111" i="69"/>
  <c r="F115" i="69"/>
  <c r="I112" i="70"/>
  <c r="G114" i="72"/>
  <c r="K120" i="71"/>
  <c r="D122" i="71"/>
  <c r="E122" i="70"/>
  <c r="H44" i="70"/>
  <c r="I44" i="71"/>
  <c r="G44" i="70"/>
  <c r="J44" i="70"/>
  <c r="F44" i="69"/>
  <c r="L44" i="71"/>
  <c r="E44" i="71"/>
  <c r="J122" i="69"/>
  <c r="D122" i="69"/>
  <c r="G33" i="72"/>
  <c r="K31" i="71"/>
  <c r="J34" i="69"/>
  <c r="H31" i="72"/>
  <c r="K109" i="71"/>
  <c r="H47" i="72"/>
  <c r="E37" i="70"/>
  <c r="D37" i="70"/>
  <c r="F114" i="71"/>
  <c r="F110" i="71"/>
  <c r="L47" i="69"/>
  <c r="N47" i="69"/>
  <c r="K31" i="69"/>
  <c r="H42" i="69"/>
  <c r="C112" i="72"/>
  <c r="G114" i="71"/>
  <c r="D120" i="69"/>
  <c r="J31" i="71"/>
  <c r="I111" i="71"/>
  <c r="E109" i="1"/>
  <c r="F120" i="72"/>
  <c r="U109" i="72"/>
  <c r="G109" i="72"/>
  <c r="C113" i="72"/>
  <c r="I109" i="70"/>
  <c r="S109" i="71"/>
  <c r="P109" i="70"/>
  <c r="H109" i="1"/>
  <c r="F109" i="70"/>
  <c r="I109" i="69"/>
  <c r="N109" i="71"/>
  <c r="D110" i="69"/>
  <c r="N109" i="72"/>
  <c r="L109" i="70"/>
  <c r="H114" i="70"/>
  <c r="D110" i="72"/>
  <c r="D44" i="69"/>
  <c r="L44" i="72"/>
  <c r="M44" i="70"/>
  <c r="E44" i="70"/>
  <c r="E44" i="69"/>
  <c r="V47" i="70"/>
  <c r="L31" i="72"/>
  <c r="K31" i="70"/>
  <c r="P109" i="71"/>
  <c r="Q47" i="69"/>
  <c r="H47" i="70"/>
  <c r="J110" i="69"/>
  <c r="T47" i="71"/>
  <c r="F113" i="71"/>
  <c r="D32" i="69"/>
  <c r="M47" i="72"/>
  <c r="E31" i="71"/>
  <c r="D33" i="72"/>
  <c r="E31" i="70"/>
  <c r="J31" i="70"/>
  <c r="I31" i="70"/>
  <c r="I42" i="69"/>
  <c r="K115" i="72"/>
  <c r="C109" i="71"/>
  <c r="C109" i="70"/>
  <c r="C109" i="69"/>
  <c r="J124" i="70"/>
  <c r="D111" i="72"/>
  <c r="O109" i="72"/>
  <c r="D113" i="71"/>
  <c r="F112" i="72"/>
  <c r="U109" i="71"/>
  <c r="I44" i="69"/>
  <c r="J44" i="71"/>
  <c r="I44" i="72"/>
  <c r="H44" i="71"/>
  <c r="E122" i="69"/>
  <c r="K44" i="69"/>
  <c r="D33" i="71"/>
  <c r="G47" i="72"/>
  <c r="G31" i="70"/>
  <c r="O47" i="69"/>
  <c r="D111" i="69"/>
  <c r="K47" i="70"/>
  <c r="D47" i="70"/>
  <c r="H47" i="69"/>
  <c r="J47" i="69"/>
  <c r="H31" i="71"/>
  <c r="F31" i="70"/>
  <c r="D114" i="69"/>
  <c r="I31" i="72"/>
  <c r="E33" i="72"/>
  <c r="H112" i="70"/>
  <c r="F31" i="72"/>
  <c r="D42" i="69"/>
  <c r="F31" i="71"/>
  <c r="F109" i="1"/>
  <c r="T109" i="70"/>
  <c r="J111" i="71"/>
  <c r="F109" i="72"/>
  <c r="R109" i="69"/>
  <c r="S109" i="1"/>
  <c r="K120" i="70"/>
  <c r="M109" i="69"/>
  <c r="G116" i="72"/>
  <c r="G115" i="70"/>
  <c r="C120" i="70"/>
  <c r="C116" i="72"/>
  <c r="C110" i="69"/>
  <c r="J113" i="70"/>
  <c r="F111" i="70"/>
  <c r="D44" i="1"/>
  <c r="H44" i="69"/>
  <c r="G44" i="69"/>
  <c r="F44" i="71"/>
  <c r="G44" i="72"/>
  <c r="D122" i="70"/>
  <c r="K122" i="72"/>
  <c r="F44" i="70"/>
  <c r="L44" i="69"/>
  <c r="I122" i="71"/>
  <c r="D44" i="72"/>
  <c r="D36" i="69"/>
  <c r="D32" i="70"/>
  <c r="D33" i="69"/>
  <c r="D112" i="71"/>
  <c r="E114" i="69"/>
  <c r="D47" i="71"/>
  <c r="G115" i="1" l="1"/>
  <c r="W47" i="69"/>
  <c r="V47" i="71"/>
  <c r="E47" i="70"/>
  <c r="K35" i="69"/>
  <c r="E113" i="1"/>
  <c r="F47" i="72"/>
  <c r="G34" i="69"/>
  <c r="F34" i="69"/>
  <c r="L115" i="72"/>
  <c r="F42" i="69"/>
  <c r="E36" i="70"/>
  <c r="I120" i="71"/>
  <c r="H33" i="70"/>
  <c r="G111" i="70"/>
  <c r="E47" i="71"/>
  <c r="I47" i="70"/>
  <c r="L111" i="1"/>
  <c r="I31" i="71"/>
  <c r="I34" i="71"/>
  <c r="H34" i="71"/>
  <c r="I111" i="69"/>
  <c r="O109" i="1"/>
  <c r="G109" i="71"/>
  <c r="F31" i="69"/>
  <c r="C112" i="70"/>
  <c r="J47" i="72"/>
  <c r="K114" i="71"/>
  <c r="I115" i="71"/>
  <c r="E35" i="72"/>
  <c r="D35" i="72"/>
  <c r="G37" i="70"/>
  <c r="F37" i="70"/>
  <c r="L109" i="69"/>
  <c r="J116" i="72"/>
  <c r="M44" i="69"/>
  <c r="I124" i="71"/>
  <c r="D113" i="69"/>
  <c r="H109" i="69"/>
  <c r="F120" i="70"/>
  <c r="K120" i="69"/>
  <c r="Q47" i="70"/>
  <c r="U47" i="72"/>
  <c r="Q109" i="1"/>
  <c r="E111" i="1"/>
  <c r="W47" i="70"/>
  <c r="D38" i="71"/>
  <c r="C116" i="71"/>
  <c r="L120" i="69"/>
  <c r="H113" i="1"/>
  <c r="J115" i="70"/>
  <c r="W47" i="71"/>
  <c r="H113" i="72"/>
  <c r="D111" i="70"/>
  <c r="K113" i="69"/>
  <c r="E35" i="69"/>
  <c r="C110" i="70"/>
  <c r="D38" i="69"/>
  <c r="D47" i="1"/>
  <c r="K112" i="70"/>
  <c r="F120" i="69"/>
  <c r="D110" i="71"/>
  <c r="J120" i="69"/>
  <c r="E115" i="72"/>
  <c r="C111" i="69"/>
  <c r="K113" i="1"/>
  <c r="F112" i="71"/>
  <c r="H44" i="72"/>
  <c r="H120" i="1"/>
  <c r="L112" i="69"/>
  <c r="H35" i="70"/>
  <c r="I120" i="72"/>
  <c r="D109" i="69"/>
  <c r="J111" i="69"/>
  <c r="J44" i="72"/>
  <c r="I122" i="72"/>
  <c r="I114" i="71"/>
  <c r="L124" i="69"/>
  <c r="H31" i="70"/>
  <c r="I111" i="72"/>
  <c r="L115" i="71"/>
  <c r="I110" i="70"/>
  <c r="G120" i="69"/>
  <c r="C114" i="69"/>
  <c r="H47" i="71"/>
  <c r="T47" i="69"/>
  <c r="I115" i="72"/>
  <c r="T109" i="1"/>
  <c r="L109" i="1"/>
  <c r="U47" i="71"/>
  <c r="H112" i="1"/>
  <c r="K47" i="69"/>
  <c r="L115" i="69"/>
  <c r="K42" i="1"/>
  <c r="D31" i="1"/>
  <c r="H38" i="69"/>
  <c r="G116" i="69"/>
  <c r="E31" i="72"/>
  <c r="D116" i="71"/>
  <c r="F42" i="1"/>
  <c r="D111" i="1"/>
  <c r="J110" i="70"/>
  <c r="F35" i="72"/>
  <c r="D35" i="71"/>
  <c r="C113" i="71"/>
  <c r="J35" i="70"/>
  <c r="H32" i="70"/>
  <c r="P47" i="70"/>
  <c r="F114" i="1"/>
  <c r="D47" i="69"/>
  <c r="G110" i="1"/>
  <c r="G109" i="70"/>
  <c r="L114" i="72"/>
  <c r="M109" i="70"/>
  <c r="D112" i="69"/>
  <c r="C115" i="70"/>
  <c r="I109" i="72"/>
  <c r="C114" i="1"/>
  <c r="I111" i="1"/>
  <c r="E109" i="69"/>
  <c r="J32" i="72"/>
  <c r="G110" i="71"/>
  <c r="E113" i="69"/>
  <c r="K31" i="72"/>
  <c r="J42" i="71"/>
  <c r="E42" i="72"/>
  <c r="I35" i="70"/>
  <c r="F122" i="70"/>
  <c r="C122" i="71"/>
  <c r="G122" i="69"/>
  <c r="F122" i="72"/>
  <c r="D120" i="72"/>
  <c r="H111" i="70"/>
  <c r="D115" i="71"/>
  <c r="I112" i="71"/>
  <c r="E120" i="70"/>
  <c r="T109" i="72"/>
  <c r="E33" i="1"/>
  <c r="N109" i="1"/>
  <c r="T47" i="70"/>
  <c r="D124" i="71"/>
  <c r="N47" i="70"/>
  <c r="K35" i="1"/>
  <c r="J113" i="1"/>
  <c r="J47" i="71"/>
  <c r="F110" i="1"/>
  <c r="L32" i="69"/>
  <c r="K110" i="69"/>
  <c r="Q47" i="71"/>
  <c r="I32" i="72"/>
  <c r="H110" i="72"/>
  <c r="G31" i="71"/>
  <c r="J35" i="69"/>
  <c r="H34" i="69"/>
  <c r="D34" i="69"/>
  <c r="C112" i="69"/>
  <c r="G115" i="69"/>
  <c r="I33" i="72"/>
  <c r="H111" i="72"/>
  <c r="H33" i="72"/>
  <c r="I47" i="69"/>
  <c r="K111" i="69"/>
  <c r="K44" i="72"/>
  <c r="J122" i="72"/>
  <c r="D110" i="70"/>
  <c r="J120" i="1"/>
  <c r="G42" i="70"/>
  <c r="O47" i="71"/>
  <c r="G111" i="69"/>
  <c r="W47" i="72"/>
  <c r="Q109" i="72"/>
  <c r="L36" i="71"/>
  <c r="I109" i="71"/>
  <c r="H110" i="71"/>
  <c r="G110" i="70"/>
  <c r="G32" i="70"/>
  <c r="S47" i="69"/>
  <c r="D44" i="71"/>
  <c r="H124" i="70"/>
  <c r="K112" i="72"/>
  <c r="F120" i="71"/>
  <c r="H120" i="71"/>
  <c r="G112" i="69"/>
  <c r="K114" i="69"/>
  <c r="O109" i="70"/>
  <c r="M109" i="71"/>
  <c r="H114" i="69"/>
  <c r="J112" i="70"/>
  <c r="L113" i="72"/>
  <c r="F115" i="72"/>
  <c r="E120" i="1"/>
  <c r="H112" i="71"/>
  <c r="J110" i="71"/>
  <c r="K34" i="70"/>
  <c r="J34" i="70"/>
  <c r="H31" i="69"/>
  <c r="M47" i="69"/>
  <c r="E47" i="72"/>
  <c r="F122" i="69"/>
  <c r="C122" i="69"/>
  <c r="K122" i="69"/>
  <c r="H122" i="72"/>
  <c r="L44" i="1"/>
  <c r="M44" i="72"/>
  <c r="L122" i="72"/>
  <c r="F116" i="71"/>
  <c r="I113" i="70"/>
  <c r="J120" i="72"/>
  <c r="I116" i="71"/>
  <c r="G120" i="72"/>
  <c r="V109" i="72"/>
  <c r="F112" i="69"/>
  <c r="J114" i="72"/>
  <c r="E115" i="70"/>
  <c r="J113" i="71"/>
  <c r="D109" i="71"/>
  <c r="C113" i="70"/>
  <c r="J109" i="69"/>
  <c r="F47" i="71"/>
  <c r="L122" i="70"/>
  <c r="O109" i="71"/>
  <c r="E109" i="70"/>
  <c r="E120" i="72"/>
  <c r="E34" i="69"/>
  <c r="G38" i="71"/>
  <c r="M31" i="71"/>
  <c r="M47" i="71"/>
  <c r="K47" i="71"/>
  <c r="F113" i="72"/>
  <c r="G116" i="70"/>
  <c r="C109" i="72"/>
  <c r="D109" i="70"/>
  <c r="C114" i="71"/>
  <c r="H109" i="72"/>
  <c r="K109" i="69"/>
  <c r="K115" i="69"/>
  <c r="V109" i="71"/>
  <c r="F111" i="72"/>
  <c r="L113" i="71"/>
  <c r="D36" i="71"/>
  <c r="G31" i="69"/>
  <c r="D113" i="72"/>
  <c r="D42" i="71"/>
  <c r="L36" i="69"/>
  <c r="G122" i="71"/>
  <c r="I113" i="69"/>
  <c r="G112" i="70"/>
  <c r="F109" i="69"/>
  <c r="G111" i="72"/>
  <c r="L111" i="69"/>
  <c r="L116" i="71"/>
  <c r="F114" i="72"/>
  <c r="F110" i="72"/>
  <c r="E111" i="70"/>
  <c r="E120" i="71"/>
  <c r="Q109" i="71"/>
  <c r="I116" i="69"/>
  <c r="J109" i="72"/>
  <c r="G110" i="69"/>
  <c r="K114" i="72"/>
  <c r="G120" i="71"/>
  <c r="M31" i="69"/>
  <c r="J31" i="69"/>
  <c r="E36" i="69"/>
  <c r="L47" i="71"/>
  <c r="C122" i="70"/>
  <c r="C122" i="72"/>
  <c r="H111" i="69"/>
  <c r="H115" i="69"/>
  <c r="H113" i="70"/>
  <c r="C111" i="72"/>
  <c r="G111" i="71"/>
  <c r="E113" i="71"/>
  <c r="R109" i="71"/>
  <c r="G42" i="72"/>
  <c r="G35" i="71"/>
  <c r="P47" i="72"/>
  <c r="K32" i="69"/>
  <c r="G33" i="70"/>
  <c r="H122" i="69"/>
  <c r="I34" i="70"/>
  <c r="H34" i="70"/>
  <c r="F33" i="72"/>
  <c r="E111" i="72"/>
  <c r="K47" i="72"/>
  <c r="D37" i="72"/>
  <c r="C115" i="72"/>
  <c r="D32" i="71"/>
  <c r="C110" i="71"/>
  <c r="G120" i="70"/>
  <c r="N109" i="69"/>
  <c r="F42" i="72"/>
  <c r="L44" i="70"/>
  <c r="K109" i="72"/>
  <c r="G115" i="72"/>
  <c r="G109" i="69"/>
  <c r="I110" i="72"/>
  <c r="E113" i="72"/>
  <c r="I120" i="69"/>
  <c r="T109" i="69"/>
  <c r="L114" i="69"/>
  <c r="I31" i="69"/>
  <c r="I33" i="70"/>
  <c r="D112" i="72"/>
  <c r="Q109" i="70"/>
  <c r="L42" i="69"/>
  <c r="G42" i="69"/>
  <c r="L47" i="70"/>
  <c r="K44" i="71"/>
  <c r="U109" i="69"/>
  <c r="K110" i="70"/>
  <c r="G112" i="71"/>
  <c r="E113" i="70"/>
  <c r="D116" i="69"/>
  <c r="K111" i="72"/>
  <c r="J112" i="69"/>
  <c r="F112" i="70"/>
  <c r="C120" i="69"/>
  <c r="K109" i="70"/>
  <c r="P109" i="72"/>
  <c r="C111" i="71"/>
  <c r="I36" i="70"/>
  <c r="F47" i="70"/>
  <c r="M47" i="70"/>
  <c r="F37" i="69"/>
  <c r="G36" i="71"/>
  <c r="P47" i="71"/>
  <c r="K122" i="71"/>
  <c r="E122" i="71"/>
  <c r="L122" i="69"/>
  <c r="I122" i="70"/>
  <c r="D111" i="71"/>
  <c r="O109" i="69"/>
  <c r="E115" i="69"/>
  <c r="F42" i="70"/>
  <c r="G113" i="71"/>
  <c r="C116" i="69"/>
  <c r="D115" i="70"/>
  <c r="D120" i="70"/>
  <c r="J33" i="71"/>
  <c r="D34" i="72"/>
  <c r="E33" i="71"/>
  <c r="R47" i="72"/>
  <c r="P47" i="69"/>
  <c r="E120" i="69"/>
  <c r="L110" i="69"/>
  <c r="J32" i="70"/>
  <c r="D114" i="71"/>
  <c r="L116" i="69"/>
  <c r="D120" i="71"/>
  <c r="E112" i="69"/>
  <c r="H109" i="70"/>
  <c r="E115" i="71"/>
  <c r="E109" i="71"/>
  <c r="H115" i="70"/>
  <c r="N109" i="70"/>
  <c r="S109" i="69"/>
  <c r="H116" i="69"/>
  <c r="J109" i="71"/>
  <c r="I32" i="69"/>
  <c r="U47" i="70"/>
  <c r="G47" i="69"/>
  <c r="G34" i="70"/>
  <c r="G32" i="71"/>
  <c r="E36" i="72"/>
  <c r="K34" i="69"/>
  <c r="H122" i="71"/>
  <c r="G122" i="70"/>
  <c r="J122" i="71"/>
  <c r="J113" i="72"/>
  <c r="D114" i="72"/>
  <c r="F109" i="71"/>
  <c r="M109" i="72"/>
  <c r="L120" i="71"/>
  <c r="T109" i="71"/>
  <c r="G113" i="70"/>
  <c r="J113" i="69"/>
  <c r="E42" i="69"/>
  <c r="I47" i="72"/>
  <c r="H116" i="72"/>
  <c r="F110" i="70"/>
  <c r="P109" i="69"/>
  <c r="E109" i="72"/>
  <c r="D114" i="70"/>
  <c r="E116" i="70"/>
  <c r="D109" i="72"/>
  <c r="F115" i="70"/>
  <c r="L109" i="71"/>
  <c r="C120" i="71"/>
  <c r="E114" i="70"/>
  <c r="S109" i="70"/>
  <c r="H120" i="69"/>
  <c r="J115" i="69"/>
  <c r="Q109" i="69"/>
  <c r="H36" i="69"/>
  <c r="J33" i="72"/>
  <c r="K32" i="70"/>
  <c r="F113" i="70"/>
  <c r="H122" i="70"/>
  <c r="J110" i="72" l="1"/>
  <c r="I115" i="1"/>
  <c r="F112" i="1"/>
  <c r="D36" i="1"/>
  <c r="D114" i="1"/>
  <c r="J47" i="70"/>
  <c r="R47" i="71"/>
  <c r="G34" i="1"/>
  <c r="G109" i="1"/>
  <c r="J44" i="69"/>
  <c r="W47" i="1"/>
  <c r="F44" i="72"/>
  <c r="E122" i="72"/>
  <c r="C122" i="1"/>
  <c r="F114" i="70"/>
  <c r="F36" i="70"/>
  <c r="H32" i="72"/>
  <c r="G32" i="72"/>
  <c r="G110" i="72"/>
  <c r="L112" i="70"/>
  <c r="L34" i="70"/>
  <c r="J35" i="71"/>
  <c r="I113" i="71"/>
  <c r="D110" i="1"/>
  <c r="E37" i="1"/>
  <c r="D115" i="1"/>
  <c r="N47" i="71"/>
  <c r="J110" i="1"/>
  <c r="Q47" i="72"/>
  <c r="J38" i="72"/>
  <c r="I116" i="72"/>
  <c r="K36" i="71"/>
  <c r="J114" i="71"/>
  <c r="I36" i="71"/>
  <c r="H114" i="71"/>
  <c r="D42" i="1"/>
  <c r="C120" i="1"/>
  <c r="I122" i="69"/>
  <c r="J109" i="1"/>
  <c r="G47" i="70"/>
  <c r="J32" i="71"/>
  <c r="I110" i="71"/>
  <c r="I32" i="71"/>
  <c r="F124" i="71"/>
  <c r="I35" i="71"/>
  <c r="H113" i="71"/>
  <c r="H35" i="71"/>
  <c r="E35" i="70"/>
  <c r="D35" i="70"/>
  <c r="D113" i="70"/>
  <c r="L35" i="72"/>
  <c r="K35" i="72"/>
  <c r="K113" i="72"/>
  <c r="K35" i="70"/>
  <c r="K113" i="70"/>
  <c r="J37" i="70"/>
  <c r="I115" i="70"/>
  <c r="J42" i="70"/>
  <c r="I120" i="70"/>
  <c r="F32" i="71"/>
  <c r="E32" i="71"/>
  <c r="E110" i="71"/>
  <c r="F33" i="69"/>
  <c r="E111" i="69"/>
  <c r="E33" i="69"/>
  <c r="F37" i="1"/>
  <c r="J112" i="1"/>
  <c r="H42" i="1"/>
  <c r="G120" i="1"/>
  <c r="G42" i="1"/>
  <c r="S47" i="72"/>
  <c r="D112" i="1"/>
  <c r="D35" i="69"/>
  <c r="C113" i="69"/>
  <c r="N47" i="1"/>
  <c r="D109" i="1"/>
  <c r="J112" i="71"/>
  <c r="J34" i="71"/>
  <c r="E44" i="72"/>
  <c r="D122" i="72"/>
  <c r="M109" i="1"/>
  <c r="F120" i="1"/>
  <c r="G46" i="71"/>
  <c r="J124" i="71"/>
  <c r="J46" i="71"/>
  <c r="P109" i="1"/>
  <c r="D124" i="69"/>
  <c r="D33" i="70"/>
  <c r="C111" i="70"/>
  <c r="H115" i="1"/>
  <c r="K42" i="70"/>
  <c r="J120" i="70"/>
  <c r="J37" i="69"/>
  <c r="I115" i="69"/>
  <c r="I42" i="72"/>
  <c r="H120" i="72"/>
  <c r="H42" i="72"/>
  <c r="H36" i="71"/>
  <c r="E115" i="1"/>
  <c r="L114" i="1"/>
  <c r="G111" i="1"/>
  <c r="J42" i="1"/>
  <c r="I42" i="1"/>
  <c r="I120" i="1"/>
  <c r="E42" i="1"/>
  <c r="D120" i="1"/>
  <c r="G116" i="1"/>
  <c r="H111" i="1"/>
  <c r="G47" i="71"/>
  <c r="L31" i="70"/>
  <c r="I38" i="71"/>
  <c r="H116" i="71"/>
  <c r="I109" i="1"/>
  <c r="I44" i="70"/>
  <c r="I37" i="72"/>
  <c r="H115" i="72"/>
  <c r="L111" i="72"/>
  <c r="L33" i="72"/>
  <c r="H124" i="69"/>
  <c r="G35" i="70"/>
  <c r="F35" i="70"/>
  <c r="K34" i="72"/>
  <c r="J112" i="72"/>
  <c r="E37" i="69"/>
  <c r="D115" i="69"/>
  <c r="F36" i="71"/>
  <c r="E114" i="71"/>
  <c r="E36" i="71"/>
  <c r="E34" i="70"/>
  <c r="D34" i="70"/>
  <c r="D112" i="70"/>
  <c r="I38" i="72"/>
  <c r="J36" i="72"/>
  <c r="I114" i="72"/>
  <c r="F37" i="71"/>
  <c r="E37" i="71"/>
  <c r="L35" i="71"/>
  <c r="G36" i="69"/>
  <c r="F114" i="69"/>
  <c r="D42" i="72"/>
  <c r="C120" i="72"/>
  <c r="H31" i="1"/>
  <c r="H37" i="69"/>
  <c r="G37" i="69"/>
  <c r="I47" i="1"/>
  <c r="F47" i="1"/>
  <c r="O47" i="70"/>
  <c r="K42" i="72"/>
  <c r="L120" i="72"/>
  <c r="I32" i="70"/>
  <c r="H110" i="70"/>
  <c r="L112" i="72"/>
  <c r="L34" i="72"/>
  <c r="I37" i="69"/>
  <c r="V47" i="72"/>
  <c r="F42" i="71"/>
  <c r="L47" i="1"/>
  <c r="E42" i="71"/>
  <c r="E31" i="1"/>
  <c r="E33" i="70"/>
  <c r="M47" i="1"/>
  <c r="H32" i="69"/>
  <c r="K113" i="71"/>
  <c r="D34" i="71"/>
  <c r="C112" i="71"/>
  <c r="K47" i="1"/>
  <c r="K31" i="1"/>
  <c r="I33" i="69"/>
  <c r="F47" i="69"/>
  <c r="L114" i="71"/>
  <c r="F31" i="1"/>
  <c r="S47" i="71"/>
  <c r="E34" i="72"/>
  <c r="L109" i="72"/>
  <c r="F36" i="69"/>
  <c r="P47" i="1"/>
  <c r="E47" i="1"/>
  <c r="L36" i="72"/>
  <c r="K36" i="72"/>
  <c r="L47" i="72"/>
  <c r="E47" i="69"/>
  <c r="K32" i="72"/>
  <c r="K120" i="1"/>
  <c r="H38" i="71"/>
  <c r="G116" i="71"/>
  <c r="L37" i="69"/>
  <c r="J42" i="72"/>
  <c r="F36" i="72"/>
  <c r="E114" i="72"/>
  <c r="F37" i="72"/>
  <c r="K42" i="69"/>
  <c r="J42" i="69"/>
  <c r="L114" i="70"/>
  <c r="J32" i="69"/>
  <c r="I110" i="69"/>
  <c r="E37" i="72"/>
  <c r="D115" i="72"/>
  <c r="L111" i="71"/>
  <c r="F35" i="71"/>
  <c r="E35" i="71"/>
  <c r="L34" i="69"/>
  <c r="K112" i="69"/>
  <c r="F32" i="72"/>
  <c r="E110" i="72"/>
  <c r="E32" i="72"/>
  <c r="H34" i="72"/>
  <c r="G112" i="72"/>
  <c r="G34" i="72"/>
  <c r="E42" i="70"/>
  <c r="D42" i="70"/>
  <c r="H115" i="71"/>
  <c r="I36" i="72"/>
  <c r="H114" i="72"/>
  <c r="H36" i="72"/>
  <c r="F34" i="70"/>
  <c r="E112" i="70"/>
  <c r="L33" i="69"/>
  <c r="I37" i="70"/>
  <c r="H37" i="70"/>
  <c r="I34" i="69"/>
  <c r="H112" i="69"/>
  <c r="I38" i="69"/>
  <c r="F32" i="69"/>
  <c r="E32" i="69"/>
  <c r="R47" i="1"/>
  <c r="K37" i="69"/>
  <c r="K116" i="72"/>
  <c r="L32" i="72"/>
  <c r="K110" i="72"/>
  <c r="S47" i="70"/>
  <c r="G34" i="71"/>
  <c r="O47" i="72"/>
  <c r="G37" i="71"/>
  <c r="F115" i="71"/>
  <c r="K33" i="72"/>
  <c r="J111" i="72"/>
  <c r="I47" i="71"/>
  <c r="N47" i="72"/>
  <c r="F124" i="69"/>
  <c r="F33" i="70"/>
  <c r="K38" i="72"/>
  <c r="D36" i="72"/>
  <c r="C114" i="72"/>
  <c r="K35" i="71"/>
  <c r="E111" i="71"/>
  <c r="G113" i="69"/>
  <c r="J109" i="70"/>
  <c r="J33" i="69"/>
  <c r="J47" i="1"/>
  <c r="R47" i="70"/>
  <c r="I42" i="70"/>
  <c r="V47" i="69"/>
  <c r="H33" i="69"/>
  <c r="G33" i="69"/>
  <c r="H42" i="70"/>
  <c r="H120" i="70"/>
  <c r="G32" i="1"/>
  <c r="T47" i="72"/>
  <c r="U47" i="69"/>
  <c r="K42" i="71"/>
  <c r="J120" i="71"/>
  <c r="D36" i="70"/>
  <c r="C114" i="70"/>
  <c r="R47" i="69"/>
  <c r="H32" i="71"/>
  <c r="J36" i="70"/>
  <c r="I114" i="70"/>
  <c r="Q47" i="1"/>
  <c r="E110" i="69"/>
  <c r="G42" i="71"/>
  <c r="J36" i="71"/>
  <c r="K33" i="69"/>
  <c r="D37" i="69"/>
  <c r="C115" i="69"/>
  <c r="J114" i="70"/>
  <c r="L42" i="71"/>
  <c r="H42" i="71"/>
  <c r="L110" i="72"/>
  <c r="H37" i="72"/>
  <c r="G37" i="72"/>
  <c r="H47" i="1"/>
  <c r="E31" i="69"/>
  <c r="G32" i="69"/>
  <c r="F110" i="69"/>
  <c r="H44" i="1"/>
  <c r="F34" i="72"/>
  <c r="E112" i="72"/>
  <c r="I42" i="71"/>
  <c r="L37" i="72"/>
  <c r="L42" i="72"/>
  <c r="K120" i="72"/>
  <c r="J32" i="1"/>
  <c r="I110" i="1"/>
  <c r="K46" i="71"/>
  <c r="F33" i="71"/>
  <c r="D40" i="70"/>
  <c r="F118" i="70"/>
  <c r="K34" i="71"/>
  <c r="G118" i="71"/>
  <c r="K32" i="71" l="1"/>
  <c r="K110" i="71"/>
  <c r="L33" i="71"/>
  <c r="K33" i="71"/>
  <c r="I118" i="71"/>
  <c r="E40" i="72"/>
  <c r="D118" i="72"/>
  <c r="I118" i="70"/>
  <c r="H118" i="71"/>
  <c r="K40" i="72"/>
  <c r="K118" i="72"/>
  <c r="L116" i="70"/>
  <c r="E40" i="71"/>
  <c r="K36" i="69"/>
  <c r="J114" i="69"/>
  <c r="L118" i="70"/>
  <c r="D37" i="71"/>
  <c r="C115" i="71"/>
  <c r="G38" i="70"/>
  <c r="F116" i="70"/>
  <c r="F38" i="70"/>
  <c r="H114" i="1"/>
  <c r="L33" i="70"/>
  <c r="K111" i="70"/>
  <c r="K37" i="71"/>
  <c r="J115" i="71"/>
  <c r="J37" i="71"/>
  <c r="L116" i="72"/>
  <c r="J46" i="70"/>
  <c r="I46" i="70"/>
  <c r="I124" i="70"/>
  <c r="K111" i="71"/>
  <c r="E124" i="70"/>
  <c r="L113" i="69"/>
  <c r="L35" i="69"/>
  <c r="F122" i="71"/>
  <c r="K122" i="70"/>
  <c r="G37" i="1"/>
  <c r="F115" i="1"/>
  <c r="I37" i="71"/>
  <c r="H37" i="71"/>
  <c r="D33" i="1"/>
  <c r="C111" i="1"/>
  <c r="V47" i="1"/>
  <c r="L36" i="70"/>
  <c r="K114" i="70"/>
  <c r="H40" i="72"/>
  <c r="E38" i="70"/>
  <c r="D116" i="70"/>
  <c r="K40" i="70"/>
  <c r="J118" i="71"/>
  <c r="H118" i="72"/>
  <c r="L118" i="71"/>
  <c r="K33" i="70"/>
  <c r="J111" i="70"/>
  <c r="J33" i="70"/>
  <c r="H118" i="70"/>
  <c r="L40" i="72"/>
  <c r="G118" i="72"/>
  <c r="J36" i="69"/>
  <c r="I36" i="69"/>
  <c r="I114" i="69"/>
  <c r="G40" i="71"/>
  <c r="J40" i="71"/>
  <c r="G40" i="72"/>
  <c r="D32" i="72"/>
  <c r="C110" i="72"/>
  <c r="L110" i="70"/>
  <c r="L32" i="70"/>
  <c r="F38" i="72"/>
  <c r="E116" i="72"/>
  <c r="K122" i="1"/>
  <c r="L46" i="71"/>
  <c r="K124" i="71"/>
  <c r="J124" i="69"/>
  <c r="L124" i="70"/>
  <c r="D46" i="70"/>
  <c r="C124" i="70"/>
  <c r="L124" i="71"/>
  <c r="F34" i="71"/>
  <c r="E34" i="71"/>
  <c r="E112" i="71"/>
  <c r="K38" i="69"/>
  <c r="J116" i="69"/>
  <c r="J38" i="69"/>
  <c r="G31" i="72"/>
  <c r="F38" i="71"/>
  <c r="E116" i="71"/>
  <c r="E38" i="71"/>
  <c r="K36" i="70"/>
  <c r="H35" i="72"/>
  <c r="G113" i="72"/>
  <c r="G35" i="72"/>
  <c r="H33" i="1"/>
  <c r="H46" i="71"/>
  <c r="G124" i="71"/>
  <c r="G122" i="72"/>
  <c r="G47" i="1"/>
  <c r="L37" i="70"/>
  <c r="K37" i="70"/>
  <c r="K115" i="70"/>
  <c r="I35" i="69"/>
  <c r="H113" i="69"/>
  <c r="H35" i="69"/>
  <c r="F36" i="1"/>
  <c r="E114" i="1"/>
  <c r="S47" i="1"/>
  <c r="L111" i="70"/>
  <c r="E36" i="1"/>
  <c r="H40" i="71"/>
  <c r="L37" i="71"/>
  <c r="K115" i="71"/>
  <c r="W109" i="69"/>
  <c r="L40" i="71"/>
  <c r="L31" i="71"/>
  <c r="F40" i="72"/>
  <c r="H40" i="70"/>
  <c r="G118" i="70"/>
  <c r="F118" i="72"/>
  <c r="E118" i="70"/>
  <c r="H36" i="70"/>
  <c r="G114" i="70"/>
  <c r="I40" i="72"/>
  <c r="J118" i="72"/>
  <c r="F40" i="71"/>
  <c r="D118" i="71"/>
  <c r="I40" i="70"/>
  <c r="F38" i="69"/>
  <c r="E116" i="69"/>
  <c r="E38" i="69"/>
  <c r="I38" i="70"/>
  <c r="H116" i="70"/>
  <c r="H38" i="70"/>
  <c r="M31" i="70"/>
  <c r="K37" i="72"/>
  <c r="J37" i="72"/>
  <c r="J115" i="72"/>
  <c r="M44" i="71"/>
  <c r="L122" i="71"/>
  <c r="K44" i="70"/>
  <c r="L115" i="70"/>
  <c r="J44" i="1"/>
  <c r="H35" i="1"/>
  <c r="G113" i="1"/>
  <c r="K118" i="71"/>
  <c r="I33" i="71"/>
  <c r="H33" i="71"/>
  <c r="H111" i="71"/>
  <c r="D34" i="1"/>
  <c r="C112" i="1"/>
  <c r="G36" i="70"/>
  <c r="I31" i="1"/>
  <c r="H34" i="1"/>
  <c r="G112" i="1"/>
  <c r="I37" i="1"/>
  <c r="H37" i="1"/>
  <c r="O47" i="1"/>
  <c r="T47" i="1"/>
  <c r="K112" i="71"/>
  <c r="L40" i="70"/>
  <c r="L38" i="71"/>
  <c r="K116" i="71"/>
  <c r="G40" i="70"/>
  <c r="I116" i="1"/>
  <c r="J118" i="70"/>
  <c r="J35" i="72"/>
  <c r="I35" i="72"/>
  <c r="I113" i="72"/>
  <c r="L118" i="72"/>
  <c r="G35" i="69"/>
  <c r="F113" i="69"/>
  <c r="F35" i="69"/>
  <c r="F118" i="71"/>
  <c r="C118" i="70"/>
  <c r="L42" i="70"/>
  <c r="L120" i="70"/>
  <c r="J40" i="72"/>
  <c r="E118" i="72"/>
  <c r="J40" i="70"/>
  <c r="D118" i="70"/>
  <c r="K40" i="71"/>
  <c r="K38" i="70"/>
  <c r="J116" i="70"/>
  <c r="I118" i="72"/>
  <c r="I40" i="71"/>
  <c r="E40" i="70"/>
  <c r="F40" i="70"/>
  <c r="G33" i="71"/>
  <c r="F111" i="71"/>
  <c r="J31" i="72"/>
  <c r="G38" i="69"/>
  <c r="F116" i="69"/>
  <c r="G44" i="71"/>
  <c r="G122" i="1"/>
  <c r="I122" i="1"/>
  <c r="G38" i="72"/>
  <c r="F116" i="72"/>
  <c r="L38" i="69"/>
  <c r="K116" i="69"/>
  <c r="E46" i="70"/>
  <c r="D124" i="70"/>
  <c r="F46" i="71"/>
  <c r="E46" i="71"/>
  <c r="E124" i="71"/>
  <c r="L46" i="70"/>
  <c r="K124" i="70"/>
  <c r="K46" i="70"/>
  <c r="F32" i="70"/>
  <c r="E32" i="70"/>
  <c r="E110" i="70"/>
  <c r="E38" i="72"/>
  <c r="D38" i="72"/>
  <c r="D116" i="72"/>
  <c r="L38" i="72"/>
  <c r="I33" i="1"/>
  <c r="J122" i="70"/>
  <c r="E35" i="1"/>
  <c r="D113" i="1"/>
  <c r="U47" i="1"/>
  <c r="K118" i="70"/>
  <c r="I32" i="1"/>
  <c r="H32" i="1"/>
  <c r="H110" i="1"/>
  <c r="I46" i="71"/>
  <c r="H124" i="71"/>
  <c r="H46" i="70"/>
  <c r="G124" i="70"/>
  <c r="L32" i="1" l="1"/>
  <c r="K110" i="1"/>
  <c r="K32" i="1"/>
  <c r="E121" i="70"/>
  <c r="F43" i="72"/>
  <c r="E121" i="71"/>
  <c r="F121" i="70"/>
  <c r="F121" i="72"/>
  <c r="I121" i="72"/>
  <c r="D43" i="70"/>
  <c r="D43" i="71"/>
  <c r="F43" i="71"/>
  <c r="J35" i="1"/>
  <c r="I113" i="1"/>
  <c r="I35" i="1"/>
  <c r="I121" i="71"/>
  <c r="F32" i="1"/>
  <c r="E110" i="1"/>
  <c r="E32" i="1"/>
  <c r="L113" i="70"/>
  <c r="L35" i="70"/>
  <c r="L110" i="71"/>
  <c r="G44" i="1"/>
  <c r="J38" i="70"/>
  <c r="I116" i="70"/>
  <c r="J31" i="1"/>
  <c r="W109" i="72"/>
  <c r="H43" i="72"/>
  <c r="G121" i="72"/>
  <c r="C121" i="70"/>
  <c r="C121" i="71"/>
  <c r="K43" i="72"/>
  <c r="E43" i="72"/>
  <c r="D40" i="72"/>
  <c r="C118" i="72"/>
  <c r="G43" i="71"/>
  <c r="G35" i="1"/>
  <c r="F113" i="1"/>
  <c r="F35" i="1"/>
  <c r="J43" i="72"/>
  <c r="J121" i="72"/>
  <c r="E43" i="70"/>
  <c r="L121" i="71"/>
  <c r="G121" i="70"/>
  <c r="G33" i="1"/>
  <c r="F33" i="1"/>
  <c r="F111" i="1"/>
  <c r="L110" i="1"/>
  <c r="Z109" i="70"/>
  <c r="F46" i="69"/>
  <c r="E124" i="69"/>
  <c r="E46" i="69"/>
  <c r="G46" i="70"/>
  <c r="F124" i="70"/>
  <c r="E44" i="1"/>
  <c r="D122" i="1"/>
  <c r="D46" i="71"/>
  <c r="C124" i="71"/>
  <c r="I44" i="1"/>
  <c r="H122" i="1"/>
  <c r="F44" i="1"/>
  <c r="E122" i="1"/>
  <c r="L32" i="71"/>
  <c r="W109" i="70"/>
  <c r="Y109" i="70"/>
  <c r="W109" i="71"/>
  <c r="L34" i="1"/>
  <c r="K112" i="1"/>
  <c r="K34" i="1"/>
  <c r="K38" i="71"/>
  <c r="J38" i="71"/>
  <c r="J116" i="71"/>
  <c r="L36" i="1"/>
  <c r="K114" i="1"/>
  <c r="J43" i="70"/>
  <c r="D121" i="70"/>
  <c r="E43" i="71"/>
  <c r="D121" i="71"/>
  <c r="H43" i="71"/>
  <c r="F43" i="70"/>
  <c r="J36" i="1"/>
  <c r="I114" i="1"/>
  <c r="J121" i="70"/>
  <c r="H121" i="71"/>
  <c r="E121" i="72"/>
  <c r="D116" i="1"/>
  <c r="C121" i="72"/>
  <c r="H121" i="72"/>
  <c r="L116" i="1"/>
  <c r="F121" i="71"/>
  <c r="K43" i="70"/>
  <c r="K121" i="72"/>
  <c r="G121" i="71"/>
  <c r="D121" i="72"/>
  <c r="G43" i="72"/>
  <c r="G43" i="70"/>
  <c r="K121" i="70"/>
  <c r="J34" i="72"/>
  <c r="I34" i="72"/>
  <c r="I112" i="72"/>
  <c r="L115" i="1"/>
  <c r="D35" i="1"/>
  <c r="C113" i="1"/>
  <c r="J46" i="69"/>
  <c r="I124" i="69"/>
  <c r="I46" i="69"/>
  <c r="E118" i="71"/>
  <c r="M31" i="1"/>
  <c r="G31" i="1"/>
  <c r="F46" i="70"/>
  <c r="D38" i="70"/>
  <c r="C116" i="70"/>
  <c r="I36" i="1"/>
  <c r="L33" i="1"/>
  <c r="K111" i="1"/>
  <c r="X109" i="70"/>
  <c r="L37" i="1"/>
  <c r="K115" i="1"/>
  <c r="D40" i="71"/>
  <c r="C118" i="71"/>
  <c r="L43" i="72"/>
  <c r="J121" i="71"/>
  <c r="I38" i="1"/>
  <c r="H116" i="1"/>
  <c r="H38" i="1"/>
  <c r="I43" i="72"/>
  <c r="H36" i="1"/>
  <c r="G114" i="1"/>
  <c r="G36" i="1"/>
  <c r="K36" i="1"/>
  <c r="J114" i="1"/>
  <c r="J43" i="71"/>
  <c r="I121" i="70"/>
  <c r="I43" i="71"/>
  <c r="D43" i="72"/>
  <c r="L112" i="1"/>
  <c r="D38" i="1"/>
  <c r="C116" i="1"/>
  <c r="F34" i="1"/>
  <c r="E112" i="1"/>
  <c r="E34" i="1"/>
  <c r="L46" i="69"/>
  <c r="K124" i="69"/>
  <c r="L112" i="71"/>
  <c r="L34" i="71"/>
  <c r="D46" i="69"/>
  <c r="C124" i="69"/>
  <c r="K46" i="69"/>
  <c r="K44" i="1"/>
  <c r="L38" i="70"/>
  <c r="K116" i="70"/>
  <c r="F122" i="1"/>
  <c r="L31" i="1"/>
  <c r="H46" i="69"/>
  <c r="G124" i="69"/>
  <c r="G46" i="69"/>
  <c r="J122" i="1"/>
  <c r="J121" i="69"/>
  <c r="F118" i="69"/>
  <c r="D43" i="69"/>
  <c r="I118" i="69"/>
  <c r="X109" i="69" l="1"/>
  <c r="J43" i="1"/>
  <c r="I121" i="1"/>
  <c r="L118" i="1"/>
  <c r="C118" i="1"/>
  <c r="I40" i="69"/>
  <c r="D118" i="1"/>
  <c r="I43" i="70"/>
  <c r="H121" i="70"/>
  <c r="F121" i="1"/>
  <c r="H40" i="69"/>
  <c r="D40" i="69"/>
  <c r="F38" i="1"/>
  <c r="E116" i="1"/>
  <c r="L38" i="1"/>
  <c r="K116" i="1"/>
  <c r="K38" i="1"/>
  <c r="J116" i="1"/>
  <c r="J38" i="1"/>
  <c r="X109" i="71"/>
  <c r="X109" i="72"/>
  <c r="I40" i="1"/>
  <c r="D121" i="1"/>
  <c r="L121" i="1"/>
  <c r="H118" i="1"/>
  <c r="G40" i="69"/>
  <c r="H43" i="69"/>
  <c r="F40" i="69"/>
  <c r="E40" i="1"/>
  <c r="L121" i="70"/>
  <c r="L43" i="70"/>
  <c r="K37" i="1"/>
  <c r="J115" i="1"/>
  <c r="J37" i="1"/>
  <c r="C118" i="69"/>
  <c r="L121" i="72"/>
  <c r="E121" i="69"/>
  <c r="G38" i="1"/>
  <c r="F116" i="1"/>
  <c r="G121" i="69"/>
  <c r="R109" i="70"/>
  <c r="J40" i="69"/>
  <c r="I43" i="69"/>
  <c r="E40" i="69"/>
  <c r="J121" i="1"/>
  <c r="L43" i="69"/>
  <c r="J34" i="1"/>
  <c r="I34" i="1"/>
  <c r="I112" i="1"/>
  <c r="E118" i="69"/>
  <c r="H118" i="69"/>
  <c r="L113" i="1"/>
  <c r="L35" i="1"/>
  <c r="H121" i="69"/>
  <c r="D118" i="69"/>
  <c r="L120" i="1"/>
  <c r="L42" i="1"/>
  <c r="M44" i="1"/>
  <c r="L122" i="1"/>
  <c r="D37" i="1"/>
  <c r="C115" i="1"/>
  <c r="W109" i="1"/>
  <c r="L40" i="69"/>
  <c r="J43" i="69"/>
  <c r="L43" i="71"/>
  <c r="K121" i="71"/>
  <c r="D43" i="1"/>
  <c r="E118" i="1"/>
  <c r="J118" i="1"/>
  <c r="K43" i="69"/>
  <c r="E43" i="69"/>
  <c r="D40" i="1"/>
  <c r="D121" i="69"/>
  <c r="D32" i="1"/>
  <c r="C110" i="1"/>
  <c r="G118" i="69"/>
  <c r="C121" i="69"/>
  <c r="E38" i="1"/>
  <c r="I121" i="69"/>
  <c r="K121" i="69"/>
  <c r="K118" i="69"/>
  <c r="K43" i="71"/>
  <c r="H43" i="70"/>
  <c r="K33" i="1"/>
  <c r="J111" i="1"/>
  <c r="J33" i="1"/>
  <c r="L40" i="1" l="1"/>
  <c r="K118" i="1"/>
  <c r="L43" i="1"/>
  <c r="K121" i="1"/>
  <c r="K40" i="1"/>
  <c r="L118" i="69"/>
  <c r="X109" i="1"/>
  <c r="G40" i="1"/>
  <c r="F118" i="1"/>
  <c r="Z109" i="69"/>
  <c r="Z109" i="72"/>
  <c r="F40" i="1"/>
  <c r="J40" i="1"/>
  <c r="K40" i="69"/>
  <c r="J118" i="69"/>
  <c r="Y109" i="72"/>
  <c r="Y109" i="69"/>
  <c r="K43" i="1"/>
  <c r="Y109" i="71"/>
  <c r="R109" i="1"/>
  <c r="Z109" i="71"/>
  <c r="C121" i="1"/>
  <c r="L121" i="69"/>
  <c r="G43" i="69"/>
  <c r="F121" i="69"/>
  <c r="I118" i="1"/>
  <c r="F43" i="69"/>
  <c r="G41" i="72" l="1"/>
  <c r="F119" i="72"/>
  <c r="G41" i="70"/>
  <c r="F119" i="70"/>
  <c r="Y109" i="1"/>
  <c r="H41" i="71"/>
  <c r="G119" i="71"/>
  <c r="F41" i="70"/>
  <c r="E119" i="70"/>
  <c r="E41" i="72"/>
  <c r="K119" i="71"/>
  <c r="I41" i="69"/>
  <c r="H119" i="69"/>
  <c r="K41" i="70"/>
  <c r="J119" i="70"/>
  <c r="F43" i="1"/>
  <c r="E121" i="1"/>
  <c r="E43" i="1"/>
  <c r="D41" i="70"/>
  <c r="C119" i="70"/>
  <c r="E41" i="70"/>
  <c r="D119" i="70"/>
  <c r="K41" i="72"/>
  <c r="J119" i="72"/>
  <c r="K119" i="70"/>
  <c r="E41" i="69"/>
  <c r="D119" i="69"/>
  <c r="I119" i="71"/>
  <c r="D119" i="72"/>
  <c r="H41" i="70"/>
  <c r="G119" i="70"/>
  <c r="J41" i="70"/>
  <c r="I119" i="70"/>
  <c r="G41" i="71"/>
  <c r="F119" i="71"/>
  <c r="I43" i="1"/>
  <c r="H121" i="1"/>
  <c r="H41" i="69"/>
  <c r="G119" i="69"/>
  <c r="F41" i="69"/>
  <c r="E119" i="69"/>
  <c r="L41" i="71"/>
  <c r="F41" i="71"/>
  <c r="E119" i="71"/>
  <c r="D41" i="69"/>
  <c r="C119" i="69"/>
  <c r="G41" i="69"/>
  <c r="F119" i="69"/>
  <c r="H41" i="72"/>
  <c r="G119" i="72"/>
  <c r="L41" i="69"/>
  <c r="K119" i="69"/>
  <c r="D41" i="71"/>
  <c r="C119" i="71"/>
  <c r="D41" i="72"/>
  <c r="C119" i="72"/>
  <c r="K41" i="69"/>
  <c r="J119" i="69"/>
  <c r="I41" i="70"/>
  <c r="H119" i="70"/>
  <c r="K119" i="72"/>
  <c r="E41" i="71"/>
  <c r="D119" i="71"/>
  <c r="J41" i="72"/>
  <c r="I119" i="72"/>
  <c r="I41" i="72"/>
  <c r="H119" i="72"/>
  <c r="J41" i="69"/>
  <c r="I119" i="69"/>
  <c r="I41" i="71"/>
  <c r="H119" i="71"/>
  <c r="Z109" i="1"/>
  <c r="H40" i="1"/>
  <c r="G118" i="1"/>
  <c r="H43" i="1"/>
  <c r="G121" i="1"/>
  <c r="G43" i="1"/>
  <c r="L119" i="1" l="1"/>
  <c r="L41" i="1"/>
  <c r="K119" i="1"/>
  <c r="D41" i="1"/>
  <c r="C119" i="1"/>
  <c r="L119" i="72"/>
  <c r="J41" i="71"/>
  <c r="F41" i="72"/>
  <c r="E119" i="72"/>
  <c r="I41" i="1"/>
  <c r="H119" i="1"/>
  <c r="L119" i="70"/>
  <c r="L119" i="69"/>
  <c r="F41" i="1"/>
  <c r="E119" i="1"/>
  <c r="K41" i="1"/>
  <c r="J119" i="1"/>
  <c r="E41" i="1"/>
  <c r="D119" i="1"/>
  <c r="K41" i="71"/>
  <c r="J119" i="71"/>
  <c r="L41" i="72"/>
  <c r="J41" i="1"/>
  <c r="I119" i="1"/>
  <c r="G41" i="1"/>
  <c r="F119" i="1"/>
  <c r="H41" i="1"/>
  <c r="G119" i="1"/>
  <c r="L119" i="71"/>
  <c r="L41" i="70"/>
  <c r="Q31" i="70" l="1"/>
  <c r="O31" i="72"/>
  <c r="O31" i="70"/>
  <c r="Q31" i="72"/>
  <c r="P114" i="72" l="1"/>
  <c r="N119" i="71"/>
  <c r="N114" i="70"/>
  <c r="V31" i="72"/>
  <c r="O31" i="69"/>
  <c r="Q119" i="70"/>
  <c r="T31" i="72"/>
  <c r="Q31" i="71"/>
  <c r="P121" i="71"/>
  <c r="N116" i="71"/>
  <c r="T31" i="71"/>
  <c r="N111" i="71"/>
  <c r="P120" i="69"/>
  <c r="P111" i="69"/>
  <c r="N114" i="71"/>
  <c r="N120" i="72"/>
  <c r="N31" i="72"/>
  <c r="P116" i="69"/>
  <c r="Q111" i="72"/>
  <c r="P114" i="71"/>
  <c r="N121" i="70"/>
  <c r="P110" i="69"/>
  <c r="P120" i="70"/>
  <c r="N111" i="70"/>
  <c r="N114" i="72"/>
  <c r="N118" i="69"/>
  <c r="P119" i="71"/>
  <c r="N111" i="69"/>
  <c r="P115" i="72"/>
  <c r="Q44" i="70"/>
  <c r="P122" i="70"/>
  <c r="N119" i="72"/>
  <c r="U31" i="72"/>
  <c r="U31" i="70"/>
  <c r="P118" i="69"/>
  <c r="N118" i="71"/>
  <c r="O44" i="72"/>
  <c r="N122" i="72"/>
  <c r="P112" i="69"/>
  <c r="N115" i="72"/>
  <c r="Q44" i="72"/>
  <c r="P122" i="72"/>
  <c r="P116" i="72"/>
  <c r="N112" i="70"/>
  <c r="Q44" i="69"/>
  <c r="P122" i="69"/>
  <c r="N119" i="70"/>
  <c r="P111" i="70"/>
  <c r="O32" i="69"/>
  <c r="N110" i="69"/>
  <c r="P115" i="71"/>
  <c r="N115" i="69"/>
  <c r="N112" i="71"/>
  <c r="P31" i="70"/>
  <c r="N120" i="70"/>
  <c r="U118" i="70"/>
  <c r="O44" i="71"/>
  <c r="N122" i="71"/>
  <c r="R31" i="72"/>
  <c r="P112" i="70"/>
  <c r="P111" i="71"/>
  <c r="O31" i="71"/>
  <c r="N112" i="72"/>
  <c r="S31" i="70"/>
  <c r="P121" i="69"/>
  <c r="N116" i="69"/>
  <c r="P118" i="70"/>
  <c r="P112" i="72"/>
  <c r="P119" i="72"/>
  <c r="W31" i="71"/>
  <c r="P31" i="72"/>
  <c r="P121" i="70"/>
  <c r="P118" i="71"/>
  <c r="P118" i="72"/>
  <c r="Q44" i="71"/>
  <c r="P122" i="71"/>
  <c r="R31" i="70"/>
  <c r="P114" i="70"/>
  <c r="Q31" i="69"/>
  <c r="N118" i="72"/>
  <c r="N120" i="69"/>
  <c r="O44" i="69"/>
  <c r="N122" i="69"/>
  <c r="P110" i="71"/>
  <c r="P120" i="72"/>
  <c r="N112" i="69"/>
  <c r="P110" i="70"/>
  <c r="W31" i="72"/>
  <c r="N115" i="71"/>
  <c r="O44" i="70"/>
  <c r="N122" i="70"/>
  <c r="Q32" i="72"/>
  <c r="P110" i="72"/>
  <c r="T31" i="70"/>
  <c r="N121" i="71"/>
  <c r="N111" i="72"/>
  <c r="S31" i="72"/>
  <c r="U31" i="71"/>
  <c r="Q41" i="70"/>
  <c r="P119" i="70"/>
  <c r="P114" i="69"/>
  <c r="P115" i="70"/>
  <c r="N121" i="69"/>
  <c r="N116" i="72"/>
  <c r="N118" i="70"/>
  <c r="N110" i="70"/>
  <c r="N121" i="72"/>
  <c r="R119" i="72"/>
  <c r="N119" i="69"/>
  <c r="N115" i="70"/>
  <c r="N114" i="69"/>
  <c r="N31" i="70"/>
  <c r="N31" i="71"/>
  <c r="N110" i="71"/>
  <c r="P119" i="69"/>
  <c r="P120" i="71"/>
  <c r="P121" i="72"/>
  <c r="V31" i="69"/>
  <c r="P115" i="69"/>
  <c r="Q33" i="72"/>
  <c r="P111" i="72"/>
  <c r="O32" i="72"/>
  <c r="N110" i="72"/>
  <c r="Z173" i="69"/>
  <c r="Q36" i="69"/>
  <c r="Q36" i="72"/>
  <c r="Q42" i="72"/>
  <c r="Q41" i="72"/>
  <c r="Q37" i="69"/>
  <c r="O40" i="72"/>
  <c r="O34" i="72"/>
  <c r="O41" i="71"/>
  <c r="O41" i="69"/>
  <c r="O41" i="70"/>
  <c r="O36" i="70"/>
  <c r="R31" i="71" l="1"/>
  <c r="R42" i="70"/>
  <c r="Q120" i="70"/>
  <c r="N43" i="72"/>
  <c r="M121" i="72"/>
  <c r="M43" i="72"/>
  <c r="N34" i="72"/>
  <c r="M112" i="72"/>
  <c r="M34" i="72"/>
  <c r="N112" i="1"/>
  <c r="P110" i="1"/>
  <c r="S31" i="71"/>
  <c r="T38" i="69"/>
  <c r="S116" i="69"/>
  <c r="S119" i="71"/>
  <c r="P119" i="1"/>
  <c r="P43" i="72"/>
  <c r="O121" i="72"/>
  <c r="V111" i="72"/>
  <c r="V119" i="72"/>
  <c r="U41" i="72"/>
  <c r="T119" i="72"/>
  <c r="V44" i="70"/>
  <c r="U122" i="70"/>
  <c r="P44" i="71"/>
  <c r="O122" i="71"/>
  <c r="N33" i="71"/>
  <c r="M111" i="71"/>
  <c r="M33" i="71"/>
  <c r="N40" i="71"/>
  <c r="M118" i="71"/>
  <c r="M40" i="71"/>
  <c r="T32" i="70"/>
  <c r="S110" i="70"/>
  <c r="T42" i="70"/>
  <c r="S120" i="70"/>
  <c r="P31" i="69"/>
  <c r="N34" i="69"/>
  <c r="M112" i="69"/>
  <c r="M34" i="69"/>
  <c r="R31" i="69"/>
  <c r="R32" i="70"/>
  <c r="Q110" i="70"/>
  <c r="V33" i="69"/>
  <c r="U111" i="69"/>
  <c r="V121" i="70"/>
  <c r="V118" i="70"/>
  <c r="V112" i="72"/>
  <c r="T116" i="71"/>
  <c r="V41" i="70"/>
  <c r="U119" i="70"/>
  <c r="R118" i="72"/>
  <c r="P114" i="1"/>
  <c r="P43" i="69"/>
  <c r="O121" i="69"/>
  <c r="V112" i="71"/>
  <c r="P118" i="1"/>
  <c r="P38" i="72"/>
  <c r="O116" i="72"/>
  <c r="R34" i="72"/>
  <c r="Q112" i="72"/>
  <c r="N38" i="69"/>
  <c r="M116" i="69"/>
  <c r="M38" i="69"/>
  <c r="U32" i="72"/>
  <c r="T110" i="72"/>
  <c r="V42" i="70"/>
  <c r="U120" i="70"/>
  <c r="V34" i="72"/>
  <c r="U112" i="72"/>
  <c r="S42" i="70"/>
  <c r="R120" i="70"/>
  <c r="T31" i="69"/>
  <c r="T43" i="71"/>
  <c r="S121" i="71"/>
  <c r="P40" i="71"/>
  <c r="O118" i="71"/>
  <c r="N36" i="70"/>
  <c r="M114" i="70"/>
  <c r="M36" i="70"/>
  <c r="N44" i="69"/>
  <c r="M122" i="69"/>
  <c r="V111" i="69"/>
  <c r="P34" i="69"/>
  <c r="O112" i="69"/>
  <c r="N42" i="69"/>
  <c r="M120" i="69"/>
  <c r="M42" i="69"/>
  <c r="N32" i="70"/>
  <c r="M110" i="70"/>
  <c r="M32" i="70"/>
  <c r="S44" i="72"/>
  <c r="R122" i="72"/>
  <c r="T44" i="72"/>
  <c r="S122" i="72"/>
  <c r="N33" i="70"/>
  <c r="M111" i="70"/>
  <c r="M33" i="70"/>
  <c r="V120" i="71"/>
  <c r="S34" i="72"/>
  <c r="R112" i="72"/>
  <c r="S32" i="69"/>
  <c r="R110" i="69"/>
  <c r="W44" i="69"/>
  <c r="V122" i="69"/>
  <c r="P115" i="1"/>
  <c r="U34" i="70"/>
  <c r="T112" i="70"/>
  <c r="V38" i="72"/>
  <c r="U116" i="72"/>
  <c r="T40" i="70"/>
  <c r="S118" i="70"/>
  <c r="T37" i="70"/>
  <c r="S115" i="70"/>
  <c r="V44" i="72"/>
  <c r="U122" i="72"/>
  <c r="P37" i="72"/>
  <c r="O115" i="72"/>
  <c r="R32" i="69"/>
  <c r="Q110" i="69"/>
  <c r="U34" i="69"/>
  <c r="T112" i="69"/>
  <c r="S40" i="70"/>
  <c r="R118" i="70"/>
  <c r="T43" i="69"/>
  <c r="S121" i="69"/>
  <c r="T41" i="70"/>
  <c r="S119" i="70"/>
  <c r="T37" i="72"/>
  <c r="S115" i="72"/>
  <c r="P33" i="72"/>
  <c r="O111" i="72"/>
  <c r="R41" i="69"/>
  <c r="Q119" i="69"/>
  <c r="N44" i="70"/>
  <c r="M122" i="70"/>
  <c r="N42" i="70"/>
  <c r="M120" i="70"/>
  <c r="M42" i="70"/>
  <c r="U40" i="72"/>
  <c r="T118" i="72"/>
  <c r="S33" i="72"/>
  <c r="R111" i="72"/>
  <c r="Z237" i="72"/>
  <c r="Z177" i="72"/>
  <c r="O37" i="70"/>
  <c r="O43" i="72"/>
  <c r="O32" i="70"/>
  <c r="O38" i="72"/>
  <c r="O43" i="69"/>
  <c r="O33" i="72"/>
  <c r="Q34" i="72"/>
  <c r="O36" i="72"/>
  <c r="Q32" i="69"/>
  <c r="R33" i="72"/>
  <c r="P32" i="69"/>
  <c r="O110" i="69"/>
  <c r="R43" i="69"/>
  <c r="Q121" i="69"/>
  <c r="U38" i="72"/>
  <c r="T116" i="72"/>
  <c r="U37" i="72"/>
  <c r="T115" i="72"/>
  <c r="T42" i="69"/>
  <c r="S120" i="69"/>
  <c r="S120" i="71"/>
  <c r="N32" i="72"/>
  <c r="M110" i="72"/>
  <c r="M32" i="72"/>
  <c r="U31" i="69"/>
  <c r="P41" i="69"/>
  <c r="O119" i="69"/>
  <c r="N41" i="72"/>
  <c r="M119" i="72"/>
  <c r="M41" i="72"/>
  <c r="N41" i="70"/>
  <c r="M119" i="70"/>
  <c r="M41" i="70"/>
  <c r="N36" i="71"/>
  <c r="M114" i="71"/>
  <c r="M36" i="71"/>
  <c r="U40" i="69"/>
  <c r="T118" i="69"/>
  <c r="V34" i="69"/>
  <c r="U112" i="69"/>
  <c r="T36" i="72"/>
  <c r="S114" i="72"/>
  <c r="V115" i="70"/>
  <c r="V120" i="72"/>
  <c r="W44" i="71"/>
  <c r="V122" i="71"/>
  <c r="U36" i="70"/>
  <c r="T114" i="70"/>
  <c r="U43" i="69"/>
  <c r="T121" i="69"/>
  <c r="V37" i="69"/>
  <c r="U115" i="69"/>
  <c r="T43" i="70"/>
  <c r="S121" i="70"/>
  <c r="P44" i="72"/>
  <c r="O122" i="72"/>
  <c r="N33" i="72"/>
  <c r="M111" i="72"/>
  <c r="M33" i="72"/>
  <c r="N36" i="72"/>
  <c r="M114" i="72"/>
  <c r="M36" i="72"/>
  <c r="U40" i="70"/>
  <c r="T118" i="70"/>
  <c r="V32" i="69"/>
  <c r="U110" i="69"/>
  <c r="V44" i="69"/>
  <c r="U122" i="69"/>
  <c r="P121" i="1"/>
  <c r="U41" i="69"/>
  <c r="T119" i="69"/>
  <c r="U36" i="69"/>
  <c r="T114" i="69"/>
  <c r="V40" i="72"/>
  <c r="U118" i="72"/>
  <c r="P116" i="71"/>
  <c r="N115" i="1"/>
  <c r="W44" i="70"/>
  <c r="V122" i="70"/>
  <c r="V112" i="69"/>
  <c r="P111" i="1"/>
  <c r="V43" i="69"/>
  <c r="U121" i="69"/>
  <c r="V36" i="69"/>
  <c r="U114" i="69"/>
  <c r="S38" i="72"/>
  <c r="R116" i="72"/>
  <c r="V118" i="69"/>
  <c r="U42" i="69"/>
  <c r="T120" i="69"/>
  <c r="U37" i="70"/>
  <c r="T115" i="70"/>
  <c r="U44" i="69"/>
  <c r="T122" i="69"/>
  <c r="T41" i="69"/>
  <c r="S119" i="69"/>
  <c r="P40" i="72"/>
  <c r="O118" i="72"/>
  <c r="P36" i="72"/>
  <c r="O114" i="72"/>
  <c r="R44" i="72"/>
  <c r="Q122" i="72"/>
  <c r="R41" i="72"/>
  <c r="Q119" i="72"/>
  <c r="N40" i="72"/>
  <c r="M118" i="72"/>
  <c r="M40" i="72"/>
  <c r="N33" i="69"/>
  <c r="M33" i="69"/>
  <c r="M111" i="69"/>
  <c r="U33" i="72"/>
  <c r="T111" i="72"/>
  <c r="U44" i="72"/>
  <c r="T122" i="72"/>
  <c r="S43" i="72"/>
  <c r="R121" i="72"/>
  <c r="R44" i="70"/>
  <c r="Q122" i="70"/>
  <c r="N42" i="72"/>
  <c r="M120" i="72"/>
  <c r="M42" i="72"/>
  <c r="N38" i="72"/>
  <c r="M116" i="72"/>
  <c r="M38" i="72"/>
  <c r="P120" i="1"/>
  <c r="V34" i="70"/>
  <c r="U112" i="70"/>
  <c r="P112" i="71"/>
  <c r="N120" i="71"/>
  <c r="S115" i="71"/>
  <c r="R44" i="71"/>
  <c r="Q122" i="71"/>
  <c r="N121" i="1"/>
  <c r="V42" i="72"/>
  <c r="U120" i="72"/>
  <c r="S32" i="72"/>
  <c r="R110" i="72"/>
  <c r="S37" i="69"/>
  <c r="R115" i="69"/>
  <c r="T36" i="69"/>
  <c r="S114" i="69"/>
  <c r="T33" i="69"/>
  <c r="S111" i="69"/>
  <c r="R40" i="72"/>
  <c r="Q118" i="72"/>
  <c r="R36" i="69"/>
  <c r="Q114" i="69"/>
  <c r="V111" i="70"/>
  <c r="T112" i="71"/>
  <c r="V33" i="70"/>
  <c r="U111" i="70"/>
  <c r="V40" i="69"/>
  <c r="U118" i="69"/>
  <c r="S37" i="70"/>
  <c r="R115" i="70"/>
  <c r="U115" i="71"/>
  <c r="P31" i="71"/>
  <c r="Q32" i="70"/>
  <c r="O34" i="69"/>
  <c r="Q40" i="72"/>
  <c r="P36" i="70"/>
  <c r="O114" i="70"/>
  <c r="N31" i="69"/>
  <c r="N44" i="71"/>
  <c r="M122" i="71"/>
  <c r="V42" i="69"/>
  <c r="U120" i="69"/>
  <c r="T44" i="70"/>
  <c r="S122" i="70"/>
  <c r="T37" i="69"/>
  <c r="S115" i="69"/>
  <c r="V110" i="70"/>
  <c r="V43" i="72"/>
  <c r="U121" i="72"/>
  <c r="S37" i="72"/>
  <c r="R115" i="72"/>
  <c r="T43" i="72"/>
  <c r="S121" i="72"/>
  <c r="W32" i="72"/>
  <c r="V110" i="72"/>
  <c r="V41" i="69"/>
  <c r="U119" i="69"/>
  <c r="V38" i="69"/>
  <c r="U116" i="69"/>
  <c r="P37" i="70"/>
  <c r="O115" i="70"/>
  <c r="R40" i="69"/>
  <c r="Q118" i="69"/>
  <c r="W31" i="70"/>
  <c r="V109" i="70"/>
  <c r="U32" i="69"/>
  <c r="T110" i="69"/>
  <c r="R118" i="69"/>
  <c r="T42" i="72"/>
  <c r="S120" i="72"/>
  <c r="U32" i="70"/>
  <c r="T110" i="70"/>
  <c r="T38" i="71"/>
  <c r="S116" i="71"/>
  <c r="N32" i="69"/>
  <c r="M110" i="69"/>
  <c r="M32" i="69"/>
  <c r="U43" i="72"/>
  <c r="T121" i="72"/>
  <c r="U44" i="71"/>
  <c r="T122" i="71"/>
  <c r="U43" i="70"/>
  <c r="T121" i="70"/>
  <c r="N110" i="1"/>
  <c r="S43" i="69"/>
  <c r="R121" i="69"/>
  <c r="T32" i="69"/>
  <c r="S110" i="69"/>
  <c r="N37" i="70"/>
  <c r="M115" i="70"/>
  <c r="M37" i="70"/>
  <c r="N34" i="70"/>
  <c r="M112" i="70"/>
  <c r="M34" i="70"/>
  <c r="S44" i="69"/>
  <c r="R122" i="69"/>
  <c r="T36" i="70"/>
  <c r="S114" i="70"/>
  <c r="P32" i="70"/>
  <c r="O110" i="70"/>
  <c r="V119" i="69"/>
  <c r="S34" i="71"/>
  <c r="R112" i="71"/>
  <c r="T32" i="71"/>
  <c r="S110" i="71"/>
  <c r="V115" i="69"/>
  <c r="V36" i="70"/>
  <c r="U114" i="70"/>
  <c r="S42" i="69"/>
  <c r="R120" i="69"/>
  <c r="N114" i="1"/>
  <c r="S32" i="70"/>
  <c r="R110" i="70"/>
  <c r="N43" i="70"/>
  <c r="M121" i="70"/>
  <c r="M43" i="70"/>
  <c r="V115" i="72"/>
  <c r="T118" i="71"/>
  <c r="V37" i="72"/>
  <c r="U115" i="72"/>
  <c r="S32" i="71"/>
  <c r="R110" i="71"/>
  <c r="S38" i="71"/>
  <c r="R116" i="71"/>
  <c r="R37" i="70"/>
  <c r="Q115" i="70"/>
  <c r="N37" i="71"/>
  <c r="M37" i="71"/>
  <c r="M115" i="71"/>
  <c r="V121" i="72"/>
  <c r="V119" i="70"/>
  <c r="V114" i="71"/>
  <c r="U37" i="69"/>
  <c r="T115" i="69"/>
  <c r="S36" i="72"/>
  <c r="R114" i="72"/>
  <c r="S31" i="69"/>
  <c r="S36" i="70"/>
  <c r="R114" i="70"/>
  <c r="T34" i="69"/>
  <c r="S112" i="69"/>
  <c r="T40" i="71"/>
  <c r="S118" i="71"/>
  <c r="N44" i="72"/>
  <c r="M122" i="72"/>
  <c r="V114" i="72"/>
  <c r="P37" i="69"/>
  <c r="O115" i="69"/>
  <c r="V118" i="72"/>
  <c r="U34" i="72"/>
  <c r="T112" i="72"/>
  <c r="S33" i="69"/>
  <c r="R111" i="69"/>
  <c r="S33" i="70"/>
  <c r="R111" i="70"/>
  <c r="P34" i="70"/>
  <c r="O112" i="70"/>
  <c r="N40" i="69"/>
  <c r="M118" i="69"/>
  <c r="M40" i="69"/>
  <c r="V118" i="71"/>
  <c r="T34" i="72"/>
  <c r="S112" i="72"/>
  <c r="S38" i="69"/>
  <c r="R116" i="69"/>
  <c r="N111" i="1"/>
  <c r="T110" i="71"/>
  <c r="N34" i="71"/>
  <c r="M112" i="71"/>
  <c r="M34" i="71"/>
  <c r="U43" i="71"/>
  <c r="T121" i="71"/>
  <c r="Z176" i="69"/>
  <c r="P130" i="98"/>
  <c r="Z174" i="69"/>
  <c r="Z175" i="69"/>
  <c r="Z172" i="69"/>
  <c r="Z166" i="69"/>
  <c r="Z169" i="69"/>
  <c r="Z171" i="69"/>
  <c r="Z165" i="69"/>
  <c r="Z161" i="69"/>
  <c r="Z159" i="69"/>
  <c r="Z164" i="69"/>
  <c r="Z160" i="69"/>
  <c r="Z157" i="69"/>
  <c r="Z168" i="69"/>
  <c r="Z170" i="69"/>
  <c r="Z158" i="69"/>
  <c r="Z162" i="69"/>
  <c r="Z163" i="69"/>
  <c r="Z167" i="69"/>
  <c r="Q41" i="69"/>
  <c r="Z176" i="72"/>
  <c r="P267" i="98"/>
  <c r="Z174" i="72"/>
  <c r="Z175" i="72"/>
  <c r="Z172" i="72"/>
  <c r="Z158" i="72"/>
  <c r="Z166" i="72"/>
  <c r="Z170" i="72"/>
  <c r="Z161" i="72"/>
  <c r="Z157" i="72"/>
  <c r="Z171" i="72"/>
  <c r="Z169" i="72"/>
  <c r="Z159" i="72"/>
  <c r="Z165" i="72"/>
  <c r="Z168" i="72"/>
  <c r="Z162" i="72"/>
  <c r="Z164" i="72"/>
  <c r="Z160" i="72"/>
  <c r="Z163" i="72"/>
  <c r="Z167" i="72"/>
  <c r="Z173" i="72"/>
  <c r="O37" i="69"/>
  <c r="O34" i="70"/>
  <c r="O37" i="72"/>
  <c r="O40" i="71"/>
  <c r="T32" i="72"/>
  <c r="S110" i="72"/>
  <c r="T38" i="72"/>
  <c r="S116" i="72"/>
  <c r="P38" i="69"/>
  <c r="O116" i="69"/>
  <c r="N41" i="69"/>
  <c r="M119" i="69"/>
  <c r="M41" i="69"/>
  <c r="V112" i="70"/>
  <c r="V120" i="69"/>
  <c r="V41" i="72"/>
  <c r="U119" i="72"/>
  <c r="P41" i="70"/>
  <c r="O119" i="70"/>
  <c r="V37" i="70"/>
  <c r="U115" i="70"/>
  <c r="V44" i="71"/>
  <c r="U122" i="71"/>
  <c r="N119" i="1"/>
  <c r="S44" i="70"/>
  <c r="R122" i="70"/>
  <c r="S37" i="71"/>
  <c r="R115" i="71"/>
  <c r="V121" i="69"/>
  <c r="U41" i="70"/>
  <c r="T119" i="70"/>
  <c r="V32" i="72"/>
  <c r="U110" i="72"/>
  <c r="T33" i="70"/>
  <c r="S111" i="70"/>
  <c r="R44" i="69"/>
  <c r="Q122" i="69"/>
  <c r="W44" i="72"/>
  <c r="V122" i="72"/>
  <c r="V110" i="69"/>
  <c r="U42" i="72"/>
  <c r="T120" i="72"/>
  <c r="U33" i="70"/>
  <c r="T111" i="70"/>
  <c r="T34" i="71"/>
  <c r="S112" i="71"/>
  <c r="P32" i="72"/>
  <c r="O110" i="72"/>
  <c r="U42" i="70"/>
  <c r="T120" i="70"/>
  <c r="V33" i="72"/>
  <c r="U111" i="72"/>
  <c r="V36" i="72"/>
  <c r="U114" i="72"/>
  <c r="P41" i="71"/>
  <c r="O119" i="71"/>
  <c r="N37" i="72"/>
  <c r="M115" i="72"/>
  <c r="M37" i="72"/>
  <c r="V114" i="70"/>
  <c r="S42" i="72"/>
  <c r="R120" i="72"/>
  <c r="T33" i="72"/>
  <c r="S111" i="72"/>
  <c r="U44" i="70"/>
  <c r="T122" i="70"/>
  <c r="R42" i="69"/>
  <c r="Q120" i="69"/>
  <c r="S41" i="69"/>
  <c r="R119" i="69"/>
  <c r="T34" i="70"/>
  <c r="S112" i="70"/>
  <c r="T33" i="71"/>
  <c r="S111" i="71"/>
  <c r="P44" i="70"/>
  <c r="O122" i="70"/>
  <c r="P44" i="69"/>
  <c r="O122" i="69"/>
  <c r="P34" i="72"/>
  <c r="O112" i="72"/>
  <c r="V116" i="69"/>
  <c r="V114" i="69"/>
  <c r="U38" i="69"/>
  <c r="T116" i="69"/>
  <c r="V43" i="70"/>
  <c r="U121" i="70"/>
  <c r="S44" i="71"/>
  <c r="R122" i="71"/>
  <c r="S114" i="71"/>
  <c r="N37" i="69"/>
  <c r="M115" i="69"/>
  <c r="M37" i="69"/>
  <c r="V120" i="70"/>
  <c r="P42" i="70"/>
  <c r="O120" i="70"/>
  <c r="P112" i="1"/>
  <c r="S43" i="70"/>
  <c r="R121" i="70"/>
  <c r="S34" i="70"/>
  <c r="R112" i="70"/>
  <c r="R37" i="69"/>
  <c r="Q115" i="69"/>
  <c r="R32" i="72"/>
  <c r="Q110" i="72"/>
  <c r="N118" i="1"/>
  <c r="W31" i="69"/>
  <c r="V32" i="70"/>
  <c r="U110" i="70"/>
  <c r="T44" i="71"/>
  <c r="S122" i="71"/>
  <c r="R42" i="72"/>
  <c r="Q120" i="72"/>
  <c r="N43" i="69"/>
  <c r="M121" i="69"/>
  <c r="M43" i="69"/>
  <c r="N36" i="69"/>
  <c r="M114" i="69"/>
  <c r="M36" i="69"/>
  <c r="U33" i="69"/>
  <c r="T111" i="69"/>
  <c r="T44" i="69"/>
  <c r="S122" i="69"/>
  <c r="R36" i="72"/>
  <c r="Q114" i="72"/>
  <c r="U36" i="72"/>
  <c r="T114" i="72"/>
  <c r="V31" i="70"/>
  <c r="U109" i="70"/>
  <c r="S36" i="69"/>
  <c r="R114" i="69"/>
  <c r="P42" i="69"/>
  <c r="O120" i="69"/>
  <c r="N40" i="70"/>
  <c r="M118" i="70"/>
  <c r="M40" i="70"/>
  <c r="V116" i="72"/>
  <c r="S34" i="69"/>
  <c r="R112" i="69"/>
  <c r="V36" i="71"/>
  <c r="U114" i="71"/>
  <c r="T111" i="71"/>
  <c r="Q37" i="70"/>
  <c r="O42" i="69"/>
  <c r="O38" i="69"/>
  <c r="Q43" i="69"/>
  <c r="V40" i="70"/>
  <c r="O42" i="70"/>
  <c r="O31" i="1"/>
  <c r="Q40" i="69"/>
  <c r="Q42" i="70"/>
  <c r="Q42" i="69"/>
  <c r="Q40" i="1"/>
  <c r="U34" i="71"/>
  <c r="U32" i="71"/>
  <c r="Q33" i="1"/>
  <c r="D39" i="72"/>
  <c r="Q43" i="1"/>
  <c r="U40" i="71"/>
  <c r="T41" i="71"/>
  <c r="U33" i="1" l="1"/>
  <c r="T111" i="1"/>
  <c r="N33" i="1"/>
  <c r="M33" i="1"/>
  <c r="M111" i="1"/>
  <c r="G39" i="72"/>
  <c r="S40" i="71"/>
  <c r="R118" i="71"/>
  <c r="V119" i="71"/>
  <c r="V121" i="71"/>
  <c r="J39" i="70"/>
  <c r="L39" i="72"/>
  <c r="V39" i="72"/>
  <c r="F39" i="72"/>
  <c r="R33" i="71"/>
  <c r="Q111" i="71"/>
  <c r="Q33" i="71"/>
  <c r="O39" i="72"/>
  <c r="N39" i="72"/>
  <c r="T39" i="72"/>
  <c r="U36" i="71"/>
  <c r="T114" i="71"/>
  <c r="Q39" i="70"/>
  <c r="E39" i="70"/>
  <c r="S37" i="1"/>
  <c r="R115" i="1"/>
  <c r="S39" i="72"/>
  <c r="U114" i="1"/>
  <c r="U37" i="71"/>
  <c r="T115" i="71"/>
  <c r="S36" i="71"/>
  <c r="R114" i="71"/>
  <c r="S39" i="70"/>
  <c r="U39" i="70"/>
  <c r="D39" i="70"/>
  <c r="T110" i="1"/>
  <c r="O39" i="70"/>
  <c r="T33" i="1"/>
  <c r="S111" i="1"/>
  <c r="V33" i="71"/>
  <c r="U111" i="71"/>
  <c r="R38" i="71"/>
  <c r="Q116" i="71"/>
  <c r="G39" i="70"/>
  <c r="R32" i="71"/>
  <c r="Q110" i="71"/>
  <c r="Q32" i="71"/>
  <c r="V31" i="71"/>
  <c r="T32" i="1"/>
  <c r="S110" i="1"/>
  <c r="R42" i="71"/>
  <c r="Q120" i="71"/>
  <c r="Q42" i="71"/>
  <c r="V119" i="1"/>
  <c r="N43" i="1"/>
  <c r="M121" i="1"/>
  <c r="M43" i="1"/>
  <c r="V115" i="1"/>
  <c r="T36" i="71"/>
  <c r="R34" i="69"/>
  <c r="Q112" i="69"/>
  <c r="Q34" i="69"/>
  <c r="P37" i="71"/>
  <c r="O115" i="71"/>
  <c r="O37" i="71"/>
  <c r="P31" i="1"/>
  <c r="P34" i="71"/>
  <c r="O112" i="71"/>
  <c r="O34" i="71"/>
  <c r="P36" i="69"/>
  <c r="O114" i="69"/>
  <c r="O36" i="69"/>
  <c r="R43" i="70"/>
  <c r="Q121" i="70"/>
  <c r="Q43" i="70"/>
  <c r="T31" i="1"/>
  <c r="N31" i="1"/>
  <c r="P39" i="70"/>
  <c r="V38" i="71"/>
  <c r="U116" i="71"/>
  <c r="H39" i="72"/>
  <c r="V39" i="70"/>
  <c r="M39" i="70"/>
  <c r="U111" i="1"/>
  <c r="N41" i="71"/>
  <c r="M119" i="71"/>
  <c r="M41" i="71"/>
  <c r="I39" i="72"/>
  <c r="S43" i="1"/>
  <c r="R121" i="1"/>
  <c r="S120" i="1"/>
  <c r="N42" i="71"/>
  <c r="M120" i="71"/>
  <c r="M42" i="71"/>
  <c r="V116" i="71"/>
  <c r="V41" i="71"/>
  <c r="U119" i="71"/>
  <c r="S42" i="71"/>
  <c r="R120" i="71"/>
  <c r="V42" i="1"/>
  <c r="U120" i="1"/>
  <c r="S43" i="71"/>
  <c r="R121" i="71"/>
  <c r="U42" i="71"/>
  <c r="T120" i="71"/>
  <c r="N44" i="1"/>
  <c r="M122" i="1"/>
  <c r="E39" i="72"/>
  <c r="R43" i="71"/>
  <c r="Q121" i="71"/>
  <c r="Q43" i="71"/>
  <c r="V42" i="71"/>
  <c r="U120" i="71"/>
  <c r="R36" i="1"/>
  <c r="Q114" i="1"/>
  <c r="Q118" i="1"/>
  <c r="P259" i="98"/>
  <c r="P256" i="98"/>
  <c r="P258" i="98"/>
  <c r="P255" i="98"/>
  <c r="P260" i="98"/>
  <c r="P261" i="98"/>
  <c r="P257" i="98"/>
  <c r="P254" i="98"/>
  <c r="P262" i="98"/>
  <c r="R36" i="70"/>
  <c r="Q114" i="70"/>
  <c r="Q36" i="70"/>
  <c r="T40" i="69"/>
  <c r="S118" i="69"/>
  <c r="R38" i="72"/>
  <c r="Q116" i="72"/>
  <c r="Q38" i="72"/>
  <c r="S40" i="69"/>
  <c r="Q38" i="71"/>
  <c r="P36" i="71"/>
  <c r="O114" i="71"/>
  <c r="O36" i="71"/>
  <c r="R33" i="70"/>
  <c r="Q111" i="70"/>
  <c r="Q33" i="70"/>
  <c r="Q36" i="1"/>
  <c r="S41" i="70"/>
  <c r="R119" i="70"/>
  <c r="R41" i="70"/>
  <c r="S33" i="71"/>
  <c r="R111" i="71"/>
  <c r="V43" i="71"/>
  <c r="U121" i="71"/>
  <c r="V120" i="1"/>
  <c r="T39" i="70"/>
  <c r="V112" i="1"/>
  <c r="R39" i="70"/>
  <c r="N39" i="70"/>
  <c r="N34" i="1"/>
  <c r="M112" i="1"/>
  <c r="M34" i="1"/>
  <c r="U39" i="72"/>
  <c r="N36" i="1"/>
  <c r="M114" i="1"/>
  <c r="M36" i="1"/>
  <c r="V111" i="71"/>
  <c r="Q111" i="1"/>
  <c r="P33" i="71"/>
  <c r="O111" i="71"/>
  <c r="O33" i="71"/>
  <c r="N41" i="1"/>
  <c r="M119" i="1"/>
  <c r="M41" i="1"/>
  <c r="T112" i="1"/>
  <c r="V110" i="71"/>
  <c r="V110" i="1"/>
  <c r="K39" i="72"/>
  <c r="U36" i="1"/>
  <c r="T114" i="1"/>
  <c r="S36" i="1"/>
  <c r="R114" i="1"/>
  <c r="Z176" i="71"/>
  <c r="P176" i="98"/>
  <c r="Z174" i="71"/>
  <c r="Z175" i="71"/>
  <c r="Z172" i="71"/>
  <c r="Z158" i="71"/>
  <c r="Z159" i="71"/>
  <c r="Z170" i="71"/>
  <c r="Z168" i="71"/>
  <c r="Z166" i="71"/>
  <c r="Z161" i="71"/>
  <c r="Z169" i="71"/>
  <c r="Z160" i="71"/>
  <c r="Z171" i="71"/>
  <c r="Z163" i="71"/>
  <c r="Z157" i="71"/>
  <c r="Z164" i="71"/>
  <c r="Z162" i="71"/>
  <c r="Z165" i="71"/>
  <c r="Z167" i="71"/>
  <c r="Z173" i="71"/>
  <c r="O44" i="1"/>
  <c r="N122" i="1"/>
  <c r="R33" i="69"/>
  <c r="Q111" i="69"/>
  <c r="Q33" i="69"/>
  <c r="P42" i="72"/>
  <c r="O120" i="72"/>
  <c r="O42" i="72"/>
  <c r="P123" i="98"/>
  <c r="P119" i="98"/>
  <c r="P120" i="98"/>
  <c r="P118" i="98"/>
  <c r="P117" i="98"/>
  <c r="P121" i="98"/>
  <c r="P124" i="98"/>
  <c r="P122" i="98"/>
  <c r="P125" i="98"/>
  <c r="P41" i="72"/>
  <c r="O119" i="72"/>
  <c r="O41" i="72"/>
  <c r="U31" i="1"/>
  <c r="P33" i="69"/>
  <c r="O111" i="69"/>
  <c r="O33" i="69"/>
  <c r="R34" i="70"/>
  <c r="Q112" i="70"/>
  <c r="Q34" i="70"/>
  <c r="P40" i="70"/>
  <c r="O118" i="70"/>
  <c r="O40" i="70"/>
  <c r="T40" i="72"/>
  <c r="S118" i="72"/>
  <c r="P33" i="70"/>
  <c r="O111" i="70"/>
  <c r="O33" i="70"/>
  <c r="Q31" i="1"/>
  <c r="T41" i="72"/>
  <c r="S119" i="72"/>
  <c r="S41" i="72"/>
  <c r="R43" i="72"/>
  <c r="Q121" i="72"/>
  <c r="Q43" i="72"/>
  <c r="K39" i="70"/>
  <c r="V36" i="1"/>
  <c r="R36" i="71"/>
  <c r="Q114" i="71"/>
  <c r="Q36" i="71"/>
  <c r="P43" i="71"/>
  <c r="O121" i="71"/>
  <c r="O43" i="71"/>
  <c r="U41" i="71"/>
  <c r="T119" i="71"/>
  <c r="V40" i="71"/>
  <c r="U118" i="71"/>
  <c r="T119" i="1"/>
  <c r="N43" i="71"/>
  <c r="M121" i="71"/>
  <c r="M43" i="71"/>
  <c r="Q39" i="72"/>
  <c r="L39" i="70"/>
  <c r="H39" i="70"/>
  <c r="S115" i="1"/>
  <c r="R43" i="1"/>
  <c r="Q121" i="1"/>
  <c r="S121" i="1"/>
  <c r="N40" i="1"/>
  <c r="M118" i="1"/>
  <c r="M40" i="1"/>
  <c r="T41" i="1"/>
  <c r="S119" i="1"/>
  <c r="V118" i="1"/>
  <c r="N37" i="1"/>
  <c r="M115" i="1"/>
  <c r="M37" i="1"/>
  <c r="N38" i="71"/>
  <c r="M38" i="71"/>
  <c r="M116" i="71"/>
  <c r="R34" i="71"/>
  <c r="Q112" i="71"/>
  <c r="P38" i="71"/>
  <c r="O116" i="71"/>
  <c r="O38" i="71"/>
  <c r="J39" i="72"/>
  <c r="R40" i="71"/>
  <c r="Q118" i="71"/>
  <c r="Q40" i="71"/>
  <c r="R39" i="72"/>
  <c r="P39" i="72"/>
  <c r="M39" i="72"/>
  <c r="I39" i="70"/>
  <c r="V32" i="71"/>
  <c r="U110" i="71"/>
  <c r="N32" i="71"/>
  <c r="M110" i="71"/>
  <c r="M32" i="71"/>
  <c r="T118" i="1"/>
  <c r="R37" i="71"/>
  <c r="Q115" i="71"/>
  <c r="Q37" i="71"/>
  <c r="F39" i="70"/>
  <c r="V34" i="71"/>
  <c r="U112" i="71"/>
  <c r="S41" i="1"/>
  <c r="R119" i="1"/>
  <c r="S42" i="1"/>
  <c r="R120" i="1"/>
  <c r="V121" i="1"/>
  <c r="U33" i="71"/>
  <c r="R38" i="69"/>
  <c r="Q116" i="69"/>
  <c r="Q38" i="69"/>
  <c r="P32" i="71"/>
  <c r="O110" i="71"/>
  <c r="O32" i="71"/>
  <c r="R40" i="70"/>
  <c r="Q118" i="70"/>
  <c r="Q40" i="70"/>
  <c r="R41" i="71"/>
  <c r="Q119" i="71"/>
  <c r="Q41" i="71"/>
  <c r="T37" i="71"/>
  <c r="Q34" i="71"/>
  <c r="Q44" i="1"/>
  <c r="P122" i="1"/>
  <c r="R37" i="72"/>
  <c r="Q115" i="72"/>
  <c r="Q37" i="72"/>
  <c r="T42" i="71"/>
  <c r="S40" i="72"/>
  <c r="U38" i="71"/>
  <c r="P40" i="69"/>
  <c r="O118" i="69"/>
  <c r="O40" i="69"/>
  <c r="P43" i="70"/>
  <c r="O121" i="70"/>
  <c r="O43" i="70"/>
  <c r="D39" i="69"/>
  <c r="D39" i="71"/>
  <c r="J117" i="72" l="1"/>
  <c r="O39" i="69"/>
  <c r="I39" i="71"/>
  <c r="I117" i="70"/>
  <c r="V39" i="71"/>
  <c r="N39" i="69"/>
  <c r="H117" i="70"/>
  <c r="M39" i="71"/>
  <c r="E39" i="69"/>
  <c r="N32" i="1"/>
  <c r="M110" i="1"/>
  <c r="M32" i="1"/>
  <c r="S39" i="71"/>
  <c r="V43" i="1"/>
  <c r="U121" i="1"/>
  <c r="S31" i="1"/>
  <c r="W44" i="1"/>
  <c r="V122" i="1"/>
  <c r="P42" i="71"/>
  <c r="O120" i="71"/>
  <c r="O42" i="71"/>
  <c r="P42" i="1"/>
  <c r="O120" i="1"/>
  <c r="P36" i="1"/>
  <c r="O114" i="1"/>
  <c r="O36" i="1"/>
  <c r="P32" i="1"/>
  <c r="O110" i="1"/>
  <c r="O32" i="1"/>
  <c r="T44" i="1"/>
  <c r="S122" i="1"/>
  <c r="S34" i="1"/>
  <c r="R112" i="1"/>
  <c r="T39" i="69"/>
  <c r="U39" i="71"/>
  <c r="N39" i="71"/>
  <c r="R32" i="1"/>
  <c r="Q110" i="1"/>
  <c r="Q32" i="1"/>
  <c r="J117" i="69"/>
  <c r="F39" i="71"/>
  <c r="H117" i="72"/>
  <c r="R34" i="1"/>
  <c r="Q112" i="1"/>
  <c r="Q34" i="1"/>
  <c r="J39" i="71"/>
  <c r="J117" i="70"/>
  <c r="G117" i="70"/>
  <c r="E39" i="1"/>
  <c r="R37" i="1"/>
  <c r="Q115" i="1"/>
  <c r="Q37" i="1"/>
  <c r="I117" i="72"/>
  <c r="P39" i="69"/>
  <c r="Q39" i="69"/>
  <c r="J39" i="69"/>
  <c r="L39" i="71"/>
  <c r="U43" i="1"/>
  <c r="T121" i="1"/>
  <c r="T43" i="1"/>
  <c r="W31" i="1"/>
  <c r="V109" i="1"/>
  <c r="U44" i="1"/>
  <c r="T122" i="1"/>
  <c r="P37" i="1"/>
  <c r="O115" i="1"/>
  <c r="O37" i="1"/>
  <c r="V115" i="71"/>
  <c r="V37" i="71"/>
  <c r="S44" i="1"/>
  <c r="R122" i="1"/>
  <c r="R44" i="1"/>
  <c r="Q122" i="1"/>
  <c r="P44" i="1"/>
  <c r="O122" i="1"/>
  <c r="F39" i="1"/>
  <c r="S39" i="69"/>
  <c r="G39" i="69"/>
  <c r="K39" i="69"/>
  <c r="P39" i="71"/>
  <c r="U39" i="69"/>
  <c r="F117" i="72"/>
  <c r="F117" i="70"/>
  <c r="Q39" i="71"/>
  <c r="H39" i="71"/>
  <c r="L39" i="69"/>
  <c r="T39" i="71"/>
  <c r="E39" i="71"/>
  <c r="V39" i="69"/>
  <c r="P41" i="1"/>
  <c r="O119" i="1"/>
  <c r="O41" i="1"/>
  <c r="T34" i="1"/>
  <c r="S112" i="1"/>
  <c r="O42" i="1"/>
  <c r="N120" i="1"/>
  <c r="R31" i="1"/>
  <c r="V114" i="1"/>
  <c r="P168" i="98"/>
  <c r="P163" i="98"/>
  <c r="P170" i="98"/>
  <c r="P171" i="98"/>
  <c r="P164" i="98"/>
  <c r="P166" i="98"/>
  <c r="P165" i="98"/>
  <c r="P169" i="98"/>
  <c r="P167" i="98"/>
  <c r="P43" i="1"/>
  <c r="O121" i="1"/>
  <c r="O43" i="1"/>
  <c r="T36" i="1"/>
  <c r="S114" i="1"/>
  <c r="S41" i="71"/>
  <c r="R119" i="71"/>
  <c r="R41" i="1"/>
  <c r="Q119" i="1"/>
  <c r="Q41" i="1"/>
  <c r="V37" i="1"/>
  <c r="U115" i="1"/>
  <c r="F39" i="69"/>
  <c r="S39" i="1"/>
  <c r="O39" i="71"/>
  <c r="R39" i="69"/>
  <c r="R39" i="71"/>
  <c r="K39" i="71"/>
  <c r="F117" i="69"/>
  <c r="I117" i="69"/>
  <c r="H117" i="69"/>
  <c r="M39" i="69"/>
  <c r="R42" i="1"/>
  <c r="Q120" i="1"/>
  <c r="Q42" i="1"/>
  <c r="G117" i="72"/>
  <c r="H39" i="69"/>
  <c r="G117" i="69"/>
  <c r="I39" i="69"/>
  <c r="G39" i="71"/>
  <c r="P33" i="1"/>
  <c r="O111" i="1"/>
  <c r="O33" i="1"/>
  <c r="N42" i="1"/>
  <c r="M120" i="1"/>
  <c r="M42" i="1"/>
  <c r="P40" i="1"/>
  <c r="O118" i="1"/>
  <c r="O40" i="1"/>
  <c r="V44" i="1"/>
  <c r="U122" i="1"/>
  <c r="T40" i="1"/>
  <c r="S118" i="1"/>
  <c r="S40" i="1"/>
  <c r="R118" i="1"/>
  <c r="R40" i="1"/>
  <c r="S32" i="1"/>
  <c r="R110" i="1"/>
  <c r="P34" i="1"/>
  <c r="O112" i="1"/>
  <c r="O34" i="1"/>
  <c r="J39" i="1" l="1"/>
  <c r="G117" i="71"/>
  <c r="L117" i="72"/>
  <c r="H39" i="1"/>
  <c r="I117" i="71"/>
  <c r="T46" i="72"/>
  <c r="S124" i="72"/>
  <c r="N117" i="69"/>
  <c r="O117" i="70"/>
  <c r="R124" i="70"/>
  <c r="T117" i="72"/>
  <c r="U117" i="69"/>
  <c r="P117" i="69"/>
  <c r="T117" i="69"/>
  <c r="E117" i="72"/>
  <c r="L117" i="69"/>
  <c r="Q117" i="69"/>
  <c r="I39" i="1"/>
  <c r="P117" i="70"/>
  <c r="V46" i="71"/>
  <c r="U124" i="71"/>
  <c r="U117" i="72"/>
  <c r="E117" i="70"/>
  <c r="V46" i="70"/>
  <c r="U124" i="70"/>
  <c r="M117" i="69"/>
  <c r="P124" i="70"/>
  <c r="U42" i="1"/>
  <c r="T120" i="1"/>
  <c r="T42" i="1"/>
  <c r="V111" i="1"/>
  <c r="V33" i="1"/>
  <c r="V32" i="1"/>
  <c r="U110" i="1"/>
  <c r="U32" i="1"/>
  <c r="V46" i="69"/>
  <c r="U124" i="69"/>
  <c r="J117" i="1"/>
  <c r="V124" i="69"/>
  <c r="S124" i="69"/>
  <c r="H117" i="71"/>
  <c r="T113" i="70"/>
  <c r="R117" i="69"/>
  <c r="U38" i="70"/>
  <c r="T116" i="70"/>
  <c r="O117" i="69"/>
  <c r="Q117" i="70"/>
  <c r="T35" i="70"/>
  <c r="S113" i="70"/>
  <c r="S35" i="70"/>
  <c r="R113" i="70"/>
  <c r="M117" i="70"/>
  <c r="V34" i="1"/>
  <c r="U112" i="1"/>
  <c r="U34" i="1"/>
  <c r="G39" i="1"/>
  <c r="V41" i="1"/>
  <c r="U119" i="1"/>
  <c r="U41" i="1"/>
  <c r="S117" i="70"/>
  <c r="P39" i="1"/>
  <c r="M39" i="1"/>
  <c r="R116" i="70"/>
  <c r="S124" i="71"/>
  <c r="V46" i="72"/>
  <c r="U124" i="72"/>
  <c r="N117" i="72"/>
  <c r="J117" i="71"/>
  <c r="S113" i="71"/>
  <c r="V116" i="70"/>
  <c r="V124" i="70"/>
  <c r="V38" i="70"/>
  <c r="U116" i="70"/>
  <c r="R117" i="70"/>
  <c r="F117" i="71"/>
  <c r="V117" i="70"/>
  <c r="V113" i="70"/>
  <c r="S117" i="69"/>
  <c r="N39" i="1"/>
  <c r="V117" i="72"/>
  <c r="U117" i="70"/>
  <c r="T113" i="69"/>
  <c r="S113" i="72"/>
  <c r="H117" i="1"/>
  <c r="P113" i="71"/>
  <c r="V31" i="1"/>
  <c r="U109" i="1"/>
  <c r="S33" i="1"/>
  <c r="R111" i="1"/>
  <c r="R33" i="1"/>
  <c r="G117" i="1"/>
  <c r="S46" i="71"/>
  <c r="R124" i="71"/>
  <c r="R117" i="72"/>
  <c r="M117" i="72"/>
  <c r="V113" i="72"/>
  <c r="S35" i="72"/>
  <c r="R113" i="72"/>
  <c r="P117" i="72"/>
  <c r="R113" i="69"/>
  <c r="N117" i="70"/>
  <c r="V124" i="71"/>
  <c r="O117" i="72"/>
  <c r="V124" i="72"/>
  <c r="U46" i="72"/>
  <c r="T124" i="72"/>
  <c r="V113" i="71"/>
  <c r="K117" i="70"/>
  <c r="S117" i="72"/>
  <c r="L117" i="70"/>
  <c r="N124" i="70"/>
  <c r="V117" i="69"/>
  <c r="K117" i="69"/>
  <c r="Q117" i="72"/>
  <c r="S35" i="71"/>
  <c r="R113" i="71"/>
  <c r="T117" i="70"/>
  <c r="F117" i="1"/>
  <c r="E117" i="69"/>
  <c r="O39" i="1"/>
  <c r="N113" i="70"/>
  <c r="K39" i="1"/>
  <c r="R39" i="1"/>
  <c r="U37" i="1"/>
  <c r="T115" i="1"/>
  <c r="T37" i="1"/>
  <c r="L39" i="1"/>
  <c r="V40" i="1"/>
  <c r="U118" i="1"/>
  <c r="U40" i="1"/>
  <c r="T39" i="1"/>
  <c r="T35" i="71"/>
  <c r="S46" i="70"/>
  <c r="U35" i="70"/>
  <c r="P35" i="71" l="1"/>
  <c r="O113" i="71"/>
  <c r="U117" i="71"/>
  <c r="O35" i="71"/>
  <c r="N113" i="71"/>
  <c r="O46" i="69"/>
  <c r="N124" i="69"/>
  <c r="P46" i="71"/>
  <c r="O124" i="71"/>
  <c r="C117" i="69"/>
  <c r="N46" i="70"/>
  <c r="M124" i="70"/>
  <c r="M46" i="70"/>
  <c r="R116" i="1"/>
  <c r="U46" i="69"/>
  <c r="T124" i="69"/>
  <c r="K117" i="1"/>
  <c r="R35" i="69"/>
  <c r="Q113" i="69"/>
  <c r="V35" i="69"/>
  <c r="U113" i="69"/>
  <c r="Q46" i="71"/>
  <c r="P124" i="71"/>
  <c r="R113" i="1"/>
  <c r="O46" i="71"/>
  <c r="N124" i="71"/>
  <c r="R46" i="70"/>
  <c r="Q124" i="70"/>
  <c r="P35" i="70"/>
  <c r="O113" i="70"/>
  <c r="O35" i="69"/>
  <c r="N113" i="69"/>
  <c r="T117" i="1"/>
  <c r="Q35" i="70"/>
  <c r="P113" i="70"/>
  <c r="K117" i="72"/>
  <c r="T46" i="71"/>
  <c r="D39" i="1"/>
  <c r="Q39" i="1"/>
  <c r="P113" i="72"/>
  <c r="I117" i="1"/>
  <c r="Q46" i="69"/>
  <c r="P124" i="69"/>
  <c r="O117" i="1"/>
  <c r="D117" i="69"/>
  <c r="N35" i="70"/>
  <c r="M113" i="70"/>
  <c r="M35" i="70"/>
  <c r="Q35" i="69"/>
  <c r="P113" i="69"/>
  <c r="K117" i="71"/>
  <c r="P35" i="72"/>
  <c r="O113" i="72"/>
  <c r="N117" i="71"/>
  <c r="P46" i="69"/>
  <c r="O124" i="69"/>
  <c r="U46" i="71"/>
  <c r="T124" i="71"/>
  <c r="P38" i="70"/>
  <c r="O116" i="70"/>
  <c r="R35" i="71"/>
  <c r="Q113" i="71"/>
  <c r="V38" i="1"/>
  <c r="U116" i="1"/>
  <c r="M116" i="70"/>
  <c r="M38" i="70"/>
  <c r="V35" i="71"/>
  <c r="U113" i="71"/>
  <c r="V117" i="1"/>
  <c r="S35" i="69"/>
  <c r="Q35" i="71"/>
  <c r="U46" i="70"/>
  <c r="T124" i="70"/>
  <c r="N35" i="72"/>
  <c r="M35" i="72"/>
  <c r="M113" i="72"/>
  <c r="L117" i="1"/>
  <c r="V124" i="1"/>
  <c r="O35" i="72"/>
  <c r="N113" i="72"/>
  <c r="C117" i="70"/>
  <c r="R117" i="71"/>
  <c r="R38" i="70"/>
  <c r="Q116" i="70"/>
  <c r="V35" i="70"/>
  <c r="U113" i="70"/>
  <c r="N46" i="71"/>
  <c r="M124" i="71"/>
  <c r="M46" i="71"/>
  <c r="S117" i="71"/>
  <c r="Q38" i="70"/>
  <c r="P116" i="70"/>
  <c r="S46" i="69"/>
  <c r="R124" i="69"/>
  <c r="U35" i="72"/>
  <c r="T113" i="72"/>
  <c r="Q117" i="71"/>
  <c r="V116" i="1"/>
  <c r="P117" i="71"/>
  <c r="N35" i="69"/>
  <c r="M113" i="69"/>
  <c r="M35" i="69"/>
  <c r="T35" i="72"/>
  <c r="V113" i="69"/>
  <c r="V117" i="71"/>
  <c r="P35" i="69"/>
  <c r="O113" i="69"/>
  <c r="N35" i="71"/>
  <c r="M35" i="71"/>
  <c r="M113" i="71"/>
  <c r="N46" i="69"/>
  <c r="M46" i="69"/>
  <c r="M124" i="69"/>
  <c r="V35" i="72"/>
  <c r="U113" i="72"/>
  <c r="O117" i="71"/>
  <c r="L117" i="71"/>
  <c r="M117" i="71"/>
  <c r="R46" i="69"/>
  <c r="Q124" i="69"/>
  <c r="D117" i="72"/>
  <c r="T46" i="70"/>
  <c r="S124" i="70"/>
  <c r="V113" i="1"/>
  <c r="T117" i="71"/>
  <c r="R35" i="70"/>
  <c r="Q113" i="70"/>
  <c r="E117" i="71"/>
  <c r="T35" i="69"/>
  <c r="S113" i="69"/>
  <c r="R46" i="71"/>
  <c r="Q124" i="71"/>
  <c r="U35" i="71"/>
  <c r="T113" i="71"/>
  <c r="D117" i="70"/>
  <c r="V46" i="1"/>
  <c r="U124" i="1"/>
  <c r="O35" i="70"/>
  <c r="U35" i="69"/>
  <c r="T46" i="69"/>
  <c r="Q46" i="70"/>
  <c r="S35" i="1"/>
  <c r="N35" i="1" l="1"/>
  <c r="M113" i="1"/>
  <c r="M35" i="1"/>
  <c r="N117" i="1"/>
  <c r="Q35" i="1"/>
  <c r="P113" i="1"/>
  <c r="D117" i="71"/>
  <c r="T113" i="1"/>
  <c r="P38" i="1"/>
  <c r="O116" i="1"/>
  <c r="O35" i="1"/>
  <c r="N113" i="1"/>
  <c r="O38" i="70"/>
  <c r="N116" i="70"/>
  <c r="D117" i="1"/>
  <c r="V39" i="1"/>
  <c r="U117" i="1"/>
  <c r="U39" i="1"/>
  <c r="N38" i="70"/>
  <c r="F108" i="70"/>
  <c r="F108" i="72"/>
  <c r="P35" i="1"/>
  <c r="O113" i="1"/>
  <c r="Q117" i="1"/>
  <c r="R35" i="1"/>
  <c r="Q113" i="1"/>
  <c r="P46" i="70"/>
  <c r="O124" i="70"/>
  <c r="O46" i="70"/>
  <c r="U38" i="1"/>
  <c r="T116" i="1"/>
  <c r="R35" i="72"/>
  <c r="Q113" i="72"/>
  <c r="T38" i="70"/>
  <c r="S116" i="70"/>
  <c r="S38" i="70"/>
  <c r="R117" i="1"/>
  <c r="C117" i="1"/>
  <c r="Q38" i="1"/>
  <c r="P116" i="1"/>
  <c r="F30" i="70"/>
  <c r="T35" i="1"/>
  <c r="S113" i="1"/>
  <c r="R38" i="1"/>
  <c r="Q116" i="1"/>
  <c r="S117" i="1"/>
  <c r="Q35" i="72"/>
  <c r="M116" i="1"/>
  <c r="M38" i="1"/>
  <c r="P117" i="1"/>
  <c r="F30" i="72"/>
  <c r="E117" i="1"/>
  <c r="T46" i="1"/>
  <c r="S124" i="1"/>
  <c r="M117" i="1"/>
  <c r="C117" i="72"/>
  <c r="E30" i="70" l="1"/>
  <c r="O38" i="1"/>
  <c r="N116" i="1"/>
  <c r="E108" i="72"/>
  <c r="G30" i="72"/>
  <c r="N38" i="1"/>
  <c r="G30" i="71"/>
  <c r="F108" i="69"/>
  <c r="D30" i="70"/>
  <c r="F30" i="71"/>
  <c r="G30" i="70"/>
  <c r="E108" i="70"/>
  <c r="T38" i="1"/>
  <c r="S116" i="1"/>
  <c r="S38" i="1"/>
  <c r="V35" i="1"/>
  <c r="U113" i="1"/>
  <c r="U35" i="1"/>
  <c r="U46" i="1"/>
  <c r="T124" i="1"/>
  <c r="C117" i="71"/>
  <c r="D30" i="71"/>
  <c r="D30" i="72" l="1"/>
  <c r="G108" i="69"/>
  <c r="F30" i="69"/>
  <c r="G29" i="70"/>
  <c r="F108" i="1"/>
  <c r="E108" i="71"/>
  <c r="F30" i="1"/>
  <c r="C108" i="70"/>
  <c r="E30" i="71"/>
  <c r="F107" i="70"/>
  <c r="E30" i="72"/>
  <c r="F107" i="69"/>
  <c r="F107" i="72"/>
  <c r="E108" i="69"/>
  <c r="F107" i="71"/>
  <c r="D108" i="70"/>
  <c r="G107" i="70"/>
  <c r="F29" i="72"/>
  <c r="E107" i="72"/>
  <c r="G30" i="1"/>
  <c r="F108" i="71"/>
  <c r="G30" i="69"/>
  <c r="G108" i="72"/>
  <c r="D108" i="72"/>
  <c r="H30" i="69"/>
  <c r="F45" i="72" l="1"/>
  <c r="D29" i="72"/>
  <c r="H108" i="72"/>
  <c r="F29" i="71"/>
  <c r="F123" i="71"/>
  <c r="D107" i="72"/>
  <c r="F107" i="1"/>
  <c r="G108" i="1"/>
  <c r="E30" i="1"/>
  <c r="H108" i="71"/>
  <c r="G108" i="71"/>
  <c r="G107" i="72"/>
  <c r="F29" i="70"/>
  <c r="E123" i="72"/>
  <c r="G123" i="70"/>
  <c r="C108" i="71"/>
  <c r="E107" i="69"/>
  <c r="D108" i="69"/>
  <c r="E107" i="70"/>
  <c r="G107" i="71"/>
  <c r="E29" i="72"/>
  <c r="F123" i="72"/>
  <c r="D30" i="1"/>
  <c r="H108" i="69"/>
  <c r="H108" i="70"/>
  <c r="E107" i="71"/>
  <c r="F123" i="69"/>
  <c r="F29" i="69"/>
  <c r="I30" i="70"/>
  <c r="H30" i="70"/>
  <c r="H30" i="71"/>
  <c r="G29" i="72"/>
  <c r="I30" i="72"/>
  <c r="H30" i="72"/>
  <c r="C107" i="72"/>
  <c r="E108" i="1"/>
  <c r="D108" i="71"/>
  <c r="H107" i="70"/>
  <c r="C108" i="69"/>
  <c r="G45" i="70"/>
  <c r="E30" i="69"/>
  <c r="D30" i="69"/>
  <c r="G29" i="71"/>
  <c r="G108" i="70"/>
  <c r="H29" i="70"/>
  <c r="I30" i="69"/>
  <c r="F173" i="69"/>
  <c r="D29" i="69"/>
  <c r="D29" i="71"/>
  <c r="F173" i="70" l="1"/>
  <c r="F178" i="70"/>
  <c r="F177" i="70"/>
  <c r="G75" i="70"/>
  <c r="G76" i="70"/>
  <c r="E45" i="72"/>
  <c r="C108" i="1"/>
  <c r="D107" i="71"/>
  <c r="H123" i="70"/>
  <c r="H107" i="69"/>
  <c r="C107" i="69"/>
  <c r="F123" i="1"/>
  <c r="F45" i="69"/>
  <c r="E107" i="1"/>
  <c r="I30" i="1"/>
  <c r="H30" i="1"/>
  <c r="J30" i="72"/>
  <c r="C108" i="72"/>
  <c r="H108" i="1"/>
  <c r="I108" i="69"/>
  <c r="E29" i="70"/>
  <c r="G48" i="70"/>
  <c r="F45" i="71"/>
  <c r="C107" i="71"/>
  <c r="I108" i="71"/>
  <c r="G123" i="71"/>
  <c r="J30" i="71"/>
  <c r="G45" i="71"/>
  <c r="I108" i="72"/>
  <c r="D107" i="69"/>
  <c r="F176" i="69"/>
  <c r="F125" i="69"/>
  <c r="F165" i="69"/>
  <c r="F161" i="69"/>
  <c r="F160" i="69"/>
  <c r="F166" i="69"/>
  <c r="F174" i="69"/>
  <c r="F163" i="69"/>
  <c r="F164" i="69"/>
  <c r="F169" i="69"/>
  <c r="F172" i="69"/>
  <c r="F159" i="69"/>
  <c r="F170" i="69"/>
  <c r="F162" i="69"/>
  <c r="F175" i="69"/>
  <c r="F168" i="69"/>
  <c r="F171" i="69"/>
  <c r="F167" i="69"/>
  <c r="F158" i="69"/>
  <c r="F157" i="69"/>
  <c r="C107" i="70"/>
  <c r="F45" i="70"/>
  <c r="G107" i="1"/>
  <c r="C123" i="72"/>
  <c r="H45" i="70"/>
  <c r="H107" i="71"/>
  <c r="E29" i="71"/>
  <c r="I107" i="70"/>
  <c r="F29" i="1"/>
  <c r="H107" i="72"/>
  <c r="G123" i="69"/>
  <c r="D29" i="70"/>
  <c r="E29" i="69"/>
  <c r="D107" i="70"/>
  <c r="F125" i="70"/>
  <c r="G151" i="70" s="1"/>
  <c r="F176" i="70"/>
  <c r="F166" i="70"/>
  <c r="F159" i="70"/>
  <c r="F164" i="70"/>
  <c r="F174" i="70"/>
  <c r="F161" i="70"/>
  <c r="F169" i="70"/>
  <c r="F172" i="70"/>
  <c r="F162" i="70"/>
  <c r="F170" i="70"/>
  <c r="F175" i="70"/>
  <c r="F160" i="70"/>
  <c r="F165" i="70"/>
  <c r="F163" i="70"/>
  <c r="F168" i="70"/>
  <c r="F171" i="70"/>
  <c r="F167" i="70"/>
  <c r="F158" i="70"/>
  <c r="F157" i="70"/>
  <c r="G74" i="70"/>
  <c r="G70" i="70"/>
  <c r="G60" i="70"/>
  <c r="G59" i="70"/>
  <c r="G136" i="70"/>
  <c r="G63" i="70"/>
  <c r="G141" i="70"/>
  <c r="G57" i="70"/>
  <c r="G58" i="70"/>
  <c r="G61" i="70"/>
  <c r="G73" i="70"/>
  <c r="G68" i="70"/>
  <c r="G145" i="70"/>
  <c r="G143" i="70"/>
  <c r="G139" i="70"/>
  <c r="G64" i="70"/>
  <c r="G66" i="70"/>
  <c r="G62" i="70"/>
  <c r="G72" i="70"/>
  <c r="G69" i="70"/>
  <c r="G67" i="70"/>
  <c r="G142" i="70"/>
  <c r="G65" i="70"/>
  <c r="G56" i="70"/>
  <c r="G133" i="70"/>
  <c r="G55" i="70"/>
  <c r="G132" i="70"/>
  <c r="D108" i="1"/>
  <c r="F176" i="71"/>
  <c r="F125" i="71"/>
  <c r="F165" i="71"/>
  <c r="F163" i="71"/>
  <c r="F160" i="71"/>
  <c r="F174" i="71"/>
  <c r="F164" i="71"/>
  <c r="F162" i="71"/>
  <c r="F169" i="71"/>
  <c r="F170" i="71"/>
  <c r="F175" i="71"/>
  <c r="F166" i="71"/>
  <c r="F161" i="71"/>
  <c r="F159" i="71"/>
  <c r="F172" i="71"/>
  <c r="F168" i="71"/>
  <c r="F171" i="71"/>
  <c r="F167" i="71"/>
  <c r="F157" i="71"/>
  <c r="F158" i="71"/>
  <c r="G123" i="72"/>
  <c r="I108" i="70"/>
  <c r="F123" i="70"/>
  <c r="G29" i="69"/>
  <c r="G107" i="69"/>
  <c r="I30" i="71"/>
  <c r="F173" i="71"/>
  <c r="G48" i="71"/>
  <c r="G173" i="69"/>
  <c r="F75" i="70"/>
  <c r="K30" i="72"/>
  <c r="F63" i="69"/>
  <c r="G48" i="69"/>
  <c r="J30" i="69"/>
  <c r="G149" i="70" l="1"/>
  <c r="G135" i="70"/>
  <c r="G144" i="70"/>
  <c r="G140" i="70"/>
  <c r="G146" i="70"/>
  <c r="G137" i="70"/>
  <c r="G134" i="70"/>
  <c r="G148" i="70" s="1"/>
  <c r="G147" i="70"/>
  <c r="G138" i="70"/>
  <c r="G152" i="70"/>
  <c r="E123" i="71"/>
  <c r="D123" i="72"/>
  <c r="F74" i="70"/>
  <c r="E173" i="70"/>
  <c r="E178" i="70"/>
  <c r="E177" i="70"/>
  <c r="H29" i="69"/>
  <c r="F76" i="70"/>
  <c r="H173" i="70"/>
  <c r="H178" i="70"/>
  <c r="H177" i="70"/>
  <c r="G177" i="70"/>
  <c r="G178" i="70"/>
  <c r="D29" i="1"/>
  <c r="G176" i="71"/>
  <c r="G125" i="71"/>
  <c r="G165" i="71"/>
  <c r="G164" i="71"/>
  <c r="G174" i="71"/>
  <c r="G166" i="71"/>
  <c r="G169" i="71"/>
  <c r="G175" i="71"/>
  <c r="G162" i="71"/>
  <c r="G160" i="71"/>
  <c r="G163" i="71"/>
  <c r="G172" i="71"/>
  <c r="G170" i="71"/>
  <c r="G159" i="71"/>
  <c r="G161" i="71"/>
  <c r="G168" i="71"/>
  <c r="G171" i="71"/>
  <c r="G167" i="71"/>
  <c r="G158" i="71"/>
  <c r="G157" i="71"/>
  <c r="I29" i="72"/>
  <c r="C123" i="70"/>
  <c r="I123" i="70"/>
  <c r="I108" i="1"/>
  <c r="J108" i="72"/>
  <c r="E45" i="69"/>
  <c r="G71" i="70"/>
  <c r="I29" i="70"/>
  <c r="H29" i="72"/>
  <c r="F65" i="70"/>
  <c r="F64" i="70"/>
  <c r="F73" i="70"/>
  <c r="F63" i="70"/>
  <c r="F69" i="69"/>
  <c r="F72" i="69"/>
  <c r="F61" i="69"/>
  <c r="F59" i="69"/>
  <c r="F68" i="69"/>
  <c r="F74" i="69"/>
  <c r="I29" i="69"/>
  <c r="E45" i="71"/>
  <c r="H107" i="1"/>
  <c r="E45" i="70"/>
  <c r="F48" i="70"/>
  <c r="G132" i="69"/>
  <c r="G29" i="1"/>
  <c r="F56" i="70"/>
  <c r="F69" i="70"/>
  <c r="F58" i="70"/>
  <c r="F70" i="70"/>
  <c r="G45" i="1"/>
  <c r="F56" i="69"/>
  <c r="F65" i="69"/>
  <c r="F57" i="69"/>
  <c r="F60" i="69"/>
  <c r="K30" i="70"/>
  <c r="J30" i="70"/>
  <c r="I107" i="69"/>
  <c r="G123" i="1"/>
  <c r="C107" i="1"/>
  <c r="H123" i="69"/>
  <c r="J108" i="71"/>
  <c r="G74" i="69"/>
  <c r="G145" i="69"/>
  <c r="G73" i="69"/>
  <c r="G70" i="69"/>
  <c r="G147" i="69"/>
  <c r="G138" i="69"/>
  <c r="G141" i="69"/>
  <c r="G134" i="69"/>
  <c r="G60" i="69"/>
  <c r="G68" i="69"/>
  <c r="G137" i="69"/>
  <c r="G57" i="69"/>
  <c r="G139" i="69"/>
  <c r="G62" i="69"/>
  <c r="G135" i="69"/>
  <c r="G59" i="69"/>
  <c r="G63" i="69"/>
  <c r="G58" i="69"/>
  <c r="G140" i="69"/>
  <c r="G136" i="69"/>
  <c r="G61" i="69"/>
  <c r="G64" i="69"/>
  <c r="G72" i="69"/>
  <c r="G149" i="69"/>
  <c r="G143" i="69"/>
  <c r="G69" i="69"/>
  <c r="G66" i="69"/>
  <c r="G146" i="69"/>
  <c r="G144" i="69"/>
  <c r="G67" i="69"/>
  <c r="G142" i="69"/>
  <c r="G65" i="69"/>
  <c r="G133" i="69"/>
  <c r="G56" i="69"/>
  <c r="F45" i="1"/>
  <c r="D107" i="1"/>
  <c r="J108" i="69"/>
  <c r="E125" i="71"/>
  <c r="F150" i="71" s="1"/>
  <c r="E176" i="71"/>
  <c r="E164" i="71"/>
  <c r="E174" i="71"/>
  <c r="E166" i="71"/>
  <c r="E161" i="71"/>
  <c r="E172" i="71"/>
  <c r="E163" i="71"/>
  <c r="E160" i="71"/>
  <c r="E169" i="71"/>
  <c r="E175" i="71"/>
  <c r="E170" i="71"/>
  <c r="E159" i="71"/>
  <c r="E165" i="71"/>
  <c r="E162" i="71"/>
  <c r="E171" i="71"/>
  <c r="E168" i="71"/>
  <c r="E167" i="71"/>
  <c r="E158" i="71"/>
  <c r="E157" i="71"/>
  <c r="J29" i="70"/>
  <c r="F48" i="69"/>
  <c r="E29" i="1"/>
  <c r="G125" i="69"/>
  <c r="G150" i="69" s="1"/>
  <c r="G176" i="69"/>
  <c r="G166" i="69"/>
  <c r="G169" i="69"/>
  <c r="G174" i="69"/>
  <c r="G164" i="69"/>
  <c r="G170" i="69"/>
  <c r="G162" i="69"/>
  <c r="G165" i="69"/>
  <c r="G172" i="69"/>
  <c r="G160" i="69"/>
  <c r="G175" i="69"/>
  <c r="G161" i="69"/>
  <c r="G159" i="69"/>
  <c r="G163" i="69"/>
  <c r="G171" i="69"/>
  <c r="G168" i="69"/>
  <c r="G167" i="69"/>
  <c r="G158" i="69"/>
  <c r="G157" i="69"/>
  <c r="D45" i="72"/>
  <c r="H45" i="72"/>
  <c r="G45" i="72"/>
  <c r="F55" i="69"/>
  <c r="E123" i="69"/>
  <c r="F67" i="70"/>
  <c r="F62" i="70"/>
  <c r="F60" i="70"/>
  <c r="F68" i="70"/>
  <c r="F64" i="69"/>
  <c r="F58" i="69"/>
  <c r="F62" i="69"/>
  <c r="E123" i="70"/>
  <c r="H176" i="70"/>
  <c r="H125" i="70"/>
  <c r="H160" i="70"/>
  <c r="H166" i="70"/>
  <c r="H174" i="70"/>
  <c r="H164" i="70"/>
  <c r="H162" i="70"/>
  <c r="H169" i="70"/>
  <c r="H159" i="70"/>
  <c r="H161" i="70"/>
  <c r="H170" i="70"/>
  <c r="H163" i="70"/>
  <c r="H175" i="70"/>
  <c r="H165" i="70"/>
  <c r="H172" i="70"/>
  <c r="H168" i="70"/>
  <c r="H171" i="70"/>
  <c r="H167" i="70"/>
  <c r="H157" i="70"/>
  <c r="H158" i="70"/>
  <c r="E123" i="1"/>
  <c r="E125" i="69"/>
  <c r="F134" i="69" s="1"/>
  <c r="E176" i="69"/>
  <c r="E165" i="69"/>
  <c r="E175" i="69"/>
  <c r="E163" i="69"/>
  <c r="E161" i="69"/>
  <c r="E172" i="69"/>
  <c r="E166" i="69"/>
  <c r="E174" i="69"/>
  <c r="E164" i="69"/>
  <c r="E170" i="69"/>
  <c r="E162" i="69"/>
  <c r="E159" i="69"/>
  <c r="E160" i="69"/>
  <c r="E169" i="69"/>
  <c r="E168" i="69"/>
  <c r="E171" i="69"/>
  <c r="E167" i="69"/>
  <c r="E158" i="69"/>
  <c r="E157" i="69"/>
  <c r="E125" i="70"/>
  <c r="F140" i="70" s="1"/>
  <c r="E176" i="70"/>
  <c r="E172" i="70"/>
  <c r="E162" i="70"/>
  <c r="E169" i="70"/>
  <c r="E175" i="70"/>
  <c r="E170" i="70"/>
  <c r="E161" i="70"/>
  <c r="E160" i="70"/>
  <c r="E163" i="70"/>
  <c r="E165" i="70"/>
  <c r="E159" i="70"/>
  <c r="E164" i="70"/>
  <c r="E166" i="70"/>
  <c r="E174" i="70"/>
  <c r="E168" i="70"/>
  <c r="E171" i="70"/>
  <c r="E167" i="70"/>
  <c r="E158" i="70"/>
  <c r="E157" i="70"/>
  <c r="H123" i="72"/>
  <c r="I107" i="72"/>
  <c r="G74" i="71"/>
  <c r="G150" i="71"/>
  <c r="G137" i="71"/>
  <c r="G136" i="71"/>
  <c r="G147" i="71"/>
  <c r="G140" i="71"/>
  <c r="G134" i="71"/>
  <c r="G61" i="71"/>
  <c r="G57" i="71"/>
  <c r="G138" i="71"/>
  <c r="G62" i="71"/>
  <c r="G139" i="71"/>
  <c r="G60" i="71"/>
  <c r="G145" i="71"/>
  <c r="G73" i="71"/>
  <c r="G64" i="71"/>
  <c r="G135" i="71"/>
  <c r="G141" i="71"/>
  <c r="G63" i="71"/>
  <c r="G68" i="71"/>
  <c r="G58" i="71"/>
  <c r="G72" i="71"/>
  <c r="G143" i="71"/>
  <c r="G59" i="71"/>
  <c r="G70" i="71"/>
  <c r="G149" i="71"/>
  <c r="G66" i="71"/>
  <c r="G69" i="71"/>
  <c r="G146" i="71"/>
  <c r="G144" i="71"/>
  <c r="G67" i="71"/>
  <c r="G142" i="71"/>
  <c r="G65" i="71"/>
  <c r="G56" i="71"/>
  <c r="G133" i="71"/>
  <c r="G55" i="71"/>
  <c r="G132" i="71"/>
  <c r="G55" i="69"/>
  <c r="H45" i="69"/>
  <c r="G45" i="69"/>
  <c r="I29" i="71"/>
  <c r="H29" i="71"/>
  <c r="F55" i="70"/>
  <c r="G173" i="71"/>
  <c r="E173" i="71"/>
  <c r="E173" i="69"/>
  <c r="J108" i="70"/>
  <c r="F72" i="70"/>
  <c r="F66" i="70"/>
  <c r="F61" i="70"/>
  <c r="F59" i="70"/>
  <c r="F57" i="70"/>
  <c r="F133" i="69"/>
  <c r="F67" i="69"/>
  <c r="F66" i="69"/>
  <c r="F139" i="69"/>
  <c r="F73" i="69"/>
  <c r="F70" i="69"/>
  <c r="F150" i="69"/>
  <c r="G176" i="70"/>
  <c r="G125" i="70"/>
  <c r="G150" i="70" s="1"/>
  <c r="G175" i="70"/>
  <c r="G169" i="70"/>
  <c r="G161" i="70"/>
  <c r="G164" i="70"/>
  <c r="G160" i="70"/>
  <c r="G174" i="70"/>
  <c r="G165" i="70"/>
  <c r="G162" i="70"/>
  <c r="G170" i="70"/>
  <c r="G159" i="70"/>
  <c r="G166" i="70"/>
  <c r="G172" i="70"/>
  <c r="G163" i="70"/>
  <c r="G168" i="70"/>
  <c r="G171" i="70"/>
  <c r="G167" i="70"/>
  <c r="G157" i="70"/>
  <c r="G173" i="70"/>
  <c r="G158" i="70"/>
  <c r="I45" i="70"/>
  <c r="H173" i="69"/>
  <c r="K30" i="69"/>
  <c r="C173" i="69"/>
  <c r="D48" i="71"/>
  <c r="D173" i="71"/>
  <c r="F138" i="69" l="1"/>
  <c r="G71" i="69"/>
  <c r="F145" i="69"/>
  <c r="F145" i="70"/>
  <c r="F152" i="70"/>
  <c r="I151" i="70"/>
  <c r="I75" i="70"/>
  <c r="I152" i="70"/>
  <c r="I76" i="70"/>
  <c r="C76" i="70"/>
  <c r="C75" i="70"/>
  <c r="F142" i="70"/>
  <c r="F151" i="70"/>
  <c r="I173" i="70"/>
  <c r="I178" i="70"/>
  <c r="I177" i="70"/>
  <c r="D173" i="70"/>
  <c r="D178" i="70"/>
  <c r="D177" i="70"/>
  <c r="F141" i="70"/>
  <c r="H152" i="70"/>
  <c r="H151" i="70"/>
  <c r="H76" i="70"/>
  <c r="H75" i="70"/>
  <c r="F136" i="70"/>
  <c r="D45" i="71"/>
  <c r="F140" i="69"/>
  <c r="F147" i="69"/>
  <c r="F144" i="69"/>
  <c r="F138" i="70"/>
  <c r="F139" i="70"/>
  <c r="F132" i="70"/>
  <c r="F134" i="70"/>
  <c r="F143" i="70"/>
  <c r="F135" i="69"/>
  <c r="F147" i="70"/>
  <c r="F146" i="69"/>
  <c r="D123" i="71"/>
  <c r="F146" i="70"/>
  <c r="D176" i="69"/>
  <c r="D174" i="69"/>
  <c r="D172" i="69"/>
  <c r="D160" i="69"/>
  <c r="D161" i="69"/>
  <c r="D169" i="69"/>
  <c r="D164" i="69"/>
  <c r="D170" i="69"/>
  <c r="D163" i="69"/>
  <c r="D165" i="69"/>
  <c r="D166" i="69"/>
  <c r="D175" i="69"/>
  <c r="D162" i="69"/>
  <c r="D159" i="69"/>
  <c r="D168" i="69"/>
  <c r="D171" i="69"/>
  <c r="D167" i="69"/>
  <c r="D158" i="69"/>
  <c r="D157" i="69"/>
  <c r="J107" i="69"/>
  <c r="D48" i="69"/>
  <c r="H74" i="71"/>
  <c r="H70" i="71"/>
  <c r="H147" i="71"/>
  <c r="H58" i="71"/>
  <c r="H135" i="71"/>
  <c r="H60" i="71"/>
  <c r="H57" i="71"/>
  <c r="H137" i="71"/>
  <c r="H134" i="71"/>
  <c r="H62" i="71"/>
  <c r="H61" i="71"/>
  <c r="H138" i="71"/>
  <c r="H73" i="71"/>
  <c r="H68" i="71"/>
  <c r="H139" i="71"/>
  <c r="H64" i="71"/>
  <c r="H141" i="71"/>
  <c r="H145" i="71"/>
  <c r="H136" i="71"/>
  <c r="H143" i="71"/>
  <c r="H63" i="71"/>
  <c r="H72" i="71"/>
  <c r="H140" i="71"/>
  <c r="H59" i="71"/>
  <c r="H66" i="71"/>
  <c r="H149" i="71"/>
  <c r="H69" i="71"/>
  <c r="H146" i="71"/>
  <c r="H144" i="71"/>
  <c r="H67" i="71"/>
  <c r="H65" i="71"/>
  <c r="H142" i="71"/>
  <c r="H133" i="71"/>
  <c r="H56" i="71"/>
  <c r="J108" i="1"/>
  <c r="I107" i="1"/>
  <c r="H176" i="71"/>
  <c r="H125" i="71"/>
  <c r="H150" i="71" s="1"/>
  <c r="H159" i="71"/>
  <c r="H160" i="71"/>
  <c r="H174" i="71"/>
  <c r="H166" i="71"/>
  <c r="H175" i="71"/>
  <c r="H164" i="71"/>
  <c r="H161" i="71"/>
  <c r="H163" i="71"/>
  <c r="H170" i="71"/>
  <c r="H162" i="71"/>
  <c r="H172" i="71"/>
  <c r="H165" i="71"/>
  <c r="H168" i="71"/>
  <c r="H169" i="71"/>
  <c r="H171" i="71"/>
  <c r="H167" i="71"/>
  <c r="H158" i="71"/>
  <c r="H157" i="71"/>
  <c r="H55" i="71"/>
  <c r="D45" i="70"/>
  <c r="F136" i="69"/>
  <c r="F132" i="69"/>
  <c r="F133" i="70"/>
  <c r="D123" i="69"/>
  <c r="J29" i="69"/>
  <c r="D123" i="70"/>
  <c r="H74" i="70"/>
  <c r="I48" i="70"/>
  <c r="H150" i="70"/>
  <c r="H134" i="70"/>
  <c r="H57" i="70"/>
  <c r="H138" i="70"/>
  <c r="H73" i="70"/>
  <c r="H60" i="70"/>
  <c r="H61" i="70"/>
  <c r="H149" i="70"/>
  <c r="H59" i="70"/>
  <c r="H137" i="70"/>
  <c r="H136" i="70"/>
  <c r="H139" i="70"/>
  <c r="H70" i="70"/>
  <c r="H58" i="70"/>
  <c r="H140" i="70"/>
  <c r="H68" i="70"/>
  <c r="H147" i="70"/>
  <c r="H145" i="70"/>
  <c r="H135" i="70"/>
  <c r="H63" i="70"/>
  <c r="H143" i="70"/>
  <c r="H141" i="70"/>
  <c r="H72" i="70"/>
  <c r="H62" i="70"/>
  <c r="H66" i="70"/>
  <c r="H64" i="70"/>
  <c r="H69" i="70"/>
  <c r="H146" i="70"/>
  <c r="H144" i="70"/>
  <c r="H67" i="70"/>
  <c r="H65" i="70"/>
  <c r="H142" i="70"/>
  <c r="H55" i="70"/>
  <c r="H132" i="70"/>
  <c r="H133" i="70"/>
  <c r="H56" i="70"/>
  <c r="H48" i="70"/>
  <c r="H45" i="71"/>
  <c r="C173" i="71"/>
  <c r="C123" i="71"/>
  <c r="F141" i="69"/>
  <c r="F137" i="70"/>
  <c r="F144" i="70"/>
  <c r="H29" i="1"/>
  <c r="F142" i="69"/>
  <c r="H123" i="71"/>
  <c r="D125" i="71"/>
  <c r="E150" i="71" s="1"/>
  <c r="D176" i="71"/>
  <c r="D172" i="71"/>
  <c r="D169" i="71"/>
  <c r="D160" i="71"/>
  <c r="D174" i="71"/>
  <c r="D163" i="71"/>
  <c r="D166" i="71"/>
  <c r="D162" i="71"/>
  <c r="D159" i="71"/>
  <c r="D175" i="71"/>
  <c r="D161" i="71"/>
  <c r="D170" i="71"/>
  <c r="D165" i="71"/>
  <c r="D164" i="71"/>
  <c r="D168" i="71"/>
  <c r="D171" i="71"/>
  <c r="D167" i="71"/>
  <c r="D158" i="71"/>
  <c r="D157" i="71"/>
  <c r="I74" i="70"/>
  <c r="I147" i="70"/>
  <c r="I137" i="70"/>
  <c r="I57" i="70"/>
  <c r="I134" i="70"/>
  <c r="I60" i="70"/>
  <c r="I135" i="70"/>
  <c r="I61" i="70"/>
  <c r="I58" i="70"/>
  <c r="I138" i="70"/>
  <c r="I59" i="70"/>
  <c r="I136" i="70"/>
  <c r="I73" i="70"/>
  <c r="I68" i="70"/>
  <c r="I62" i="70"/>
  <c r="I63" i="70"/>
  <c r="I145" i="70"/>
  <c r="I139" i="70"/>
  <c r="I140" i="70"/>
  <c r="I70" i="70"/>
  <c r="I66" i="70"/>
  <c r="I72" i="70"/>
  <c r="I143" i="70"/>
  <c r="I149" i="70"/>
  <c r="I64" i="70"/>
  <c r="I146" i="70"/>
  <c r="I141" i="70"/>
  <c r="I69" i="70"/>
  <c r="I67" i="70"/>
  <c r="I144" i="70"/>
  <c r="I142" i="70"/>
  <c r="I65" i="70"/>
  <c r="I56" i="70"/>
  <c r="I133" i="70"/>
  <c r="I45" i="71"/>
  <c r="I123" i="69"/>
  <c r="C123" i="1"/>
  <c r="F71" i="70"/>
  <c r="D173" i="69"/>
  <c r="L30" i="71"/>
  <c r="K30" i="71"/>
  <c r="I55" i="70"/>
  <c r="H45" i="1"/>
  <c r="L30" i="70"/>
  <c r="D45" i="69"/>
  <c r="F150" i="70"/>
  <c r="I176" i="70"/>
  <c r="I125" i="70"/>
  <c r="I150" i="70" s="1"/>
  <c r="I162" i="70"/>
  <c r="I174" i="70"/>
  <c r="I165" i="70"/>
  <c r="I161" i="70"/>
  <c r="I159" i="70"/>
  <c r="I164" i="70"/>
  <c r="I170" i="70"/>
  <c r="I172" i="70"/>
  <c r="I163" i="70"/>
  <c r="I169" i="70"/>
  <c r="I166" i="70"/>
  <c r="I175" i="70"/>
  <c r="I160" i="70"/>
  <c r="I168" i="70"/>
  <c r="I171" i="70"/>
  <c r="I167" i="70"/>
  <c r="I157" i="70"/>
  <c r="I158" i="70"/>
  <c r="D176" i="70"/>
  <c r="D125" i="70"/>
  <c r="E150" i="70" s="1"/>
  <c r="D174" i="70"/>
  <c r="D172" i="70"/>
  <c r="D162" i="70"/>
  <c r="D160" i="70"/>
  <c r="D175" i="70"/>
  <c r="D161" i="70"/>
  <c r="D159" i="70"/>
  <c r="D165" i="70"/>
  <c r="D170" i="70"/>
  <c r="D166" i="70"/>
  <c r="D163" i="70"/>
  <c r="D164" i="70"/>
  <c r="D169" i="70"/>
  <c r="D168" i="70"/>
  <c r="D171" i="70"/>
  <c r="D167" i="70"/>
  <c r="D158" i="70"/>
  <c r="D157" i="70"/>
  <c r="J107" i="72"/>
  <c r="K107" i="70"/>
  <c r="C176" i="71"/>
  <c r="C125" i="71"/>
  <c r="D138" i="71" s="1"/>
  <c r="C160" i="71"/>
  <c r="C166" i="71"/>
  <c r="C163" i="71"/>
  <c r="C162" i="71"/>
  <c r="C159" i="71"/>
  <c r="C174" i="71"/>
  <c r="C164" i="71"/>
  <c r="C169" i="71"/>
  <c r="C161" i="71"/>
  <c r="C165" i="71"/>
  <c r="C172" i="71"/>
  <c r="C170" i="71"/>
  <c r="C175" i="71"/>
  <c r="C168" i="71"/>
  <c r="C171" i="71"/>
  <c r="C167" i="71"/>
  <c r="C158" i="71"/>
  <c r="C157" i="71"/>
  <c r="H123" i="1"/>
  <c r="D48" i="70"/>
  <c r="C125" i="69"/>
  <c r="C176" i="69"/>
  <c r="C162" i="69"/>
  <c r="C165" i="69"/>
  <c r="C174" i="69"/>
  <c r="C159" i="69"/>
  <c r="C164" i="69"/>
  <c r="C163" i="69"/>
  <c r="C160" i="69"/>
  <c r="C161" i="69"/>
  <c r="C170" i="69"/>
  <c r="C172" i="69"/>
  <c r="C166" i="69"/>
  <c r="C175" i="69"/>
  <c r="C169" i="69"/>
  <c r="C168" i="69"/>
  <c r="C171" i="69"/>
  <c r="C167" i="69"/>
  <c r="C158" i="69"/>
  <c r="C157" i="69"/>
  <c r="E45" i="1"/>
  <c r="K108" i="72"/>
  <c r="J123" i="70"/>
  <c r="G148" i="71"/>
  <c r="H48" i="71"/>
  <c r="F137" i="69"/>
  <c r="F143" i="69"/>
  <c r="F149" i="70"/>
  <c r="F71" i="69"/>
  <c r="I107" i="71"/>
  <c r="K29" i="70"/>
  <c r="J107" i="70"/>
  <c r="F149" i="69"/>
  <c r="F135" i="70"/>
  <c r="G148" i="69"/>
  <c r="E74" i="71"/>
  <c r="F48" i="71"/>
  <c r="E134" i="71"/>
  <c r="E57" i="71"/>
  <c r="E70" i="71"/>
  <c r="E73" i="71"/>
  <c r="E58" i="71"/>
  <c r="E63" i="71"/>
  <c r="E68" i="71"/>
  <c r="E59" i="71"/>
  <c r="E62" i="71"/>
  <c r="E61" i="71"/>
  <c r="E136" i="71"/>
  <c r="E60" i="71"/>
  <c r="E64" i="71"/>
  <c r="E66" i="71"/>
  <c r="E72" i="71"/>
  <c r="E69" i="71"/>
  <c r="E67" i="71"/>
  <c r="E65" i="71"/>
  <c r="E56" i="71"/>
  <c r="F57" i="71"/>
  <c r="F73" i="71"/>
  <c r="F149" i="71"/>
  <c r="F137" i="71"/>
  <c r="F60" i="71"/>
  <c r="F136" i="71"/>
  <c r="F67" i="71"/>
  <c r="F133" i="71"/>
  <c r="E55" i="71"/>
  <c r="F141" i="71"/>
  <c r="F138" i="71"/>
  <c r="F62" i="71"/>
  <c r="F140" i="71"/>
  <c r="F64" i="71"/>
  <c r="F59" i="71"/>
  <c r="F147" i="71"/>
  <c r="F144" i="71"/>
  <c r="F56" i="71"/>
  <c r="F74" i="71"/>
  <c r="F61" i="71"/>
  <c r="F134" i="71"/>
  <c r="F63" i="71"/>
  <c r="F145" i="71"/>
  <c r="F66" i="71"/>
  <c r="F70" i="71"/>
  <c r="F69" i="71"/>
  <c r="F65" i="71"/>
  <c r="F132" i="71"/>
  <c r="F55" i="71"/>
  <c r="F139" i="71"/>
  <c r="F135" i="71"/>
  <c r="F68" i="71"/>
  <c r="F58" i="71"/>
  <c r="F143" i="71"/>
  <c r="F72" i="71"/>
  <c r="F146" i="71"/>
  <c r="F142" i="71"/>
  <c r="C123" i="69"/>
  <c r="I123" i="72"/>
  <c r="J29" i="71"/>
  <c r="K108" i="70"/>
  <c r="I123" i="71"/>
  <c r="D45" i="1"/>
  <c r="E48" i="71"/>
  <c r="D74" i="71"/>
  <c r="D57" i="71"/>
  <c r="D68" i="71"/>
  <c r="D64" i="71"/>
  <c r="D59" i="71"/>
  <c r="D73" i="71"/>
  <c r="D61" i="71"/>
  <c r="D139" i="71"/>
  <c r="D58" i="71"/>
  <c r="D60" i="71"/>
  <c r="D70" i="71"/>
  <c r="D62" i="71"/>
  <c r="D63" i="71"/>
  <c r="D66" i="71"/>
  <c r="D69" i="71"/>
  <c r="D72" i="71"/>
  <c r="D67" i="71"/>
  <c r="D144" i="71"/>
  <c r="D65" i="71"/>
  <c r="D56" i="71"/>
  <c r="D55" i="71"/>
  <c r="H176" i="69"/>
  <c r="H125" i="69"/>
  <c r="H160" i="69"/>
  <c r="H174" i="69"/>
  <c r="H162" i="69"/>
  <c r="H165" i="69"/>
  <c r="H163" i="69"/>
  <c r="H169" i="69"/>
  <c r="H161" i="69"/>
  <c r="H172" i="69"/>
  <c r="H159" i="69"/>
  <c r="H164" i="69"/>
  <c r="H170" i="69"/>
  <c r="H166" i="69"/>
  <c r="H175" i="69"/>
  <c r="H171" i="69"/>
  <c r="H168" i="69"/>
  <c r="H167" i="69"/>
  <c r="H158" i="69"/>
  <c r="H157" i="69"/>
  <c r="H132" i="71"/>
  <c r="G71" i="71"/>
  <c r="K30" i="1"/>
  <c r="J30" i="1"/>
  <c r="J45" i="70"/>
  <c r="I29" i="1"/>
  <c r="I132" i="70"/>
  <c r="J29" i="72"/>
  <c r="H173" i="71"/>
  <c r="I48" i="71"/>
  <c r="K29" i="69"/>
  <c r="I173" i="71"/>
  <c r="D133" i="71" l="1"/>
  <c r="E142" i="71"/>
  <c r="E146" i="71"/>
  <c r="E137" i="71"/>
  <c r="E145" i="71"/>
  <c r="E147" i="71"/>
  <c r="E133" i="71"/>
  <c r="E144" i="71"/>
  <c r="H148" i="71"/>
  <c r="D147" i="71"/>
  <c r="D132" i="71"/>
  <c r="D142" i="71"/>
  <c r="D149" i="71"/>
  <c r="D145" i="71"/>
  <c r="F148" i="70"/>
  <c r="D75" i="70"/>
  <c r="D76" i="70"/>
  <c r="E152" i="70"/>
  <c r="E151" i="70"/>
  <c r="E75" i="70"/>
  <c r="E76" i="70"/>
  <c r="C177" i="70"/>
  <c r="C178" i="70"/>
  <c r="D143" i="71"/>
  <c r="J173" i="70"/>
  <c r="J178" i="70"/>
  <c r="D134" i="71"/>
  <c r="H148" i="70"/>
  <c r="E71" i="71"/>
  <c r="K107" i="71"/>
  <c r="J107" i="1"/>
  <c r="L107" i="70"/>
  <c r="L108" i="70"/>
  <c r="D141" i="71"/>
  <c r="D137" i="71"/>
  <c r="D140" i="71"/>
  <c r="D150" i="71"/>
  <c r="K29" i="71"/>
  <c r="F148" i="71"/>
  <c r="E132" i="71"/>
  <c r="E141" i="71"/>
  <c r="E140" i="71"/>
  <c r="E138" i="71"/>
  <c r="J29" i="1"/>
  <c r="H74" i="69"/>
  <c r="I48" i="69"/>
  <c r="H150" i="69"/>
  <c r="H68" i="69"/>
  <c r="H70" i="69"/>
  <c r="H145" i="69"/>
  <c r="H147" i="69"/>
  <c r="H73" i="69"/>
  <c r="H57" i="69"/>
  <c r="H62" i="69"/>
  <c r="H134" i="69"/>
  <c r="H139" i="69"/>
  <c r="H58" i="69"/>
  <c r="H135" i="69"/>
  <c r="H149" i="69"/>
  <c r="H140" i="69"/>
  <c r="H60" i="69"/>
  <c r="H64" i="69"/>
  <c r="H59" i="69"/>
  <c r="H137" i="69"/>
  <c r="H141" i="69"/>
  <c r="H63" i="69"/>
  <c r="H136" i="69"/>
  <c r="H61" i="69"/>
  <c r="H138" i="69"/>
  <c r="H72" i="69"/>
  <c r="H66" i="69"/>
  <c r="H146" i="69"/>
  <c r="H143" i="69"/>
  <c r="H69" i="69"/>
  <c r="H144" i="69"/>
  <c r="H67" i="69"/>
  <c r="H142" i="69"/>
  <c r="H65" i="69"/>
  <c r="H56" i="69"/>
  <c r="H133" i="69"/>
  <c r="H55" i="69"/>
  <c r="H132" i="69"/>
  <c r="H48" i="69"/>
  <c r="I132" i="71"/>
  <c r="D74" i="70"/>
  <c r="E48" i="70"/>
  <c r="D63" i="70"/>
  <c r="D70" i="70"/>
  <c r="D57" i="70"/>
  <c r="D73" i="70"/>
  <c r="D58" i="70"/>
  <c r="D61" i="70"/>
  <c r="D68" i="70"/>
  <c r="D60" i="70"/>
  <c r="D59" i="70"/>
  <c r="D62" i="70"/>
  <c r="D64" i="70"/>
  <c r="D66" i="70"/>
  <c r="D72" i="70"/>
  <c r="D69" i="70"/>
  <c r="D67" i="70"/>
  <c r="D65" i="70"/>
  <c r="D56" i="70"/>
  <c r="D55" i="70"/>
  <c r="E138" i="70"/>
  <c r="E147" i="70"/>
  <c r="E68" i="70"/>
  <c r="E60" i="70"/>
  <c r="E64" i="70"/>
  <c r="E143" i="70"/>
  <c r="E146" i="70"/>
  <c r="E65" i="70"/>
  <c r="E55" i="70"/>
  <c r="E57" i="70"/>
  <c r="E62" i="70"/>
  <c r="E141" i="70"/>
  <c r="E136" i="70"/>
  <c r="E135" i="70"/>
  <c r="E149" i="70"/>
  <c r="E144" i="70"/>
  <c r="E133" i="70"/>
  <c r="E63" i="70"/>
  <c r="E134" i="70"/>
  <c r="E139" i="70"/>
  <c r="E145" i="70"/>
  <c r="E137" i="70"/>
  <c r="E66" i="70"/>
  <c r="E58" i="70"/>
  <c r="E67" i="70"/>
  <c r="E56" i="70"/>
  <c r="E74" i="70"/>
  <c r="E140" i="70"/>
  <c r="E70" i="70"/>
  <c r="E73" i="70"/>
  <c r="E59" i="70"/>
  <c r="E61" i="70"/>
  <c r="E72" i="70"/>
  <c r="E69" i="70"/>
  <c r="E142" i="70"/>
  <c r="E132" i="70"/>
  <c r="H71" i="71"/>
  <c r="I45" i="72"/>
  <c r="I123" i="1"/>
  <c r="D123" i="1"/>
  <c r="F148" i="69"/>
  <c r="I45" i="1"/>
  <c r="I74" i="69"/>
  <c r="I68" i="69"/>
  <c r="I145" i="69"/>
  <c r="I137" i="69"/>
  <c r="I73" i="69"/>
  <c r="I57" i="69"/>
  <c r="I138" i="69"/>
  <c r="I134" i="69"/>
  <c r="I141" i="69"/>
  <c r="I64" i="69"/>
  <c r="I147" i="69"/>
  <c r="I140" i="69"/>
  <c r="I59" i="69"/>
  <c r="I58" i="69"/>
  <c r="I60" i="69"/>
  <c r="I70" i="69"/>
  <c r="I63" i="69"/>
  <c r="I135" i="69"/>
  <c r="I136" i="69"/>
  <c r="I61" i="69"/>
  <c r="I62" i="69"/>
  <c r="I139" i="69"/>
  <c r="I149" i="69"/>
  <c r="I72" i="69"/>
  <c r="I143" i="69"/>
  <c r="I69" i="69"/>
  <c r="I66" i="69"/>
  <c r="I146" i="69"/>
  <c r="I144" i="69"/>
  <c r="I67" i="69"/>
  <c r="I65" i="69"/>
  <c r="I142" i="69"/>
  <c r="I133" i="69"/>
  <c r="I56" i="69"/>
  <c r="I55" i="69"/>
  <c r="I132" i="69"/>
  <c r="K123" i="70"/>
  <c r="I176" i="71"/>
  <c r="I125" i="71"/>
  <c r="I150" i="71" s="1"/>
  <c r="I163" i="71"/>
  <c r="I170" i="71"/>
  <c r="I169" i="71"/>
  <c r="I161" i="71"/>
  <c r="I174" i="71"/>
  <c r="I172" i="71"/>
  <c r="I164" i="71"/>
  <c r="I159" i="71"/>
  <c r="I165" i="71"/>
  <c r="I160" i="71"/>
  <c r="I162" i="71"/>
  <c r="I166" i="71"/>
  <c r="I175" i="71"/>
  <c r="I168" i="71"/>
  <c r="I171" i="71"/>
  <c r="I167" i="71"/>
  <c r="I158" i="71"/>
  <c r="I157" i="71"/>
  <c r="L108" i="69"/>
  <c r="L108" i="72"/>
  <c r="I74" i="71"/>
  <c r="I134" i="71"/>
  <c r="I70" i="71"/>
  <c r="I147" i="71"/>
  <c r="I57" i="71"/>
  <c r="I149" i="71"/>
  <c r="I60" i="71"/>
  <c r="I140" i="71"/>
  <c r="I73" i="71"/>
  <c r="I137" i="71"/>
  <c r="I136" i="71"/>
  <c r="I141" i="71"/>
  <c r="I145" i="71"/>
  <c r="I58" i="71"/>
  <c r="I139" i="71"/>
  <c r="I135" i="71"/>
  <c r="I64" i="71"/>
  <c r="I61" i="71"/>
  <c r="I138" i="71"/>
  <c r="I68" i="71"/>
  <c r="I62" i="71"/>
  <c r="I66" i="71"/>
  <c r="I63" i="71"/>
  <c r="I143" i="71"/>
  <c r="I72" i="71"/>
  <c r="I59" i="71"/>
  <c r="I69" i="71"/>
  <c r="I146" i="71"/>
  <c r="I67" i="71"/>
  <c r="I144" i="71"/>
  <c r="I65" i="71"/>
  <c r="I142" i="71"/>
  <c r="I133" i="71"/>
  <c r="I56" i="71"/>
  <c r="J123" i="71"/>
  <c r="K108" i="1"/>
  <c r="J123" i="69"/>
  <c r="I148" i="70"/>
  <c r="D71" i="71"/>
  <c r="D146" i="71"/>
  <c r="D135" i="71"/>
  <c r="D136" i="71"/>
  <c r="K108" i="69"/>
  <c r="E143" i="71"/>
  <c r="E149" i="71"/>
  <c r="E135" i="71"/>
  <c r="E139" i="71"/>
  <c r="L30" i="69"/>
  <c r="K108" i="71"/>
  <c r="I71" i="70"/>
  <c r="I55" i="71"/>
  <c r="J45" i="69"/>
  <c r="I45" i="69"/>
  <c r="J45" i="71"/>
  <c r="H71" i="70"/>
  <c r="E48" i="69"/>
  <c r="D74" i="69"/>
  <c r="D70" i="69"/>
  <c r="D135" i="69"/>
  <c r="D147" i="69"/>
  <c r="D58" i="69"/>
  <c r="D141" i="69"/>
  <c r="D138" i="69"/>
  <c r="D137" i="69"/>
  <c r="D62" i="69"/>
  <c r="D136" i="69"/>
  <c r="D139" i="69"/>
  <c r="D60" i="69"/>
  <c r="D59" i="69"/>
  <c r="D68" i="69"/>
  <c r="D145" i="69"/>
  <c r="D149" i="69"/>
  <c r="D140" i="69"/>
  <c r="D73" i="69"/>
  <c r="D134" i="69"/>
  <c r="D61" i="69"/>
  <c r="D63" i="69"/>
  <c r="D64" i="69"/>
  <c r="D57" i="69"/>
  <c r="D72" i="69"/>
  <c r="D66" i="69"/>
  <c r="D143" i="69"/>
  <c r="D69" i="69"/>
  <c r="D146" i="69"/>
  <c r="D67" i="69"/>
  <c r="D144" i="69"/>
  <c r="D65" i="69"/>
  <c r="D142" i="69"/>
  <c r="D133" i="69"/>
  <c r="D56" i="69"/>
  <c r="D132" i="69"/>
  <c r="D55" i="69"/>
  <c r="E74" i="69"/>
  <c r="E60" i="69"/>
  <c r="E59" i="69"/>
  <c r="E72" i="69"/>
  <c r="E66" i="69"/>
  <c r="E56" i="69"/>
  <c r="E70" i="69"/>
  <c r="E61" i="69"/>
  <c r="E63" i="69"/>
  <c r="E57" i="69"/>
  <c r="E65" i="69"/>
  <c r="E55" i="69"/>
  <c r="E62" i="69"/>
  <c r="E73" i="69"/>
  <c r="E64" i="69"/>
  <c r="E69" i="69"/>
  <c r="E67" i="69"/>
  <c r="E68" i="69"/>
  <c r="E58" i="69"/>
  <c r="L29" i="70"/>
  <c r="D125" i="69"/>
  <c r="D150" i="69" s="1"/>
  <c r="J176" i="70"/>
  <c r="J170" i="70"/>
  <c r="J174" i="70"/>
  <c r="J166" i="70"/>
  <c r="J161" i="70"/>
  <c r="J165" i="70"/>
  <c r="J164" i="70"/>
  <c r="J163" i="70"/>
  <c r="J175" i="70"/>
  <c r="J162" i="70"/>
  <c r="J169" i="70"/>
  <c r="J160" i="70"/>
  <c r="J159" i="70"/>
  <c r="J172" i="70"/>
  <c r="J168" i="70"/>
  <c r="J171" i="70"/>
  <c r="J167" i="70"/>
  <c r="J158" i="70"/>
  <c r="J157" i="70"/>
  <c r="L108" i="71"/>
  <c r="J123" i="72"/>
  <c r="I125" i="69"/>
  <c r="I150" i="69" s="1"/>
  <c r="I176" i="69"/>
  <c r="I162" i="69"/>
  <c r="I174" i="69"/>
  <c r="I159" i="69"/>
  <c r="I169" i="69"/>
  <c r="I175" i="69"/>
  <c r="I160" i="69"/>
  <c r="I165" i="69"/>
  <c r="I163" i="69"/>
  <c r="I166" i="69"/>
  <c r="I170" i="69"/>
  <c r="I161" i="69"/>
  <c r="I164" i="69"/>
  <c r="I172" i="69"/>
  <c r="I171" i="69"/>
  <c r="I168" i="69"/>
  <c r="I167" i="69"/>
  <c r="I158" i="69"/>
  <c r="I157" i="69"/>
  <c r="K107" i="69"/>
  <c r="K107" i="72"/>
  <c r="F71" i="71"/>
  <c r="K29" i="72"/>
  <c r="M30" i="72"/>
  <c r="L30" i="72"/>
  <c r="J107" i="71"/>
  <c r="I173" i="69"/>
  <c r="C176" i="70"/>
  <c r="C125" i="70"/>
  <c r="D135" i="70" s="1"/>
  <c r="C174" i="70"/>
  <c r="C159" i="70"/>
  <c r="C164" i="70"/>
  <c r="C170" i="70"/>
  <c r="C162" i="70"/>
  <c r="C165" i="70"/>
  <c r="C166" i="70"/>
  <c r="C169" i="70"/>
  <c r="C175" i="70"/>
  <c r="C160" i="70"/>
  <c r="C172" i="70"/>
  <c r="C163" i="70"/>
  <c r="C161" i="70"/>
  <c r="C168" i="70"/>
  <c r="C171" i="70"/>
  <c r="C167" i="70"/>
  <c r="C158" i="70"/>
  <c r="C157" i="70"/>
  <c r="C173" i="70"/>
  <c r="K45" i="69"/>
  <c r="J173" i="69"/>
  <c r="M30" i="69"/>
  <c r="K178" i="70"/>
  <c r="D152" i="70" l="1"/>
  <c r="D151" i="70"/>
  <c r="J126" i="70"/>
  <c r="J177" i="70"/>
  <c r="J237" i="70"/>
  <c r="J125" i="70"/>
  <c r="J151" i="70"/>
  <c r="J75" i="70"/>
  <c r="J152" i="70"/>
  <c r="J76" i="70"/>
  <c r="E148" i="70"/>
  <c r="D148" i="69"/>
  <c r="D148" i="71"/>
  <c r="I71" i="69"/>
  <c r="H148" i="69"/>
  <c r="D132" i="70"/>
  <c r="L107" i="71"/>
  <c r="M108" i="72"/>
  <c r="L123" i="70"/>
  <c r="J176" i="71"/>
  <c r="J174" i="71"/>
  <c r="J170" i="71"/>
  <c r="J165" i="71"/>
  <c r="J164" i="71"/>
  <c r="J161" i="71"/>
  <c r="J160" i="71"/>
  <c r="J169" i="71"/>
  <c r="J166" i="71"/>
  <c r="J163" i="71"/>
  <c r="J175" i="71"/>
  <c r="J162" i="71"/>
  <c r="J172" i="71"/>
  <c r="J159" i="71"/>
  <c r="J168" i="71"/>
  <c r="J171" i="71"/>
  <c r="J167" i="71"/>
  <c r="J158" i="71"/>
  <c r="J157" i="71"/>
  <c r="K123" i="71"/>
  <c r="J125" i="71"/>
  <c r="J74" i="69"/>
  <c r="J134" i="69"/>
  <c r="J147" i="69"/>
  <c r="J73" i="69"/>
  <c r="J57" i="69"/>
  <c r="J61" i="69"/>
  <c r="J140" i="69"/>
  <c r="J58" i="69"/>
  <c r="J138" i="69"/>
  <c r="J135" i="69"/>
  <c r="J60" i="69"/>
  <c r="J137" i="69"/>
  <c r="J70" i="69"/>
  <c r="J68" i="69"/>
  <c r="J63" i="69"/>
  <c r="J59" i="69"/>
  <c r="J145" i="69"/>
  <c r="J136" i="69"/>
  <c r="J64" i="69"/>
  <c r="J62" i="69"/>
  <c r="J149" i="69"/>
  <c r="J139" i="69"/>
  <c r="J141" i="69"/>
  <c r="J72" i="69"/>
  <c r="J146" i="69"/>
  <c r="J69" i="69"/>
  <c r="J66" i="69"/>
  <c r="J143" i="69"/>
  <c r="J144" i="69"/>
  <c r="J67" i="69"/>
  <c r="J65" i="69"/>
  <c r="J142" i="69"/>
  <c r="J133" i="69"/>
  <c r="J56" i="69"/>
  <c r="J132" i="69"/>
  <c r="J55" i="69"/>
  <c r="E144" i="69"/>
  <c r="E135" i="69"/>
  <c r="E133" i="69"/>
  <c r="E150" i="69"/>
  <c r="E149" i="69"/>
  <c r="E134" i="69"/>
  <c r="D71" i="69"/>
  <c r="L45" i="70"/>
  <c r="K45" i="70"/>
  <c r="D71" i="70"/>
  <c r="D141" i="70"/>
  <c r="D134" i="70"/>
  <c r="H71" i="69"/>
  <c r="N30" i="72"/>
  <c r="J176" i="69"/>
  <c r="J125" i="69"/>
  <c r="J150" i="69" s="1"/>
  <c r="J172" i="69"/>
  <c r="J174" i="69"/>
  <c r="J166" i="69"/>
  <c r="J164" i="69"/>
  <c r="J160" i="69"/>
  <c r="J169" i="69"/>
  <c r="J170" i="69"/>
  <c r="J175" i="69"/>
  <c r="J162" i="69"/>
  <c r="J161" i="69"/>
  <c r="J159" i="69"/>
  <c r="J163" i="69"/>
  <c r="J165" i="69"/>
  <c r="J171" i="69"/>
  <c r="J168" i="69"/>
  <c r="J167" i="69"/>
  <c r="J158" i="69"/>
  <c r="J157" i="69"/>
  <c r="M30" i="70"/>
  <c r="K45" i="72"/>
  <c r="E146" i="69"/>
  <c r="E71" i="69"/>
  <c r="J173" i="71"/>
  <c r="J45" i="72"/>
  <c r="D144" i="70"/>
  <c r="D149" i="70"/>
  <c r="D136" i="70"/>
  <c r="D147" i="70"/>
  <c r="D140" i="70"/>
  <c r="I148" i="71"/>
  <c r="E148" i="71"/>
  <c r="M108" i="71"/>
  <c r="K123" i="69"/>
  <c r="L107" i="69"/>
  <c r="L108" i="1"/>
  <c r="M30" i="1"/>
  <c r="M108" i="70"/>
  <c r="M108" i="69"/>
  <c r="J123" i="1"/>
  <c r="K45" i="71"/>
  <c r="E141" i="69"/>
  <c r="E145" i="69"/>
  <c r="E140" i="69"/>
  <c r="E137" i="69"/>
  <c r="I71" i="71"/>
  <c r="L29" i="69"/>
  <c r="J74" i="70"/>
  <c r="J150" i="70"/>
  <c r="J149" i="70"/>
  <c r="J57" i="70"/>
  <c r="J138" i="70"/>
  <c r="J134" i="70"/>
  <c r="J61" i="70"/>
  <c r="J137" i="70"/>
  <c r="J140" i="70"/>
  <c r="J60" i="70"/>
  <c r="J58" i="70"/>
  <c r="J135" i="70"/>
  <c r="J145" i="70"/>
  <c r="J139" i="70"/>
  <c r="J73" i="70"/>
  <c r="J63" i="70"/>
  <c r="J68" i="70"/>
  <c r="J62" i="70"/>
  <c r="J136" i="70"/>
  <c r="J64" i="70"/>
  <c r="J66" i="70"/>
  <c r="J70" i="70"/>
  <c r="J141" i="70"/>
  <c r="J147" i="70"/>
  <c r="J72" i="70"/>
  <c r="J143" i="70"/>
  <c r="J59" i="70"/>
  <c r="J69" i="70"/>
  <c r="J146" i="70"/>
  <c r="J67" i="70"/>
  <c r="J144" i="70"/>
  <c r="J142" i="70"/>
  <c r="J65" i="70"/>
  <c r="J56" i="70"/>
  <c r="J133" i="70"/>
  <c r="J48" i="70"/>
  <c r="J132" i="70"/>
  <c r="J55" i="70"/>
  <c r="I148" i="69"/>
  <c r="E71" i="70"/>
  <c r="D133" i="70"/>
  <c r="D143" i="70"/>
  <c r="D138" i="70"/>
  <c r="D139" i="70"/>
  <c r="D150" i="70"/>
  <c r="J49" i="70"/>
  <c r="M29" i="70"/>
  <c r="N30" i="71"/>
  <c r="M30" i="71"/>
  <c r="K176" i="70"/>
  <c r="K125" i="70"/>
  <c r="K164" i="70"/>
  <c r="K174" i="70"/>
  <c r="K175" i="70"/>
  <c r="K170" i="70"/>
  <c r="K159" i="70"/>
  <c r="K163" i="70"/>
  <c r="K162" i="70"/>
  <c r="K160" i="70"/>
  <c r="K165" i="70"/>
  <c r="K166" i="70"/>
  <c r="K161" i="70"/>
  <c r="K169" i="70"/>
  <c r="K168" i="70"/>
  <c r="K172" i="70"/>
  <c r="K171" i="70"/>
  <c r="K167" i="70"/>
  <c r="K158" i="70"/>
  <c r="K157" i="70"/>
  <c r="L107" i="72"/>
  <c r="M107" i="70"/>
  <c r="E132" i="69"/>
  <c r="E147" i="69"/>
  <c r="E139" i="69"/>
  <c r="E143" i="69"/>
  <c r="E138" i="69"/>
  <c r="E142" i="69"/>
  <c r="E136" i="69"/>
  <c r="K173" i="70"/>
  <c r="J48" i="69"/>
  <c r="D142" i="70"/>
  <c r="D146" i="70"/>
  <c r="D137" i="70"/>
  <c r="D145" i="70"/>
  <c r="L30" i="1"/>
  <c r="M45" i="70"/>
  <c r="L178" i="70"/>
  <c r="K75" i="70" l="1"/>
  <c r="K207" i="70"/>
  <c r="K237" i="70"/>
  <c r="K177" i="70"/>
  <c r="K48" i="70"/>
  <c r="K152" i="70"/>
  <c r="K76" i="70"/>
  <c r="D148" i="70"/>
  <c r="J71" i="70"/>
  <c r="J148" i="69"/>
  <c r="M107" i="71"/>
  <c r="N107" i="70"/>
  <c r="L123" i="69"/>
  <c r="M107" i="69"/>
  <c r="M108" i="1"/>
  <c r="N108" i="71"/>
  <c r="K29" i="1"/>
  <c r="L107" i="1"/>
  <c r="L176" i="70"/>
  <c r="L174" i="70"/>
  <c r="L163" i="70"/>
  <c r="L159" i="70"/>
  <c r="L175" i="70"/>
  <c r="L165" i="70"/>
  <c r="L162" i="70"/>
  <c r="L164" i="70"/>
  <c r="L161" i="70"/>
  <c r="L160" i="70"/>
  <c r="L172" i="70"/>
  <c r="L166" i="70"/>
  <c r="L170" i="70"/>
  <c r="L168" i="70"/>
  <c r="L169" i="70"/>
  <c r="L171" i="70"/>
  <c r="L167" i="70"/>
  <c r="L157" i="70"/>
  <c r="L158" i="70"/>
  <c r="K176" i="71"/>
  <c r="K159" i="71"/>
  <c r="K170" i="71"/>
  <c r="K174" i="71"/>
  <c r="K166" i="71"/>
  <c r="K165" i="71"/>
  <c r="K160" i="71"/>
  <c r="K164" i="71"/>
  <c r="K172" i="71"/>
  <c r="K169" i="71"/>
  <c r="K162" i="71"/>
  <c r="K175" i="71"/>
  <c r="K168" i="71"/>
  <c r="K163" i="71"/>
  <c r="K161" i="71"/>
  <c r="K171" i="71"/>
  <c r="K167" i="71"/>
  <c r="K157" i="71"/>
  <c r="K158" i="71"/>
  <c r="K126" i="70"/>
  <c r="K151" i="70" s="1"/>
  <c r="M123" i="70"/>
  <c r="N108" i="72"/>
  <c r="K74" i="70"/>
  <c r="K150" i="70"/>
  <c r="K145" i="70"/>
  <c r="K58" i="70"/>
  <c r="K135" i="70"/>
  <c r="K60" i="70"/>
  <c r="K137" i="70"/>
  <c r="K147" i="70"/>
  <c r="K73" i="70"/>
  <c r="K61" i="70"/>
  <c r="K68" i="70"/>
  <c r="K57" i="70"/>
  <c r="K138" i="70"/>
  <c r="K134" i="70"/>
  <c r="K63" i="70"/>
  <c r="K66" i="70"/>
  <c r="K59" i="70"/>
  <c r="K140" i="70"/>
  <c r="K136" i="70"/>
  <c r="K62" i="70"/>
  <c r="K143" i="70"/>
  <c r="K72" i="70"/>
  <c r="K139" i="70"/>
  <c r="K70" i="70"/>
  <c r="K149" i="70"/>
  <c r="K146" i="70"/>
  <c r="K64" i="70"/>
  <c r="K69" i="70"/>
  <c r="K141" i="70"/>
  <c r="K144" i="70"/>
  <c r="K67" i="70"/>
  <c r="K65" i="70"/>
  <c r="K142" i="70"/>
  <c r="K56" i="70"/>
  <c r="K133" i="70"/>
  <c r="K55" i="70"/>
  <c r="K132" i="70"/>
  <c r="N30" i="1"/>
  <c r="M29" i="69"/>
  <c r="K45" i="1"/>
  <c r="J45" i="1"/>
  <c r="M29" i="71"/>
  <c r="L29" i="71"/>
  <c r="K74" i="69"/>
  <c r="K57" i="69"/>
  <c r="K134" i="69"/>
  <c r="K147" i="69"/>
  <c r="K70" i="69"/>
  <c r="K135" i="69"/>
  <c r="K139" i="69"/>
  <c r="K68" i="69"/>
  <c r="K61" i="69"/>
  <c r="K73" i="69"/>
  <c r="K145" i="69"/>
  <c r="K138" i="69"/>
  <c r="K58" i="69"/>
  <c r="K137" i="69"/>
  <c r="K63" i="69"/>
  <c r="K59" i="69"/>
  <c r="K140" i="69"/>
  <c r="K60" i="69"/>
  <c r="K136" i="69"/>
  <c r="K62" i="69"/>
  <c r="K141" i="69"/>
  <c r="K64" i="69"/>
  <c r="K72" i="69"/>
  <c r="K149" i="69"/>
  <c r="K143" i="69"/>
  <c r="K69" i="69"/>
  <c r="K146" i="69"/>
  <c r="K66" i="69"/>
  <c r="K67" i="69"/>
  <c r="K144" i="69"/>
  <c r="K65" i="69"/>
  <c r="K142" i="69"/>
  <c r="K56" i="69"/>
  <c r="K133" i="69"/>
  <c r="K55" i="69"/>
  <c r="K132" i="69"/>
  <c r="N108" i="69"/>
  <c r="L123" i="72"/>
  <c r="O30" i="70"/>
  <c r="E148" i="69"/>
  <c r="N108" i="70"/>
  <c r="J148" i="70"/>
  <c r="M29" i="72"/>
  <c r="L29" i="72"/>
  <c r="O30" i="72"/>
  <c r="J71" i="69"/>
  <c r="K48" i="69"/>
  <c r="K173" i="71"/>
  <c r="K123" i="72"/>
  <c r="K107" i="1"/>
  <c r="L123" i="71"/>
  <c r="K123" i="1"/>
  <c r="K125" i="71"/>
  <c r="M107" i="72"/>
  <c r="K49" i="70"/>
  <c r="N29" i="70"/>
  <c r="N30" i="70"/>
  <c r="L45" i="69"/>
  <c r="J74" i="71"/>
  <c r="J150" i="71"/>
  <c r="J57" i="71"/>
  <c r="J135" i="71"/>
  <c r="J134" i="71"/>
  <c r="J136" i="71"/>
  <c r="J73" i="71"/>
  <c r="J70" i="71"/>
  <c r="J59" i="71"/>
  <c r="J138" i="71"/>
  <c r="J147" i="71"/>
  <c r="J137" i="71"/>
  <c r="J72" i="71"/>
  <c r="J61" i="71"/>
  <c r="J149" i="71"/>
  <c r="J68" i="71"/>
  <c r="J62" i="71"/>
  <c r="J58" i="71"/>
  <c r="J145" i="71"/>
  <c r="J139" i="71"/>
  <c r="J60" i="71"/>
  <c r="J63" i="71"/>
  <c r="J66" i="71"/>
  <c r="J140" i="71"/>
  <c r="J143" i="71"/>
  <c r="J64" i="71"/>
  <c r="J141" i="71"/>
  <c r="J69" i="71"/>
  <c r="J146" i="71"/>
  <c r="J144" i="71"/>
  <c r="J67" i="71"/>
  <c r="J142" i="71"/>
  <c r="J65" i="71"/>
  <c r="J133" i="71"/>
  <c r="J56" i="71"/>
  <c r="J132" i="71"/>
  <c r="J48" i="71"/>
  <c r="J55" i="71"/>
  <c r="L173" i="70"/>
  <c r="L45" i="72"/>
  <c r="N29" i="69"/>
  <c r="L48" i="69"/>
  <c r="M45" i="72"/>
  <c r="O29" i="70"/>
  <c r="P30" i="72"/>
  <c r="L173" i="69"/>
  <c r="L49" i="70" l="1"/>
  <c r="L207" i="70"/>
  <c r="L75" i="70"/>
  <c r="L237" i="70"/>
  <c r="L177" i="70"/>
  <c r="M76" i="70"/>
  <c r="L48" i="70"/>
  <c r="L152" i="70"/>
  <c r="L76" i="70"/>
  <c r="J71" i="71"/>
  <c r="K148" i="70"/>
  <c r="J148" i="71"/>
  <c r="K48" i="71"/>
  <c r="K148" i="69"/>
  <c r="L74" i="71"/>
  <c r="L138" i="71"/>
  <c r="L140" i="71"/>
  <c r="L73" i="71"/>
  <c r="L134" i="71"/>
  <c r="L141" i="71"/>
  <c r="L61" i="71"/>
  <c r="L62" i="71"/>
  <c r="L145" i="71"/>
  <c r="L139" i="71"/>
  <c r="L136" i="71"/>
  <c r="L68" i="71"/>
  <c r="L143" i="71"/>
  <c r="L72" i="71"/>
  <c r="L59" i="71"/>
  <c r="L149" i="71"/>
  <c r="L70" i="71"/>
  <c r="L63" i="71"/>
  <c r="L57" i="71"/>
  <c r="L147" i="71"/>
  <c r="L66" i="71"/>
  <c r="L64" i="71"/>
  <c r="L135" i="71"/>
  <c r="L60" i="71"/>
  <c r="L137" i="71"/>
  <c r="L58" i="71"/>
  <c r="L69" i="71"/>
  <c r="L146" i="71"/>
  <c r="L144" i="71"/>
  <c r="L67" i="71"/>
  <c r="L65" i="71"/>
  <c r="L142" i="71"/>
  <c r="L56" i="71"/>
  <c r="L133" i="71"/>
  <c r="O108" i="70"/>
  <c r="M123" i="71"/>
  <c r="M123" i="72"/>
  <c r="M178" i="70"/>
  <c r="N107" i="71"/>
  <c r="N123" i="70"/>
  <c r="N29" i="71"/>
  <c r="K74" i="71"/>
  <c r="L48" i="71"/>
  <c r="K150" i="71"/>
  <c r="K147" i="71"/>
  <c r="K145" i="71"/>
  <c r="K70" i="71"/>
  <c r="K139" i="71"/>
  <c r="K73" i="71"/>
  <c r="K68" i="71"/>
  <c r="K62" i="71"/>
  <c r="K61" i="71"/>
  <c r="K138" i="71"/>
  <c r="K135" i="71"/>
  <c r="K72" i="71"/>
  <c r="K143" i="71"/>
  <c r="K57" i="71"/>
  <c r="K136" i="71"/>
  <c r="K149" i="71"/>
  <c r="K140" i="71"/>
  <c r="K134" i="71"/>
  <c r="K137" i="71"/>
  <c r="K141" i="71"/>
  <c r="K66" i="71"/>
  <c r="K58" i="71"/>
  <c r="K59" i="71"/>
  <c r="K63" i="71"/>
  <c r="K60" i="71"/>
  <c r="K64" i="71"/>
  <c r="K69" i="71"/>
  <c r="K146" i="71"/>
  <c r="K144" i="71"/>
  <c r="K67" i="71"/>
  <c r="K142" i="71"/>
  <c r="K65" i="71"/>
  <c r="K56" i="71"/>
  <c r="K133" i="71"/>
  <c r="K55" i="71"/>
  <c r="K132" i="71"/>
  <c r="L45" i="71"/>
  <c r="K71" i="69"/>
  <c r="L55" i="71"/>
  <c r="K71" i="70"/>
  <c r="M29" i="1"/>
  <c r="N107" i="72"/>
  <c r="N108" i="1"/>
  <c r="N107" i="69"/>
  <c r="M74" i="70"/>
  <c r="M73" i="70"/>
  <c r="M57" i="70"/>
  <c r="M66" i="70"/>
  <c r="M60" i="70"/>
  <c r="M69" i="70"/>
  <c r="M59" i="70"/>
  <c r="M62" i="70"/>
  <c r="M58" i="70"/>
  <c r="M70" i="70"/>
  <c r="M68" i="70"/>
  <c r="M67" i="70"/>
  <c r="M63" i="70"/>
  <c r="M65" i="70"/>
  <c r="M72" i="70"/>
  <c r="M61" i="70"/>
  <c r="M64" i="70"/>
  <c r="M56" i="70"/>
  <c r="M55" i="70"/>
  <c r="P30" i="71"/>
  <c r="N45" i="70"/>
  <c r="L74" i="70"/>
  <c r="M48" i="70"/>
  <c r="L147" i="70"/>
  <c r="L70" i="70"/>
  <c r="L73" i="70"/>
  <c r="L60" i="70"/>
  <c r="L137" i="70"/>
  <c r="L139" i="70"/>
  <c r="L66" i="70"/>
  <c r="L135" i="70"/>
  <c r="L57" i="70"/>
  <c r="L140" i="70"/>
  <c r="L149" i="70"/>
  <c r="L134" i="70"/>
  <c r="L145" i="70"/>
  <c r="L143" i="70"/>
  <c r="L58" i="70"/>
  <c r="L59" i="70"/>
  <c r="L63" i="70"/>
  <c r="L141" i="70"/>
  <c r="L72" i="70"/>
  <c r="L62" i="70"/>
  <c r="L136" i="70"/>
  <c r="L68" i="70"/>
  <c r="L138" i="70"/>
  <c r="L61" i="70"/>
  <c r="L64" i="70"/>
  <c r="L69" i="70"/>
  <c r="L146" i="70"/>
  <c r="L144" i="70"/>
  <c r="L67" i="70"/>
  <c r="L65" i="70"/>
  <c r="L142" i="70"/>
  <c r="L56" i="70"/>
  <c r="L133" i="70"/>
  <c r="L55" i="70"/>
  <c r="L132" i="70"/>
  <c r="B210" i="98"/>
  <c r="B217" i="98"/>
  <c r="B214" i="98"/>
  <c r="B215" i="98"/>
  <c r="B216" i="98"/>
  <c r="B212" i="98"/>
  <c r="B213" i="98"/>
  <c r="B211" i="98"/>
  <c r="B209" i="98"/>
  <c r="M123" i="69"/>
  <c r="O108" i="71"/>
  <c r="B130" i="98"/>
  <c r="L125" i="69"/>
  <c r="L176" i="69"/>
  <c r="L161" i="69"/>
  <c r="L163" i="69"/>
  <c r="L170" i="69"/>
  <c r="L174" i="69"/>
  <c r="L162" i="69"/>
  <c r="L159" i="69"/>
  <c r="L164" i="69"/>
  <c r="L160" i="69"/>
  <c r="L172" i="69"/>
  <c r="L165" i="69"/>
  <c r="L166" i="69"/>
  <c r="L175" i="69"/>
  <c r="L169" i="69"/>
  <c r="L168" i="69"/>
  <c r="L171" i="69"/>
  <c r="L167" i="69"/>
  <c r="L158" i="69"/>
  <c r="L157" i="69"/>
  <c r="L126" i="70"/>
  <c r="L151" i="70" s="1"/>
  <c r="M107" i="1"/>
  <c r="L74" i="69"/>
  <c r="L59" i="69"/>
  <c r="L68" i="69"/>
  <c r="L73" i="69"/>
  <c r="L57" i="69"/>
  <c r="L70" i="69"/>
  <c r="L63" i="69"/>
  <c r="L60" i="69"/>
  <c r="L58" i="69"/>
  <c r="L62" i="69"/>
  <c r="L64" i="69"/>
  <c r="L61" i="69"/>
  <c r="L72" i="69"/>
  <c r="L66" i="69"/>
  <c r="L69" i="69"/>
  <c r="L67" i="69"/>
  <c r="L65" i="69"/>
  <c r="L56" i="69"/>
  <c r="L55" i="69"/>
  <c r="L132" i="71"/>
  <c r="L125" i="70"/>
  <c r="M136" i="70" s="1"/>
  <c r="K176" i="69"/>
  <c r="K125" i="69"/>
  <c r="K150" i="69" s="1"/>
  <c r="K160" i="69"/>
  <c r="K163" i="69"/>
  <c r="K162" i="69"/>
  <c r="K174" i="69"/>
  <c r="K169" i="69"/>
  <c r="K172" i="69"/>
  <c r="K164" i="69"/>
  <c r="K165" i="69"/>
  <c r="K175" i="69"/>
  <c r="K166" i="69"/>
  <c r="K170" i="69"/>
  <c r="K159" i="69"/>
  <c r="K161" i="69"/>
  <c r="K168" i="69"/>
  <c r="K171" i="69"/>
  <c r="K167" i="69"/>
  <c r="K158" i="69"/>
  <c r="K157" i="69"/>
  <c r="K173" i="69"/>
  <c r="L29" i="1"/>
  <c r="O30" i="71"/>
  <c r="O108" i="72"/>
  <c r="O107" i="70"/>
  <c r="L123" i="1"/>
  <c r="O30" i="69"/>
  <c r="N30" i="69"/>
  <c r="O45" i="70"/>
  <c r="M173" i="71"/>
  <c r="P29" i="70"/>
  <c r="L71" i="71" l="1"/>
  <c r="L148" i="71"/>
  <c r="M152" i="70"/>
  <c r="M49" i="70"/>
  <c r="M207" i="70"/>
  <c r="M75" i="70"/>
  <c r="M177" i="70"/>
  <c r="M237" i="70"/>
  <c r="N76" i="70"/>
  <c r="M45" i="71"/>
  <c r="K148" i="71"/>
  <c r="L71" i="70"/>
  <c r="L71" i="69"/>
  <c r="L148" i="70"/>
  <c r="P108" i="71"/>
  <c r="O107" i="72"/>
  <c r="M126" i="70"/>
  <c r="M151" i="70" s="1"/>
  <c r="M74" i="71"/>
  <c r="M73" i="71"/>
  <c r="M57" i="71"/>
  <c r="M62" i="71"/>
  <c r="M70" i="71"/>
  <c r="M59" i="71"/>
  <c r="M63" i="71"/>
  <c r="M60" i="71"/>
  <c r="M66" i="71"/>
  <c r="M67" i="71"/>
  <c r="M68" i="71"/>
  <c r="M64" i="71"/>
  <c r="M58" i="71"/>
  <c r="M69" i="71"/>
  <c r="M65" i="71"/>
  <c r="M61" i="71"/>
  <c r="M72" i="71"/>
  <c r="M56" i="71"/>
  <c r="M55" i="71"/>
  <c r="O108" i="1"/>
  <c r="M176" i="69"/>
  <c r="M125" i="69"/>
  <c r="M150" i="69" s="1"/>
  <c r="C130" i="98"/>
  <c r="M174" i="69"/>
  <c r="M163" i="69"/>
  <c r="M170" i="69"/>
  <c r="M165" i="69"/>
  <c r="M159" i="69"/>
  <c r="M166" i="69"/>
  <c r="M175" i="69"/>
  <c r="M162" i="69"/>
  <c r="M169" i="69"/>
  <c r="M164" i="69"/>
  <c r="M160" i="69"/>
  <c r="M172" i="69"/>
  <c r="M161" i="69"/>
  <c r="M171" i="69"/>
  <c r="M168" i="69"/>
  <c r="M167" i="69"/>
  <c r="M158" i="69"/>
  <c r="M157" i="69"/>
  <c r="P107" i="70"/>
  <c r="Q30" i="72"/>
  <c r="L144" i="69"/>
  <c r="L146" i="69"/>
  <c r="L137" i="69"/>
  <c r="L135" i="69"/>
  <c r="L150" i="69"/>
  <c r="B176" i="98"/>
  <c r="L176" i="71"/>
  <c r="L125" i="71"/>
  <c r="L150" i="71" s="1"/>
  <c r="L161" i="71"/>
  <c r="L174" i="71"/>
  <c r="L160" i="71"/>
  <c r="L164" i="71"/>
  <c r="L162" i="71"/>
  <c r="L163" i="71"/>
  <c r="L172" i="71"/>
  <c r="L175" i="71"/>
  <c r="L165" i="71"/>
  <c r="L166" i="71"/>
  <c r="L170" i="71"/>
  <c r="L159" i="71"/>
  <c r="L168" i="71"/>
  <c r="L171" i="71"/>
  <c r="L169" i="71"/>
  <c r="L167" i="71"/>
  <c r="L158" i="71"/>
  <c r="L157" i="71"/>
  <c r="L173" i="71"/>
  <c r="M71" i="70"/>
  <c r="M146" i="70"/>
  <c r="M135" i="70"/>
  <c r="O29" i="72"/>
  <c r="N29" i="72"/>
  <c r="P30" i="69"/>
  <c r="N45" i="71"/>
  <c r="O107" i="71"/>
  <c r="M74" i="69"/>
  <c r="M73" i="69"/>
  <c r="M137" i="69"/>
  <c r="M64" i="69"/>
  <c r="M70" i="69"/>
  <c r="M135" i="69"/>
  <c r="M143" i="69"/>
  <c r="M139" i="69"/>
  <c r="M141" i="69"/>
  <c r="M147" i="69"/>
  <c r="M59" i="69"/>
  <c r="M68" i="69"/>
  <c r="M136" i="69"/>
  <c r="M57" i="69"/>
  <c r="M67" i="69"/>
  <c r="M63" i="69"/>
  <c r="M69" i="69"/>
  <c r="M60" i="69"/>
  <c r="M145" i="69"/>
  <c r="M134" i="69"/>
  <c r="M58" i="69"/>
  <c r="M66" i="69"/>
  <c r="M144" i="69"/>
  <c r="M140" i="69"/>
  <c r="M146" i="69"/>
  <c r="M62" i="69"/>
  <c r="M65" i="69"/>
  <c r="M142" i="69"/>
  <c r="M138" i="69"/>
  <c r="M72" i="69"/>
  <c r="M149" i="69"/>
  <c r="M61" i="69"/>
  <c r="M56" i="69"/>
  <c r="M133" i="69"/>
  <c r="M55" i="69"/>
  <c r="M132" i="69"/>
  <c r="M123" i="1"/>
  <c r="N74" i="70"/>
  <c r="N73" i="70"/>
  <c r="N57" i="70"/>
  <c r="N58" i="70"/>
  <c r="N62" i="70"/>
  <c r="N67" i="70"/>
  <c r="N63" i="70"/>
  <c r="N66" i="70"/>
  <c r="N59" i="70"/>
  <c r="N68" i="70"/>
  <c r="N60" i="70"/>
  <c r="N70" i="70"/>
  <c r="N69" i="70"/>
  <c r="N65" i="70"/>
  <c r="N72" i="70"/>
  <c r="N61" i="70"/>
  <c r="N64" i="70"/>
  <c r="N55" i="70"/>
  <c r="N56" i="70"/>
  <c r="N45" i="72"/>
  <c r="L132" i="69"/>
  <c r="L142" i="69"/>
  <c r="L139" i="69"/>
  <c r="L136" i="69"/>
  <c r="L147" i="69"/>
  <c r="M48" i="69"/>
  <c r="N45" i="69"/>
  <c r="M45" i="69"/>
  <c r="M149" i="70"/>
  <c r="M142" i="70"/>
  <c r="M137" i="70"/>
  <c r="M145" i="70"/>
  <c r="M139" i="70"/>
  <c r="O108" i="69"/>
  <c r="M173" i="69"/>
  <c r="N123" i="69"/>
  <c r="O123" i="70"/>
  <c r="N178" i="70"/>
  <c r="L143" i="69"/>
  <c r="L138" i="69"/>
  <c r="L140" i="69"/>
  <c r="L141" i="69"/>
  <c r="L149" i="69"/>
  <c r="L134" i="69"/>
  <c r="Q30" i="70"/>
  <c r="P30" i="70"/>
  <c r="M132" i="70"/>
  <c r="M138" i="70"/>
  <c r="M140" i="70"/>
  <c r="M147" i="70"/>
  <c r="M134" i="70"/>
  <c r="N48" i="70"/>
  <c r="M176" i="70"/>
  <c r="M125" i="70"/>
  <c r="M150" i="70" s="1"/>
  <c r="M164" i="70"/>
  <c r="M174" i="70"/>
  <c r="M166" i="70"/>
  <c r="M170" i="70"/>
  <c r="M175" i="70"/>
  <c r="M161" i="70"/>
  <c r="M163" i="70"/>
  <c r="M172" i="70"/>
  <c r="M162" i="70"/>
  <c r="M160" i="70"/>
  <c r="M159" i="70"/>
  <c r="M165" i="70"/>
  <c r="M169" i="70"/>
  <c r="M168" i="70"/>
  <c r="M171" i="70"/>
  <c r="M167" i="70"/>
  <c r="M158" i="70"/>
  <c r="M157" i="70"/>
  <c r="M173" i="70"/>
  <c r="M48" i="71"/>
  <c r="P108" i="69"/>
  <c r="P108" i="72"/>
  <c r="P108" i="70"/>
  <c r="O107" i="69"/>
  <c r="N123" i="72"/>
  <c r="N123" i="71"/>
  <c r="C176" i="98"/>
  <c r="M125" i="71"/>
  <c r="M176" i="71"/>
  <c r="M170" i="71"/>
  <c r="M174" i="71"/>
  <c r="M161" i="71"/>
  <c r="M162" i="71"/>
  <c r="M169" i="71"/>
  <c r="M159" i="71"/>
  <c r="M166" i="71"/>
  <c r="M175" i="71"/>
  <c r="M163" i="71"/>
  <c r="M160" i="71"/>
  <c r="M164" i="71"/>
  <c r="M165" i="71"/>
  <c r="M168" i="71"/>
  <c r="M172" i="71"/>
  <c r="M171" i="71"/>
  <c r="M167" i="71"/>
  <c r="M158" i="71"/>
  <c r="M157" i="71"/>
  <c r="M45" i="1"/>
  <c r="L45" i="1"/>
  <c r="O29" i="69"/>
  <c r="L133" i="69"/>
  <c r="L145" i="69"/>
  <c r="B121" i="98"/>
  <c r="B124" i="98"/>
  <c r="B123" i="98"/>
  <c r="B118" i="98"/>
  <c r="B125" i="98"/>
  <c r="B122" i="98"/>
  <c r="B120" i="98"/>
  <c r="B119" i="98"/>
  <c r="B117" i="98"/>
  <c r="L150" i="70"/>
  <c r="M133" i="70"/>
  <c r="M141" i="70"/>
  <c r="M143" i="70"/>
  <c r="M144" i="70"/>
  <c r="K71" i="71"/>
  <c r="P30" i="1"/>
  <c r="O30" i="1"/>
  <c r="N173" i="69"/>
  <c r="Q29" i="70"/>
  <c r="N152" i="70" l="1"/>
  <c r="N177" i="70"/>
  <c r="N237" i="70"/>
  <c r="M150" i="71"/>
  <c r="O48" i="70"/>
  <c r="O76" i="70"/>
  <c r="N49" i="70"/>
  <c r="N207" i="70"/>
  <c r="N75" i="70"/>
  <c r="N71" i="70"/>
  <c r="M145" i="71"/>
  <c r="M142" i="71"/>
  <c r="M137" i="71"/>
  <c r="M138" i="71"/>
  <c r="M132" i="71"/>
  <c r="O107" i="1"/>
  <c r="P107" i="72"/>
  <c r="P107" i="69"/>
  <c r="C168" i="98"/>
  <c r="C169" i="98"/>
  <c r="C165" i="98"/>
  <c r="C164" i="98"/>
  <c r="C170" i="98"/>
  <c r="C167" i="98"/>
  <c r="C171" i="98"/>
  <c r="C166" i="98"/>
  <c r="C163" i="98"/>
  <c r="C215" i="98"/>
  <c r="C214" i="98"/>
  <c r="C210" i="98"/>
  <c r="C217" i="98"/>
  <c r="C213" i="98"/>
  <c r="C212" i="98"/>
  <c r="C216" i="98"/>
  <c r="C211" i="98"/>
  <c r="C209" i="98"/>
  <c r="N144" i="70"/>
  <c r="N135" i="70"/>
  <c r="O29" i="1"/>
  <c r="N29" i="1"/>
  <c r="B169" i="98"/>
  <c r="B167" i="98"/>
  <c r="B171" i="98"/>
  <c r="B164" i="98"/>
  <c r="B166" i="98"/>
  <c r="B168" i="98"/>
  <c r="B170" i="98"/>
  <c r="B163" i="98"/>
  <c r="B165" i="98"/>
  <c r="P107" i="71"/>
  <c r="P123" i="70"/>
  <c r="N176" i="70"/>
  <c r="N125" i="70"/>
  <c r="N150" i="70" s="1"/>
  <c r="N162" i="70"/>
  <c r="N163" i="70"/>
  <c r="N174" i="70"/>
  <c r="N169" i="70"/>
  <c r="N170" i="70"/>
  <c r="N160" i="70"/>
  <c r="N165" i="70"/>
  <c r="N164" i="70"/>
  <c r="N161" i="70"/>
  <c r="N172" i="70"/>
  <c r="N175" i="70"/>
  <c r="N159" i="70"/>
  <c r="N168" i="70"/>
  <c r="N171" i="70"/>
  <c r="N166" i="70"/>
  <c r="N167" i="70"/>
  <c r="N158" i="70"/>
  <c r="N157" i="70"/>
  <c r="N173" i="70"/>
  <c r="L148" i="69"/>
  <c r="N132" i="70"/>
  <c r="N141" i="70"/>
  <c r="N138" i="70"/>
  <c r="N137" i="70"/>
  <c r="N143" i="70"/>
  <c r="N139" i="70"/>
  <c r="M71" i="71"/>
  <c r="M149" i="71"/>
  <c r="M140" i="71"/>
  <c r="M134" i="71"/>
  <c r="N126" i="70"/>
  <c r="N151" i="70" s="1"/>
  <c r="N123" i="1"/>
  <c r="P29" i="69"/>
  <c r="M148" i="70"/>
  <c r="N133" i="70"/>
  <c r="N149" i="70"/>
  <c r="N145" i="70"/>
  <c r="N136" i="70"/>
  <c r="N134" i="70"/>
  <c r="N45" i="1"/>
  <c r="M148" i="69"/>
  <c r="P29" i="71"/>
  <c r="O29" i="71"/>
  <c r="N107" i="1"/>
  <c r="M133" i="71"/>
  <c r="M141" i="71"/>
  <c r="M135" i="71"/>
  <c r="M147" i="71"/>
  <c r="O45" i="72"/>
  <c r="R30" i="71"/>
  <c r="Q30" i="71"/>
  <c r="O74" i="70"/>
  <c r="O73" i="70"/>
  <c r="O57" i="70"/>
  <c r="O147" i="70"/>
  <c r="O63" i="70"/>
  <c r="O62" i="70"/>
  <c r="O140" i="70"/>
  <c r="O67" i="70"/>
  <c r="O58" i="70"/>
  <c r="O60" i="70"/>
  <c r="O70" i="70"/>
  <c r="O68" i="70"/>
  <c r="O69" i="70"/>
  <c r="O65" i="70"/>
  <c r="O59" i="70"/>
  <c r="O142" i="70"/>
  <c r="O66" i="70"/>
  <c r="O141" i="70"/>
  <c r="O61" i="70"/>
  <c r="O72" i="70"/>
  <c r="O64" i="70"/>
  <c r="O133" i="70"/>
  <c r="O56" i="70"/>
  <c r="O55" i="70"/>
  <c r="O132" i="70"/>
  <c r="N74" i="69"/>
  <c r="N73" i="69"/>
  <c r="N147" i="69"/>
  <c r="N137" i="69"/>
  <c r="N143" i="69"/>
  <c r="N145" i="69"/>
  <c r="N146" i="69"/>
  <c r="N144" i="69"/>
  <c r="N139" i="69"/>
  <c r="N134" i="69"/>
  <c r="N141" i="69"/>
  <c r="N136" i="69"/>
  <c r="N135" i="69"/>
  <c r="N140" i="69"/>
  <c r="N63" i="69"/>
  <c r="N60" i="69"/>
  <c r="N58" i="69"/>
  <c r="N57" i="69"/>
  <c r="N62" i="69"/>
  <c r="N70" i="69"/>
  <c r="N68" i="69"/>
  <c r="N59" i="69"/>
  <c r="N64" i="69"/>
  <c r="N67" i="69"/>
  <c r="N69" i="69"/>
  <c r="N66" i="69"/>
  <c r="N65" i="69"/>
  <c r="N142" i="69"/>
  <c r="N149" i="69"/>
  <c r="N61" i="69"/>
  <c r="N138" i="69"/>
  <c r="N72" i="69"/>
  <c r="N56" i="69"/>
  <c r="N132" i="69"/>
  <c r="N133" i="69"/>
  <c r="N55" i="69"/>
  <c r="O123" i="72"/>
  <c r="Q108" i="72"/>
  <c r="O123" i="69"/>
  <c r="P108" i="1"/>
  <c r="O178" i="70"/>
  <c r="Q107" i="70"/>
  <c r="D130" i="98"/>
  <c r="N176" i="69"/>
  <c r="N125" i="69"/>
  <c r="N150" i="69" s="1"/>
  <c r="N163" i="69"/>
  <c r="N174" i="69"/>
  <c r="N161" i="69"/>
  <c r="N164" i="69"/>
  <c r="N159" i="69"/>
  <c r="N162" i="69"/>
  <c r="N166" i="69"/>
  <c r="N160" i="69"/>
  <c r="N169" i="69"/>
  <c r="N170" i="69"/>
  <c r="N172" i="69"/>
  <c r="N175" i="69"/>
  <c r="N165" i="69"/>
  <c r="N171" i="69"/>
  <c r="N168" i="69"/>
  <c r="N167" i="69"/>
  <c r="N158" i="69"/>
  <c r="N157" i="69"/>
  <c r="N142" i="70"/>
  <c r="N147" i="70"/>
  <c r="N140" i="70"/>
  <c r="N146" i="70"/>
  <c r="M71" i="69"/>
  <c r="N48" i="69"/>
  <c r="Q30" i="1"/>
  <c r="C121" i="98"/>
  <c r="C125" i="98"/>
  <c r="C118" i="98"/>
  <c r="C117" i="98"/>
  <c r="C124" i="98"/>
  <c r="C119" i="98"/>
  <c r="C120" i="98"/>
  <c r="C123" i="98"/>
  <c r="C122" i="98"/>
  <c r="M144" i="71"/>
  <c r="M146" i="71"/>
  <c r="M136" i="71"/>
  <c r="M139" i="71"/>
  <c r="M143" i="71"/>
  <c r="P178" i="70"/>
  <c r="O173" i="71"/>
  <c r="O136" i="70" l="1"/>
  <c r="O139" i="70"/>
  <c r="O135" i="70"/>
  <c r="O149" i="70"/>
  <c r="O138" i="70"/>
  <c r="O146" i="70"/>
  <c r="O143" i="70"/>
  <c r="O144" i="70"/>
  <c r="O237" i="70"/>
  <c r="O177" i="70"/>
  <c r="O137" i="70"/>
  <c r="O75" i="70"/>
  <c r="O207" i="70"/>
  <c r="O145" i="70"/>
  <c r="O134" i="70"/>
  <c r="O152" i="70"/>
  <c r="N148" i="69"/>
  <c r="M148" i="71"/>
  <c r="P123" i="72"/>
  <c r="R107" i="70"/>
  <c r="O123" i="1"/>
  <c r="Q107" i="71"/>
  <c r="O74" i="69"/>
  <c r="O73" i="69"/>
  <c r="O57" i="69"/>
  <c r="O146" i="69"/>
  <c r="O137" i="69"/>
  <c r="O135" i="69"/>
  <c r="O144" i="69"/>
  <c r="O63" i="69"/>
  <c r="O147" i="69"/>
  <c r="O68" i="69"/>
  <c r="O134" i="69"/>
  <c r="O140" i="69"/>
  <c r="O145" i="69"/>
  <c r="O58" i="69"/>
  <c r="O64" i="69"/>
  <c r="O69" i="69"/>
  <c r="O60" i="69"/>
  <c r="O67" i="69"/>
  <c r="O141" i="69"/>
  <c r="O70" i="69"/>
  <c r="O62" i="69"/>
  <c r="O136" i="69"/>
  <c r="O66" i="69"/>
  <c r="O139" i="69"/>
  <c r="O59" i="69"/>
  <c r="O143" i="69"/>
  <c r="O65" i="69"/>
  <c r="O142" i="69"/>
  <c r="O72" i="69"/>
  <c r="O61" i="69"/>
  <c r="O149" i="69"/>
  <c r="O138" i="69"/>
  <c r="O56" i="69"/>
  <c r="O133" i="69"/>
  <c r="O55" i="69"/>
  <c r="O132" i="69"/>
  <c r="P176" i="70"/>
  <c r="P175" i="70"/>
  <c r="P159" i="70"/>
  <c r="P172" i="70"/>
  <c r="P163" i="70"/>
  <c r="P170" i="70"/>
  <c r="P174" i="70"/>
  <c r="P165" i="70"/>
  <c r="P164" i="70"/>
  <c r="P162" i="70"/>
  <c r="P161" i="70"/>
  <c r="P160" i="70"/>
  <c r="P169" i="70"/>
  <c r="P168" i="70"/>
  <c r="P171" i="70"/>
  <c r="P166" i="70"/>
  <c r="P167" i="70"/>
  <c r="P157" i="70"/>
  <c r="P158" i="70"/>
  <c r="O176" i="70"/>
  <c r="O125" i="70"/>
  <c r="O150" i="70" s="1"/>
  <c r="O174" i="70"/>
  <c r="O163" i="70"/>
  <c r="O170" i="70"/>
  <c r="O164" i="70"/>
  <c r="O160" i="70"/>
  <c r="O161" i="70"/>
  <c r="O172" i="70"/>
  <c r="O159" i="70"/>
  <c r="O162" i="70"/>
  <c r="O169" i="70"/>
  <c r="O175" i="70"/>
  <c r="O165" i="70"/>
  <c r="O168" i="70"/>
  <c r="O171" i="70"/>
  <c r="O166" i="70"/>
  <c r="O167" i="70"/>
  <c r="O158" i="70"/>
  <c r="O157" i="70"/>
  <c r="O173" i="70"/>
  <c r="P45" i="69"/>
  <c r="O45" i="69"/>
  <c r="D176" i="98"/>
  <c r="N125" i="71"/>
  <c r="N150" i="71" s="1"/>
  <c r="N176" i="71"/>
  <c r="N169" i="71"/>
  <c r="N159" i="71"/>
  <c r="N172" i="71"/>
  <c r="N174" i="71"/>
  <c r="N163" i="71"/>
  <c r="N170" i="71"/>
  <c r="N161" i="71"/>
  <c r="N164" i="71"/>
  <c r="N166" i="71"/>
  <c r="N175" i="71"/>
  <c r="N162" i="71"/>
  <c r="N168" i="71"/>
  <c r="N165" i="71"/>
  <c r="N171" i="71"/>
  <c r="N160" i="71"/>
  <c r="N167" i="71"/>
  <c r="N158" i="71"/>
  <c r="N157" i="71"/>
  <c r="N173" i="71"/>
  <c r="O48" i="71"/>
  <c r="R108" i="70"/>
  <c r="P123" i="69"/>
  <c r="D124" i="98"/>
  <c r="D121" i="98"/>
  <c r="D125" i="98"/>
  <c r="D118" i="98"/>
  <c r="D120" i="98"/>
  <c r="D122" i="98"/>
  <c r="D123" i="98"/>
  <c r="D117" i="98"/>
  <c r="D119" i="98"/>
  <c r="R29" i="70"/>
  <c r="O49" i="70"/>
  <c r="R30" i="69"/>
  <c r="Q30" i="69"/>
  <c r="Q108" i="69"/>
  <c r="S30" i="72"/>
  <c r="R30" i="72"/>
  <c r="O126" i="70"/>
  <c r="O151" i="70" s="1"/>
  <c r="P123" i="71"/>
  <c r="E130" i="98"/>
  <c r="O176" i="69"/>
  <c r="O125" i="69"/>
  <c r="O150" i="69" s="1"/>
  <c r="O161" i="69"/>
  <c r="O166" i="69"/>
  <c r="O174" i="69"/>
  <c r="O165" i="69"/>
  <c r="O162" i="69"/>
  <c r="O175" i="69"/>
  <c r="O163" i="69"/>
  <c r="O164" i="69"/>
  <c r="O169" i="69"/>
  <c r="O160" i="69"/>
  <c r="O159" i="69"/>
  <c r="O170" i="69"/>
  <c r="O172" i="69"/>
  <c r="O171" i="69"/>
  <c r="O168" i="69"/>
  <c r="O167" i="69"/>
  <c r="O158" i="69"/>
  <c r="O157" i="69"/>
  <c r="R108" i="72"/>
  <c r="P29" i="1"/>
  <c r="O173" i="69"/>
  <c r="O71" i="70"/>
  <c r="P45" i="71"/>
  <c r="O45" i="71"/>
  <c r="S30" i="71"/>
  <c r="Q29" i="69"/>
  <c r="S30" i="70"/>
  <c r="Q29" i="71"/>
  <c r="D215" i="98"/>
  <c r="D216" i="98"/>
  <c r="D212" i="98"/>
  <c r="D210" i="98"/>
  <c r="D214" i="98"/>
  <c r="D213" i="98"/>
  <c r="D217" i="98"/>
  <c r="D211" i="98"/>
  <c r="D209" i="98"/>
  <c r="R30" i="70"/>
  <c r="Q108" i="71"/>
  <c r="P107" i="1"/>
  <c r="E176" i="98"/>
  <c r="O176" i="71"/>
  <c r="O125" i="71"/>
  <c r="O165" i="71"/>
  <c r="O174" i="71"/>
  <c r="O161" i="71"/>
  <c r="O169" i="71"/>
  <c r="O163" i="71"/>
  <c r="O159" i="71"/>
  <c r="O175" i="71"/>
  <c r="O172" i="71"/>
  <c r="O162" i="71"/>
  <c r="O164" i="71"/>
  <c r="O170" i="71"/>
  <c r="O160" i="71"/>
  <c r="O168" i="71"/>
  <c r="O166" i="71"/>
  <c r="O171" i="71"/>
  <c r="O167" i="71"/>
  <c r="O158" i="71"/>
  <c r="O157" i="71"/>
  <c r="Q45" i="70"/>
  <c r="Q108" i="1"/>
  <c r="R108" i="71"/>
  <c r="Q123" i="70"/>
  <c r="R108" i="69"/>
  <c r="P173" i="70"/>
  <c r="N71" i="69"/>
  <c r="O48" i="69"/>
  <c r="N148" i="70"/>
  <c r="P45" i="70"/>
  <c r="N74" i="71"/>
  <c r="N73" i="71"/>
  <c r="N144" i="71"/>
  <c r="N57" i="71"/>
  <c r="N134" i="71"/>
  <c r="N136" i="71"/>
  <c r="N139" i="71"/>
  <c r="N147" i="71"/>
  <c r="N146" i="71"/>
  <c r="N141" i="71"/>
  <c r="N143" i="71"/>
  <c r="N137" i="71"/>
  <c r="N140" i="71"/>
  <c r="N135" i="71"/>
  <c r="N70" i="71"/>
  <c r="N62" i="71"/>
  <c r="N145" i="71"/>
  <c r="N63" i="71"/>
  <c r="N60" i="71"/>
  <c r="N66" i="71"/>
  <c r="N59" i="71"/>
  <c r="N67" i="71"/>
  <c r="N68" i="71"/>
  <c r="N64" i="71"/>
  <c r="N69" i="71"/>
  <c r="N58" i="71"/>
  <c r="N65" i="71"/>
  <c r="N142" i="71"/>
  <c r="N138" i="71"/>
  <c r="N149" i="71"/>
  <c r="N61" i="71"/>
  <c r="N72" i="71"/>
  <c r="N56" i="71"/>
  <c r="N133" i="71"/>
  <c r="N132" i="71"/>
  <c r="N55" i="71"/>
  <c r="N48" i="71"/>
  <c r="O123" i="71"/>
  <c r="P45" i="72"/>
  <c r="Q108" i="70"/>
  <c r="Q29" i="72"/>
  <c r="P29" i="72"/>
  <c r="O45" i="1"/>
  <c r="P173" i="71"/>
  <c r="Q178" i="70"/>
  <c r="P48" i="69"/>
  <c r="O148" i="70" l="1"/>
  <c r="P237" i="70"/>
  <c r="P177" i="70"/>
  <c r="P207" i="70"/>
  <c r="P75" i="70"/>
  <c r="P125" i="70"/>
  <c r="P152" i="70"/>
  <c r="P76" i="70"/>
  <c r="O71" i="69"/>
  <c r="R108" i="1"/>
  <c r="F130" i="98"/>
  <c r="P176" i="69"/>
  <c r="P125" i="69"/>
  <c r="P174" i="69"/>
  <c r="P172" i="69"/>
  <c r="P162" i="69"/>
  <c r="P163" i="69"/>
  <c r="P169" i="69"/>
  <c r="P175" i="69"/>
  <c r="P161" i="69"/>
  <c r="P170" i="69"/>
  <c r="P164" i="69"/>
  <c r="P160" i="69"/>
  <c r="P165" i="69"/>
  <c r="P166" i="69"/>
  <c r="P159" i="69"/>
  <c r="P168" i="69"/>
  <c r="P171" i="69"/>
  <c r="P167" i="69"/>
  <c r="P158" i="69"/>
  <c r="P157" i="69"/>
  <c r="Q176" i="70"/>
  <c r="Q170" i="70"/>
  <c r="Q169" i="70"/>
  <c r="Q175" i="70"/>
  <c r="Q163" i="70"/>
  <c r="Q172" i="70"/>
  <c r="Q174" i="70"/>
  <c r="Q160" i="70"/>
  <c r="Q165" i="70"/>
  <c r="Q164" i="70"/>
  <c r="Q159" i="70"/>
  <c r="Q162" i="70"/>
  <c r="Q161" i="70"/>
  <c r="Q168" i="70"/>
  <c r="Q171" i="70"/>
  <c r="Q166" i="70"/>
  <c r="Q167" i="70"/>
  <c r="Q157" i="70"/>
  <c r="Q123" i="72"/>
  <c r="S108" i="70"/>
  <c r="R123" i="70"/>
  <c r="S107" i="70"/>
  <c r="R30" i="1"/>
  <c r="R45" i="70"/>
  <c r="E168" i="98"/>
  <c r="E166" i="98"/>
  <c r="E164" i="98"/>
  <c r="E163" i="98"/>
  <c r="E167" i="98"/>
  <c r="E170" i="98"/>
  <c r="E171" i="98"/>
  <c r="E165" i="98"/>
  <c r="E169" i="98"/>
  <c r="R29" i="72"/>
  <c r="T30" i="72"/>
  <c r="E217" i="98"/>
  <c r="E216" i="98"/>
  <c r="E210" i="98"/>
  <c r="E214" i="98"/>
  <c r="E213" i="98"/>
  <c r="E215" i="98"/>
  <c r="E212" i="98"/>
  <c r="E209" i="98"/>
  <c r="E211" i="98"/>
  <c r="P74" i="69"/>
  <c r="P150" i="69"/>
  <c r="P73" i="69"/>
  <c r="P141" i="69"/>
  <c r="P135" i="69"/>
  <c r="P143" i="69"/>
  <c r="P139" i="69"/>
  <c r="P145" i="69"/>
  <c r="P136" i="69"/>
  <c r="P146" i="69"/>
  <c r="P134" i="69"/>
  <c r="P140" i="69"/>
  <c r="P137" i="69"/>
  <c r="P147" i="69"/>
  <c r="P144" i="69"/>
  <c r="P64" i="69"/>
  <c r="P60" i="69"/>
  <c r="P68" i="69"/>
  <c r="P67" i="69"/>
  <c r="P58" i="69"/>
  <c r="P70" i="69"/>
  <c r="P57" i="69"/>
  <c r="P69" i="69"/>
  <c r="P63" i="69"/>
  <c r="P62" i="69"/>
  <c r="P66" i="69"/>
  <c r="P59" i="69"/>
  <c r="P142" i="69"/>
  <c r="P65" i="69"/>
  <c r="P72" i="69"/>
  <c r="P138" i="69"/>
  <c r="P149" i="69"/>
  <c r="P61" i="69"/>
  <c r="P133" i="69"/>
  <c r="P56" i="69"/>
  <c r="P55" i="69"/>
  <c r="P132" i="69"/>
  <c r="R107" i="71"/>
  <c r="Q107" i="1"/>
  <c r="P126" i="70"/>
  <c r="P151" i="70" s="1"/>
  <c r="S108" i="69"/>
  <c r="R107" i="72"/>
  <c r="R107" i="69"/>
  <c r="Q173" i="70"/>
  <c r="E120" i="98"/>
  <c r="E123" i="98"/>
  <c r="E119" i="98"/>
  <c r="E117" i="98"/>
  <c r="E118" i="98"/>
  <c r="E121" i="98"/>
  <c r="E124" i="98"/>
  <c r="E125" i="98"/>
  <c r="E122" i="98"/>
  <c r="P173" i="69"/>
  <c r="D168" i="98"/>
  <c r="D169" i="98"/>
  <c r="D164" i="98"/>
  <c r="D165" i="98"/>
  <c r="D170" i="98"/>
  <c r="D166" i="98"/>
  <c r="D171" i="98"/>
  <c r="D167" i="98"/>
  <c r="D163" i="98"/>
  <c r="F212" i="98"/>
  <c r="F214" i="98"/>
  <c r="F215" i="98"/>
  <c r="F216" i="98"/>
  <c r="F217" i="98"/>
  <c r="F210" i="98"/>
  <c r="F213" i="98"/>
  <c r="F209" i="98"/>
  <c r="F211" i="98"/>
  <c r="P123" i="1"/>
  <c r="P74" i="71"/>
  <c r="P73" i="71"/>
  <c r="P134" i="71"/>
  <c r="P135" i="71"/>
  <c r="P139" i="71"/>
  <c r="P144" i="71"/>
  <c r="P136" i="71"/>
  <c r="P146" i="71"/>
  <c r="P140" i="71"/>
  <c r="P143" i="71"/>
  <c r="P147" i="71"/>
  <c r="P145" i="71"/>
  <c r="P67" i="71"/>
  <c r="P141" i="71"/>
  <c r="P66" i="71"/>
  <c r="P57" i="71"/>
  <c r="P137" i="71"/>
  <c r="P70" i="71"/>
  <c r="P64" i="71"/>
  <c r="P59" i="71"/>
  <c r="P60" i="71"/>
  <c r="P62" i="71"/>
  <c r="P58" i="71"/>
  <c r="P63" i="71"/>
  <c r="P69" i="71"/>
  <c r="P68" i="71"/>
  <c r="P65" i="71"/>
  <c r="P142" i="71"/>
  <c r="P138" i="71"/>
  <c r="P149" i="71"/>
  <c r="P61" i="71"/>
  <c r="P72" i="71"/>
  <c r="P56" i="71"/>
  <c r="P133" i="71"/>
  <c r="P55" i="71"/>
  <c r="P132" i="71"/>
  <c r="Q123" i="69"/>
  <c r="P176" i="71"/>
  <c r="P125" i="71"/>
  <c r="P150" i="71" s="1"/>
  <c r="F176" i="98"/>
  <c r="P159" i="71"/>
  <c r="P174" i="71"/>
  <c r="P164" i="71"/>
  <c r="P161" i="71"/>
  <c r="P169" i="71"/>
  <c r="P163" i="71"/>
  <c r="P166" i="71"/>
  <c r="P160" i="71"/>
  <c r="P170" i="71"/>
  <c r="P162" i="71"/>
  <c r="P165" i="71"/>
  <c r="P168" i="71"/>
  <c r="P172" i="71"/>
  <c r="P175" i="71"/>
  <c r="P171" i="71"/>
  <c r="P167" i="71"/>
  <c r="P158" i="71"/>
  <c r="P157" i="71"/>
  <c r="Q158" i="70"/>
  <c r="N71" i="71"/>
  <c r="Q107" i="69"/>
  <c r="T30" i="70"/>
  <c r="P48" i="71"/>
  <c r="O74" i="71"/>
  <c r="O150" i="71"/>
  <c r="O73" i="71"/>
  <c r="O70" i="71"/>
  <c r="O143" i="71"/>
  <c r="O147" i="71"/>
  <c r="O67" i="71"/>
  <c r="O57" i="71"/>
  <c r="O144" i="71"/>
  <c r="O66" i="71"/>
  <c r="O134" i="71"/>
  <c r="O63" i="71"/>
  <c r="O139" i="71"/>
  <c r="O146" i="71"/>
  <c r="O140" i="71"/>
  <c r="O60" i="71"/>
  <c r="O137" i="71"/>
  <c r="O62" i="71"/>
  <c r="O59" i="71"/>
  <c r="O64" i="71"/>
  <c r="O58" i="71"/>
  <c r="O136" i="71"/>
  <c r="O69" i="71"/>
  <c r="O141" i="71"/>
  <c r="O135" i="71"/>
  <c r="O142" i="71"/>
  <c r="O68" i="71"/>
  <c r="O145" i="71"/>
  <c r="O65" i="71"/>
  <c r="O149" i="71"/>
  <c r="O61" i="71"/>
  <c r="O138" i="71"/>
  <c r="O72" i="71"/>
  <c r="O133" i="71"/>
  <c r="O56" i="71"/>
  <c r="O55" i="71"/>
  <c r="O132" i="71"/>
  <c r="P74" i="70"/>
  <c r="P150" i="70"/>
  <c r="P73" i="70"/>
  <c r="P134" i="70"/>
  <c r="P135" i="70"/>
  <c r="P145" i="70"/>
  <c r="P137" i="70"/>
  <c r="P143" i="70"/>
  <c r="P144" i="70"/>
  <c r="P140" i="70"/>
  <c r="P139" i="70"/>
  <c r="P57" i="70"/>
  <c r="P147" i="70"/>
  <c r="P136" i="70"/>
  <c r="P146" i="70"/>
  <c r="P58" i="70"/>
  <c r="P62" i="70"/>
  <c r="P68" i="70"/>
  <c r="P63" i="70"/>
  <c r="P60" i="70"/>
  <c r="P70" i="70"/>
  <c r="P67" i="70"/>
  <c r="P59" i="70"/>
  <c r="P65" i="70"/>
  <c r="P66" i="70"/>
  <c r="P142" i="70"/>
  <c r="P69" i="70"/>
  <c r="P149" i="70"/>
  <c r="P61" i="70"/>
  <c r="P64" i="70"/>
  <c r="P138" i="70"/>
  <c r="P141" i="70"/>
  <c r="P72" i="70"/>
  <c r="P55" i="70"/>
  <c r="P132" i="70"/>
  <c r="P56" i="70"/>
  <c r="P133" i="70"/>
  <c r="P48" i="70"/>
  <c r="S108" i="72"/>
  <c r="S108" i="71"/>
  <c r="N148" i="71"/>
  <c r="S30" i="69"/>
  <c r="Q29" i="1"/>
  <c r="R29" i="69"/>
  <c r="Q107" i="72"/>
  <c r="O148" i="69"/>
  <c r="P49" i="70"/>
  <c r="S29" i="69"/>
  <c r="U30" i="72"/>
  <c r="Q207" i="70" l="1"/>
  <c r="Q75" i="70"/>
  <c r="R173" i="70"/>
  <c r="R178" i="70"/>
  <c r="R76" i="70"/>
  <c r="Q177" i="70"/>
  <c r="Q237" i="70"/>
  <c r="Q125" i="70"/>
  <c r="R152" i="70" s="1"/>
  <c r="Q76" i="70"/>
  <c r="Q152" i="70"/>
  <c r="O148" i="71"/>
  <c r="P148" i="71"/>
  <c r="P148" i="70"/>
  <c r="O71" i="71"/>
  <c r="P71" i="71"/>
  <c r="P148" i="69"/>
  <c r="P71" i="70"/>
  <c r="S107" i="71"/>
  <c r="T108" i="69"/>
  <c r="S108" i="1"/>
  <c r="Q123" i="1"/>
  <c r="S123" i="70"/>
  <c r="S107" i="69"/>
  <c r="S107" i="72"/>
  <c r="U30" i="70"/>
  <c r="P71" i="69"/>
  <c r="S29" i="71"/>
  <c r="R29" i="71"/>
  <c r="T108" i="71"/>
  <c r="R107" i="1"/>
  <c r="R123" i="72"/>
  <c r="T108" i="72"/>
  <c r="R123" i="71"/>
  <c r="R45" i="71"/>
  <c r="Q45" i="71"/>
  <c r="Q48" i="70"/>
  <c r="F166" i="98"/>
  <c r="F164" i="98"/>
  <c r="F170" i="98"/>
  <c r="F168" i="98"/>
  <c r="F169" i="98"/>
  <c r="F171" i="98"/>
  <c r="F167" i="98"/>
  <c r="F165" i="98"/>
  <c r="F163" i="98"/>
  <c r="Q123" i="71"/>
  <c r="Q45" i="69"/>
  <c r="F125" i="98"/>
  <c r="F122" i="98"/>
  <c r="F124" i="98"/>
  <c r="F120" i="98"/>
  <c r="F118" i="98"/>
  <c r="F123" i="98"/>
  <c r="F121" i="98"/>
  <c r="F117" i="98"/>
  <c r="F119" i="98"/>
  <c r="Q126" i="70"/>
  <c r="Q151" i="70" s="1"/>
  <c r="R74" i="70"/>
  <c r="R73" i="70"/>
  <c r="R57" i="70"/>
  <c r="R68" i="70"/>
  <c r="R63" i="70"/>
  <c r="R58" i="70"/>
  <c r="R60" i="70"/>
  <c r="R59" i="70"/>
  <c r="R70" i="70"/>
  <c r="R69" i="70"/>
  <c r="R62" i="70"/>
  <c r="R66" i="70"/>
  <c r="R67" i="70"/>
  <c r="R65" i="70"/>
  <c r="R61" i="70"/>
  <c r="R64" i="70"/>
  <c r="R72" i="70"/>
  <c r="R55" i="70"/>
  <c r="R56" i="70"/>
  <c r="R132" i="70"/>
  <c r="T108" i="70"/>
  <c r="S29" i="72"/>
  <c r="S45" i="70"/>
  <c r="Q74" i="69"/>
  <c r="Q73" i="69"/>
  <c r="Q135" i="69"/>
  <c r="Q144" i="69"/>
  <c r="Q146" i="69"/>
  <c r="Q66" i="69"/>
  <c r="Q147" i="69"/>
  <c r="Q145" i="69"/>
  <c r="Q140" i="69"/>
  <c r="Q62" i="69"/>
  <c r="Q57" i="69"/>
  <c r="Q67" i="69"/>
  <c r="Q143" i="69"/>
  <c r="Q63" i="69"/>
  <c r="Q134" i="69"/>
  <c r="Q58" i="69"/>
  <c r="Q69" i="69"/>
  <c r="Q139" i="69"/>
  <c r="Q70" i="69"/>
  <c r="Q68" i="69"/>
  <c r="Q137" i="69"/>
  <c r="Q136" i="69"/>
  <c r="Q64" i="69"/>
  <c r="Q141" i="69"/>
  <c r="Q60" i="69"/>
  <c r="Q59" i="69"/>
  <c r="Q65" i="69"/>
  <c r="Q142" i="69"/>
  <c r="Q138" i="69"/>
  <c r="Q72" i="69"/>
  <c r="Q61" i="69"/>
  <c r="Q149" i="69"/>
  <c r="Q55" i="69"/>
  <c r="Q56" i="69"/>
  <c r="Q132" i="69"/>
  <c r="Q133" i="69"/>
  <c r="R176" i="70"/>
  <c r="R125" i="70"/>
  <c r="R172" i="70"/>
  <c r="R174" i="70"/>
  <c r="R175" i="70"/>
  <c r="R165" i="70"/>
  <c r="R164" i="70"/>
  <c r="R162" i="70"/>
  <c r="R160" i="70"/>
  <c r="R169" i="70"/>
  <c r="R168" i="70"/>
  <c r="R170" i="70"/>
  <c r="R163" i="70"/>
  <c r="R159" i="70"/>
  <c r="R171" i="70"/>
  <c r="R161" i="70"/>
  <c r="R166" i="70"/>
  <c r="R167" i="70"/>
  <c r="R158" i="70"/>
  <c r="R157" i="70"/>
  <c r="T30" i="1"/>
  <c r="U30" i="71"/>
  <c r="T30" i="71"/>
  <c r="Q45" i="1"/>
  <c r="P45" i="1"/>
  <c r="Q49" i="70"/>
  <c r="Q74" i="70"/>
  <c r="R48" i="70"/>
  <c r="Q73" i="70"/>
  <c r="Q67" i="70"/>
  <c r="Q144" i="70"/>
  <c r="Q57" i="70"/>
  <c r="Q134" i="70"/>
  <c r="Q145" i="70"/>
  <c r="Q135" i="70"/>
  <c r="Q147" i="70"/>
  <c r="Q63" i="70"/>
  <c r="Q58" i="70"/>
  <c r="Q70" i="70"/>
  <c r="Q68" i="70"/>
  <c r="Q140" i="70"/>
  <c r="Q69" i="70"/>
  <c r="Q62" i="70"/>
  <c r="Q59" i="70"/>
  <c r="Q142" i="70"/>
  <c r="Q146" i="70"/>
  <c r="Q139" i="70"/>
  <c r="Q60" i="70"/>
  <c r="Q66" i="70"/>
  <c r="Q136" i="70"/>
  <c r="Q65" i="70"/>
  <c r="Q137" i="70"/>
  <c r="Q143" i="70"/>
  <c r="Q149" i="70"/>
  <c r="Q64" i="70"/>
  <c r="Q141" i="70"/>
  <c r="Q61" i="70"/>
  <c r="Q72" i="70"/>
  <c r="Q138" i="70"/>
  <c r="Q132" i="70"/>
  <c r="Q56" i="70"/>
  <c r="Q133" i="70"/>
  <c r="Q55" i="70"/>
  <c r="Q48" i="69"/>
  <c r="S30" i="1"/>
  <c r="T29" i="70"/>
  <c r="S29" i="70"/>
  <c r="Q45" i="72"/>
  <c r="T30" i="69"/>
  <c r="G212" i="98"/>
  <c r="G214" i="98"/>
  <c r="G210" i="98"/>
  <c r="G213" i="98"/>
  <c r="G215" i="98"/>
  <c r="G217" i="98"/>
  <c r="G216" i="98"/>
  <c r="G211" i="98"/>
  <c r="G209" i="98"/>
  <c r="T29" i="69"/>
  <c r="T29" i="71"/>
  <c r="V30" i="71"/>
  <c r="R45" i="1"/>
  <c r="R135" i="70" l="1"/>
  <c r="R137" i="70"/>
  <c r="R149" i="70"/>
  <c r="R150" i="70"/>
  <c r="R144" i="70"/>
  <c r="R146" i="70"/>
  <c r="R143" i="70"/>
  <c r="Q150" i="70"/>
  <c r="R138" i="70"/>
  <c r="R142" i="70"/>
  <c r="R139" i="70"/>
  <c r="R140" i="70"/>
  <c r="R147" i="70"/>
  <c r="R133" i="70"/>
  <c r="R141" i="70"/>
  <c r="R145" i="70"/>
  <c r="R136" i="70"/>
  <c r="R134" i="70"/>
  <c r="R177" i="70"/>
  <c r="R237" i="70"/>
  <c r="R75" i="70"/>
  <c r="R207" i="70"/>
  <c r="S45" i="69"/>
  <c r="Q148" i="69"/>
  <c r="S123" i="72"/>
  <c r="R125" i="71"/>
  <c r="H176" i="98"/>
  <c r="R176" i="71"/>
  <c r="R160" i="71"/>
  <c r="R172" i="71"/>
  <c r="R162" i="71"/>
  <c r="R166" i="71"/>
  <c r="R165" i="71"/>
  <c r="R170" i="71"/>
  <c r="R164" i="71"/>
  <c r="R174" i="71"/>
  <c r="R169" i="71"/>
  <c r="R161" i="71"/>
  <c r="R163" i="71"/>
  <c r="R159" i="71"/>
  <c r="R175" i="71"/>
  <c r="R168" i="71"/>
  <c r="R171" i="71"/>
  <c r="R167" i="71"/>
  <c r="R158" i="71"/>
  <c r="R157" i="71"/>
  <c r="T107" i="72"/>
  <c r="S107" i="1"/>
  <c r="U108" i="71"/>
  <c r="H130" i="98"/>
  <c r="R176" i="69"/>
  <c r="R164" i="69"/>
  <c r="R161" i="69"/>
  <c r="R174" i="69"/>
  <c r="R169" i="69"/>
  <c r="R159" i="69"/>
  <c r="R163" i="69"/>
  <c r="R162" i="69"/>
  <c r="R160" i="69"/>
  <c r="R175" i="69"/>
  <c r="R170" i="69"/>
  <c r="R166" i="69"/>
  <c r="R165" i="69"/>
  <c r="R172" i="69"/>
  <c r="R171" i="69"/>
  <c r="R168" i="69"/>
  <c r="R167" i="69"/>
  <c r="R158" i="69"/>
  <c r="R157" i="69"/>
  <c r="S123" i="69"/>
  <c r="U107" i="70"/>
  <c r="R74" i="71"/>
  <c r="R73" i="71"/>
  <c r="R70" i="71"/>
  <c r="R57" i="71"/>
  <c r="R63" i="71"/>
  <c r="R66" i="71"/>
  <c r="R64" i="71"/>
  <c r="R60" i="71"/>
  <c r="R62" i="71"/>
  <c r="R68" i="71"/>
  <c r="R69" i="71"/>
  <c r="R58" i="71"/>
  <c r="R59" i="71"/>
  <c r="R65" i="71"/>
  <c r="R67" i="71"/>
  <c r="R61" i="71"/>
  <c r="R72" i="71"/>
  <c r="R56" i="71"/>
  <c r="U108" i="70"/>
  <c r="U108" i="72"/>
  <c r="T107" i="71"/>
  <c r="Q71" i="70"/>
  <c r="Q71" i="69"/>
  <c r="R71" i="70"/>
  <c r="U29" i="70"/>
  <c r="R173" i="71"/>
  <c r="U30" i="69"/>
  <c r="U108" i="69"/>
  <c r="R125" i="69"/>
  <c r="R126" i="70"/>
  <c r="R151" i="70" s="1"/>
  <c r="T107" i="69"/>
  <c r="T108" i="1"/>
  <c r="S178" i="70"/>
  <c r="T123" i="70"/>
  <c r="R45" i="72"/>
  <c r="R45" i="69"/>
  <c r="R173" i="69"/>
  <c r="T107" i="70"/>
  <c r="S29" i="1"/>
  <c r="R29" i="1"/>
  <c r="R48" i="71"/>
  <c r="Q74" i="71"/>
  <c r="Q73" i="71"/>
  <c r="Q57" i="71"/>
  <c r="Q134" i="71"/>
  <c r="Q70" i="71"/>
  <c r="Q147" i="71"/>
  <c r="Q59" i="71"/>
  <c r="Q64" i="71"/>
  <c r="Q60" i="71"/>
  <c r="Q140" i="71"/>
  <c r="Q67" i="71"/>
  <c r="Q136" i="71"/>
  <c r="Q141" i="71"/>
  <c r="Q58" i="71"/>
  <c r="Q139" i="71"/>
  <c r="Q137" i="71"/>
  <c r="Q66" i="71"/>
  <c r="Q144" i="71"/>
  <c r="Q135" i="71"/>
  <c r="Q68" i="71"/>
  <c r="Q69" i="71"/>
  <c r="Q63" i="71"/>
  <c r="Q145" i="71"/>
  <c r="Q146" i="71"/>
  <c r="Q62" i="71"/>
  <c r="Q143" i="71"/>
  <c r="Q142" i="71"/>
  <c r="Q65" i="71"/>
  <c r="Q138" i="71"/>
  <c r="Q72" i="71"/>
  <c r="Q149" i="71"/>
  <c r="Q61" i="71"/>
  <c r="Q56" i="71"/>
  <c r="Q133" i="71"/>
  <c r="Q55" i="71"/>
  <c r="Q132" i="71"/>
  <c r="Q48" i="71"/>
  <c r="S141" i="70"/>
  <c r="G176" i="98"/>
  <c r="Q176" i="71"/>
  <c r="Q125" i="71"/>
  <c r="R147" i="71" s="1"/>
  <c r="Q172" i="71"/>
  <c r="Q169" i="71"/>
  <c r="Q174" i="71"/>
  <c r="Q165" i="71"/>
  <c r="Q175" i="71"/>
  <c r="Q166" i="71"/>
  <c r="Q159" i="71"/>
  <c r="Q161" i="71"/>
  <c r="Q170" i="71"/>
  <c r="Q164" i="71"/>
  <c r="Q168" i="71"/>
  <c r="Q160" i="71"/>
  <c r="Q162" i="71"/>
  <c r="Q163" i="71"/>
  <c r="Q171" i="71"/>
  <c r="Q167" i="71"/>
  <c r="Q157" i="71"/>
  <c r="Q158" i="71"/>
  <c r="Q173" i="71"/>
  <c r="R123" i="69"/>
  <c r="R55" i="71"/>
  <c r="R49" i="70"/>
  <c r="R123" i="1"/>
  <c r="S123" i="71"/>
  <c r="Q148" i="70"/>
  <c r="H210" i="98"/>
  <c r="H212" i="98"/>
  <c r="H215" i="98"/>
  <c r="H214" i="98"/>
  <c r="H213" i="98"/>
  <c r="H217" i="98"/>
  <c r="H216" i="98"/>
  <c r="H211" i="98"/>
  <c r="H209" i="98"/>
  <c r="S45" i="72"/>
  <c r="G130" i="98"/>
  <c r="Q176" i="69"/>
  <c r="Q125" i="69"/>
  <c r="Q150" i="69" s="1"/>
  <c r="Q160" i="69"/>
  <c r="Q165" i="69"/>
  <c r="Q172" i="69"/>
  <c r="Q164" i="69"/>
  <c r="Q166" i="69"/>
  <c r="Q169" i="69"/>
  <c r="Q175" i="69"/>
  <c r="Q162" i="69"/>
  <c r="Q170" i="69"/>
  <c r="Q159" i="69"/>
  <c r="Q161" i="69"/>
  <c r="Q174" i="69"/>
  <c r="Q163" i="69"/>
  <c r="Q168" i="69"/>
  <c r="Q171" i="69"/>
  <c r="Q167" i="69"/>
  <c r="Q158" i="69"/>
  <c r="Q157" i="69"/>
  <c r="Q173" i="69"/>
  <c r="S173" i="72"/>
  <c r="V29" i="70"/>
  <c r="S48" i="71"/>
  <c r="T178" i="70"/>
  <c r="R148" i="70" l="1"/>
  <c r="S49" i="70"/>
  <c r="S75" i="70"/>
  <c r="S207" i="70"/>
  <c r="T76" i="70"/>
  <c r="S237" i="70"/>
  <c r="S177" i="70"/>
  <c r="S152" i="70"/>
  <c r="S76" i="70"/>
  <c r="R71" i="71"/>
  <c r="Q71" i="71"/>
  <c r="Q148" i="71"/>
  <c r="R150" i="71"/>
  <c r="T176" i="70"/>
  <c r="T125" i="70"/>
  <c r="T170" i="70"/>
  <c r="T174" i="70"/>
  <c r="T159" i="70"/>
  <c r="T172" i="70"/>
  <c r="T163" i="70"/>
  <c r="T162" i="70"/>
  <c r="T165" i="70"/>
  <c r="T160" i="70"/>
  <c r="T161" i="70"/>
  <c r="T175" i="70"/>
  <c r="T169" i="70"/>
  <c r="T164" i="70"/>
  <c r="T168" i="70"/>
  <c r="T171" i="70"/>
  <c r="T166" i="70"/>
  <c r="T167" i="70"/>
  <c r="T158" i="70"/>
  <c r="T157" i="70"/>
  <c r="T123" i="72"/>
  <c r="I176" i="98"/>
  <c r="S125" i="71"/>
  <c r="S150" i="71" s="1"/>
  <c r="S176" i="71"/>
  <c r="S169" i="71"/>
  <c r="S159" i="71"/>
  <c r="S164" i="71"/>
  <c r="S174" i="71"/>
  <c r="S165" i="71"/>
  <c r="S166" i="71"/>
  <c r="S160" i="71"/>
  <c r="S163" i="71"/>
  <c r="S161" i="71"/>
  <c r="S172" i="71"/>
  <c r="S170" i="71"/>
  <c r="S162" i="71"/>
  <c r="S175" i="71"/>
  <c r="S168" i="71"/>
  <c r="S171" i="71"/>
  <c r="S167" i="71"/>
  <c r="S158" i="71"/>
  <c r="S157" i="71"/>
  <c r="T123" i="71"/>
  <c r="T74" i="70"/>
  <c r="T73" i="70"/>
  <c r="T57" i="70"/>
  <c r="T69" i="70"/>
  <c r="T60" i="70"/>
  <c r="T62" i="70"/>
  <c r="T66" i="70"/>
  <c r="T68" i="70"/>
  <c r="T58" i="70"/>
  <c r="T67" i="70"/>
  <c r="T70" i="70"/>
  <c r="T63" i="70"/>
  <c r="T59" i="70"/>
  <c r="T65" i="70"/>
  <c r="T61" i="70"/>
  <c r="T72" i="70"/>
  <c r="T64" i="70"/>
  <c r="T56" i="70"/>
  <c r="U107" i="69"/>
  <c r="S173" i="71"/>
  <c r="S48" i="69"/>
  <c r="R74" i="69"/>
  <c r="R150" i="69"/>
  <c r="R73" i="69"/>
  <c r="R140" i="69"/>
  <c r="R68" i="69"/>
  <c r="R134" i="69"/>
  <c r="R136" i="69"/>
  <c r="R144" i="69"/>
  <c r="R62" i="69"/>
  <c r="R58" i="69"/>
  <c r="R66" i="69"/>
  <c r="R139" i="69"/>
  <c r="R60" i="69"/>
  <c r="R135" i="69"/>
  <c r="R69" i="69"/>
  <c r="R70" i="69"/>
  <c r="R145" i="69"/>
  <c r="R137" i="69"/>
  <c r="R63" i="69"/>
  <c r="R143" i="69"/>
  <c r="R146" i="69"/>
  <c r="R147" i="69"/>
  <c r="R57" i="69"/>
  <c r="R141" i="69"/>
  <c r="R67" i="69"/>
  <c r="R59" i="69"/>
  <c r="R64" i="69"/>
  <c r="R142" i="69"/>
  <c r="R65" i="69"/>
  <c r="R138" i="69"/>
  <c r="R61" i="69"/>
  <c r="R72" i="69"/>
  <c r="R149" i="69"/>
  <c r="R56" i="69"/>
  <c r="R133" i="69"/>
  <c r="R55" i="69"/>
  <c r="R132" i="69"/>
  <c r="R48" i="69"/>
  <c r="R132" i="71"/>
  <c r="T55" i="70"/>
  <c r="R149" i="71"/>
  <c r="R145" i="71"/>
  <c r="R135" i="71"/>
  <c r="U45" i="70"/>
  <c r="T45" i="70"/>
  <c r="T45" i="71"/>
  <c r="S45" i="71"/>
  <c r="U123" i="70"/>
  <c r="S74" i="69"/>
  <c r="S73" i="69"/>
  <c r="S57" i="69"/>
  <c r="S146" i="69"/>
  <c r="S67" i="69"/>
  <c r="S139" i="69"/>
  <c r="S136" i="69"/>
  <c r="S70" i="69"/>
  <c r="S141" i="69"/>
  <c r="S134" i="69"/>
  <c r="S145" i="69"/>
  <c r="S144" i="69"/>
  <c r="S63" i="69"/>
  <c r="S60" i="69"/>
  <c r="S147" i="69"/>
  <c r="S62" i="69"/>
  <c r="S140" i="69"/>
  <c r="S58" i="69"/>
  <c r="S64" i="69"/>
  <c r="S69" i="69"/>
  <c r="S68" i="69"/>
  <c r="S59" i="69"/>
  <c r="S135" i="69"/>
  <c r="S137" i="69"/>
  <c r="S66" i="69"/>
  <c r="S143" i="69"/>
  <c r="S142" i="69"/>
  <c r="S65" i="69"/>
  <c r="S149" i="69"/>
  <c r="S138" i="69"/>
  <c r="S72" i="69"/>
  <c r="S61" i="69"/>
  <c r="S56" i="69"/>
  <c r="S133" i="69"/>
  <c r="S132" i="69"/>
  <c r="S55" i="69"/>
  <c r="U107" i="71"/>
  <c r="I130" i="98"/>
  <c r="S125" i="69"/>
  <c r="S150" i="69" s="1"/>
  <c r="S176" i="69"/>
  <c r="S165" i="69"/>
  <c r="S169" i="69"/>
  <c r="S172" i="69"/>
  <c r="S174" i="69"/>
  <c r="S164" i="69"/>
  <c r="S161" i="69"/>
  <c r="S163" i="69"/>
  <c r="S160" i="69"/>
  <c r="S175" i="69"/>
  <c r="S162" i="69"/>
  <c r="S166" i="69"/>
  <c r="S159" i="69"/>
  <c r="S170" i="69"/>
  <c r="S168" i="69"/>
  <c r="S171" i="69"/>
  <c r="S167" i="69"/>
  <c r="S158" i="69"/>
  <c r="S157" i="69"/>
  <c r="I267" i="98"/>
  <c r="S125" i="72"/>
  <c r="S176" i="72"/>
  <c r="S159" i="72"/>
  <c r="S174" i="72"/>
  <c r="S169" i="72"/>
  <c r="S162" i="72"/>
  <c r="S164" i="72"/>
  <c r="S160" i="72"/>
  <c r="S172" i="72"/>
  <c r="S163" i="72"/>
  <c r="S165" i="72"/>
  <c r="S166" i="72"/>
  <c r="S175" i="72"/>
  <c r="S161" i="72"/>
  <c r="S170" i="72"/>
  <c r="S171" i="72"/>
  <c r="S168" i="72"/>
  <c r="S167" i="72"/>
  <c r="S158" i="72"/>
  <c r="S157" i="72"/>
  <c r="V30" i="70"/>
  <c r="G170" i="98"/>
  <c r="G166" i="98"/>
  <c r="G164" i="98"/>
  <c r="G168" i="98"/>
  <c r="G167" i="98"/>
  <c r="G171" i="98"/>
  <c r="G169" i="98"/>
  <c r="G165" i="98"/>
  <c r="G163" i="98"/>
  <c r="Q150" i="71"/>
  <c r="S176" i="70"/>
  <c r="S125" i="70"/>
  <c r="T150" i="70" s="1"/>
  <c r="S165" i="70"/>
  <c r="S174" i="70"/>
  <c r="S172" i="70"/>
  <c r="S163" i="70"/>
  <c r="S169" i="70"/>
  <c r="S170" i="70"/>
  <c r="S161" i="70"/>
  <c r="S164" i="70"/>
  <c r="S160" i="70"/>
  <c r="S162" i="70"/>
  <c r="S175" i="70"/>
  <c r="S159" i="70"/>
  <c r="S168" i="70"/>
  <c r="S171" i="70"/>
  <c r="S166" i="70"/>
  <c r="S167" i="70"/>
  <c r="S157" i="70"/>
  <c r="S158" i="70"/>
  <c r="S173" i="70"/>
  <c r="R144" i="71"/>
  <c r="R139" i="71"/>
  <c r="R137" i="71"/>
  <c r="S173" i="69"/>
  <c r="H164" i="98"/>
  <c r="H170" i="98"/>
  <c r="H167" i="98"/>
  <c r="H171" i="98"/>
  <c r="H169" i="98"/>
  <c r="H168" i="98"/>
  <c r="H166" i="98"/>
  <c r="H163" i="98"/>
  <c r="H165" i="98"/>
  <c r="T123" i="69"/>
  <c r="S123" i="1"/>
  <c r="V30" i="1"/>
  <c r="V108" i="71"/>
  <c r="V107" i="70"/>
  <c r="V108" i="72"/>
  <c r="V108" i="70"/>
  <c r="T107" i="1"/>
  <c r="U29" i="69"/>
  <c r="S74" i="70"/>
  <c r="T48" i="70"/>
  <c r="S73" i="70"/>
  <c r="S57" i="70"/>
  <c r="S134" i="70"/>
  <c r="S58" i="70"/>
  <c r="S68" i="70"/>
  <c r="S144" i="70"/>
  <c r="S146" i="70"/>
  <c r="S62" i="70"/>
  <c r="S136" i="70"/>
  <c r="S137" i="70"/>
  <c r="S135" i="70"/>
  <c r="S145" i="70"/>
  <c r="S66" i="70"/>
  <c r="S63" i="70"/>
  <c r="S70" i="70"/>
  <c r="S139" i="70"/>
  <c r="S143" i="70"/>
  <c r="S140" i="70"/>
  <c r="S67" i="70"/>
  <c r="S69" i="70"/>
  <c r="S147" i="70"/>
  <c r="S59" i="70"/>
  <c r="S60" i="70"/>
  <c r="S65" i="70"/>
  <c r="S142" i="70"/>
  <c r="S61" i="70"/>
  <c r="S138" i="70"/>
  <c r="S72" i="70"/>
  <c r="S149" i="70"/>
  <c r="S64" i="70"/>
  <c r="S56" i="70"/>
  <c r="S133" i="70"/>
  <c r="S132" i="70"/>
  <c r="S48" i="70"/>
  <c r="S55" i="70"/>
  <c r="T45" i="69"/>
  <c r="R142" i="71"/>
  <c r="R136" i="71"/>
  <c r="R143" i="71"/>
  <c r="R134" i="71"/>
  <c r="R140" i="71"/>
  <c r="H122" i="98"/>
  <c r="H125" i="98"/>
  <c r="H118" i="98"/>
  <c r="H123" i="98"/>
  <c r="H121" i="98"/>
  <c r="H120" i="98"/>
  <c r="H124" i="98"/>
  <c r="H119" i="98"/>
  <c r="H117" i="98"/>
  <c r="T29" i="72"/>
  <c r="U29" i="72"/>
  <c r="S74" i="71"/>
  <c r="S73" i="71"/>
  <c r="S134" i="71"/>
  <c r="S146" i="71"/>
  <c r="S141" i="71"/>
  <c r="S137" i="71"/>
  <c r="S136" i="71"/>
  <c r="S144" i="71"/>
  <c r="S145" i="71"/>
  <c r="S63" i="71"/>
  <c r="S58" i="71"/>
  <c r="S139" i="71"/>
  <c r="S140" i="71"/>
  <c r="S135" i="71"/>
  <c r="S70" i="71"/>
  <c r="S57" i="71"/>
  <c r="S64" i="71"/>
  <c r="S143" i="71"/>
  <c r="S60" i="71"/>
  <c r="S147" i="71"/>
  <c r="S68" i="71"/>
  <c r="S59" i="71"/>
  <c r="S66" i="71"/>
  <c r="S62" i="71"/>
  <c r="S69" i="71"/>
  <c r="S65" i="71"/>
  <c r="S67" i="71"/>
  <c r="S142" i="71"/>
  <c r="S72" i="71"/>
  <c r="S149" i="71"/>
  <c r="S61" i="71"/>
  <c r="S138" i="71"/>
  <c r="S133" i="71"/>
  <c r="S56" i="71"/>
  <c r="S55" i="71"/>
  <c r="S132" i="71"/>
  <c r="S126" i="70"/>
  <c r="S151" i="70" s="1"/>
  <c r="U108" i="1"/>
  <c r="G120" i="98"/>
  <c r="G124" i="98"/>
  <c r="G121" i="98"/>
  <c r="G118" i="98"/>
  <c r="G122" i="98"/>
  <c r="G125" i="98"/>
  <c r="G123" i="98"/>
  <c r="G117" i="98"/>
  <c r="G119" i="98"/>
  <c r="V30" i="72"/>
  <c r="T173" i="70"/>
  <c r="U30" i="1"/>
  <c r="R133" i="71"/>
  <c r="R138" i="71"/>
  <c r="R146" i="71"/>
  <c r="R141" i="71"/>
  <c r="T29" i="1"/>
  <c r="S178" i="1"/>
  <c r="U48" i="70" l="1"/>
  <c r="U76" i="70"/>
  <c r="U152" i="70"/>
  <c r="T207" i="70"/>
  <c r="T75" i="70"/>
  <c r="T237" i="70"/>
  <c r="T177" i="70"/>
  <c r="T152" i="70"/>
  <c r="S150" i="70"/>
  <c r="R148" i="69"/>
  <c r="T132" i="70"/>
  <c r="S71" i="71"/>
  <c r="S148" i="69"/>
  <c r="T71" i="70"/>
  <c r="S148" i="70"/>
  <c r="U107" i="72"/>
  <c r="S71" i="69"/>
  <c r="J267" i="98"/>
  <c r="T176" i="72"/>
  <c r="T125" i="72"/>
  <c r="T150" i="72" s="1"/>
  <c r="T170" i="72"/>
  <c r="T163" i="72"/>
  <c r="T174" i="72"/>
  <c r="T159" i="72"/>
  <c r="T169" i="72"/>
  <c r="T165" i="72"/>
  <c r="T172" i="72"/>
  <c r="T166" i="72"/>
  <c r="T162" i="72"/>
  <c r="T164" i="72"/>
  <c r="T160" i="72"/>
  <c r="T175" i="72"/>
  <c r="T161" i="72"/>
  <c r="T168" i="72"/>
  <c r="T171" i="72"/>
  <c r="T167" i="72"/>
  <c r="T158" i="72"/>
  <c r="T157" i="72"/>
  <c r="U178" i="70"/>
  <c r="S207" i="72"/>
  <c r="V123" i="70"/>
  <c r="T123" i="1"/>
  <c r="J130" i="98"/>
  <c r="T176" i="69"/>
  <c r="T125" i="69"/>
  <c r="T150" i="69" s="1"/>
  <c r="T164" i="69"/>
  <c r="T166" i="69"/>
  <c r="T165" i="69"/>
  <c r="T174" i="69"/>
  <c r="T172" i="69"/>
  <c r="T169" i="69"/>
  <c r="T163" i="69"/>
  <c r="T161" i="69"/>
  <c r="T160" i="69"/>
  <c r="T159" i="69"/>
  <c r="T162" i="69"/>
  <c r="T170" i="69"/>
  <c r="T175" i="69"/>
  <c r="T171" i="69"/>
  <c r="T168" i="69"/>
  <c r="T167" i="69"/>
  <c r="T158" i="69"/>
  <c r="T157" i="69"/>
  <c r="T74" i="69"/>
  <c r="T73" i="69"/>
  <c r="T137" i="69"/>
  <c r="T144" i="69"/>
  <c r="T139" i="69"/>
  <c r="T68" i="69"/>
  <c r="T70" i="69"/>
  <c r="T58" i="69"/>
  <c r="T140" i="69"/>
  <c r="T141" i="69"/>
  <c r="T59" i="69"/>
  <c r="T57" i="69"/>
  <c r="T145" i="69"/>
  <c r="T147" i="69"/>
  <c r="T136" i="69"/>
  <c r="T60" i="69"/>
  <c r="T134" i="69"/>
  <c r="T69" i="69"/>
  <c r="T62" i="69"/>
  <c r="T135" i="69"/>
  <c r="T63" i="69"/>
  <c r="T143" i="69"/>
  <c r="T146" i="69"/>
  <c r="T67" i="69"/>
  <c r="T64" i="69"/>
  <c r="T66" i="69"/>
  <c r="T65" i="69"/>
  <c r="T142" i="69"/>
  <c r="T138" i="69"/>
  <c r="T72" i="69"/>
  <c r="T149" i="69"/>
  <c r="T61" i="69"/>
  <c r="T56" i="69"/>
  <c r="T133" i="69"/>
  <c r="T55" i="69"/>
  <c r="T132" i="69"/>
  <c r="S71" i="70"/>
  <c r="U29" i="71"/>
  <c r="R71" i="69"/>
  <c r="T141" i="70"/>
  <c r="T147" i="70"/>
  <c r="T139" i="70"/>
  <c r="T146" i="70"/>
  <c r="T134" i="70"/>
  <c r="I171" i="98"/>
  <c r="I167" i="98"/>
  <c r="I170" i="98"/>
  <c r="I169" i="98"/>
  <c r="I168" i="98"/>
  <c r="I164" i="98"/>
  <c r="I166" i="98"/>
  <c r="I165" i="98"/>
  <c r="I163" i="98"/>
  <c r="T74" i="72"/>
  <c r="T73" i="72"/>
  <c r="T57" i="72"/>
  <c r="T134" i="72"/>
  <c r="T66" i="72"/>
  <c r="T140" i="72"/>
  <c r="T69" i="72"/>
  <c r="T145" i="72"/>
  <c r="T62" i="72"/>
  <c r="T58" i="72"/>
  <c r="T143" i="72"/>
  <c r="T64" i="72"/>
  <c r="T146" i="72"/>
  <c r="T139" i="72"/>
  <c r="T144" i="72"/>
  <c r="T135" i="72"/>
  <c r="T141" i="72"/>
  <c r="T59" i="72"/>
  <c r="T70" i="72"/>
  <c r="T60" i="72"/>
  <c r="T68" i="72"/>
  <c r="T63" i="72"/>
  <c r="T136" i="72"/>
  <c r="T147" i="72"/>
  <c r="T137" i="72"/>
  <c r="T142" i="72"/>
  <c r="T67" i="72"/>
  <c r="T65" i="72"/>
  <c r="T72" i="72"/>
  <c r="T61" i="72"/>
  <c r="T138" i="72"/>
  <c r="T149" i="72"/>
  <c r="T56" i="72"/>
  <c r="T133" i="72"/>
  <c r="T74" i="71"/>
  <c r="T73" i="71"/>
  <c r="T57" i="71"/>
  <c r="T134" i="71"/>
  <c r="T70" i="71"/>
  <c r="T146" i="71"/>
  <c r="T64" i="71"/>
  <c r="T147" i="71"/>
  <c r="T58" i="71"/>
  <c r="T59" i="71"/>
  <c r="T141" i="71"/>
  <c r="T60" i="71"/>
  <c r="T66" i="71"/>
  <c r="T136" i="71"/>
  <c r="T137" i="71"/>
  <c r="T143" i="71"/>
  <c r="T135" i="71"/>
  <c r="T69" i="71"/>
  <c r="T140" i="71"/>
  <c r="T145" i="71"/>
  <c r="T144" i="71"/>
  <c r="T62" i="71"/>
  <c r="T139" i="71"/>
  <c r="T63" i="71"/>
  <c r="T68" i="71"/>
  <c r="T67" i="71"/>
  <c r="T65" i="71"/>
  <c r="T142" i="71"/>
  <c r="T149" i="71"/>
  <c r="T138" i="71"/>
  <c r="T72" i="71"/>
  <c r="T61" i="71"/>
  <c r="T56" i="71"/>
  <c r="T133" i="71"/>
  <c r="T132" i="71"/>
  <c r="T55" i="71"/>
  <c r="S125" i="1"/>
  <c r="S176" i="1"/>
  <c r="S172" i="1"/>
  <c r="S164" i="1"/>
  <c r="S174" i="1"/>
  <c r="S159" i="1"/>
  <c r="S169" i="1"/>
  <c r="S165" i="1"/>
  <c r="S162" i="1"/>
  <c r="S175" i="1"/>
  <c r="S163" i="1"/>
  <c r="S161" i="1"/>
  <c r="S160" i="1"/>
  <c r="S170" i="1"/>
  <c r="S168" i="1"/>
  <c r="S171" i="1"/>
  <c r="S166" i="1"/>
  <c r="S167" i="1"/>
  <c r="S158" i="1"/>
  <c r="S157" i="1"/>
  <c r="V107" i="69"/>
  <c r="S148" i="71"/>
  <c r="T48" i="71"/>
  <c r="V30" i="69"/>
  <c r="V108" i="69"/>
  <c r="U45" i="69"/>
  <c r="T173" i="72"/>
  <c r="T45" i="1"/>
  <c r="S45" i="1"/>
  <c r="R148" i="71"/>
  <c r="T149" i="70"/>
  <c r="T138" i="70"/>
  <c r="T143" i="70"/>
  <c r="T140" i="70"/>
  <c r="T136" i="70"/>
  <c r="U45" i="72"/>
  <c r="T45" i="72"/>
  <c r="V29" i="69"/>
  <c r="V107" i="72"/>
  <c r="J176" i="98"/>
  <c r="T176" i="71"/>
  <c r="T125" i="71"/>
  <c r="T150" i="71" s="1"/>
  <c r="T174" i="71"/>
  <c r="T170" i="71"/>
  <c r="T165" i="71"/>
  <c r="T172" i="71"/>
  <c r="T161" i="71"/>
  <c r="T166" i="71"/>
  <c r="T175" i="71"/>
  <c r="T164" i="71"/>
  <c r="T162" i="71"/>
  <c r="T163" i="71"/>
  <c r="T169" i="71"/>
  <c r="T160" i="71"/>
  <c r="T159" i="71"/>
  <c r="T168" i="71"/>
  <c r="T171" i="71"/>
  <c r="T167" i="71"/>
  <c r="T158" i="71"/>
  <c r="T157" i="71"/>
  <c r="S237" i="72"/>
  <c r="S177" i="72"/>
  <c r="U123" i="72"/>
  <c r="K11" i="109"/>
  <c r="T126" i="70"/>
  <c r="T151" i="70" s="1"/>
  <c r="U107" i="1"/>
  <c r="U74" i="70"/>
  <c r="U73" i="70"/>
  <c r="U143" i="70"/>
  <c r="U62" i="70"/>
  <c r="U140" i="70"/>
  <c r="U146" i="70"/>
  <c r="U57" i="70"/>
  <c r="U70" i="70"/>
  <c r="U67" i="70"/>
  <c r="U68" i="70"/>
  <c r="U60" i="70"/>
  <c r="U66" i="70"/>
  <c r="U134" i="70"/>
  <c r="U147" i="70"/>
  <c r="U144" i="70"/>
  <c r="U145" i="70"/>
  <c r="U137" i="70"/>
  <c r="U59" i="70"/>
  <c r="U139" i="70"/>
  <c r="U63" i="70"/>
  <c r="U58" i="70"/>
  <c r="U136" i="70"/>
  <c r="U69" i="70"/>
  <c r="U135" i="70"/>
  <c r="U142" i="70"/>
  <c r="U65" i="70"/>
  <c r="U149" i="70"/>
  <c r="U64" i="70"/>
  <c r="U141" i="70"/>
  <c r="U61" i="70"/>
  <c r="U138" i="70"/>
  <c r="U72" i="70"/>
  <c r="U56" i="70"/>
  <c r="U133" i="70"/>
  <c r="U132" i="70"/>
  <c r="U55" i="70"/>
  <c r="V108" i="1"/>
  <c r="T132" i="72"/>
  <c r="I210" i="98"/>
  <c r="I212" i="98"/>
  <c r="I214" i="98"/>
  <c r="I216" i="98"/>
  <c r="I213" i="98"/>
  <c r="I215" i="98"/>
  <c r="I217" i="98"/>
  <c r="I209" i="98"/>
  <c r="I211" i="98"/>
  <c r="I255" i="98"/>
  <c r="I257" i="98"/>
  <c r="I259" i="98"/>
  <c r="I254" i="98"/>
  <c r="I260" i="98"/>
  <c r="I261" i="98"/>
  <c r="I262" i="98"/>
  <c r="I256" i="98"/>
  <c r="I258" i="98"/>
  <c r="T48" i="69"/>
  <c r="T49" i="70"/>
  <c r="T133" i="70"/>
  <c r="T142" i="70"/>
  <c r="T135" i="70"/>
  <c r="T145" i="70"/>
  <c r="T137" i="70"/>
  <c r="T144" i="70"/>
  <c r="J216" i="98"/>
  <c r="J212" i="98"/>
  <c r="J213" i="98"/>
  <c r="J210" i="98"/>
  <c r="J215" i="98"/>
  <c r="J217" i="98"/>
  <c r="J214" i="98"/>
  <c r="J211" i="98"/>
  <c r="J209" i="98"/>
  <c r="U123" i="69"/>
  <c r="V29" i="72"/>
  <c r="T55" i="72"/>
  <c r="S173" i="1"/>
  <c r="T173" i="69"/>
  <c r="S126" i="72"/>
  <c r="I118" i="98"/>
  <c r="I122" i="98"/>
  <c r="I124" i="98"/>
  <c r="I121" i="98"/>
  <c r="I120" i="98"/>
  <c r="I123" i="98"/>
  <c r="I125" i="98"/>
  <c r="I119" i="98"/>
  <c r="I117" i="98"/>
  <c r="T48" i="72"/>
  <c r="V45" i="70"/>
  <c r="T173" i="71"/>
  <c r="S237" i="1"/>
  <c r="U55" i="71"/>
  <c r="T49" i="72"/>
  <c r="U173" i="69"/>
  <c r="S207" i="1"/>
  <c r="U45" i="1"/>
  <c r="V178" i="70"/>
  <c r="U48" i="69"/>
  <c r="U177" i="70" l="1"/>
  <c r="U237" i="70"/>
  <c r="T71" i="72"/>
  <c r="U207" i="70"/>
  <c r="U75" i="70"/>
  <c r="V76" i="70"/>
  <c r="S177" i="1"/>
  <c r="S126" i="1"/>
  <c r="U148" i="70"/>
  <c r="T71" i="69"/>
  <c r="T148" i="72"/>
  <c r="T148" i="70"/>
  <c r="T148" i="71"/>
  <c r="V176" i="70"/>
  <c r="V125" i="70"/>
  <c r="V174" i="70"/>
  <c r="V172" i="70"/>
  <c r="V175" i="70"/>
  <c r="V159" i="70"/>
  <c r="V171" i="70"/>
  <c r="V164" i="70"/>
  <c r="V161" i="70"/>
  <c r="V169" i="70"/>
  <c r="V168" i="70"/>
  <c r="V160" i="70"/>
  <c r="V170" i="70"/>
  <c r="V165" i="70"/>
  <c r="V163" i="70"/>
  <c r="V162" i="70"/>
  <c r="V166" i="70"/>
  <c r="V167" i="70"/>
  <c r="V157" i="70"/>
  <c r="V158" i="70"/>
  <c r="V74" i="70"/>
  <c r="V73" i="70"/>
  <c r="V69" i="70"/>
  <c r="V66" i="70"/>
  <c r="V58" i="70"/>
  <c r="V57" i="70"/>
  <c r="V63" i="70"/>
  <c r="V59" i="70"/>
  <c r="V67" i="70"/>
  <c r="V60" i="70"/>
  <c r="V62" i="70"/>
  <c r="V68" i="70"/>
  <c r="V70" i="70"/>
  <c r="V65" i="70"/>
  <c r="V64" i="70"/>
  <c r="V72" i="70"/>
  <c r="V61" i="70"/>
  <c r="V55" i="70"/>
  <c r="V56" i="70"/>
  <c r="T177" i="72"/>
  <c r="T237" i="72"/>
  <c r="V107" i="71"/>
  <c r="V173" i="70"/>
  <c r="U176" i="70"/>
  <c r="U125" i="70"/>
  <c r="U150" i="70" s="1"/>
  <c r="U160" i="70"/>
  <c r="U172" i="70"/>
  <c r="U163" i="70"/>
  <c r="U162" i="70"/>
  <c r="U174" i="70"/>
  <c r="U164" i="70"/>
  <c r="U159" i="70"/>
  <c r="U165" i="70"/>
  <c r="U175" i="70"/>
  <c r="U170" i="70"/>
  <c r="U161" i="70"/>
  <c r="U169" i="70"/>
  <c r="U168" i="70"/>
  <c r="U171" i="70"/>
  <c r="U166" i="70"/>
  <c r="U167" i="70"/>
  <c r="U158" i="70"/>
  <c r="U157" i="70"/>
  <c r="U173" i="70"/>
  <c r="V123" i="71"/>
  <c r="T178" i="1"/>
  <c r="U126" i="70"/>
  <c r="U151" i="70" s="1"/>
  <c r="T75" i="72"/>
  <c r="T207" i="72"/>
  <c r="V45" i="72"/>
  <c r="X9" i="9"/>
  <c r="X17" i="9"/>
  <c r="T71" i="71"/>
  <c r="U132" i="71"/>
  <c r="T148" i="69"/>
  <c r="J259" i="98"/>
  <c r="J261" i="98"/>
  <c r="J255" i="98"/>
  <c r="J260" i="98"/>
  <c r="J258" i="98"/>
  <c r="J257" i="98"/>
  <c r="J262" i="98"/>
  <c r="J256" i="98"/>
  <c r="J254" i="98"/>
  <c r="U123" i="1"/>
  <c r="U74" i="69"/>
  <c r="U73" i="69"/>
  <c r="U134" i="69"/>
  <c r="U136" i="69"/>
  <c r="U146" i="69"/>
  <c r="U139" i="69"/>
  <c r="U57" i="69"/>
  <c r="U144" i="69"/>
  <c r="U141" i="69"/>
  <c r="U63" i="69"/>
  <c r="U58" i="69"/>
  <c r="U70" i="69"/>
  <c r="U68" i="69"/>
  <c r="U60" i="69"/>
  <c r="U135" i="69"/>
  <c r="U147" i="69"/>
  <c r="U66" i="69"/>
  <c r="U145" i="69"/>
  <c r="U59" i="69"/>
  <c r="U137" i="69"/>
  <c r="U140" i="69"/>
  <c r="U69" i="69"/>
  <c r="U62" i="69"/>
  <c r="U143" i="69"/>
  <c r="U67" i="69"/>
  <c r="U64" i="69"/>
  <c r="U142" i="69"/>
  <c r="U65" i="69"/>
  <c r="U149" i="69"/>
  <c r="U138" i="69"/>
  <c r="U72" i="69"/>
  <c r="U61" i="69"/>
  <c r="U56" i="69"/>
  <c r="U133" i="69"/>
  <c r="U55" i="69"/>
  <c r="U132" i="69"/>
  <c r="V29" i="1"/>
  <c r="V123" i="69"/>
  <c r="V123" i="72"/>
  <c r="U125" i="71"/>
  <c r="U150" i="71" s="1"/>
  <c r="K176" i="98"/>
  <c r="U176" i="71"/>
  <c r="U170" i="71"/>
  <c r="U174" i="71"/>
  <c r="U172" i="71"/>
  <c r="U161" i="71"/>
  <c r="U159" i="71"/>
  <c r="U160" i="71"/>
  <c r="U165" i="71"/>
  <c r="U162" i="71"/>
  <c r="U163" i="71"/>
  <c r="U166" i="71"/>
  <c r="U175" i="71"/>
  <c r="U164" i="71"/>
  <c r="U169" i="71"/>
  <c r="U168" i="71"/>
  <c r="U171" i="71"/>
  <c r="U167" i="71"/>
  <c r="U158" i="71"/>
  <c r="U157" i="71"/>
  <c r="V45" i="69"/>
  <c r="I85" i="98"/>
  <c r="I34" i="98"/>
  <c r="I31" i="98"/>
  <c r="I30" i="98"/>
  <c r="I29" i="98"/>
  <c r="I36" i="98"/>
  <c r="I32" i="98"/>
  <c r="I35" i="98"/>
  <c r="I33" i="98"/>
  <c r="I37" i="98"/>
  <c r="U48" i="71"/>
  <c r="V45" i="71"/>
  <c r="U45" i="71"/>
  <c r="J121" i="98"/>
  <c r="J120" i="98"/>
  <c r="J122" i="98"/>
  <c r="J124" i="98"/>
  <c r="J118" i="98"/>
  <c r="J123" i="98"/>
  <c r="J125" i="98"/>
  <c r="J119" i="98"/>
  <c r="J117" i="98"/>
  <c r="U173" i="71"/>
  <c r="U29" i="1"/>
  <c r="U176" i="69"/>
  <c r="K130" i="98"/>
  <c r="U125" i="69"/>
  <c r="U150" i="69" s="1"/>
  <c r="U174" i="69"/>
  <c r="U172" i="69"/>
  <c r="U161" i="69"/>
  <c r="U169" i="69"/>
  <c r="U163" i="69"/>
  <c r="U164" i="69"/>
  <c r="U162" i="69"/>
  <c r="U160" i="69"/>
  <c r="U166" i="69"/>
  <c r="U159" i="69"/>
  <c r="U175" i="69"/>
  <c r="U170" i="69"/>
  <c r="U165" i="69"/>
  <c r="U168" i="69"/>
  <c r="U171" i="69"/>
  <c r="U167" i="69"/>
  <c r="U158" i="69"/>
  <c r="U157" i="69"/>
  <c r="U74" i="71"/>
  <c r="U73" i="71"/>
  <c r="U147" i="71"/>
  <c r="U140" i="71"/>
  <c r="U70" i="71"/>
  <c r="U139" i="71"/>
  <c r="U136" i="71"/>
  <c r="U64" i="71"/>
  <c r="U144" i="71"/>
  <c r="U145" i="71"/>
  <c r="U143" i="71"/>
  <c r="U135" i="71"/>
  <c r="U137" i="71"/>
  <c r="U63" i="71"/>
  <c r="U141" i="71"/>
  <c r="U69" i="71"/>
  <c r="U62" i="71"/>
  <c r="U57" i="71"/>
  <c r="U146" i="71"/>
  <c r="U58" i="71"/>
  <c r="U59" i="71"/>
  <c r="U134" i="71"/>
  <c r="U67" i="71"/>
  <c r="U68" i="71"/>
  <c r="U66" i="71"/>
  <c r="U60" i="71"/>
  <c r="U142" i="71"/>
  <c r="U65" i="71"/>
  <c r="U149" i="71"/>
  <c r="U61" i="71"/>
  <c r="U72" i="71"/>
  <c r="U138" i="71"/>
  <c r="U56" i="71"/>
  <c r="U133" i="71"/>
  <c r="U71" i="70"/>
  <c r="V48" i="70"/>
  <c r="U49" i="70"/>
  <c r="J167" i="98"/>
  <c r="J171" i="98"/>
  <c r="J169" i="98"/>
  <c r="J164" i="98"/>
  <c r="J166" i="98"/>
  <c r="J168" i="98"/>
  <c r="J170" i="98"/>
  <c r="J165" i="98"/>
  <c r="J163" i="98"/>
  <c r="V29" i="71"/>
  <c r="U123" i="71"/>
  <c r="T126" i="72"/>
  <c r="T151" i="72" s="1"/>
  <c r="U178" i="1"/>
  <c r="U49" i="72"/>
  <c r="T237" i="1"/>
  <c r="V152" i="70" l="1"/>
  <c r="V107" i="1"/>
  <c r="V49" i="70"/>
  <c r="V207" i="70"/>
  <c r="V75" i="70"/>
  <c r="V177" i="70"/>
  <c r="V237" i="70"/>
  <c r="T49" i="1"/>
  <c r="T207" i="1"/>
  <c r="T152" i="1"/>
  <c r="T76" i="1"/>
  <c r="T177" i="1"/>
  <c r="T126" i="1"/>
  <c r="T151" i="1" s="1"/>
  <c r="U71" i="71"/>
  <c r="V71" i="70"/>
  <c r="V132" i="70"/>
  <c r="U71" i="69"/>
  <c r="L130" i="98"/>
  <c r="V176" i="69"/>
  <c r="V125" i="69"/>
  <c r="V150" i="69" s="1"/>
  <c r="V159" i="69"/>
  <c r="V161" i="69"/>
  <c r="V169" i="69"/>
  <c r="V163" i="69"/>
  <c r="V160" i="69"/>
  <c r="V172" i="69"/>
  <c r="V165" i="69"/>
  <c r="V166" i="69"/>
  <c r="V164" i="69"/>
  <c r="V170" i="69"/>
  <c r="V162" i="69"/>
  <c r="V174" i="69"/>
  <c r="V175" i="69"/>
  <c r="V168" i="69"/>
  <c r="V171" i="69"/>
  <c r="V167" i="69"/>
  <c r="V158" i="69"/>
  <c r="V157" i="69"/>
  <c r="U177" i="72"/>
  <c r="U237" i="72"/>
  <c r="U176" i="1"/>
  <c r="U169" i="1"/>
  <c r="U160" i="1"/>
  <c r="U164" i="1"/>
  <c r="U174" i="1"/>
  <c r="U159" i="1"/>
  <c r="U172" i="1"/>
  <c r="U162" i="1"/>
  <c r="U170" i="1"/>
  <c r="U161" i="1"/>
  <c r="U175" i="1"/>
  <c r="U163" i="1"/>
  <c r="U165" i="1"/>
  <c r="U168" i="1"/>
  <c r="U171" i="1"/>
  <c r="U166" i="1"/>
  <c r="U167" i="1"/>
  <c r="U158" i="1"/>
  <c r="U157" i="1"/>
  <c r="T75" i="1"/>
  <c r="K168" i="98"/>
  <c r="K169" i="98"/>
  <c r="K164" i="98"/>
  <c r="K167" i="98"/>
  <c r="K170" i="98"/>
  <c r="K165" i="98"/>
  <c r="K171" i="98"/>
  <c r="K166" i="98"/>
  <c r="K163" i="98"/>
  <c r="U74" i="72"/>
  <c r="V48" i="72"/>
  <c r="U73" i="72"/>
  <c r="U57" i="72"/>
  <c r="U134" i="72"/>
  <c r="U143" i="72"/>
  <c r="U144" i="72"/>
  <c r="U135" i="72"/>
  <c r="U60" i="72"/>
  <c r="U64" i="72"/>
  <c r="U70" i="72"/>
  <c r="U68" i="72"/>
  <c r="U69" i="72"/>
  <c r="U63" i="72"/>
  <c r="U59" i="72"/>
  <c r="U62" i="72"/>
  <c r="U137" i="72"/>
  <c r="U141" i="72"/>
  <c r="U147" i="72"/>
  <c r="U145" i="72"/>
  <c r="U146" i="72"/>
  <c r="U136" i="72"/>
  <c r="U139" i="72"/>
  <c r="U66" i="72"/>
  <c r="U140" i="72"/>
  <c r="U67" i="72"/>
  <c r="U58" i="72"/>
  <c r="U65" i="72"/>
  <c r="U142" i="72"/>
  <c r="U72" i="72"/>
  <c r="U149" i="72"/>
  <c r="U138" i="72"/>
  <c r="U61" i="72"/>
  <c r="U56" i="72"/>
  <c r="U133" i="72"/>
  <c r="U132" i="72"/>
  <c r="U48" i="72"/>
  <c r="U55" i="72"/>
  <c r="U173" i="1"/>
  <c r="U148" i="71"/>
  <c r="K267" i="98"/>
  <c r="U176" i="72"/>
  <c r="U125" i="72"/>
  <c r="V132" i="72" s="1"/>
  <c r="U126" i="72"/>
  <c r="U159" i="72"/>
  <c r="U169" i="72"/>
  <c r="U160" i="72"/>
  <c r="U164" i="72"/>
  <c r="U174" i="72"/>
  <c r="U170" i="72"/>
  <c r="U166" i="72"/>
  <c r="U175" i="72"/>
  <c r="U161" i="72"/>
  <c r="U172" i="72"/>
  <c r="U162" i="72"/>
  <c r="U165" i="72"/>
  <c r="U163" i="72"/>
  <c r="U168" i="72"/>
  <c r="U171" i="72"/>
  <c r="U167" i="72"/>
  <c r="U158" i="72"/>
  <c r="U157" i="72"/>
  <c r="U173" i="72"/>
  <c r="V140" i="70"/>
  <c r="V144" i="70"/>
  <c r="V150" i="70"/>
  <c r="L210" i="98"/>
  <c r="L215" i="98"/>
  <c r="L213" i="98"/>
  <c r="L216" i="98"/>
  <c r="L214" i="98"/>
  <c r="L217" i="98"/>
  <c r="L212" i="98"/>
  <c r="L211" i="98"/>
  <c r="L209" i="98"/>
  <c r="V74" i="69"/>
  <c r="V73" i="69"/>
  <c r="V59" i="69"/>
  <c r="V137" i="69"/>
  <c r="V66" i="69"/>
  <c r="V67" i="69"/>
  <c r="V145" i="69"/>
  <c r="V146" i="69"/>
  <c r="V135" i="69"/>
  <c r="V141" i="69"/>
  <c r="V139" i="69"/>
  <c r="V134" i="69"/>
  <c r="V136" i="69"/>
  <c r="V70" i="69"/>
  <c r="V143" i="69"/>
  <c r="V144" i="69"/>
  <c r="V63" i="69"/>
  <c r="V147" i="69"/>
  <c r="V140" i="69"/>
  <c r="V60" i="69"/>
  <c r="V68" i="69"/>
  <c r="V69" i="69"/>
  <c r="V58" i="69"/>
  <c r="V64" i="69"/>
  <c r="V62" i="69"/>
  <c r="V57" i="69"/>
  <c r="V142" i="69"/>
  <c r="V65" i="69"/>
  <c r="V72" i="69"/>
  <c r="V149" i="69"/>
  <c r="V61" i="69"/>
  <c r="V138" i="69"/>
  <c r="V132" i="69"/>
  <c r="V56" i="69"/>
  <c r="V55" i="69"/>
  <c r="V133" i="69"/>
  <c r="U207" i="72"/>
  <c r="U75" i="72"/>
  <c r="U151" i="72"/>
  <c r="W178" i="70"/>
  <c r="L267" i="98"/>
  <c r="V176" i="72"/>
  <c r="V125" i="72"/>
  <c r="V160" i="72"/>
  <c r="V163" i="72"/>
  <c r="V175" i="72"/>
  <c r="V169" i="72"/>
  <c r="V162" i="72"/>
  <c r="V161" i="72"/>
  <c r="V174" i="72"/>
  <c r="V165" i="72"/>
  <c r="V159" i="72"/>
  <c r="V166" i="72"/>
  <c r="V170" i="72"/>
  <c r="V164" i="72"/>
  <c r="V168" i="72"/>
  <c r="V172" i="72"/>
  <c r="V171" i="72"/>
  <c r="V167" i="72"/>
  <c r="V158" i="72"/>
  <c r="V157" i="72"/>
  <c r="V126" i="70"/>
  <c r="V151" i="70" s="1"/>
  <c r="K121" i="98"/>
  <c r="K123" i="98"/>
  <c r="K118" i="98"/>
  <c r="K119" i="98"/>
  <c r="K124" i="98"/>
  <c r="K120" i="98"/>
  <c r="K125" i="98"/>
  <c r="K122" i="98"/>
  <c r="K117" i="98"/>
  <c r="I76" i="98"/>
  <c r="I79" i="98"/>
  <c r="I72" i="98"/>
  <c r="I75" i="98"/>
  <c r="I74" i="98"/>
  <c r="I78" i="98"/>
  <c r="I77" i="98"/>
  <c r="I71" i="98"/>
  <c r="I73" i="98"/>
  <c r="U148" i="69"/>
  <c r="V138" i="70"/>
  <c r="V139" i="70"/>
  <c r="V134" i="70"/>
  <c r="V143" i="70"/>
  <c r="V147" i="70"/>
  <c r="L11" i="109"/>
  <c r="T74" i="1"/>
  <c r="T73" i="1"/>
  <c r="T137" i="1"/>
  <c r="T62" i="1"/>
  <c r="T144" i="1"/>
  <c r="T136" i="1"/>
  <c r="T135" i="1"/>
  <c r="T57" i="1"/>
  <c r="T66" i="1"/>
  <c r="T139" i="1"/>
  <c r="T134" i="1"/>
  <c r="T143" i="1"/>
  <c r="T59" i="1"/>
  <c r="T58" i="1"/>
  <c r="T67" i="1"/>
  <c r="T60" i="1"/>
  <c r="T70" i="1"/>
  <c r="T147" i="1"/>
  <c r="T69" i="1"/>
  <c r="T146" i="1"/>
  <c r="T68" i="1"/>
  <c r="T65" i="1"/>
  <c r="T145" i="1"/>
  <c r="T142" i="1"/>
  <c r="T63" i="1"/>
  <c r="T140" i="1"/>
  <c r="T138" i="1"/>
  <c r="T141" i="1"/>
  <c r="T61" i="1"/>
  <c r="T64" i="1"/>
  <c r="T149" i="1"/>
  <c r="T72" i="1"/>
  <c r="T56" i="1"/>
  <c r="T133" i="1"/>
  <c r="T132" i="1"/>
  <c r="T55" i="1"/>
  <c r="T48" i="1"/>
  <c r="V74" i="72"/>
  <c r="V73" i="72"/>
  <c r="V57" i="72"/>
  <c r="V67" i="72"/>
  <c r="V60" i="72"/>
  <c r="V64" i="72"/>
  <c r="V68" i="72"/>
  <c r="V58" i="72"/>
  <c r="V63" i="72"/>
  <c r="V69" i="72"/>
  <c r="V66" i="72"/>
  <c r="V59" i="72"/>
  <c r="V62" i="72"/>
  <c r="V70" i="72"/>
  <c r="V65" i="72"/>
  <c r="V149" i="72"/>
  <c r="V72" i="72"/>
  <c r="V61" i="72"/>
  <c r="V56" i="72"/>
  <c r="V133" i="72"/>
  <c r="L13" i="109"/>
  <c r="V173" i="69"/>
  <c r="V48" i="69"/>
  <c r="T176" i="1"/>
  <c r="T125" i="1"/>
  <c r="T150" i="1" s="1"/>
  <c r="T161" i="1"/>
  <c r="T164" i="1"/>
  <c r="T169" i="1"/>
  <c r="T172" i="1"/>
  <c r="T163" i="1"/>
  <c r="T175" i="1"/>
  <c r="T162" i="1"/>
  <c r="T170" i="1"/>
  <c r="T159" i="1"/>
  <c r="T160" i="1"/>
  <c r="T165" i="1"/>
  <c r="T174" i="1"/>
  <c r="T168" i="1"/>
  <c r="T171" i="1"/>
  <c r="T166" i="1"/>
  <c r="T167" i="1"/>
  <c r="T158" i="1"/>
  <c r="T157" i="1"/>
  <c r="T173" i="1"/>
  <c r="K213" i="98"/>
  <c r="K216" i="98"/>
  <c r="K215" i="98"/>
  <c r="K210" i="98"/>
  <c r="K212" i="98"/>
  <c r="K217" i="98"/>
  <c r="K214" i="98"/>
  <c r="K211" i="98"/>
  <c r="K209" i="98"/>
  <c r="V149" i="70"/>
  <c r="V136" i="70"/>
  <c r="V135" i="70"/>
  <c r="V146" i="70"/>
  <c r="V145" i="70"/>
  <c r="V123" i="1"/>
  <c r="V173" i="72"/>
  <c r="V55" i="72"/>
  <c r="V133" i="70"/>
  <c r="V141" i="70"/>
  <c r="V142" i="70"/>
  <c r="V137" i="70"/>
  <c r="W173" i="69"/>
  <c r="U237" i="1"/>
  <c r="U207" i="1"/>
  <c r="Y178" i="70"/>
  <c r="V142" i="72" l="1"/>
  <c r="V141" i="72"/>
  <c r="V135" i="72"/>
  <c r="V147" i="72"/>
  <c r="W237" i="70"/>
  <c r="W177" i="70"/>
  <c r="V173" i="1"/>
  <c r="V178" i="1"/>
  <c r="U48" i="1"/>
  <c r="U152" i="1"/>
  <c r="U76" i="1"/>
  <c r="U177" i="1"/>
  <c r="U126" i="1"/>
  <c r="U151" i="1" s="1"/>
  <c r="V76" i="1"/>
  <c r="U49" i="1"/>
  <c r="V71" i="72"/>
  <c r="V140" i="72"/>
  <c r="V137" i="72"/>
  <c r="V146" i="72"/>
  <c r="V134" i="72"/>
  <c r="V55" i="1"/>
  <c r="V145" i="72"/>
  <c r="V144" i="72"/>
  <c r="V136" i="72"/>
  <c r="U71" i="72"/>
  <c r="V138" i="72"/>
  <c r="V143" i="72"/>
  <c r="V139" i="72"/>
  <c r="V150" i="72"/>
  <c r="T148" i="1"/>
  <c r="V148" i="70"/>
  <c r="V126" i="72"/>
  <c r="V151" i="72" s="1"/>
  <c r="V148" i="69"/>
  <c r="M176" i="98"/>
  <c r="W176" i="71"/>
  <c r="W175" i="71"/>
  <c r="W172" i="71"/>
  <c r="W174" i="71"/>
  <c r="W164" i="71"/>
  <c r="W168" i="71"/>
  <c r="W163" i="71"/>
  <c r="W169" i="71"/>
  <c r="W162" i="71"/>
  <c r="W166" i="71"/>
  <c r="W171" i="71"/>
  <c r="W161" i="71"/>
  <c r="W170" i="71"/>
  <c r="W160" i="71"/>
  <c r="W165" i="71"/>
  <c r="W159" i="71"/>
  <c r="W167" i="71"/>
  <c r="W158" i="71"/>
  <c r="W157" i="71"/>
  <c r="M13" i="109"/>
  <c r="U75" i="1"/>
  <c r="K260" i="98"/>
  <c r="K257" i="98"/>
  <c r="K259" i="98"/>
  <c r="K255" i="98"/>
  <c r="K258" i="98"/>
  <c r="K262" i="98"/>
  <c r="K261" i="98"/>
  <c r="K254" i="98"/>
  <c r="K256" i="98"/>
  <c r="U148" i="72"/>
  <c r="K85" i="98"/>
  <c r="K34" i="98"/>
  <c r="K33" i="98"/>
  <c r="K31" i="98"/>
  <c r="K35" i="98"/>
  <c r="K30" i="98"/>
  <c r="K32" i="98"/>
  <c r="K29" i="98"/>
  <c r="K36" i="98"/>
  <c r="K37" i="98"/>
  <c r="V45" i="1"/>
  <c r="W176" i="72"/>
  <c r="M267" i="98"/>
  <c r="W175" i="72"/>
  <c r="W174" i="72"/>
  <c r="W172" i="72"/>
  <c r="W164" i="72"/>
  <c r="W170" i="72"/>
  <c r="W163" i="72"/>
  <c r="W160" i="72"/>
  <c r="W162" i="72"/>
  <c r="W169" i="72"/>
  <c r="W161" i="72"/>
  <c r="W168" i="72"/>
  <c r="W171" i="72"/>
  <c r="W166" i="72"/>
  <c r="W159" i="72"/>
  <c r="W165" i="72"/>
  <c r="W167" i="72"/>
  <c r="W158" i="72"/>
  <c r="W157" i="72"/>
  <c r="V75" i="72"/>
  <c r="V207" i="72"/>
  <c r="X178" i="70"/>
  <c r="V74" i="1"/>
  <c r="N11" i="109"/>
  <c r="V73" i="1"/>
  <c r="V63" i="1"/>
  <c r="V69" i="1"/>
  <c r="V68" i="1"/>
  <c r="V70" i="1"/>
  <c r="V62" i="1"/>
  <c r="V59" i="1"/>
  <c r="V67" i="1"/>
  <c r="V57" i="1"/>
  <c r="V58" i="1"/>
  <c r="V60" i="1"/>
  <c r="V66" i="1"/>
  <c r="V72" i="1"/>
  <c r="V64" i="1"/>
  <c r="V65" i="1"/>
  <c r="V61" i="1"/>
  <c r="V56" i="1"/>
  <c r="J85" i="98"/>
  <c r="J34" i="98"/>
  <c r="J33" i="98"/>
  <c r="J31" i="98"/>
  <c r="J32" i="98"/>
  <c r="J30" i="98"/>
  <c r="J35" i="98"/>
  <c r="J29" i="98"/>
  <c r="J36" i="98"/>
  <c r="J37" i="98"/>
  <c r="T71" i="1"/>
  <c r="V74" i="71"/>
  <c r="V73" i="71"/>
  <c r="V134" i="71"/>
  <c r="V137" i="71"/>
  <c r="V139" i="71"/>
  <c r="V145" i="71"/>
  <c r="V143" i="71"/>
  <c r="V70" i="71"/>
  <c r="V62" i="71"/>
  <c r="V147" i="71"/>
  <c r="V144" i="71"/>
  <c r="V146" i="71"/>
  <c r="V57" i="71"/>
  <c r="V141" i="71"/>
  <c r="V136" i="71"/>
  <c r="V64" i="71"/>
  <c r="V59" i="71"/>
  <c r="V58" i="71"/>
  <c r="V67" i="71"/>
  <c r="V69" i="71"/>
  <c r="V60" i="71"/>
  <c r="V135" i="71"/>
  <c r="V66" i="71"/>
  <c r="V68" i="71"/>
  <c r="V142" i="71"/>
  <c r="V63" i="71"/>
  <c r="V65" i="71"/>
  <c r="V140" i="71"/>
  <c r="V72" i="71"/>
  <c r="V149" i="71"/>
  <c r="V138" i="71"/>
  <c r="V61" i="71"/>
  <c r="V56" i="71"/>
  <c r="V133" i="71"/>
  <c r="V55" i="71"/>
  <c r="V132" i="71"/>
  <c r="V48" i="71"/>
  <c r="V71" i="69"/>
  <c r="Z17" i="9"/>
  <c r="Z9" i="9"/>
  <c r="Y176" i="70"/>
  <c r="Y174" i="70"/>
  <c r="Y175" i="70"/>
  <c r="Y172" i="70"/>
  <c r="Y168" i="70"/>
  <c r="Y169" i="70"/>
  <c r="Y159" i="70"/>
  <c r="Y170" i="70"/>
  <c r="Y161" i="70"/>
  <c r="Y165" i="70"/>
  <c r="Y171" i="70"/>
  <c r="Y164" i="70"/>
  <c r="Y160" i="70"/>
  <c r="Y163" i="70"/>
  <c r="Y162" i="70"/>
  <c r="Y166" i="70"/>
  <c r="Y167" i="70"/>
  <c r="Y158" i="70"/>
  <c r="Y157" i="70"/>
  <c r="V125" i="71"/>
  <c r="V150" i="71" s="1"/>
  <c r="L176" i="98"/>
  <c r="V176" i="71"/>
  <c r="V166" i="71"/>
  <c r="V169" i="71"/>
  <c r="V161" i="71"/>
  <c r="V160" i="71"/>
  <c r="V170" i="71"/>
  <c r="V165" i="71"/>
  <c r="V172" i="71"/>
  <c r="V159" i="71"/>
  <c r="V163" i="71"/>
  <c r="V162" i="71"/>
  <c r="V164" i="71"/>
  <c r="V174" i="71"/>
  <c r="V168" i="71"/>
  <c r="V175" i="71"/>
  <c r="V171" i="71"/>
  <c r="V167" i="71"/>
  <c r="V158" i="71"/>
  <c r="V157" i="71"/>
  <c r="V173" i="71"/>
  <c r="V49" i="72"/>
  <c r="U150" i="72"/>
  <c r="L118" i="98"/>
  <c r="L121" i="98"/>
  <c r="L125" i="98"/>
  <c r="L120" i="98"/>
  <c r="L123" i="98"/>
  <c r="L124" i="98"/>
  <c r="L122" i="98"/>
  <c r="L117" i="98"/>
  <c r="L119" i="98"/>
  <c r="V176" i="1"/>
  <c r="V125" i="1"/>
  <c r="V175" i="1"/>
  <c r="V172" i="1"/>
  <c r="V174" i="1"/>
  <c r="V162" i="1"/>
  <c r="V163" i="1"/>
  <c r="V165" i="1"/>
  <c r="V161" i="1"/>
  <c r="V160" i="1"/>
  <c r="V170" i="1"/>
  <c r="V171" i="1"/>
  <c r="V169" i="1"/>
  <c r="V159" i="1"/>
  <c r="V168" i="1"/>
  <c r="V164" i="1"/>
  <c r="V166" i="1"/>
  <c r="V167" i="1"/>
  <c r="V158" i="1"/>
  <c r="V157" i="1"/>
  <c r="V177" i="72"/>
  <c r="V237" i="72"/>
  <c r="W176" i="69"/>
  <c r="M130" i="98"/>
  <c r="W174" i="69"/>
  <c r="W175" i="69"/>
  <c r="W165" i="69"/>
  <c r="W172" i="69"/>
  <c r="W160" i="69"/>
  <c r="W168" i="69"/>
  <c r="W170" i="69"/>
  <c r="W159" i="69"/>
  <c r="W166" i="69"/>
  <c r="W164" i="69"/>
  <c r="W163" i="69"/>
  <c r="W169" i="69"/>
  <c r="W171" i="69"/>
  <c r="W162" i="69"/>
  <c r="W161" i="69"/>
  <c r="W167" i="69"/>
  <c r="W158" i="69"/>
  <c r="W157" i="69"/>
  <c r="Y173" i="70"/>
  <c r="W173" i="72"/>
  <c r="W173" i="71"/>
  <c r="V48" i="1"/>
  <c r="M11" i="109"/>
  <c r="U74" i="1"/>
  <c r="U73" i="1"/>
  <c r="U139" i="1"/>
  <c r="U145" i="1"/>
  <c r="U59" i="1"/>
  <c r="U62" i="1"/>
  <c r="U136" i="1"/>
  <c r="U140" i="1"/>
  <c r="U69" i="1"/>
  <c r="U70" i="1"/>
  <c r="U146" i="1"/>
  <c r="U147" i="1"/>
  <c r="U63" i="1"/>
  <c r="U68" i="1"/>
  <c r="U135" i="1"/>
  <c r="U137" i="1"/>
  <c r="U134" i="1"/>
  <c r="U66" i="1"/>
  <c r="U143" i="1"/>
  <c r="U58" i="1"/>
  <c r="U60" i="1"/>
  <c r="U67" i="1"/>
  <c r="U144" i="1"/>
  <c r="U57" i="1"/>
  <c r="U141" i="1"/>
  <c r="U149" i="1"/>
  <c r="U64" i="1"/>
  <c r="U65" i="1"/>
  <c r="U142" i="1"/>
  <c r="U61" i="1"/>
  <c r="U138" i="1"/>
  <c r="U72" i="1"/>
  <c r="U56" i="1"/>
  <c r="U133" i="1"/>
  <c r="U55" i="1"/>
  <c r="U132" i="1"/>
  <c r="Y17" i="9"/>
  <c r="Y9" i="9"/>
  <c r="L12" i="109"/>
  <c r="L258" i="98"/>
  <c r="L262" i="98"/>
  <c r="L259" i="98"/>
  <c r="L261" i="98"/>
  <c r="L260" i="98"/>
  <c r="L257" i="98"/>
  <c r="L255" i="98"/>
  <c r="L256" i="98"/>
  <c r="L254" i="98"/>
  <c r="W176" i="70"/>
  <c r="W174" i="70"/>
  <c r="W175" i="70"/>
  <c r="W172" i="70"/>
  <c r="W163" i="70"/>
  <c r="W162" i="70"/>
  <c r="W165" i="70"/>
  <c r="W170" i="70"/>
  <c r="W169" i="70"/>
  <c r="W160" i="70"/>
  <c r="W164" i="70"/>
  <c r="W161" i="70"/>
  <c r="W168" i="70"/>
  <c r="W171" i="70"/>
  <c r="W159" i="70"/>
  <c r="W166" i="70"/>
  <c r="W167" i="70"/>
  <c r="W158" i="70"/>
  <c r="W157" i="70"/>
  <c r="W173" i="70"/>
  <c r="U125" i="1"/>
  <c r="V145" i="1" s="1"/>
  <c r="X173" i="69"/>
  <c r="V237" i="1"/>
  <c r="V207" i="1"/>
  <c r="W178" i="1"/>
  <c r="V148" i="72" l="1"/>
  <c r="X237" i="70"/>
  <c r="X177" i="70"/>
  <c r="U148" i="1"/>
  <c r="Y177" i="70"/>
  <c r="Y237" i="70"/>
  <c r="V177" i="1"/>
  <c r="V126" i="1"/>
  <c r="V151" i="1" s="1"/>
  <c r="V49" i="1"/>
  <c r="V152" i="1"/>
  <c r="V148" i="71"/>
  <c r="V71" i="1"/>
  <c r="U71" i="1"/>
  <c r="V71" i="71"/>
  <c r="V150" i="1"/>
  <c r="O130" i="98"/>
  <c r="Y176" i="69"/>
  <c r="Y174" i="69"/>
  <c r="Y172" i="69"/>
  <c r="Y175" i="69"/>
  <c r="Y166" i="69"/>
  <c r="Y169" i="69"/>
  <c r="Y171" i="69"/>
  <c r="Y159" i="69"/>
  <c r="Y161" i="69"/>
  <c r="Y170" i="69"/>
  <c r="Y164" i="69"/>
  <c r="Y165" i="69"/>
  <c r="Y163" i="69"/>
  <c r="Y160" i="69"/>
  <c r="Y168" i="69"/>
  <c r="Y162" i="69"/>
  <c r="Y167" i="69"/>
  <c r="Y158" i="69"/>
  <c r="Y157" i="69"/>
  <c r="N13" i="109"/>
  <c r="V75" i="1"/>
  <c r="O176" i="98"/>
  <c r="Y176" i="71"/>
  <c r="Y174" i="71"/>
  <c r="Y175" i="71"/>
  <c r="Y172" i="71"/>
  <c r="Y168" i="71"/>
  <c r="Y164" i="71"/>
  <c r="Y160" i="71"/>
  <c r="Y170" i="71"/>
  <c r="Y166" i="71"/>
  <c r="Y162" i="71"/>
  <c r="Y169" i="71"/>
  <c r="Y161" i="71"/>
  <c r="Y159" i="71"/>
  <c r="Y163" i="71"/>
  <c r="Y171" i="71"/>
  <c r="Y165" i="71"/>
  <c r="Y167" i="71"/>
  <c r="Y158" i="71"/>
  <c r="Y157" i="71"/>
  <c r="M210" i="98"/>
  <c r="M215" i="98"/>
  <c r="M217" i="98"/>
  <c r="M216" i="98"/>
  <c r="M213" i="98"/>
  <c r="M214" i="98"/>
  <c r="M212" i="98"/>
  <c r="M209" i="98"/>
  <c r="M211" i="98"/>
  <c r="Y173" i="71"/>
  <c r="L85" i="98"/>
  <c r="L34" i="98"/>
  <c r="L31" i="98"/>
  <c r="L36" i="98"/>
  <c r="L30" i="98"/>
  <c r="L32" i="98"/>
  <c r="L33" i="98"/>
  <c r="L29" i="98"/>
  <c r="L35" i="98"/>
  <c r="L37" i="98"/>
  <c r="Y173" i="69"/>
  <c r="L168" i="98"/>
  <c r="L169" i="98"/>
  <c r="L170" i="98"/>
  <c r="L165" i="98"/>
  <c r="L166" i="98"/>
  <c r="L171" i="98"/>
  <c r="L167" i="98"/>
  <c r="L163" i="98"/>
  <c r="L164" i="98"/>
  <c r="V149" i="1"/>
  <c r="V147" i="1"/>
  <c r="V146" i="1"/>
  <c r="V137" i="1"/>
  <c r="N12" i="109"/>
  <c r="W176" i="1"/>
  <c r="W175" i="1"/>
  <c r="W174" i="1"/>
  <c r="W172" i="1"/>
  <c r="W165" i="1"/>
  <c r="W164" i="1"/>
  <c r="W170" i="1"/>
  <c r="W160" i="1"/>
  <c r="W161" i="1"/>
  <c r="W171" i="1"/>
  <c r="W162" i="1"/>
  <c r="W169" i="1"/>
  <c r="W168" i="1"/>
  <c r="W163" i="1"/>
  <c r="W159" i="1"/>
  <c r="W166" i="1"/>
  <c r="W167" i="1"/>
  <c r="W158" i="1"/>
  <c r="W157" i="1"/>
  <c r="X176" i="72"/>
  <c r="N267" i="98"/>
  <c r="X174" i="72"/>
  <c r="X172" i="72"/>
  <c r="X169" i="72"/>
  <c r="X168" i="72"/>
  <c r="X171" i="72"/>
  <c r="X170" i="72"/>
  <c r="X175" i="72"/>
  <c r="X161" i="72"/>
  <c r="X166" i="72"/>
  <c r="X160" i="72"/>
  <c r="X164" i="72"/>
  <c r="X159" i="72"/>
  <c r="X165" i="72"/>
  <c r="X162" i="72"/>
  <c r="X163" i="72"/>
  <c r="X167" i="72"/>
  <c r="X158" i="72"/>
  <c r="X157" i="72"/>
  <c r="M12" i="109"/>
  <c r="AA17" i="9"/>
  <c r="AA9" i="9"/>
  <c r="O216" i="98"/>
  <c r="O210" i="98"/>
  <c r="O213" i="98"/>
  <c r="O214" i="98"/>
  <c r="O215" i="98"/>
  <c r="O217" i="98"/>
  <c r="O212" i="98"/>
  <c r="O211" i="98"/>
  <c r="O209" i="98"/>
  <c r="J74" i="98"/>
  <c r="J77" i="98"/>
  <c r="J72" i="98"/>
  <c r="J76" i="98"/>
  <c r="J79" i="98"/>
  <c r="J75" i="98"/>
  <c r="J78" i="98"/>
  <c r="J73" i="98"/>
  <c r="J71" i="98"/>
  <c r="V141" i="1"/>
  <c r="V142" i="1"/>
  <c r="V135" i="1"/>
  <c r="V144" i="1"/>
  <c r="X176" i="70"/>
  <c r="X174" i="70"/>
  <c r="X175" i="70"/>
  <c r="X169" i="70"/>
  <c r="X172" i="70"/>
  <c r="X170" i="70"/>
  <c r="X164" i="70"/>
  <c r="X161" i="70"/>
  <c r="X168" i="70"/>
  <c r="X165" i="70"/>
  <c r="X162" i="70"/>
  <c r="X160" i="70"/>
  <c r="X171" i="70"/>
  <c r="X159" i="70"/>
  <c r="X163" i="70"/>
  <c r="X166" i="70"/>
  <c r="X167" i="70"/>
  <c r="X158" i="70"/>
  <c r="X157" i="70"/>
  <c r="X173" i="70"/>
  <c r="K77" i="98"/>
  <c r="K75" i="98"/>
  <c r="K76" i="98"/>
  <c r="K78" i="98"/>
  <c r="K74" i="98"/>
  <c r="K72" i="98"/>
  <c r="K79" i="98"/>
  <c r="K71" i="98"/>
  <c r="K73" i="98"/>
  <c r="N176" i="98"/>
  <c r="X176" i="71"/>
  <c r="X174" i="71"/>
  <c r="X175" i="71"/>
  <c r="X172" i="71"/>
  <c r="X164" i="71"/>
  <c r="X169" i="71"/>
  <c r="X170" i="71"/>
  <c r="X160" i="71"/>
  <c r="X166" i="71"/>
  <c r="X161" i="71"/>
  <c r="X168" i="71"/>
  <c r="X159" i="71"/>
  <c r="X162" i="71"/>
  <c r="X163" i="71"/>
  <c r="X171" i="71"/>
  <c r="X165" i="71"/>
  <c r="X167" i="71"/>
  <c r="X158" i="71"/>
  <c r="X157" i="71"/>
  <c r="V132" i="1"/>
  <c r="M120" i="98"/>
  <c r="M124" i="98"/>
  <c r="M121" i="98"/>
  <c r="M123" i="98"/>
  <c r="M125" i="98"/>
  <c r="M122" i="98"/>
  <c r="M118" i="98"/>
  <c r="M119" i="98"/>
  <c r="M117" i="98"/>
  <c r="W173" i="1"/>
  <c r="V136" i="1"/>
  <c r="V139" i="1"/>
  <c r="V143" i="1"/>
  <c r="V140" i="1"/>
  <c r="X173" i="71"/>
  <c r="M260" i="98"/>
  <c r="M259" i="98"/>
  <c r="M257" i="98"/>
  <c r="M258" i="98"/>
  <c r="M255" i="98"/>
  <c r="M262" i="98"/>
  <c r="M261" i="98"/>
  <c r="M254" i="98"/>
  <c r="M256" i="98"/>
  <c r="W237" i="72"/>
  <c r="W177" i="72"/>
  <c r="N130" i="98"/>
  <c r="X176" i="69"/>
  <c r="X172" i="69"/>
  <c r="X174" i="69"/>
  <c r="X175" i="69"/>
  <c r="X171" i="69"/>
  <c r="X165" i="69"/>
  <c r="X166" i="69"/>
  <c r="X169" i="69"/>
  <c r="X161" i="69"/>
  <c r="X164" i="69"/>
  <c r="X159" i="69"/>
  <c r="X170" i="69"/>
  <c r="X160" i="69"/>
  <c r="X168" i="69"/>
  <c r="X162" i="69"/>
  <c r="X163" i="69"/>
  <c r="X167" i="69"/>
  <c r="X158" i="69"/>
  <c r="X157" i="69"/>
  <c r="U150" i="1"/>
  <c r="V133" i="1"/>
  <c r="V138" i="1"/>
  <c r="V134" i="1"/>
  <c r="X173" i="72"/>
  <c r="M166" i="98"/>
  <c r="M168" i="98"/>
  <c r="M169" i="98"/>
  <c r="M170" i="98"/>
  <c r="M171" i="98"/>
  <c r="M163" i="98"/>
  <c r="M165" i="98"/>
  <c r="M167" i="98"/>
  <c r="M164" i="98"/>
  <c r="W237" i="1"/>
  <c r="Y178" i="1"/>
  <c r="W177" i="1" l="1"/>
  <c r="X173" i="1"/>
  <c r="X178" i="1"/>
  <c r="Y176" i="1"/>
  <c r="Y175" i="1"/>
  <c r="Y172" i="1"/>
  <c r="Y174" i="1"/>
  <c r="Y170" i="1"/>
  <c r="Y161" i="1"/>
  <c r="Y164" i="1"/>
  <c r="Y169" i="1"/>
  <c r="Y159" i="1"/>
  <c r="Y160" i="1"/>
  <c r="Y168" i="1"/>
  <c r="Y171" i="1"/>
  <c r="Y162" i="1"/>
  <c r="Y163" i="1"/>
  <c r="Y165" i="1"/>
  <c r="Y166" i="1"/>
  <c r="Y167" i="1"/>
  <c r="Y158" i="1"/>
  <c r="Y157" i="1"/>
  <c r="Y237" i="72"/>
  <c r="Y177" i="72"/>
  <c r="L76" i="98"/>
  <c r="L75" i="98"/>
  <c r="L79" i="98"/>
  <c r="L78" i="98"/>
  <c r="L77" i="98"/>
  <c r="L72" i="98"/>
  <c r="L74" i="98"/>
  <c r="L71" i="98"/>
  <c r="L73" i="98"/>
  <c r="N255" i="98"/>
  <c r="N262" i="98"/>
  <c r="N260" i="98"/>
  <c r="N254" i="98"/>
  <c r="N256" i="98"/>
  <c r="N259" i="98"/>
  <c r="N258" i="98"/>
  <c r="N257" i="98"/>
  <c r="N261" i="98"/>
  <c r="M85" i="98"/>
  <c r="M33" i="98"/>
  <c r="M34" i="98"/>
  <c r="M31" i="98"/>
  <c r="M30" i="98"/>
  <c r="M32" i="98"/>
  <c r="M29" i="98"/>
  <c r="M35" i="98"/>
  <c r="M36" i="98"/>
  <c r="M37" i="98"/>
  <c r="O166" i="98"/>
  <c r="O170" i="98"/>
  <c r="O164" i="98"/>
  <c r="O167" i="98"/>
  <c r="O168" i="98"/>
  <c r="O171" i="98"/>
  <c r="O169" i="98"/>
  <c r="O165" i="98"/>
  <c r="O163" i="98"/>
  <c r="X177" i="72"/>
  <c r="X237" i="72"/>
  <c r="Y173" i="1"/>
  <c r="N122" i="98"/>
  <c r="N124" i="98"/>
  <c r="N118" i="98"/>
  <c r="N123" i="98"/>
  <c r="N120" i="98"/>
  <c r="N119" i="98"/>
  <c r="N117" i="98"/>
  <c r="N121" i="98"/>
  <c r="N125" i="98"/>
  <c r="N210" i="98"/>
  <c r="N214" i="98"/>
  <c r="N215" i="98"/>
  <c r="N212" i="98"/>
  <c r="N213" i="98"/>
  <c r="N216" i="98"/>
  <c r="N217" i="98"/>
  <c r="N211" i="98"/>
  <c r="N209" i="98"/>
  <c r="AB17" i="9"/>
  <c r="AB9" i="9"/>
  <c r="X176" i="1"/>
  <c r="X175" i="1"/>
  <c r="X172" i="1"/>
  <c r="X174" i="1"/>
  <c r="X164" i="1"/>
  <c r="X170" i="1"/>
  <c r="X161" i="1"/>
  <c r="X169" i="1"/>
  <c r="X160" i="1"/>
  <c r="X171" i="1"/>
  <c r="X168" i="1"/>
  <c r="X159" i="1"/>
  <c r="X166" i="1"/>
  <c r="X163" i="1"/>
  <c r="X165" i="1"/>
  <c r="X162" i="1"/>
  <c r="X167" i="1"/>
  <c r="X158" i="1"/>
  <c r="X157" i="1"/>
  <c r="V148" i="1"/>
  <c r="N166" i="98"/>
  <c r="N164" i="98"/>
  <c r="N170" i="98"/>
  <c r="N167" i="98"/>
  <c r="N169" i="98"/>
  <c r="N171" i="98"/>
  <c r="N168" i="98"/>
  <c r="N163" i="98"/>
  <c r="N165" i="98"/>
  <c r="O267" i="98"/>
  <c r="Y176" i="72"/>
  <c r="Y172" i="72"/>
  <c r="Y174" i="72"/>
  <c r="Y166" i="72"/>
  <c r="Y175" i="72"/>
  <c r="Y170" i="72"/>
  <c r="Y161" i="72"/>
  <c r="Y171" i="72"/>
  <c r="Y168" i="72"/>
  <c r="Y165" i="72"/>
  <c r="Y169" i="72"/>
  <c r="Y164" i="72"/>
  <c r="Y160" i="72"/>
  <c r="Y162" i="72"/>
  <c r="Y159" i="72"/>
  <c r="Y163" i="72"/>
  <c r="Y167" i="72"/>
  <c r="Y158" i="72"/>
  <c r="Y157" i="72"/>
  <c r="Y173" i="72"/>
  <c r="O123" i="98"/>
  <c r="O125" i="98"/>
  <c r="O121" i="98"/>
  <c r="O122" i="98"/>
  <c r="O120" i="98"/>
  <c r="O124" i="98"/>
  <c r="O118" i="98"/>
  <c r="O119" i="98"/>
  <c r="O117" i="98"/>
  <c r="Y237" i="1"/>
  <c r="X237" i="1"/>
  <c r="X177" i="1" l="1"/>
  <c r="Y177" i="1"/>
  <c r="O257" i="98"/>
  <c r="O258" i="98"/>
  <c r="O260" i="98"/>
  <c r="O255" i="98"/>
  <c r="O262" i="98"/>
  <c r="O259" i="98"/>
  <c r="O261" i="98"/>
  <c r="O254" i="98"/>
  <c r="O256" i="98"/>
  <c r="AC17" i="9"/>
  <c r="AC9" i="9"/>
  <c r="M76" i="98"/>
  <c r="M77" i="98"/>
  <c r="M79" i="98"/>
  <c r="M74" i="98"/>
  <c r="M78" i="98"/>
  <c r="M75" i="98"/>
  <c r="M72" i="98"/>
  <c r="M71" i="98"/>
  <c r="M73" i="98"/>
  <c r="O85" i="98"/>
  <c r="O30" i="98"/>
  <c r="O34" i="98"/>
  <c r="O31" i="98"/>
  <c r="O33" i="98"/>
  <c r="O32" i="98"/>
  <c r="O36" i="98"/>
  <c r="O29" i="98"/>
  <c r="O35" i="98"/>
  <c r="O37" i="98"/>
  <c r="N85" i="98"/>
  <c r="N34" i="98"/>
  <c r="N31" i="98"/>
  <c r="N33" i="98"/>
  <c r="N32" i="98"/>
  <c r="N30" i="98"/>
  <c r="N29" i="98"/>
  <c r="N35" i="98"/>
  <c r="N36" i="98"/>
  <c r="N37" i="98"/>
  <c r="AD9" i="9"/>
  <c r="AD17" i="9"/>
  <c r="N77" i="98" l="1"/>
  <c r="N79" i="98"/>
  <c r="N74" i="98"/>
  <c r="N76" i="98"/>
  <c r="N78" i="98"/>
  <c r="N75" i="98"/>
  <c r="N72" i="98"/>
  <c r="N71" i="98"/>
  <c r="N73" i="98"/>
  <c r="O75" i="98"/>
  <c r="O74" i="98"/>
  <c r="O78" i="98"/>
  <c r="O76" i="98"/>
  <c r="O79" i="98"/>
  <c r="O72" i="98"/>
  <c r="O77" i="98"/>
  <c r="O71" i="98"/>
  <c r="O73" i="98"/>
  <c r="L124" i="72" l="1"/>
  <c r="P124" i="72"/>
  <c r="E124" i="72"/>
  <c r="K174" i="72"/>
  <c r="F124" i="72"/>
  <c r="M124" i="72"/>
  <c r="O124" i="72"/>
  <c r="P174" i="72"/>
  <c r="G124" i="72"/>
  <c r="O174" i="72"/>
  <c r="L174" i="72"/>
  <c r="K46" i="72" l="1"/>
  <c r="C267" i="98"/>
  <c r="M176" i="72"/>
  <c r="M170" i="72"/>
  <c r="M164" i="72"/>
  <c r="M169" i="72"/>
  <c r="M162" i="72"/>
  <c r="M160" i="72"/>
  <c r="M172" i="72"/>
  <c r="M175" i="72"/>
  <c r="M165" i="72"/>
  <c r="M166" i="72"/>
  <c r="M159" i="72"/>
  <c r="M163" i="72"/>
  <c r="M161" i="72"/>
  <c r="M168" i="72"/>
  <c r="M171" i="72"/>
  <c r="M167" i="72"/>
  <c r="M158" i="72"/>
  <c r="M157" i="72"/>
  <c r="M173" i="72"/>
  <c r="D176" i="72"/>
  <c r="D172" i="72"/>
  <c r="D164" i="72"/>
  <c r="D160" i="72"/>
  <c r="D161" i="72"/>
  <c r="D166" i="72"/>
  <c r="D165" i="72"/>
  <c r="D170" i="72"/>
  <c r="D163" i="72"/>
  <c r="D162" i="72"/>
  <c r="D175" i="72"/>
  <c r="D169" i="72"/>
  <c r="D159" i="72"/>
  <c r="D168" i="72"/>
  <c r="D171" i="72"/>
  <c r="D167" i="72"/>
  <c r="D158" i="72"/>
  <c r="D157" i="72"/>
  <c r="D173" i="72"/>
  <c r="I46" i="72"/>
  <c r="R46" i="72"/>
  <c r="L46" i="72"/>
  <c r="J46" i="72"/>
  <c r="O46" i="72"/>
  <c r="D46" i="72"/>
  <c r="I124" i="72"/>
  <c r="H124" i="72"/>
  <c r="K124" i="72"/>
  <c r="S46" i="72"/>
  <c r="B267" i="98"/>
  <c r="L176" i="72"/>
  <c r="L161" i="72"/>
  <c r="L172" i="72"/>
  <c r="L160" i="72"/>
  <c r="L162" i="72"/>
  <c r="L164" i="72"/>
  <c r="L163" i="72"/>
  <c r="L175" i="72"/>
  <c r="L165" i="72"/>
  <c r="L166" i="72"/>
  <c r="L170" i="72"/>
  <c r="L159" i="72"/>
  <c r="L168" i="72"/>
  <c r="L169" i="72"/>
  <c r="L171" i="72"/>
  <c r="L167" i="72"/>
  <c r="L158" i="72"/>
  <c r="L157" i="72"/>
  <c r="L173" i="72"/>
  <c r="E46" i="72"/>
  <c r="O176" i="72"/>
  <c r="E267" i="98"/>
  <c r="O163" i="72"/>
  <c r="O169" i="72"/>
  <c r="O170" i="72"/>
  <c r="O166" i="72"/>
  <c r="O159" i="72"/>
  <c r="O165" i="72"/>
  <c r="O160" i="72"/>
  <c r="O161" i="72"/>
  <c r="O172" i="72"/>
  <c r="O162" i="72"/>
  <c r="O175" i="72"/>
  <c r="O164" i="72"/>
  <c r="O168" i="72"/>
  <c r="O171" i="72"/>
  <c r="O167" i="72"/>
  <c r="O158" i="72"/>
  <c r="O157" i="72"/>
  <c r="O173" i="72"/>
  <c r="H46" i="72"/>
  <c r="E176" i="72"/>
  <c r="E160" i="72"/>
  <c r="E161" i="72"/>
  <c r="E164" i="72"/>
  <c r="E170" i="72"/>
  <c r="E175" i="72"/>
  <c r="E172" i="72"/>
  <c r="E162" i="72"/>
  <c r="E166" i="72"/>
  <c r="E165" i="72"/>
  <c r="E163" i="72"/>
  <c r="E169" i="72"/>
  <c r="E159" i="72"/>
  <c r="E168" i="72"/>
  <c r="E171" i="72"/>
  <c r="E167" i="72"/>
  <c r="E158" i="72"/>
  <c r="E157" i="72"/>
  <c r="E173" i="72"/>
  <c r="N176" i="72"/>
  <c r="D267" i="98"/>
  <c r="N172" i="72"/>
  <c r="N165" i="72"/>
  <c r="N160" i="72"/>
  <c r="N161" i="72"/>
  <c r="N169" i="72"/>
  <c r="N159" i="72"/>
  <c r="N163" i="72"/>
  <c r="N162" i="72"/>
  <c r="N175" i="72"/>
  <c r="N164" i="72"/>
  <c r="N170" i="72"/>
  <c r="N166" i="72"/>
  <c r="N168" i="72"/>
  <c r="N171" i="72"/>
  <c r="N167" i="72"/>
  <c r="N158" i="72"/>
  <c r="N157" i="72"/>
  <c r="N173" i="72"/>
  <c r="F267" i="98"/>
  <c r="P176" i="72"/>
  <c r="P161" i="72"/>
  <c r="P164" i="72"/>
  <c r="P163" i="72"/>
  <c r="P169" i="72"/>
  <c r="P175" i="72"/>
  <c r="P166" i="72"/>
  <c r="P159" i="72"/>
  <c r="P165" i="72"/>
  <c r="P172" i="72"/>
  <c r="P162" i="72"/>
  <c r="P170" i="72"/>
  <c r="P160" i="72"/>
  <c r="P168" i="72"/>
  <c r="P171" i="72"/>
  <c r="P167" i="72"/>
  <c r="P158" i="72"/>
  <c r="P157" i="72"/>
  <c r="P173" i="72"/>
  <c r="G46" i="72"/>
  <c r="M46" i="72"/>
  <c r="C124" i="72"/>
  <c r="Q124" i="72"/>
  <c r="R124" i="72"/>
  <c r="D124" i="72"/>
  <c r="N124" i="72"/>
  <c r="P46" i="72"/>
  <c r="N46" i="72"/>
  <c r="K176" i="72"/>
  <c r="K170" i="72"/>
  <c r="K160" i="72"/>
  <c r="K165" i="72"/>
  <c r="K175" i="72"/>
  <c r="K166" i="72"/>
  <c r="K172" i="72"/>
  <c r="K169" i="72"/>
  <c r="K162" i="72"/>
  <c r="K164" i="72"/>
  <c r="K161" i="72"/>
  <c r="K163" i="72"/>
  <c r="K159" i="72"/>
  <c r="K168" i="72"/>
  <c r="K171" i="72"/>
  <c r="K167" i="72"/>
  <c r="K158" i="72"/>
  <c r="K157" i="72"/>
  <c r="K173" i="72"/>
  <c r="F46" i="72"/>
  <c r="Q46" i="72"/>
  <c r="J124" i="72"/>
  <c r="M174" i="72"/>
  <c r="E174" i="72"/>
  <c r="D174" i="72"/>
  <c r="N174" i="72"/>
  <c r="P178" i="1"/>
  <c r="K178" i="1"/>
  <c r="D125" i="72"/>
  <c r="R178" i="1"/>
  <c r="I72" i="72"/>
  <c r="E124" i="1"/>
  <c r="D124" i="1"/>
  <c r="O178" i="1"/>
  <c r="P124" i="1"/>
  <c r="G124" i="1"/>
  <c r="D48" i="72" l="1"/>
  <c r="N174" i="1"/>
  <c r="N178" i="1"/>
  <c r="H178" i="1"/>
  <c r="H177" i="1"/>
  <c r="L174" i="1"/>
  <c r="L178" i="1"/>
  <c r="I174" i="1"/>
  <c r="I178" i="1"/>
  <c r="I177" i="1"/>
  <c r="C174" i="1"/>
  <c r="C177" i="1"/>
  <c r="C178" i="1"/>
  <c r="F177" i="1"/>
  <c r="F178" i="1"/>
  <c r="F72" i="72"/>
  <c r="E149" i="72"/>
  <c r="M46" i="1"/>
  <c r="M74" i="72"/>
  <c r="N48" i="72"/>
  <c r="M73" i="72"/>
  <c r="M57" i="72"/>
  <c r="M62" i="72"/>
  <c r="M66" i="72"/>
  <c r="M64" i="72"/>
  <c r="M70" i="72"/>
  <c r="M63" i="72"/>
  <c r="M69" i="72"/>
  <c r="M60" i="72"/>
  <c r="M58" i="72"/>
  <c r="M67" i="72"/>
  <c r="M59" i="72"/>
  <c r="M68" i="72"/>
  <c r="M65" i="72"/>
  <c r="M61" i="72"/>
  <c r="M56" i="72"/>
  <c r="M55" i="72"/>
  <c r="M48" i="72"/>
  <c r="L74" i="72"/>
  <c r="L57" i="72"/>
  <c r="L70" i="72"/>
  <c r="L59" i="72"/>
  <c r="L62" i="72"/>
  <c r="L60" i="72"/>
  <c r="L73" i="72"/>
  <c r="L58" i="72"/>
  <c r="L61" i="72"/>
  <c r="L68" i="72"/>
  <c r="L63" i="72"/>
  <c r="L64" i="72"/>
  <c r="L66" i="72"/>
  <c r="L69" i="72"/>
  <c r="L67" i="72"/>
  <c r="L65" i="72"/>
  <c r="L56" i="72"/>
  <c r="L55" i="72"/>
  <c r="M178" i="1"/>
  <c r="R46" i="1"/>
  <c r="G125" i="72"/>
  <c r="K46" i="1"/>
  <c r="O46" i="1"/>
  <c r="Q74" i="72"/>
  <c r="R48" i="72"/>
  <c r="Q73" i="72"/>
  <c r="Q59" i="72"/>
  <c r="Q57" i="72"/>
  <c r="Q60" i="72"/>
  <c r="Q70" i="72"/>
  <c r="Q67" i="72"/>
  <c r="Q62" i="72"/>
  <c r="Q68" i="72"/>
  <c r="Q66" i="72"/>
  <c r="Q58" i="72"/>
  <c r="Q64" i="72"/>
  <c r="Q69" i="72"/>
  <c r="Q65" i="72"/>
  <c r="Q63" i="72"/>
  <c r="Q61" i="72"/>
  <c r="Q56" i="72"/>
  <c r="Q55" i="72"/>
  <c r="R176" i="1"/>
  <c r="R172" i="1"/>
  <c r="R175" i="1"/>
  <c r="R162" i="1"/>
  <c r="R168" i="1"/>
  <c r="R163" i="1"/>
  <c r="R171" i="1"/>
  <c r="R164" i="1"/>
  <c r="R170" i="1"/>
  <c r="R169" i="1"/>
  <c r="R161" i="1"/>
  <c r="R160" i="1"/>
  <c r="R165" i="1"/>
  <c r="R166" i="1"/>
  <c r="R159" i="1"/>
  <c r="R167" i="1"/>
  <c r="R158" i="1"/>
  <c r="R157" i="1"/>
  <c r="R173" i="1"/>
  <c r="P46" i="1"/>
  <c r="S48" i="72"/>
  <c r="R74" i="72"/>
  <c r="R73" i="72"/>
  <c r="R57" i="72"/>
  <c r="R59" i="72"/>
  <c r="R66" i="72"/>
  <c r="R70" i="72"/>
  <c r="R60" i="72"/>
  <c r="R67" i="72"/>
  <c r="R69" i="72"/>
  <c r="R68" i="72"/>
  <c r="R58" i="72"/>
  <c r="R63" i="72"/>
  <c r="R62" i="72"/>
  <c r="R64" i="72"/>
  <c r="R65" i="72"/>
  <c r="R61" i="72"/>
  <c r="R56" i="72"/>
  <c r="R55" i="72"/>
  <c r="S63" i="72"/>
  <c r="S66" i="72"/>
  <c r="S56" i="72"/>
  <c r="S58" i="72"/>
  <c r="S62" i="72"/>
  <c r="S69" i="72"/>
  <c r="S67" i="72"/>
  <c r="S61" i="72"/>
  <c r="S73" i="72"/>
  <c r="S59" i="72"/>
  <c r="S68" i="72"/>
  <c r="S65" i="72"/>
  <c r="S55" i="72"/>
  <c r="S74" i="72"/>
  <c r="S57" i="72"/>
  <c r="S70" i="72"/>
  <c r="S64" i="72"/>
  <c r="S60" i="72"/>
  <c r="F176" i="1"/>
  <c r="F163" i="1"/>
  <c r="F159" i="1"/>
  <c r="F164" i="1"/>
  <c r="F160" i="1"/>
  <c r="F165" i="1"/>
  <c r="F166" i="1"/>
  <c r="F175" i="1"/>
  <c r="F161" i="1"/>
  <c r="F169" i="1"/>
  <c r="F162" i="1"/>
  <c r="F170" i="1"/>
  <c r="F172" i="1"/>
  <c r="F168" i="1"/>
  <c r="F171" i="1"/>
  <c r="F167" i="1"/>
  <c r="F158" i="1"/>
  <c r="F157" i="1"/>
  <c r="F173" i="1"/>
  <c r="N74" i="72"/>
  <c r="N73" i="72"/>
  <c r="N57" i="72"/>
  <c r="N67" i="72"/>
  <c r="N66" i="72"/>
  <c r="N62" i="72"/>
  <c r="N70" i="72"/>
  <c r="N63" i="72"/>
  <c r="N60" i="72"/>
  <c r="N58" i="72"/>
  <c r="N59" i="72"/>
  <c r="N64" i="72"/>
  <c r="N68" i="72"/>
  <c r="N69" i="72"/>
  <c r="N65" i="72"/>
  <c r="N61" i="72"/>
  <c r="N56" i="72"/>
  <c r="N55" i="72"/>
  <c r="E72" i="72"/>
  <c r="Q124" i="1"/>
  <c r="L72" i="72"/>
  <c r="Q176" i="72"/>
  <c r="G267" i="98"/>
  <c r="Q125" i="72"/>
  <c r="R144" i="72" s="1"/>
  <c r="Q163" i="72"/>
  <c r="Q160" i="72"/>
  <c r="Q172" i="72"/>
  <c r="Q159" i="72"/>
  <c r="Q166" i="72"/>
  <c r="Q161" i="72"/>
  <c r="Q175" i="72"/>
  <c r="Q170" i="72"/>
  <c r="Q169" i="72"/>
  <c r="Q162" i="72"/>
  <c r="Q164" i="72"/>
  <c r="Q165" i="72"/>
  <c r="Q168" i="72"/>
  <c r="Q171" i="72"/>
  <c r="Q167" i="72"/>
  <c r="Q158" i="72"/>
  <c r="Q157" i="72"/>
  <c r="Q173" i="72"/>
  <c r="Q174" i="72"/>
  <c r="F261" i="98"/>
  <c r="F262" i="98"/>
  <c r="F260" i="98"/>
  <c r="F259" i="98"/>
  <c r="F258" i="98"/>
  <c r="F255" i="98"/>
  <c r="F257" i="98"/>
  <c r="F254" i="98"/>
  <c r="F256" i="98"/>
  <c r="R174" i="1"/>
  <c r="R72" i="72"/>
  <c r="K72" i="72"/>
  <c r="I176" i="72"/>
  <c r="I125" i="72"/>
  <c r="J139" i="72" s="1"/>
  <c r="I169" i="72"/>
  <c r="I164" i="72"/>
  <c r="I172" i="72"/>
  <c r="I165" i="72"/>
  <c r="I162" i="72"/>
  <c r="I166" i="72"/>
  <c r="I161" i="72"/>
  <c r="I175" i="72"/>
  <c r="I170" i="72"/>
  <c r="I159" i="72"/>
  <c r="I160" i="72"/>
  <c r="I163" i="72"/>
  <c r="I168" i="72"/>
  <c r="I171" i="72"/>
  <c r="I167" i="72"/>
  <c r="I158" i="72"/>
  <c r="I157" i="72"/>
  <c r="I173" i="72"/>
  <c r="I174" i="72"/>
  <c r="C257" i="98"/>
  <c r="C259" i="98"/>
  <c r="C255" i="98"/>
  <c r="C262" i="98"/>
  <c r="C260" i="98"/>
  <c r="C261" i="98"/>
  <c r="C258" i="98"/>
  <c r="C256" i="98"/>
  <c r="C254" i="98"/>
  <c r="C176" i="72"/>
  <c r="C125" i="72"/>
  <c r="D149" i="72" s="1"/>
  <c r="C165" i="72"/>
  <c r="C164" i="72"/>
  <c r="C163" i="72"/>
  <c r="C170" i="72"/>
  <c r="C162" i="72"/>
  <c r="C166" i="72"/>
  <c r="C159" i="72"/>
  <c r="C175" i="72"/>
  <c r="C161" i="72"/>
  <c r="C169" i="72"/>
  <c r="C172" i="72"/>
  <c r="C160" i="72"/>
  <c r="C168" i="72"/>
  <c r="C171" i="72"/>
  <c r="C167" i="72"/>
  <c r="C157" i="72"/>
  <c r="C158" i="72"/>
  <c r="C173" i="72"/>
  <c r="C174" i="72"/>
  <c r="Q178" i="1"/>
  <c r="M177" i="72"/>
  <c r="M237" i="72"/>
  <c r="J46" i="1"/>
  <c r="N176" i="1"/>
  <c r="N172" i="1"/>
  <c r="N165" i="1"/>
  <c r="N169" i="1"/>
  <c r="N164" i="1"/>
  <c r="N161" i="1"/>
  <c r="N170" i="1"/>
  <c r="N175" i="1"/>
  <c r="N162" i="1"/>
  <c r="N159" i="1"/>
  <c r="N163" i="1"/>
  <c r="N171" i="1"/>
  <c r="N168" i="1"/>
  <c r="N160" i="1"/>
  <c r="N166" i="1"/>
  <c r="N167" i="1"/>
  <c r="N158" i="1"/>
  <c r="N157" i="1"/>
  <c r="N173" i="1"/>
  <c r="S46" i="1"/>
  <c r="Q177" i="72"/>
  <c r="Q237" i="72"/>
  <c r="Q48" i="72"/>
  <c r="L46" i="1"/>
  <c r="H176" i="1"/>
  <c r="H172" i="1"/>
  <c r="H163" i="1"/>
  <c r="H162" i="1"/>
  <c r="H159" i="1"/>
  <c r="H170" i="1"/>
  <c r="H175" i="1"/>
  <c r="H160" i="1"/>
  <c r="H164" i="1"/>
  <c r="H166" i="1"/>
  <c r="H165" i="1"/>
  <c r="H161" i="1"/>
  <c r="H169" i="1"/>
  <c r="H171" i="1"/>
  <c r="H168" i="1"/>
  <c r="H167" i="1"/>
  <c r="H158" i="1"/>
  <c r="H157" i="1"/>
  <c r="H173" i="1"/>
  <c r="P176" i="1"/>
  <c r="P163" i="1"/>
  <c r="P160" i="1"/>
  <c r="P161" i="1"/>
  <c r="P170" i="1"/>
  <c r="P164" i="1"/>
  <c r="P162" i="1"/>
  <c r="P165" i="1"/>
  <c r="P175" i="1"/>
  <c r="P169" i="1"/>
  <c r="P159" i="1"/>
  <c r="P172" i="1"/>
  <c r="P168" i="1"/>
  <c r="P171" i="1"/>
  <c r="P166" i="1"/>
  <c r="P167" i="1"/>
  <c r="P158" i="1"/>
  <c r="P157" i="1"/>
  <c r="P173" i="1"/>
  <c r="H174" i="1"/>
  <c r="M72" i="72"/>
  <c r="H176" i="72"/>
  <c r="H125" i="72"/>
  <c r="I135" i="72" s="1"/>
  <c r="H163" i="72"/>
  <c r="H162" i="72"/>
  <c r="H161" i="72"/>
  <c r="H160" i="72"/>
  <c r="H170" i="72"/>
  <c r="H164" i="72"/>
  <c r="H165" i="72"/>
  <c r="H159" i="72"/>
  <c r="H169" i="72"/>
  <c r="H172" i="72"/>
  <c r="H175" i="72"/>
  <c r="H166" i="72"/>
  <c r="H168" i="72"/>
  <c r="H171" i="72"/>
  <c r="H167" i="72"/>
  <c r="H158" i="72"/>
  <c r="H157" i="72"/>
  <c r="H173" i="72"/>
  <c r="H174" i="72"/>
  <c r="J176" i="72"/>
  <c r="J125" i="72"/>
  <c r="K149" i="72" s="1"/>
  <c r="J162" i="72"/>
  <c r="J166" i="72"/>
  <c r="J169" i="72"/>
  <c r="J161" i="72"/>
  <c r="J172" i="72"/>
  <c r="J170" i="72"/>
  <c r="J164" i="72"/>
  <c r="J160" i="72"/>
  <c r="J175" i="72"/>
  <c r="J159" i="72"/>
  <c r="J165" i="72"/>
  <c r="J163" i="72"/>
  <c r="J168" i="72"/>
  <c r="J171" i="72"/>
  <c r="J167" i="72"/>
  <c r="J158" i="72"/>
  <c r="J157" i="72"/>
  <c r="J173" i="72"/>
  <c r="J174" i="72"/>
  <c r="D72" i="72"/>
  <c r="N72" i="72"/>
  <c r="G176" i="72"/>
  <c r="G164" i="72"/>
  <c r="G159" i="72"/>
  <c r="G162" i="72"/>
  <c r="G166" i="72"/>
  <c r="G163" i="72"/>
  <c r="G165" i="72"/>
  <c r="G160" i="72"/>
  <c r="G170" i="72"/>
  <c r="G161" i="72"/>
  <c r="G169" i="72"/>
  <c r="G175" i="72"/>
  <c r="G172" i="72"/>
  <c r="G168" i="72"/>
  <c r="G171" i="72"/>
  <c r="G167" i="72"/>
  <c r="G158" i="72"/>
  <c r="G157" i="72"/>
  <c r="G173" i="72"/>
  <c r="G174" i="72"/>
  <c r="M125" i="72"/>
  <c r="N136" i="72" s="1"/>
  <c r="H46" i="1"/>
  <c r="I46" i="1"/>
  <c r="K48" i="72"/>
  <c r="J74" i="72"/>
  <c r="J70" i="72"/>
  <c r="J73" i="72"/>
  <c r="J64" i="72"/>
  <c r="J59" i="72"/>
  <c r="J68" i="72"/>
  <c r="J58" i="72"/>
  <c r="J62" i="72"/>
  <c r="J61" i="72"/>
  <c r="J143" i="72"/>
  <c r="J57" i="72"/>
  <c r="J66" i="72"/>
  <c r="J63" i="72"/>
  <c r="J69" i="72"/>
  <c r="J60" i="72"/>
  <c r="J67" i="72"/>
  <c r="J65" i="72"/>
  <c r="J56" i="72"/>
  <c r="J133" i="72"/>
  <c r="J55" i="72"/>
  <c r="K237" i="72"/>
  <c r="K177" i="72"/>
  <c r="I48" i="72"/>
  <c r="H57" i="72"/>
  <c r="H70" i="72"/>
  <c r="N46" i="1"/>
  <c r="J124" i="1"/>
  <c r="H124" i="1"/>
  <c r="K125" i="72"/>
  <c r="L140" i="72" s="1"/>
  <c r="F174" i="1"/>
  <c r="P125" i="72"/>
  <c r="Q134" i="72" s="1"/>
  <c r="N125" i="72"/>
  <c r="I124" i="1"/>
  <c r="E260" i="98"/>
  <c r="E259" i="98"/>
  <c r="E255" i="98"/>
  <c r="E257" i="98"/>
  <c r="E261" i="98"/>
  <c r="E258" i="98"/>
  <c r="E262" i="98"/>
  <c r="E256" i="98"/>
  <c r="E254" i="98"/>
  <c r="O124" i="1"/>
  <c r="B255" i="98"/>
  <c r="B258" i="98"/>
  <c r="B257" i="98"/>
  <c r="B254" i="98"/>
  <c r="B261" i="98"/>
  <c r="B260" i="98"/>
  <c r="B259" i="98"/>
  <c r="B256" i="98"/>
  <c r="B262" i="98"/>
  <c r="S72" i="72"/>
  <c r="K124" i="1"/>
  <c r="P174" i="1"/>
  <c r="J72" i="72"/>
  <c r="R176" i="72"/>
  <c r="H267" i="98"/>
  <c r="R125" i="72"/>
  <c r="R159" i="72"/>
  <c r="R163" i="72"/>
  <c r="R172" i="72"/>
  <c r="R164" i="72"/>
  <c r="R162" i="72"/>
  <c r="R160" i="72"/>
  <c r="R161" i="72"/>
  <c r="R165" i="72"/>
  <c r="R166" i="72"/>
  <c r="R170" i="72"/>
  <c r="R175" i="72"/>
  <c r="R169" i="72"/>
  <c r="R168" i="72"/>
  <c r="R171" i="72"/>
  <c r="R167" i="72"/>
  <c r="R158" i="72"/>
  <c r="R157" i="72"/>
  <c r="R173" i="72"/>
  <c r="R174" i="72"/>
  <c r="L176" i="1"/>
  <c r="L161" i="1"/>
  <c r="L165" i="1"/>
  <c r="L160" i="1"/>
  <c r="L163" i="1"/>
  <c r="L166" i="1"/>
  <c r="L172" i="1"/>
  <c r="L159" i="1"/>
  <c r="L175" i="1"/>
  <c r="L170" i="1"/>
  <c r="L164" i="1"/>
  <c r="L162" i="1"/>
  <c r="L169" i="1"/>
  <c r="L168" i="1"/>
  <c r="L171" i="1"/>
  <c r="L167" i="1"/>
  <c r="L158" i="1"/>
  <c r="L157" i="1"/>
  <c r="L173" i="1"/>
  <c r="I176" i="1"/>
  <c r="I169" i="1"/>
  <c r="I160" i="1"/>
  <c r="I161" i="1"/>
  <c r="I164" i="1"/>
  <c r="I175" i="1"/>
  <c r="I166" i="1"/>
  <c r="I162" i="1"/>
  <c r="I170" i="1"/>
  <c r="I163" i="1"/>
  <c r="I165" i="1"/>
  <c r="I159" i="1"/>
  <c r="I172" i="1"/>
  <c r="I171" i="1"/>
  <c r="I168" i="1"/>
  <c r="I167" i="1"/>
  <c r="I158" i="1"/>
  <c r="I157" i="1"/>
  <c r="I173" i="1"/>
  <c r="O237" i="72"/>
  <c r="O177" i="72"/>
  <c r="N237" i="72"/>
  <c r="N177" i="72"/>
  <c r="Q46" i="1"/>
  <c r="K74" i="72"/>
  <c r="L48" i="72"/>
  <c r="K147" i="72"/>
  <c r="K70" i="72"/>
  <c r="K57" i="72"/>
  <c r="K59" i="72"/>
  <c r="K62" i="72"/>
  <c r="K58" i="72"/>
  <c r="K68" i="72"/>
  <c r="K60" i="72"/>
  <c r="K73" i="72"/>
  <c r="K64" i="72"/>
  <c r="K141" i="72"/>
  <c r="K61" i="72"/>
  <c r="K66" i="72"/>
  <c r="K63" i="72"/>
  <c r="K143" i="72"/>
  <c r="K69" i="72"/>
  <c r="K67" i="72"/>
  <c r="K144" i="72"/>
  <c r="K65" i="72"/>
  <c r="K56" i="72"/>
  <c r="K133" i="72"/>
  <c r="K55" i="72"/>
  <c r="P177" i="72"/>
  <c r="P237" i="72"/>
  <c r="O176" i="1"/>
  <c r="O164" i="1"/>
  <c r="O170" i="1"/>
  <c r="O169" i="1"/>
  <c r="O160" i="1"/>
  <c r="O161" i="1"/>
  <c r="O165" i="1"/>
  <c r="O163" i="1"/>
  <c r="O159" i="1"/>
  <c r="O162" i="1"/>
  <c r="O175" i="1"/>
  <c r="O172" i="1"/>
  <c r="O168" i="1"/>
  <c r="O171" i="1"/>
  <c r="O166" i="1"/>
  <c r="O167" i="1"/>
  <c r="O158" i="1"/>
  <c r="O157" i="1"/>
  <c r="O173" i="1"/>
  <c r="E46" i="1"/>
  <c r="R237" i="72"/>
  <c r="R177" i="72"/>
  <c r="L237" i="72"/>
  <c r="L177" i="72"/>
  <c r="F46" i="1"/>
  <c r="G46" i="1"/>
  <c r="I74" i="72"/>
  <c r="J48" i="72"/>
  <c r="I58" i="72"/>
  <c r="I140" i="72"/>
  <c r="I70" i="72"/>
  <c r="I73" i="72"/>
  <c r="I59" i="72"/>
  <c r="I64" i="72"/>
  <c r="I63" i="72"/>
  <c r="I62" i="72"/>
  <c r="I139" i="72"/>
  <c r="I68" i="72"/>
  <c r="I66" i="72"/>
  <c r="I61" i="72"/>
  <c r="I57" i="72"/>
  <c r="I69" i="72"/>
  <c r="I60" i="72"/>
  <c r="I67" i="72"/>
  <c r="I65" i="72"/>
  <c r="I56" i="72"/>
  <c r="I55" i="72"/>
  <c r="C176" i="1"/>
  <c r="C163" i="1"/>
  <c r="C159" i="1"/>
  <c r="C166" i="1"/>
  <c r="C160" i="1"/>
  <c r="C164" i="1"/>
  <c r="C169" i="1"/>
  <c r="C161" i="1"/>
  <c r="C175" i="1"/>
  <c r="C162" i="1"/>
  <c r="C165" i="1"/>
  <c r="C170" i="1"/>
  <c r="C172" i="1"/>
  <c r="C168" i="1"/>
  <c r="C171" i="1"/>
  <c r="C167" i="1"/>
  <c r="C158" i="1"/>
  <c r="C157" i="1"/>
  <c r="C173" i="1"/>
  <c r="E48" i="72"/>
  <c r="D74" i="72"/>
  <c r="D73" i="72"/>
  <c r="D61" i="72"/>
  <c r="D57" i="72"/>
  <c r="D59" i="72"/>
  <c r="D62" i="72"/>
  <c r="D70" i="72"/>
  <c r="D60" i="72"/>
  <c r="D63" i="72"/>
  <c r="D68" i="72"/>
  <c r="D64" i="72"/>
  <c r="D58" i="72"/>
  <c r="D66" i="72"/>
  <c r="D69" i="72"/>
  <c r="D67" i="72"/>
  <c r="D142" i="72"/>
  <c r="D65" i="72"/>
  <c r="D56" i="72"/>
  <c r="D55" i="72"/>
  <c r="E74" i="72"/>
  <c r="F48" i="72"/>
  <c r="E134" i="72"/>
  <c r="E61" i="72"/>
  <c r="E136" i="72"/>
  <c r="E73" i="72"/>
  <c r="E57" i="72"/>
  <c r="E138" i="72"/>
  <c r="E68" i="72"/>
  <c r="E59" i="72"/>
  <c r="E145" i="72"/>
  <c r="E62" i="72"/>
  <c r="E135" i="72"/>
  <c r="E60" i="72"/>
  <c r="E70" i="72"/>
  <c r="E139" i="72"/>
  <c r="E63" i="72"/>
  <c r="E137" i="72"/>
  <c r="E147" i="72"/>
  <c r="E140" i="72"/>
  <c r="E58" i="72"/>
  <c r="E64" i="72"/>
  <c r="E66" i="72"/>
  <c r="E141" i="72"/>
  <c r="E143" i="72"/>
  <c r="E146" i="72"/>
  <c r="E69" i="72"/>
  <c r="E67" i="72"/>
  <c r="E144" i="72"/>
  <c r="E65" i="72"/>
  <c r="E142" i="72"/>
  <c r="E133" i="72"/>
  <c r="E132" i="72"/>
  <c r="E56" i="72"/>
  <c r="E55" i="72"/>
  <c r="K176" i="1"/>
  <c r="K161" i="1"/>
  <c r="K159" i="1"/>
  <c r="K169" i="1"/>
  <c r="K166" i="1"/>
  <c r="K165" i="1"/>
  <c r="K170" i="1"/>
  <c r="K160" i="1"/>
  <c r="K163" i="1"/>
  <c r="K162" i="1"/>
  <c r="K164" i="1"/>
  <c r="K175" i="1"/>
  <c r="K172" i="1"/>
  <c r="K168" i="1"/>
  <c r="K171" i="1"/>
  <c r="K167" i="1"/>
  <c r="K158" i="1"/>
  <c r="K157" i="1"/>
  <c r="K173" i="1"/>
  <c r="F74" i="72"/>
  <c r="F61" i="72"/>
  <c r="F68" i="72"/>
  <c r="F73" i="72"/>
  <c r="F58" i="72"/>
  <c r="F59" i="72"/>
  <c r="F62" i="72"/>
  <c r="F63" i="72"/>
  <c r="F60" i="72"/>
  <c r="F70" i="72"/>
  <c r="F64" i="72"/>
  <c r="F57" i="72"/>
  <c r="F66" i="72"/>
  <c r="F69" i="72"/>
  <c r="F67" i="72"/>
  <c r="F65" i="72"/>
  <c r="F56" i="72"/>
  <c r="F55" i="72"/>
  <c r="L124" i="1"/>
  <c r="F124" i="1"/>
  <c r="N124" i="1"/>
  <c r="D257" i="98"/>
  <c r="D259" i="98"/>
  <c r="D261" i="98"/>
  <c r="D255" i="98"/>
  <c r="D262" i="98"/>
  <c r="D258" i="98"/>
  <c r="D260" i="98"/>
  <c r="D254" i="98"/>
  <c r="D256" i="98"/>
  <c r="M124" i="1"/>
  <c r="E125" i="72"/>
  <c r="F149" i="72" s="1"/>
  <c r="R124" i="1"/>
  <c r="O174" i="1"/>
  <c r="L125" i="72"/>
  <c r="M136" i="72" s="1"/>
  <c r="K174" i="1"/>
  <c r="F176" i="72"/>
  <c r="F125" i="72"/>
  <c r="F170" i="72"/>
  <c r="F162" i="72"/>
  <c r="F159" i="72"/>
  <c r="F163" i="72"/>
  <c r="F164" i="72"/>
  <c r="F175" i="72"/>
  <c r="F166" i="72"/>
  <c r="F165" i="72"/>
  <c r="F169" i="72"/>
  <c r="F161" i="72"/>
  <c r="F160" i="72"/>
  <c r="F172" i="72"/>
  <c r="F168" i="72"/>
  <c r="F171" i="72"/>
  <c r="F167" i="72"/>
  <c r="F158" i="72"/>
  <c r="F157" i="72"/>
  <c r="F173" i="72"/>
  <c r="F174" i="72"/>
  <c r="Q72" i="72"/>
  <c r="K126" i="72"/>
  <c r="N237" i="1"/>
  <c r="O237" i="1"/>
  <c r="R237" i="1"/>
  <c r="K237" i="1"/>
  <c r="P237" i="1"/>
  <c r="L237" i="1"/>
  <c r="Q237" i="1"/>
  <c r="D48" i="1"/>
  <c r="M237" i="1"/>
  <c r="J132" i="72" l="1"/>
  <c r="J141" i="72"/>
  <c r="J142" i="72"/>
  <c r="J140" i="72"/>
  <c r="J147" i="72"/>
  <c r="J135" i="72"/>
  <c r="J144" i="72"/>
  <c r="J145" i="72"/>
  <c r="J134" i="72"/>
  <c r="J138" i="72"/>
  <c r="J137" i="72"/>
  <c r="J148" i="72" s="1"/>
  <c r="J146" i="72"/>
  <c r="J136" i="72"/>
  <c r="I147" i="72"/>
  <c r="I149" i="72"/>
  <c r="I133" i="72"/>
  <c r="I134" i="72"/>
  <c r="I137" i="72"/>
  <c r="D145" i="72"/>
  <c r="D134" i="72"/>
  <c r="I132" i="72"/>
  <c r="I142" i="72"/>
  <c r="I146" i="72"/>
  <c r="I138" i="72"/>
  <c r="I145" i="72"/>
  <c r="I136" i="72"/>
  <c r="R150" i="72"/>
  <c r="I141" i="72"/>
  <c r="L149" i="72"/>
  <c r="D137" i="72"/>
  <c r="D139" i="72"/>
  <c r="D138" i="72"/>
  <c r="I144" i="72"/>
  <c r="I143" i="72"/>
  <c r="D133" i="72"/>
  <c r="D144" i="72"/>
  <c r="D150" i="72"/>
  <c r="N150" i="72"/>
  <c r="H150" i="72"/>
  <c r="H141" i="72"/>
  <c r="H145" i="72"/>
  <c r="H139" i="72"/>
  <c r="H146" i="72"/>
  <c r="H142" i="72"/>
  <c r="H132" i="72"/>
  <c r="H133" i="72"/>
  <c r="H66" i="72"/>
  <c r="H62" i="72"/>
  <c r="H64" i="72"/>
  <c r="H147" i="72"/>
  <c r="K49" i="72"/>
  <c r="D143" i="72"/>
  <c r="D140" i="72"/>
  <c r="D136" i="72"/>
  <c r="H56" i="72"/>
  <c r="H67" i="72"/>
  <c r="H143" i="72"/>
  <c r="H60" i="72"/>
  <c r="H63" i="72"/>
  <c r="H73" i="72"/>
  <c r="H136" i="72"/>
  <c r="H134" i="72"/>
  <c r="H74" i="72"/>
  <c r="G150" i="72"/>
  <c r="H149" i="72"/>
  <c r="H144" i="72"/>
  <c r="H58" i="72"/>
  <c r="H138" i="72"/>
  <c r="H72" i="72"/>
  <c r="J49" i="72"/>
  <c r="G48" i="72"/>
  <c r="D132" i="72"/>
  <c r="D146" i="72"/>
  <c r="D141" i="72"/>
  <c r="D147" i="72"/>
  <c r="D135" i="72"/>
  <c r="H55" i="72"/>
  <c r="H65" i="72"/>
  <c r="H69" i="72"/>
  <c r="H61" i="72"/>
  <c r="H140" i="72"/>
  <c r="H68" i="72"/>
  <c r="H59" i="72"/>
  <c r="H135" i="72"/>
  <c r="H137" i="72"/>
  <c r="R72" i="1"/>
  <c r="R76" i="1"/>
  <c r="S76" i="1"/>
  <c r="O76" i="1"/>
  <c r="G76" i="1"/>
  <c r="G75" i="1"/>
  <c r="P177" i="1"/>
  <c r="R177" i="1"/>
  <c r="D76" i="1"/>
  <c r="D75" i="1"/>
  <c r="N177" i="1"/>
  <c r="R149" i="72"/>
  <c r="K139" i="72"/>
  <c r="K137" i="72"/>
  <c r="E178" i="1"/>
  <c r="E177" i="1"/>
  <c r="J75" i="1"/>
  <c r="J76" i="1"/>
  <c r="K177" i="1"/>
  <c r="E75" i="1"/>
  <c r="E76" i="1"/>
  <c r="M177" i="1"/>
  <c r="Q177" i="1"/>
  <c r="L177" i="1"/>
  <c r="K142" i="72"/>
  <c r="K145" i="72"/>
  <c r="K138" i="72"/>
  <c r="K136" i="72"/>
  <c r="K140" i="72"/>
  <c r="J71" i="72"/>
  <c r="J150" i="72"/>
  <c r="D178" i="1"/>
  <c r="D177" i="1"/>
  <c r="L71" i="72"/>
  <c r="J178" i="1"/>
  <c r="J177" i="1"/>
  <c r="N72" i="1"/>
  <c r="N76" i="1"/>
  <c r="K76" i="1"/>
  <c r="F125" i="1"/>
  <c r="G151" i="1" s="1"/>
  <c r="F75" i="1"/>
  <c r="F76" i="1"/>
  <c r="O177" i="1"/>
  <c r="K132" i="72"/>
  <c r="K146" i="72"/>
  <c r="K135" i="72"/>
  <c r="K134" i="72"/>
  <c r="K150" i="72"/>
  <c r="G177" i="1"/>
  <c r="G178" i="1"/>
  <c r="F71" i="72"/>
  <c r="K71" i="72"/>
  <c r="K72" i="1"/>
  <c r="E71" i="72"/>
  <c r="I71" i="72"/>
  <c r="N71" i="72"/>
  <c r="K48" i="1"/>
  <c r="J74" i="1"/>
  <c r="J58" i="1"/>
  <c r="J68" i="1"/>
  <c r="J73" i="1"/>
  <c r="J61" i="1"/>
  <c r="J62" i="1"/>
  <c r="J70" i="1"/>
  <c r="J57" i="1"/>
  <c r="J63" i="1"/>
  <c r="J60" i="1"/>
  <c r="J69" i="1"/>
  <c r="J66" i="1"/>
  <c r="J64" i="1"/>
  <c r="J59" i="1"/>
  <c r="J67" i="1"/>
  <c r="J65" i="1"/>
  <c r="J56" i="1"/>
  <c r="J55" i="1"/>
  <c r="O207" i="72"/>
  <c r="O75" i="72"/>
  <c r="P49" i="72"/>
  <c r="M207" i="72"/>
  <c r="N49" i="72"/>
  <c r="M75" i="72"/>
  <c r="N75" i="72"/>
  <c r="N207" i="72"/>
  <c r="O49" i="72"/>
  <c r="P75" i="72"/>
  <c r="Q49" i="72"/>
  <c r="P207" i="72"/>
  <c r="J48" i="1"/>
  <c r="Q207" i="72"/>
  <c r="Q75" i="72"/>
  <c r="R49" i="72"/>
  <c r="E74" i="1"/>
  <c r="F48" i="1"/>
  <c r="E59" i="1"/>
  <c r="E57" i="1"/>
  <c r="E68" i="1"/>
  <c r="E73" i="1"/>
  <c r="E63" i="1"/>
  <c r="E61" i="1"/>
  <c r="E62" i="1"/>
  <c r="E58" i="1"/>
  <c r="E70" i="1"/>
  <c r="E60" i="1"/>
  <c r="E64" i="1"/>
  <c r="E66" i="1"/>
  <c r="E69" i="1"/>
  <c r="E67" i="1"/>
  <c r="E65" i="1"/>
  <c r="E56" i="1"/>
  <c r="E55" i="1"/>
  <c r="O126" i="72"/>
  <c r="F145" i="72"/>
  <c r="F150" i="72"/>
  <c r="F72" i="1"/>
  <c r="H262" i="98"/>
  <c r="H255" i="98"/>
  <c r="H258" i="98"/>
  <c r="H261" i="98"/>
  <c r="H257" i="98"/>
  <c r="H260" i="98"/>
  <c r="H259" i="98"/>
  <c r="H256" i="98"/>
  <c r="H254" i="98"/>
  <c r="Q149" i="72"/>
  <c r="J126" i="72"/>
  <c r="K151" i="72" s="1"/>
  <c r="U9" i="9"/>
  <c r="U17" i="9"/>
  <c r="P55" i="72"/>
  <c r="P61" i="72"/>
  <c r="P68" i="72"/>
  <c r="P70" i="72"/>
  <c r="P58" i="72"/>
  <c r="N125" i="1"/>
  <c r="O152" i="1" s="1"/>
  <c r="N147" i="72"/>
  <c r="N143" i="72"/>
  <c r="S132" i="72"/>
  <c r="S136" i="72"/>
  <c r="S146" i="72"/>
  <c r="S137" i="72"/>
  <c r="R133" i="72"/>
  <c r="R143" i="72"/>
  <c r="R135" i="72"/>
  <c r="R134" i="72"/>
  <c r="Q132" i="72"/>
  <c r="Q146" i="72"/>
  <c r="Q147" i="72"/>
  <c r="Q150" i="72"/>
  <c r="M176" i="1"/>
  <c r="M125" i="1"/>
  <c r="N152" i="1" s="1"/>
  <c r="M166" i="1"/>
  <c r="M162" i="1"/>
  <c r="M164" i="1"/>
  <c r="M163" i="1"/>
  <c r="M169" i="1"/>
  <c r="M170" i="1"/>
  <c r="M160" i="1"/>
  <c r="M175" i="1"/>
  <c r="M165" i="1"/>
  <c r="M159" i="1"/>
  <c r="M161" i="1"/>
  <c r="M172" i="1"/>
  <c r="M168" i="1"/>
  <c r="M171" i="1"/>
  <c r="M167" i="1"/>
  <c r="M158" i="1"/>
  <c r="M157" i="1"/>
  <c r="M173" i="1"/>
  <c r="M174" i="1"/>
  <c r="L133" i="72"/>
  <c r="L139" i="72"/>
  <c r="M132" i="72"/>
  <c r="M138" i="72"/>
  <c r="M147" i="72"/>
  <c r="M135" i="72"/>
  <c r="M145" i="72"/>
  <c r="M144" i="72"/>
  <c r="J125" i="1"/>
  <c r="K152" i="1" s="1"/>
  <c r="J176" i="1"/>
  <c r="J163" i="1"/>
  <c r="J162" i="1"/>
  <c r="J165" i="1"/>
  <c r="J164" i="1"/>
  <c r="J166" i="1"/>
  <c r="J161" i="1"/>
  <c r="J170" i="1"/>
  <c r="J169" i="1"/>
  <c r="J160" i="1"/>
  <c r="J159" i="1"/>
  <c r="J175" i="1"/>
  <c r="J172" i="1"/>
  <c r="J168" i="1"/>
  <c r="J171" i="1"/>
  <c r="J167" i="1"/>
  <c r="J158" i="1"/>
  <c r="J157" i="1"/>
  <c r="J173" i="1"/>
  <c r="J174" i="1"/>
  <c r="P126" i="72"/>
  <c r="R74" i="1"/>
  <c r="J11" i="109"/>
  <c r="S48" i="1"/>
  <c r="R73" i="1"/>
  <c r="R69" i="1"/>
  <c r="R67" i="1"/>
  <c r="R62" i="1"/>
  <c r="R63" i="1"/>
  <c r="R58" i="1"/>
  <c r="R68" i="1"/>
  <c r="R57" i="1"/>
  <c r="R60" i="1"/>
  <c r="R66" i="1"/>
  <c r="R70" i="1"/>
  <c r="R65" i="1"/>
  <c r="R59" i="1"/>
  <c r="R61" i="1"/>
  <c r="R64" i="1"/>
  <c r="R56" i="1"/>
  <c r="R55" i="1"/>
  <c r="S73" i="1"/>
  <c r="S60" i="1"/>
  <c r="S58" i="1"/>
  <c r="S59" i="1"/>
  <c r="S64" i="1"/>
  <c r="S55" i="1"/>
  <c r="S65" i="1"/>
  <c r="S70" i="1"/>
  <c r="S61" i="1"/>
  <c r="S74" i="1"/>
  <c r="S68" i="1"/>
  <c r="S69" i="1"/>
  <c r="S66" i="1"/>
  <c r="S56" i="1"/>
  <c r="S63" i="1"/>
  <c r="S67" i="1"/>
  <c r="S62" i="1"/>
  <c r="S57" i="1"/>
  <c r="O74" i="1"/>
  <c r="G11" i="109"/>
  <c r="O73" i="1"/>
  <c r="O57" i="1"/>
  <c r="O134" i="1"/>
  <c r="O58" i="1"/>
  <c r="O63" i="1"/>
  <c r="O70" i="1"/>
  <c r="O66" i="1"/>
  <c r="O60" i="1"/>
  <c r="O140" i="1"/>
  <c r="O59" i="1"/>
  <c r="O143" i="1"/>
  <c r="O68" i="1"/>
  <c r="O62" i="1"/>
  <c r="O67" i="1"/>
  <c r="O69" i="1"/>
  <c r="O65" i="1"/>
  <c r="O61" i="1"/>
  <c r="O64" i="1"/>
  <c r="O56" i="1"/>
  <c r="O133" i="1"/>
  <c r="O55" i="1"/>
  <c r="G74" i="1"/>
  <c r="G58" i="1"/>
  <c r="G73" i="1"/>
  <c r="G68" i="1"/>
  <c r="G63" i="1"/>
  <c r="G60" i="1"/>
  <c r="G61" i="1"/>
  <c r="G70" i="1"/>
  <c r="G59" i="1"/>
  <c r="G57" i="1"/>
  <c r="G62" i="1"/>
  <c r="G64" i="1"/>
  <c r="G66" i="1"/>
  <c r="G69" i="1"/>
  <c r="G67" i="1"/>
  <c r="G65" i="1"/>
  <c r="G56" i="1"/>
  <c r="G55" i="1"/>
  <c r="R207" i="72"/>
  <c r="R75" i="72"/>
  <c r="S49" i="72"/>
  <c r="S75" i="72"/>
  <c r="D74" i="1"/>
  <c r="E48" i="1"/>
  <c r="D73" i="1"/>
  <c r="D60" i="1"/>
  <c r="D68" i="1"/>
  <c r="D57" i="1"/>
  <c r="D62" i="1"/>
  <c r="D61" i="1"/>
  <c r="D59" i="1"/>
  <c r="D64" i="1"/>
  <c r="D70" i="1"/>
  <c r="D66" i="1"/>
  <c r="D63" i="1"/>
  <c r="D58" i="1"/>
  <c r="D69" i="1"/>
  <c r="D67" i="1"/>
  <c r="D65" i="1"/>
  <c r="D56" i="1"/>
  <c r="D55" i="1"/>
  <c r="I11" i="109"/>
  <c r="R48" i="1"/>
  <c r="K207" i="72"/>
  <c r="L49" i="72"/>
  <c r="K75" i="72"/>
  <c r="F141" i="72"/>
  <c r="F140" i="72"/>
  <c r="K125" i="1"/>
  <c r="E150" i="72"/>
  <c r="D71" i="72"/>
  <c r="I148" i="72"/>
  <c r="T9" i="9"/>
  <c r="T17" i="9"/>
  <c r="P48" i="72"/>
  <c r="O74" i="72"/>
  <c r="O73" i="72"/>
  <c r="O134" i="72"/>
  <c r="O57" i="72"/>
  <c r="O69" i="72"/>
  <c r="O64" i="72"/>
  <c r="O140" i="72"/>
  <c r="O136" i="72"/>
  <c r="O147" i="72"/>
  <c r="O62" i="72"/>
  <c r="O135" i="72"/>
  <c r="O137" i="72"/>
  <c r="O146" i="72"/>
  <c r="O141" i="72"/>
  <c r="O143" i="72"/>
  <c r="O139" i="72"/>
  <c r="O63" i="72"/>
  <c r="O59" i="72"/>
  <c r="O70" i="72"/>
  <c r="O66" i="72"/>
  <c r="O58" i="72"/>
  <c r="O60" i="72"/>
  <c r="O145" i="72"/>
  <c r="O65" i="72"/>
  <c r="O67" i="72"/>
  <c r="O68" i="72"/>
  <c r="O144" i="72"/>
  <c r="O142" i="72"/>
  <c r="O61" i="72"/>
  <c r="O138" i="72"/>
  <c r="O56" i="72"/>
  <c r="O133" i="72"/>
  <c r="O132" i="72"/>
  <c r="O55" i="72"/>
  <c r="O72" i="72"/>
  <c r="O125" i="72"/>
  <c r="P149" i="72" s="1"/>
  <c r="O149" i="72"/>
  <c r="P64" i="72"/>
  <c r="P66" i="72"/>
  <c r="P62" i="72"/>
  <c r="P57" i="72"/>
  <c r="S9" i="9"/>
  <c r="S17" i="9"/>
  <c r="Q125" i="1"/>
  <c r="R144" i="1" s="1"/>
  <c r="Q176" i="1"/>
  <c r="Q170" i="1"/>
  <c r="Q172" i="1"/>
  <c r="Q165" i="1"/>
  <c r="Q163" i="1"/>
  <c r="Q164" i="1"/>
  <c r="Q169" i="1"/>
  <c r="Q160" i="1"/>
  <c r="Q159" i="1"/>
  <c r="Q161" i="1"/>
  <c r="Q175" i="1"/>
  <c r="Q162" i="1"/>
  <c r="Q171" i="1"/>
  <c r="Q168" i="1"/>
  <c r="Q166" i="1"/>
  <c r="Q167" i="1"/>
  <c r="Q158" i="1"/>
  <c r="Q157" i="1"/>
  <c r="Q173" i="1"/>
  <c r="Q174" i="1"/>
  <c r="G258" i="98"/>
  <c r="G260" i="98"/>
  <c r="G255" i="98"/>
  <c r="G254" i="98"/>
  <c r="G259" i="98"/>
  <c r="G256" i="98"/>
  <c r="G262" i="98"/>
  <c r="G257" i="98"/>
  <c r="G261" i="98"/>
  <c r="M149" i="72"/>
  <c r="N133" i="72"/>
  <c r="N142" i="72"/>
  <c r="N144" i="72"/>
  <c r="N146" i="72"/>
  <c r="N139" i="72"/>
  <c r="S138" i="72"/>
  <c r="S145" i="72"/>
  <c r="S141" i="72"/>
  <c r="S140" i="72"/>
  <c r="S135" i="72"/>
  <c r="S134" i="72"/>
  <c r="R136" i="72"/>
  <c r="R141" i="72"/>
  <c r="R146" i="72"/>
  <c r="W17" i="9"/>
  <c r="W9" i="9"/>
  <c r="Q140" i="72"/>
  <c r="Q145" i="72"/>
  <c r="Q143" i="72"/>
  <c r="Q137" i="72"/>
  <c r="Q136" i="72"/>
  <c r="L144" i="72"/>
  <c r="L143" i="72"/>
  <c r="L135" i="72"/>
  <c r="L136" i="72"/>
  <c r="L138" i="72"/>
  <c r="L134" i="72"/>
  <c r="M71" i="72"/>
  <c r="M141" i="72"/>
  <c r="M137" i="72"/>
  <c r="M146" i="72"/>
  <c r="M150" i="72"/>
  <c r="P72" i="72"/>
  <c r="F133" i="72"/>
  <c r="F144" i="72"/>
  <c r="F134" i="72"/>
  <c r="F143" i="72"/>
  <c r="F147" i="72"/>
  <c r="F139" i="72"/>
  <c r="E148" i="72"/>
  <c r="C125" i="1"/>
  <c r="D139" i="1" s="1"/>
  <c r="D72" i="1"/>
  <c r="E85" i="98"/>
  <c r="E34" i="98"/>
  <c r="E33" i="98"/>
  <c r="E31" i="98"/>
  <c r="E32" i="98"/>
  <c r="E30" i="98"/>
  <c r="E36" i="98"/>
  <c r="E29" i="98"/>
  <c r="E35" i="98"/>
  <c r="E37" i="98"/>
  <c r="Q9" i="9"/>
  <c r="R126" i="72"/>
  <c r="G149" i="1"/>
  <c r="P56" i="72"/>
  <c r="P67" i="72"/>
  <c r="P60" i="72"/>
  <c r="P63" i="72"/>
  <c r="P74" i="72"/>
  <c r="S72" i="1"/>
  <c r="D85" i="98"/>
  <c r="D34" i="98"/>
  <c r="D31" i="98"/>
  <c r="D36" i="98"/>
  <c r="D30" i="98"/>
  <c r="D33" i="98"/>
  <c r="D29" i="98"/>
  <c r="D35" i="98"/>
  <c r="D32" i="98"/>
  <c r="D37" i="98"/>
  <c r="I126" i="72"/>
  <c r="N149" i="72"/>
  <c r="N137" i="72"/>
  <c r="N135" i="72"/>
  <c r="N141" i="72"/>
  <c r="N134" i="72"/>
  <c r="O48" i="72"/>
  <c r="S143" i="72"/>
  <c r="S147" i="72"/>
  <c r="S71" i="72"/>
  <c r="S133" i="72"/>
  <c r="S139" i="72"/>
  <c r="R132" i="72"/>
  <c r="R142" i="72"/>
  <c r="R137" i="72"/>
  <c r="R139" i="72"/>
  <c r="O149" i="1"/>
  <c r="H85" i="98"/>
  <c r="H34" i="98"/>
  <c r="H31" i="98"/>
  <c r="H33" i="98"/>
  <c r="H30" i="98"/>
  <c r="H32" i="98"/>
  <c r="H29" i="98"/>
  <c r="H35" i="98"/>
  <c r="H36" i="98"/>
  <c r="H37" i="98"/>
  <c r="Q133" i="72"/>
  <c r="Q141" i="72"/>
  <c r="Q139" i="72"/>
  <c r="D176" i="1"/>
  <c r="D125" i="1"/>
  <c r="E140" i="1" s="1"/>
  <c r="D166" i="1"/>
  <c r="D165" i="1"/>
  <c r="D170" i="1"/>
  <c r="D164" i="1"/>
  <c r="D163" i="1"/>
  <c r="D161" i="1"/>
  <c r="D162" i="1"/>
  <c r="D172" i="1"/>
  <c r="D160" i="1"/>
  <c r="D175" i="1"/>
  <c r="D169" i="1"/>
  <c r="D159" i="1"/>
  <c r="D171" i="1"/>
  <c r="D168" i="1"/>
  <c r="D167" i="1"/>
  <c r="D158" i="1"/>
  <c r="D157" i="1"/>
  <c r="D173" i="1"/>
  <c r="D174" i="1"/>
  <c r="J72" i="1"/>
  <c r="L142" i="72"/>
  <c r="L146" i="72"/>
  <c r="L141" i="72"/>
  <c r="L145" i="72"/>
  <c r="L147" i="72"/>
  <c r="E176" i="1"/>
  <c r="E125" i="1"/>
  <c r="F139" i="1" s="1"/>
  <c r="E163" i="1"/>
  <c r="E165" i="1"/>
  <c r="E159" i="1"/>
  <c r="E162" i="1"/>
  <c r="E166" i="1"/>
  <c r="E161" i="1"/>
  <c r="E170" i="1"/>
  <c r="E164" i="1"/>
  <c r="E160" i="1"/>
  <c r="E172" i="1"/>
  <c r="E169" i="1"/>
  <c r="E175" i="1"/>
  <c r="E171" i="1"/>
  <c r="E168" i="1"/>
  <c r="E167" i="1"/>
  <c r="E158" i="1"/>
  <c r="E157" i="1"/>
  <c r="E173" i="1"/>
  <c r="E174" i="1"/>
  <c r="M133" i="72"/>
  <c r="M142" i="72"/>
  <c r="M140" i="72"/>
  <c r="M143" i="72"/>
  <c r="M134" i="72"/>
  <c r="N126" i="72"/>
  <c r="Q76" i="1"/>
  <c r="F11" i="109"/>
  <c r="O48" i="1"/>
  <c r="N74" i="1"/>
  <c r="N150" i="1"/>
  <c r="N73" i="1"/>
  <c r="N143" i="1"/>
  <c r="N134" i="1"/>
  <c r="N139" i="1"/>
  <c r="N135" i="1"/>
  <c r="N57" i="1"/>
  <c r="N147" i="1"/>
  <c r="N69" i="1"/>
  <c r="N67" i="1"/>
  <c r="N66" i="1"/>
  <c r="N60" i="1"/>
  <c r="N63" i="1"/>
  <c r="N59" i="1"/>
  <c r="N62" i="1"/>
  <c r="N70" i="1"/>
  <c r="N58" i="1"/>
  <c r="N68" i="1"/>
  <c r="N65" i="1"/>
  <c r="N142" i="1"/>
  <c r="N61" i="1"/>
  <c r="N64" i="1"/>
  <c r="N141" i="1"/>
  <c r="N56" i="1"/>
  <c r="N55" i="1"/>
  <c r="N132" i="1"/>
  <c r="I76" i="1"/>
  <c r="C11" i="109"/>
  <c r="L48" i="1"/>
  <c r="K74" i="1"/>
  <c r="K61" i="1"/>
  <c r="K68" i="1"/>
  <c r="K73" i="1"/>
  <c r="K60" i="1"/>
  <c r="K70" i="1"/>
  <c r="K63" i="1"/>
  <c r="K58" i="1"/>
  <c r="K62" i="1"/>
  <c r="K57" i="1"/>
  <c r="K59" i="1"/>
  <c r="K64" i="1"/>
  <c r="K66" i="1"/>
  <c r="K69" i="1"/>
  <c r="K67" i="1"/>
  <c r="K142" i="1"/>
  <c r="K65" i="1"/>
  <c r="K56" i="1"/>
  <c r="K55" i="1"/>
  <c r="F74" i="1"/>
  <c r="G48" i="1"/>
  <c r="F68" i="1"/>
  <c r="F137" i="1"/>
  <c r="F63" i="1"/>
  <c r="F73" i="1"/>
  <c r="F62" i="1"/>
  <c r="F70" i="1"/>
  <c r="F58" i="1"/>
  <c r="F147" i="1"/>
  <c r="F61" i="1"/>
  <c r="F59" i="1"/>
  <c r="F57" i="1"/>
  <c r="F138" i="1"/>
  <c r="F60" i="1"/>
  <c r="F64" i="1"/>
  <c r="F66" i="1"/>
  <c r="F143" i="1"/>
  <c r="F69" i="1"/>
  <c r="F67" i="1"/>
  <c r="F65" i="1"/>
  <c r="F56" i="1"/>
  <c r="F132" i="1"/>
  <c r="F55" i="1"/>
  <c r="M49" i="72"/>
  <c r="L207" i="72"/>
  <c r="L75" i="72"/>
  <c r="N48" i="1"/>
  <c r="E11" i="109"/>
  <c r="M74" i="1"/>
  <c r="M73" i="1"/>
  <c r="M59" i="1"/>
  <c r="M57" i="1"/>
  <c r="M60" i="1"/>
  <c r="M63" i="1"/>
  <c r="M62" i="1"/>
  <c r="M67" i="1"/>
  <c r="M66" i="1"/>
  <c r="M69" i="1"/>
  <c r="M70" i="1"/>
  <c r="M58" i="1"/>
  <c r="M68" i="1"/>
  <c r="M65" i="1"/>
  <c r="M64" i="1"/>
  <c r="M61" i="1"/>
  <c r="M56" i="1"/>
  <c r="M55" i="1"/>
  <c r="F132" i="72"/>
  <c r="F142" i="72"/>
  <c r="F146" i="72"/>
  <c r="F135" i="72"/>
  <c r="F138" i="72"/>
  <c r="F137" i="72"/>
  <c r="F136" i="72"/>
  <c r="P17" i="9"/>
  <c r="E72" i="1"/>
  <c r="O125" i="1"/>
  <c r="P134" i="1" s="1"/>
  <c r="G176" i="1"/>
  <c r="G125" i="1"/>
  <c r="G165" i="1"/>
  <c r="G164" i="1"/>
  <c r="G170" i="1"/>
  <c r="G160" i="1"/>
  <c r="G161" i="1"/>
  <c r="G169" i="1"/>
  <c r="G175" i="1"/>
  <c r="G163" i="1"/>
  <c r="G162" i="1"/>
  <c r="G166" i="1"/>
  <c r="G159" i="1"/>
  <c r="G172" i="1"/>
  <c r="G168" i="1"/>
  <c r="G171" i="1"/>
  <c r="G167" i="1"/>
  <c r="G158" i="1"/>
  <c r="G157" i="1"/>
  <c r="G173" i="1"/>
  <c r="G174" i="1"/>
  <c r="I125" i="1"/>
  <c r="J140" i="1" s="1"/>
  <c r="B85" i="98"/>
  <c r="B34" i="98"/>
  <c r="B33" i="98"/>
  <c r="B31" i="98"/>
  <c r="B30" i="98"/>
  <c r="B36" i="98"/>
  <c r="B32" i="98"/>
  <c r="B29" i="98"/>
  <c r="B35" i="98"/>
  <c r="B37" i="98"/>
  <c r="M126" i="72"/>
  <c r="M72" i="1"/>
  <c r="G72" i="1"/>
  <c r="S149" i="72"/>
  <c r="F85" i="98"/>
  <c r="F34" i="98"/>
  <c r="F31" i="98"/>
  <c r="F33" i="98"/>
  <c r="F36" i="98"/>
  <c r="F32" i="98"/>
  <c r="F30" i="98"/>
  <c r="F35" i="98"/>
  <c r="F29" i="98"/>
  <c r="F37" i="98"/>
  <c r="P138" i="72"/>
  <c r="P65" i="72"/>
  <c r="P59" i="72"/>
  <c r="P69" i="72"/>
  <c r="P135" i="72"/>
  <c r="P73" i="72"/>
  <c r="D46" i="1"/>
  <c r="C124" i="1"/>
  <c r="I150" i="72"/>
  <c r="Q126" i="72"/>
  <c r="Q151" i="72" s="1"/>
  <c r="N132" i="72"/>
  <c r="N138" i="72"/>
  <c r="N140" i="72"/>
  <c r="N145" i="72"/>
  <c r="S150" i="72"/>
  <c r="S142" i="72"/>
  <c r="S144" i="72"/>
  <c r="R71" i="72"/>
  <c r="R138" i="72"/>
  <c r="R145" i="72"/>
  <c r="R147" i="72"/>
  <c r="R140" i="72"/>
  <c r="O72" i="1"/>
  <c r="R125" i="1"/>
  <c r="Q71" i="72"/>
  <c r="Q138" i="72"/>
  <c r="Q142" i="72"/>
  <c r="Q144" i="72"/>
  <c r="Q135" i="72"/>
  <c r="G74" i="72"/>
  <c r="H48" i="72"/>
  <c r="G134" i="72"/>
  <c r="G73" i="72"/>
  <c r="G139" i="72"/>
  <c r="G59" i="72"/>
  <c r="G136" i="72"/>
  <c r="G141" i="72"/>
  <c r="G62" i="72"/>
  <c r="G70" i="72"/>
  <c r="G147" i="72"/>
  <c r="G68" i="72"/>
  <c r="G145" i="72"/>
  <c r="G135" i="72"/>
  <c r="G60" i="72"/>
  <c r="G63" i="72"/>
  <c r="G58" i="72"/>
  <c r="G137" i="72"/>
  <c r="G140" i="72"/>
  <c r="G66" i="72"/>
  <c r="G57" i="72"/>
  <c r="G64" i="72"/>
  <c r="G143" i="72"/>
  <c r="G61" i="72"/>
  <c r="G138" i="72"/>
  <c r="G69" i="72"/>
  <c r="G146" i="72"/>
  <c r="G67" i="72"/>
  <c r="G144" i="72"/>
  <c r="G65" i="72"/>
  <c r="G142" i="72"/>
  <c r="G56" i="72"/>
  <c r="G133" i="72"/>
  <c r="G132" i="72"/>
  <c r="G55" i="72"/>
  <c r="G72" i="72"/>
  <c r="G149" i="72"/>
  <c r="L132" i="72"/>
  <c r="L137" i="72"/>
  <c r="L150" i="72"/>
  <c r="M139" i="72"/>
  <c r="L126" i="72"/>
  <c r="L151" i="72" s="1"/>
  <c r="J149" i="72"/>
  <c r="R207" i="1"/>
  <c r="O207" i="1"/>
  <c r="J126" i="1"/>
  <c r="J151" i="1" s="1"/>
  <c r="Q207" i="1"/>
  <c r="P207" i="1"/>
  <c r="N207" i="1"/>
  <c r="K144" i="1" l="1"/>
  <c r="K136" i="1"/>
  <c r="D149" i="1"/>
  <c r="K146" i="1"/>
  <c r="R150" i="1"/>
  <c r="K147" i="1"/>
  <c r="K140" i="1"/>
  <c r="G135" i="1"/>
  <c r="H148" i="72"/>
  <c r="D148" i="72"/>
  <c r="F133" i="1"/>
  <c r="F136" i="1"/>
  <c r="F142" i="1"/>
  <c r="F146" i="1"/>
  <c r="F134" i="1"/>
  <c r="F135" i="1"/>
  <c r="F145" i="1"/>
  <c r="F140" i="1"/>
  <c r="F149" i="1"/>
  <c r="F144" i="1"/>
  <c r="F141" i="1"/>
  <c r="O141" i="1"/>
  <c r="O144" i="1"/>
  <c r="O135" i="1"/>
  <c r="K133" i="1"/>
  <c r="K143" i="1"/>
  <c r="K139" i="1"/>
  <c r="K137" i="1"/>
  <c r="K138" i="1"/>
  <c r="N138" i="1"/>
  <c r="N146" i="1"/>
  <c r="N144" i="1"/>
  <c r="P134" i="72"/>
  <c r="O132" i="1"/>
  <c r="O142" i="1"/>
  <c r="O139" i="1"/>
  <c r="O146" i="1"/>
  <c r="N149" i="1"/>
  <c r="R149" i="1"/>
  <c r="K132" i="1"/>
  <c r="K141" i="1"/>
  <c r="K135" i="1"/>
  <c r="K134" i="1"/>
  <c r="K145" i="1"/>
  <c r="N133" i="1"/>
  <c r="N145" i="1"/>
  <c r="N136" i="1"/>
  <c r="N137" i="1"/>
  <c r="N140" i="1"/>
  <c r="K150" i="1"/>
  <c r="O138" i="1"/>
  <c r="O136" i="1"/>
  <c r="O137" i="1"/>
  <c r="O147" i="1"/>
  <c r="O145" i="1"/>
  <c r="K148" i="72"/>
  <c r="H71" i="72"/>
  <c r="K126" i="1"/>
  <c r="K151" i="1" s="1"/>
  <c r="K207" i="1"/>
  <c r="L126" i="1"/>
  <c r="L207" i="1"/>
  <c r="P132" i="72"/>
  <c r="F150" i="1"/>
  <c r="E150" i="1"/>
  <c r="P137" i="72"/>
  <c r="G132" i="1"/>
  <c r="G142" i="1"/>
  <c r="G143" i="1"/>
  <c r="G139" i="1"/>
  <c r="G138" i="1"/>
  <c r="G141" i="1"/>
  <c r="G134" i="1"/>
  <c r="M126" i="1"/>
  <c r="M207" i="1"/>
  <c r="P145" i="72"/>
  <c r="P147" i="72"/>
  <c r="G144" i="1"/>
  <c r="G137" i="1"/>
  <c r="G145" i="1"/>
  <c r="G136" i="1"/>
  <c r="P140" i="72"/>
  <c r="G150" i="1"/>
  <c r="P146" i="72"/>
  <c r="G133" i="1"/>
  <c r="G146" i="1"/>
  <c r="G147" i="1"/>
  <c r="G140" i="1"/>
  <c r="O49" i="1"/>
  <c r="L152" i="1"/>
  <c r="L76" i="1"/>
  <c r="I75" i="1"/>
  <c r="J152" i="1"/>
  <c r="D152" i="1"/>
  <c r="G152" i="1"/>
  <c r="S152" i="1"/>
  <c r="R49" i="1"/>
  <c r="S49" i="1"/>
  <c r="M76" i="1"/>
  <c r="E151" i="1"/>
  <c r="P48" i="1"/>
  <c r="P152" i="1"/>
  <c r="P76" i="1"/>
  <c r="F152" i="1"/>
  <c r="Q126" i="1"/>
  <c r="D151" i="1"/>
  <c r="R126" i="1"/>
  <c r="S151" i="1" s="1"/>
  <c r="R152" i="1"/>
  <c r="N49" i="1"/>
  <c r="L49" i="1"/>
  <c r="Q49" i="1"/>
  <c r="M49" i="1"/>
  <c r="P49" i="1"/>
  <c r="H152" i="1"/>
  <c r="H76" i="1"/>
  <c r="H75" i="1"/>
  <c r="H151" i="1"/>
  <c r="O126" i="1"/>
  <c r="F151" i="1"/>
  <c r="E152" i="1"/>
  <c r="N126" i="1"/>
  <c r="P126" i="1"/>
  <c r="O148" i="72"/>
  <c r="F71" i="1"/>
  <c r="P144" i="72"/>
  <c r="P141" i="72"/>
  <c r="P142" i="72"/>
  <c r="G71" i="1"/>
  <c r="M151" i="72"/>
  <c r="N151" i="72"/>
  <c r="P133" i="72"/>
  <c r="G71" i="72"/>
  <c r="R151" i="72"/>
  <c r="O150" i="72"/>
  <c r="N71" i="1"/>
  <c r="P151" i="72"/>
  <c r="J150" i="1"/>
  <c r="O151" i="72"/>
  <c r="N75" i="1"/>
  <c r="N148" i="72"/>
  <c r="F74" i="98"/>
  <c r="F76" i="98"/>
  <c r="F78" i="98"/>
  <c r="F75" i="98"/>
  <c r="F72" i="98"/>
  <c r="F77" i="98"/>
  <c r="F79" i="98"/>
  <c r="F73" i="98"/>
  <c r="F71" i="98"/>
  <c r="Q72" i="1"/>
  <c r="R148" i="72"/>
  <c r="Q65" i="1"/>
  <c r="Q63" i="1"/>
  <c r="Q67" i="1"/>
  <c r="Q57" i="1"/>
  <c r="Q73" i="1"/>
  <c r="D132" i="1"/>
  <c r="D146" i="1"/>
  <c r="D140" i="1"/>
  <c r="D136" i="1"/>
  <c r="S151" i="72"/>
  <c r="D11" i="109"/>
  <c r="E12" i="109" s="1"/>
  <c r="L74" i="1"/>
  <c r="M48" i="1"/>
  <c r="L136" i="1"/>
  <c r="L139" i="1"/>
  <c r="L73" i="1"/>
  <c r="L141" i="1"/>
  <c r="L135" i="1"/>
  <c r="L62" i="1"/>
  <c r="L63" i="1"/>
  <c r="L60" i="1"/>
  <c r="L64" i="1"/>
  <c r="L57" i="1"/>
  <c r="L58" i="1"/>
  <c r="L140" i="1"/>
  <c r="L134" i="1"/>
  <c r="L59" i="1"/>
  <c r="L137" i="1"/>
  <c r="L68" i="1"/>
  <c r="L146" i="1"/>
  <c r="L61" i="1"/>
  <c r="L145" i="1"/>
  <c r="L70" i="1"/>
  <c r="L143" i="1"/>
  <c r="L138" i="1"/>
  <c r="L147" i="1"/>
  <c r="L69" i="1"/>
  <c r="L66" i="1"/>
  <c r="L67" i="1"/>
  <c r="L144" i="1"/>
  <c r="L65" i="1"/>
  <c r="L142" i="1"/>
  <c r="L133" i="1"/>
  <c r="L56" i="1"/>
  <c r="L55" i="1"/>
  <c r="L132" i="1"/>
  <c r="L72" i="1"/>
  <c r="L149" i="1"/>
  <c r="L125" i="1"/>
  <c r="M152" i="1" s="1"/>
  <c r="G12" i="109"/>
  <c r="S143" i="1"/>
  <c r="S138" i="1"/>
  <c r="S146" i="1"/>
  <c r="S132" i="1"/>
  <c r="S136" i="1"/>
  <c r="S134" i="1"/>
  <c r="R133" i="1"/>
  <c r="R141" i="1"/>
  <c r="R136" i="1"/>
  <c r="R137" i="1"/>
  <c r="R146" i="1"/>
  <c r="R145" i="1"/>
  <c r="J149" i="1"/>
  <c r="Q148" i="72"/>
  <c r="S148" i="72"/>
  <c r="P71" i="72"/>
  <c r="E132" i="1"/>
  <c r="E146" i="1"/>
  <c r="E135" i="1"/>
  <c r="E145" i="1"/>
  <c r="I65" i="1"/>
  <c r="I60" i="1"/>
  <c r="I61" i="1"/>
  <c r="I63" i="1"/>
  <c r="I73" i="1"/>
  <c r="J133" i="1"/>
  <c r="J144" i="1"/>
  <c r="J136" i="1"/>
  <c r="J141" i="1"/>
  <c r="J145" i="1"/>
  <c r="Q75" i="1"/>
  <c r="R75" i="1"/>
  <c r="S75" i="1"/>
  <c r="F148" i="72"/>
  <c r="F12" i="109"/>
  <c r="I72" i="1"/>
  <c r="E149" i="1"/>
  <c r="S149" i="1"/>
  <c r="O71" i="72"/>
  <c r="Q55" i="1"/>
  <c r="Q64" i="1"/>
  <c r="Q70" i="1"/>
  <c r="D71" i="1"/>
  <c r="D142" i="1"/>
  <c r="D147" i="1"/>
  <c r="D134" i="1"/>
  <c r="D135" i="1"/>
  <c r="D150" i="1"/>
  <c r="S144" i="1"/>
  <c r="S139" i="1"/>
  <c r="S141" i="1"/>
  <c r="S71" i="1"/>
  <c r="S142" i="1"/>
  <c r="R138" i="1"/>
  <c r="R143" i="1"/>
  <c r="R134" i="1"/>
  <c r="R147" i="1"/>
  <c r="R140" i="1"/>
  <c r="R139" i="1"/>
  <c r="J12" i="109"/>
  <c r="K12" i="109"/>
  <c r="R9" i="9"/>
  <c r="P150" i="72"/>
  <c r="K149" i="1"/>
  <c r="E137" i="1"/>
  <c r="E139" i="1"/>
  <c r="E134" i="1"/>
  <c r="E136" i="1"/>
  <c r="I56" i="1"/>
  <c r="I66" i="1"/>
  <c r="I62" i="1"/>
  <c r="I64" i="1"/>
  <c r="I58" i="1"/>
  <c r="I74" i="1"/>
  <c r="J143" i="1"/>
  <c r="J147" i="1"/>
  <c r="J137" i="1"/>
  <c r="J138" i="1"/>
  <c r="K49" i="1"/>
  <c r="P74" i="1"/>
  <c r="H11" i="109"/>
  <c r="I12" i="109" s="1"/>
  <c r="Q48" i="1"/>
  <c r="P73" i="1"/>
  <c r="P139" i="1"/>
  <c r="P143" i="1"/>
  <c r="P136" i="1"/>
  <c r="P137" i="1"/>
  <c r="P144" i="1"/>
  <c r="P135" i="1"/>
  <c r="P140" i="1"/>
  <c r="P146" i="1"/>
  <c r="P145" i="1"/>
  <c r="P70" i="1"/>
  <c r="P57" i="1"/>
  <c r="P147" i="1"/>
  <c r="P60" i="1"/>
  <c r="P67" i="1"/>
  <c r="P59" i="1"/>
  <c r="P68" i="1"/>
  <c r="P62" i="1"/>
  <c r="P58" i="1"/>
  <c r="P63" i="1"/>
  <c r="P69" i="1"/>
  <c r="P66" i="1"/>
  <c r="P65" i="1"/>
  <c r="P142" i="1"/>
  <c r="P61" i="1"/>
  <c r="P141" i="1"/>
  <c r="P138" i="1"/>
  <c r="P64" i="1"/>
  <c r="P133" i="1"/>
  <c r="P56" i="1"/>
  <c r="P55" i="1"/>
  <c r="P132" i="1"/>
  <c r="P125" i="1"/>
  <c r="Q146" i="1" s="1"/>
  <c r="P72" i="1"/>
  <c r="P149" i="1"/>
  <c r="V9" i="9"/>
  <c r="V17" i="9"/>
  <c r="Q56" i="1"/>
  <c r="Q58" i="1"/>
  <c r="Q60" i="1"/>
  <c r="Q69" i="1"/>
  <c r="Q66" i="1"/>
  <c r="D133" i="1"/>
  <c r="D144" i="1"/>
  <c r="D137" i="1"/>
  <c r="D145" i="1"/>
  <c r="S150" i="1"/>
  <c r="S140" i="1"/>
  <c r="R132" i="1"/>
  <c r="R142" i="1"/>
  <c r="R135" i="1"/>
  <c r="M148" i="72"/>
  <c r="C85" i="98"/>
  <c r="C34" i="98"/>
  <c r="C31" i="98"/>
  <c r="C33" i="98"/>
  <c r="C30" i="98"/>
  <c r="C29" i="98"/>
  <c r="C32" i="98"/>
  <c r="C36" i="98"/>
  <c r="C35" i="98"/>
  <c r="C37" i="98"/>
  <c r="P136" i="72"/>
  <c r="E133" i="1"/>
  <c r="E144" i="1"/>
  <c r="E141" i="1"/>
  <c r="E138" i="1"/>
  <c r="I67" i="1"/>
  <c r="I70" i="1"/>
  <c r="I68" i="1"/>
  <c r="J132" i="1"/>
  <c r="J142" i="1"/>
  <c r="J139" i="1"/>
  <c r="J134" i="1"/>
  <c r="J135" i="1"/>
  <c r="P139" i="72"/>
  <c r="M75" i="1"/>
  <c r="K75" i="1"/>
  <c r="P75" i="1"/>
  <c r="L75" i="1"/>
  <c r="G13" i="109"/>
  <c r="O75" i="1"/>
  <c r="L148" i="72"/>
  <c r="G148" i="72"/>
  <c r="B79" i="98"/>
  <c r="B72" i="98"/>
  <c r="B75" i="98"/>
  <c r="B78" i="98"/>
  <c r="B74" i="98"/>
  <c r="B77" i="98"/>
  <c r="B76" i="98"/>
  <c r="B71" i="98"/>
  <c r="B73" i="98"/>
  <c r="M71" i="1"/>
  <c r="K71" i="1"/>
  <c r="H74" i="1"/>
  <c r="I48" i="1"/>
  <c r="H145" i="1"/>
  <c r="H138" i="1"/>
  <c r="H137" i="1"/>
  <c r="H68" i="1"/>
  <c r="H73" i="1"/>
  <c r="H63" i="1"/>
  <c r="H136" i="1"/>
  <c r="H134" i="1"/>
  <c r="H140" i="1"/>
  <c r="H58" i="1"/>
  <c r="H139" i="1"/>
  <c r="H60" i="1"/>
  <c r="H59" i="1"/>
  <c r="H135" i="1"/>
  <c r="H61" i="1"/>
  <c r="H57" i="1"/>
  <c r="H64" i="1"/>
  <c r="H62" i="1"/>
  <c r="H70" i="1"/>
  <c r="H141" i="1"/>
  <c r="H147" i="1"/>
  <c r="H143" i="1"/>
  <c r="H146" i="1"/>
  <c r="H66" i="1"/>
  <c r="H69" i="1"/>
  <c r="H67" i="1"/>
  <c r="H144" i="1"/>
  <c r="H65" i="1"/>
  <c r="H142" i="1"/>
  <c r="H56" i="1"/>
  <c r="H133" i="1"/>
  <c r="H132" i="1"/>
  <c r="H55" i="1"/>
  <c r="H149" i="1"/>
  <c r="H125" i="1"/>
  <c r="I132" i="1" s="1"/>
  <c r="H72" i="1"/>
  <c r="H77" i="98"/>
  <c r="H79" i="98"/>
  <c r="H78" i="98"/>
  <c r="H74" i="98"/>
  <c r="H75" i="98"/>
  <c r="H72" i="98"/>
  <c r="H76" i="98"/>
  <c r="H71" i="98"/>
  <c r="H73" i="98"/>
  <c r="D79" i="98"/>
  <c r="D78" i="98"/>
  <c r="D72" i="98"/>
  <c r="D77" i="98"/>
  <c r="D74" i="98"/>
  <c r="D76" i="98"/>
  <c r="D75" i="98"/>
  <c r="D71" i="98"/>
  <c r="D73" i="98"/>
  <c r="E76" i="98"/>
  <c r="E77" i="98"/>
  <c r="E79" i="98"/>
  <c r="E74" i="98"/>
  <c r="E72" i="98"/>
  <c r="E75" i="98"/>
  <c r="E78" i="98"/>
  <c r="E71" i="98"/>
  <c r="E73" i="98"/>
  <c r="G85" i="98"/>
  <c r="G34" i="98"/>
  <c r="G31" i="98"/>
  <c r="G33" i="98"/>
  <c r="G30" i="98"/>
  <c r="G29" i="98"/>
  <c r="G36" i="98"/>
  <c r="G32" i="98"/>
  <c r="G35" i="98"/>
  <c r="G37" i="98"/>
  <c r="Q133" i="1"/>
  <c r="Q61" i="1"/>
  <c r="Q68" i="1"/>
  <c r="Q59" i="1"/>
  <c r="Q62" i="1"/>
  <c r="Q74" i="1"/>
  <c r="D143" i="1"/>
  <c r="D141" i="1"/>
  <c r="D138" i="1"/>
  <c r="H48" i="1"/>
  <c r="O71" i="1"/>
  <c r="O150" i="1"/>
  <c r="S133" i="1"/>
  <c r="S137" i="1"/>
  <c r="S147" i="1"/>
  <c r="S145" i="1"/>
  <c r="S135" i="1"/>
  <c r="R71" i="1"/>
  <c r="P143" i="72"/>
  <c r="E71" i="1"/>
  <c r="E142" i="1"/>
  <c r="E143" i="1"/>
  <c r="E147" i="1"/>
  <c r="I55" i="1"/>
  <c r="I69" i="1"/>
  <c r="I57" i="1"/>
  <c r="I59" i="1"/>
  <c r="J71" i="1"/>
  <c r="J146" i="1"/>
  <c r="P151" i="1" l="1"/>
  <c r="L151" i="1"/>
  <c r="F148" i="1"/>
  <c r="M149" i="1"/>
  <c r="O148" i="1"/>
  <c r="N148" i="1"/>
  <c r="K148" i="1"/>
  <c r="I149" i="1"/>
  <c r="Q145" i="1"/>
  <c r="Q138" i="1"/>
  <c r="G148" i="1"/>
  <c r="Q144" i="1"/>
  <c r="Q135" i="1"/>
  <c r="I142" i="1"/>
  <c r="O151" i="1"/>
  <c r="I134" i="1"/>
  <c r="N151" i="1"/>
  <c r="I136" i="1"/>
  <c r="I135" i="1"/>
  <c r="I137" i="1"/>
  <c r="Q151" i="1"/>
  <c r="M151" i="1"/>
  <c r="Q152" i="1"/>
  <c r="R151" i="1"/>
  <c r="I152" i="1"/>
  <c r="I151" i="1"/>
  <c r="P71" i="1"/>
  <c r="H13" i="109"/>
  <c r="E13" i="109"/>
  <c r="L71" i="1"/>
  <c r="H71" i="1"/>
  <c r="P148" i="72"/>
  <c r="G74" i="98"/>
  <c r="G79" i="98"/>
  <c r="G78" i="98"/>
  <c r="G76" i="98"/>
  <c r="G75" i="98"/>
  <c r="G72" i="98"/>
  <c r="G77" i="98"/>
  <c r="G71" i="98"/>
  <c r="G73" i="98"/>
  <c r="C78" i="98"/>
  <c r="C74" i="98"/>
  <c r="C72" i="98"/>
  <c r="C79" i="98"/>
  <c r="C77" i="98"/>
  <c r="C75" i="98"/>
  <c r="C76" i="98"/>
  <c r="C71" i="98"/>
  <c r="C73" i="98"/>
  <c r="R148" i="1"/>
  <c r="I145" i="1"/>
  <c r="J13" i="109"/>
  <c r="K13" i="109"/>
  <c r="S148" i="1"/>
  <c r="Q141" i="1"/>
  <c r="F13" i="109"/>
  <c r="H148" i="1"/>
  <c r="H150" i="1"/>
  <c r="D13" i="109"/>
  <c r="I139" i="1"/>
  <c r="I133" i="1"/>
  <c r="Q140" i="1"/>
  <c r="P148" i="1"/>
  <c r="P150" i="1"/>
  <c r="Q150" i="1"/>
  <c r="Q134" i="1"/>
  <c r="Q71" i="1"/>
  <c r="I13" i="109"/>
  <c r="I143" i="1"/>
  <c r="L148" i="1"/>
  <c r="D12" i="109"/>
  <c r="Q132" i="1"/>
  <c r="I71" i="1"/>
  <c r="J148" i="1"/>
  <c r="I138" i="1"/>
  <c r="I147" i="1"/>
  <c r="I144" i="1"/>
  <c r="Q139" i="1"/>
  <c r="Q137" i="1"/>
  <c r="I141" i="1"/>
  <c r="M150" i="1"/>
  <c r="M134" i="1"/>
  <c r="M142" i="1"/>
  <c r="M147" i="1"/>
  <c r="M137" i="1"/>
  <c r="M145" i="1"/>
  <c r="M132" i="1"/>
  <c r="M139" i="1"/>
  <c r="M140" i="1"/>
  <c r="M144" i="1"/>
  <c r="M135" i="1"/>
  <c r="M138" i="1"/>
  <c r="M146" i="1"/>
  <c r="M136" i="1"/>
  <c r="M143" i="1"/>
  <c r="M141" i="1"/>
  <c r="M133" i="1"/>
  <c r="L150" i="1"/>
  <c r="D148" i="1"/>
  <c r="Q143" i="1"/>
  <c r="Q149" i="1"/>
  <c r="I140" i="1"/>
  <c r="I146" i="1"/>
  <c r="Q147" i="1"/>
  <c r="H12" i="109"/>
  <c r="Q136" i="1"/>
  <c r="Q142" i="1"/>
  <c r="I150" i="1"/>
  <c r="E148" i="1"/>
  <c r="I148" i="1" l="1"/>
  <c r="Q148" i="1"/>
  <c r="M148" i="1"/>
  <c r="Z173" i="70" l="1"/>
  <c r="Z178" i="70"/>
  <c r="Z176" i="70"/>
  <c r="Z174" i="70"/>
  <c r="Z175" i="70"/>
  <c r="Z172" i="70"/>
  <c r="Z159" i="70"/>
  <c r="Z168" i="70"/>
  <c r="Z169" i="70"/>
  <c r="Z165" i="70"/>
  <c r="Z164" i="70"/>
  <c r="Z171" i="70"/>
  <c r="Z160" i="70"/>
  <c r="Z163" i="70"/>
  <c r="Z170" i="70"/>
  <c r="Z158" i="70"/>
  <c r="Z166" i="70"/>
  <c r="Z161" i="70"/>
  <c r="Z162" i="70"/>
  <c r="Z167" i="70"/>
  <c r="Z157" i="70"/>
  <c r="Z173" i="1" l="1"/>
  <c r="Z178" i="1"/>
  <c r="Z176" i="1"/>
  <c r="Z174" i="1"/>
  <c r="Z175" i="1"/>
  <c r="Z172" i="1"/>
  <c r="Z169" i="1"/>
  <c r="Z164" i="1"/>
  <c r="Z158" i="1"/>
  <c r="Z166" i="1"/>
  <c r="Z161" i="1"/>
  <c r="Z159" i="1"/>
  <c r="Z160" i="1"/>
  <c r="Z168" i="1"/>
  <c r="Z171" i="1"/>
  <c r="Z170" i="1"/>
  <c r="Z163" i="1"/>
  <c r="Z162" i="1"/>
  <c r="Z165" i="1"/>
  <c r="Z167" i="1"/>
  <c r="Z157" i="1"/>
  <c r="P210" i="98"/>
  <c r="P209" i="98"/>
  <c r="P214" i="98"/>
  <c r="P216" i="98"/>
  <c r="P215" i="98"/>
  <c r="P212" i="98"/>
  <c r="P211" i="98"/>
  <c r="P213" i="98"/>
  <c r="P217" i="98"/>
  <c r="Z237" i="70"/>
  <c r="Z177" i="70"/>
  <c r="P85" i="98" l="1"/>
  <c r="P37" i="98"/>
  <c r="P30" i="98"/>
  <c r="P31" i="98"/>
  <c r="P35" i="98"/>
  <c r="P29" i="98"/>
  <c r="P34" i="98"/>
  <c r="P36" i="98"/>
  <c r="P33" i="98"/>
  <c r="P32" i="98"/>
  <c r="Z237" i="1"/>
  <c r="Z177" i="1"/>
  <c r="P71" i="98" l="1"/>
  <c r="P74" i="98"/>
  <c r="P78" i="98"/>
  <c r="P72" i="98"/>
  <c r="P79" i="98"/>
  <c r="P75" i="98"/>
  <c r="P77" i="98"/>
  <c r="P76" i="98"/>
  <c r="P73" i="98"/>
  <c r="Z124" i="72" l="1"/>
  <c r="Z124" i="71"/>
  <c r="Z124" i="70"/>
  <c r="Z124" i="1" l="1"/>
  <c r="Z124" i="69"/>
  <c r="Z122" i="72" l="1"/>
  <c r="Z122" i="71"/>
  <c r="Z122" i="70"/>
  <c r="Z122" i="69" l="1"/>
  <c r="Z122" i="1"/>
  <c r="X47" i="70" l="1"/>
  <c r="Y47" i="71"/>
  <c r="Y47" i="70"/>
  <c r="Y47" i="72"/>
  <c r="X47" i="71"/>
  <c r="Z47" i="69"/>
  <c r="Z47" i="1"/>
  <c r="X47" i="72"/>
  <c r="Z47" i="71"/>
  <c r="Z47" i="72"/>
  <c r="Y47" i="69"/>
  <c r="Z47" i="70"/>
  <c r="Y47" i="1" l="1"/>
  <c r="X47" i="69"/>
  <c r="X47" i="1"/>
  <c r="Z116" i="72" l="1"/>
  <c r="Z120" i="72" l="1"/>
  <c r="Z111" i="72"/>
  <c r="Z118" i="70"/>
  <c r="Z116" i="69"/>
  <c r="Z108" i="72"/>
  <c r="Z115" i="70" l="1"/>
  <c r="Z121" i="72"/>
  <c r="Z121" i="70"/>
  <c r="Z114" i="70"/>
  <c r="Z110" i="70"/>
  <c r="Z119" i="72" l="1"/>
  <c r="Z111" i="71"/>
  <c r="Z110" i="71"/>
  <c r="Z121" i="69"/>
  <c r="Z118" i="72"/>
  <c r="Z119" i="71"/>
  <c r="Z120" i="71"/>
  <c r="Z107" i="72"/>
  <c r="Z118" i="71"/>
  <c r="Z115" i="72"/>
  <c r="Z108" i="69" l="1"/>
  <c r="Z111" i="69"/>
  <c r="Z107" i="71"/>
  <c r="Z119" i="70"/>
  <c r="Z111" i="70"/>
  <c r="Z119" i="1"/>
  <c r="Z114" i="72"/>
  <c r="Z119" i="69"/>
  <c r="Z116" i="71"/>
  <c r="Z112" i="71"/>
  <c r="Z114" i="71"/>
  <c r="Z120" i="70"/>
  <c r="Z114" i="69"/>
  <c r="Z112" i="72"/>
  <c r="Z110" i="72"/>
  <c r="Z121" i="71" l="1"/>
  <c r="Z112" i="70"/>
  <c r="Z118" i="69"/>
  <c r="Z120" i="1"/>
  <c r="Z107" i="69"/>
  <c r="Z115" i="69"/>
  <c r="Z110" i="1"/>
  <c r="Z115" i="71"/>
  <c r="Z118" i="1"/>
  <c r="Z120" i="69"/>
  <c r="Z113" i="71"/>
  <c r="Z113" i="69"/>
  <c r="Z117" i="70"/>
  <c r="Z110" i="69"/>
  <c r="Z113" i="70"/>
  <c r="Z121" i="1"/>
  <c r="Z112" i="69" l="1"/>
  <c r="Z111" i="1"/>
  <c r="Z112" i="1"/>
  <c r="Z117" i="72"/>
  <c r="Z115" i="1"/>
  <c r="Z114" i="1"/>
  <c r="Z117" i="71" l="1"/>
  <c r="Z113" i="72"/>
  <c r="Z123" i="72"/>
  <c r="Z31" i="71" l="1"/>
  <c r="X31" i="70"/>
  <c r="Z31" i="72"/>
  <c r="Z108" i="71"/>
  <c r="Z117" i="69"/>
  <c r="Y31" i="70"/>
  <c r="Z108" i="70"/>
  <c r="Y31" i="72"/>
  <c r="X31" i="72"/>
  <c r="Z113" i="1"/>
  <c r="Y31" i="71"/>
  <c r="Z31" i="70"/>
  <c r="Z117" i="1"/>
  <c r="Z123" i="69"/>
  <c r="Z123" i="71"/>
  <c r="X32" i="72" l="1"/>
  <c r="W110" i="72"/>
  <c r="Z40" i="69"/>
  <c r="Y118" i="69"/>
  <c r="Y31" i="69"/>
  <c r="W121" i="69"/>
  <c r="W43" i="69"/>
  <c r="X43" i="69"/>
  <c r="X44" i="72"/>
  <c r="W122" i="72"/>
  <c r="X115" i="70"/>
  <c r="Y37" i="70"/>
  <c r="Y37" i="69"/>
  <c r="X115" i="69"/>
  <c r="Y44" i="72"/>
  <c r="X122" i="72"/>
  <c r="Y40" i="69"/>
  <c r="X118" i="69"/>
  <c r="Y44" i="69"/>
  <c r="X122" i="69"/>
  <c r="Y32" i="70"/>
  <c r="X110" i="70"/>
  <c r="Z31" i="1"/>
  <c r="W119" i="69"/>
  <c r="W41" i="69"/>
  <c r="X41" i="69"/>
  <c r="X42" i="72"/>
  <c r="W120" i="72"/>
  <c r="W42" i="72"/>
  <c r="W114" i="70"/>
  <c r="W36" i="70"/>
  <c r="X36" i="70"/>
  <c r="Z32" i="72"/>
  <c r="Y110" i="72"/>
  <c r="Y41" i="70"/>
  <c r="X119" i="70"/>
  <c r="Y33" i="72"/>
  <c r="X111" i="72"/>
  <c r="Z44" i="72"/>
  <c r="Y122" i="72"/>
  <c r="Z43" i="72"/>
  <c r="Y121" i="72"/>
  <c r="X112" i="72"/>
  <c r="Y34" i="72"/>
  <c r="Y36" i="70"/>
  <c r="X114" i="70"/>
  <c r="X114" i="71"/>
  <c r="W37" i="72"/>
  <c r="X37" i="72"/>
  <c r="W115" i="72"/>
  <c r="W32" i="69"/>
  <c r="X32" i="69"/>
  <c r="W110" i="69"/>
  <c r="W43" i="70"/>
  <c r="W121" i="70"/>
  <c r="X43" i="70"/>
  <c r="Y33" i="69"/>
  <c r="X111" i="69"/>
  <c r="Y36" i="72"/>
  <c r="X114" i="72"/>
  <c r="Y40" i="72"/>
  <c r="X118" i="72"/>
  <c r="Z41" i="70"/>
  <c r="Y119" i="70"/>
  <c r="X33" i="69"/>
  <c r="W111" i="69"/>
  <c r="W33" i="69"/>
  <c r="X34" i="70"/>
  <c r="W112" i="70"/>
  <c r="W34" i="70"/>
  <c r="Z34" i="72"/>
  <c r="Y112" i="72"/>
  <c r="X116" i="71"/>
  <c r="X40" i="72"/>
  <c r="W40" i="72"/>
  <c r="W118" i="72"/>
  <c r="X121" i="71"/>
  <c r="Z32" i="70"/>
  <c r="Y110" i="70"/>
  <c r="Y110" i="69"/>
  <c r="Z32" i="69"/>
  <c r="X37" i="69"/>
  <c r="W115" i="69"/>
  <c r="W37" i="69"/>
  <c r="W112" i="72"/>
  <c r="W34" i="72"/>
  <c r="X34" i="72"/>
  <c r="Y32" i="72"/>
  <c r="X110" i="72"/>
  <c r="Y43" i="69"/>
  <c r="X121" i="69"/>
  <c r="X119" i="71"/>
  <c r="Z44" i="71"/>
  <c r="Y122" i="71"/>
  <c r="Y32" i="69"/>
  <c r="X110" i="69"/>
  <c r="Z36" i="70"/>
  <c r="Y114" i="70"/>
  <c r="Z37" i="70"/>
  <c r="Y115" i="70"/>
  <c r="X31" i="71"/>
  <c r="Z43" i="70"/>
  <c r="Y121" i="70"/>
  <c r="W37" i="70"/>
  <c r="X37" i="70"/>
  <c r="W115" i="70"/>
  <c r="X44" i="69"/>
  <c r="W122" i="69"/>
  <c r="W41" i="72"/>
  <c r="X41" i="72"/>
  <c r="W119" i="72"/>
  <c r="Y37" i="72"/>
  <c r="X115" i="72"/>
  <c r="Z37" i="71"/>
  <c r="Y115" i="71"/>
  <c r="W111" i="70"/>
  <c r="W33" i="70"/>
  <c r="X33" i="70"/>
  <c r="Z34" i="71"/>
  <c r="Y112" i="71"/>
  <c r="Z125" i="72"/>
  <c r="Y41" i="72"/>
  <c r="X119" i="72"/>
  <c r="X42" i="69"/>
  <c r="W42" i="69"/>
  <c r="W120" i="69"/>
  <c r="Y34" i="69"/>
  <c r="X112" i="69"/>
  <c r="W121" i="72"/>
  <c r="W43" i="72"/>
  <c r="X43" i="72"/>
  <c r="Y118" i="70"/>
  <c r="Z40" i="70"/>
  <c r="X32" i="70"/>
  <c r="W110" i="70"/>
  <c r="W32" i="70"/>
  <c r="W119" i="70"/>
  <c r="W41" i="70"/>
  <c r="X41" i="70"/>
  <c r="Y34" i="70"/>
  <c r="X112" i="70"/>
  <c r="X120" i="72"/>
  <c r="Y42" i="72"/>
  <c r="Z44" i="69"/>
  <c r="Y122" i="69"/>
  <c r="X120" i="71"/>
  <c r="Z43" i="69"/>
  <c r="Y121" i="69"/>
  <c r="Z37" i="69"/>
  <c r="Y115" i="69"/>
  <c r="Z42" i="69"/>
  <c r="Y120" i="69"/>
  <c r="X31" i="69"/>
  <c r="W42" i="70"/>
  <c r="X42" i="70"/>
  <c r="W120" i="70"/>
  <c r="Z40" i="72"/>
  <c r="Y118" i="72"/>
  <c r="W122" i="71"/>
  <c r="X44" i="71"/>
  <c r="Y40" i="70"/>
  <c r="X118" i="70"/>
  <c r="Z42" i="70"/>
  <c r="Y120" i="70"/>
  <c r="Z34" i="69"/>
  <c r="Y112" i="69"/>
  <c r="W110" i="71"/>
  <c r="W32" i="71"/>
  <c r="Y34" i="71"/>
  <c r="X112" i="71"/>
  <c r="Z36" i="72"/>
  <c r="Y114" i="72"/>
  <c r="Z33" i="72"/>
  <c r="Y111" i="72"/>
  <c r="Y36" i="69"/>
  <c r="X114" i="69"/>
  <c r="Z33" i="70"/>
  <c r="Y111" i="70"/>
  <c r="Z38" i="72"/>
  <c r="Y116" i="72"/>
  <c r="X36" i="72"/>
  <c r="W36" i="72"/>
  <c r="W114" i="72"/>
  <c r="Y31" i="1"/>
  <c r="W36" i="69"/>
  <c r="X36" i="69"/>
  <c r="W114" i="69"/>
  <c r="Y38" i="69"/>
  <c r="X116" i="69"/>
  <c r="Y41" i="69"/>
  <c r="X119" i="69"/>
  <c r="Z37" i="72"/>
  <c r="Y115" i="72"/>
  <c r="Y112" i="70"/>
  <c r="Z34" i="70"/>
  <c r="Z31" i="69"/>
  <c r="W40" i="69"/>
  <c r="X40" i="69"/>
  <c r="W118" i="69"/>
  <c r="X111" i="70"/>
  <c r="Y33" i="70"/>
  <c r="Z33" i="69"/>
  <c r="Y111" i="69"/>
  <c r="Y119" i="72"/>
  <c r="Z41" i="72"/>
  <c r="Y43" i="70"/>
  <c r="X121" i="70"/>
  <c r="X34" i="71"/>
  <c r="W112" i="71"/>
  <c r="W34" i="71"/>
  <c r="Y44" i="70"/>
  <c r="X122" i="70"/>
  <c r="Z44" i="70"/>
  <c r="Y122" i="70"/>
  <c r="X38" i="72"/>
  <c r="W116" i="72"/>
  <c r="W38" i="72"/>
  <c r="X40" i="70"/>
  <c r="W118" i="70"/>
  <c r="W40" i="70"/>
  <c r="Y116" i="69"/>
  <c r="Z38" i="69"/>
  <c r="W116" i="69"/>
  <c r="W38" i="69"/>
  <c r="X38" i="69"/>
  <c r="Y42" i="70"/>
  <c r="X120" i="70"/>
  <c r="X120" i="69"/>
  <c r="Y42" i="69"/>
  <c r="W122" i="70"/>
  <c r="X44" i="70"/>
  <c r="Y38" i="72"/>
  <c r="X116" i="72"/>
  <c r="X34" i="69"/>
  <c r="W112" i="69"/>
  <c r="W34" i="69"/>
  <c r="W33" i="72"/>
  <c r="X33" i="72"/>
  <c r="W111" i="72"/>
  <c r="Z36" i="69"/>
  <c r="Y114" i="69"/>
  <c r="Z42" i="72"/>
  <c r="Y120" i="72"/>
  <c r="Y43" i="72"/>
  <c r="X121" i="72"/>
  <c r="Z41" i="69"/>
  <c r="Y119" i="69"/>
  <c r="Y44" i="71"/>
  <c r="X122" i="71"/>
  <c r="Z108" i="1"/>
  <c r="Z33" i="71" l="1"/>
  <c r="Y111" i="71"/>
  <c r="Y114" i="71"/>
  <c r="Z36" i="71"/>
  <c r="Y36" i="71"/>
  <c r="W42" i="1"/>
  <c r="X42" i="1"/>
  <c r="W120" i="1"/>
  <c r="X43" i="1"/>
  <c r="W121" i="1"/>
  <c r="W43" i="1"/>
  <c r="Y36" i="1"/>
  <c r="X114" i="1"/>
  <c r="Z38" i="71"/>
  <c r="Y116" i="71"/>
  <c r="Y38" i="71"/>
  <c r="X42" i="71"/>
  <c r="W120" i="71"/>
  <c r="W42" i="71"/>
  <c r="X120" i="1"/>
  <c r="Y110" i="71"/>
  <c r="Z32" i="71"/>
  <c r="X111" i="71"/>
  <c r="Y33" i="71"/>
  <c r="Y40" i="1"/>
  <c r="X118" i="1"/>
  <c r="Z39" i="72"/>
  <c r="Y117" i="72"/>
  <c r="X37" i="1"/>
  <c r="W115" i="1"/>
  <c r="W37" i="1"/>
  <c r="Z44" i="1"/>
  <c r="Y122" i="1"/>
  <c r="X122" i="1"/>
  <c r="Y44" i="1"/>
  <c r="Z34" i="1"/>
  <c r="Y112" i="1"/>
  <c r="X37" i="71"/>
  <c r="W115" i="71"/>
  <c r="W37" i="71"/>
  <c r="Z39" i="70"/>
  <c r="Y117" i="70"/>
  <c r="W39" i="70"/>
  <c r="X39" i="70"/>
  <c r="W117" i="70"/>
  <c r="Z33" i="1"/>
  <c r="Y111" i="1"/>
  <c r="W112" i="1"/>
  <c r="X34" i="1"/>
  <c r="W34" i="1"/>
  <c r="Y39" i="70"/>
  <c r="X117" i="70"/>
  <c r="W39" i="72"/>
  <c r="X39" i="72"/>
  <c r="W117" i="72"/>
  <c r="Y43" i="1"/>
  <c r="X121" i="1"/>
  <c r="Z43" i="71"/>
  <c r="Y121" i="71"/>
  <c r="Y43" i="71"/>
  <c r="X41" i="71"/>
  <c r="W41" i="71"/>
  <c r="W119" i="71"/>
  <c r="Z32" i="1"/>
  <c r="Y110" i="1"/>
  <c r="W36" i="71"/>
  <c r="X36" i="71"/>
  <c r="W114" i="71"/>
  <c r="Z40" i="71"/>
  <c r="Y118" i="71"/>
  <c r="X119" i="1"/>
  <c r="X33" i="71"/>
  <c r="W111" i="71"/>
  <c r="W33" i="71"/>
  <c r="Y32" i="1"/>
  <c r="X110" i="1"/>
  <c r="W40" i="71"/>
  <c r="W118" i="71"/>
  <c r="X40" i="71"/>
  <c r="Z41" i="71"/>
  <c r="Y119" i="71"/>
  <c r="Y41" i="71"/>
  <c r="Y39" i="72"/>
  <c r="X117" i="72"/>
  <c r="X38" i="71"/>
  <c r="W38" i="71"/>
  <c r="W116" i="71"/>
  <c r="W32" i="1"/>
  <c r="X32" i="1"/>
  <c r="W110" i="1"/>
  <c r="W122" i="1"/>
  <c r="X44" i="1"/>
  <c r="Y40" i="71"/>
  <c r="X118" i="71"/>
  <c r="W111" i="1"/>
  <c r="X33" i="1"/>
  <c r="W33" i="1"/>
  <c r="Y37" i="1"/>
  <c r="X115" i="1"/>
  <c r="Z37" i="1"/>
  <c r="Y115" i="1"/>
  <c r="Y32" i="71"/>
  <c r="X110" i="71"/>
  <c r="Z40" i="1"/>
  <c r="Y118" i="1"/>
  <c r="Z207" i="72"/>
  <c r="X32" i="71"/>
  <c r="Y37" i="71"/>
  <c r="X115" i="71"/>
  <c r="X36" i="1"/>
  <c r="W114" i="1"/>
  <c r="W36" i="1"/>
  <c r="Z125" i="71"/>
  <c r="Z125" i="69"/>
  <c r="Z126" i="72"/>
  <c r="X112" i="1"/>
  <c r="Y34" i="1"/>
  <c r="X43" i="71"/>
  <c r="W121" i="71"/>
  <c r="W43" i="71"/>
  <c r="Z42" i="71"/>
  <c r="Y120" i="71"/>
  <c r="Z36" i="1"/>
  <c r="Y114" i="1"/>
  <c r="Z43" i="1"/>
  <c r="Y121" i="1"/>
  <c r="X41" i="1"/>
  <c r="W119" i="1"/>
  <c r="W41" i="1"/>
  <c r="X111" i="1"/>
  <c r="Y33" i="1"/>
  <c r="X31" i="1"/>
  <c r="Y42" i="71"/>
  <c r="Y42" i="1"/>
  <c r="Y39" i="71" l="1"/>
  <c r="X117" i="71"/>
  <c r="Y39" i="69"/>
  <c r="X117" i="69"/>
  <c r="Z41" i="1"/>
  <c r="Y119" i="1"/>
  <c r="Z39" i="69"/>
  <c r="Y117" i="69"/>
  <c r="X39" i="69"/>
  <c r="W39" i="69"/>
  <c r="W117" i="69"/>
  <c r="Z39" i="71"/>
  <c r="Y117" i="71"/>
  <c r="Z42" i="1"/>
  <c r="Y120" i="1"/>
  <c r="W39" i="1"/>
  <c r="W117" i="1"/>
  <c r="W39" i="71"/>
  <c r="X39" i="71"/>
  <c r="W117" i="71"/>
  <c r="Y41" i="1"/>
  <c r="X124" i="70" l="1"/>
  <c r="Y46" i="71"/>
  <c r="X124" i="71"/>
  <c r="Z116" i="70"/>
  <c r="W40" i="1"/>
  <c r="X40" i="1"/>
  <c r="W118" i="1"/>
  <c r="X113" i="70"/>
  <c r="X124" i="69"/>
  <c r="X113" i="71"/>
  <c r="X38" i="70"/>
  <c r="W116" i="70"/>
  <c r="W38" i="70"/>
  <c r="Z46" i="71"/>
  <c r="Y124" i="71"/>
  <c r="Y38" i="70"/>
  <c r="X116" i="70"/>
  <c r="X113" i="72"/>
  <c r="Z38" i="70"/>
  <c r="Y116" i="70"/>
  <c r="X113" i="69"/>
  <c r="Z39" i="1"/>
  <c r="Y117" i="1"/>
  <c r="X124" i="72"/>
  <c r="Y39" i="1"/>
  <c r="X117" i="1"/>
  <c r="X39" i="1"/>
  <c r="Y35" i="71"/>
  <c r="Y46" i="70"/>
  <c r="W116" i="1" l="1"/>
  <c r="W38" i="1"/>
  <c r="X38" i="1"/>
  <c r="X124" i="1"/>
  <c r="W124" i="72"/>
  <c r="W46" i="72"/>
  <c r="X46" i="72"/>
  <c r="Z46" i="72"/>
  <c r="Y124" i="72"/>
  <c r="X35" i="69"/>
  <c r="W113" i="69"/>
  <c r="W35" i="69"/>
  <c r="Z35" i="70"/>
  <c r="Y113" i="70"/>
  <c r="Z35" i="69"/>
  <c r="Y113" i="69"/>
  <c r="W35" i="71"/>
  <c r="X35" i="71"/>
  <c r="W113" i="71"/>
  <c r="Y124" i="69"/>
  <c r="Z46" i="69"/>
  <c r="Y46" i="72"/>
  <c r="Y46" i="69"/>
  <c r="Y35" i="70"/>
  <c r="W35" i="70"/>
  <c r="X35" i="70"/>
  <c r="W113" i="70"/>
  <c r="X35" i="72"/>
  <c r="W113" i="72"/>
  <c r="W35" i="72"/>
  <c r="X46" i="71"/>
  <c r="W46" i="71"/>
  <c r="W124" i="71"/>
  <c r="Z35" i="72"/>
  <c r="Y113" i="72"/>
  <c r="Z38" i="1"/>
  <c r="Y116" i="1"/>
  <c r="Y35" i="69"/>
  <c r="Y124" i="70"/>
  <c r="Z46" i="70"/>
  <c r="X116" i="1"/>
  <c r="Y38" i="1"/>
  <c r="Z35" i="71"/>
  <c r="Y113" i="71"/>
  <c r="W124" i="70"/>
  <c r="W46" i="70"/>
  <c r="X46" i="70"/>
  <c r="X113" i="1"/>
  <c r="W46" i="69"/>
  <c r="X46" i="69"/>
  <c r="W124" i="69"/>
  <c r="Z116" i="1"/>
  <c r="Y35" i="72"/>
  <c r="Z35" i="1" l="1"/>
  <c r="Y113" i="1"/>
  <c r="Y35" i="1"/>
  <c r="W113" i="1"/>
  <c r="W35" i="1"/>
  <c r="X35" i="1"/>
  <c r="Z46" i="1"/>
  <c r="Y124" i="1"/>
  <c r="W124" i="1"/>
  <c r="W46" i="1"/>
  <c r="X46" i="1"/>
  <c r="Y46" i="1"/>
  <c r="W30" i="70" l="1"/>
  <c r="W108" i="70"/>
  <c r="W30" i="72"/>
  <c r="W108" i="72"/>
  <c r="W30" i="71"/>
  <c r="W108" i="71"/>
  <c r="Y30" i="72" l="1"/>
  <c r="X108" i="72"/>
  <c r="Z30" i="70"/>
  <c r="Y108" i="70"/>
  <c r="Y30" i="70"/>
  <c r="X108" i="70"/>
  <c r="X108" i="71"/>
  <c r="Y30" i="71"/>
  <c r="W30" i="1"/>
  <c r="W108" i="1"/>
  <c r="X30" i="71"/>
  <c r="Z30" i="71"/>
  <c r="Y108" i="71"/>
  <c r="Z30" i="72"/>
  <c r="Y108" i="72"/>
  <c r="W108" i="69"/>
  <c r="W30" i="69"/>
  <c r="X30" i="72"/>
  <c r="X30" i="70"/>
  <c r="W107" i="70"/>
  <c r="W29" i="70"/>
  <c r="X29" i="70"/>
  <c r="X30" i="69"/>
  <c r="X30" i="1"/>
  <c r="W107" i="72" l="1"/>
  <c r="W29" i="72"/>
  <c r="W29" i="71"/>
  <c r="W107" i="71"/>
  <c r="W45" i="70"/>
  <c r="W123" i="70"/>
  <c r="Y107" i="70"/>
  <c r="Y29" i="70"/>
  <c r="X107" i="70"/>
  <c r="Z30" i="1"/>
  <c r="Y108" i="1"/>
  <c r="Y30" i="1"/>
  <c r="X108" i="1"/>
  <c r="W29" i="69"/>
  <c r="W107" i="69"/>
  <c r="Y108" i="69"/>
  <c r="Z30" i="69"/>
  <c r="Y30" i="69"/>
  <c r="X108" i="69"/>
  <c r="X29" i="69"/>
  <c r="X29" i="71"/>
  <c r="X123" i="70" l="1"/>
  <c r="Y45" i="70"/>
  <c r="W45" i="72"/>
  <c r="W123" i="72"/>
  <c r="W123" i="69"/>
  <c r="W45" i="69"/>
  <c r="W123" i="71"/>
  <c r="W45" i="71"/>
  <c r="Y107" i="72"/>
  <c r="Z29" i="72"/>
  <c r="X107" i="72"/>
  <c r="Y29" i="72"/>
  <c r="Y107" i="69"/>
  <c r="Z29" i="69"/>
  <c r="Y107" i="71"/>
  <c r="Z29" i="71"/>
  <c r="Y123" i="70"/>
  <c r="X107" i="71"/>
  <c r="Y29" i="71"/>
  <c r="W29" i="1"/>
  <c r="W107" i="1"/>
  <c r="Y29" i="69"/>
  <c r="X107" i="69"/>
  <c r="X45" i="70"/>
  <c r="X29" i="72"/>
  <c r="X45" i="71"/>
  <c r="X29" i="1"/>
  <c r="X45" i="69"/>
  <c r="W74" i="72" l="1"/>
  <c r="W48" i="72"/>
  <c r="W125" i="72"/>
  <c r="W150" i="72" s="1"/>
  <c r="W73" i="72"/>
  <c r="W57" i="72"/>
  <c r="W134" i="72"/>
  <c r="W70" i="72"/>
  <c r="W145" i="72"/>
  <c r="W66" i="72"/>
  <c r="W60" i="72"/>
  <c r="W67" i="72"/>
  <c r="W62" i="72"/>
  <c r="W64" i="72"/>
  <c r="W68" i="72"/>
  <c r="W63" i="72"/>
  <c r="W144" i="72"/>
  <c r="W69" i="72"/>
  <c r="W139" i="72"/>
  <c r="W141" i="72"/>
  <c r="W59" i="72"/>
  <c r="W135" i="72"/>
  <c r="W140" i="72"/>
  <c r="W146" i="72"/>
  <c r="W136" i="72"/>
  <c r="W58" i="72"/>
  <c r="W147" i="72"/>
  <c r="W143" i="72"/>
  <c r="W137" i="72"/>
  <c r="W142" i="72"/>
  <c r="W65" i="72"/>
  <c r="W138" i="72"/>
  <c r="W61" i="72"/>
  <c r="W72" i="72"/>
  <c r="W149" i="72"/>
  <c r="W56" i="72"/>
  <c r="W133" i="72"/>
  <c r="W55" i="72"/>
  <c r="W132" i="72"/>
  <c r="W208" i="70"/>
  <c r="X50" i="70"/>
  <c r="W50" i="70"/>
  <c r="W127" i="70"/>
  <c r="W152" i="70" s="1"/>
  <c r="W76" i="70"/>
  <c r="X123" i="69"/>
  <c r="Y45" i="69"/>
  <c r="X107" i="1"/>
  <c r="Y29" i="1"/>
  <c r="Z45" i="71"/>
  <c r="Y123" i="71"/>
  <c r="Y107" i="1"/>
  <c r="W125" i="71"/>
  <c r="W150" i="71" s="1"/>
  <c r="W48" i="71"/>
  <c r="W74" i="71"/>
  <c r="W73" i="71"/>
  <c r="W147" i="71"/>
  <c r="W58" i="71"/>
  <c r="W134" i="71"/>
  <c r="W70" i="71"/>
  <c r="W57" i="71"/>
  <c r="W60" i="71"/>
  <c r="W135" i="71"/>
  <c r="W137" i="71"/>
  <c r="W144" i="71"/>
  <c r="W139" i="71"/>
  <c r="W66" i="71"/>
  <c r="W141" i="71"/>
  <c r="W67" i="71"/>
  <c r="W145" i="71"/>
  <c r="W63" i="71"/>
  <c r="W59" i="71"/>
  <c r="W146" i="71"/>
  <c r="W68" i="71"/>
  <c r="W140" i="71"/>
  <c r="W62" i="71"/>
  <c r="W136" i="71"/>
  <c r="W143" i="71"/>
  <c r="W64" i="71"/>
  <c r="W69" i="71"/>
  <c r="W65" i="71"/>
  <c r="W142" i="71"/>
  <c r="W61" i="71"/>
  <c r="W72" i="71"/>
  <c r="W138" i="71"/>
  <c r="W149" i="71"/>
  <c r="W133" i="71"/>
  <c r="W56" i="71"/>
  <c r="W55" i="71"/>
  <c r="W132" i="71"/>
  <c r="W49" i="70"/>
  <c r="W126" i="70"/>
  <c r="W151" i="70" s="1"/>
  <c r="W75" i="70"/>
  <c r="W207" i="70"/>
  <c r="W123" i="1"/>
  <c r="W45" i="1"/>
  <c r="X123" i="72"/>
  <c r="Y45" i="72"/>
  <c r="W125" i="69"/>
  <c r="W150" i="69" s="1"/>
  <c r="W74" i="69"/>
  <c r="W48" i="69"/>
  <c r="W73" i="69"/>
  <c r="W69" i="69"/>
  <c r="W144" i="69"/>
  <c r="W147" i="69"/>
  <c r="W145" i="69"/>
  <c r="W139" i="69"/>
  <c r="W66" i="69"/>
  <c r="W64" i="69"/>
  <c r="W60" i="69"/>
  <c r="W59" i="69"/>
  <c r="W68" i="69"/>
  <c r="W62" i="69"/>
  <c r="W137" i="69"/>
  <c r="W58" i="69"/>
  <c r="W136" i="69"/>
  <c r="W140" i="69"/>
  <c r="W57" i="69"/>
  <c r="W146" i="69"/>
  <c r="W67" i="69"/>
  <c r="W135" i="69"/>
  <c r="W63" i="69"/>
  <c r="W70" i="69"/>
  <c r="W134" i="69"/>
  <c r="W143" i="69"/>
  <c r="W141" i="69"/>
  <c r="W65" i="69"/>
  <c r="W142" i="69"/>
  <c r="W138" i="69"/>
  <c r="W72" i="69"/>
  <c r="W61" i="69"/>
  <c r="W149" i="69"/>
  <c r="W56" i="69"/>
  <c r="W133" i="69"/>
  <c r="W55" i="69"/>
  <c r="W132" i="69"/>
  <c r="Y123" i="69"/>
  <c r="Z45" i="69"/>
  <c r="Z45" i="72"/>
  <c r="Y123" i="72"/>
  <c r="X123" i="71"/>
  <c r="Y45" i="71"/>
  <c r="W74" i="70"/>
  <c r="X48" i="70"/>
  <c r="W48" i="70"/>
  <c r="W125" i="70"/>
  <c r="W150" i="70" s="1"/>
  <c r="W73" i="70"/>
  <c r="W134" i="70"/>
  <c r="W57" i="70"/>
  <c r="W146" i="70"/>
  <c r="W140" i="70"/>
  <c r="W58" i="70"/>
  <c r="W144" i="70"/>
  <c r="W145" i="70"/>
  <c r="W70" i="70"/>
  <c r="W62" i="70"/>
  <c r="W67" i="70"/>
  <c r="W143" i="70"/>
  <c r="W139" i="70"/>
  <c r="W60" i="70"/>
  <c r="W136" i="70"/>
  <c r="W66" i="70"/>
  <c r="W69" i="70"/>
  <c r="W137" i="70"/>
  <c r="W63" i="70"/>
  <c r="W59" i="70"/>
  <c r="W135" i="70"/>
  <c r="W68" i="70"/>
  <c r="W147" i="70"/>
  <c r="W65" i="70"/>
  <c r="W142" i="70"/>
  <c r="W141" i="70"/>
  <c r="W64" i="70"/>
  <c r="W138" i="70"/>
  <c r="W149" i="70"/>
  <c r="W72" i="70"/>
  <c r="W61" i="70"/>
  <c r="W133" i="70"/>
  <c r="W56" i="70"/>
  <c r="W132" i="70"/>
  <c r="W55" i="70"/>
  <c r="X45" i="72"/>
  <c r="W126" i="72"/>
  <c r="W151" i="72" s="1"/>
  <c r="X48" i="72"/>
  <c r="X49" i="70"/>
  <c r="X48" i="71"/>
  <c r="W148" i="72" l="1"/>
  <c r="W148" i="70"/>
  <c r="W148" i="69"/>
  <c r="W71" i="70"/>
  <c r="W71" i="71"/>
  <c r="W148" i="71"/>
  <c r="W71" i="72"/>
  <c r="Y48" i="69"/>
  <c r="X74" i="69"/>
  <c r="X125" i="69"/>
  <c r="Y140" i="69" s="1"/>
  <c r="X73" i="69"/>
  <c r="X63" i="69"/>
  <c r="X66" i="69"/>
  <c r="X70" i="69"/>
  <c r="X59" i="69"/>
  <c r="X69" i="69"/>
  <c r="X135" i="69"/>
  <c r="X60" i="69"/>
  <c r="X141" i="69"/>
  <c r="X144" i="69"/>
  <c r="X145" i="69"/>
  <c r="X58" i="69"/>
  <c r="X137" i="69"/>
  <c r="X139" i="69"/>
  <c r="X64" i="69"/>
  <c r="X67" i="69"/>
  <c r="X134" i="69"/>
  <c r="X62" i="69"/>
  <c r="X57" i="69"/>
  <c r="X140" i="69"/>
  <c r="X143" i="69"/>
  <c r="X147" i="69"/>
  <c r="X136" i="69"/>
  <c r="X146" i="69"/>
  <c r="X68" i="69"/>
  <c r="X65" i="69"/>
  <c r="X142" i="69"/>
  <c r="X149" i="69"/>
  <c r="X138" i="69"/>
  <c r="X61" i="69"/>
  <c r="X72" i="69"/>
  <c r="X56" i="69"/>
  <c r="X133" i="69"/>
  <c r="X55" i="69"/>
  <c r="X132" i="69"/>
  <c r="W71" i="69"/>
  <c r="X48" i="69"/>
  <c r="Y127" i="70"/>
  <c r="Y208" i="70"/>
  <c r="Y76" i="70"/>
  <c r="X74" i="71"/>
  <c r="X125" i="71"/>
  <c r="X150" i="71" s="1"/>
  <c r="Y48" i="71"/>
  <c r="X73" i="71"/>
  <c r="X134" i="71"/>
  <c r="X139" i="71"/>
  <c r="X144" i="71"/>
  <c r="X60" i="71"/>
  <c r="X70" i="71"/>
  <c r="X145" i="71"/>
  <c r="X147" i="71"/>
  <c r="X141" i="71"/>
  <c r="X146" i="71"/>
  <c r="X57" i="71"/>
  <c r="X137" i="71"/>
  <c r="X68" i="71"/>
  <c r="X59" i="71"/>
  <c r="X135" i="71"/>
  <c r="X63" i="71"/>
  <c r="X136" i="71"/>
  <c r="X62" i="71"/>
  <c r="X64" i="71"/>
  <c r="X66" i="71"/>
  <c r="X67" i="71"/>
  <c r="X143" i="71"/>
  <c r="X58" i="71"/>
  <c r="X140" i="71"/>
  <c r="X69" i="71"/>
  <c r="X142" i="71"/>
  <c r="X65" i="71"/>
  <c r="X138" i="71"/>
  <c r="X149" i="71"/>
  <c r="X61" i="71"/>
  <c r="X72" i="71"/>
  <c r="X133" i="71"/>
  <c r="X56" i="71"/>
  <c r="X132" i="71"/>
  <c r="X55" i="71"/>
  <c r="Y125" i="71"/>
  <c r="Z150" i="71" s="1"/>
  <c r="Z48" i="71"/>
  <c r="Y74" i="71"/>
  <c r="Y150" i="71"/>
  <c r="Y73" i="71"/>
  <c r="Y57" i="71"/>
  <c r="Y147" i="71"/>
  <c r="Y60" i="71"/>
  <c r="Y70" i="71"/>
  <c r="Y137" i="71"/>
  <c r="Z59" i="71"/>
  <c r="Y135" i="71"/>
  <c r="Z63" i="71"/>
  <c r="Y66" i="71"/>
  <c r="Z145" i="71"/>
  <c r="Z144" i="71"/>
  <c r="Z68" i="71"/>
  <c r="Z62" i="71"/>
  <c r="Z64" i="71"/>
  <c r="Z58" i="71"/>
  <c r="Y69" i="71"/>
  <c r="Z67" i="71"/>
  <c r="Z147" i="71"/>
  <c r="Z143" i="71"/>
  <c r="Z60" i="71"/>
  <c r="Y59" i="71"/>
  <c r="Z66" i="71"/>
  <c r="Z73" i="71"/>
  <c r="Z135" i="71"/>
  <c r="Z139" i="71"/>
  <c r="Z146" i="71"/>
  <c r="Z57" i="71"/>
  <c r="Z70" i="71"/>
  <c r="Y68" i="71"/>
  <c r="Y63" i="71"/>
  <c r="Y62" i="71"/>
  <c r="Y64" i="71"/>
  <c r="Y58" i="71"/>
  <c r="Z69" i="71"/>
  <c r="Y67" i="71"/>
  <c r="Z74" i="71"/>
  <c r="Z136" i="71"/>
  <c r="Z134" i="71"/>
  <c r="Z141" i="71"/>
  <c r="Y65" i="71"/>
  <c r="Y142" i="71"/>
  <c r="Z65" i="71"/>
  <c r="Z142" i="71"/>
  <c r="Y72" i="71"/>
  <c r="Y149" i="71"/>
  <c r="Z72" i="71"/>
  <c r="Z149" i="71"/>
  <c r="Z138" i="71"/>
  <c r="Y61" i="71"/>
  <c r="Z61" i="71"/>
  <c r="Y56" i="71"/>
  <c r="Z56" i="71"/>
  <c r="Z55" i="71"/>
  <c r="Z132" i="71"/>
  <c r="Y55" i="71"/>
  <c r="Y45" i="1"/>
  <c r="X123" i="1"/>
  <c r="Y123" i="1"/>
  <c r="Z48" i="69"/>
  <c r="Y125" i="69"/>
  <c r="Z137" i="69" s="1"/>
  <c r="Y74" i="69"/>
  <c r="Y73" i="69"/>
  <c r="Y58" i="69"/>
  <c r="Y70" i="69"/>
  <c r="Y147" i="69"/>
  <c r="Y69" i="69"/>
  <c r="Y60" i="69"/>
  <c r="Y57" i="69"/>
  <c r="Y64" i="69"/>
  <c r="Y62" i="69"/>
  <c r="Y66" i="69"/>
  <c r="Y63" i="69"/>
  <c r="Y68" i="69"/>
  <c r="Y141" i="69"/>
  <c r="Y139" i="69"/>
  <c r="Y143" i="69"/>
  <c r="Y145" i="69"/>
  <c r="Y59" i="69"/>
  <c r="Y67" i="69"/>
  <c r="Z57" i="69"/>
  <c r="Z70" i="69"/>
  <c r="Z74" i="69"/>
  <c r="Z73" i="69"/>
  <c r="Z59" i="69"/>
  <c r="Z66" i="69"/>
  <c r="Z58" i="69"/>
  <c r="Z60" i="69"/>
  <c r="Z62" i="69"/>
  <c r="Z63" i="69"/>
  <c r="Z64" i="69"/>
  <c r="Z69" i="69"/>
  <c r="Z67" i="69"/>
  <c r="Z68" i="69"/>
  <c r="Y142" i="69"/>
  <c r="Z65" i="69"/>
  <c r="Y65" i="69"/>
  <c r="Z61" i="69"/>
  <c r="Z149" i="69"/>
  <c r="Y72" i="69"/>
  <c r="Y61" i="69"/>
  <c r="Y149" i="69"/>
  <c r="Z72" i="69"/>
  <c r="Z56" i="69"/>
  <c r="Y56" i="69"/>
  <c r="Y133" i="69"/>
  <c r="Y55" i="69"/>
  <c r="Y132" i="69"/>
  <c r="Z55" i="69"/>
  <c r="Z48" i="72"/>
  <c r="Y125" i="72"/>
  <c r="Z150" i="72" s="1"/>
  <c r="Y74" i="72"/>
  <c r="Y73" i="72"/>
  <c r="Y57" i="72"/>
  <c r="Z70" i="72"/>
  <c r="Z57" i="72"/>
  <c r="Y59" i="72"/>
  <c r="Z64" i="72"/>
  <c r="Y63" i="72"/>
  <c r="Y67" i="72"/>
  <c r="Z68" i="72"/>
  <c r="Y58" i="72"/>
  <c r="Z69" i="72"/>
  <c r="Z66" i="72"/>
  <c r="Z62" i="72"/>
  <c r="Y70" i="72"/>
  <c r="Y60" i="72"/>
  <c r="Z59" i="72"/>
  <c r="Y64" i="72"/>
  <c r="Z63" i="72"/>
  <c r="Z67" i="72"/>
  <c r="Y68" i="72"/>
  <c r="Z58" i="72"/>
  <c r="Y69" i="72"/>
  <c r="Z60" i="72"/>
  <c r="Z74" i="72"/>
  <c r="Z73" i="72"/>
  <c r="Z140" i="72"/>
  <c r="Y66" i="72"/>
  <c r="Y62" i="72"/>
  <c r="Y65" i="72"/>
  <c r="Z65" i="72"/>
  <c r="Z72" i="72"/>
  <c r="Z138" i="72"/>
  <c r="Y61" i="72"/>
  <c r="Y72" i="72"/>
  <c r="Z61" i="72"/>
  <c r="Z56" i="72"/>
  <c r="Y56" i="72"/>
  <c r="Z55" i="72"/>
  <c r="Y55" i="72"/>
  <c r="X45" i="1"/>
  <c r="Y48" i="70"/>
  <c r="X74" i="70"/>
  <c r="X125" i="70"/>
  <c r="X150" i="70" s="1"/>
  <c r="X73" i="70"/>
  <c r="X134" i="70"/>
  <c r="X57" i="70"/>
  <c r="X63" i="70"/>
  <c r="X135" i="70"/>
  <c r="X139" i="70"/>
  <c r="X137" i="70"/>
  <c r="X66" i="70"/>
  <c r="X136" i="70"/>
  <c r="X145" i="70"/>
  <c r="X62" i="70"/>
  <c r="X60" i="70"/>
  <c r="X143" i="70"/>
  <c r="X146" i="70"/>
  <c r="X67" i="70"/>
  <c r="X69" i="70"/>
  <c r="X147" i="70"/>
  <c r="X140" i="70"/>
  <c r="X58" i="70"/>
  <c r="X144" i="70"/>
  <c r="X59" i="70"/>
  <c r="X70" i="70"/>
  <c r="X68" i="70"/>
  <c r="X65" i="70"/>
  <c r="X142" i="70"/>
  <c r="X64" i="70"/>
  <c r="X149" i="70"/>
  <c r="X138" i="70"/>
  <c r="X141" i="70"/>
  <c r="X72" i="70"/>
  <c r="X61" i="70"/>
  <c r="X133" i="70"/>
  <c r="X56" i="70"/>
  <c r="X132" i="70"/>
  <c r="X55" i="70"/>
  <c r="X207" i="70"/>
  <c r="Y49" i="70"/>
  <c r="X75" i="70"/>
  <c r="X126" i="70"/>
  <c r="X151" i="70" s="1"/>
  <c r="Y48" i="72"/>
  <c r="X125" i="72"/>
  <c r="Y137" i="72" s="1"/>
  <c r="X74" i="72"/>
  <c r="X73" i="72"/>
  <c r="X134" i="72"/>
  <c r="X57" i="72"/>
  <c r="X70" i="72"/>
  <c r="X60" i="72"/>
  <c r="X139" i="72"/>
  <c r="X143" i="72"/>
  <c r="X58" i="72"/>
  <c r="X140" i="72"/>
  <c r="X144" i="72"/>
  <c r="X145" i="72"/>
  <c r="X64" i="72"/>
  <c r="X146" i="72"/>
  <c r="X137" i="72"/>
  <c r="X63" i="72"/>
  <c r="X68" i="72"/>
  <c r="X59" i="72"/>
  <c r="X147" i="72"/>
  <c r="X136" i="72"/>
  <c r="X62" i="72"/>
  <c r="X66" i="72"/>
  <c r="X135" i="72"/>
  <c r="X67" i="72"/>
  <c r="X141" i="72"/>
  <c r="X69" i="72"/>
  <c r="X65" i="72"/>
  <c r="X142" i="72"/>
  <c r="X138" i="72"/>
  <c r="X149" i="72"/>
  <c r="X61" i="72"/>
  <c r="X72" i="72"/>
  <c r="X56" i="72"/>
  <c r="X133" i="72"/>
  <c r="X132" i="72"/>
  <c r="X55" i="72"/>
  <c r="W49" i="72"/>
  <c r="W207" i="72"/>
  <c r="W75" i="72"/>
  <c r="Y207" i="70"/>
  <c r="Y75" i="70"/>
  <c r="Y126" i="70"/>
  <c r="Y74" i="70"/>
  <c r="Y125" i="70"/>
  <c r="Y150" i="70" s="1"/>
  <c r="Y73" i="70"/>
  <c r="Y57" i="70"/>
  <c r="Y62" i="70"/>
  <c r="Y68" i="70"/>
  <c r="Y63" i="70"/>
  <c r="Y69" i="70"/>
  <c r="Y66" i="70"/>
  <c r="Y145" i="70"/>
  <c r="Y59" i="70"/>
  <c r="Y60" i="70"/>
  <c r="Y70" i="70"/>
  <c r="Y67" i="70"/>
  <c r="Y58" i="70"/>
  <c r="Y147" i="70"/>
  <c r="Y65" i="70"/>
  <c r="Y64" i="70"/>
  <c r="Y72" i="70"/>
  <c r="Y61" i="70"/>
  <c r="Y56" i="70"/>
  <c r="Y55" i="70"/>
  <c r="X208" i="70"/>
  <c r="X127" i="70"/>
  <c r="X152" i="70" s="1"/>
  <c r="Y50" i="70"/>
  <c r="X76" i="70"/>
  <c r="Y151" i="70" l="1"/>
  <c r="Z132" i="69"/>
  <c r="Z141" i="69"/>
  <c r="Z150" i="69"/>
  <c r="Y139" i="70"/>
  <c r="Z142" i="69"/>
  <c r="Z133" i="69"/>
  <c r="Y132" i="70"/>
  <c r="Y149" i="70"/>
  <c r="Y134" i="69"/>
  <c r="Y148" i="69" s="1"/>
  <c r="Y135" i="69"/>
  <c r="Y137" i="70"/>
  <c r="Y143" i="70"/>
  <c r="Y135" i="70"/>
  <c r="Y137" i="69"/>
  <c r="Y144" i="69"/>
  <c r="Y138" i="70"/>
  <c r="Y136" i="70"/>
  <c r="Y146" i="70"/>
  <c r="Y144" i="70"/>
  <c r="Y138" i="69"/>
  <c r="Z135" i="69"/>
  <c r="Z148" i="69" s="1"/>
  <c r="Y136" i="69"/>
  <c r="X71" i="71"/>
  <c r="Y141" i="70"/>
  <c r="Y140" i="70"/>
  <c r="Y134" i="70"/>
  <c r="Z134" i="69"/>
  <c r="Y146" i="69"/>
  <c r="Y133" i="70"/>
  <c r="Y148" i="70" s="1"/>
  <c r="Y142" i="70"/>
  <c r="Z133" i="71"/>
  <c r="Z148" i="71" s="1"/>
  <c r="Z140" i="71"/>
  <c r="Z145" i="72"/>
  <c r="Y132" i="71"/>
  <c r="Y136" i="71"/>
  <c r="Y143" i="71"/>
  <c r="Y144" i="71"/>
  <c r="Y141" i="71"/>
  <c r="Y134" i="71"/>
  <c r="Z133" i="72"/>
  <c r="Z142" i="72"/>
  <c r="Z144" i="69"/>
  <c r="Z145" i="69"/>
  <c r="Z140" i="69"/>
  <c r="Z143" i="69"/>
  <c r="Y145" i="71"/>
  <c r="Y139" i="71"/>
  <c r="Z132" i="72"/>
  <c r="Z149" i="72"/>
  <c r="Z137" i="72"/>
  <c r="Z138" i="69"/>
  <c r="Z147" i="69"/>
  <c r="Z146" i="69"/>
  <c r="Z139" i="69"/>
  <c r="Z136" i="69"/>
  <c r="Y133" i="71"/>
  <c r="Y138" i="71"/>
  <c r="Y146" i="71"/>
  <c r="Y140" i="71"/>
  <c r="Z147" i="72"/>
  <c r="X148" i="69"/>
  <c r="X71" i="70"/>
  <c r="Z143" i="72"/>
  <c r="Y71" i="71"/>
  <c r="Z144" i="72"/>
  <c r="Z137" i="71"/>
  <c r="X148" i="71"/>
  <c r="Z135" i="72"/>
  <c r="Z141" i="72"/>
  <c r="Z71" i="72"/>
  <c r="X71" i="72"/>
  <c r="Y150" i="69"/>
  <c r="X150" i="69"/>
  <c r="Y71" i="70"/>
  <c r="Y71" i="72"/>
  <c r="X148" i="70"/>
  <c r="Z134" i="72"/>
  <c r="Z146" i="72"/>
  <c r="X71" i="69"/>
  <c r="X148" i="72"/>
  <c r="Z136" i="72"/>
  <c r="Z139" i="72"/>
  <c r="X207" i="72"/>
  <c r="Y49" i="72"/>
  <c r="X75" i="72"/>
  <c r="Y75" i="72"/>
  <c r="Z49" i="72"/>
  <c r="Y207" i="72"/>
  <c r="Z75" i="72"/>
  <c r="X150" i="72"/>
  <c r="X126" i="72"/>
  <c r="X151" i="72" s="1"/>
  <c r="Y132" i="72"/>
  <c r="Y133" i="72"/>
  <c r="Y147" i="72"/>
  <c r="Y135" i="72"/>
  <c r="Y143" i="72"/>
  <c r="Y150" i="72"/>
  <c r="W207" i="1"/>
  <c r="O13" i="109" s="1"/>
  <c r="W126" i="1"/>
  <c r="W151" i="1" s="1"/>
  <c r="W75" i="1"/>
  <c r="W49" i="1"/>
  <c r="X49" i="72"/>
  <c r="Y152" i="70"/>
  <c r="Y145" i="72"/>
  <c r="Y144" i="72"/>
  <c r="Y134" i="72"/>
  <c r="Y126" i="72"/>
  <c r="Z71" i="69"/>
  <c r="Z71" i="71"/>
  <c r="Y149" i="72"/>
  <c r="Y141" i="72"/>
  <c r="Y140" i="72"/>
  <c r="W125" i="1"/>
  <c r="W150" i="1" s="1"/>
  <c r="O11" i="109"/>
  <c r="O12" i="109" s="1"/>
  <c r="W48" i="1"/>
  <c r="W74" i="1"/>
  <c r="X48" i="1"/>
  <c r="W73" i="1"/>
  <c r="W146" i="1"/>
  <c r="W140" i="1"/>
  <c r="W139" i="1"/>
  <c r="W135" i="1"/>
  <c r="W70" i="1"/>
  <c r="W62" i="1"/>
  <c r="W134" i="1"/>
  <c r="W145" i="1"/>
  <c r="W60" i="1"/>
  <c r="W58" i="1"/>
  <c r="W147" i="1"/>
  <c r="W59" i="1"/>
  <c r="W67" i="1"/>
  <c r="W57" i="1"/>
  <c r="W68" i="1"/>
  <c r="W69" i="1"/>
  <c r="W63" i="1"/>
  <c r="W137" i="1"/>
  <c r="W136" i="1"/>
  <c r="W144" i="1"/>
  <c r="W142" i="1"/>
  <c r="W65" i="1"/>
  <c r="W66" i="1"/>
  <c r="W143" i="1"/>
  <c r="W64" i="1"/>
  <c r="W141" i="1"/>
  <c r="W72" i="1"/>
  <c r="W61" i="1"/>
  <c r="W149" i="1"/>
  <c r="W138" i="1"/>
  <c r="W133" i="1"/>
  <c r="W56" i="1"/>
  <c r="W132" i="1"/>
  <c r="W55" i="1"/>
  <c r="Y138" i="72"/>
  <c r="Y142" i="72"/>
  <c r="Y136" i="72"/>
  <c r="Y139" i="72"/>
  <c r="Y146" i="72"/>
  <c r="Y71" i="69"/>
  <c r="W208" i="1"/>
  <c r="W127" i="1"/>
  <c r="W152" i="1" s="1"/>
  <c r="W50" i="1"/>
  <c r="X50" i="1"/>
  <c r="W76" i="1"/>
  <c r="X49" i="1"/>
  <c r="Y151" i="72" l="1"/>
  <c r="Y148" i="71"/>
  <c r="Z148" i="72"/>
  <c r="Y207" i="1"/>
  <c r="Y75" i="1"/>
  <c r="Y126" i="1"/>
  <c r="Y74" i="1"/>
  <c r="Y125" i="1"/>
  <c r="Q11" i="109"/>
  <c r="Y73" i="1"/>
  <c r="Y57" i="1"/>
  <c r="Y60" i="1"/>
  <c r="Y59" i="1"/>
  <c r="Y69" i="1"/>
  <c r="Y58" i="1"/>
  <c r="Y63" i="1"/>
  <c r="Y70" i="1"/>
  <c r="Y66" i="1"/>
  <c r="Y62" i="1"/>
  <c r="Y68" i="1"/>
  <c r="Y67" i="1"/>
  <c r="Y65" i="1"/>
  <c r="Y64" i="1"/>
  <c r="Y61" i="1"/>
  <c r="Y72" i="1"/>
  <c r="Y56" i="1"/>
  <c r="Y55" i="1"/>
  <c r="X207" i="1"/>
  <c r="P13" i="109" s="1"/>
  <c r="X126" i="1"/>
  <c r="X151" i="1" s="1"/>
  <c r="X75" i="1"/>
  <c r="Y49" i="1"/>
  <c r="W71" i="1"/>
  <c r="X74" i="1"/>
  <c r="P11" i="109"/>
  <c r="P12" i="109" s="1"/>
  <c r="X125" i="1"/>
  <c r="Y134" i="1" s="1"/>
  <c r="Y48" i="1"/>
  <c r="X73" i="1"/>
  <c r="X134" i="1"/>
  <c r="X139" i="1"/>
  <c r="X68" i="1"/>
  <c r="X70" i="1"/>
  <c r="X143" i="1"/>
  <c r="X147" i="1"/>
  <c r="X146" i="1"/>
  <c r="X144" i="1"/>
  <c r="X137" i="1"/>
  <c r="X69" i="1"/>
  <c r="X67" i="1"/>
  <c r="X58" i="1"/>
  <c r="X63" i="1"/>
  <c r="X60" i="1"/>
  <c r="X59" i="1"/>
  <c r="X62" i="1"/>
  <c r="X145" i="1"/>
  <c r="X135" i="1"/>
  <c r="X57" i="1"/>
  <c r="X140" i="1"/>
  <c r="X136" i="1"/>
  <c r="X66" i="1"/>
  <c r="X142" i="1"/>
  <c r="X65" i="1"/>
  <c r="X138" i="1"/>
  <c r="X149" i="1"/>
  <c r="X64" i="1"/>
  <c r="X141" i="1"/>
  <c r="X72" i="1"/>
  <c r="X61" i="1"/>
  <c r="X56" i="1"/>
  <c r="X133" i="1"/>
  <c r="X132" i="1"/>
  <c r="X55" i="1"/>
  <c r="Y148" i="72"/>
  <c r="Y208" i="1"/>
  <c r="Y127" i="1"/>
  <c r="Y76" i="1"/>
  <c r="W148" i="1"/>
  <c r="Y50" i="1"/>
  <c r="X127" i="1"/>
  <c r="X152" i="1" s="1"/>
  <c r="X208" i="1"/>
  <c r="X76" i="1"/>
  <c r="Z151" i="72"/>
  <c r="BD32" i="82"/>
  <c r="T32" i="82" s="1"/>
  <c r="BD34" i="82"/>
  <c r="T34" i="82" s="1"/>
  <c r="BD44" i="82"/>
  <c r="T44" i="82" s="1"/>
  <c r="BD35" i="82"/>
  <c r="T35" i="82" s="1"/>
  <c r="BD27" i="82"/>
  <c r="T27" i="82" s="1"/>
  <c r="BD22" i="82"/>
  <c r="T22" i="82" s="1"/>
  <c r="BD36" i="82"/>
  <c r="T36" i="82" s="1"/>
  <c r="BD40" i="82"/>
  <c r="T40" i="82" s="1"/>
  <c r="BD39" i="82"/>
  <c r="T39" i="82" s="1"/>
  <c r="BD38" i="82"/>
  <c r="T38" i="82" s="1"/>
  <c r="BD25" i="82"/>
  <c r="T25" i="82" s="1"/>
  <c r="BD20" i="82"/>
  <c r="T20" i="82" s="1"/>
  <c r="AN20" i="82" s="1"/>
  <c r="BD26" i="82"/>
  <c r="T26" i="82" s="1"/>
  <c r="BD43" i="82"/>
  <c r="T43" i="82" s="1"/>
  <c r="BD19" i="82"/>
  <c r="BD30" i="82"/>
  <c r="T30" i="82" s="1"/>
  <c r="BD41" i="82"/>
  <c r="T41" i="82" s="1"/>
  <c r="BD47" i="82"/>
  <c r="T47" i="82" s="1"/>
  <c r="BD23" i="82"/>
  <c r="T23" i="82" s="1"/>
  <c r="BD29" i="82"/>
  <c r="T29" i="82" s="1"/>
  <c r="BD24" i="82"/>
  <c r="T24" i="82" s="1"/>
  <c r="BD28" i="82"/>
  <c r="T28" i="82" s="1"/>
  <c r="BD33" i="82"/>
  <c r="T33" i="82" s="1"/>
  <c r="BD21" i="82"/>
  <c r="T21" i="82" s="1"/>
  <c r="BD45" i="82"/>
  <c r="T45" i="82" s="1"/>
  <c r="BD42" i="82"/>
  <c r="T42" i="82" s="1"/>
  <c r="BD46" i="82"/>
  <c r="T46" i="82" s="1"/>
  <c r="BD37" i="82"/>
  <c r="T37" i="82" s="1"/>
  <c r="BD31" i="82"/>
  <c r="T31" i="82" s="1"/>
  <c r="BC36" i="82"/>
  <c r="S36" i="82" s="1"/>
  <c r="BC33" i="82"/>
  <c r="S33" i="82" s="1"/>
  <c r="BC41" i="82"/>
  <c r="S41" i="82" s="1"/>
  <c r="BC20" i="82"/>
  <c r="S20" i="82" s="1"/>
  <c r="AM20" i="82" s="1"/>
  <c r="BC31" i="82"/>
  <c r="S31" i="82" s="1"/>
  <c r="BC35" i="82"/>
  <c r="S35" i="82" s="1"/>
  <c r="BC25" i="82"/>
  <c r="S25" i="82" s="1"/>
  <c r="BC29" i="82"/>
  <c r="S29" i="82" s="1"/>
  <c r="BC19" i="82"/>
  <c r="BC44" i="82"/>
  <c r="S44" i="82" s="1"/>
  <c r="BC39" i="82"/>
  <c r="S39" i="82" s="1"/>
  <c r="BC24" i="82"/>
  <c r="S24" i="82" s="1"/>
  <c r="BC32" i="82"/>
  <c r="S32" i="82" s="1"/>
  <c r="BC30" i="82"/>
  <c r="S30" i="82" s="1"/>
  <c r="BC47" i="82"/>
  <c r="S47" i="82" s="1"/>
  <c r="BC23" i="82"/>
  <c r="S23" i="82" s="1"/>
  <c r="BC28" i="82"/>
  <c r="S28" i="82" s="1"/>
  <c r="BC42" i="82"/>
  <c r="S42" i="82" s="1"/>
  <c r="BC46" i="82"/>
  <c r="S46" i="82" s="1"/>
  <c r="BC40" i="82"/>
  <c r="S40" i="82" s="1"/>
  <c r="BC21" i="82"/>
  <c r="S21" i="82" s="1"/>
  <c r="BC37" i="82"/>
  <c r="S37" i="82" s="1"/>
  <c r="BC27" i="82"/>
  <c r="S27" i="82" s="1"/>
  <c r="BC38" i="82"/>
  <c r="S38" i="82" s="1"/>
  <c r="BC22" i="82"/>
  <c r="S22" i="82" s="1"/>
  <c r="BC45" i="82"/>
  <c r="S45" i="82" s="1"/>
  <c r="BC43" i="82"/>
  <c r="S43" i="82" s="1"/>
  <c r="BC26" i="82"/>
  <c r="S26" i="82" s="1"/>
  <c r="BC34" i="82"/>
  <c r="S34" i="82" s="1"/>
  <c r="Y152" i="1" l="1"/>
  <c r="X148" i="1"/>
  <c r="X45" i="82"/>
  <c r="AM45" i="82"/>
  <c r="X37" i="82"/>
  <c r="AM37" i="82"/>
  <c r="AM42" i="82"/>
  <c r="X42" i="82"/>
  <c r="AM30" i="82"/>
  <c r="X30" i="82"/>
  <c r="X44" i="82"/>
  <c r="AM44" i="82"/>
  <c r="X35" i="82"/>
  <c r="AM35" i="82"/>
  <c r="AM33" i="82"/>
  <c r="X33" i="82"/>
  <c r="AN46" i="82"/>
  <c r="Y46" i="82"/>
  <c r="Y33" i="82"/>
  <c r="AN33" i="82"/>
  <c r="Y23" i="82"/>
  <c r="AN23" i="82"/>
  <c r="BD18" i="82"/>
  <c r="T19" i="82"/>
  <c r="AN25" i="82"/>
  <c r="Y25" i="82"/>
  <c r="AN36" i="82"/>
  <c r="Y36" i="82"/>
  <c r="AN44" i="82"/>
  <c r="Y44" i="82"/>
  <c r="Y138" i="1"/>
  <c r="Y139" i="1"/>
  <c r="Y147" i="1"/>
  <c r="Y150" i="1"/>
  <c r="AM34" i="82"/>
  <c r="X34" i="82"/>
  <c r="AM22" i="82"/>
  <c r="X22" i="82"/>
  <c r="X21" i="82"/>
  <c r="AM21" i="82"/>
  <c r="X28" i="82"/>
  <c r="AM28" i="82"/>
  <c r="AM32" i="82"/>
  <c r="X32" i="82"/>
  <c r="BC18" i="82"/>
  <c r="S19" i="82"/>
  <c r="X31" i="82"/>
  <c r="AM31" i="82"/>
  <c r="AM36" i="82"/>
  <c r="X36" i="82"/>
  <c r="AN42" i="82"/>
  <c r="Y42" i="82"/>
  <c r="AN28" i="82"/>
  <c r="Y28" i="82"/>
  <c r="AN47" i="82"/>
  <c r="Y47" i="82"/>
  <c r="AN43" i="82"/>
  <c r="Y43" i="82"/>
  <c r="AN38" i="82"/>
  <c r="Y38" i="82"/>
  <c r="AN22" i="82"/>
  <c r="Y22" i="82"/>
  <c r="AN34" i="82"/>
  <c r="Y34" i="82"/>
  <c r="Y132" i="1"/>
  <c r="Y144" i="1"/>
  <c r="Y136" i="1"/>
  <c r="Y143" i="1"/>
  <c r="Q12" i="109"/>
  <c r="Y151" i="1"/>
  <c r="AM26" i="82"/>
  <c r="X26" i="82"/>
  <c r="AM38" i="82"/>
  <c r="X38" i="82"/>
  <c r="AM40" i="82"/>
  <c r="X40" i="82"/>
  <c r="X23" i="82"/>
  <c r="AM23" i="82"/>
  <c r="X24" i="82"/>
  <c r="AM24" i="82"/>
  <c r="AM29" i="82"/>
  <c r="X29" i="82"/>
  <c r="AN31" i="82"/>
  <c r="Y31" i="82"/>
  <c r="AN45" i="82"/>
  <c r="Y45" i="82"/>
  <c r="AN24" i="82"/>
  <c r="Y24" i="82"/>
  <c r="Y41" i="82"/>
  <c r="AN41" i="82"/>
  <c r="Y26" i="82"/>
  <c r="AN26" i="82"/>
  <c r="AN39" i="82"/>
  <c r="Y39" i="82"/>
  <c r="Y27" i="82"/>
  <c r="AN27" i="82"/>
  <c r="AN32" i="82"/>
  <c r="Y32" i="82"/>
  <c r="X150" i="1"/>
  <c r="Y71" i="1"/>
  <c r="Y141" i="1"/>
  <c r="Y145" i="1"/>
  <c r="Y135" i="1"/>
  <c r="Y137" i="1"/>
  <c r="AM43" i="82"/>
  <c r="X43" i="82"/>
  <c r="AM27" i="82"/>
  <c r="X27" i="82"/>
  <c r="X46" i="82"/>
  <c r="AM46" i="82"/>
  <c r="X47" i="82"/>
  <c r="AM47" i="82"/>
  <c r="AM39" i="82"/>
  <c r="X39" i="82"/>
  <c r="AM25" i="82"/>
  <c r="X25" i="82"/>
  <c r="X41" i="82"/>
  <c r="AM41" i="82"/>
  <c r="AN37" i="82"/>
  <c r="Y37" i="82"/>
  <c r="Y21" i="82"/>
  <c r="AN21" i="82"/>
  <c r="Y29" i="82"/>
  <c r="AN29" i="82"/>
  <c r="AN30" i="82"/>
  <c r="Y30" i="82"/>
  <c r="Y40" i="82"/>
  <c r="AN40" i="82"/>
  <c r="AN35" i="82"/>
  <c r="Y35" i="82"/>
  <c r="X71" i="1"/>
  <c r="Y133" i="1"/>
  <c r="Y149" i="1"/>
  <c r="Y142" i="1"/>
  <c r="Y140" i="1"/>
  <c r="Y146" i="1"/>
  <c r="Q13" i="109"/>
  <c r="X20" i="82" l="1"/>
  <c r="AM19" i="82"/>
  <c r="Y148" i="1"/>
  <c r="BC17" i="82"/>
  <c r="S18" i="82"/>
  <c r="X19" i="82" s="1"/>
  <c r="Y20" i="82"/>
  <c r="AN19" i="82"/>
  <c r="BD17" i="82"/>
  <c r="T18" i="82"/>
  <c r="AN18" i="82" l="1"/>
  <c r="BD16" i="82"/>
  <c r="T17" i="82"/>
  <c r="AM18" i="82"/>
  <c r="Y19" i="82"/>
  <c r="S17" i="82"/>
  <c r="BC16" i="82"/>
  <c r="AM17" i="82" l="1"/>
  <c r="AN17" i="82"/>
  <c r="BD15" i="82"/>
  <c r="T16" i="82"/>
  <c r="AN16" i="82" s="1"/>
  <c r="X18" i="82"/>
  <c r="Y18" i="82"/>
  <c r="S16" i="82"/>
  <c r="X17" i="82" s="1"/>
  <c r="BC15" i="82"/>
  <c r="Y17" i="82" l="1"/>
  <c r="S15" i="82"/>
  <c r="X16" i="82" s="1"/>
  <c r="BC14" i="82"/>
  <c r="AM16" i="82"/>
  <c r="T15" i="82"/>
  <c r="BD14" i="82"/>
  <c r="BD13" i="82" l="1"/>
  <c r="T14" i="82"/>
  <c r="AN14" i="82" s="1"/>
  <c r="BC13" i="82"/>
  <c r="S14" i="82"/>
  <c r="Y16" i="82"/>
  <c r="AN15" i="82"/>
  <c r="Y15" i="82"/>
  <c r="AM15" i="82"/>
  <c r="AM14" i="82" l="1"/>
  <c r="BC12" i="82"/>
  <c r="S13" i="82"/>
  <c r="X15" i="82"/>
  <c r="T13" i="82"/>
  <c r="BD12" i="82"/>
  <c r="AM13" i="82" l="1"/>
  <c r="BD11" i="82"/>
  <c r="T12" i="82"/>
  <c r="BC11" i="82"/>
  <c r="S12" i="82"/>
  <c r="AM12" i="82" s="1"/>
  <c r="Y14" i="82"/>
  <c r="AN13" i="82"/>
  <c r="X14" i="82"/>
  <c r="AN12" i="82" l="1"/>
  <c r="T11" i="82"/>
  <c r="BD10" i="82"/>
  <c r="X13" i="82"/>
  <c r="Y13" i="82"/>
  <c r="S11" i="82"/>
  <c r="BC10" i="82"/>
  <c r="BC9" i="82" l="1"/>
  <c r="S10" i="82"/>
  <c r="X11" i="82" s="1"/>
  <c r="BD9" i="82"/>
  <c r="T10" i="82"/>
  <c r="X12" i="82"/>
  <c r="AM11" i="82"/>
  <c r="AN11" i="82"/>
  <c r="Y12" i="82"/>
  <c r="AN10" i="82" l="1"/>
  <c r="BD8" i="82"/>
  <c r="T9" i="82"/>
  <c r="AM10" i="82"/>
  <c r="Y11" i="82"/>
  <c r="BC8" i="82"/>
  <c r="S9" i="82"/>
  <c r="X10" i="82" s="1"/>
  <c r="BF44" i="82"/>
  <c r="V44" i="82" s="1"/>
  <c r="BF41" i="82"/>
  <c r="V41" i="82" s="1"/>
  <c r="BF33" i="82"/>
  <c r="V33" i="82" s="1"/>
  <c r="BF26" i="82"/>
  <c r="V26" i="82" s="1"/>
  <c r="BF45" i="82"/>
  <c r="V45" i="82" s="1"/>
  <c r="BF23" i="82"/>
  <c r="V23" i="82" s="1"/>
  <c r="BF40" i="82"/>
  <c r="V40" i="82" s="1"/>
  <c r="BF43" i="82"/>
  <c r="V43" i="82" s="1"/>
  <c r="BF27" i="82"/>
  <c r="V27" i="82" s="1"/>
  <c r="BF38" i="82"/>
  <c r="V38" i="82" s="1"/>
  <c r="BF46" i="82"/>
  <c r="V46" i="82" s="1"/>
  <c r="BF32" i="82"/>
  <c r="V32" i="82" s="1"/>
  <c r="BF35" i="82"/>
  <c r="V35" i="82" s="1"/>
  <c r="BF42" i="82"/>
  <c r="V42" i="82" s="1"/>
  <c r="BF20" i="82"/>
  <c r="V20" i="82" s="1"/>
  <c r="AP20" i="82" s="1"/>
  <c r="BF34" i="82"/>
  <c r="V34" i="82" s="1"/>
  <c r="BF29" i="82"/>
  <c r="V29" i="82" s="1"/>
  <c r="BF31" i="82"/>
  <c r="V31" i="82" s="1"/>
  <c r="BF28" i="82"/>
  <c r="V28" i="82" s="1"/>
  <c r="BF30" i="82"/>
  <c r="V30" i="82" s="1"/>
  <c r="BF39" i="82"/>
  <c r="V39" i="82" s="1"/>
  <c r="BF24" i="82"/>
  <c r="V24" i="82" s="1"/>
  <c r="BF19" i="82"/>
  <c r="BF22" i="82"/>
  <c r="V22" i="82" s="1"/>
  <c r="BF36" i="82"/>
  <c r="V36" i="82" s="1"/>
  <c r="BF21" i="82"/>
  <c r="V21" i="82" s="1"/>
  <c r="BF47" i="82"/>
  <c r="V47" i="82" s="1"/>
  <c r="BF37" i="82"/>
  <c r="V37" i="82" s="1"/>
  <c r="BF25" i="82"/>
  <c r="V25" i="82" s="1"/>
  <c r="AP21" i="82" l="1"/>
  <c r="AA21" i="82"/>
  <c r="AP24" i="82"/>
  <c r="AA24" i="82"/>
  <c r="AA31" i="82"/>
  <c r="AP31" i="82"/>
  <c r="AA42" i="82"/>
  <c r="AP42" i="82"/>
  <c r="AP38" i="82"/>
  <c r="AA38" i="82"/>
  <c r="AA23" i="82"/>
  <c r="AP23" i="82"/>
  <c r="AP41" i="82"/>
  <c r="AA41" i="82"/>
  <c r="S8" i="82"/>
  <c r="BC7" i="82"/>
  <c r="AN9" i="82"/>
  <c r="AP25" i="82"/>
  <c r="AA25" i="82"/>
  <c r="AP36" i="82"/>
  <c r="AA36" i="82"/>
  <c r="AP39" i="82"/>
  <c r="AA39" i="82"/>
  <c r="AP29" i="82"/>
  <c r="AA29" i="82"/>
  <c r="AA35" i="82"/>
  <c r="AP35" i="82"/>
  <c r="AP27" i="82"/>
  <c r="AA27" i="82"/>
  <c r="AA45" i="82"/>
  <c r="AP45" i="82"/>
  <c r="AP44" i="82"/>
  <c r="AA44" i="82"/>
  <c r="T8" i="82"/>
  <c r="Y9" i="82" s="1"/>
  <c r="BD7" i="82"/>
  <c r="AA37" i="82"/>
  <c r="AP37" i="82"/>
  <c r="AP22" i="82"/>
  <c r="AA22" i="82"/>
  <c r="AP30" i="82"/>
  <c r="AA30" i="82"/>
  <c r="AA34" i="82"/>
  <c r="AP34" i="82"/>
  <c r="AA32" i="82"/>
  <c r="AP32" i="82"/>
  <c r="AA43" i="82"/>
  <c r="AP43" i="82"/>
  <c r="AP26" i="82"/>
  <c r="AA26" i="82"/>
  <c r="Y10" i="82"/>
  <c r="AP47" i="82"/>
  <c r="AA47" i="82"/>
  <c r="BF18" i="82"/>
  <c r="V19" i="82"/>
  <c r="AP28" i="82"/>
  <c r="AA28" i="82"/>
  <c r="AP46" i="82"/>
  <c r="AA46" i="82"/>
  <c r="AA40" i="82"/>
  <c r="AP40" i="82"/>
  <c r="AP33" i="82"/>
  <c r="AA33" i="82"/>
  <c r="AM9" i="82"/>
  <c r="X9" i="82"/>
  <c r="BD6" i="82" l="1"/>
  <c r="T7" i="82"/>
  <c r="S7" i="82"/>
  <c r="X8" i="82" s="1"/>
  <c r="BC6" i="82"/>
  <c r="AA20" i="82"/>
  <c r="AP19" i="82"/>
  <c r="AN8" i="82"/>
  <c r="AM8" i="82"/>
  <c r="V18" i="82"/>
  <c r="BF17" i="82"/>
  <c r="AN7" i="82" l="1"/>
  <c r="V17" i="82"/>
  <c r="BF16" i="82"/>
  <c r="Y8" i="82"/>
  <c r="BD5" i="82"/>
  <c r="T5" i="82" s="1"/>
  <c r="AN5" i="82" s="1"/>
  <c r="T6" i="82"/>
  <c r="AP18" i="82"/>
  <c r="BC5" i="82"/>
  <c r="S5" i="82" s="1"/>
  <c r="AM5" i="82" s="1"/>
  <c r="S6" i="82"/>
  <c r="X7" i="82" s="1"/>
  <c r="AA19" i="82"/>
  <c r="AM7" i="82"/>
  <c r="V16" i="82" l="1"/>
  <c r="AA17" i="82" s="1"/>
  <c r="BF15" i="82"/>
  <c r="X6" i="82"/>
  <c r="AM6" i="82"/>
  <c r="Y6" i="82"/>
  <c r="AN6" i="82"/>
  <c r="AP17" i="82"/>
  <c r="Y7" i="82"/>
  <c r="AA18" i="82"/>
  <c r="V15" i="82" l="1"/>
  <c r="AA16" i="82" s="1"/>
  <c r="BF14" i="82"/>
  <c r="AP16" i="82"/>
  <c r="BF13" i="82" l="1"/>
  <c r="V14" i="82"/>
  <c r="AP15" i="82"/>
  <c r="AA15" i="82"/>
  <c r="Z107" i="70" l="1"/>
  <c r="Z29" i="70"/>
  <c r="AP14" i="82"/>
  <c r="BF12" i="82"/>
  <c r="V13" i="82"/>
  <c r="AP13" i="82" l="1"/>
  <c r="BF11" i="82"/>
  <c r="V12" i="82"/>
  <c r="AA14" i="82"/>
  <c r="Z123" i="70"/>
  <c r="Z45" i="70"/>
  <c r="Z107" i="1"/>
  <c r="Z29" i="1"/>
  <c r="AP12" i="82" l="1"/>
  <c r="Z123" i="1"/>
  <c r="Z45" i="1"/>
  <c r="BF10" i="82"/>
  <c r="V11" i="82"/>
  <c r="AP11" i="82" s="1"/>
  <c r="AA13" i="82"/>
  <c r="Z75" i="70" l="1"/>
  <c r="Z126" i="70"/>
  <c r="Z151" i="70" s="1"/>
  <c r="Z207" i="70"/>
  <c r="Z49" i="70"/>
  <c r="AA12" i="82"/>
  <c r="V10" i="82"/>
  <c r="BF9" i="82"/>
  <c r="Z74" i="70"/>
  <c r="Z125" i="70"/>
  <c r="Z150" i="70" s="1"/>
  <c r="Z149" i="70"/>
  <c r="Z147" i="70"/>
  <c r="Z73" i="70"/>
  <c r="Z134" i="70"/>
  <c r="Z143" i="70"/>
  <c r="Z140" i="70"/>
  <c r="Z135" i="70"/>
  <c r="Z146" i="70"/>
  <c r="Z139" i="70"/>
  <c r="Z144" i="70"/>
  <c r="Z136" i="70"/>
  <c r="Z145" i="70"/>
  <c r="Z137" i="70"/>
  <c r="Z142" i="70"/>
  <c r="Z138" i="70"/>
  <c r="Z133" i="70"/>
  <c r="Z57" i="70"/>
  <c r="Z70" i="70"/>
  <c r="Z67" i="70"/>
  <c r="Z58" i="70"/>
  <c r="Z62" i="70"/>
  <c r="Z68" i="70"/>
  <c r="Z63" i="70"/>
  <c r="Z69" i="70"/>
  <c r="Z66" i="70"/>
  <c r="Z59" i="70"/>
  <c r="Z60" i="70"/>
  <c r="Z65" i="70"/>
  <c r="Z64" i="70"/>
  <c r="Z141" i="70"/>
  <c r="Z72" i="70"/>
  <c r="Z61" i="70"/>
  <c r="Z56" i="70"/>
  <c r="Z48" i="70"/>
  <c r="Z55" i="70"/>
  <c r="Z132" i="70"/>
  <c r="Z208" i="70"/>
  <c r="Z127" i="70"/>
  <c r="Z152" i="70" s="1"/>
  <c r="Z76" i="70"/>
  <c r="Z50" i="70"/>
  <c r="BE19" i="82"/>
  <c r="BE40" i="82"/>
  <c r="U40" i="82" s="1"/>
  <c r="BE24" i="82"/>
  <c r="U24" i="82" s="1"/>
  <c r="BE44" i="82"/>
  <c r="U44" i="82" s="1"/>
  <c r="BE30" i="82"/>
  <c r="U30" i="82" s="1"/>
  <c r="BE46" i="82"/>
  <c r="U46" i="82" s="1"/>
  <c r="BE33" i="82"/>
  <c r="U33" i="82" s="1"/>
  <c r="BE23" i="82"/>
  <c r="U23" i="82" s="1"/>
  <c r="BE38" i="82"/>
  <c r="U38" i="82" s="1"/>
  <c r="BE26" i="82"/>
  <c r="U26" i="82" s="1"/>
  <c r="BE37" i="82"/>
  <c r="U37" i="82" s="1"/>
  <c r="BE21" i="82"/>
  <c r="U21" i="82" s="1"/>
  <c r="BE20" i="82"/>
  <c r="U20" i="82" s="1"/>
  <c r="BE39" i="82"/>
  <c r="U39" i="82" s="1"/>
  <c r="BE25" i="82"/>
  <c r="U25" i="82" s="1"/>
  <c r="BE35" i="82"/>
  <c r="U35" i="82" s="1"/>
  <c r="BE31" i="82"/>
  <c r="U31" i="82" s="1"/>
  <c r="BE47" i="82"/>
  <c r="U47" i="82" s="1"/>
  <c r="BE22" i="82"/>
  <c r="U22" i="82" s="1"/>
  <c r="BE45" i="82"/>
  <c r="U45" i="82" s="1"/>
  <c r="BE43" i="82"/>
  <c r="U43" i="82" s="1"/>
  <c r="BE32" i="82"/>
  <c r="U32" i="82" s="1"/>
  <c r="BE34" i="82"/>
  <c r="U34" i="82" s="1"/>
  <c r="BE28" i="82"/>
  <c r="U28" i="82" s="1"/>
  <c r="BE36" i="82"/>
  <c r="U36" i="82" s="1"/>
  <c r="BE29" i="82"/>
  <c r="U29" i="82" s="1"/>
  <c r="BE41" i="82"/>
  <c r="U41" i="82" s="1"/>
  <c r="BE27" i="82"/>
  <c r="U27" i="82" s="1"/>
  <c r="BE42" i="82"/>
  <c r="U42" i="82" s="1"/>
  <c r="Z148" i="70" l="1"/>
  <c r="Z71" i="70"/>
  <c r="Z27" i="82"/>
  <c r="AO27" i="82"/>
  <c r="Z28" i="82"/>
  <c r="AO28" i="82"/>
  <c r="AO45" i="82"/>
  <c r="Z45" i="82"/>
  <c r="AO35" i="82"/>
  <c r="Z35" i="82"/>
  <c r="AO21" i="82"/>
  <c r="Z21" i="82"/>
  <c r="AO23" i="82"/>
  <c r="Z23" i="82"/>
  <c r="AO44" i="82"/>
  <c r="Z44" i="82"/>
  <c r="AA11" i="82"/>
  <c r="AP10" i="82"/>
  <c r="Z75" i="1"/>
  <c r="Z126" i="1"/>
  <c r="Z151" i="1" s="1"/>
  <c r="Z207" i="1"/>
  <c r="R13" i="109" s="1"/>
  <c r="Z49" i="1"/>
  <c r="Z41" i="82"/>
  <c r="AO41" i="82"/>
  <c r="AO34" i="82"/>
  <c r="Z34" i="82"/>
  <c r="AO22" i="82"/>
  <c r="Z22" i="82"/>
  <c r="Z25" i="82"/>
  <c r="AO25" i="82"/>
  <c r="AO37" i="82"/>
  <c r="Z37" i="82"/>
  <c r="AO33" i="82"/>
  <c r="Z33" i="82"/>
  <c r="AO24" i="82"/>
  <c r="Z24" i="82"/>
  <c r="AO29" i="82"/>
  <c r="Z29" i="82"/>
  <c r="AO32" i="82"/>
  <c r="Z32" i="82"/>
  <c r="Z47" i="82"/>
  <c r="AO47" i="82"/>
  <c r="AO39" i="82"/>
  <c r="Z39" i="82"/>
  <c r="AO26" i="82"/>
  <c r="Z26" i="82"/>
  <c r="AO46" i="82"/>
  <c r="Z46" i="82"/>
  <c r="Z40" i="82"/>
  <c r="AO40" i="82"/>
  <c r="Z74" i="1"/>
  <c r="Z125" i="1"/>
  <c r="Z150" i="1" s="1"/>
  <c r="R11" i="109"/>
  <c r="R12" i="109" s="1"/>
  <c r="Z149" i="1"/>
  <c r="Z147" i="1"/>
  <c r="Z73" i="1"/>
  <c r="Z144" i="1"/>
  <c r="Z134" i="1"/>
  <c r="Z143" i="1"/>
  <c r="Z145" i="1"/>
  <c r="Z135" i="1"/>
  <c r="Z146" i="1"/>
  <c r="Z136" i="1"/>
  <c r="Z140" i="1"/>
  <c r="Z137" i="1"/>
  <c r="Z139" i="1"/>
  <c r="Z142" i="1"/>
  <c r="Z138" i="1"/>
  <c r="Z133" i="1"/>
  <c r="Z57" i="1"/>
  <c r="Z63" i="1"/>
  <c r="Z70" i="1"/>
  <c r="Z66" i="1"/>
  <c r="Z62" i="1"/>
  <c r="Z60" i="1"/>
  <c r="Z59" i="1"/>
  <c r="Z69" i="1"/>
  <c r="Z58" i="1"/>
  <c r="Z67" i="1"/>
  <c r="Z68" i="1"/>
  <c r="Z65" i="1"/>
  <c r="Z141" i="1"/>
  <c r="Z64" i="1"/>
  <c r="Z61" i="1"/>
  <c r="Z72" i="1"/>
  <c r="Z56" i="1"/>
  <c r="Z48" i="1"/>
  <c r="Z132" i="1"/>
  <c r="Z55" i="1"/>
  <c r="AO42" i="82"/>
  <c r="Z42" i="82"/>
  <c r="AO36" i="82"/>
  <c r="Z36" i="82"/>
  <c r="AO43" i="82"/>
  <c r="Z43" i="82"/>
  <c r="AO31" i="82"/>
  <c r="Z31" i="82"/>
  <c r="AO20" i="82"/>
  <c r="Z38" i="82"/>
  <c r="AO38" i="82"/>
  <c r="AO30" i="82"/>
  <c r="Z30" i="82"/>
  <c r="BE18" i="82"/>
  <c r="U19" i="82"/>
  <c r="Z20" i="82" s="1"/>
  <c r="V9" i="82"/>
  <c r="BF8" i="82"/>
  <c r="Z208" i="1"/>
  <c r="Z127" i="1"/>
  <c r="Z152" i="1" s="1"/>
  <c r="Z76" i="1"/>
  <c r="Z50" i="1"/>
  <c r="BB41" i="82"/>
  <c r="R41" i="82" s="1"/>
  <c r="BB25" i="82"/>
  <c r="R25" i="82" s="1"/>
  <c r="BB44" i="82"/>
  <c r="R44" i="82" s="1"/>
  <c r="BB37" i="82"/>
  <c r="R37" i="82" s="1"/>
  <c r="BB28" i="82"/>
  <c r="R28" i="82" s="1"/>
  <c r="BB21" i="82"/>
  <c r="R21" i="82" s="1"/>
  <c r="BB24" i="82"/>
  <c r="R24" i="82" s="1"/>
  <c r="BB32" i="82"/>
  <c r="R32" i="82" s="1"/>
  <c r="BB23" i="82"/>
  <c r="R23" i="82" s="1"/>
  <c r="BB19" i="82"/>
  <c r="BB40" i="82"/>
  <c r="R40" i="82" s="1"/>
  <c r="BB46" i="82"/>
  <c r="R46" i="82" s="1"/>
  <c r="BB43" i="82"/>
  <c r="R43" i="82" s="1"/>
  <c r="BB29" i="82"/>
  <c r="R29" i="82" s="1"/>
  <c r="BB20" i="82"/>
  <c r="R20" i="82" s="1"/>
  <c r="BB30" i="82"/>
  <c r="R30" i="82" s="1"/>
  <c r="BB36" i="82"/>
  <c r="R36" i="82" s="1"/>
  <c r="BB27" i="82"/>
  <c r="R27" i="82" s="1"/>
  <c r="BB22" i="82"/>
  <c r="R22" i="82" s="1"/>
  <c r="BB34" i="82"/>
  <c r="R34" i="82" s="1"/>
  <c r="BB39" i="82"/>
  <c r="R39" i="82" s="1"/>
  <c r="BB26" i="82"/>
  <c r="R26" i="82" s="1"/>
  <c r="BB47" i="82"/>
  <c r="R47" i="82" s="1"/>
  <c r="BB35" i="82"/>
  <c r="R35" i="82" s="1"/>
  <c r="BB33" i="82"/>
  <c r="R33" i="82" s="1"/>
  <c r="BB38" i="82"/>
  <c r="R38" i="82" s="1"/>
  <c r="BB31" i="82"/>
  <c r="R31" i="82" s="1"/>
  <c r="BB45" i="82"/>
  <c r="R45" i="82" s="1"/>
  <c r="BB42" i="82"/>
  <c r="R42" i="82" s="1"/>
  <c r="Z148" i="1" l="1"/>
  <c r="Z71" i="1"/>
  <c r="AL45" i="82"/>
  <c r="W45" i="82"/>
  <c r="AL35" i="82"/>
  <c r="W35" i="82"/>
  <c r="W34" i="82"/>
  <c r="AL34" i="82"/>
  <c r="AL30" i="82"/>
  <c r="W30" i="82"/>
  <c r="AL46" i="82"/>
  <c r="W46" i="82"/>
  <c r="AL32" i="82"/>
  <c r="W32" i="82"/>
  <c r="W37" i="82"/>
  <c r="AL37" i="82"/>
  <c r="BE17" i="82"/>
  <c r="U18" i="82"/>
  <c r="W42" i="82"/>
  <c r="AL42" i="82"/>
  <c r="W31" i="82"/>
  <c r="AL31" i="82"/>
  <c r="W47" i="82"/>
  <c r="AL47" i="82"/>
  <c r="AL22" i="82"/>
  <c r="W22" i="82"/>
  <c r="AL20" i="82"/>
  <c r="W40" i="82"/>
  <c r="AL40" i="82"/>
  <c r="W24" i="82"/>
  <c r="AL24" i="82"/>
  <c r="AL44" i="82"/>
  <c r="W44" i="82"/>
  <c r="V8" i="82"/>
  <c r="AA9" i="82" s="1"/>
  <c r="BF7" i="82"/>
  <c r="W38" i="82"/>
  <c r="AL38" i="82"/>
  <c r="W26" i="82"/>
  <c r="AL26" i="82"/>
  <c r="AL27" i="82"/>
  <c r="W27" i="82"/>
  <c r="AL29" i="82"/>
  <c r="W29" i="82"/>
  <c r="R19" i="82"/>
  <c r="BB18" i="82"/>
  <c r="W21" i="82"/>
  <c r="AL21" i="82"/>
  <c r="AL25" i="82"/>
  <c r="W25" i="82"/>
  <c r="AP9" i="82"/>
  <c r="AL33" i="82"/>
  <c r="W33" i="82"/>
  <c r="W39" i="82"/>
  <c r="AL39" i="82"/>
  <c r="AL36" i="82"/>
  <c r="W36" i="82"/>
  <c r="W43" i="82"/>
  <c r="AL43" i="82"/>
  <c r="AL23" i="82"/>
  <c r="W23" i="82"/>
  <c r="W28" i="82"/>
  <c r="AL28" i="82"/>
  <c r="AL41" i="82"/>
  <c r="W41" i="82"/>
  <c r="AO19" i="82"/>
  <c r="Z19" i="82"/>
  <c r="AA10" i="82"/>
  <c r="BB17" i="82" l="1"/>
  <c r="R18" i="82"/>
  <c r="AL18" i="82" s="1"/>
  <c r="AO18" i="82"/>
  <c r="AL19" i="82"/>
  <c r="BE16" i="82"/>
  <c r="U17" i="82"/>
  <c r="V7" i="82"/>
  <c r="BF6" i="82"/>
  <c r="AP8" i="82"/>
  <c r="W20" i="82"/>
  <c r="W19" i="82" l="1"/>
  <c r="BE15" i="82"/>
  <c r="U16" i="82"/>
  <c r="V6" i="82"/>
  <c r="BF5" i="82"/>
  <c r="V5" i="82" s="1"/>
  <c r="AP5" i="82" s="1"/>
  <c r="AP7" i="82"/>
  <c r="BB16" i="82"/>
  <c r="R17" i="82"/>
  <c r="AA8" i="82"/>
  <c r="AO17" i="82"/>
  <c r="Z17" i="82"/>
  <c r="Z18" i="82"/>
  <c r="W18" i="82" l="1"/>
  <c r="AL17" i="82"/>
  <c r="AA6" i="82"/>
  <c r="AP6" i="82"/>
  <c r="BB15" i="82"/>
  <c r="R16" i="82"/>
  <c r="W17" i="82" s="1"/>
  <c r="AA7" i="82"/>
  <c r="AO16" i="82"/>
  <c r="U15" i="82"/>
  <c r="Z16" i="82" s="1"/>
  <c r="BE14" i="82"/>
  <c r="BB14" i="82" l="1"/>
  <c r="R15" i="82"/>
  <c r="AL15" i="82" s="1"/>
  <c r="BE13" i="82"/>
  <c r="U14" i="82"/>
  <c r="AO15" i="82"/>
  <c r="AL16" i="82"/>
  <c r="W16" i="82"/>
  <c r="BB13" i="82" l="1"/>
  <c r="R14" i="82"/>
  <c r="AO14" i="82"/>
  <c r="U13" i="82"/>
  <c r="Z14" i="82" s="1"/>
  <c r="BE12" i="82"/>
  <c r="Z15" i="82"/>
  <c r="BE11" i="82" l="1"/>
  <c r="U12" i="82"/>
  <c r="Z13" i="82" s="1"/>
  <c r="W15" i="82"/>
  <c r="AL14" i="82"/>
  <c r="AO13" i="82"/>
  <c r="BB12" i="82"/>
  <c r="R13" i="82"/>
  <c r="AL13" i="82" s="1"/>
  <c r="U11" i="82" l="1"/>
  <c r="AO11" i="82" s="1"/>
  <c r="BE10" i="82"/>
  <c r="BB11" i="82"/>
  <c r="R12" i="82"/>
  <c r="W14" i="82"/>
  <c r="AO12" i="82"/>
  <c r="Z12" i="82" l="1"/>
  <c r="W13" i="82"/>
  <c r="AL12" i="82"/>
  <c r="R11" i="82"/>
  <c r="BB10" i="82"/>
  <c r="BE9" i="82"/>
  <c r="U10" i="82"/>
  <c r="AL11" i="82" l="1"/>
  <c r="Z11" i="82"/>
  <c r="AO10" i="82"/>
  <c r="U9" i="82"/>
  <c r="AO9" i="82" s="1"/>
  <c r="BE8" i="82"/>
  <c r="W12" i="82"/>
  <c r="BB9" i="82"/>
  <c r="R10" i="82"/>
  <c r="AL10" i="82" s="1"/>
  <c r="U8" i="82" l="1"/>
  <c r="BE7" i="82"/>
  <c r="W11" i="82"/>
  <c r="R9" i="82"/>
  <c r="BB8" i="82"/>
  <c r="Z10" i="82"/>
  <c r="W10" i="82" l="1"/>
  <c r="AL9" i="82"/>
  <c r="U7" i="82"/>
  <c r="BE6" i="82"/>
  <c r="BB7" i="82"/>
  <c r="R8" i="82"/>
  <c r="Z9" i="82"/>
  <c r="AO8" i="82"/>
  <c r="U6" i="82" l="1"/>
  <c r="BE5" i="82"/>
  <c r="U5" i="82" s="1"/>
  <c r="AO5" i="82" s="1"/>
  <c r="AO7" i="82"/>
  <c r="Z7" i="82"/>
  <c r="W9" i="82"/>
  <c r="AL8" i="82"/>
  <c r="Z8" i="82"/>
  <c r="R7" i="82"/>
  <c r="BB6" i="82"/>
  <c r="W8" i="82" l="1"/>
  <c r="AL7" i="82"/>
  <c r="BB5" i="82"/>
  <c r="R5" i="82" s="1"/>
  <c r="AL5" i="82" s="1"/>
  <c r="R6" i="82"/>
  <c r="W7" i="82" s="1"/>
  <c r="AO6" i="82"/>
  <c r="Z6" i="82"/>
  <c r="W6" i="82" l="1"/>
  <c r="AL6" i="82"/>
</calcChain>
</file>

<file path=xl/sharedStrings.xml><?xml version="1.0" encoding="utf-8"?>
<sst xmlns="http://schemas.openxmlformats.org/spreadsheetml/2006/main" count="8095" uniqueCount="1469">
  <si>
    <t>Productive Enterprises</t>
  </si>
  <si>
    <t>Private Sector</t>
  </si>
  <si>
    <t>Compensation</t>
  </si>
  <si>
    <t>Operating Surplus</t>
  </si>
  <si>
    <t>Public Enterprises</t>
  </si>
  <si>
    <t>less Subsidies</t>
  </si>
  <si>
    <t>Government</t>
  </si>
  <si>
    <t>National</t>
  </si>
  <si>
    <t>State</t>
  </si>
  <si>
    <t>Municipalities</t>
  </si>
  <si>
    <t>Government Agencies</t>
  </si>
  <si>
    <t>Non Profit Organizations</t>
  </si>
  <si>
    <t>Households</t>
  </si>
  <si>
    <t>Subsistence</t>
  </si>
  <si>
    <t>Home Ownership</t>
  </si>
  <si>
    <t xml:space="preserve">Page </t>
  </si>
  <si>
    <t>FY1996</t>
  </si>
  <si>
    <t>FY1997</t>
  </si>
  <si>
    <t>FY1998</t>
  </si>
  <si>
    <t>FY1999</t>
  </si>
  <si>
    <t>FY2000</t>
  </si>
  <si>
    <t>FY2001</t>
  </si>
  <si>
    <t>FY2002</t>
  </si>
  <si>
    <t>FY2003</t>
  </si>
  <si>
    <t>FY2004</t>
  </si>
  <si>
    <t>FY2005</t>
  </si>
  <si>
    <t>Australia</t>
  </si>
  <si>
    <t>Canada</t>
  </si>
  <si>
    <t>Europe</t>
  </si>
  <si>
    <t>Japan</t>
  </si>
  <si>
    <t>New Zealand</t>
  </si>
  <si>
    <t>Other</t>
  </si>
  <si>
    <t>Pacific Islands</t>
  </si>
  <si>
    <t>Philippines</t>
  </si>
  <si>
    <t>USA</t>
  </si>
  <si>
    <t>Total</t>
  </si>
  <si>
    <t>Source:        FSM Department of Justice, Immigration Division</t>
  </si>
  <si>
    <t>FSM</t>
  </si>
  <si>
    <t>Food</t>
  </si>
  <si>
    <t>Chuuk</t>
  </si>
  <si>
    <t>Kosrae</t>
  </si>
  <si>
    <t>Pohnpei</t>
  </si>
  <si>
    <t>Yap</t>
  </si>
  <si>
    <t>FY90</t>
  </si>
  <si>
    <t>FY91</t>
  </si>
  <si>
    <t>FY92</t>
  </si>
  <si>
    <t>FY93</t>
  </si>
  <si>
    <t>FY94</t>
  </si>
  <si>
    <t>A</t>
  </si>
  <si>
    <t>Agriculture, Hunting and Forestry</t>
  </si>
  <si>
    <t>B</t>
  </si>
  <si>
    <t>Fishing</t>
  </si>
  <si>
    <t>C</t>
  </si>
  <si>
    <t>Mining and Quarrying</t>
  </si>
  <si>
    <t>D</t>
  </si>
  <si>
    <t>Manufacturing</t>
  </si>
  <si>
    <t>E</t>
  </si>
  <si>
    <t>Electricity, Gas and Water Supply</t>
  </si>
  <si>
    <t>F</t>
  </si>
  <si>
    <t>Construction</t>
  </si>
  <si>
    <t>G</t>
  </si>
  <si>
    <t>Wholesale and Retail Trade and Repairs</t>
  </si>
  <si>
    <t>H</t>
  </si>
  <si>
    <t>Hotels and Restaurants</t>
  </si>
  <si>
    <t>I</t>
  </si>
  <si>
    <t>Transport, Storage and Communications</t>
  </si>
  <si>
    <t>J</t>
  </si>
  <si>
    <t>K</t>
  </si>
  <si>
    <t>Real Estate, Renting, Business Activities</t>
  </si>
  <si>
    <t>L</t>
  </si>
  <si>
    <t>Public Administration</t>
  </si>
  <si>
    <t>M</t>
  </si>
  <si>
    <t>Education</t>
  </si>
  <si>
    <t>N</t>
  </si>
  <si>
    <t>Health and Social Work</t>
  </si>
  <si>
    <t>O</t>
  </si>
  <si>
    <t>Other Community, Social, Personal Services</t>
  </si>
  <si>
    <t>P</t>
  </si>
  <si>
    <t>Private Households With Employed Persons</t>
  </si>
  <si>
    <t>Q</t>
  </si>
  <si>
    <t>Extra-Territorial Organizations and Bodies</t>
  </si>
  <si>
    <t>Z</t>
  </si>
  <si>
    <t>Unclassified</t>
  </si>
  <si>
    <t>Table 3g Real Wage Rates by Institution and State</t>
  </si>
  <si>
    <t>FY87</t>
  </si>
  <si>
    <t>FY88</t>
  </si>
  <si>
    <t>FY89</t>
  </si>
  <si>
    <t>Cpi</t>
  </si>
  <si>
    <t>1.1</t>
  </si>
  <si>
    <t>1.2</t>
  </si>
  <si>
    <t>Public Enterprise</t>
  </si>
  <si>
    <t>2</t>
  </si>
  <si>
    <t>Financial Institutions</t>
  </si>
  <si>
    <t>3.1</t>
  </si>
  <si>
    <t>National Government</t>
  </si>
  <si>
    <t>3.2</t>
  </si>
  <si>
    <t>State Government</t>
  </si>
  <si>
    <t>3.3</t>
  </si>
  <si>
    <t>3.4</t>
  </si>
  <si>
    <t>4</t>
  </si>
  <si>
    <t>NGO's and Non-Profits</t>
  </si>
  <si>
    <t>5</t>
  </si>
  <si>
    <t>6.1</t>
  </si>
  <si>
    <t>Foreign Embassies</t>
  </si>
  <si>
    <t>Non-Profits</t>
  </si>
  <si>
    <t>Source : Social Security Administration, Government Payrolls, statistical estimates and CPI</t>
  </si>
  <si>
    <t>Source : Social Security Administration, Government Payrolls, statistical estimates</t>
  </si>
  <si>
    <t>Travel</t>
  </si>
  <si>
    <t>Dec. 31</t>
  </si>
  <si>
    <t>March 30</t>
  </si>
  <si>
    <t>June 30</t>
  </si>
  <si>
    <t>Sept. 30</t>
  </si>
  <si>
    <t>March 31</t>
  </si>
  <si>
    <t>June 31</t>
  </si>
  <si>
    <t>TOTAL ASSETS</t>
  </si>
  <si>
    <t>Total Liquid Assets</t>
  </si>
  <si>
    <t>Cash &amp; Due from Local banks</t>
  </si>
  <si>
    <t>Foreign Assets - Due from Banks Abroad</t>
  </si>
  <si>
    <t>Total Loans</t>
  </si>
  <si>
    <t>Other Assets</t>
  </si>
  <si>
    <t>TOTAL LIABILITIES &amp; CAPITAL</t>
  </si>
  <si>
    <t>Total Deposits:</t>
  </si>
  <si>
    <t>Demand</t>
  </si>
  <si>
    <t>Savings</t>
  </si>
  <si>
    <t>Time</t>
  </si>
  <si>
    <t>Other Liabilities &amp; Capital</t>
  </si>
  <si>
    <t>Memorandum Items:</t>
  </si>
  <si>
    <t>Loan/Deposit Ratio</t>
  </si>
  <si>
    <t>Commercial Loan Share of Total Loans (%)</t>
  </si>
  <si>
    <t>Consumer Loan Share of Total Loans (%)</t>
  </si>
  <si>
    <t>Deposits Annual Rate of Change (%)</t>
  </si>
  <si>
    <t>…</t>
  </si>
  <si>
    <t>Loans Annual Rate of Change (%)</t>
  </si>
  <si>
    <t>Commercial Loans Annual Rate of Change (%)</t>
  </si>
  <si>
    <t>Consumer Loans Annual Rate of Change (%)</t>
  </si>
  <si>
    <t>Source       FSM Banking Board</t>
  </si>
  <si>
    <t xml:space="preserve">Yap </t>
  </si>
  <si>
    <t>Source :  US Department of Transportation "TRANSTATS" database</t>
  </si>
  <si>
    <t xml:space="preserve">                    (Arrivals minus departures)</t>
  </si>
  <si>
    <t>Cereals &amp; Cereal Products</t>
  </si>
  <si>
    <t>Meat &amp; Poultry</t>
  </si>
  <si>
    <t>Fish</t>
  </si>
  <si>
    <t>Fruits &amp; Vegetables</t>
  </si>
  <si>
    <t>Dairy &amp; Vegetable Products</t>
  </si>
  <si>
    <t>Non-alcoholic Beverages</t>
  </si>
  <si>
    <t>Miscellaneous Foods</t>
  </si>
  <si>
    <t>Meals Away from Home</t>
  </si>
  <si>
    <t>Tob, Alch, Betelnut, Sakau</t>
  </si>
  <si>
    <t>Alcoholic Beverages</t>
  </si>
  <si>
    <t>Tobacco</t>
  </si>
  <si>
    <t>Clothing, Footware</t>
  </si>
  <si>
    <t>Clothing Supplies &amp; Services</t>
  </si>
  <si>
    <t>Footwear</t>
  </si>
  <si>
    <t>Housing</t>
  </si>
  <si>
    <t>House Maintenance and Minor Repairs</t>
  </si>
  <si>
    <t>Rent</t>
  </si>
  <si>
    <t>Fuel, Light &amp; Water</t>
  </si>
  <si>
    <t>Fuel</t>
  </si>
  <si>
    <t>Light</t>
  </si>
  <si>
    <t>Water</t>
  </si>
  <si>
    <t>Services</t>
  </si>
  <si>
    <t>Educational Services</t>
  </si>
  <si>
    <t>Medical Services</t>
  </si>
  <si>
    <t>Personal Goods</t>
  </si>
  <si>
    <t>Recreational services</t>
  </si>
  <si>
    <t>Transportation and Communication</t>
  </si>
  <si>
    <t>Miscellan-eous</t>
  </si>
  <si>
    <t>Durable Furniture and Equipment</t>
  </si>
  <si>
    <t>Non-Durable Furnishings</t>
  </si>
  <si>
    <t>Utensils and Accessories</t>
  </si>
  <si>
    <t>Household Operations</t>
  </si>
  <si>
    <t>Personal Care and Effects</t>
  </si>
  <si>
    <t>Year on year percent growth</t>
  </si>
  <si>
    <t>Notes</t>
  </si>
  <si>
    <t xml:space="preserve"> 5 year averages</t>
  </si>
  <si>
    <t>Fiscal Year</t>
  </si>
  <si>
    <t>FY2006</t>
  </si>
  <si>
    <t xml:space="preserve">               Passengers between FSM states are excluded</t>
  </si>
  <si>
    <t>Source : Social Security Administration, Government Payrolls, statistical estimates. Not including Financial Institutions (Banks)</t>
  </si>
  <si>
    <t>List of Statistical Tables</t>
  </si>
  <si>
    <t>Note:       Employee earnings = Gross wages and salaries as per Social Security regulations</t>
  </si>
  <si>
    <t xml:space="preserve">Source : Social Security Administration, Government Payrolls, statistical estimates. </t>
  </si>
  <si>
    <t xml:space="preserve">                Not including Financial Institutions (Banks)</t>
  </si>
  <si>
    <t>FY2007</t>
  </si>
  <si>
    <t xml:space="preserve">                   (CIF Value, millions of $US)</t>
  </si>
  <si>
    <t>Beverages and tobacco</t>
  </si>
  <si>
    <t>Household goods and consumables</t>
  </si>
  <si>
    <t>Construction materials</t>
  </si>
  <si>
    <t>Fuels</t>
  </si>
  <si>
    <t>Machinery (non household)</t>
  </si>
  <si>
    <t>Other intermediate goods</t>
  </si>
  <si>
    <t>Transportation equipment and parts</t>
  </si>
  <si>
    <t>Items not allocated to above</t>
  </si>
  <si>
    <t>Source: FSM Customs PC Trade system and Statistical Estimates</t>
  </si>
  <si>
    <t xml:space="preserve"> FY2004 excludes an unknown value of imports into Yap during an emergency period following Cyclone Sudal</t>
  </si>
  <si>
    <t>Figures do not include estimates for undereporting by importers, or overseas provisioning by FSM vessels</t>
  </si>
  <si>
    <t>Deposit rates</t>
  </si>
  <si>
    <t>CDs</t>
  </si>
  <si>
    <t>Time Deposits</t>
  </si>
  <si>
    <t>Other Deposits</t>
  </si>
  <si>
    <t>Consumer loans</t>
  </si>
  <si>
    <t>Commercial loans</t>
  </si>
  <si>
    <t>Source: FSM Banking Board</t>
  </si>
  <si>
    <t>2/ Average rates offered by the deposit money banks</t>
  </si>
  <si>
    <t>3/ Average rates charged by the deposit money banks</t>
  </si>
  <si>
    <r>
      <t>Savings deposits</t>
    </r>
    <r>
      <rPr>
        <vertAlign val="superscript"/>
        <sz val="10"/>
        <rFont val="Arial"/>
        <family val="2"/>
      </rPr>
      <t>2</t>
    </r>
  </si>
  <si>
    <r>
      <t>Loan rates</t>
    </r>
    <r>
      <rPr>
        <vertAlign val="superscript"/>
        <sz val="10"/>
        <rFont val="Arial"/>
        <family val="2"/>
      </rPr>
      <t>3</t>
    </r>
  </si>
  <si>
    <t>Some CIF values for Fuel are estimated as volume multiplied by estimated unit price</t>
  </si>
  <si>
    <t>FY2008</t>
  </si>
  <si>
    <t>FY1991</t>
  </si>
  <si>
    <t>FY1992</t>
  </si>
  <si>
    <t>FY1993</t>
  </si>
  <si>
    <t>FY1994</t>
  </si>
  <si>
    <t>FY1995</t>
  </si>
  <si>
    <t>China</t>
  </si>
  <si>
    <t>Method of catch</t>
  </si>
  <si>
    <t>Long Line</t>
  </si>
  <si>
    <t>Purse-Seine</t>
  </si>
  <si>
    <t>Pole and Line</t>
  </si>
  <si>
    <t>Source: NORMA</t>
  </si>
  <si>
    <t>Domestic based Long Line</t>
  </si>
  <si>
    <t>2006</t>
  </si>
  <si>
    <t>1) Includes fish caught outside FSM EEZ</t>
  </si>
  <si>
    <t>License Fees collected (US$ millions)</t>
  </si>
  <si>
    <t xml:space="preserve">Metric </t>
  </si>
  <si>
    <r>
      <t>Tonnes</t>
    </r>
    <r>
      <rPr>
        <vertAlign val="superscript"/>
        <sz val="10"/>
        <rFont val="Arial"/>
        <family val="2"/>
      </rPr>
      <t>1</t>
    </r>
  </si>
  <si>
    <t>Weight (new)</t>
  </si>
  <si>
    <t>Weight (old)</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</si>
  <si>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</si>
  <si>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</si>
  <si>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</si>
  <si>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</si>
  <si>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</si>
  <si>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</si>
  <si>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</si>
  <si>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</si>
  <si>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</si>
  <si>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</si>
  <si>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</si>
  <si>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</si>
  <si>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</si>
  <si>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</si>
  <si>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</si>
  <si>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</si>
  <si>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</si>
  <si>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</si>
  <si>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</si>
  <si>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</si>
  <si>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</si>
  <si>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</si>
  <si>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</si>
  <si>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</si>
  <si>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</si>
  <si>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</si>
  <si>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</si>
  <si>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</si>
  <si>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</si>
  <si>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</si>
  <si>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</si>
  <si>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</si>
  <si>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</si>
  <si>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</si>
  <si>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</si>
  <si>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</si>
  <si>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</si>
  <si>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</si>
  <si>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</si>
  <si>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</si>
  <si>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</si>
  <si>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</si>
  <si>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</si>
  <si>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</si>
  <si>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</si>
  <si>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</si>
  <si>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</si>
  <si>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</si>
  <si>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</si>
  <si>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</si>
  <si>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</si>
  <si>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</si>
  <si>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</si>
  <si>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</si>
  <si>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</si>
  <si>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</si>
  <si>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</si>
  <si>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</si>
  <si>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</si>
  <si>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</si>
  <si>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</si>
  <si>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</si>
  <si>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</si>
  <si>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</si>
  <si>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</si>
  <si>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</si>
  <si>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</si>
  <si>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</si>
  <si>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</si>
  <si>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</si>
  <si>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</si>
  <si>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</si>
  <si>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</si>
  <si>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</si>
  <si>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</si>
  <si>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</si>
  <si>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</si>
  <si>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</si>
  <si>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</si>
  <si>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</si>
  <si>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</si>
  <si>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</si>
  <si>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</si>
  <si>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</si>
  <si>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</si>
  <si>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</si>
  <si>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</si>
  <si>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</si>
  <si>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</si>
  <si>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</si>
  <si>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</si>
  <si>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</si>
  <si>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</si>
  <si>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</si>
  <si>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</si>
  <si>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</si>
  <si>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</si>
  <si>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</si>
  <si>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</si>
  <si>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</si>
  <si>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</si>
  <si>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</si>
  <si>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</si>
  <si>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</si>
  <si>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</si>
  <si>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</si>
  <si>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</si>
  <si>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</si>
  <si>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</si>
  <si>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Fiscal Year Average</t>
  </si>
  <si>
    <t xml:space="preserve">old PNI CPI exists back to 2006q4: Still to be added by splicing </t>
  </si>
  <si>
    <t>Current account balance</t>
  </si>
  <si>
    <t>Goods and services balance</t>
  </si>
  <si>
    <t>Goods balance</t>
  </si>
  <si>
    <t>Exports of goods</t>
  </si>
  <si>
    <t>Re-exports: fuel</t>
  </si>
  <si>
    <t>Services balance</t>
  </si>
  <si>
    <t>Exports of services</t>
  </si>
  <si>
    <t>Transport</t>
  </si>
  <si>
    <t>Telecommunication</t>
  </si>
  <si>
    <t>Imports of services</t>
  </si>
  <si>
    <t>Technical assistance</t>
  </si>
  <si>
    <t>Medical referral programme</t>
  </si>
  <si>
    <t>Primary income balance</t>
  </si>
  <si>
    <t>Primary income, inflows</t>
  </si>
  <si>
    <t>Fishing licence fees</t>
  </si>
  <si>
    <t>Dividends and interest</t>
  </si>
  <si>
    <t>Commercial banks</t>
  </si>
  <si>
    <t>Primary income, outflows</t>
  </si>
  <si>
    <t>Dividends related to direct investment</t>
  </si>
  <si>
    <t>Compensation of employees</t>
  </si>
  <si>
    <t>Interest on loans</t>
  </si>
  <si>
    <t>Secondary income balance</t>
  </si>
  <si>
    <t>Secondary income, inflows</t>
  </si>
  <si>
    <t>Budget grants</t>
  </si>
  <si>
    <t>Compact current grants</t>
  </si>
  <si>
    <t>Other budget grants</t>
  </si>
  <si>
    <t>Household remittances</t>
  </si>
  <si>
    <t>College of Micronesia</t>
  </si>
  <si>
    <t>Non-life insurance claims</t>
  </si>
  <si>
    <t>Secondary income, outflows</t>
  </si>
  <si>
    <t>Non-life insurance, net premiums</t>
  </si>
  <si>
    <t>Capital account balance</t>
  </si>
  <si>
    <t>Capital inflows</t>
  </si>
  <si>
    <t>Compact capital grants</t>
  </si>
  <si>
    <t>Net lending/Borrowing (Curr + Cap)</t>
  </si>
  <si>
    <t>Financial account balance</t>
  </si>
  <si>
    <t>Direct investment</t>
  </si>
  <si>
    <t xml:space="preserve">Disinvestment </t>
  </si>
  <si>
    <t>Reinvested earnings</t>
  </si>
  <si>
    <t>Assets</t>
  </si>
  <si>
    <t>Liabilities</t>
  </si>
  <si>
    <t>Other assets, accounts receivable</t>
  </si>
  <si>
    <t>Reserve assets</t>
  </si>
  <si>
    <t>Errors and omissions</t>
  </si>
  <si>
    <t>TOTAL STOCKS, NET</t>
  </si>
  <si>
    <t>Direct investment, net</t>
  </si>
  <si>
    <t>Portfolio investment, net</t>
  </si>
  <si>
    <t>Investment portfolio, Government</t>
  </si>
  <si>
    <t>Equity: Capital and retained earnings of foreign-owned banks</t>
  </si>
  <si>
    <t>Other investment, net</t>
  </si>
  <si>
    <t>SDR</t>
  </si>
  <si>
    <t>Memorandum items:</t>
  </si>
  <si>
    <t>Debt to ADB (all concessional)</t>
  </si>
  <si>
    <r>
      <t xml:space="preserve">Source: </t>
    </r>
    <r>
      <rPr>
        <i/>
        <sz val="9"/>
        <rFont val="Arial"/>
        <family val="2"/>
      </rPr>
      <t xml:space="preserve"> Department of Finance and Administration and EMPAT estimates.</t>
    </r>
  </si>
  <si>
    <t>*</t>
  </si>
  <si>
    <t>**</t>
  </si>
  <si>
    <r>
      <t xml:space="preserve">(percent </t>
    </r>
    <r>
      <rPr>
        <vertAlign val="superscript"/>
        <sz val="10"/>
        <rFont val="Arial"/>
        <family val="2"/>
      </rPr>
      <t>1</t>
    </r>
    <r>
      <rPr>
        <sz val="10"/>
        <rFont val="Arial"/>
        <family val="2"/>
      </rPr>
      <t>)</t>
    </r>
  </si>
  <si>
    <t>(2004 prices)</t>
  </si>
  <si>
    <t>(US$ millions)</t>
  </si>
  <si>
    <t>Private Enterprise</t>
  </si>
  <si>
    <t>3</t>
  </si>
  <si>
    <t>Less intermediate FISIM</t>
  </si>
  <si>
    <t>Operating surplus (Gross before depreciation)</t>
  </si>
  <si>
    <t>Household mixed income</t>
  </si>
  <si>
    <t>Total Monetary</t>
  </si>
  <si>
    <t>Percentage Monetary</t>
  </si>
  <si>
    <t>Household subsistence</t>
  </si>
  <si>
    <t>Total Non-Monetary</t>
  </si>
  <si>
    <t>Percentage Non-Monetary</t>
  </si>
  <si>
    <t>less intermediate FISIM</t>
  </si>
  <si>
    <t>Nominal GDP</t>
  </si>
  <si>
    <t>FY1990</t>
  </si>
  <si>
    <r>
      <t xml:space="preserve">(US$ millions </t>
    </r>
    <r>
      <rPr>
        <vertAlign val="superscript"/>
        <sz val="10"/>
        <rFont val="Arial"/>
        <family val="2"/>
      </rPr>
      <t>1</t>
    </r>
    <r>
      <rPr>
        <sz val="10"/>
        <rFont val="Arial"/>
        <family val="2"/>
      </rPr>
      <t>)</t>
    </r>
  </si>
  <si>
    <t>Portfolio investment (increase in assets: -)</t>
  </si>
  <si>
    <t>Assets (increase: -)</t>
  </si>
  <si>
    <t>Liabilities (increase: +)</t>
  </si>
  <si>
    <t>Other investment (increase in assets: -)</t>
  </si>
  <si>
    <t>Current prices</t>
  </si>
  <si>
    <t>Gross Domestic Product (GDP)</t>
  </si>
  <si>
    <r>
      <t xml:space="preserve">Primary incomes </t>
    </r>
    <r>
      <rPr>
        <vertAlign val="superscript"/>
        <sz val="10"/>
        <color indexed="8"/>
        <rFont val="Arial"/>
        <family val="2"/>
      </rPr>
      <t>2</t>
    </r>
  </si>
  <si>
    <t>Receivable from the rest of the world</t>
  </si>
  <si>
    <t>Payable to the rest of the world</t>
  </si>
  <si>
    <t>Gross National Income (GNI)</t>
  </si>
  <si>
    <r>
      <t xml:space="preserve">Secondary Incomes (Current transfers) </t>
    </r>
    <r>
      <rPr>
        <vertAlign val="superscript"/>
        <sz val="10"/>
        <color indexed="8"/>
        <rFont val="Arial"/>
        <family val="2"/>
      </rPr>
      <t>2</t>
    </r>
  </si>
  <si>
    <t>Gross National Disposable Income (GNDI)</t>
  </si>
  <si>
    <t>GDP, at constant prices</t>
  </si>
  <si>
    <r>
      <t xml:space="preserve">Trading gains/losses </t>
    </r>
    <r>
      <rPr>
        <vertAlign val="superscript"/>
        <sz val="10"/>
        <color indexed="8"/>
        <rFont val="Arial"/>
        <family val="2"/>
      </rPr>
      <t>3</t>
    </r>
  </si>
  <si>
    <t>Real Gross Domestic Income</t>
  </si>
  <si>
    <r>
      <t xml:space="preserve">Primary incomes </t>
    </r>
    <r>
      <rPr>
        <vertAlign val="superscript"/>
        <sz val="10"/>
        <color indexed="8"/>
        <rFont val="Arial"/>
        <family val="2"/>
      </rPr>
      <t>4</t>
    </r>
  </si>
  <si>
    <t>Real Gross National Income (GNI)</t>
  </si>
  <si>
    <r>
      <t xml:space="preserve">Secondary Incomes (Current transfers) </t>
    </r>
    <r>
      <rPr>
        <vertAlign val="superscript"/>
        <sz val="10"/>
        <color indexed="8"/>
        <rFont val="Arial"/>
        <family val="2"/>
      </rPr>
      <t>4</t>
    </r>
  </si>
  <si>
    <r>
      <t xml:space="preserve">Real Gross National Disposable Income (GNDI) </t>
    </r>
    <r>
      <rPr>
        <b/>
        <vertAlign val="superscript"/>
        <sz val="10"/>
        <color indexed="8"/>
        <rFont val="Arial"/>
        <family val="2"/>
      </rPr>
      <t>1</t>
    </r>
  </si>
  <si>
    <t>Annual changes</t>
  </si>
  <si>
    <t>GDP at constant prices</t>
  </si>
  <si>
    <t>Real GNI</t>
  </si>
  <si>
    <t>Real GNDI</t>
  </si>
  <si>
    <r>
      <t xml:space="preserve">Per capita income measures </t>
    </r>
    <r>
      <rPr>
        <b/>
        <vertAlign val="superscript"/>
        <sz val="10"/>
        <color indexed="8"/>
        <rFont val="Arial"/>
        <family val="2"/>
      </rPr>
      <t>5</t>
    </r>
  </si>
  <si>
    <t>Current price GDP per capita (US$)</t>
  </si>
  <si>
    <t>Current price GNI per capita (US$)</t>
  </si>
  <si>
    <t>Current price GNDI per capita (US$)</t>
  </si>
  <si>
    <t>Constant price GDP per capita (US$)</t>
  </si>
  <si>
    <t>Real GDI per capita</t>
  </si>
  <si>
    <t>Real GNI per capita (US$)</t>
  </si>
  <si>
    <t>Real GNDI per capita (US$)</t>
  </si>
  <si>
    <t xml:space="preserve"> 1) GDP, GNI and GNDI are at purchasers prices.</t>
  </si>
  <si>
    <t xml:space="preserve"> 2) Refer to Balance of Payments tables for breakdown of primary and secondary Income flows</t>
  </si>
  <si>
    <t>Constant 2004 prices</t>
  </si>
  <si>
    <t>(FY2004=100)</t>
  </si>
  <si>
    <t>Interest</t>
  </si>
  <si>
    <t xml:space="preserve"> Real GDP annual growth</t>
  </si>
  <si>
    <t>Real per capita GDP growth (1)</t>
  </si>
  <si>
    <t>US CPI</t>
  </si>
  <si>
    <t>FSM Deflator, from 1995</t>
  </si>
  <si>
    <t>GDP Deflator linked US CPI</t>
  </si>
  <si>
    <t>FY2009</t>
  </si>
  <si>
    <t>C/O FY2004</t>
  </si>
  <si>
    <t>C/O FY2005 &amp; FY2006</t>
  </si>
  <si>
    <t>Health</t>
  </si>
  <si>
    <t>Public Sector Capacity Building</t>
  </si>
  <si>
    <t>Environment</t>
  </si>
  <si>
    <t>Private Sector Development</t>
  </si>
  <si>
    <t xml:space="preserve">List of Statistical Tables (continued) </t>
  </si>
  <si>
    <t>continued</t>
  </si>
  <si>
    <t>Infrastructure</t>
  </si>
  <si>
    <t>Total Compact Sector Grants</t>
  </si>
  <si>
    <t>Total FSM</t>
  </si>
  <si>
    <t>Notes :   Only includes air passengers to/from FSM and US airports (Guam, Hawaii, Saipan).</t>
  </si>
  <si>
    <t>Current Price GDP per capita (1)</t>
  </si>
  <si>
    <t>FY2010</t>
  </si>
  <si>
    <t>FY2011</t>
  </si>
  <si>
    <t>FY2012</t>
  </si>
  <si>
    <t>FY2013</t>
  </si>
  <si>
    <t>1 1981-1994 are old EMPAT estimates, linked via the average figures for 1995-1996. Details of the old estimates are available on request.</t>
  </si>
  <si>
    <t>3 GDP estimates old series, EMPAT, 1981-1997</t>
  </si>
  <si>
    <t>4 GDP estimates, new series from 1995</t>
  </si>
  <si>
    <r>
      <t xml:space="preserve">GDP $'000 (old series) </t>
    </r>
    <r>
      <rPr>
        <vertAlign val="superscript"/>
        <sz val="10"/>
        <rFont val="Arial"/>
        <family val="2"/>
      </rPr>
      <t>3</t>
    </r>
  </si>
  <si>
    <r>
      <t xml:space="preserve">GDP $'000 (new series) </t>
    </r>
    <r>
      <rPr>
        <vertAlign val="superscript"/>
        <sz val="10"/>
        <rFont val="Arial"/>
        <family val="2"/>
      </rPr>
      <t>4</t>
    </r>
  </si>
  <si>
    <r>
      <t xml:space="preserve">Current price GDP US$' millions </t>
    </r>
    <r>
      <rPr>
        <vertAlign val="superscript"/>
        <sz val="10"/>
        <rFont val="Arial"/>
        <family val="2"/>
      </rPr>
      <t>1</t>
    </r>
  </si>
  <si>
    <r>
      <t xml:space="preserve">Constant price GDP  US$' millions  </t>
    </r>
    <r>
      <rPr>
        <vertAlign val="superscript"/>
        <sz val="10"/>
        <rFont val="Arial"/>
        <family val="2"/>
      </rPr>
      <t>2</t>
    </r>
  </si>
  <si>
    <r>
      <t xml:space="preserve">Constant price GDP  per capita, US$   </t>
    </r>
    <r>
      <rPr>
        <vertAlign val="superscript"/>
        <sz val="10"/>
        <rFont val="Arial"/>
        <family val="2"/>
      </rPr>
      <t>2</t>
    </r>
  </si>
  <si>
    <t>Source</t>
  </si>
  <si>
    <t>Base second quarter 2008 = 100</t>
  </si>
  <si>
    <t>Old weights applied until first quarter 2008</t>
  </si>
  <si>
    <t>of which: Passenger services</t>
  </si>
  <si>
    <t>of which: Freight and postal services</t>
  </si>
  <si>
    <t>Other travel</t>
  </si>
  <si>
    <t>Construction services</t>
  </si>
  <si>
    <t>Financial services</t>
  </si>
  <si>
    <t>Business services</t>
  </si>
  <si>
    <t>Social Security</t>
  </si>
  <si>
    <t>Others</t>
  </si>
  <si>
    <t>Development Bank</t>
  </si>
  <si>
    <t>Telecommunication Corporation</t>
  </si>
  <si>
    <t>Deposits</t>
  </si>
  <si>
    <t>Memorandum item</t>
  </si>
  <si>
    <t>Employees of foreign embassies in FSM</t>
  </si>
  <si>
    <t>To FSM households living abroad</t>
  </si>
  <si>
    <t>By foreign workers in FSM</t>
  </si>
  <si>
    <t>Telecommunications Corporation</t>
  </si>
  <si>
    <t>Debt: Medium-term notes</t>
  </si>
  <si>
    <t>Liabilities: Loans</t>
  </si>
  <si>
    <t>Public corporations</t>
  </si>
  <si>
    <t>Receipts</t>
  </si>
  <si>
    <t>Other (mainly dividends and interest)</t>
  </si>
  <si>
    <t>Payments</t>
  </si>
  <si>
    <t>Off-budget grants</t>
  </si>
  <si>
    <t>Other (mainly households)</t>
  </si>
  <si>
    <t>Payments (mainly households)</t>
  </si>
  <si>
    <t>Assets (mainly bank deposits)</t>
  </si>
  <si>
    <t>Liabilities (public sector loans)</t>
  </si>
  <si>
    <t>Mixed income</t>
  </si>
  <si>
    <t>Fisheries</t>
  </si>
  <si>
    <t>GDP at basic prices</t>
  </si>
  <si>
    <t>less subsidies</t>
  </si>
  <si>
    <t>(constant prices of FY2004, US$ millions)</t>
  </si>
  <si>
    <t>By purpose</t>
  </si>
  <si>
    <t>Tourism &amp; Visitors</t>
  </si>
  <si>
    <t>Business &amp; Employment</t>
  </si>
  <si>
    <t>Volunteer, Religious, etc.</t>
  </si>
  <si>
    <t>Seamen &amp; crew (1)</t>
  </si>
  <si>
    <t>Not specified (2)</t>
  </si>
  <si>
    <t>Tourism &amp; Visitors only, by region of Origin</t>
  </si>
  <si>
    <t>Total tourists &amp; visitors</t>
  </si>
  <si>
    <t>3) Some data for FY2008 was estimated</t>
  </si>
  <si>
    <t>n.a.</t>
  </si>
  <si>
    <t>Imports of goods f.o.b.</t>
  </si>
  <si>
    <t>Investment Portfolio, Government</t>
  </si>
  <si>
    <t>Corporate tax from non-resident companies</t>
  </si>
  <si>
    <t>Direct investment in the FSM</t>
  </si>
  <si>
    <t>Banks, capital &amp; reinvested earnings</t>
  </si>
  <si>
    <t>Government, medium-term notes</t>
  </si>
  <si>
    <t>Government, accounts receivable</t>
  </si>
  <si>
    <t>Government, loans</t>
  </si>
  <si>
    <t xml:space="preserve"> 3) Changes in the terms of trade. Not currently estimated.</t>
  </si>
  <si>
    <t>Hyperlinks to tables [worksheet name]</t>
  </si>
  <si>
    <t>[GNI]</t>
  </si>
  <si>
    <t>[cerNApc]</t>
  </si>
  <si>
    <t>[gdpFSM]</t>
  </si>
  <si>
    <t>[gdp_C]</t>
  </si>
  <si>
    <t>[gdp_K]</t>
  </si>
  <si>
    <t>[gdp_P]</t>
  </si>
  <si>
    <t>[gdp_Y]</t>
  </si>
  <si>
    <t>[Visitors]</t>
  </si>
  <si>
    <t>[Fish]</t>
  </si>
  <si>
    <t>[E_ind]</t>
  </si>
  <si>
    <t>[E_inst]</t>
  </si>
  <si>
    <t>[EinstWR]</t>
  </si>
  <si>
    <t>[EinstW]</t>
  </si>
  <si>
    <t>[E_Priv]</t>
  </si>
  <si>
    <t>[E_PrivW]</t>
  </si>
  <si>
    <t>[BSurv]</t>
  </si>
  <si>
    <t>[cpiFSM]</t>
  </si>
  <si>
    <t>[cpiState]</t>
  </si>
  <si>
    <t>[Imports]</t>
  </si>
  <si>
    <t>[BOPsum]</t>
  </si>
  <si>
    <t>[BOPdet]</t>
  </si>
  <si>
    <t>[IIP]</t>
  </si>
  <si>
    <t>[ExtDebt]</t>
  </si>
  <si>
    <t>[gfsFSM]</t>
  </si>
  <si>
    <t>[CII]</t>
  </si>
  <si>
    <t>Taxes on products</t>
  </si>
  <si>
    <t>Taxes on Products less Subsidies</t>
  </si>
  <si>
    <t>Taxes on Products</t>
  </si>
  <si>
    <t>GDP at purchasers prices</t>
  </si>
  <si>
    <r>
      <t xml:space="preserve">Population </t>
    </r>
    <r>
      <rPr>
        <vertAlign val="superscript"/>
        <sz val="10"/>
        <color indexed="8"/>
        <rFont val="Arial"/>
        <family val="2"/>
      </rPr>
      <t>6</t>
    </r>
  </si>
  <si>
    <r>
      <t xml:space="preserve">Population </t>
    </r>
    <r>
      <rPr>
        <vertAlign val="superscript"/>
        <sz val="10"/>
        <rFont val="Arial"/>
        <family val="2"/>
      </rPr>
      <t>3</t>
    </r>
  </si>
  <si>
    <t>Taxes on products less Subsidies</t>
  </si>
  <si>
    <t xml:space="preserve"> 5) Income comparisons between countries should be made at Purchasing Power Parity (PPP) rather than US$. However, these measures are currently not available for the FSM</t>
  </si>
  <si>
    <t xml:space="preserve"> 6) 2000 and 2010 FSM Census and estimates by Graduate School consultants.</t>
  </si>
  <si>
    <t>Annual Growth rate %</t>
  </si>
  <si>
    <t>1994-2000</t>
  </si>
  <si>
    <t>0-14</t>
  </si>
  <si>
    <t>15-24</t>
  </si>
  <si>
    <t>60+</t>
  </si>
  <si>
    <t>Median age</t>
  </si>
  <si>
    <t>`</t>
  </si>
  <si>
    <t>Males</t>
  </si>
  <si>
    <t>Females</t>
  </si>
  <si>
    <t>Age groups</t>
  </si>
  <si>
    <t>Sum, all ages</t>
  </si>
  <si>
    <t>[NetArr]</t>
  </si>
  <si>
    <t>1973-1980</t>
  </si>
  <si>
    <t>1980-1994</t>
  </si>
  <si>
    <t>Real GNI per capita</t>
  </si>
  <si>
    <t>Real GNDI per capita</t>
  </si>
  <si>
    <t>Yap investment trust fund</t>
  </si>
  <si>
    <t>External Debt Total (US$ millions)</t>
  </si>
  <si>
    <t>New</t>
  </si>
  <si>
    <t>External debt as % of GDP</t>
  </si>
  <si>
    <t xml:space="preserve">               Passengers to/from FSM and other countries (e.g. Marshall Islands, Palau, Philippines) are excluded.</t>
  </si>
  <si>
    <t>1) Includes fish caught by FSM Domestic Fleets</t>
  </si>
  <si>
    <r>
      <t>Source: NORMA (</t>
    </r>
    <r>
      <rPr>
        <i/>
        <u/>
        <sz val="9"/>
        <rFont val="Arial"/>
        <family val="2"/>
      </rPr>
      <t>Tuna Fisheries Data Management System - Catch and Effort System - CES</t>
    </r>
    <r>
      <rPr>
        <i/>
        <sz val="9"/>
        <rFont val="Arial"/>
        <family val="2"/>
      </rPr>
      <t>)</t>
    </r>
  </si>
  <si>
    <t xml:space="preserve"> Data includes estimates to cover data missing due to computer crashes as follows:</t>
  </si>
  <si>
    <t xml:space="preserve"> Pohnpei State: FY2005: $9 million for DY2005 and $2.3 million for FY2009.</t>
  </si>
  <si>
    <t>25-34</t>
  </si>
  <si>
    <t>35-59</t>
  </si>
  <si>
    <t>2000-2010</t>
  </si>
  <si>
    <t>Labor force</t>
  </si>
  <si>
    <r>
      <t>Employed</t>
    </r>
    <r>
      <rPr>
        <sz val="10"/>
        <color theme="1"/>
        <rFont val="Arial"/>
        <family val="2"/>
      </rPr>
      <t xml:space="preserve"> population</t>
    </r>
  </si>
  <si>
    <t>Subsistence workers</t>
  </si>
  <si>
    <r>
      <t>Unemployed</t>
    </r>
    <r>
      <rPr>
        <vertAlign val="superscript"/>
        <sz val="10"/>
        <color theme="1"/>
        <rFont val="Arial"/>
        <family val="2"/>
      </rPr>
      <t/>
    </r>
  </si>
  <si>
    <t>Sources:  FSM Censuses, 1973, 1980, 1994, 2000 and 2010</t>
  </si>
  <si>
    <t>(Number of persons)</t>
  </si>
  <si>
    <r>
      <t>Source:  2010 Census "</t>
    </r>
    <r>
      <rPr>
        <i/>
        <sz val="10"/>
        <rFont val="Arial"/>
        <family val="2"/>
      </rPr>
      <t>Summary Analysis of Key Indicators</t>
    </r>
    <r>
      <rPr>
        <sz val="10"/>
        <rFont val="Arial"/>
        <family val="2"/>
      </rPr>
      <t>"</t>
    </r>
  </si>
  <si>
    <t>Labor force participation rate</t>
  </si>
  <si>
    <t>Employment rate</t>
  </si>
  <si>
    <t>Unemployment rate</t>
  </si>
  <si>
    <t>YAP</t>
  </si>
  <si>
    <t>CHUUK</t>
  </si>
  <si>
    <t>POHNPEI</t>
  </si>
  <si>
    <t>KOSRAE</t>
  </si>
  <si>
    <t>Proper</t>
  </si>
  <si>
    <t>Outer Is.</t>
  </si>
  <si>
    <t>Lagoon</t>
  </si>
  <si>
    <t>Youth (0-14 years)</t>
  </si>
  <si>
    <t>Aged (65+ years)</t>
  </si>
  <si>
    <t xml:space="preserve">Total </t>
  </si>
  <si>
    <t>Sex ratio (males per 100 females)</t>
  </si>
  <si>
    <t>Number of households</t>
  </si>
  <si>
    <t>Average household size</t>
  </si>
  <si>
    <t>Labour Force (Persons aged 15+)</t>
  </si>
  <si>
    <t>(Rates, % of labour force)</t>
  </si>
  <si>
    <t>Dependency ratios (%)  = depandent age population/working age population (15-64)</t>
  </si>
  <si>
    <t>Sex and Sex ratio</t>
  </si>
  <si>
    <t>[Census]</t>
  </si>
  <si>
    <t>Other Price Indexes</t>
  </si>
  <si>
    <t>FSM CPI</t>
  </si>
  <si>
    <t>US GDP deflator</t>
  </si>
  <si>
    <t>FSM Implicit Price deflators</t>
  </si>
  <si>
    <t>1) Excludes non disembarking crew.</t>
  </si>
  <si>
    <t>Revenue</t>
  </si>
  <si>
    <t xml:space="preserve">  1.  Tax revenue</t>
  </si>
  <si>
    <t xml:space="preserve">    1.1.  Taxes on income, profits, and capital gains</t>
  </si>
  <si>
    <t xml:space="preserve">       1.1.1.  Income tax - payable by individuals</t>
  </si>
  <si>
    <t xml:space="preserve">       1.1.2.  Income tax - payable by corporations and other enterprises</t>
  </si>
  <si>
    <t xml:space="preserve">       1.1.3.  Income tax - unallocable</t>
  </si>
  <si>
    <t xml:space="preserve">    1.2.  Taxes on payroll &amp; work force</t>
  </si>
  <si>
    <t xml:space="preserve">    1.3.  Taxes on property</t>
  </si>
  <si>
    <t xml:space="preserve">       1.3.1.  Recurrent taxes on immovable property</t>
  </si>
  <si>
    <t xml:space="preserve">       1.3.2.  Recurrent taxes on net wealth</t>
  </si>
  <si>
    <t xml:space="preserve">       1.3.3.  Estate, inheritance, &amp; gift taxes</t>
  </si>
  <si>
    <t xml:space="preserve">       1.3.4.  Taxes on financial &amp; capital transactions</t>
  </si>
  <si>
    <t xml:space="preserve">       1.3.5.  Other noncurrent taxes on property</t>
  </si>
  <si>
    <t xml:space="preserve">       1.3.6.  Other recurrent taxes on property</t>
  </si>
  <si>
    <t xml:space="preserve">    1.4.  Taxes on goods and services</t>
  </si>
  <si>
    <t xml:space="preserve">       1.4.1.  General taxes on goods and services</t>
  </si>
  <si>
    <t xml:space="preserve">         1.4.1.1.  Value-added tax</t>
  </si>
  <si>
    <t xml:space="preserve">         1.4.1.2.  Sales taxes</t>
  </si>
  <si>
    <t xml:space="preserve">         1.4.1.3.  Turnover and other general taxes on goods and services</t>
  </si>
  <si>
    <t xml:space="preserve">       1.4.2.  Excise taxes</t>
  </si>
  <si>
    <t xml:space="preserve">       1.4.3.  Profits of fiscal monopolies</t>
  </si>
  <si>
    <t xml:space="preserve">       1.4.4.  Taxes on specific services</t>
  </si>
  <si>
    <t xml:space="preserve">       1.4.5.  Taxes on the use of goods and on permission to use or perform activities</t>
  </si>
  <si>
    <t xml:space="preserve">         1.4.5.1.  Motor vehicle licences</t>
  </si>
  <si>
    <t xml:space="preserve">         1.4.5.2.  Other licences &amp; taxes on use and on permission to use goods or perform activities</t>
  </si>
  <si>
    <t xml:space="preserve">       1.4.6.  Other taxes on goods &amp; services</t>
  </si>
  <si>
    <t xml:space="preserve">    1.5.  Taxes on international trade and transactions</t>
  </si>
  <si>
    <t xml:space="preserve">       1.5.1.  Customs and other Import duties</t>
  </si>
  <si>
    <t xml:space="preserve">       1.5.2.  Taxes on exports</t>
  </si>
  <si>
    <t xml:space="preserve">       1.5.3.  Profits of export or import monopolies</t>
  </si>
  <si>
    <t xml:space="preserve">       1.5.4.  Exchange profits</t>
  </si>
  <si>
    <t xml:space="preserve">       1.5.5.  Exchange taxes</t>
  </si>
  <si>
    <t xml:space="preserve">       1.5.6.  Other taxes on international trade &amp; transactions</t>
  </si>
  <si>
    <t xml:space="preserve">    1.6.  Other taxes</t>
  </si>
  <si>
    <t xml:space="preserve">       1.6.1.  Other taxes: payable solely by busineses</t>
  </si>
  <si>
    <t xml:space="preserve">       1.6.2.  Other taxes: payable by other than business or unavoidable</t>
  </si>
  <si>
    <t xml:space="preserve">  2.  Social Contributions</t>
  </si>
  <si>
    <t xml:space="preserve">    2.1.  Social security contributions</t>
  </si>
  <si>
    <t xml:space="preserve">       2.1.1.  Employee</t>
  </si>
  <si>
    <t xml:space="preserve">       2.1.2.  Employer</t>
  </si>
  <si>
    <t xml:space="preserve">       2.1.3.  Self-employed</t>
  </si>
  <si>
    <t xml:space="preserve">       2.1.4.  Other unallocable</t>
  </si>
  <si>
    <t xml:space="preserve">    2.2.  Other social contributions</t>
  </si>
  <si>
    <t xml:space="preserve">       2.2.1.  Employee</t>
  </si>
  <si>
    <t xml:space="preserve">       2.2.2.  Employer</t>
  </si>
  <si>
    <t xml:space="preserve">       2.2.3.  Imputed</t>
  </si>
  <si>
    <t xml:space="preserve">  3.  Grants</t>
  </si>
  <si>
    <t xml:space="preserve">    3.1.  From foreign governments</t>
  </si>
  <si>
    <t xml:space="preserve">       3.1.1.  Grants from foreign governments - current</t>
  </si>
  <si>
    <t xml:space="preserve">       3.1.1.1  Compact</t>
  </si>
  <si>
    <t xml:space="preserve">       3.1.1.2  Federal Programs and other US</t>
  </si>
  <si>
    <t xml:space="preserve">       3.1.1.3  Other Governments</t>
  </si>
  <si>
    <t xml:space="preserve">       3.1.2.  Grants from foreign governments - capital</t>
  </si>
  <si>
    <t xml:space="preserve">       3.1.2.1  Compact</t>
  </si>
  <si>
    <t xml:space="preserve">       3.1.2.2. US Federal Programs and other US (capital)</t>
  </si>
  <si>
    <t xml:space="preserve">       3.1.2.3  Other Governments (capital)</t>
  </si>
  <si>
    <t xml:space="preserve">    3.2.  From international organizations</t>
  </si>
  <si>
    <t xml:space="preserve">       3.2.1.  Grants from international organizations - current</t>
  </si>
  <si>
    <t xml:space="preserve">       3.2.2.  Grants from international organizations - capital</t>
  </si>
  <si>
    <t xml:space="preserve">    3.3.  From other general government units</t>
  </si>
  <si>
    <t xml:space="preserve">       3.3.1.  Grants from other general government units - current</t>
  </si>
  <si>
    <t>3.3.1.1 Grants from EBUs - current</t>
  </si>
  <si>
    <t>3.3.1.2 Grants from central government - current</t>
  </si>
  <si>
    <t xml:space="preserve">       3.3.2.  Grants from other general government units - capital</t>
  </si>
  <si>
    <t xml:space="preserve">  4.  Other revenue</t>
  </si>
  <si>
    <t xml:space="preserve">    4.1.  Property income</t>
  </si>
  <si>
    <t xml:space="preserve">       4.1.1.  Interest</t>
  </si>
  <si>
    <t xml:space="preserve">       4.1.2.  Dividends</t>
  </si>
  <si>
    <t xml:space="preserve">       4.1.3.  Withdrawals from income of quasi-corporations</t>
  </si>
  <si>
    <t xml:space="preserve">       4.1.4.  Property income attributed to insurance policyholders</t>
  </si>
  <si>
    <t xml:space="preserve">       4.1.5.  Rent</t>
  </si>
  <si>
    <t xml:space="preserve">         4.1.5.1.  Rent (land)</t>
  </si>
  <si>
    <t xml:space="preserve">         4.1.5.2.  Royalties</t>
  </si>
  <si>
    <t xml:space="preserve">         4.1.5.3.  Royalties (fishing fees)</t>
  </si>
  <si>
    <t xml:space="preserve">    4.2.  Sales of goods and services</t>
  </si>
  <si>
    <t xml:space="preserve">       4.2.1.  Sales by market establishments</t>
  </si>
  <si>
    <t xml:space="preserve">       4.2.2.  Administrative fees</t>
  </si>
  <si>
    <t xml:space="preserve">       4.2.3.  Incidental sales by nonmarket establishments</t>
  </si>
  <si>
    <t xml:space="preserve">       4.2.4.  Imputed sales of goods and services</t>
  </si>
  <si>
    <t xml:space="preserve">    4.3.  Fines &amp; forfeits</t>
  </si>
  <si>
    <t xml:space="preserve">    4.4.  Voluntary transfers other than grants</t>
  </si>
  <si>
    <t xml:space="preserve">       4.4.1.  Current</t>
  </si>
  <si>
    <t xml:space="preserve">       4.4.2.  Capital</t>
  </si>
  <si>
    <t xml:space="preserve">    4.5.  Miscellaneous and unidentified revenue</t>
  </si>
  <si>
    <t>Expense</t>
  </si>
  <si>
    <t xml:space="preserve">  1.  Compensation of Employees</t>
  </si>
  <si>
    <t xml:space="preserve">    1.1.  Wages and salaries</t>
  </si>
  <si>
    <t xml:space="preserve">      1.1.1.  Wages and salaries in cash</t>
  </si>
  <si>
    <t xml:space="preserve">      1.1.2.  Wages and salaries in kind</t>
  </si>
  <si>
    <t xml:space="preserve">    1.2.  Employer contributions</t>
  </si>
  <si>
    <t xml:space="preserve">      1.2.1.  Social contributions</t>
  </si>
  <si>
    <t xml:space="preserve">      1.2.2.  Imputed social contributions</t>
  </si>
  <si>
    <t xml:space="preserve">  2.  Purchases of goods and services</t>
  </si>
  <si>
    <t>2.01. Food stuffs</t>
  </si>
  <si>
    <t>2.02. POL</t>
  </si>
  <si>
    <t>2.03. Printing and reproduction</t>
  </si>
  <si>
    <t>2.04. Office supplies and materials</t>
  </si>
  <si>
    <t>2.05. Educational supplies</t>
  </si>
  <si>
    <t>2.06. Medical supplies</t>
  </si>
  <si>
    <t>2.07. Utilities</t>
  </si>
  <si>
    <t>2.08. Building and c onstruction</t>
  </si>
  <si>
    <t>2.09. Freight</t>
  </si>
  <si>
    <t>2.10. Transportation</t>
  </si>
  <si>
    <t xml:space="preserve">2.11. Travel </t>
  </si>
  <si>
    <t>2.12. Repairs and maintenance</t>
  </si>
  <si>
    <t>2.13. Hotels and restaurants</t>
  </si>
  <si>
    <t>2.14. Communications and postage</t>
  </si>
  <si>
    <t>2.15. IT software and supplies</t>
  </si>
  <si>
    <t>2.16. Insurance</t>
  </si>
  <si>
    <t>2.17. Financial service</t>
  </si>
  <si>
    <t>2.18. Rentals</t>
  </si>
  <si>
    <t>2.19. Professional and contractual services</t>
  </si>
  <si>
    <t>2.20. Advertising</t>
  </si>
  <si>
    <t>2.21. Training</t>
  </si>
  <si>
    <t>2.22. Administrative costs</t>
  </si>
  <si>
    <t>2.23. Medical referrals</t>
  </si>
  <si>
    <t>2.24. Dues, fees and registrations</t>
  </si>
  <si>
    <t>2.25. Other goods and services</t>
  </si>
  <si>
    <t xml:space="preserve">  3.  Consumption of fixed capital</t>
  </si>
  <si>
    <t xml:space="preserve">  4.  Interest Payments</t>
  </si>
  <si>
    <t xml:space="preserve">    4.1.  Nonresidents</t>
  </si>
  <si>
    <t xml:space="preserve">    4.2.  Residents other than general government</t>
  </si>
  <si>
    <t xml:space="preserve">    4.3.  Other general government units</t>
  </si>
  <si>
    <t xml:space="preserve">  5.  Subsidies</t>
  </si>
  <si>
    <t xml:space="preserve">    5.1.  To public corporations</t>
  </si>
  <si>
    <t xml:space="preserve">      5.1.1.  Nonfinancial public corporations</t>
  </si>
  <si>
    <t xml:space="preserve">      5.1.2.  Financial public corporations</t>
  </si>
  <si>
    <t xml:space="preserve">    5.2.  To private enterprise</t>
  </si>
  <si>
    <t xml:space="preserve">      5.2.1.  Nonfinancial private enterprises</t>
  </si>
  <si>
    <t xml:space="preserve">      5.2.2.  Financial private enterprises</t>
  </si>
  <si>
    <t xml:space="preserve">    5.3.  On products</t>
  </si>
  <si>
    <t xml:space="preserve">  6.  Grants</t>
  </si>
  <si>
    <t xml:space="preserve">    6.1. To foreign governments</t>
  </si>
  <si>
    <t xml:space="preserve">      6.1.1.  Current</t>
  </si>
  <si>
    <t xml:space="preserve">      6.1.2.  Capital</t>
  </si>
  <si>
    <t xml:space="preserve">    6.2. To international organizations</t>
  </si>
  <si>
    <t xml:space="preserve">      6.2.1.  Current</t>
  </si>
  <si>
    <t xml:space="preserve">      6.2.2.  Capital</t>
  </si>
  <si>
    <t xml:space="preserve">    6.3. To other general government units</t>
  </si>
  <si>
    <t xml:space="preserve">      6.3.1.  Current</t>
  </si>
  <si>
    <t xml:space="preserve">        6.3.1.1  Extra Budgetary Units</t>
  </si>
  <si>
    <t xml:space="preserve">        6.3.1.2  State Government</t>
  </si>
  <si>
    <t xml:space="preserve">        6.3.1.3  Local Government</t>
  </si>
  <si>
    <t xml:space="preserve">      6.3.2.  Capital</t>
  </si>
  <si>
    <t xml:space="preserve">        6.3.2.1  Extra Budgetary Units</t>
  </si>
  <si>
    <t xml:space="preserve">        6.3.2.2  Local Government</t>
  </si>
  <si>
    <t xml:space="preserve">        6.3.2.3  Grants olg - K - CTF (FSM)</t>
  </si>
  <si>
    <t xml:space="preserve">  7.  Social benfits</t>
  </si>
  <si>
    <t xml:space="preserve">    7.1. Social security benefits</t>
  </si>
  <si>
    <t xml:space="preserve">      7.1.1.  in cash</t>
  </si>
  <si>
    <t xml:space="preserve">      7.1.2.  in kind</t>
  </si>
  <si>
    <t xml:space="preserve">    7.2. Social assistance benefits</t>
  </si>
  <si>
    <t xml:space="preserve">      7.2.1.  in cash</t>
  </si>
  <si>
    <t xml:space="preserve">      7.2.2.  in kind</t>
  </si>
  <si>
    <t xml:space="preserve">    7.3. Employer social benefits</t>
  </si>
  <si>
    <t xml:space="preserve">      7.3.1.  in cash</t>
  </si>
  <si>
    <t xml:space="preserve">      7.3.2.  in kind</t>
  </si>
  <si>
    <t xml:space="preserve">  8.  Other expense</t>
  </si>
  <si>
    <t xml:space="preserve">    8.1. Property expense other than interest</t>
  </si>
  <si>
    <t xml:space="preserve">      8.1.1.  Dividends (public corp only)</t>
  </si>
  <si>
    <t xml:space="preserve">      8.1.2.  Withdrawls from quasi corporations (public corp only)</t>
  </si>
  <si>
    <t xml:space="preserve">      8.1.3.  Property expense attributable to insurance policy holders</t>
  </si>
  <si>
    <t xml:space="preserve">      8.1.4.  Rent</t>
  </si>
  <si>
    <t xml:space="preserve">    8.2. Miscellaneous other expense</t>
  </si>
  <si>
    <t xml:space="preserve">      8.2.1.  Current</t>
  </si>
  <si>
    <t xml:space="preserve">      8.2.1.1  Transfers to nonprofit institutions serving households</t>
  </si>
  <si>
    <t xml:space="preserve">      8.2.1.2  Household - students</t>
  </si>
  <si>
    <t xml:space="preserve">      8.2.1.3  Household - other</t>
  </si>
  <si>
    <t xml:space="preserve">      8.2.1.4  Other expense</t>
  </si>
  <si>
    <t xml:space="preserve">      8.2.2.  Capital</t>
  </si>
  <si>
    <t xml:space="preserve">      8.2.2.1.  Transfers to nonfinancial public corporations</t>
  </si>
  <si>
    <t xml:space="preserve">      8.2.2.2.  Transfers to financial public corporations</t>
  </si>
  <si>
    <t xml:space="preserve">      8.2.2.3.  Transfers to nonfinancial private enterprises</t>
  </si>
  <si>
    <t xml:space="preserve">      8.2.2.4.  Transfers to financial private enterprises</t>
  </si>
  <si>
    <t xml:space="preserve">      8.2.2.5.  Transfers to nonprofit institutions serving households</t>
  </si>
  <si>
    <t xml:space="preserve">      8.2.2.6.  Transfers to households</t>
  </si>
  <si>
    <t>Net Worth and its Changes</t>
  </si>
  <si>
    <t>1.  Nonfinancial assets</t>
  </si>
  <si>
    <t xml:space="preserve">  1.  Fixed Assets</t>
  </si>
  <si>
    <t xml:space="preserve">    1.1.  Buildings and structures</t>
  </si>
  <si>
    <t xml:space="preserve">      1.1.1.  Dwellings</t>
  </si>
  <si>
    <t xml:space="preserve">      1.1.2.  Nonresidential buildings</t>
  </si>
  <si>
    <t xml:space="preserve">      1.1.3.  Other structures</t>
  </si>
  <si>
    <t xml:space="preserve">    1.2.  Machinery and equipment</t>
  </si>
  <si>
    <t xml:space="preserve">      1.2.1.  Transport equipment</t>
  </si>
  <si>
    <t xml:space="preserve">      1.2.2.  Other machinery and equipment</t>
  </si>
  <si>
    <t xml:space="preserve">    1.3.  Other fixed assets</t>
  </si>
  <si>
    <t xml:space="preserve">      1.3.1.  Cultivated assets</t>
  </si>
  <si>
    <t xml:space="preserve">      1.3.2.  Intangiable fixed assets</t>
  </si>
  <si>
    <t xml:space="preserve">  2.  Inventories</t>
  </si>
  <si>
    <t xml:space="preserve">    2.1.  Strategic stocks</t>
  </si>
  <si>
    <t xml:space="preserve">    2.2.  Other inventories</t>
  </si>
  <si>
    <t xml:space="preserve">      2.2.1.  Materials and supplies</t>
  </si>
  <si>
    <t xml:space="preserve">      2.2.2.  Work in progress</t>
  </si>
  <si>
    <t xml:space="preserve">      2.2.3.  Fished goods</t>
  </si>
  <si>
    <t xml:space="preserve">      2.2.4.  Gods for resale</t>
  </si>
  <si>
    <t xml:space="preserve">  3.  Valuables</t>
  </si>
  <si>
    <t xml:space="preserve">  4.  Nonproduced assets</t>
  </si>
  <si>
    <t xml:space="preserve">    4.1.  Land</t>
  </si>
  <si>
    <t>2  Financial Assets</t>
  </si>
  <si>
    <t>2.1  Domestic</t>
  </si>
  <si>
    <t>2.1.2  Domestic Currency and deposits</t>
  </si>
  <si>
    <t>2.1.3  Domestic Securities other than shares</t>
  </si>
  <si>
    <t>2.1.4  Domestic Loans</t>
  </si>
  <si>
    <t>2.1.5  Domestic Shares and other equity</t>
  </si>
  <si>
    <t>2.1.6  Domestic Insurance technical reserves</t>
  </si>
  <si>
    <t>2.1.7  Domestic Financial derivatives</t>
  </si>
  <si>
    <t>2.1.8  Domestic other accounts receivable</t>
  </si>
  <si>
    <t>2.2  Foreign</t>
  </si>
  <si>
    <t>2.2.2  Foreign Currency and deposits</t>
  </si>
  <si>
    <t>2.2.3  Foreign Securities other than shares</t>
  </si>
  <si>
    <t>2.2.4  Foreign Loans</t>
  </si>
  <si>
    <t>2.2.5  Foreign Shares and other equity</t>
  </si>
  <si>
    <t>2.2.6  Foreign Insurance technical reserves</t>
  </si>
  <si>
    <t>2.2.7  Foreign Financial derivatives</t>
  </si>
  <si>
    <t>2.2.8  Foreign other accounts receivable</t>
  </si>
  <si>
    <t>2.3  Foreign Monetary gold and SDRs</t>
  </si>
  <si>
    <t>3  Financial Liabilities</t>
  </si>
  <si>
    <t>3.1  Domestic</t>
  </si>
  <si>
    <t>3.1.2  Domestic Currency and deposits</t>
  </si>
  <si>
    <t>3.1.3  Domestic Securities other than shares</t>
  </si>
  <si>
    <t>3.1.4  Domestic Loans</t>
  </si>
  <si>
    <t>3.1.5  Domestic Shares and other equity</t>
  </si>
  <si>
    <t>3.1.6  Domestic Insurance technical reserves</t>
  </si>
  <si>
    <t>3.1.7  Domestic Financial derivatives</t>
  </si>
  <si>
    <t>3.1.8  Domestic Other accounts payable</t>
  </si>
  <si>
    <t>3.2  Foreign</t>
  </si>
  <si>
    <t>3.2.2  Foreign Currency and deposits</t>
  </si>
  <si>
    <t>3.2.3  Foreign Securities other than shares</t>
  </si>
  <si>
    <t>3.2.4  Foreign Loans</t>
  </si>
  <si>
    <t>3.2.5  Foreign Shares and other equity</t>
  </si>
  <si>
    <t>3.2.6  Foreign Insurance technical reserves</t>
  </si>
  <si>
    <t>3.2.7  Foreign Financial derivatives</t>
  </si>
  <si>
    <t>3.2.8  Foreign Other accounts payable</t>
  </si>
  <si>
    <t>Analytical Measures</t>
  </si>
  <si>
    <t>Gross operating balance</t>
  </si>
  <si>
    <t>Primary operating balance</t>
  </si>
  <si>
    <t>Net lending/borrowing</t>
  </si>
  <si>
    <t>Overall fiscal balance</t>
  </si>
  <si>
    <t>Overall primary balance</t>
  </si>
  <si>
    <t>Gross saving</t>
  </si>
  <si>
    <t>Total expenditure</t>
  </si>
  <si>
    <t>Government final expenditure (n/acts)</t>
  </si>
  <si>
    <t>Gross investment (n/acts)</t>
  </si>
  <si>
    <t>Statistical discrepancy</t>
  </si>
  <si>
    <t>Note 1: Government contributions to the Compact Trust Fund have been treated as a transfer to another layer government</t>
  </si>
  <si>
    <t xml:space="preserve">  2.  Use of goods and services</t>
  </si>
  <si>
    <t xml:space="preserve">  7.  Social benefits</t>
  </si>
  <si>
    <t xml:space="preserve">  1   Nonfinancial assets</t>
  </si>
  <si>
    <t xml:space="preserve">  2.  Financial assets</t>
  </si>
  <si>
    <t xml:space="preserve">  3.  Financial liabilities</t>
  </si>
  <si>
    <t>(In percent of GDP)</t>
  </si>
  <si>
    <t>Taxes</t>
  </si>
  <si>
    <t>Grants</t>
  </si>
  <si>
    <t>Compensation of Employees</t>
  </si>
  <si>
    <t>Use of goods and services</t>
  </si>
  <si>
    <t>Non Financial Assets</t>
  </si>
  <si>
    <t>Overall balance</t>
  </si>
  <si>
    <t>Memo Items</t>
  </si>
  <si>
    <t>Compact Trust Fund Balance (c/b)</t>
  </si>
  <si>
    <t>Closing Fund Balances</t>
  </si>
  <si>
    <t>o/w unreserved/unassigned2</t>
  </si>
  <si>
    <t>Note 1: National Government contributions to the Compact Trust Fund have been treated as a transfer to an international unit</t>
  </si>
  <si>
    <t>o/w unreserved/unassigned</t>
  </si>
  <si>
    <t>Note 1: Chuuk contributions to the Compact Trust Fund have been treated as a transfer to an international unit</t>
  </si>
  <si>
    <t>Note 1: Kosrae contributions to the Compact Trust Fund have been treated as a transfer to an international unit</t>
  </si>
  <si>
    <t>Note 1: Pohnpei contributions to the Compact Trust Fund have been treated as a transfer to an international unit</t>
  </si>
  <si>
    <t>Note 1: Yap contributions to the Compact Trust Fund have been treated as a transfer to an international unit</t>
  </si>
  <si>
    <t>[gfsSum]</t>
  </si>
  <si>
    <t>[gfsNat]</t>
  </si>
  <si>
    <t>[gfsChk]</t>
  </si>
  <si>
    <t>[gfsKos]</t>
  </si>
  <si>
    <t>[gfsPni]</t>
  </si>
  <si>
    <t>[gfsYap]</t>
  </si>
  <si>
    <t>Capital outflows (contributions to CTF)</t>
  </si>
  <si>
    <t xml:space="preserve">Liabilities </t>
  </si>
  <si>
    <t>Net Lending/Borrowing (Curr+Cap)</t>
  </si>
  <si>
    <t>Note:       Employee earnings = Gross wages and salaries as per Social Security regulations, All values in $  thousands</t>
  </si>
  <si>
    <t>Taxes on non resident airlines</t>
  </si>
  <si>
    <t xml:space="preserve">FY2011 </t>
  </si>
  <si>
    <t>Enhanced Reporting and Accountability</t>
  </si>
  <si>
    <r>
      <t>Fees, in Kind</t>
    </r>
    <r>
      <rPr>
        <vertAlign val="superscript"/>
        <sz val="10"/>
        <rFont val="Arial"/>
        <family val="2"/>
      </rPr>
      <t xml:space="preserve"> 2</t>
    </r>
  </si>
  <si>
    <t>2) Japan agreements. Additional to cash fees collected, and not recorded as Aid Grants.</t>
  </si>
  <si>
    <t>Chuuk: 7.4 million has been imputed for Oct-Dec 2014</t>
  </si>
  <si>
    <t>Counter for years</t>
  </si>
  <si>
    <t>Table 11m :   FSM Compact grants awarded, continued, FY2004-FY2013</t>
  </si>
  <si>
    <t>FSM Compact Trust Fund</t>
  </si>
  <si>
    <t>Other Asia</t>
  </si>
  <si>
    <t>Finance</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</si>
  <si>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</si>
  <si>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</si>
  <si>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</si>
  <si>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</si>
  <si>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</si>
  <si>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</si>
  <si>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</si>
  <si>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</si>
  <si>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</si>
  <si>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</si>
  <si>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</si>
  <si>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</si>
  <si>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</si>
  <si>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</si>
  <si>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</si>
  <si>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</si>
  <si>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</si>
  <si>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</si>
  <si>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</si>
  <si>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</si>
  <si>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</si>
  <si>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</si>
  <si>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</si>
  <si>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</si>
  <si>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</si>
  <si>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</si>
  <si>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</si>
  <si>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</si>
  <si>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</si>
  <si>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</si>
  <si>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</si>
  <si>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</si>
  <si>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</si>
  <si>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</si>
  <si>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</si>
  <si>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</si>
  <si>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</si>
  <si>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</si>
  <si>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</si>
  <si>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</si>
  <si>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</si>
  <si>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</si>
  <si>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</si>
  <si>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</si>
  <si>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</si>
  <si>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</si>
  <si>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</si>
  <si>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</si>
  <si>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</si>
  <si>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</si>
  <si>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</si>
  <si>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</si>
  <si>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</si>
  <si>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</si>
  <si>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</si>
  <si>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</si>
  <si>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</si>
  <si>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</si>
  <si>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</si>
  <si>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</si>
  <si>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</si>
  <si>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</si>
  <si>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</si>
  <si>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</si>
  <si>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</si>
  <si>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</si>
  <si>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</si>
  <si>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</si>
  <si>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</si>
  <si>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</si>
  <si>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</si>
  <si>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</si>
  <si>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</si>
  <si>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</si>
  <si>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</si>
  <si>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</si>
  <si>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</si>
  <si>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</si>
  <si>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</si>
  <si>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</si>
  <si>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</si>
  <si>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</si>
  <si>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</si>
  <si>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</si>
  <si>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</si>
  <si>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</si>
  <si>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</si>
  <si>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</si>
  <si>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</si>
  <si>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</si>
  <si>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</si>
  <si>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</si>
  <si>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</si>
  <si>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</si>
  <si>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</si>
  <si>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</si>
  <si>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</si>
  <si>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</si>
  <si>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</si>
  <si>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</si>
  <si>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</si>
  <si>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FY2014</t>
  </si>
  <si>
    <t>Note: FSM sum of four states includes each visitor each time they arrive in a new state.</t>
  </si>
  <si>
    <t>Note: Data in this table is subject to revision</t>
  </si>
  <si>
    <t xml:space="preserve">       3.1.2.2  Other Governments</t>
  </si>
  <si>
    <t xml:space="preserve">        6.3.1.3 Local Government</t>
  </si>
  <si>
    <t>2002-2006</t>
  </si>
  <si>
    <t>1997-2001</t>
  </si>
  <si>
    <t>1992-1996</t>
  </si>
  <si>
    <t>2007-2011</t>
  </si>
  <si>
    <t>Exports through FSM by non-resident longline fishing vessels</t>
  </si>
  <si>
    <t>Exports by FSM incorporated, non-resident purse-seine fishing vessels</t>
  </si>
  <si>
    <t>Memorandum items</t>
  </si>
  <si>
    <t>Commercial Loans (1)</t>
  </si>
  <si>
    <t>Consumer Loans (1)</t>
  </si>
  <si>
    <t>2  Constant price GDP is in 2004 prices. U.S. CPI used as deflator for 1981-1997</t>
  </si>
  <si>
    <t>(1) includes lending by Bank of FSM abroad (mostly in CNMI and Guam)</t>
  </si>
  <si>
    <t>FY2015</t>
  </si>
  <si>
    <t xml:space="preserve"> Chuuk State: $20.0 million for FY2010, $9.2 million for FY2011 and $5.4 million for FY2013, and $4.2 million for FY2015</t>
  </si>
  <si>
    <t>National Government domestic revenues</t>
  </si>
  <si>
    <t>Debt service as % of national government domestic revenues*</t>
  </si>
  <si>
    <t>Tax and other domestic revenues</t>
  </si>
  <si>
    <t>Principal repayment</t>
  </si>
  <si>
    <t>Outstanding debt, end of year</t>
  </si>
  <si>
    <t>Holding gains**</t>
  </si>
  <si>
    <t>External Debt Adjusted for Offsetting Assets***</t>
  </si>
  <si>
    <t>***</t>
  </si>
  <si>
    <t>A sinking fund equivalent to the drawdown on the public sector reform program loan was estabished in FY1997. This fund was also sufficient to repay the ADB basic social services and private sector loans.  External debt adjusted for offsetting assets exludes these three loans and is equivalent to net external debt.</t>
  </si>
  <si>
    <t>Net primary incomes</t>
  </si>
  <si>
    <t>Net secondary incomes</t>
  </si>
  <si>
    <t>of which, National</t>
  </si>
  <si>
    <t>of which, State</t>
  </si>
  <si>
    <t>of which, municipalities</t>
  </si>
  <si>
    <t>of which, Government agencies</t>
  </si>
  <si>
    <t>Loan</t>
  </si>
  <si>
    <t>Lender</t>
  </si>
  <si>
    <t>Number</t>
  </si>
  <si>
    <t>Year</t>
  </si>
  <si>
    <r>
      <t>Original debt</t>
    </r>
    <r>
      <rPr>
        <vertAlign val="superscript"/>
        <sz val="10"/>
        <rFont val="Arial"/>
        <family val="2"/>
      </rPr>
      <t>1</t>
    </r>
    <r>
      <rPr>
        <sz val="10"/>
        <rFont val="Arial"/>
        <family val="2"/>
      </rPr>
      <t>, $'000</t>
    </r>
  </si>
  <si>
    <t>Fisheries Development Project Loan</t>
  </si>
  <si>
    <t>ADB</t>
  </si>
  <si>
    <t>1257 FSM (SF)</t>
  </si>
  <si>
    <t>Water Supply and Sanitation Project</t>
  </si>
  <si>
    <t>1459 FSM (SF)</t>
  </si>
  <si>
    <t>Public Sector Reform Program Loan</t>
  </si>
  <si>
    <t>1520 FSM (SF)</t>
  </si>
  <si>
    <t>Basic Social Service Loan</t>
  </si>
  <si>
    <t>1816 FSM (SF)</t>
  </si>
  <si>
    <t>Private Sector Development Program Loan</t>
  </si>
  <si>
    <t>1873 FSM (SF)</t>
  </si>
  <si>
    <t>Private Sector Development Project Loan</t>
  </si>
  <si>
    <t>1874 FSM (SF)</t>
  </si>
  <si>
    <t>Omnibus Infrastructure Development Project</t>
  </si>
  <si>
    <t>2099 FSM (SF)</t>
  </si>
  <si>
    <t>2100 FSM (SF)</t>
  </si>
  <si>
    <t>Yap Renewable Energy Program</t>
  </si>
  <si>
    <t>3004 FSM (SF)</t>
  </si>
  <si>
    <t>FSM Telecom capital investment</t>
  </si>
  <si>
    <t>RUS</t>
  </si>
  <si>
    <t>1990, 2009</t>
  </si>
  <si>
    <t>FSM Telecom 3G Mobile Network</t>
  </si>
  <si>
    <t>Acclinks communications</t>
  </si>
  <si>
    <t>FSM Development Bank</t>
  </si>
  <si>
    <t>European Investment Bank</t>
  </si>
  <si>
    <t>Pohnpei Utilities Corporation</t>
  </si>
  <si>
    <t>Note 1: Orginal debt as specified in loan agreement</t>
  </si>
  <si>
    <t>[ExtHist]</t>
  </si>
  <si>
    <t>Total arrivals</t>
  </si>
  <si>
    <t>2) Changed immigration proceedures from 2006 are not yet sufficiently understood. "Not specified" may include non FSM citizens traveling between FSM states</t>
  </si>
  <si>
    <t>Source: NORMA and FSM National Government Audits</t>
  </si>
  <si>
    <t>1)  Based on FSM Government Audits from FY2004</t>
  </si>
  <si>
    <r>
      <t>Fees, collected, cash</t>
    </r>
    <r>
      <rPr>
        <vertAlign val="superscript"/>
        <sz val="10"/>
        <rFont val="Arial"/>
        <family val="2"/>
      </rPr>
      <t xml:space="preserve"> 1</t>
    </r>
  </si>
  <si>
    <t>FSM Flag Purse-Seine</t>
  </si>
  <si>
    <t xml:space="preserve">Source : Social Security Administration, Government Payrolls, statistical estimates
</t>
  </si>
  <si>
    <t>1) State and National government workers are included under "Public administration"</t>
  </si>
  <si>
    <t>Education (1)</t>
  </si>
  <si>
    <t>Health and Social Work (1)</t>
  </si>
  <si>
    <t>This sheet is for formatting date ranges in the tables</t>
  </si>
  <si>
    <t>Either as full 4 digits of 2 digits, ie 1981 or 81</t>
  </si>
  <si>
    <t>Enter "Yes" if 2 digits requried</t>
  </si>
  <si>
    <t>FY2016</t>
  </si>
  <si>
    <t>A new Customs declaration system was implemented during 2003.  Data prior to FY2003 was compiled by Division of Statistics from information held on Customs files.</t>
  </si>
  <si>
    <t>Income</t>
  </si>
  <si>
    <t xml:space="preserve">  Interest  on Loans  </t>
  </si>
  <si>
    <t xml:space="preserve">  Interest-Others</t>
  </si>
  <si>
    <t xml:space="preserve">     Total Interest Income</t>
  </si>
  <si>
    <t xml:space="preserve">  Commissions, Fees, S/Cs:</t>
  </si>
  <si>
    <t xml:space="preserve">     On Loans</t>
  </si>
  <si>
    <t xml:space="preserve">     On Deposits</t>
  </si>
  <si>
    <t xml:space="preserve">     Other</t>
  </si>
  <si>
    <t xml:space="preserve">     Total Commissions, Fees, S/Cs</t>
  </si>
  <si>
    <t xml:space="preserve">  Other Income</t>
  </si>
  <si>
    <t xml:space="preserve"> Total  Income</t>
  </si>
  <si>
    <t>Expenses</t>
  </si>
  <si>
    <t xml:space="preserve">  Interest on Deposits  </t>
  </si>
  <si>
    <t xml:space="preserve">     Total Interest Expenses</t>
  </si>
  <si>
    <t xml:space="preserve">     Gross Operating Income</t>
  </si>
  <si>
    <t>Other Operating Expenses:</t>
  </si>
  <si>
    <t xml:space="preserve">  Personnel Expense</t>
  </si>
  <si>
    <t xml:space="preserve">  Occupancy Expense</t>
  </si>
  <si>
    <t xml:space="preserve">  General &amp; Administrative Exp.</t>
  </si>
  <si>
    <t xml:space="preserve">     Total Overhead Expenses</t>
  </si>
  <si>
    <t xml:space="preserve">  Provision for Loan Losses (Net)</t>
  </si>
  <si>
    <t xml:space="preserve">     Total  Expenses</t>
  </si>
  <si>
    <t xml:space="preserve">     Net Operating Income</t>
  </si>
  <si>
    <t xml:space="preserve">     Taxes</t>
  </si>
  <si>
    <t xml:space="preserve">     Extraordinary +/(-)</t>
  </si>
  <si>
    <t xml:space="preserve">  Net Income</t>
  </si>
  <si>
    <t>2015q4</t>
  </si>
  <si>
    <t>2016q1</t>
  </si>
  <si>
    <t>2016q2</t>
  </si>
  <si>
    <t>2016q3</t>
  </si>
  <si>
    <t>2016q4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</si>
  <si>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</si>
  <si>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</si>
  <si>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</si>
  <si>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</si>
  <si>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</si>
  <si>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</si>
  <si>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</si>
  <si>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</si>
  <si>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</si>
  <si>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</si>
  <si>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</si>
  <si>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</si>
  <si>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</si>
  <si>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</si>
  <si>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</si>
  <si>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</si>
  <si>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</si>
  <si>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</si>
  <si>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</si>
  <si>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</si>
  <si>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</si>
  <si>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</si>
  <si>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</si>
  <si>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Currency and coins</t>
  </si>
  <si>
    <t>Cash items in the process of collection</t>
  </si>
  <si>
    <t>Deposits with banks abroad</t>
  </si>
  <si>
    <t>Federal funds sold /Interbank loans Banks abroad</t>
  </si>
  <si>
    <t xml:space="preserve">Securities &amp; other assets purchased under resale </t>
  </si>
  <si>
    <t>Investment/securities with Baks abroad</t>
  </si>
  <si>
    <t>Loans, leases and other extension of credit</t>
  </si>
  <si>
    <t>Nonfinancial public enterprises</t>
  </si>
  <si>
    <t>Private sector</t>
  </si>
  <si>
    <t>Commercial</t>
  </si>
  <si>
    <t>Consumer</t>
  </si>
  <si>
    <t>Nonbanks abroad</t>
  </si>
  <si>
    <t>Fixed assets</t>
  </si>
  <si>
    <t>Other assets</t>
  </si>
  <si>
    <t>Total assets</t>
  </si>
  <si>
    <t>Central government</t>
  </si>
  <si>
    <t>State/municipalities</t>
  </si>
  <si>
    <t>Local banks</t>
  </si>
  <si>
    <t>Other financial institutions</t>
  </si>
  <si>
    <t>Banks abroad</t>
  </si>
  <si>
    <t xml:space="preserve">Other </t>
  </si>
  <si>
    <t>Other  liabilities</t>
  </si>
  <si>
    <t>Reserves for losses on loans, leases, etc.</t>
  </si>
  <si>
    <t>Accumulated depreciation</t>
  </si>
  <si>
    <t>Accounts payable</t>
  </si>
  <si>
    <t>Capital accounts</t>
  </si>
  <si>
    <t>Total liabilities and capital</t>
  </si>
  <si>
    <t>Total Deposits</t>
  </si>
  <si>
    <t>Demand deposits</t>
  </si>
  <si>
    <t>Savings deposits</t>
  </si>
  <si>
    <t>Certificates of deposits</t>
  </si>
  <si>
    <t>Time deposits</t>
  </si>
  <si>
    <t>Other deposits</t>
  </si>
  <si>
    <t>[IntRt&amp;PL]</t>
  </si>
  <si>
    <t>Source: FSM Statistics estimates</t>
  </si>
  <si>
    <t>3  1999 and 2010 from FSM population censuses. FSM statistics population projections from 2011. Other years estimated by Graduate School.</t>
  </si>
  <si>
    <t>Population</t>
  </si>
  <si>
    <t>GDP current prices, $ million</t>
  </si>
  <si>
    <t>GDP per capita $</t>
  </si>
  <si>
    <t>GNI per capita $</t>
  </si>
  <si>
    <t>GNDI per capita $</t>
  </si>
  <si>
    <t>National accounts</t>
  </si>
  <si>
    <t>GDP, at constant prices $ million, FY2004 prices</t>
  </si>
  <si>
    <t>GDP, % growth</t>
  </si>
  <si>
    <t>Prices (annual percent change)</t>
  </si>
  <si>
    <t>Consumer price index</t>
  </si>
  <si>
    <t>CPI Domestic items</t>
  </si>
  <si>
    <t>CPI Imported items</t>
  </si>
  <si>
    <t>Employment and Wages</t>
  </si>
  <si>
    <t>Number of employees</t>
  </si>
  <si>
    <t>% change</t>
  </si>
  <si>
    <t>Private sedctor</t>
  </si>
  <si>
    <t>Public sector</t>
  </si>
  <si>
    <t>Average annual wage</t>
  </si>
  <si>
    <t>Average annual real wage (less inflation)</t>
  </si>
  <si>
    <t>Government Finance Statistics, $ millions</t>
  </si>
  <si>
    <t>Tax revenue</t>
  </si>
  <si>
    <t>Other revenue</t>
  </si>
  <si>
    <t>Other expense</t>
  </si>
  <si>
    <t>Nonfinancial assets</t>
  </si>
  <si>
    <t>Financial assets</t>
  </si>
  <si>
    <t>Financial liabilities</t>
  </si>
  <si>
    <t>Domestic revenues</t>
  </si>
  <si>
    <t>Money and Banking ($ million)</t>
  </si>
  <si>
    <t>Foreign assets</t>
  </si>
  <si>
    <t>Loans</t>
  </si>
  <si>
    <t>Capital</t>
  </si>
  <si>
    <t>Loans to deposit ratio, %</t>
  </si>
  <si>
    <t>Balance of Payments $ million</t>
  </si>
  <si>
    <t>Trade balance</t>
  </si>
  <si>
    <t>Service balance</t>
  </si>
  <si>
    <t>Primary Income balance</t>
  </si>
  <si>
    <t>Secondary Income balance</t>
  </si>
  <si>
    <t>Current Account, balance</t>
  </si>
  <si>
    <t>Capital Account, balance</t>
  </si>
  <si>
    <t>International Investment position (IIP), $ million</t>
  </si>
  <si>
    <t>Total stocks, net</t>
  </si>
  <si>
    <t>memo: COFA Trust Fund</t>
  </si>
  <si>
    <t>External Debt, $ million</t>
  </si>
  <si>
    <t>Gross External Debt Total</t>
  </si>
  <si>
    <t>External Debt Net of Offsetting Assets</t>
  </si>
  <si>
    <t>Debt Service</t>
  </si>
  <si>
    <t>FSM Trust Fund (c/b)</t>
  </si>
  <si>
    <t>memo: GDP excl. purse seine fishing boats</t>
  </si>
  <si>
    <t>GDP, % growth (excluding purse seine fishing boats)</t>
  </si>
  <si>
    <t>3005 FSM (SF)</t>
  </si>
  <si>
    <t>Table 2f :    FSM: Current price GDP by industry, FY2003-FY2015</t>
  </si>
  <si>
    <t>FSM Statistics</t>
  </si>
  <si>
    <t>of which, Operating surplus</t>
  </si>
  <si>
    <t>of which, Compensation of employees</t>
  </si>
  <si>
    <t>Table 2a :  Population growth by state and outer islands, 1980 to 2010</t>
  </si>
  <si>
    <t>Table 2b :  Age and sex distribution, and households, by state and outer islands, 2010</t>
  </si>
  <si>
    <t>Table 2c :  Labour force indicators, by state and outer islands, 2010</t>
  </si>
  <si>
    <t>Table 2d :  Net air passengers from the USA, FY1991 to FY2011</t>
  </si>
  <si>
    <t>Real sector indicators</t>
  </si>
  <si>
    <t>Money and banking</t>
  </si>
  <si>
    <t>Prices</t>
  </si>
  <si>
    <t>External</t>
  </si>
  <si>
    <t>Government finances</t>
  </si>
  <si>
    <t>Population and migration</t>
  </si>
  <si>
    <t>Table 3c :   FSM: Constant price GDP by industry, FY2003-FY2015</t>
  </si>
  <si>
    <t>Table 3d :   FSM: Constant price GDP by industry sector, annual percent growth, FY2003-FY2015</t>
  </si>
  <si>
    <t>Table 3e :   FSM: Constant price GDP by industry sector, contribution to percent growth, FY2003-FY2015</t>
  </si>
  <si>
    <t>Table 3g :   FSM: GDP Implicit price deflators by industry, FY2003-FY2015</t>
  </si>
  <si>
    <t>Table 3h :   FSM: GDP Implicit price deflators by industry, contribution to change, FY2003-FY2015</t>
  </si>
  <si>
    <t>Table 3i :    FSM: Share of GDP by industry, current prices, FY2003-FY2015</t>
  </si>
  <si>
    <t>Table 4a :   Chuuk: Constant price GDP by industry, FY2003-FY2015</t>
  </si>
  <si>
    <t>Table 4c :   Chuuk: Constant price GDP by industry sector, contribution to % growth, FY2003-FY2015</t>
  </si>
  <si>
    <t>Table 4b :   Chuuk: Constant price GDP by industry sector, annual percent growth, FY2003-FY2015</t>
  </si>
  <si>
    <t>Table 4d :   Chuuk: Current price GDP by industry, FY2003-FY2015</t>
  </si>
  <si>
    <t>Table 4e :   Chuuk: GDP Implicit price deflators by industry, FY2003-FY2015</t>
  </si>
  <si>
    <t>Table 4f :    Chuuk: GDP Implicit price deflators by industry, contribution to change, FY2003-FY2015</t>
  </si>
  <si>
    <t>Table 4g :   Chuuk: Share of GDP by industry, current prices, FY2003-FY2015</t>
  </si>
  <si>
    <t>Table 5a :   Kosrae: Constant price GDP by industry, FY2004-FY2015</t>
  </si>
  <si>
    <t>Table 5b :   Kosrae: Constant price GDP by industry sector, annual percent growth, FY2004-FY2015</t>
  </si>
  <si>
    <t>Table 5c :   Kosrae: Constant price GDP by industry sector, contribution to percent growth, FY2004-FY2015</t>
  </si>
  <si>
    <t>Table 5d :   Kosrae: Current price GDP by industry, FY2003-FY2015</t>
  </si>
  <si>
    <t>Table 5e :   Kosrae: GDP Implicit price deflators by industry, FY2003-FY2015</t>
  </si>
  <si>
    <t>Table 6a :   Pohnpei: Constant price GDP by industry, FY2003-FY2015</t>
  </si>
  <si>
    <t>Table 6b :   Pohnpei: Constant price GDP by industry sector, annual percent growth, FY2003-FY2015</t>
  </si>
  <si>
    <t>Table 6c :   Pohnpei: Constant price GDP by industry sector, contribution to percent growth, FY2003-FY2015</t>
  </si>
  <si>
    <t>Table 6d :   Pohnpei: Current price GDP by industry, FY2003-FY2015</t>
  </si>
  <si>
    <t>Table 6e :   Pohnpei: GDP Implicit price deflators by industry, FY2003-FY2015</t>
  </si>
  <si>
    <t>Table 6f :    Pohnpei: GDP Implicit price deflators by industry, contribution to change, FY2003-FY2015</t>
  </si>
  <si>
    <t>Table 6g :   Pohnpei: Share of GDP by industry, current prices, FY2003-FY2015</t>
  </si>
  <si>
    <t>Table 7a :   Yap: Constant price GDP by industry, FY2003-FY2015</t>
  </si>
  <si>
    <t>Table 7b :   Yap: Constant price GDP by industry sector, annual percent growth, FY2003-FY2015</t>
  </si>
  <si>
    <t>Table 7c :   Yap: Constant price GDP by industry sector, contribution to percent growth, FY2003-FY2015</t>
  </si>
  <si>
    <t>Table 7d :   Yap: Current price GDP by industry, FY2003-FY2015</t>
  </si>
  <si>
    <t>Table 7e :   Yap: GDP Implicit price deflators by industry, FY2003-FY2015</t>
  </si>
  <si>
    <t>Table 7f :    Yap: GDP Implicit price deflators by industry, contribution to change, FY2003-FY2015</t>
  </si>
  <si>
    <t>Table 7g :   Yap: Share of GDP by industry, current prices, FY2003-FY2015</t>
  </si>
  <si>
    <t>Table 8a :   FSM: Visitor arrivals by year (sum of four FSM states): FY2003-FY2016</t>
  </si>
  <si>
    <t>Table 8b :   Chuuk: Visitor arrivals by year, FY2003-FY2016</t>
  </si>
  <si>
    <t>Table 8c :   Kosrae: Visitor arrivals by year, FY2003-FY2016</t>
  </si>
  <si>
    <t>Table 8d :   Pohnpei: Visitor arrivals by year, FY2003-FY2016</t>
  </si>
  <si>
    <t>Table 8e :   Yap: Visitor arrivals by year, FY2003-FY2016</t>
  </si>
  <si>
    <t>Table 12f :   External debt, original value, and outstanding principle by loan</t>
  </si>
  <si>
    <t xml:space="preserve">Population </t>
  </si>
  <si>
    <t xml:space="preserve"> GDP per capita</t>
  </si>
  <si>
    <t>FY2017</t>
  </si>
  <si>
    <t>2017q1</t>
  </si>
  <si>
    <t>2017q2</t>
  </si>
  <si>
    <t>2017q3</t>
  </si>
  <si>
    <t>2009q3</t>
  </si>
  <si>
    <t>2009q4</t>
  </si>
  <si>
    <t>Cash, item in process of collection, and deposits</t>
  </si>
  <si>
    <t>Fed funds sold</t>
  </si>
  <si>
    <t>Investment/securities</t>
  </si>
  <si>
    <t>Money market instruments</t>
  </si>
  <si>
    <t>Loans and leases</t>
  </si>
  <si>
    <t>Due from branches</t>
  </si>
  <si>
    <t>Cert. of deposits</t>
  </si>
  <si>
    <t>Total deposits</t>
  </si>
  <si>
    <t>Borrowed funds</t>
  </si>
  <si>
    <t>Due to branches</t>
  </si>
  <si>
    <t>Other liabilities</t>
  </si>
  <si>
    <t>Capital and reserves</t>
  </si>
  <si>
    <t>Out of Territory</t>
  </si>
  <si>
    <t>Net foreign assets</t>
  </si>
  <si>
    <t>Monetary authorities</t>
  </si>
  <si>
    <t>Less: Foreign liabilities</t>
  </si>
  <si>
    <t>Commerical Banks</t>
  </si>
  <si>
    <t xml:space="preserve">Foreign assets </t>
  </si>
  <si>
    <t xml:space="preserve">Less: Foreign liabilities </t>
  </si>
  <si>
    <t>Claims</t>
  </si>
  <si>
    <t>Claims on central government (net)</t>
  </si>
  <si>
    <t>Claims on central government</t>
  </si>
  <si>
    <t xml:space="preserve">Less: Central government deposits </t>
  </si>
  <si>
    <t>Monetary authorities: deposits - contra</t>
  </si>
  <si>
    <t>Claims on state and local governments</t>
  </si>
  <si>
    <t>Claims on nonfinancial public enterprises</t>
  </si>
  <si>
    <t>Claims on private sector</t>
  </si>
  <si>
    <t>Time and savings deposits</t>
  </si>
  <si>
    <t>Other items (net)</t>
  </si>
  <si>
    <t>Unclassified liabilities</t>
  </si>
  <si>
    <t>Less: Unclassified assets</t>
  </si>
  <si>
    <t xml:space="preserve"> 7) FY2016 and FY2017 estimates are "Interim" until administrative data on business gross revenues becomes available. </t>
  </si>
  <si>
    <t>Notes: Imports entering under duty exemptions may not be included. These may be significant in some years.</t>
  </si>
  <si>
    <t>1/ Calender year average to 2009. Fiscal year average from 2010</t>
  </si>
  <si>
    <t>Table 5f:     Kosrae: GDP Implicit price deflators by industry, contribution to change, FY2003-FY2015</t>
  </si>
  <si>
    <t>Table 5g :   Kosrae: Share of GDP by industry, current prices, FY2003-FY2015</t>
  </si>
  <si>
    <t>ALL GROUPS</t>
  </si>
  <si>
    <t>Domestic items</t>
  </si>
  <si>
    <t>Imported items</t>
  </si>
  <si>
    <t>Food and non-alcoholic beverages</t>
  </si>
  <si>
    <t>Alcoholic beverages, tobacco and narcotics</t>
  </si>
  <si>
    <t>Clothing and footwear</t>
  </si>
  <si>
    <t>Housing, water, electricity, gas and other fuels</t>
  </si>
  <si>
    <t>Furnishings, household equipment and routine household maintenance</t>
  </si>
  <si>
    <t>Communication</t>
  </si>
  <si>
    <t>Recreation and culture</t>
  </si>
  <si>
    <t>Restaurants and hotels</t>
  </si>
  <si>
    <t>Miscellaneous goods and services</t>
  </si>
  <si>
    <t>Weight</t>
  </si>
  <si>
    <t>FY2018</t>
  </si>
  <si>
    <t>FY2019</t>
  </si>
  <si>
    <t>FY2020</t>
  </si>
  <si>
    <t>FY2021</t>
  </si>
  <si>
    <t>FY2022</t>
  </si>
  <si>
    <t>FY2023</t>
  </si>
  <si>
    <t>2016 Q4*</t>
  </si>
  <si>
    <t>FY2017*</t>
  </si>
  <si>
    <t>Base 2017 qtr 1 = 100</t>
  </si>
  <si>
    <t>* 2016 qtr 4 estimated from old CPI</t>
  </si>
  <si>
    <t>2017q4</t>
  </si>
  <si>
    <t>2018q1</t>
  </si>
  <si>
    <t>2018q2</t>
  </si>
  <si>
    <t>2018q3</t>
  </si>
  <si>
    <t>2018q4</t>
  </si>
  <si>
    <t>FY2004 to FY2018</t>
  </si>
  <si>
    <t>Total Compact Grants, FY2004 to FY2018</t>
  </si>
  <si>
    <t>Table 13m : FSM Compact grants awarded, FY2004-FY2018</t>
  </si>
  <si>
    <t>Table 13a :  FSM consolidated summary government finances (GFS format), FY2004-FY2018</t>
  </si>
  <si>
    <t>Table 13b :  National government summary finances (GFS format), FY2004-FY2018</t>
  </si>
  <si>
    <t>Table 13c :  Chuuk State government summary finances (GFS format), FY2004-FY2018</t>
  </si>
  <si>
    <t>Table 13d :  Kosrae State summary government finances (GFS format), FY2004-FY2018</t>
  </si>
  <si>
    <t>Table 13e :  Pohnpei State government summary finances (GFS format), FY2004-FY2018</t>
  </si>
  <si>
    <t>Table 13f :   Yap State government summary finances (GFS format), FY2004-FY2018</t>
  </si>
  <si>
    <t>Table 13f :   FSM consolidated detailed government finances (GFS format), FY2004-FY2018</t>
  </si>
  <si>
    <t>Table 13g :  National government detailed government finances (GFS format), FY2004-FY2018</t>
  </si>
  <si>
    <t>Table 13h :  Chuuk State detailed government finances (GFS format), FY2004-FY2018</t>
  </si>
  <si>
    <t>Table 13i :   Kosrae State detailed government finances (GFS format), FY2004-FY2018</t>
  </si>
  <si>
    <t>Table 13j :   Pohnpei State detailed government finances (GFS format), FY2004-FY2018</t>
  </si>
  <si>
    <t>Table 13l :   Yap State detailed government finances (GFS format), FY2004-FY2018</t>
  </si>
  <si>
    <t>Table 12a :  FSM and states: Imports by major category, FY2004-FY2018</t>
  </si>
  <si>
    <r>
      <t xml:space="preserve">2018 </t>
    </r>
    <r>
      <rPr>
        <vertAlign val="superscript"/>
        <sz val="10"/>
        <rFont val="Arial"/>
        <family val="2"/>
      </rPr>
      <t>2</t>
    </r>
  </si>
  <si>
    <t>Table 8f :    Total fish catch in FSM EEZ, by method, CY1998-CY2018</t>
  </si>
  <si>
    <t>Table 8g :   Total fish catch, by FSM and domestically based vessels, CY2001-CY2018</t>
  </si>
  <si>
    <t>Table 8h :   License fees collected, FY1999-FY2018</t>
  </si>
  <si>
    <t>Table 1a     FSM summary economic indicators, FY2004-FY2018</t>
  </si>
  <si>
    <t>Table 3b :   FSM and states: Current and constant price GDP, GDP per capita, FY1981-FY2018</t>
  </si>
  <si>
    <t xml:space="preserve">4   FY2016-18 estimates are "Interim" until administrative data on business gross revenues becomes available. </t>
  </si>
  <si>
    <t>GDP production by Industry is not estimated for FY2016-18, because administrative data on business gross revenues was unavailable.</t>
  </si>
  <si>
    <t>FY2016-18 GDP estimates are "Interim" until administrative data on business gross revenues becomes available. This impacts private sector operating surplus.</t>
  </si>
  <si>
    <t>Table 3j:     FSM: Constant price GDP by institutional sector and income components, FY2003-FY2018</t>
  </si>
  <si>
    <t>Table 3k:    FSM: Current price GDP by institutional sector and income components, FY2003-FY2018</t>
  </si>
  <si>
    <t>Table 3l :    FSM: Share of GDP by institutional sector, current prices, FY2003-FY2018</t>
  </si>
  <si>
    <t>Table 3m :  FSM: GDP by income component, current prices, FY2004-FY2018</t>
  </si>
  <si>
    <t>Table 4h:    Chuuk: Constant price GDP by institutional sector and income components, FY2003-FY2018</t>
  </si>
  <si>
    <t>Table 4i :    Chuuk: Current price GDP by institutional sector and income components, FY2003-FY2018</t>
  </si>
  <si>
    <t>Table 4j :    Chuuk: Share of GDP by institutional sector, current prices, FY2003-FY2018</t>
  </si>
  <si>
    <t>Table 4k :   Chuuk: GDP by income component, current prices, FY2003-FY2018</t>
  </si>
  <si>
    <t>Table 5h:    Kosrae: Constant price GDP by institutional sector and income components, FY2003-FY2018</t>
  </si>
  <si>
    <t>Table 5i :    Kosrae: Current price GDP by institutional sector and income components, FY2003-FY2018</t>
  </si>
  <si>
    <t>Table 5j :    Kosrae: Share of GDP by institutional sector, current prices, FY2003-FY2018</t>
  </si>
  <si>
    <t>Table 5k :   Kosrae: GDP by income component, current prices, FY2003-FY2018</t>
  </si>
  <si>
    <t>Table 6h :   Pohnpei: Constant price GDP by institutional sector and income components, FY2003-FY2018</t>
  </si>
  <si>
    <t>Table 6i :    Pohnpei: Current price GDP by institutional sector and income components, FY2003-FY2018</t>
  </si>
  <si>
    <t>Table 6j :    Pohnpei: Share of GDP by institutional sector, current prices, FY2003-FY2018</t>
  </si>
  <si>
    <t>Table 6k :   Pohnpei: GDP by income component, current prices, FY2003-FY2018</t>
  </si>
  <si>
    <t>Table 7h :   Yap: Constant price GDP by institutional sector and income components, FY2003-FY2018</t>
  </si>
  <si>
    <t>Table 7i :    Yap: Current price GDP by institutional sector and income components, FY2003-FY2018</t>
  </si>
  <si>
    <t>Table 7j :    Yap: Share of GDP by institutional sector, current prices, FY2003-FY2018</t>
  </si>
  <si>
    <t>Table 7k :   Yap: GDP by income component, current prices, FY2003-FY2018</t>
  </si>
  <si>
    <t>Table 9a :   Employment by industry, FSM and states, FY2004-FY2018</t>
  </si>
  <si>
    <t>Table 9b :   Employment by institution, FSM and states, FY2004-FY2018</t>
  </si>
  <si>
    <t>Table 9c :   Average nominal wage rates by institution, FSM and states, FY2004-FY2018</t>
  </si>
  <si>
    <t>Table 9d :   Average real wage rates by institution, FSM and states, FY2004-FY2018</t>
  </si>
  <si>
    <t>Table 9e :   Employee earnings by institution, FSM and states, FY2004-FY2018</t>
  </si>
  <si>
    <t>Table 9f :    Employment by industry, FSM and states, private sector, FY2004-FY2018</t>
  </si>
  <si>
    <t>Table 9g :   Employee earnings by industry, FSM and states, private sector, FY2004-FY2018</t>
  </si>
  <si>
    <t>Table 10a :   FSM commercial banking survey, FY2004-FY2018</t>
  </si>
  <si>
    <t>Table 10b :   FSM monetary survey, by quarter, FY2010-FY2018</t>
  </si>
  <si>
    <t>Table 10c :   FSM commercial banking survey, by quarter 2010-2018 (new format)</t>
  </si>
  <si>
    <t>Table 10d :   FSM commercial banks: deposits by type and institutional sector, by quarter, 2010-2018</t>
  </si>
  <si>
    <t>Table 10e:    Interest rates of domestic money banks, CY2004-CY2009, FY2010-FY2018</t>
  </si>
  <si>
    <t>Table 10f :    Profit and loss domestic money banks, FY2010-FY2018</t>
  </si>
  <si>
    <t>[cpiCoicop]</t>
  </si>
  <si>
    <t xml:space="preserve">               Results from 2012-2916 were not plausible so are not included.</t>
  </si>
  <si>
    <t xml:space="preserve"> 4) Primary, Secondary income and capital grants are deflated by an equal weighting of the FSM CPI and the FSM GDP implicit price deflator, as a proxy for the Gross Domestic Expenditure deflator.</t>
  </si>
  <si>
    <t>memo: GDP excl. MRA</t>
  </si>
  <si>
    <t>Gross External debt as % of GDP (excl. MRA)</t>
  </si>
  <si>
    <t>Net External debt as % of GDP (excl. MRA)</t>
  </si>
  <si>
    <t>In percent of GDP (excl. MRA)</t>
  </si>
  <si>
    <t>GDP, excl MRA (US$ millions)</t>
  </si>
  <si>
    <t>External debt (adjusted) as % of GDP (excl. MRA)</t>
  </si>
  <si>
    <t>Nominal GDP, excl MRA</t>
  </si>
  <si>
    <t>Estimated outstanding principal September 2018, $'000</t>
  </si>
  <si>
    <t xml:space="preserve"> FY2018 GDP estimates are "Interim" until administrative data on business gross revenues becomes available. </t>
  </si>
  <si>
    <t>Table 3a :   FSM: Income measures in current prices and real terms, FY2003-FY2018</t>
  </si>
  <si>
    <t>Table 11a :   FSM: CPI Index, CIOCOP, 2017-2018</t>
  </si>
  <si>
    <t>Table 11b :   Kosrae: CPI Index, CIOCOP, 2017-2018</t>
  </si>
  <si>
    <t>Table 11c :   Pohnpei: CPI Index, CIOCOP, 2017-2018</t>
  </si>
  <si>
    <t>Table 11d :   Chuuk: CPI Index, CIOCOP, 2017-2018</t>
  </si>
  <si>
    <t>Table 11e :   Yap: CPI Index, CIOCOP, 2017-2018</t>
  </si>
  <si>
    <t>Table 11f :    FSM: CPI index (old format), FY1999 to FY2017</t>
  </si>
  <si>
    <t>Table 11g :   FSM: CPI index (old format), domestic items, FY1999 to FY2017</t>
  </si>
  <si>
    <t>Table 11h:    FSM: CPI index (old format), imported items, FY1999 to FY2017</t>
  </si>
  <si>
    <t>Table 11i :    Chuuk: State CPI index (old format), FY1999 to FY2017</t>
  </si>
  <si>
    <t>Table 11j :    Kosrae: State CPI index (old format), FY1999 to FY2017</t>
  </si>
  <si>
    <t>Table 11k :   Pohnpei: State CPI index (old format), FY1999 to FY2017</t>
  </si>
  <si>
    <t>Table 11l :    Yap: State CPI index (old format), FY1999 to FY2017</t>
  </si>
  <si>
    <t>Table 12b :  FSM Balance of Payments (summary) FY2004-FY2018</t>
  </si>
  <si>
    <t>Table 12c :  FSM Balance of Payments (detail), FY2004-FY2018</t>
  </si>
  <si>
    <t>Table 12d :  FSM international investment position, FY2004-FY2018</t>
  </si>
  <si>
    <t>Table 12e :  FSM external debt, FY2004-FY2018</t>
  </si>
  <si>
    <t>Table 10g :   State commerical banking survey, FY2010-FY2018</t>
  </si>
  <si>
    <t>2) 2018 data is still provisional</t>
  </si>
  <si>
    <t>Debt service as % of national government revenues</t>
  </si>
  <si>
    <t>Alcoholic, tobacco and narcotics</t>
  </si>
  <si>
    <t>Furnishings, household equipment, household maintenance</t>
  </si>
  <si>
    <t>Prior to FY2015 the audits did not include holding gains/losses.  In FY2015 holding gains were recognized.  All gains since loan draw down were booked in FY2015.  The actual gain during FY2015 was $3.96 million</t>
  </si>
  <si>
    <t xml:space="preserve">  6.  Grants (1)</t>
  </si>
  <si>
    <t>FY95</t>
  </si>
  <si>
    <t>FY96</t>
  </si>
  <si>
    <t>FY97</t>
  </si>
  <si>
    <t>FY98</t>
  </si>
  <si>
    <t>FY99</t>
  </si>
  <si>
    <t>FY00</t>
  </si>
  <si>
    <t>FY01</t>
  </si>
  <si>
    <t>FY02</t>
  </si>
  <si>
    <t>FY03</t>
  </si>
  <si>
    <t>-</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</si>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</sst>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quot;* #,##0.00_);_(&quot;$&quot;* \(#,##0.00\);_(&quot;$&quot;* &quot;-&quot;??_);_(@_)"/>
    <numFmt numFmtId="43" formatCode="_(* #,##0.00_);_(* \(#,##0.00\);_(* &quot;-&quot;??_);_(@_)"/>
    <numFmt numFmtId="164" formatCode="_-* #,##0.00_-;\-* #,##0.00_-;_-* &quot;-&quot;??_-;_-@_-"/>
    <numFmt numFmtId="165" formatCode="0.0"/>
    <numFmt numFmtId="166" formatCode="#,##0.0"/>
    <numFmt numFmtId="167" formatCode="0.0%"/>
    <numFmt numFmtId="168" formatCode="_(* #,##0.0_);_(* \(#,##0.0\);_(* &quot;-&quot;??_);_(@_)"/>
    <numFmt numFmtId="169" formatCode="0.0;\-0.0;\~"/>
    <numFmt numFmtId="170" formatCode="_-* #,##0_-;\-* #,##0_-;_-* &quot;-&quot;??_-;_-@_-"/>
    <numFmt numFmtId="171" formatCode="#,##0.0;[Red]\-#,##0.0;\~"/>
    <numFmt numFmtId="172" formatCode="0.0_);[Red]\(0.0\)"/>
    <numFmt numFmtId="173" formatCode="0;\-0;\~"/>
    <numFmt numFmtId="174" formatCode="#,##0.0;#;#"/>
    <numFmt numFmtId="175" formatCode="_-* #,##0.000_-;\-* #,##0.000_-;_-* &quot;-&quot;??_-;_-@_-"/>
    <numFmt numFmtId="176" formatCode="General_)"/>
    <numFmt numFmtId="177" formatCode="#,##0.0;\-#,##0.0;\~"/>
    <numFmt numFmtId="178" formatCode="0.000"/>
    <numFmt numFmtId="179" formatCode="#,##0;\-#,##0;\~"/>
    <numFmt numFmtId="180" formatCode="#,##0.000;\-#,##0.000;\~"/>
    <numFmt numFmtId="181" formatCode="#,##0.000"/>
    <numFmt numFmtId="182" formatCode="0.00;\-0.00;\~"/>
    <numFmt numFmtId="183" formatCode="#,##0;[Red]#,##0"/>
    <numFmt numFmtId="184" formatCode="#,##0.000;\-#,##0.000;#"/>
    <numFmt numFmtId="185" formatCode="#,##0.0;\-#,##0.0;#"/>
    <numFmt numFmtId="186" formatCode="_(* #,##0_);_(* \(#,##0\);_(* &quot;-&quot;??_);_(@_)"/>
    <numFmt numFmtId="187" formatCode="#,##0.0;\ \-#,##0.0;#"/>
    <numFmt numFmtId="188" formatCode="_ * #,##0.00_ ;_ * \-#,##0.00_ ;_ * &quot;-&quot;??_ ;_ @_ "/>
    <numFmt numFmtId="189" formatCode="_-* #,##0.000_-;\-* #,##0.000_-;_-* &quot;-&quot;???_-;_-@_-"/>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u/>
      <sz val="10"/>
      <color indexed="12"/>
      <name val="Arial"/>
      <family val="2"/>
    </font>
    <font>
      <i/>
      <sz val="10"/>
      <name val="Arial"/>
      <family val="2"/>
    </font>
    <font>
      <sz val="10"/>
      <name val="Arial"/>
      <family val="2"/>
    </font>
    <font>
      <b/>
      <sz val="10"/>
      <name val="Arial"/>
      <family val="2"/>
    </font>
    <font>
      <sz val="8"/>
      <name val="Arial"/>
      <family val="2"/>
    </font>
    <font>
      <sz val="10"/>
      <color indexed="8"/>
      <name val="Arial"/>
      <family val="2"/>
    </font>
    <font>
      <sz val="12"/>
      <name val="Times New Roman"/>
      <family val="1"/>
    </font>
    <font>
      <b/>
      <i/>
      <sz val="10"/>
      <name val="Arial"/>
      <family val="2"/>
    </font>
    <font>
      <sz val="9"/>
      <name val="Arial"/>
      <family val="2"/>
    </font>
    <font>
      <sz val="12"/>
      <name val="Arial"/>
      <family val="2"/>
    </font>
    <font>
      <b/>
      <sz val="12"/>
      <name val="Arial"/>
      <family val="2"/>
    </font>
    <font>
      <sz val="10"/>
      <color indexed="8"/>
      <name val="Arial"/>
      <family val="2"/>
    </font>
    <font>
      <sz val="8"/>
      <name val="Arial"/>
      <family val="2"/>
    </font>
    <font>
      <sz val="10"/>
      <color indexed="8"/>
      <name val="Arial"/>
      <family val="2"/>
    </font>
    <font>
      <sz val="10"/>
      <color indexed="12"/>
      <name val="Arial"/>
      <family val="2"/>
    </font>
    <font>
      <b/>
      <sz val="10"/>
      <name val="Arial"/>
      <family val="2"/>
    </font>
    <font>
      <b/>
      <sz val="10"/>
      <color indexed="8"/>
      <name val="Arial"/>
      <family val="2"/>
    </font>
    <font>
      <b/>
      <sz val="12"/>
      <name val="Arial"/>
      <family val="2"/>
    </font>
    <font>
      <b/>
      <sz val="12"/>
      <color indexed="8"/>
      <name val="Arial"/>
      <family val="2"/>
    </font>
    <font>
      <b/>
      <sz val="11"/>
      <name val="Helv"/>
    </font>
    <font>
      <sz val="12"/>
      <name val="Times New Roman"/>
      <family val="1"/>
    </font>
    <font>
      <sz val="8"/>
      <name val="Arial"/>
      <family val="2"/>
    </font>
    <font>
      <vertAlign val="superscript"/>
      <sz val="10"/>
      <name val="Arial"/>
      <family val="2"/>
    </font>
    <font>
      <i/>
      <sz val="9"/>
      <name val="Arial"/>
      <family val="2"/>
    </font>
    <font>
      <i/>
      <sz val="10"/>
      <color indexed="8"/>
      <name val="Arial"/>
      <family val="2"/>
    </font>
    <font>
      <b/>
      <sz val="10"/>
      <color indexed="8"/>
      <name val="Arial"/>
      <family val="2"/>
    </font>
    <font>
      <sz val="8"/>
      <color indexed="8"/>
      <name val="Arial"/>
      <family val="2"/>
    </font>
    <font>
      <sz val="8"/>
      <color indexed="8"/>
      <name val="Arial"/>
      <family val="2"/>
    </font>
    <font>
      <b/>
      <sz val="8"/>
      <color indexed="8"/>
      <name val="Arial"/>
      <family val="2"/>
    </font>
    <font>
      <sz val="10"/>
      <color indexed="17"/>
      <name val="Arial"/>
      <family val="2"/>
    </font>
    <font>
      <b/>
      <sz val="10"/>
      <color indexed="12"/>
      <name val="Arial"/>
      <family val="2"/>
    </font>
    <font>
      <vertAlign val="superscript"/>
      <sz val="10"/>
      <color indexed="8"/>
      <name val="Arial"/>
      <family val="2"/>
    </font>
    <font>
      <b/>
      <vertAlign val="superscript"/>
      <sz val="10"/>
      <color indexed="8"/>
      <name val="Arial"/>
      <family val="2"/>
    </font>
    <font>
      <i/>
      <sz val="10"/>
      <color indexed="12"/>
      <name val="Arial"/>
      <family val="2"/>
    </font>
    <font>
      <sz val="10"/>
      <name val="Courier"/>
      <family val="3"/>
    </font>
    <font>
      <sz val="10"/>
      <name val="Times New Roman"/>
      <family val="1"/>
    </font>
    <font>
      <sz val="10"/>
      <name val="Times New Roman"/>
      <family val="1"/>
    </font>
    <font>
      <b/>
      <sz val="10"/>
      <color theme="1"/>
      <name val="Arial"/>
      <family val="2"/>
    </font>
    <font>
      <i/>
      <u/>
      <sz val="9"/>
      <name val="Arial"/>
      <family val="2"/>
    </font>
    <font>
      <sz val="10"/>
      <color theme="1"/>
      <name val="Arial"/>
      <family val="2"/>
    </font>
    <font>
      <vertAlign val="superscript"/>
      <sz val="10"/>
      <color theme="1"/>
      <name val="Arial"/>
      <family val="2"/>
    </font>
    <font>
      <i/>
      <sz val="10"/>
      <color theme="1"/>
      <name val="Arial"/>
      <family val="2"/>
    </font>
    <font>
      <sz val="10"/>
      <color theme="1"/>
      <name val="Calibri"/>
      <family val="2"/>
      <scheme val="minor"/>
    </font>
    <font>
      <b/>
      <sz val="10"/>
      <name val="Calibri"/>
      <family val="2"/>
      <scheme val="minor"/>
    </font>
    <font>
      <b/>
      <i/>
      <sz val="10"/>
      <name val="Calibri"/>
      <family val="2"/>
      <scheme val="minor"/>
    </font>
    <font>
      <sz val="10"/>
      <name val="Calibri"/>
      <family val="2"/>
      <scheme val="minor"/>
    </font>
    <font>
      <b/>
      <sz val="10"/>
      <color theme="1"/>
      <name val="Calibri"/>
      <family val="2"/>
      <scheme val="minor"/>
    </font>
    <font>
      <b/>
      <i/>
      <sz val="10"/>
      <color theme="1"/>
      <name val="Calibri"/>
      <family val="2"/>
      <scheme val="minor"/>
    </font>
    <font>
      <i/>
      <sz val="8"/>
      <color indexed="8"/>
      <name val="Arial"/>
      <family val="2"/>
    </font>
    <font>
      <sz val="10"/>
      <color rgb="FFFF0000"/>
      <name val="Arial"/>
      <family val="2"/>
    </font>
    <font>
      <sz val="18"/>
      <name val="Arial"/>
      <family val="2"/>
    </font>
    <font>
      <b/>
      <i/>
      <sz val="10"/>
      <color indexed="8"/>
      <name val="Arial"/>
      <family val="2"/>
    </font>
    <font>
      <b/>
      <i/>
      <sz val="10"/>
      <color theme="1"/>
      <name val="Arial"/>
      <family val="2"/>
    </font>
    <font>
      <i/>
      <sz val="11"/>
      <color theme="1"/>
      <name val="Calibri"/>
      <family val="2"/>
      <scheme val="minor"/>
    </font>
    <font>
      <b/>
      <i/>
      <sz val="8"/>
      <color indexed="8"/>
      <name val="Arial"/>
      <family val="2"/>
    </font>
    <font>
      <i/>
      <sz val="10"/>
      <color rgb="FFFF0000"/>
      <name val="Arial"/>
      <family val="2"/>
    </font>
    <font>
      <b/>
      <i/>
      <sz val="10"/>
      <color indexed="12"/>
      <name val="Arial"/>
      <family val="2"/>
    </font>
    <font>
      <sz val="12"/>
      <name val="Arial"/>
      <family val="2"/>
    </font>
    <font>
      <sz val="10"/>
      <name val="Arial"/>
      <family val="2"/>
    </font>
    <font>
      <i/>
      <sz val="10"/>
      <name val="Arial"/>
      <family val="2"/>
    </font>
    <font>
      <sz val="8"/>
      <color indexed="8"/>
      <name val="Arial"/>
      <family val="2"/>
    </font>
    <font>
      <sz val="10"/>
      <color indexed="8"/>
      <name val="Arial"/>
      <family val="2"/>
    </font>
    <font>
      <i/>
      <sz val="10"/>
      <color indexed="8"/>
      <name val="Arial"/>
      <family val="2"/>
    </font>
    <font>
      <sz val="10"/>
      <name val="Arial"/>
      <family val="2"/>
    </font>
    <font>
      <b/>
      <sz val="10"/>
      <color indexed="8"/>
      <name val="Arial"/>
      <family val="2"/>
    </font>
    <font>
      <b/>
      <sz val="10"/>
      <name val="Arial"/>
      <family val="2"/>
    </font>
    <font>
      <b/>
      <i/>
      <sz val="10"/>
      <name val="Arial"/>
      <family val="2"/>
    </font>
    <font>
      <b/>
      <sz val="8"/>
      <color indexed="8"/>
      <name val="Arial"/>
      <family val="2"/>
    </font>
    <font>
      <b/>
      <i/>
      <sz val="8"/>
      <color indexed="8"/>
      <name val="Arial"/>
      <family val="2"/>
    </font>
    <font>
      <i/>
      <sz val="11"/>
      <color theme="1"/>
      <name val="Calibri"/>
      <family val="2"/>
      <scheme val="minor"/>
    </font>
    <font>
      <b/>
      <i/>
      <sz val="10"/>
      <color indexed="8"/>
      <name val="Arial"/>
      <family val="2"/>
    </font>
    <font>
      <i/>
      <sz val="10"/>
      <color rgb="FFFF0000"/>
      <name val="Arial"/>
      <family val="2"/>
    </font>
    <font>
      <i/>
      <sz val="8"/>
      <color indexed="8"/>
      <name val="Arial"/>
      <family val="2"/>
    </font>
    <font>
      <sz val="10"/>
      <name val="Arial"/>
      <family val="2"/>
    </font>
    <font>
      <sz val="10"/>
      <color rgb="FF00B050"/>
      <name val="Arial"/>
      <family val="2"/>
    </font>
    <font>
      <sz val="10"/>
      <color theme="1"/>
      <name val="Arial"/>
      <family val="2"/>
    </font>
    <font>
      <sz val="12"/>
      <name val="Arial"/>
      <family val="2"/>
    </font>
    <font>
      <sz val="12"/>
      <color rgb="FF00B050"/>
      <name val="Arial"/>
      <family val="2"/>
    </font>
    <font>
      <u/>
      <sz val="10"/>
      <color rgb="FF00B050"/>
      <name val="Arial"/>
      <family val="2"/>
    </font>
    <font>
      <sz val="10"/>
      <color indexed="12"/>
      <name val="Arial"/>
      <family val="2"/>
    </font>
    <font>
      <b/>
      <sz val="10"/>
      <name val="Arial"/>
      <family val="2"/>
    </font>
    <font>
      <u/>
      <sz val="10"/>
      <color theme="1"/>
      <name val="Arial"/>
      <family val="2"/>
    </font>
    <font>
      <sz val="10"/>
      <name val="Arial"/>
      <family val="2"/>
    </font>
    <font>
      <sz val="10"/>
      <color indexed="8"/>
      <name val="Arial"/>
      <family val="2"/>
    </font>
    <font>
      <i/>
      <sz val="10"/>
      <name val="Arial"/>
      <family val="2"/>
    </font>
  </fonts>
  <fills count="5">
    <fill>
      <patternFill patternType="none"/>
    </fill>
    <fill>
      <patternFill patternType="gray125"/>
    </fill>
    <fill>
      <patternFill patternType="solid">
        <fgColor indexed="43"/>
        <bgColor indexed="64"/>
      </patternFill>
    </fill>
    <fill>
      <patternFill patternType="solid">
        <fgColor rgb="FFFFFF00"/>
        <bgColor indexed="64"/>
      </patternFill>
    </fill>
    <fill>
      <patternFill patternType="solid">
        <fgColor rgb="FFFF7C80"/>
        <bgColor indexed="64"/>
      </patternFill>
    </fill>
  </fills>
  <borders count="18">
    <border>
      <left/>
      <right/>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s>
  <cellStyleXfs count="33">
    <xf numFmtId="0" fontId="0" fillId="0" borderId="0"/>
    <xf numFmtId="43"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76" fontId="28" fillId="0" borderId="0">
      <alignment horizontal="left"/>
    </xf>
    <xf numFmtId="0" fontId="9" fillId="0" borderId="0" applyNumberFormat="0" applyFill="0" applyBorder="0" applyAlignment="0" applyProtection="0">
      <alignment vertical="top"/>
      <protection locked="0"/>
    </xf>
    <xf numFmtId="0" fontId="14" fillId="0" borderId="0"/>
    <xf numFmtId="0" fontId="29" fillId="0" borderId="0"/>
    <xf numFmtId="9" fontId="8" fillId="0" borderId="0" applyFont="0" applyFill="0" applyBorder="0" applyAlignment="0" applyProtection="0"/>
    <xf numFmtId="176" fontId="43" fillId="0" borderId="0"/>
    <xf numFmtId="0" fontId="8" fillId="0" borderId="0"/>
    <xf numFmtId="0" fontId="45" fillId="0" borderId="0"/>
    <xf numFmtId="43" fontId="44" fillId="0" borderId="0" applyFont="0" applyFill="0" applyBorder="0" applyAlignment="0" applyProtection="0"/>
    <xf numFmtId="9" fontId="44" fillId="0" borderId="0" applyFont="0" applyFill="0" applyBorder="0" applyAlignment="0" applyProtection="0"/>
    <xf numFmtId="0" fontId="6" fillId="0" borderId="0"/>
    <xf numFmtId="43" fontId="6" fillId="0" borderId="0" applyFont="0" applyFill="0" applyBorder="0" applyAlignment="0" applyProtection="0"/>
    <xf numFmtId="0" fontId="7" fillId="0" borderId="0"/>
    <xf numFmtId="0" fontId="8" fillId="0" borderId="0"/>
    <xf numFmtId="0" fontId="5" fillId="0" borderId="0"/>
    <xf numFmtId="9" fontId="7" fillId="0" borderId="0" applyFont="0" applyFill="0" applyBorder="0" applyAlignment="0" applyProtection="0"/>
    <xf numFmtId="0" fontId="4" fillId="0" borderId="0"/>
    <xf numFmtId="0" fontId="44" fillId="0" borderId="0"/>
    <xf numFmtId="0" fontId="8" fillId="0" borderId="0"/>
    <xf numFmtId="0" fontId="8" fillId="0" borderId="0"/>
    <xf numFmtId="0" fontId="3" fillId="0" borderId="0"/>
    <xf numFmtId="0" fontId="3" fillId="0" borderId="0"/>
    <xf numFmtId="0" fontId="15" fillId="0" borderId="0"/>
    <xf numFmtId="0" fontId="2" fillId="0" borderId="0"/>
    <xf numFmtId="0" fontId="51" fillId="0" borderId="0"/>
    <xf numFmtId="0" fontId="44" fillId="0" borderId="0"/>
    <xf numFmtId="0" fontId="1" fillId="0" borderId="0"/>
    <xf numFmtId="188" fontId="44" fillId="0" borderId="0" applyFont="0" applyFill="0" applyBorder="0" applyAlignment="0" applyProtection="0"/>
  </cellStyleXfs>
  <cellXfs count="1238">
    <xf numFmtId="0" fontId="0" fillId="0" borderId="0" xfId="0"/>
    <xf numFmtId="0" fontId="0" fillId="0" borderId="1" xfId="0" applyBorder="1" applyAlignment="1">
      <alignment horizontal="right" vertical="center"/>
    </xf>
    <xf numFmtId="0" fontId="0" fillId="0" borderId="0" xfId="0" applyAlignment="1">
      <alignment vertical="center"/>
    </xf>
    <xf numFmtId="0" fontId="10" fillId="0" borderId="0" xfId="0" applyFont="1"/>
    <xf numFmtId="169" fontId="0" fillId="0" borderId="0" xfId="0" applyNumberFormat="1" applyBorder="1"/>
    <xf numFmtId="0" fontId="0" fillId="0" borderId="0" xfId="0" applyAlignment="1">
      <alignment horizontal="left" indent="1"/>
    </xf>
    <xf numFmtId="0" fontId="0" fillId="0" borderId="0" xfId="0" applyAlignment="1">
      <alignment horizontal="left" indent="2"/>
    </xf>
    <xf numFmtId="0" fontId="11" fillId="0" borderId="0" xfId="0" applyFont="1"/>
    <xf numFmtId="0" fontId="0" fillId="0" borderId="0" xfId="0" applyBorder="1"/>
    <xf numFmtId="0" fontId="11" fillId="0" borderId="0" xfId="0" applyFont="1" applyBorder="1"/>
    <xf numFmtId="0" fontId="12" fillId="0" borderId="0" xfId="0" applyFont="1"/>
    <xf numFmtId="0" fontId="12" fillId="0" borderId="2" xfId="0" applyFont="1" applyBorder="1" applyAlignment="1">
      <alignment vertical="top"/>
    </xf>
    <xf numFmtId="167" fontId="11" fillId="0" borderId="0" xfId="9" applyNumberFormat="1" applyFont="1"/>
    <xf numFmtId="165" fontId="0" fillId="0" borderId="0" xfId="0" applyNumberFormat="1" applyBorder="1"/>
    <xf numFmtId="0" fontId="0" fillId="0" borderId="0" xfId="0" applyAlignment="1">
      <alignment horizontal="center"/>
    </xf>
    <xf numFmtId="0" fontId="13" fillId="0" borderId="0" xfId="0" applyFont="1" applyBorder="1"/>
    <xf numFmtId="170" fontId="8" fillId="0" borderId="3" xfId="3" applyNumberFormat="1" applyBorder="1"/>
    <xf numFmtId="170" fontId="8" fillId="0" borderId="0" xfId="3" applyNumberFormat="1"/>
    <xf numFmtId="0" fontId="12" fillId="0" borderId="0" xfId="0" applyFont="1" applyBorder="1"/>
    <xf numFmtId="170" fontId="12" fillId="0" borderId="3" xfId="3" applyNumberFormat="1" applyFont="1" applyBorder="1" applyAlignment="1">
      <alignment vertical="center"/>
    </xf>
    <xf numFmtId="0" fontId="11" fillId="0" borderId="1" xfId="0" applyFont="1" applyBorder="1" applyAlignment="1">
      <alignment vertical="center"/>
    </xf>
    <xf numFmtId="168" fontId="11" fillId="0" borderId="1" xfId="1" applyNumberFormat="1" applyFont="1" applyBorder="1" applyAlignment="1">
      <alignment horizontal="right" vertical="center"/>
    </xf>
    <xf numFmtId="0" fontId="15" fillId="0" borderId="0" xfId="0" applyFont="1"/>
    <xf numFmtId="43" fontId="11" fillId="0" borderId="0" xfId="1" applyNumberFormat="1" applyFont="1"/>
    <xf numFmtId="43" fontId="11" fillId="0" borderId="0" xfId="9" applyNumberFormat="1" applyFont="1"/>
    <xf numFmtId="43" fontId="11" fillId="0" borderId="2" xfId="9" applyNumberFormat="1" applyFont="1" applyBorder="1"/>
    <xf numFmtId="0" fontId="16" fillId="0" borderId="0" xfId="0" applyFont="1"/>
    <xf numFmtId="0" fontId="17" fillId="0" borderId="0" xfId="0" applyFont="1"/>
    <xf numFmtId="0" fontId="18" fillId="0" borderId="0" xfId="0" applyFont="1"/>
    <xf numFmtId="0" fontId="18" fillId="0" borderId="0" xfId="0" applyFont="1" applyBorder="1"/>
    <xf numFmtId="168" fontId="18" fillId="0" borderId="0" xfId="1" applyNumberFormat="1" applyFont="1" applyBorder="1" applyAlignment="1">
      <alignment horizontal="right"/>
    </xf>
    <xf numFmtId="168" fontId="11" fillId="0" borderId="0" xfId="9" applyNumberFormat="1" applyFont="1"/>
    <xf numFmtId="4" fontId="0" fillId="0" borderId="0" xfId="0" applyNumberFormat="1"/>
    <xf numFmtId="0" fontId="0" fillId="0" borderId="2" xfId="0" applyBorder="1"/>
    <xf numFmtId="3" fontId="0" fillId="0" borderId="0" xfId="0" applyNumberFormat="1"/>
    <xf numFmtId="0" fontId="19" fillId="0" borderId="1" xfId="0" applyFont="1" applyBorder="1" applyAlignment="1">
      <alignment vertical="center"/>
    </xf>
    <xf numFmtId="0" fontId="20" fillId="0" borderId="0" xfId="0" applyFont="1"/>
    <xf numFmtId="0" fontId="12" fillId="0" borderId="2" xfId="0" applyFont="1" applyBorder="1" applyAlignment="1">
      <alignment vertical="center"/>
    </xf>
    <xf numFmtId="3" fontId="12" fillId="0" borderId="2" xfId="0" applyNumberFormat="1" applyFont="1" applyBorder="1" applyAlignment="1">
      <alignment vertical="center"/>
    </xf>
    <xf numFmtId="3" fontId="12" fillId="0" borderId="0" xfId="0" applyNumberFormat="1" applyFont="1" applyBorder="1"/>
    <xf numFmtId="3" fontId="12" fillId="0" borderId="0" xfId="0" applyNumberFormat="1" applyFont="1" applyBorder="1" applyAlignment="1">
      <alignment vertical="center"/>
    </xf>
    <xf numFmtId="0" fontId="19" fillId="0" borderId="0" xfId="0" applyFont="1"/>
    <xf numFmtId="3" fontId="0" fillId="0" borderId="0" xfId="0" applyNumberFormat="1" applyAlignment="1">
      <alignment horizontal="right"/>
    </xf>
    <xf numFmtId="0" fontId="0" fillId="0" borderId="2" xfId="0" applyBorder="1" applyAlignment="1">
      <alignment vertical="center"/>
    </xf>
    <xf numFmtId="0" fontId="11" fillId="0" borderId="1" xfId="0" applyFont="1" applyBorder="1" applyAlignment="1">
      <alignment horizontal="left" indent="1"/>
    </xf>
    <xf numFmtId="0" fontId="12" fillId="0" borderId="1" xfId="0" applyFont="1" applyBorder="1" applyAlignment="1">
      <alignment horizontal="right" vertical="center"/>
    </xf>
    <xf numFmtId="3" fontId="11" fillId="0" borderId="0" xfId="0" applyNumberFormat="1" applyFont="1" applyAlignment="1">
      <alignment horizontal="left" indent="1"/>
    </xf>
    <xf numFmtId="3" fontId="11" fillId="0" borderId="0" xfId="0" applyNumberFormat="1" applyFont="1"/>
    <xf numFmtId="0" fontId="11" fillId="0" borderId="0" xfId="0" applyFont="1" applyAlignment="1">
      <alignment horizontal="left" indent="1"/>
    </xf>
    <xf numFmtId="0" fontId="11" fillId="0" borderId="0" xfId="0" applyFont="1" applyBorder="1" applyAlignment="1">
      <alignment vertical="center"/>
    </xf>
    <xf numFmtId="0" fontId="11" fillId="0" borderId="2" xfId="0" applyFont="1" applyBorder="1" applyAlignment="1">
      <alignment vertical="center"/>
    </xf>
    <xf numFmtId="0" fontId="12" fillId="0" borderId="2" xfId="0" applyFont="1" applyBorder="1" applyAlignment="1">
      <alignment horizontal="left" vertical="center" indent="1"/>
    </xf>
    <xf numFmtId="0" fontId="0" fillId="0" borderId="0" xfId="0" applyFill="1"/>
    <xf numFmtId="3" fontId="21" fillId="0" borderId="0" xfId="0" applyNumberFormat="1" applyFont="1"/>
    <xf numFmtId="0" fontId="0" fillId="0" borderId="1" xfId="0" applyBorder="1"/>
    <xf numFmtId="0" fontId="0" fillId="0" borderId="0" xfId="0" applyAlignment="1">
      <alignment horizontal="left"/>
    </xf>
    <xf numFmtId="0" fontId="11" fillId="0" borderId="0" xfId="0" applyFont="1" applyAlignment="1">
      <alignment horizontal="left"/>
    </xf>
    <xf numFmtId="0" fontId="19" fillId="0" borderId="0" xfId="0" applyFont="1" applyAlignment="1">
      <alignment vertical="center"/>
    </xf>
    <xf numFmtId="0" fontId="0" fillId="0" borderId="2" xfId="0" applyBorder="1" applyAlignment="1">
      <alignment horizontal="left" vertical="center" indent="1"/>
    </xf>
    <xf numFmtId="0" fontId="0" fillId="0" borderId="2" xfId="0" applyBorder="1" applyAlignment="1">
      <alignment horizontal="right" vertical="center"/>
    </xf>
    <xf numFmtId="0" fontId="19" fillId="0" borderId="2" xfId="0" applyFont="1" applyBorder="1" applyAlignment="1">
      <alignment horizontal="left"/>
    </xf>
    <xf numFmtId="0" fontId="0" fillId="0" borderId="2" xfId="0" applyBorder="1" applyAlignment="1">
      <alignment horizontal="left" indent="1"/>
    </xf>
    <xf numFmtId="0" fontId="0" fillId="0" borderId="2" xfId="0" applyBorder="1" applyAlignment="1">
      <alignment horizontal="left" vertical="center"/>
    </xf>
    <xf numFmtId="3" fontId="11" fillId="0" borderId="0" xfId="0" applyNumberFormat="1" applyFont="1" applyBorder="1" applyAlignment="1">
      <alignment vertical="center"/>
    </xf>
    <xf numFmtId="0" fontId="0" fillId="0" borderId="0" xfId="0" applyFill="1" applyAlignment="1">
      <alignment horizontal="left"/>
    </xf>
    <xf numFmtId="165" fontId="0" fillId="0" borderId="0" xfId="0" applyNumberFormat="1" applyFill="1"/>
    <xf numFmtId="0" fontId="0" fillId="0" borderId="0" xfId="0" applyBorder="1" applyAlignment="1">
      <alignment vertical="center"/>
    </xf>
    <xf numFmtId="3" fontId="12" fillId="0" borderId="0" xfId="0" applyNumberFormat="1" applyFont="1" applyBorder="1" applyAlignment="1">
      <alignment horizontal="right" vertical="center"/>
    </xf>
    <xf numFmtId="0" fontId="0" fillId="0" borderId="0" xfId="0" applyBorder="1" applyAlignment="1">
      <alignment horizontal="left"/>
    </xf>
    <xf numFmtId="0" fontId="11" fillId="0" borderId="4" xfId="0" applyFont="1" applyBorder="1" applyAlignment="1">
      <alignment horizontal="center" vertical="center"/>
    </xf>
    <xf numFmtId="0" fontId="17" fillId="0" borderId="4" xfId="0" applyFont="1" applyBorder="1" applyAlignment="1">
      <alignment horizontal="center" vertical="center"/>
    </xf>
    <xf numFmtId="0" fontId="17" fillId="0" borderId="4" xfId="4" applyNumberFormat="1" applyFont="1" applyBorder="1" applyAlignment="1">
      <alignment horizontal="center" vertical="center"/>
    </xf>
    <xf numFmtId="0" fontId="17" fillId="0" borderId="4" xfId="0" applyFont="1" applyBorder="1" applyAlignment="1">
      <alignment vertical="center"/>
    </xf>
    <xf numFmtId="14" fontId="11" fillId="0" borderId="2" xfId="0" applyNumberFormat="1" applyFont="1" applyBorder="1" applyAlignment="1">
      <alignment horizontal="center" vertical="center"/>
    </xf>
    <xf numFmtId="14" fontId="17" fillId="0" borderId="2" xfId="0" applyNumberFormat="1" applyFont="1" applyBorder="1" applyAlignment="1">
      <alignment horizontal="center" vertical="center"/>
    </xf>
    <xf numFmtId="14" fontId="17" fillId="0" borderId="2" xfId="0" quotePrefix="1" applyNumberFormat="1" applyFont="1" applyBorder="1" applyAlignment="1">
      <alignment horizontal="center" vertical="center"/>
    </xf>
    <xf numFmtId="0" fontId="12" fillId="0" borderId="0" xfId="0" applyFont="1" applyAlignment="1">
      <alignment vertical="center"/>
    </xf>
    <xf numFmtId="172" fontId="12" fillId="0" borderId="0" xfId="0" applyNumberFormat="1" applyFont="1" applyAlignment="1">
      <alignment horizontal="right" vertical="center"/>
    </xf>
    <xf numFmtId="165" fontId="12" fillId="0" borderId="0" xfId="0" applyNumberFormat="1" applyFont="1" applyAlignment="1">
      <alignment horizontal="right" vertical="center"/>
    </xf>
    <xf numFmtId="0" fontId="0" fillId="0" borderId="0" xfId="0" applyAlignment="1">
      <alignment horizontal="left" vertical="center" indent="1"/>
    </xf>
    <xf numFmtId="172" fontId="0" fillId="0" borderId="0" xfId="0" applyNumberFormat="1" applyAlignment="1">
      <alignment horizontal="right" vertical="center"/>
    </xf>
    <xf numFmtId="165" fontId="0" fillId="0" borderId="0" xfId="0" applyNumberFormat="1" applyAlignment="1">
      <alignment horizontal="right" vertical="center"/>
    </xf>
    <xf numFmtId="165" fontId="0" fillId="0" borderId="0" xfId="0" applyNumberFormat="1" applyAlignment="1">
      <alignment vertical="center"/>
    </xf>
    <xf numFmtId="0" fontId="0" fillId="0" borderId="0" xfId="0" applyAlignment="1">
      <alignment horizontal="left" vertical="center" indent="2"/>
    </xf>
    <xf numFmtId="165" fontId="0" fillId="0" borderId="2" xfId="0" applyNumberFormat="1" applyBorder="1" applyAlignment="1">
      <alignment horizontal="right" vertical="center"/>
    </xf>
    <xf numFmtId="0" fontId="16" fillId="0" borderId="0" xfId="0" applyFont="1" applyAlignment="1">
      <alignment vertical="center"/>
    </xf>
    <xf numFmtId="1" fontId="0" fillId="0" borderId="0" xfId="0" applyNumberFormat="1" applyAlignment="1">
      <alignment horizontal="right" vertical="center"/>
    </xf>
    <xf numFmtId="1" fontId="0" fillId="0" borderId="2" xfId="0" applyNumberFormat="1" applyBorder="1" applyAlignment="1">
      <alignment horizontal="right" vertical="center"/>
    </xf>
    <xf numFmtId="0" fontId="21" fillId="0" borderId="0" xfId="0" applyFont="1"/>
    <xf numFmtId="165" fontId="0" fillId="0" borderId="0" xfId="0" applyNumberFormat="1"/>
    <xf numFmtId="169" fontId="0" fillId="0" borderId="1" xfId="0" applyNumberFormat="1" applyBorder="1" applyAlignment="1">
      <alignment horizontal="center" vertical="center" wrapText="1"/>
    </xf>
    <xf numFmtId="169" fontId="0" fillId="0" borderId="1" xfId="0" applyNumberFormat="1" applyBorder="1" applyAlignment="1">
      <alignment horizontal="right" vertical="center" wrapText="1"/>
    </xf>
    <xf numFmtId="169" fontId="0" fillId="0" borderId="0" xfId="0" applyNumberFormat="1" applyBorder="1" applyAlignment="1">
      <alignment vertical="center" wrapText="1"/>
    </xf>
    <xf numFmtId="173" fontId="0" fillId="0" borderId="0" xfId="0" applyNumberFormat="1" applyBorder="1" applyAlignment="1">
      <alignment horizontal="center"/>
    </xf>
    <xf numFmtId="3" fontId="0" fillId="0" borderId="0" xfId="0" applyNumberFormat="1" applyBorder="1" applyAlignment="1">
      <alignment horizontal="right"/>
    </xf>
    <xf numFmtId="3" fontId="0" fillId="0" borderId="2" xfId="0" applyNumberFormat="1" applyBorder="1" applyAlignment="1">
      <alignment horizontal="right" vertical="top"/>
    </xf>
    <xf numFmtId="169" fontId="0" fillId="0" borderId="0" xfId="0" applyNumberFormat="1" applyBorder="1" applyAlignment="1">
      <alignment vertical="top"/>
    </xf>
    <xf numFmtId="169" fontId="13" fillId="0" borderId="0" xfId="0" applyNumberFormat="1" applyFont="1" applyBorder="1"/>
    <xf numFmtId="0" fontId="0" fillId="0" borderId="0" xfId="0" applyAlignment="1">
      <alignment vertical="top"/>
    </xf>
    <xf numFmtId="170" fontId="12" fillId="0" borderId="3" xfId="3" applyNumberFormat="1" applyFont="1" applyBorder="1" applyAlignment="1">
      <alignment horizontal="right" vertical="center"/>
    </xf>
    <xf numFmtId="173" fontId="0" fillId="0" borderId="0" xfId="0" applyNumberFormat="1" applyBorder="1" applyAlignment="1">
      <alignment horizontal="center" vertical="center"/>
    </xf>
    <xf numFmtId="3" fontId="0" fillId="0" borderId="0" xfId="0" applyNumberFormat="1" applyBorder="1" applyAlignment="1">
      <alignment horizontal="right" vertical="center"/>
    </xf>
    <xf numFmtId="169" fontId="0" fillId="0" borderId="0" xfId="0" applyNumberFormat="1" applyBorder="1" applyAlignment="1">
      <alignment vertical="center"/>
    </xf>
    <xf numFmtId="0" fontId="12" fillId="0" borderId="2" xfId="0" applyFont="1" applyBorder="1" applyAlignment="1">
      <alignment horizontal="left" vertical="center"/>
    </xf>
    <xf numFmtId="3" fontId="12" fillId="0" borderId="2" xfId="0" applyNumberFormat="1" applyFont="1" applyBorder="1" applyAlignment="1">
      <alignment horizontal="right" vertical="center"/>
    </xf>
    <xf numFmtId="3" fontId="12" fillId="0" borderId="2" xfId="0" applyNumberFormat="1" applyFont="1" applyBorder="1" applyAlignment="1">
      <alignment vertical="top"/>
    </xf>
    <xf numFmtId="0" fontId="12" fillId="0" borderId="1" xfId="0" applyFont="1" applyBorder="1" applyAlignment="1">
      <alignment vertical="center"/>
    </xf>
    <xf numFmtId="0" fontId="19" fillId="0" borderId="1" xfId="0" applyFont="1" applyBorder="1" applyAlignment="1">
      <alignment horizontal="left" vertical="center"/>
    </xf>
    <xf numFmtId="0" fontId="12" fillId="0" borderId="3" xfId="0" applyFont="1" applyBorder="1" applyAlignment="1">
      <alignment horizontal="right" vertical="center"/>
    </xf>
    <xf numFmtId="0" fontId="0" fillId="0" borderId="0" xfId="0" applyAlignment="1">
      <alignment horizontal="right" vertical="center"/>
    </xf>
    <xf numFmtId="0" fontId="11" fillId="0" borderId="1" xfId="0" applyFont="1" applyBorder="1" applyAlignment="1">
      <alignment horizontal="right" vertical="center"/>
    </xf>
    <xf numFmtId="0" fontId="14" fillId="0" borderId="0" xfId="0" applyFont="1"/>
    <xf numFmtId="9" fontId="11" fillId="0" borderId="0" xfId="9" applyNumberFormat="1" applyFont="1"/>
    <xf numFmtId="173" fontId="0" fillId="0" borderId="0" xfId="0" applyNumberFormat="1" applyBorder="1" applyAlignment="1">
      <alignment horizontal="center" vertical="top"/>
    </xf>
    <xf numFmtId="0" fontId="8" fillId="0" borderId="0" xfId="0" applyFont="1" applyAlignment="1">
      <alignment horizontal="left" indent="1"/>
    </xf>
    <xf numFmtId="175" fontId="22" fillId="0" borderId="0" xfId="0" applyNumberFormat="1" applyFont="1" applyAlignment="1">
      <alignment horizontal="right"/>
    </xf>
    <xf numFmtId="0" fontId="24" fillId="0" borderId="0" xfId="0" applyFont="1"/>
    <xf numFmtId="0" fontId="24" fillId="0" borderId="2" xfId="0" applyFont="1" applyBorder="1"/>
    <xf numFmtId="175" fontId="22" fillId="0" borderId="2" xfId="0" applyNumberFormat="1" applyFont="1" applyBorder="1"/>
    <xf numFmtId="0" fontId="8" fillId="0" borderId="0" xfId="0" applyFont="1"/>
    <xf numFmtId="0" fontId="24" fillId="0" borderId="1" xfId="0" applyFont="1" applyBorder="1" applyAlignment="1">
      <alignment vertical="center"/>
    </xf>
    <xf numFmtId="175" fontId="14" fillId="0" borderId="1" xfId="2" applyNumberFormat="1" applyFont="1" applyBorder="1" applyAlignment="1">
      <alignment horizontal="right" vertical="center"/>
    </xf>
    <xf numFmtId="0" fontId="24" fillId="0" borderId="0" xfId="0" applyFont="1" applyAlignment="1">
      <alignment vertical="center"/>
    </xf>
    <xf numFmtId="175" fontId="22" fillId="0" borderId="0" xfId="2" applyNumberFormat="1" applyFont="1"/>
    <xf numFmtId="0" fontId="24" fillId="0" borderId="2" xfId="0" applyFont="1" applyBorder="1" applyAlignment="1">
      <alignment horizontal="left" indent="1"/>
    </xf>
    <xf numFmtId="175" fontId="25" fillId="0" borderId="2" xfId="2" applyNumberFormat="1" applyFont="1" applyBorder="1"/>
    <xf numFmtId="0" fontId="26" fillId="0" borderId="2" xfId="0" applyFont="1" applyBorder="1"/>
    <xf numFmtId="175" fontId="27" fillId="0" borderId="2" xfId="2" applyNumberFormat="1" applyFont="1" applyBorder="1"/>
    <xf numFmtId="0" fontId="26" fillId="0" borderId="0" xfId="0" applyFont="1"/>
    <xf numFmtId="175" fontId="22" fillId="0" borderId="0" xfId="0" applyNumberFormat="1" applyFont="1"/>
    <xf numFmtId="0" fontId="10" fillId="0" borderId="0" xfId="0" applyFont="1" applyAlignment="1">
      <alignment horizontal="left"/>
    </xf>
    <xf numFmtId="0" fontId="10" fillId="0" borderId="0" xfId="0" applyFont="1" applyAlignment="1">
      <alignment horizontal="left" indent="3"/>
    </xf>
    <xf numFmtId="0" fontId="18" fillId="0" borderId="0" xfId="0" applyFont="1" applyAlignment="1">
      <alignment vertical="center"/>
    </xf>
    <xf numFmtId="0" fontId="11" fillId="0" borderId="0" xfId="0" applyFont="1" applyAlignment="1">
      <alignment vertical="center"/>
    </xf>
    <xf numFmtId="0" fontId="11" fillId="0" borderId="1" xfId="0" applyNumberFormat="1" applyFont="1" applyBorder="1" applyAlignment="1">
      <alignment vertical="center"/>
    </xf>
    <xf numFmtId="0" fontId="11" fillId="0" borderId="1" xfId="1" applyNumberFormat="1" applyFont="1" applyBorder="1" applyAlignment="1">
      <alignment horizontal="right" vertical="center"/>
    </xf>
    <xf numFmtId="0" fontId="11" fillId="0" borderId="4" xfId="8" applyFont="1" applyBorder="1"/>
    <xf numFmtId="165" fontId="11" fillId="0" borderId="4" xfId="8" applyNumberFormat="1" applyFont="1" applyBorder="1"/>
    <xf numFmtId="0" fontId="0" fillId="0" borderId="0" xfId="0" applyBorder="1" applyAlignment="1">
      <alignment horizontal="left" indent="1"/>
    </xf>
    <xf numFmtId="0" fontId="13" fillId="0" borderId="0" xfId="0" applyFont="1" applyBorder="1" applyAlignment="1">
      <alignment horizontal="center"/>
    </xf>
    <xf numFmtId="0" fontId="11" fillId="0" borderId="0" xfId="8" applyFont="1" applyBorder="1"/>
    <xf numFmtId="165" fontId="11" fillId="0" borderId="0" xfId="8" applyNumberFormat="1" applyFont="1" applyBorder="1"/>
    <xf numFmtId="0" fontId="11" fillId="0" borderId="2" xfId="0" applyFont="1" applyBorder="1" applyAlignment="1">
      <alignment horizontal="left" vertical="top" indent="1"/>
    </xf>
    <xf numFmtId="165" fontId="11" fillId="0" borderId="2" xfId="1" applyNumberFormat="1" applyFont="1" applyBorder="1" applyAlignment="1">
      <alignment vertical="top"/>
    </xf>
    <xf numFmtId="0" fontId="11" fillId="0" borderId="0" xfId="0" applyFont="1" applyAlignment="1">
      <alignment vertical="top"/>
    </xf>
    <xf numFmtId="0" fontId="32" fillId="0" borderId="0" xfId="0" applyFont="1" applyAlignment="1">
      <alignment horizontal="left"/>
    </xf>
    <xf numFmtId="171" fontId="0" fillId="0" borderId="0" xfId="0" applyNumberFormat="1" applyBorder="1"/>
    <xf numFmtId="3" fontId="11" fillId="0" borderId="0" xfId="0" applyNumberFormat="1" applyFont="1" applyBorder="1" applyAlignment="1"/>
    <xf numFmtId="0" fontId="8" fillId="0" borderId="0" xfId="0" applyFont="1" applyAlignment="1">
      <alignment vertical="top"/>
    </xf>
    <xf numFmtId="0" fontId="18" fillId="0" borderId="0" xfId="0" applyFont="1" applyAlignment="1">
      <alignment horizontal="left" vertical="center"/>
    </xf>
    <xf numFmtId="166" fontId="11" fillId="0" borderId="0" xfId="0" applyNumberFormat="1" applyFont="1"/>
    <xf numFmtId="166" fontId="16" fillId="0" borderId="0" xfId="0" applyNumberFormat="1" applyFont="1"/>
    <xf numFmtId="166" fontId="10" fillId="0" borderId="0" xfId="0" applyNumberFormat="1" applyFont="1"/>
    <xf numFmtId="166" fontId="12" fillId="0" borderId="0" xfId="0" applyNumberFormat="1" applyFont="1"/>
    <xf numFmtId="0" fontId="11" fillId="0" borderId="3" xfId="0" applyFont="1" applyBorder="1"/>
    <xf numFmtId="0" fontId="17" fillId="0" borderId="0" xfId="0" applyFont="1" applyBorder="1"/>
    <xf numFmtId="0" fontId="11" fillId="0" borderId="1" xfId="0" applyFont="1" applyBorder="1" applyAlignment="1">
      <alignment horizontal="center" vertical="center"/>
    </xf>
    <xf numFmtId="0" fontId="0" fillId="0" borderId="1" xfId="0" applyBorder="1" applyAlignment="1">
      <alignment horizontal="center" vertical="center"/>
    </xf>
    <xf numFmtId="0" fontId="0" fillId="0" borderId="4" xfId="0" applyBorder="1" applyAlignment="1">
      <alignment horizontal="center" vertical="center"/>
    </xf>
    <xf numFmtId="49" fontId="35"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0" fontId="14" fillId="0" borderId="1" xfId="0" applyFont="1" applyFill="1" applyBorder="1" applyAlignment="1">
      <alignment horizontal="right" vertical="center"/>
    </xf>
    <xf numFmtId="49" fontId="14" fillId="0" borderId="0" xfId="0" applyNumberFormat="1" applyFont="1" applyFill="1" applyAlignment="1">
      <alignment horizontal="center"/>
    </xf>
    <xf numFmtId="0" fontId="14" fillId="0" borderId="0" xfId="0" applyFont="1" applyFill="1"/>
    <xf numFmtId="166" fontId="22" fillId="0" borderId="0" xfId="0" applyNumberFormat="1" applyFont="1" applyFill="1"/>
    <xf numFmtId="0" fontId="22" fillId="0" borderId="0" xfId="0" applyFont="1" applyFill="1"/>
    <xf numFmtId="49" fontId="36" fillId="0" borderId="0" xfId="0" applyNumberFormat="1" applyFont="1" applyFill="1" applyAlignment="1">
      <alignment horizontal="center"/>
    </xf>
    <xf numFmtId="0" fontId="25" fillId="0" borderId="0" xfId="0" applyFont="1" applyFill="1" applyAlignment="1">
      <alignment horizontal="left"/>
    </xf>
    <xf numFmtId="166" fontId="34" fillId="0" borderId="0" xfId="0" applyNumberFormat="1" applyFont="1" applyFill="1"/>
    <xf numFmtId="0" fontId="22" fillId="0" borderId="0" xfId="0" applyFont="1" applyFill="1" applyAlignment="1">
      <alignment horizontal="left" indent="1"/>
    </xf>
    <xf numFmtId="49" fontId="37" fillId="0" borderId="2" xfId="0" applyNumberFormat="1" applyFont="1" applyFill="1" applyBorder="1" applyAlignment="1">
      <alignment horizontal="center" vertical="center"/>
    </xf>
    <xf numFmtId="0" fontId="25" fillId="0" borderId="2" xfId="0" applyFont="1" applyFill="1" applyBorder="1" applyAlignment="1">
      <alignment horizontal="left" vertical="center"/>
    </xf>
    <xf numFmtId="166" fontId="25" fillId="0" borderId="2" xfId="0" applyNumberFormat="1" applyFont="1" applyFill="1" applyBorder="1" applyAlignment="1">
      <alignment vertical="center"/>
    </xf>
    <xf numFmtId="167" fontId="22" fillId="0" borderId="0" xfId="9" applyNumberFormat="1" applyFont="1" applyFill="1"/>
    <xf numFmtId="167" fontId="25" fillId="0" borderId="0" xfId="9" applyNumberFormat="1" applyFont="1" applyFill="1"/>
    <xf numFmtId="167" fontId="25" fillId="0" borderId="2" xfId="9" applyNumberFormat="1" applyFont="1" applyFill="1" applyBorder="1" applyAlignment="1">
      <alignment vertical="center"/>
    </xf>
    <xf numFmtId="165" fontId="12" fillId="0" borderId="0" xfId="0" applyNumberFormat="1" applyFont="1"/>
    <xf numFmtId="0" fontId="22" fillId="0" borderId="0" xfId="0" applyFont="1" applyAlignment="1">
      <alignment horizontal="left" indent="2"/>
    </xf>
    <xf numFmtId="0" fontId="22" fillId="0" borderId="0" xfId="0" applyFont="1" applyAlignment="1">
      <alignment horizontal="left" indent="1"/>
    </xf>
    <xf numFmtId="3" fontId="0" fillId="0" borderId="2" xfId="0" applyNumberFormat="1" applyBorder="1"/>
    <xf numFmtId="0" fontId="10" fillId="0" borderId="0" xfId="0" applyFont="1" applyAlignment="1">
      <alignment horizontal="left" vertical="top"/>
    </xf>
    <xf numFmtId="9" fontId="25" fillId="0" borderId="2" xfId="9" applyNumberFormat="1" applyFont="1" applyFill="1" applyBorder="1" applyAlignment="1">
      <alignment vertical="center"/>
    </xf>
    <xf numFmtId="168" fontId="11" fillId="0" borderId="0" xfId="0" applyNumberFormat="1" applyFont="1" applyBorder="1" applyAlignment="1">
      <alignment horizontal="right"/>
    </xf>
    <xf numFmtId="166" fontId="11" fillId="0" borderId="0" xfId="0" applyNumberFormat="1" applyFont="1" applyBorder="1"/>
    <xf numFmtId="168" fontId="11" fillId="0" borderId="0" xfId="1" applyNumberFormat="1" applyFont="1" applyBorder="1" applyAlignment="1">
      <alignment horizontal="right" vertical="center"/>
    </xf>
    <xf numFmtId="166" fontId="11" fillId="0" borderId="0" xfId="1" applyNumberFormat="1" applyFont="1" applyBorder="1"/>
    <xf numFmtId="9" fontId="11" fillId="0" borderId="0" xfId="9" applyNumberFormat="1" applyFont="1" applyBorder="1"/>
    <xf numFmtId="9" fontId="11" fillId="0" borderId="0" xfId="9" applyFont="1" applyBorder="1"/>
    <xf numFmtId="168" fontId="11" fillId="0" borderId="0" xfId="0" applyNumberFormat="1" applyFont="1" applyFill="1" applyBorder="1"/>
    <xf numFmtId="3" fontId="34" fillId="0" borderId="0" xfId="7" applyNumberFormat="1" applyFont="1"/>
    <xf numFmtId="166" fontId="34" fillId="0" borderId="0" xfId="7" applyNumberFormat="1" applyFont="1"/>
    <xf numFmtId="0" fontId="38" fillId="0" borderId="0" xfId="0" applyFont="1" applyAlignment="1">
      <alignment horizontal="left"/>
    </xf>
    <xf numFmtId="3" fontId="39" fillId="0" borderId="0" xfId="0" applyNumberFormat="1" applyFont="1"/>
    <xf numFmtId="0" fontId="34" fillId="0" borderId="0" xfId="0" applyFont="1" applyFill="1" applyAlignment="1">
      <alignment horizontal="left"/>
    </xf>
    <xf numFmtId="166" fontId="34" fillId="0" borderId="0" xfId="0" applyNumberFormat="1" applyFont="1"/>
    <xf numFmtId="3" fontId="14" fillId="0" borderId="0" xfId="7" applyNumberFormat="1"/>
    <xf numFmtId="166" fontId="14" fillId="0" borderId="0" xfId="0" applyNumberFormat="1" applyFont="1"/>
    <xf numFmtId="3" fontId="14" fillId="0" borderId="0" xfId="7" applyNumberFormat="1" applyAlignment="1">
      <alignment horizontal="left" indent="1"/>
    </xf>
    <xf numFmtId="3" fontId="14" fillId="0" borderId="0" xfId="7" applyNumberFormat="1" applyFont="1"/>
    <xf numFmtId="3" fontId="34" fillId="0" borderId="2" xfId="7" applyNumberFormat="1" applyFont="1" applyBorder="1"/>
    <xf numFmtId="166" fontId="34" fillId="0" borderId="2" xfId="7" applyNumberFormat="1" applyFont="1" applyBorder="1"/>
    <xf numFmtId="166" fontId="34" fillId="0" borderId="2" xfId="0" applyNumberFormat="1" applyFont="1" applyBorder="1"/>
    <xf numFmtId="166" fontId="39" fillId="0" borderId="0" xfId="0" applyNumberFormat="1" applyFont="1"/>
    <xf numFmtId="166" fontId="14" fillId="0" borderId="0" xfId="7" applyNumberFormat="1" applyFont="1" applyAlignment="1">
      <alignment horizontal="left" indent="1"/>
    </xf>
    <xf numFmtId="166" fontId="14" fillId="0" borderId="0" xfId="7" applyNumberFormat="1" applyFont="1"/>
    <xf numFmtId="166" fontId="14" fillId="0" borderId="0" xfId="7" applyNumberFormat="1" applyAlignment="1">
      <alignment horizontal="left" indent="1"/>
    </xf>
    <xf numFmtId="3" fontId="34" fillId="0" borderId="0" xfId="7" applyNumberFormat="1" applyFont="1" applyBorder="1"/>
    <xf numFmtId="166" fontId="14" fillId="0" borderId="0" xfId="7" applyNumberFormat="1" applyBorder="1" applyAlignment="1">
      <alignment horizontal="left" indent="1"/>
    </xf>
    <xf numFmtId="166" fontId="14" fillId="0" borderId="0" xfId="0" applyNumberFormat="1" applyFont="1" applyBorder="1"/>
    <xf numFmtId="0" fontId="34" fillId="0" borderId="2" xfId="0" applyFont="1" applyFill="1" applyBorder="1" applyAlignment="1">
      <alignment horizontal="left"/>
    </xf>
    <xf numFmtId="0" fontId="14" fillId="0" borderId="0" xfId="0" applyFont="1" applyFill="1" applyAlignment="1">
      <alignment horizontal="left"/>
    </xf>
    <xf numFmtId="3" fontId="14" fillId="0" borderId="0" xfId="0" applyNumberFormat="1" applyFont="1"/>
    <xf numFmtId="167" fontId="14" fillId="0" borderId="0" xfId="9" applyNumberFormat="1" applyFont="1"/>
    <xf numFmtId="166" fontId="14" fillId="0" borderId="2" xfId="7" applyNumberFormat="1" applyBorder="1" applyAlignment="1">
      <alignment horizontal="left" indent="1"/>
    </xf>
    <xf numFmtId="167" fontId="14" fillId="0" borderId="2" xfId="9" applyNumberFormat="1" applyFont="1" applyBorder="1"/>
    <xf numFmtId="3" fontId="34" fillId="0" borderId="0" xfId="0" applyNumberFormat="1" applyFont="1"/>
    <xf numFmtId="3" fontId="14" fillId="0" borderId="0" xfId="7" applyNumberFormat="1" applyFont="1" applyBorder="1"/>
    <xf numFmtId="0" fontId="14" fillId="0" borderId="0" xfId="0" applyFont="1" applyFill="1" applyBorder="1" applyAlignment="1">
      <alignment horizontal="left" indent="1"/>
    </xf>
    <xf numFmtId="3" fontId="14" fillId="0" borderId="0" xfId="0" applyNumberFormat="1" applyFont="1" applyBorder="1"/>
    <xf numFmtId="166" fontId="14" fillId="0" borderId="0" xfId="7" applyNumberFormat="1" applyFont="1" applyBorder="1" applyAlignment="1">
      <alignment horizontal="left" indent="1"/>
    </xf>
    <xf numFmtId="166" fontId="14" fillId="0" borderId="2" xfId="7" applyNumberFormat="1" applyFont="1" applyBorder="1" applyAlignment="1">
      <alignment horizontal="left" indent="1"/>
    </xf>
    <xf numFmtId="3" fontId="14" fillId="0" borderId="2" xfId="0" applyNumberFormat="1" applyFont="1" applyBorder="1"/>
    <xf numFmtId="3" fontId="14" fillId="0" borderId="2" xfId="7" applyNumberFormat="1" applyBorder="1"/>
    <xf numFmtId="166" fontId="14" fillId="0" borderId="2" xfId="0" applyNumberFormat="1" applyFont="1" applyBorder="1"/>
    <xf numFmtId="166" fontId="33" fillId="0" borderId="0" xfId="0" applyNumberFormat="1" applyFont="1"/>
    <xf numFmtId="3" fontId="39" fillId="0" borderId="0" xfId="0" applyNumberFormat="1" applyFont="1" applyBorder="1"/>
    <xf numFmtId="3" fontId="34" fillId="0" borderId="0" xfId="0" applyNumberFormat="1" applyFont="1" applyBorder="1"/>
    <xf numFmtId="0" fontId="14" fillId="0" borderId="0" xfId="0" applyFont="1" applyBorder="1"/>
    <xf numFmtId="167" fontId="14" fillId="0" borderId="0" xfId="9" applyNumberFormat="1" applyFont="1" applyBorder="1"/>
    <xf numFmtId="166" fontId="23" fillId="0" borderId="0" xfId="0" applyNumberFormat="1" applyFont="1" applyBorder="1"/>
    <xf numFmtId="166" fontId="33" fillId="0" borderId="0" xfId="0" applyNumberFormat="1" applyFont="1" applyBorder="1"/>
    <xf numFmtId="166" fontId="42" fillId="0" borderId="0" xfId="0" applyNumberFormat="1" applyFont="1" applyBorder="1"/>
    <xf numFmtId="0" fontId="10" fillId="0" borderId="0" xfId="0" applyFont="1" applyBorder="1"/>
    <xf numFmtId="3" fontId="14" fillId="0" borderId="0" xfId="7" applyNumberFormat="1" applyFont="1" applyAlignment="1">
      <alignment horizontal="left"/>
    </xf>
    <xf numFmtId="0" fontId="0" fillId="0" borderId="0" xfId="0" applyFill="1" applyAlignment="1">
      <alignment horizontal="center"/>
    </xf>
    <xf numFmtId="165" fontId="0" fillId="0" borderId="0" xfId="0" applyNumberFormat="1" applyAlignment="1">
      <alignment horizontal="right"/>
    </xf>
    <xf numFmtId="167" fontId="8" fillId="0" borderId="0" xfId="9" applyNumberFormat="1" applyFont="1"/>
    <xf numFmtId="165" fontId="0" fillId="0" borderId="2" xfId="0" applyNumberFormat="1" applyFill="1" applyBorder="1"/>
    <xf numFmtId="3" fontId="0" fillId="0" borderId="0" xfId="0" applyNumberFormat="1" applyBorder="1" applyAlignment="1">
      <alignment vertical="top"/>
    </xf>
    <xf numFmtId="167" fontId="8" fillId="0" borderId="0" xfId="9" applyNumberFormat="1" applyBorder="1" applyAlignment="1">
      <alignment vertical="top"/>
    </xf>
    <xf numFmtId="0" fontId="0" fillId="0" borderId="0" xfId="0" applyBorder="1" applyAlignment="1">
      <alignment vertical="top"/>
    </xf>
    <xf numFmtId="167" fontId="8" fillId="0" borderId="0" xfId="9" applyNumberFormat="1" applyFont="1" applyBorder="1" applyAlignment="1">
      <alignment vertical="top"/>
    </xf>
    <xf numFmtId="167" fontId="8" fillId="0" borderId="0" xfId="9" applyNumberFormat="1" applyFont="1" applyBorder="1" applyAlignment="1">
      <alignment vertical="center"/>
    </xf>
    <xf numFmtId="179" fontId="14" fillId="0" borderId="0" xfId="1" applyNumberFormat="1" applyFont="1" applyFill="1" applyBorder="1"/>
    <xf numFmtId="179" fontId="14" fillId="0" borderId="1" xfId="1" applyNumberFormat="1" applyFont="1" applyFill="1" applyBorder="1" applyAlignment="1">
      <alignment vertical="center"/>
    </xf>
    <xf numFmtId="3" fontId="0" fillId="0" borderId="0" xfId="0" applyNumberFormat="1" applyBorder="1"/>
    <xf numFmtId="3" fontId="0" fillId="0" borderId="2" xfId="0" applyNumberFormat="1" applyBorder="1" applyAlignment="1">
      <alignment vertical="top"/>
    </xf>
    <xf numFmtId="0" fontId="0" fillId="0" borderId="1" xfId="0" applyBorder="1" applyAlignment="1">
      <alignment horizontal="left"/>
    </xf>
    <xf numFmtId="0" fontId="0" fillId="0" borderId="7" xfId="0" applyBorder="1" applyAlignment="1">
      <alignment horizontal="left"/>
    </xf>
    <xf numFmtId="0" fontId="0" fillId="0" borderId="6" xfId="0" applyBorder="1" applyAlignment="1">
      <alignment horizontal="left"/>
    </xf>
    <xf numFmtId="0" fontId="0" fillId="0" borderId="8" xfId="0" applyBorder="1" applyAlignment="1">
      <alignment horizontal="left"/>
    </xf>
    <xf numFmtId="0" fontId="0" fillId="0" borderId="0" xfId="0" applyFill="1" applyBorder="1" applyAlignment="1">
      <alignment horizontal="right" wrapText="1"/>
    </xf>
    <xf numFmtId="0" fontId="0" fillId="0" borderId="9" xfId="0" applyFill="1" applyBorder="1" applyAlignment="1">
      <alignment horizontal="right" wrapText="1"/>
    </xf>
    <xf numFmtId="0" fontId="0" fillId="0" borderId="10" xfId="0" applyFill="1" applyBorder="1" applyAlignment="1">
      <alignment horizontal="right" wrapText="1"/>
    </xf>
    <xf numFmtId="0" fontId="0" fillId="0" borderId="11" xfId="0" applyFill="1" applyBorder="1" applyAlignment="1">
      <alignment horizontal="right" wrapText="1"/>
    </xf>
    <xf numFmtId="0" fontId="0" fillId="0" borderId="0" xfId="0" applyFill="1" applyAlignment="1">
      <alignment horizontal="right" wrapText="1"/>
    </xf>
    <xf numFmtId="0" fontId="0" fillId="0" borderId="9" xfId="0" applyBorder="1"/>
    <xf numFmtId="0" fontId="0" fillId="0" borderId="10" xfId="0" applyBorder="1"/>
    <xf numFmtId="178" fontId="0" fillId="0" borderId="9" xfId="0" applyNumberFormat="1" applyBorder="1"/>
    <xf numFmtId="178" fontId="0" fillId="0" borderId="0" xfId="0" applyNumberFormat="1" applyBorder="1"/>
    <xf numFmtId="178" fontId="0" fillId="0" borderId="10" xfId="0" applyNumberFormat="1" applyBorder="1"/>
    <xf numFmtId="3" fontId="0" fillId="0" borderId="9" xfId="0" applyNumberFormat="1" applyFill="1" applyBorder="1"/>
    <xf numFmtId="3" fontId="0" fillId="0" borderId="0" xfId="0" applyNumberFormat="1" applyFill="1" applyBorder="1"/>
    <xf numFmtId="3" fontId="0" fillId="0" borderId="10" xfId="0" applyNumberFormat="1" applyFill="1" applyBorder="1"/>
    <xf numFmtId="3" fontId="0" fillId="0" borderId="9" xfId="0" applyNumberFormat="1" applyBorder="1"/>
    <xf numFmtId="3" fontId="0" fillId="0" borderId="10" xfId="0" applyNumberFormat="1" applyBorder="1"/>
    <xf numFmtId="0" fontId="0" fillId="0" borderId="11" xfId="0" applyBorder="1"/>
    <xf numFmtId="166" fontId="0" fillId="0" borderId="9" xfId="0" applyNumberFormat="1" applyFill="1" applyBorder="1"/>
    <xf numFmtId="166" fontId="0" fillId="0" borderId="0" xfId="0" applyNumberFormat="1" applyFill="1" applyBorder="1"/>
    <xf numFmtId="166" fontId="0" fillId="0" borderId="10" xfId="0" applyNumberFormat="1" applyFill="1" applyBorder="1"/>
    <xf numFmtId="166" fontId="0" fillId="0" borderId="9" xfId="0" applyNumberFormat="1" applyBorder="1"/>
    <xf numFmtId="166" fontId="0" fillId="0" borderId="0" xfId="0" applyNumberFormat="1" applyBorder="1"/>
    <xf numFmtId="166" fontId="0" fillId="0" borderId="10" xfId="0" applyNumberFormat="1" applyBorder="1"/>
    <xf numFmtId="165" fontId="0" fillId="0" borderId="11" xfId="0" applyNumberFormat="1" applyFill="1" applyBorder="1"/>
    <xf numFmtId="165" fontId="0" fillId="0" borderId="9" xfId="0" applyNumberFormat="1" applyFill="1" applyBorder="1"/>
    <xf numFmtId="165" fontId="0" fillId="0" borderId="0" xfId="0" applyNumberFormat="1" applyFill="1" applyBorder="1"/>
    <xf numFmtId="165" fontId="0" fillId="0" borderId="10" xfId="0" applyNumberFormat="1" applyFill="1" applyBorder="1"/>
    <xf numFmtId="167" fontId="8" fillId="0" borderId="9" xfId="9" applyNumberFormat="1" applyBorder="1"/>
    <xf numFmtId="167" fontId="8" fillId="0" borderId="0" xfId="9" applyNumberFormat="1" applyBorder="1"/>
    <xf numFmtId="167" fontId="8" fillId="0" borderId="10" xfId="9" applyNumberFormat="1" applyBorder="1"/>
    <xf numFmtId="166" fontId="0" fillId="0" borderId="0" xfId="0" applyNumberFormat="1"/>
    <xf numFmtId="3" fontId="0" fillId="0" borderId="9" xfId="0" applyNumberFormat="1" applyBorder="1" applyAlignment="1">
      <alignment vertical="top"/>
    </xf>
    <xf numFmtId="3" fontId="0" fillId="0" borderId="10" xfId="0" applyNumberFormat="1" applyBorder="1" applyAlignment="1">
      <alignment vertical="top"/>
    </xf>
    <xf numFmtId="166" fontId="0" fillId="0" borderId="0" xfId="0" applyNumberFormat="1" applyBorder="1" applyAlignment="1">
      <alignment vertical="top"/>
    </xf>
    <xf numFmtId="166" fontId="0" fillId="0" borderId="9" xfId="0" applyNumberFormat="1" applyBorder="1" applyAlignment="1">
      <alignment vertical="top"/>
    </xf>
    <xf numFmtId="166" fontId="0" fillId="0" borderId="10" xfId="0" applyNumberFormat="1" applyBorder="1" applyAlignment="1">
      <alignment vertical="top"/>
    </xf>
    <xf numFmtId="0" fontId="0" fillId="0" borderId="11" xfId="0" applyFill="1" applyBorder="1" applyAlignment="1">
      <alignment vertical="top"/>
    </xf>
    <xf numFmtId="165" fontId="0" fillId="0" borderId="0" xfId="0" applyNumberFormat="1" applyFill="1" applyBorder="1" applyAlignment="1">
      <alignment vertical="top"/>
    </xf>
    <xf numFmtId="3" fontId="0" fillId="0" borderId="12" xfId="0" applyNumberFormat="1" applyBorder="1" applyAlignment="1">
      <alignment vertical="top"/>
    </xf>
    <xf numFmtId="3" fontId="0" fillId="0" borderId="13" xfId="0" applyNumberFormat="1" applyBorder="1" applyAlignment="1">
      <alignment vertical="top"/>
    </xf>
    <xf numFmtId="166" fontId="0" fillId="0" borderId="12" xfId="0" applyNumberFormat="1" applyBorder="1" applyAlignment="1">
      <alignment vertical="top"/>
    </xf>
    <xf numFmtId="166" fontId="0" fillId="0" borderId="2" xfId="0" applyNumberFormat="1" applyBorder="1" applyAlignment="1">
      <alignment vertical="top"/>
    </xf>
    <xf numFmtId="166" fontId="0" fillId="0" borderId="13" xfId="0" applyNumberFormat="1" applyBorder="1" applyAlignment="1">
      <alignment vertical="top"/>
    </xf>
    <xf numFmtId="166" fontId="0" fillId="0" borderId="12" xfId="0" applyNumberFormat="1" applyBorder="1"/>
    <xf numFmtId="166" fontId="0" fillId="0" borderId="2" xfId="0" applyNumberFormat="1" applyBorder="1"/>
    <xf numFmtId="166" fontId="0" fillId="0" borderId="13" xfId="0" applyNumberFormat="1" applyBorder="1"/>
    <xf numFmtId="3" fontId="0" fillId="0" borderId="12" xfId="0" applyNumberFormat="1" applyBorder="1"/>
    <xf numFmtId="3" fontId="0" fillId="0" borderId="13" xfId="0" applyNumberFormat="1" applyBorder="1"/>
    <xf numFmtId="167" fontId="8" fillId="0" borderId="12" xfId="9" applyNumberFormat="1" applyBorder="1"/>
    <xf numFmtId="167" fontId="8" fillId="0" borderId="2" xfId="9" applyNumberFormat="1" applyBorder="1"/>
    <xf numFmtId="167" fontId="8" fillId="0" borderId="13" xfId="9" applyNumberFormat="1" applyBorder="1"/>
    <xf numFmtId="0" fontId="0" fillId="0" borderId="14" xfId="0" applyFill="1" applyBorder="1" applyAlignment="1">
      <alignment vertical="top"/>
    </xf>
    <xf numFmtId="165" fontId="0" fillId="0" borderId="12" xfId="0" applyNumberFormat="1" applyFill="1" applyBorder="1"/>
    <xf numFmtId="165" fontId="0" fillId="0" borderId="13" xfId="0" applyNumberFormat="1" applyFill="1" applyBorder="1"/>
    <xf numFmtId="167" fontId="8" fillId="0" borderId="0" xfId="9" applyNumberFormat="1" applyFont="1" applyAlignment="1">
      <alignment vertical="top"/>
    </xf>
    <xf numFmtId="167" fontId="8" fillId="0" borderId="9" xfId="9" applyNumberFormat="1" applyBorder="1" applyAlignment="1">
      <alignment vertical="top"/>
    </xf>
    <xf numFmtId="167" fontId="8" fillId="0" borderId="10" xfId="9" applyNumberFormat="1" applyBorder="1" applyAlignment="1">
      <alignment vertical="top"/>
    </xf>
    <xf numFmtId="165" fontId="0" fillId="0" borderId="9" xfId="0" applyNumberFormat="1" applyFill="1" applyBorder="1" applyAlignment="1">
      <alignment vertical="top"/>
    </xf>
    <xf numFmtId="165" fontId="0" fillId="0" borderId="10" xfId="0" applyNumberFormat="1" applyFill="1" applyBorder="1" applyAlignment="1">
      <alignment vertical="top"/>
    </xf>
    <xf numFmtId="0" fontId="0" fillId="0" borderId="11" xfId="0" applyBorder="1" applyAlignment="1">
      <alignment horizontal="right"/>
    </xf>
    <xf numFmtId="0" fontId="0" fillId="0" borderId="14" xfId="0" applyFill="1" applyBorder="1" applyAlignment="1">
      <alignment horizontal="right" wrapText="1"/>
    </xf>
    <xf numFmtId="0" fontId="0" fillId="0" borderId="12" xfId="0" applyFill="1" applyBorder="1" applyAlignment="1">
      <alignment horizontal="right" wrapText="1"/>
    </xf>
    <xf numFmtId="0" fontId="0" fillId="0" borderId="2" xfId="0" applyFill="1" applyBorder="1" applyAlignment="1">
      <alignment horizontal="right" wrapText="1"/>
    </xf>
    <xf numFmtId="0" fontId="0" fillId="0" borderId="13" xfId="0" applyFill="1" applyBorder="1" applyAlignment="1">
      <alignment horizontal="right" wrapText="1"/>
    </xf>
    <xf numFmtId="165" fontId="12" fillId="0" borderId="0" xfId="0" applyNumberFormat="1" applyFont="1" applyBorder="1" applyAlignment="1">
      <alignment horizontal="right" vertical="center"/>
    </xf>
    <xf numFmtId="165" fontId="0" fillId="0" borderId="0" xfId="0" applyNumberFormat="1" applyBorder="1" applyAlignment="1">
      <alignment horizontal="right" vertical="center"/>
    </xf>
    <xf numFmtId="0" fontId="8" fillId="0" borderId="0" xfId="11"/>
    <xf numFmtId="174" fontId="0" fillId="0" borderId="1" xfId="0" applyNumberFormat="1" applyBorder="1" applyAlignment="1">
      <alignment vertical="center"/>
    </xf>
    <xf numFmtId="174" fontId="0" fillId="0" borderId="1" xfId="0" applyNumberFormat="1" applyBorder="1" applyAlignment="1">
      <alignment horizontal="right" vertical="top" wrapText="1"/>
    </xf>
    <xf numFmtId="174" fontId="0" fillId="0" borderId="0" xfId="0" applyNumberFormat="1" applyAlignment="1">
      <alignment vertical="center"/>
    </xf>
    <xf numFmtId="174" fontId="0" fillId="0" borderId="0" xfId="0" applyNumberFormat="1" applyBorder="1" applyAlignment="1">
      <alignment vertical="top"/>
    </xf>
    <xf numFmtId="174" fontId="0" fillId="0" borderId="2" xfId="0" applyNumberFormat="1" applyBorder="1" applyAlignment="1">
      <alignment vertical="top"/>
    </xf>
    <xf numFmtId="174" fontId="0" fillId="0" borderId="0" xfId="0" applyNumberFormat="1"/>
    <xf numFmtId="174" fontId="0" fillId="0" borderId="0" xfId="0" applyNumberFormat="1" applyBorder="1"/>
    <xf numFmtId="165" fontId="0" fillId="0" borderId="2" xfId="0" applyNumberFormat="1" applyBorder="1" applyAlignment="1">
      <alignment vertical="top"/>
    </xf>
    <xf numFmtId="174" fontId="0" fillId="0" borderId="2" xfId="0" applyNumberFormat="1" applyBorder="1"/>
    <xf numFmtId="165" fontId="0" fillId="0" borderId="4" xfId="0" applyNumberFormat="1" applyBorder="1"/>
    <xf numFmtId="165" fontId="0" fillId="0" borderId="0" xfId="0" applyNumberFormat="1" applyBorder="1" applyAlignment="1">
      <alignment vertical="top"/>
    </xf>
    <xf numFmtId="174" fontId="0" fillId="0" borderId="4" xfId="0" applyNumberFormat="1" applyBorder="1" applyAlignment="1">
      <alignment vertical="center"/>
    </xf>
    <xf numFmtId="174" fontId="0" fillId="0" borderId="4" xfId="0" applyNumberFormat="1" applyBorder="1" applyAlignment="1">
      <alignment horizontal="right" vertical="top" wrapText="1"/>
    </xf>
    <xf numFmtId="174" fontId="0" fillId="2" borderId="0" xfId="0" applyNumberFormat="1" applyFill="1"/>
    <xf numFmtId="174" fontId="0" fillId="2" borderId="0" xfId="0" applyNumberFormat="1" applyFill="1" applyBorder="1"/>
    <xf numFmtId="166" fontId="8" fillId="0" borderId="0" xfId="0" applyNumberFormat="1" applyFont="1"/>
    <xf numFmtId="166" fontId="8" fillId="0" borderId="0" xfId="0" applyNumberFormat="1" applyFont="1" applyAlignment="1">
      <alignment horizontal="left" indent="1"/>
    </xf>
    <xf numFmtId="166" fontId="8" fillId="0" borderId="0" xfId="0" applyNumberFormat="1" applyFont="1" applyFill="1"/>
    <xf numFmtId="166" fontId="8" fillId="0" borderId="0" xfId="12" applyNumberFormat="1" applyFont="1" applyFill="1"/>
    <xf numFmtId="166" fontId="8" fillId="0" borderId="1" xfId="0" applyNumberFormat="1" applyFont="1" applyFill="1" applyBorder="1"/>
    <xf numFmtId="166" fontId="16" fillId="0" borderId="0" xfId="0" applyNumberFormat="1" applyFont="1" applyFill="1"/>
    <xf numFmtId="166" fontId="10" fillId="0" borderId="0" xfId="0" applyNumberFormat="1" applyFont="1" applyFill="1"/>
    <xf numFmtId="166" fontId="8" fillId="0" borderId="0" xfId="0" applyNumberFormat="1" applyFont="1" applyFill="1" applyAlignment="1">
      <alignment horizontal="left" indent="1"/>
    </xf>
    <xf numFmtId="166" fontId="8" fillId="0" borderId="0" xfId="0" applyNumberFormat="1" applyFont="1" applyFill="1" applyAlignment="1">
      <alignment horizontal="left" indent="2"/>
    </xf>
    <xf numFmtId="166" fontId="8" fillId="0" borderId="0" xfId="0" applyNumberFormat="1" applyFont="1" applyFill="1" applyAlignment="1">
      <alignment horizontal="left" wrapText="1" indent="1"/>
    </xf>
    <xf numFmtId="0" fontId="8" fillId="0" borderId="0" xfId="0" applyFont="1" applyFill="1" applyAlignment="1">
      <alignment horizontal="left" vertical="top" wrapText="1" indent="2"/>
    </xf>
    <xf numFmtId="166" fontId="8" fillId="0" borderId="0" xfId="0" applyNumberFormat="1" applyFont="1" applyFill="1" applyAlignment="1">
      <alignment horizontal="left"/>
    </xf>
    <xf numFmtId="0" fontId="8" fillId="0" borderId="0" xfId="0" applyFont="1" applyAlignment="1">
      <alignment horizontal="left" wrapText="1" indent="1"/>
    </xf>
    <xf numFmtId="0" fontId="8" fillId="0" borderId="0" xfId="0" applyFont="1" applyAlignment="1">
      <alignment horizontal="left" vertical="top" indent="1"/>
    </xf>
    <xf numFmtId="0" fontId="8" fillId="0" borderId="2" xfId="0" applyFont="1" applyBorder="1"/>
    <xf numFmtId="166" fontId="8" fillId="0" borderId="2" xfId="0" applyNumberFormat="1" applyFont="1" applyBorder="1"/>
    <xf numFmtId="168" fontId="11" fillId="0" borderId="3" xfId="0" applyNumberFormat="1" applyFont="1" applyBorder="1" applyAlignment="1">
      <alignment horizontal="right"/>
    </xf>
    <xf numFmtId="177" fontId="16" fillId="0" borderId="0" xfId="13" applyNumberFormat="1" applyFont="1" applyFill="1"/>
    <xf numFmtId="177" fontId="10" fillId="0" borderId="0" xfId="0" applyNumberFormat="1" applyFont="1" applyFill="1"/>
    <xf numFmtId="177" fontId="8" fillId="0" borderId="0" xfId="0" applyNumberFormat="1" applyFont="1" applyFill="1"/>
    <xf numFmtId="177" fontId="8" fillId="0" borderId="0" xfId="13" applyNumberFormat="1" applyFont="1" applyFill="1"/>
    <xf numFmtId="177" fontId="10" fillId="0" borderId="0" xfId="13" applyNumberFormat="1" applyFont="1" applyFill="1"/>
    <xf numFmtId="0" fontId="18" fillId="0" borderId="0" xfId="0" applyFont="1" applyAlignment="1">
      <alignment horizontal="left"/>
    </xf>
    <xf numFmtId="0" fontId="14" fillId="0" borderId="0" xfId="0" applyFont="1" applyAlignment="1">
      <alignment horizontal="left" indent="1"/>
    </xf>
    <xf numFmtId="165" fontId="0" fillId="0" borderId="11" xfId="0" applyNumberFormat="1" applyFill="1" applyBorder="1" applyAlignment="1">
      <alignment vertical="top"/>
    </xf>
    <xf numFmtId="180" fontId="46" fillId="0" borderId="0" xfId="13" applyNumberFormat="1" applyFont="1" applyFill="1"/>
    <xf numFmtId="167" fontId="46" fillId="0" borderId="0" xfId="9" applyNumberFormat="1" applyFont="1" applyFill="1"/>
    <xf numFmtId="49" fontId="25" fillId="0" borderId="0" xfId="0" applyNumberFormat="1" applyFont="1" applyFill="1" applyAlignment="1">
      <alignment horizontal="center"/>
    </xf>
    <xf numFmtId="0" fontId="25" fillId="0" borderId="0" xfId="0" applyFont="1" applyFill="1"/>
    <xf numFmtId="0" fontId="33" fillId="0" borderId="0" xfId="0" applyFont="1" applyFill="1" applyAlignment="1">
      <alignment horizontal="left" indent="2"/>
    </xf>
    <xf numFmtId="177" fontId="12" fillId="0" borderId="0" xfId="0" applyNumberFormat="1" applyFont="1" applyFill="1"/>
    <xf numFmtId="177" fontId="12" fillId="0" borderId="2" xfId="0" applyNumberFormat="1" applyFont="1" applyFill="1" applyBorder="1" applyAlignment="1">
      <alignment vertical="center"/>
    </xf>
    <xf numFmtId="167" fontId="22" fillId="0" borderId="0" xfId="9" applyNumberFormat="1" applyFont="1" applyFill="1" applyAlignment="1">
      <alignment horizontal="right"/>
    </xf>
    <xf numFmtId="167" fontId="25" fillId="0" borderId="0" xfId="9" applyNumberFormat="1" applyFont="1" applyFill="1" applyAlignment="1">
      <alignment horizontal="right"/>
    </xf>
    <xf numFmtId="166" fontId="8" fillId="0" borderId="0" xfId="0" applyNumberFormat="1" applyFont="1" applyFill="1" applyAlignment="1">
      <alignment vertical="center"/>
    </xf>
    <xf numFmtId="166" fontId="16" fillId="0" borderId="2" xfId="0" applyNumberFormat="1" applyFont="1" applyFill="1" applyBorder="1" applyAlignment="1">
      <alignment vertical="center"/>
    </xf>
    <xf numFmtId="177" fontId="16" fillId="0" borderId="2" xfId="0" applyNumberFormat="1" applyFont="1" applyFill="1" applyBorder="1" applyAlignment="1">
      <alignment vertical="center"/>
    </xf>
    <xf numFmtId="9" fontId="25" fillId="0" borderId="2" xfId="9" applyNumberFormat="1" applyFont="1" applyFill="1" applyBorder="1" applyAlignment="1">
      <alignment horizontal="right" vertical="center"/>
    </xf>
    <xf numFmtId="9" fontId="0" fillId="0" borderId="0" xfId="9" applyFont="1"/>
    <xf numFmtId="0" fontId="8" fillId="0" borderId="0" xfId="11" applyAlignment="1">
      <alignment horizontal="left" indent="1"/>
    </xf>
    <xf numFmtId="0" fontId="8" fillId="0" borderId="0" xfId="11" applyFill="1" applyAlignment="1">
      <alignment horizontal="left" indent="1"/>
    </xf>
    <xf numFmtId="0" fontId="8" fillId="0" borderId="0" xfId="11" applyAlignment="1"/>
    <xf numFmtId="0" fontId="18" fillId="0" borderId="3" xfId="11" applyFont="1" applyBorder="1"/>
    <xf numFmtId="0" fontId="8" fillId="0" borderId="0" xfId="0" applyFont="1" applyFill="1" applyAlignment="1">
      <alignment vertical="top"/>
    </xf>
    <xf numFmtId="4" fontId="8" fillId="0" borderId="0" xfId="0" applyNumberFormat="1" applyFont="1" applyFill="1" applyAlignment="1">
      <alignment horizontal="left"/>
    </xf>
    <xf numFmtId="166" fontId="25" fillId="0" borderId="0" xfId="0" applyNumberFormat="1" applyFont="1" applyFill="1"/>
    <xf numFmtId="166" fontId="14" fillId="0" borderId="0" xfId="0" applyNumberFormat="1" applyFont="1" applyAlignment="1">
      <alignment horizontal="right"/>
    </xf>
    <xf numFmtId="0" fontId="14" fillId="0" borderId="0" xfId="0" applyFont="1" applyFill="1" applyAlignment="1">
      <alignment horizontal="left" indent="1"/>
    </xf>
    <xf numFmtId="0" fontId="8" fillId="0" borderId="7" xfId="0" applyFont="1" applyBorder="1" applyAlignment="1">
      <alignment horizontal="left"/>
    </xf>
    <xf numFmtId="165" fontId="8" fillId="0" borderId="0" xfId="0" applyNumberFormat="1" applyFont="1"/>
    <xf numFmtId="175" fontId="14" fillId="0" borderId="0" xfId="2" applyNumberFormat="1" applyFont="1" applyAlignment="1">
      <alignment horizontal="right"/>
    </xf>
    <xf numFmtId="166" fontId="8" fillId="0" borderId="2" xfId="0" applyNumberFormat="1" applyFont="1" applyFill="1" applyBorder="1" applyAlignment="1">
      <alignment horizontal="left" indent="1"/>
    </xf>
    <xf numFmtId="166" fontId="8" fillId="0" borderId="2" xfId="0" applyNumberFormat="1" applyFont="1" applyFill="1" applyBorder="1"/>
    <xf numFmtId="177" fontId="8" fillId="0" borderId="2" xfId="0" applyNumberFormat="1" applyFont="1" applyFill="1" applyBorder="1"/>
    <xf numFmtId="166" fontId="8" fillId="0" borderId="0" xfId="0" applyNumberFormat="1" applyFont="1" applyFill="1" applyBorder="1" applyAlignment="1">
      <alignment horizontal="left" indent="1"/>
    </xf>
    <xf numFmtId="166" fontId="8" fillId="0" borderId="0" xfId="0" applyNumberFormat="1" applyFont="1" applyFill="1" applyBorder="1"/>
    <xf numFmtId="177" fontId="8" fillId="0" borderId="0" xfId="0" applyNumberFormat="1" applyFont="1" applyFill="1" applyBorder="1"/>
    <xf numFmtId="177" fontId="16" fillId="0" borderId="0" xfId="0" applyNumberFormat="1" applyFont="1" applyFill="1" applyAlignment="1">
      <alignment horizontal="right"/>
    </xf>
    <xf numFmtId="173" fontId="8" fillId="0" borderId="0" xfId="0" applyNumberFormat="1" applyFont="1" applyBorder="1" applyAlignment="1">
      <alignment horizontal="center" vertical="center"/>
    </xf>
    <xf numFmtId="170" fontId="8" fillId="0" borderId="0" xfId="3" applyNumberFormat="1" applyFill="1"/>
    <xf numFmtId="170" fontId="8" fillId="0" borderId="3" xfId="3" applyNumberFormat="1" applyFill="1" applyBorder="1"/>
    <xf numFmtId="0" fontId="8" fillId="0" borderId="0" xfId="0" applyFont="1" applyFill="1" applyBorder="1" applyAlignment="1">
      <alignment horizontal="left"/>
    </xf>
    <xf numFmtId="0" fontId="8" fillId="0" borderId="0" xfId="0" applyFont="1" applyAlignment="1">
      <alignment vertical="center"/>
    </xf>
    <xf numFmtId="177" fontId="8" fillId="0" borderId="2" xfId="0" applyNumberFormat="1" applyFont="1" applyFill="1" applyBorder="1" applyAlignment="1">
      <alignment horizontal="right"/>
    </xf>
    <xf numFmtId="0" fontId="18" fillId="0" borderId="0" xfId="0" applyFont="1" applyFill="1" applyAlignment="1">
      <alignment vertical="center"/>
    </xf>
    <xf numFmtId="3" fontId="0" fillId="0" borderId="0" xfId="0" applyNumberFormat="1" applyFill="1"/>
    <xf numFmtId="0" fontId="12" fillId="0" borderId="4" xfId="0" applyFont="1" applyFill="1" applyBorder="1" applyAlignment="1">
      <alignment horizontal="center" vertical="center"/>
    </xf>
    <xf numFmtId="3" fontId="12" fillId="0" borderId="4" xfId="0" applyNumberFormat="1" applyFont="1" applyFill="1" applyBorder="1" applyAlignment="1">
      <alignment horizontal="right" vertical="center" wrapText="1"/>
    </xf>
    <xf numFmtId="0" fontId="12" fillId="0" borderId="0" xfId="0" applyFont="1" applyFill="1" applyBorder="1" applyAlignment="1">
      <alignment horizontal="left"/>
    </xf>
    <xf numFmtId="0" fontId="0" fillId="0" borderId="0" xfId="0" applyFill="1" applyBorder="1" applyAlignment="1">
      <alignment horizontal="left" indent="1"/>
    </xf>
    <xf numFmtId="3" fontId="0" fillId="0" borderId="0" xfId="0" applyNumberFormat="1" applyFont="1" applyFill="1" applyBorder="1" applyAlignment="1">
      <alignment vertical="center"/>
    </xf>
    <xf numFmtId="3" fontId="0" fillId="0" borderId="0" xfId="0" applyNumberFormat="1" applyFill="1" applyBorder="1" applyAlignment="1">
      <alignment vertical="center"/>
    </xf>
    <xf numFmtId="169" fontId="10" fillId="0" borderId="0" xfId="0" applyNumberFormat="1" applyFont="1" applyBorder="1"/>
    <xf numFmtId="3" fontId="10" fillId="0" borderId="0" xfId="0" applyNumberFormat="1" applyFont="1" applyBorder="1" applyAlignment="1">
      <alignment horizontal="right" vertical="center"/>
    </xf>
    <xf numFmtId="183" fontId="0" fillId="0" borderId="0" xfId="0" applyNumberFormat="1"/>
    <xf numFmtId="169" fontId="0" fillId="0" borderId="2" xfId="0" applyNumberFormat="1" applyBorder="1" applyAlignment="1">
      <alignment vertical="center"/>
    </xf>
    <xf numFmtId="3" fontId="0" fillId="0" borderId="0" xfId="0" applyNumberFormat="1" applyAlignment="1">
      <alignment horizontal="center"/>
    </xf>
    <xf numFmtId="0" fontId="8" fillId="0" borderId="0" xfId="0" applyFont="1" applyAlignment="1"/>
    <xf numFmtId="183" fontId="8" fillId="0" borderId="0" xfId="0" applyNumberFormat="1" applyFont="1" applyAlignment="1">
      <alignment horizontal="center"/>
    </xf>
    <xf numFmtId="3" fontId="8" fillId="0" borderId="0" xfId="0" applyNumberFormat="1" applyFont="1" applyAlignment="1">
      <alignment horizontal="center"/>
    </xf>
    <xf numFmtId="3" fontId="8" fillId="0" borderId="2" xfId="0" applyNumberFormat="1" applyFont="1" applyBorder="1" applyAlignment="1">
      <alignment horizontal="center" vertical="center"/>
    </xf>
    <xf numFmtId="169" fontId="18" fillId="0" borderId="0" xfId="0" applyNumberFormat="1" applyFont="1" applyBorder="1"/>
    <xf numFmtId="169" fontId="0" fillId="0" borderId="0" xfId="0" applyNumberFormat="1" applyBorder="1" applyAlignment="1"/>
    <xf numFmtId="3" fontId="0" fillId="0" borderId="0" xfId="0" applyNumberFormat="1" applyFill="1" applyBorder="1" applyAlignment="1">
      <alignment horizontal="right"/>
    </xf>
    <xf numFmtId="173" fontId="8" fillId="0" borderId="0" xfId="0" applyNumberFormat="1" applyFont="1" applyBorder="1" applyAlignment="1">
      <alignment horizontal="center"/>
    </xf>
    <xf numFmtId="182" fontId="8" fillId="0" borderId="0" xfId="0" applyNumberFormat="1" applyFont="1" applyFill="1" applyBorder="1" applyAlignment="1"/>
    <xf numFmtId="166" fontId="8" fillId="3" borderId="0" xfId="0" applyNumberFormat="1" applyFont="1" applyFill="1"/>
    <xf numFmtId="166" fontId="8" fillId="0" borderId="0" xfId="12" applyNumberFormat="1" applyFont="1" applyFill="1" applyBorder="1"/>
    <xf numFmtId="166" fontId="16" fillId="0" borderId="0" xfId="0" applyNumberFormat="1" applyFont="1" applyFill="1" applyBorder="1"/>
    <xf numFmtId="166" fontId="10" fillId="0" borderId="0" xfId="0" applyNumberFormat="1" applyFont="1" applyFill="1" applyBorder="1"/>
    <xf numFmtId="166" fontId="16" fillId="0" borderId="0" xfId="0" applyNumberFormat="1" applyFont="1" applyBorder="1"/>
    <xf numFmtId="166" fontId="12" fillId="0" borderId="0" xfId="0" applyNumberFormat="1" applyFont="1" applyBorder="1" applyAlignment="1">
      <alignment horizontal="right"/>
    </xf>
    <xf numFmtId="166" fontId="10" fillId="0" borderId="0" xfId="0" applyNumberFormat="1" applyFont="1" applyBorder="1"/>
    <xf numFmtId="166" fontId="8" fillId="0" borderId="0" xfId="0" applyNumberFormat="1" applyFont="1" applyBorder="1"/>
    <xf numFmtId="166" fontId="8" fillId="0" borderId="0" xfId="0" applyNumberFormat="1" applyFont="1" applyAlignment="1">
      <alignment vertical="top"/>
    </xf>
    <xf numFmtId="177" fontId="8" fillId="0" borderId="0" xfId="0" applyNumberFormat="1" applyFont="1" applyFill="1" applyAlignment="1">
      <alignment vertical="top"/>
    </xf>
    <xf numFmtId="166" fontId="10" fillId="0" borderId="0" xfId="0" applyNumberFormat="1" applyFont="1" applyBorder="1" applyAlignment="1">
      <alignment vertical="top"/>
    </xf>
    <xf numFmtId="0" fontId="8" fillId="0" borderId="0" xfId="0" applyFont="1" applyAlignment="1">
      <alignment horizontal="left" vertical="top" wrapText="1" indent="1"/>
    </xf>
    <xf numFmtId="182" fontId="8" fillId="0" borderId="0" xfId="0" applyNumberFormat="1" applyFont="1" applyBorder="1" applyAlignment="1">
      <alignment vertical="center"/>
    </xf>
    <xf numFmtId="169" fontId="8" fillId="0" borderId="1" xfId="11" applyNumberFormat="1" applyBorder="1" applyAlignment="1">
      <alignment horizontal="center" vertical="center" wrapText="1"/>
    </xf>
    <xf numFmtId="169" fontId="8" fillId="0" borderId="1" xfId="11" applyNumberFormat="1" applyFill="1" applyBorder="1" applyAlignment="1">
      <alignment horizontal="right" vertical="center" wrapText="1"/>
    </xf>
    <xf numFmtId="173" fontId="8" fillId="0" borderId="0" xfId="11" applyNumberFormat="1" applyBorder="1" applyAlignment="1">
      <alignment horizontal="center"/>
    </xf>
    <xf numFmtId="3" fontId="8" fillId="0" borderId="0" xfId="11" applyNumberFormat="1" applyFill="1" applyBorder="1" applyAlignment="1">
      <alignment horizontal="right"/>
    </xf>
    <xf numFmtId="173" fontId="8" fillId="0" borderId="0" xfId="11" applyNumberFormat="1" applyBorder="1" applyAlignment="1">
      <alignment horizontal="center" vertical="center"/>
    </xf>
    <xf numFmtId="3" fontId="8" fillId="0" borderId="0" xfId="11" applyNumberFormat="1" applyFill="1" applyBorder="1" applyAlignment="1">
      <alignment horizontal="right" vertical="center"/>
    </xf>
    <xf numFmtId="173" fontId="8" fillId="0" borderId="2" xfId="11" applyNumberFormat="1" applyBorder="1" applyAlignment="1">
      <alignment horizontal="center" vertical="top"/>
    </xf>
    <xf numFmtId="3" fontId="8" fillId="0" borderId="2" xfId="11" applyNumberFormat="1" applyFill="1" applyBorder="1" applyAlignment="1">
      <alignment horizontal="right" vertical="top"/>
    </xf>
    <xf numFmtId="0" fontId="10" fillId="0" borderId="0" xfId="0" applyFont="1" applyAlignment="1">
      <alignment horizontal="left" indent="5"/>
    </xf>
    <xf numFmtId="173" fontId="8" fillId="0" borderId="2" xfId="0" applyNumberFormat="1" applyFont="1" applyBorder="1" applyAlignment="1">
      <alignment horizontal="center" vertical="top"/>
    </xf>
    <xf numFmtId="0" fontId="48" fillId="0" borderId="0" xfId="0" applyFont="1" applyAlignment="1">
      <alignment horizontal="left"/>
    </xf>
    <xf numFmtId="169" fontId="8" fillId="0" borderId="1" xfId="0" applyNumberFormat="1" applyFont="1" applyFill="1" applyBorder="1" applyAlignment="1">
      <alignment horizontal="left" vertical="center" indent="10"/>
    </xf>
    <xf numFmtId="169" fontId="0" fillId="0" borderId="0" xfId="0" applyNumberFormat="1" applyFill="1" applyBorder="1" applyAlignment="1">
      <alignment horizontal="left" vertical="center" indent="10"/>
    </xf>
    <xf numFmtId="0" fontId="50" fillId="0" borderId="1" xfId="0" applyFont="1" applyFill="1" applyBorder="1" applyAlignment="1">
      <alignment horizontal="left" vertical="center" indent="15"/>
    </xf>
    <xf numFmtId="0" fontId="50" fillId="0" borderId="0" xfId="0" applyFont="1" applyAlignment="1">
      <alignment horizontal="left" indent="1"/>
    </xf>
    <xf numFmtId="3" fontId="8" fillId="0" borderId="2" xfId="0" applyNumberFormat="1" applyFont="1" applyFill="1" applyBorder="1" applyAlignment="1">
      <alignment horizontal="right" vertical="top"/>
    </xf>
    <xf numFmtId="0" fontId="8" fillId="0" borderId="1" xfId="0" applyFont="1" applyBorder="1" applyAlignment="1">
      <alignment horizontal="left" vertical="center" indent="1"/>
    </xf>
    <xf numFmtId="0" fontId="50" fillId="0" borderId="2" xfId="0" applyFont="1" applyBorder="1" applyAlignment="1">
      <alignment horizontal="left" vertical="top"/>
    </xf>
    <xf numFmtId="169" fontId="10" fillId="0" borderId="0" xfId="0" applyNumberFormat="1" applyFont="1" applyBorder="1" applyAlignment="1">
      <alignment vertical="top"/>
    </xf>
    <xf numFmtId="169" fontId="12" fillId="0" borderId="0" xfId="0" applyNumberFormat="1" applyFont="1" applyBorder="1"/>
    <xf numFmtId="169" fontId="19" fillId="0" borderId="4" xfId="0" applyNumberFormat="1" applyFont="1" applyBorder="1"/>
    <xf numFmtId="3" fontId="12" fillId="0" borderId="15" xfId="0" applyNumberFormat="1" applyFont="1" applyBorder="1" applyAlignment="1">
      <alignment horizontal="right" vertical="center"/>
    </xf>
    <xf numFmtId="3" fontId="12" fillId="0" borderId="4" xfId="0" applyNumberFormat="1" applyFont="1" applyBorder="1" applyAlignment="1">
      <alignment horizontal="right" vertical="center"/>
    </xf>
    <xf numFmtId="3" fontId="12" fillId="0" borderId="16" xfId="0" applyNumberFormat="1" applyFont="1" applyBorder="1" applyAlignment="1">
      <alignment horizontal="right" vertical="center"/>
    </xf>
    <xf numFmtId="169" fontId="0" fillId="0" borderId="2" xfId="0" applyNumberFormat="1" applyBorder="1" applyAlignment="1">
      <alignment horizontal="center" vertical="center" wrapText="1"/>
    </xf>
    <xf numFmtId="3" fontId="12" fillId="0" borderId="14" xfId="0" applyNumberFormat="1" applyFont="1" applyBorder="1" applyAlignment="1">
      <alignment horizontal="right" vertical="center"/>
    </xf>
    <xf numFmtId="3" fontId="12" fillId="0" borderId="12" xfId="0" applyNumberFormat="1" applyFont="1" applyBorder="1" applyAlignment="1">
      <alignment horizontal="right" vertical="center"/>
    </xf>
    <xf numFmtId="3" fontId="0" fillId="0" borderId="2" xfId="0" applyNumberFormat="1" applyBorder="1" applyAlignment="1">
      <alignment horizontal="right" vertical="center"/>
    </xf>
    <xf numFmtId="3" fontId="0" fillId="0" borderId="13" xfId="0" applyNumberFormat="1" applyBorder="1" applyAlignment="1">
      <alignment horizontal="right" vertical="center"/>
    </xf>
    <xf numFmtId="3" fontId="0" fillId="0" borderId="14" xfId="0" applyNumberFormat="1" applyBorder="1" applyAlignment="1">
      <alignment horizontal="right" vertical="center"/>
    </xf>
    <xf numFmtId="3" fontId="12" fillId="0" borderId="15" xfId="0" applyNumberFormat="1" applyFont="1" applyFill="1" applyBorder="1" applyAlignment="1">
      <alignment horizontal="right"/>
    </xf>
    <xf numFmtId="3" fontId="12" fillId="0" borderId="0" xfId="0" applyNumberFormat="1" applyFont="1" applyFill="1" applyBorder="1" applyAlignment="1">
      <alignment horizontal="right"/>
    </xf>
    <xf numFmtId="3" fontId="12" fillId="0" borderId="5" xfId="0" applyNumberFormat="1" applyFont="1" applyFill="1" applyBorder="1" applyAlignment="1">
      <alignment horizontal="right"/>
    </xf>
    <xf numFmtId="3" fontId="0" fillId="0" borderId="4" xfId="0" applyNumberFormat="1" applyFill="1" applyBorder="1" applyAlignment="1">
      <alignment horizontal="right"/>
    </xf>
    <xf numFmtId="3" fontId="0" fillId="0" borderId="16" xfId="0" applyNumberFormat="1" applyFill="1" applyBorder="1" applyAlignment="1">
      <alignment horizontal="right"/>
    </xf>
    <xf numFmtId="3" fontId="12" fillId="0" borderId="11" xfId="0" applyNumberFormat="1" applyFont="1" applyFill="1" applyBorder="1" applyAlignment="1">
      <alignment horizontal="right"/>
    </xf>
    <xf numFmtId="3" fontId="12" fillId="0" borderId="11" xfId="0" applyNumberFormat="1" applyFont="1" applyBorder="1" applyAlignment="1">
      <alignment horizontal="right" vertical="center"/>
    </xf>
    <xf numFmtId="3" fontId="12" fillId="0" borderId="9" xfId="0" applyNumberFormat="1" applyFont="1" applyBorder="1" applyAlignment="1">
      <alignment horizontal="right" vertical="center"/>
    </xf>
    <xf numFmtId="3" fontId="0" fillId="0" borderId="10" xfId="0" applyNumberFormat="1" applyBorder="1" applyAlignment="1">
      <alignment horizontal="right" vertical="center"/>
    </xf>
    <xf numFmtId="3" fontId="12" fillId="0" borderId="14" xfId="0" applyNumberFormat="1" applyFont="1" applyBorder="1" applyAlignment="1">
      <alignment horizontal="right" vertical="top"/>
    </xf>
    <xf numFmtId="3" fontId="12" fillId="0" borderId="2" xfId="0" applyNumberFormat="1" applyFont="1" applyBorder="1" applyAlignment="1">
      <alignment horizontal="right" vertical="top"/>
    </xf>
    <xf numFmtId="3" fontId="12" fillId="0" borderId="12" xfId="0" applyNumberFormat="1" applyFont="1" applyBorder="1" applyAlignment="1">
      <alignment horizontal="right" vertical="top"/>
    </xf>
    <xf numFmtId="3" fontId="0" fillId="0" borderId="13" xfId="0" applyNumberFormat="1" applyBorder="1" applyAlignment="1">
      <alignment horizontal="right" vertical="top"/>
    </xf>
    <xf numFmtId="169" fontId="12" fillId="0" borderId="2" xfId="0" applyNumberFormat="1" applyFont="1" applyBorder="1" applyAlignment="1">
      <alignment vertical="center"/>
    </xf>
    <xf numFmtId="182" fontId="12" fillId="0" borderId="15" xfId="0" applyNumberFormat="1" applyFont="1" applyFill="1" applyBorder="1" applyAlignment="1"/>
    <xf numFmtId="182" fontId="12" fillId="0" borderId="0" xfId="0" applyNumberFormat="1" applyFont="1" applyFill="1" applyBorder="1" applyAlignment="1"/>
    <xf numFmtId="182" fontId="12" fillId="0" borderId="5" xfId="0" applyNumberFormat="1" applyFont="1" applyFill="1" applyBorder="1" applyAlignment="1"/>
    <xf numFmtId="182" fontId="8" fillId="0" borderId="4" xfId="0" applyNumberFormat="1" applyFont="1" applyFill="1" applyBorder="1" applyAlignment="1"/>
    <xf numFmtId="182" fontId="8" fillId="0" borderId="16" xfId="0" applyNumberFormat="1" applyFont="1" applyFill="1" applyBorder="1" applyAlignment="1"/>
    <xf numFmtId="182" fontId="12" fillId="0" borderId="11" xfId="0" applyNumberFormat="1" applyFont="1" applyBorder="1" applyAlignment="1">
      <alignment vertical="center"/>
    </xf>
    <xf numFmtId="182" fontId="12" fillId="0" borderId="0" xfId="0" applyNumberFormat="1" applyFont="1" applyBorder="1" applyAlignment="1">
      <alignment vertical="center"/>
    </xf>
    <xf numFmtId="182" fontId="12" fillId="0" borderId="9" xfId="0" applyNumberFormat="1" applyFont="1" applyBorder="1" applyAlignment="1">
      <alignment vertical="center"/>
    </xf>
    <xf numFmtId="182" fontId="8" fillId="0" borderId="10" xfId="0" applyNumberFormat="1" applyFont="1" applyBorder="1" applyAlignment="1">
      <alignment vertical="center"/>
    </xf>
    <xf numFmtId="182" fontId="12" fillId="0" borderId="14" xfId="0" applyNumberFormat="1" applyFont="1" applyFill="1" applyBorder="1" applyAlignment="1">
      <alignment vertical="top"/>
    </xf>
    <xf numFmtId="182" fontId="12" fillId="0" borderId="2" xfId="0" applyNumberFormat="1" applyFont="1" applyFill="1" applyBorder="1" applyAlignment="1">
      <alignment vertical="top"/>
    </xf>
    <xf numFmtId="182" fontId="0" fillId="0" borderId="2" xfId="0" applyNumberFormat="1" applyFill="1" applyBorder="1" applyAlignment="1">
      <alignment vertical="top"/>
    </xf>
    <xf numFmtId="182" fontId="12" fillId="0" borderId="12" xfId="0" applyNumberFormat="1" applyFont="1" applyFill="1" applyBorder="1" applyAlignment="1">
      <alignment vertical="top"/>
    </xf>
    <xf numFmtId="182" fontId="0" fillId="0" borderId="13" xfId="0" applyNumberFormat="1" applyFill="1" applyBorder="1" applyAlignment="1">
      <alignment vertical="top"/>
    </xf>
    <xf numFmtId="169" fontId="12" fillId="0" borderId="0" xfId="0" applyNumberFormat="1" applyFont="1" applyBorder="1" applyAlignment="1">
      <alignment vertical="center"/>
    </xf>
    <xf numFmtId="169" fontId="0" fillId="0" borderId="5" xfId="0" applyNumberFormat="1" applyBorder="1" applyAlignment="1">
      <alignment vertical="center" wrapText="1"/>
    </xf>
    <xf numFmtId="169" fontId="0" fillId="0" borderId="4" xfId="0" applyNumberFormat="1" applyBorder="1" applyAlignment="1">
      <alignment vertical="center" wrapText="1"/>
    </xf>
    <xf numFmtId="169" fontId="0" fillId="0" borderId="16" xfId="0" applyNumberFormat="1" applyBorder="1" applyAlignment="1">
      <alignment vertical="center" wrapText="1"/>
    </xf>
    <xf numFmtId="169" fontId="12" fillId="0" borderId="16" xfId="0" applyNumberFormat="1" applyFont="1" applyBorder="1" applyAlignment="1">
      <alignment vertical="center" wrapText="1"/>
    </xf>
    <xf numFmtId="169" fontId="0" fillId="0" borderId="15" xfId="0" applyNumberFormat="1" applyBorder="1" applyAlignment="1">
      <alignment vertical="center" wrapText="1"/>
    </xf>
    <xf numFmtId="166" fontId="12" fillId="0" borderId="7" xfId="0" applyNumberFormat="1" applyFont="1" applyBorder="1" applyAlignment="1">
      <alignment horizontal="right" vertical="center"/>
    </xf>
    <xf numFmtId="166" fontId="0" fillId="0" borderId="1" xfId="0" applyNumberFormat="1" applyBorder="1" applyAlignment="1">
      <alignment horizontal="right" vertical="center"/>
    </xf>
    <xf numFmtId="166" fontId="0" fillId="0" borderId="6" xfId="0" applyNumberFormat="1" applyBorder="1" applyAlignment="1">
      <alignment horizontal="right" vertical="center"/>
    </xf>
    <xf numFmtId="166" fontId="12" fillId="0" borderId="1" xfId="0" applyNumberFormat="1" applyFont="1" applyBorder="1" applyAlignment="1">
      <alignment horizontal="right" vertical="center"/>
    </xf>
    <xf numFmtId="166" fontId="12" fillId="0" borderId="8" xfId="0" applyNumberFormat="1" applyFont="1" applyBorder="1" applyAlignment="1">
      <alignment horizontal="right" vertical="center"/>
    </xf>
    <xf numFmtId="169" fontId="0" fillId="0" borderId="1" xfId="0" applyNumberFormat="1" applyBorder="1"/>
    <xf numFmtId="169" fontId="12" fillId="0" borderId="1" xfId="0" applyNumberFormat="1" applyFont="1" applyBorder="1"/>
    <xf numFmtId="166" fontId="12" fillId="0" borderId="9" xfId="0" applyNumberFormat="1" applyFont="1" applyBorder="1" applyAlignment="1">
      <alignment horizontal="right"/>
    </xf>
    <xf numFmtId="166" fontId="0" fillId="0" borderId="0" xfId="0" applyNumberFormat="1" applyBorder="1" applyAlignment="1">
      <alignment horizontal="right"/>
    </xf>
    <xf numFmtId="166" fontId="0" fillId="0" borderId="10" xfId="0" applyNumberFormat="1" applyBorder="1" applyAlignment="1">
      <alignment horizontal="right"/>
    </xf>
    <xf numFmtId="166" fontId="12" fillId="0" borderId="11" xfId="0" applyNumberFormat="1" applyFont="1" applyBorder="1" applyAlignment="1">
      <alignment horizontal="right"/>
    </xf>
    <xf numFmtId="166" fontId="12" fillId="0" borderId="9" xfId="0" applyNumberFormat="1" applyFont="1" applyBorder="1" applyAlignment="1">
      <alignment horizontal="right" vertical="center"/>
    </xf>
    <xf numFmtId="166" fontId="0" fillId="0" borderId="0" xfId="0" applyNumberFormat="1" applyBorder="1" applyAlignment="1">
      <alignment horizontal="right" vertical="center"/>
    </xf>
    <xf numFmtId="166" fontId="0" fillId="0" borderId="10" xfId="0" applyNumberFormat="1" applyBorder="1" applyAlignment="1">
      <alignment horizontal="right" vertical="center"/>
    </xf>
    <xf numFmtId="166" fontId="12" fillId="0" borderId="0" xfId="0" applyNumberFormat="1" applyFont="1" applyBorder="1" applyAlignment="1">
      <alignment horizontal="right" vertical="center"/>
    </xf>
    <xf numFmtId="166" fontId="12" fillId="0" borderId="11" xfId="0" applyNumberFormat="1" applyFont="1" applyBorder="1" applyAlignment="1">
      <alignment horizontal="right" vertical="center"/>
    </xf>
    <xf numFmtId="3" fontId="0" fillId="0" borderId="2" xfId="0" applyNumberFormat="1" applyFill="1" applyBorder="1" applyAlignment="1">
      <alignment horizontal="center" vertical="top"/>
    </xf>
    <xf numFmtId="166" fontId="12" fillId="0" borderId="12" xfId="0" applyNumberFormat="1" applyFont="1" applyBorder="1" applyAlignment="1">
      <alignment horizontal="right" vertical="top"/>
    </xf>
    <xf numFmtId="166" fontId="0" fillId="0" borderId="2" xfId="0" applyNumberFormat="1" applyBorder="1" applyAlignment="1">
      <alignment horizontal="right" vertical="top"/>
    </xf>
    <xf numFmtId="166" fontId="0" fillId="0" borderId="13" xfId="0" applyNumberFormat="1" applyBorder="1" applyAlignment="1">
      <alignment horizontal="right" vertical="top"/>
    </xf>
    <xf numFmtId="166" fontId="12" fillId="0" borderId="2" xfId="0" applyNumberFormat="1" applyFont="1" applyBorder="1" applyAlignment="1">
      <alignment horizontal="right" vertical="top"/>
    </xf>
    <xf numFmtId="166" fontId="12" fillId="0" borderId="14" xfId="0" applyNumberFormat="1" applyFont="1" applyBorder="1" applyAlignment="1">
      <alignment horizontal="right" vertical="top"/>
    </xf>
    <xf numFmtId="0" fontId="0" fillId="0" borderId="2" xfId="0" applyBorder="1" applyAlignment="1">
      <alignment horizontal="center" vertical="center"/>
    </xf>
    <xf numFmtId="166" fontId="12" fillId="0" borderId="14" xfId="0" applyNumberFormat="1" applyFont="1" applyBorder="1" applyAlignment="1">
      <alignment horizontal="right" vertical="center"/>
    </xf>
    <xf numFmtId="166" fontId="12" fillId="0" borderId="2" xfId="0" applyNumberFormat="1" applyFont="1" applyBorder="1" applyAlignment="1">
      <alignment horizontal="right" vertical="center"/>
    </xf>
    <xf numFmtId="166" fontId="0" fillId="0" borderId="2" xfId="0" applyNumberFormat="1" applyBorder="1" applyAlignment="1">
      <alignment horizontal="right" vertical="center"/>
    </xf>
    <xf numFmtId="166" fontId="12" fillId="0" borderId="12" xfId="0" applyNumberFormat="1" applyFont="1" applyBorder="1" applyAlignment="1">
      <alignment horizontal="right" vertical="center"/>
    </xf>
    <xf numFmtId="166" fontId="0" fillId="0" borderId="13" xfId="0" applyNumberFormat="1" applyBorder="1" applyAlignment="1">
      <alignment horizontal="right" vertical="center"/>
    </xf>
    <xf numFmtId="183" fontId="12" fillId="0" borderId="0" xfId="0" applyNumberFormat="1" applyFont="1"/>
    <xf numFmtId="3" fontId="0" fillId="0" borderId="2" xfId="0" applyNumberFormat="1" applyBorder="1" applyAlignment="1">
      <alignment horizontal="center" vertical="top"/>
    </xf>
    <xf numFmtId="166" fontId="12" fillId="0" borderId="0" xfId="0" applyNumberFormat="1" applyFont="1" applyBorder="1" applyAlignment="1">
      <alignment horizontal="right" vertical="top"/>
    </xf>
    <xf numFmtId="166" fontId="0" fillId="0" borderId="0" xfId="0" applyNumberFormat="1" applyBorder="1" applyAlignment="1">
      <alignment horizontal="right" vertical="top"/>
    </xf>
    <xf numFmtId="169" fontId="8" fillId="0" borderId="4" xfId="0" applyNumberFormat="1" applyFont="1" applyFill="1" applyBorder="1" applyAlignment="1">
      <alignment horizontal="left" vertical="center" indent="10"/>
    </xf>
    <xf numFmtId="169" fontId="12" fillId="0" borderId="2" xfId="0" applyNumberFormat="1" applyFont="1" applyBorder="1"/>
    <xf numFmtId="3" fontId="12" fillId="0" borderId="5" xfId="0" applyNumberFormat="1" applyFont="1" applyBorder="1" applyAlignment="1">
      <alignment horizontal="right"/>
    </xf>
    <xf numFmtId="3" fontId="0" fillId="0" borderId="4" xfId="0" applyNumberFormat="1" applyBorder="1" applyAlignment="1">
      <alignment horizontal="right"/>
    </xf>
    <xf numFmtId="3" fontId="0" fillId="0" borderId="16" xfId="0" applyNumberFormat="1" applyBorder="1" applyAlignment="1">
      <alignment horizontal="right"/>
    </xf>
    <xf numFmtId="3" fontId="12" fillId="0" borderId="4" xfId="0" applyNumberFormat="1" applyFont="1" applyBorder="1" applyAlignment="1">
      <alignment horizontal="right"/>
    </xf>
    <xf numFmtId="3" fontId="12" fillId="0" borderId="15" xfId="0" applyNumberFormat="1" applyFont="1" applyBorder="1" applyAlignment="1">
      <alignment horizontal="right"/>
    </xf>
    <xf numFmtId="3" fontId="12" fillId="0" borderId="9" xfId="0" applyNumberFormat="1" applyFont="1" applyBorder="1" applyAlignment="1">
      <alignment horizontal="right"/>
    </xf>
    <xf numFmtId="3" fontId="0" fillId="0" borderId="10" xfId="0" applyNumberFormat="1" applyBorder="1" applyAlignment="1">
      <alignment horizontal="right"/>
    </xf>
    <xf numFmtId="3" fontId="12" fillId="0" borderId="0" xfId="0" applyNumberFormat="1" applyFont="1" applyBorder="1" applyAlignment="1">
      <alignment horizontal="right"/>
    </xf>
    <xf numFmtId="3" fontId="12" fillId="0" borderId="11" xfId="0" applyNumberFormat="1" applyFont="1" applyBorder="1" applyAlignment="1">
      <alignment horizontal="right"/>
    </xf>
    <xf numFmtId="0" fontId="48" fillId="0" borderId="0" xfId="0" applyFont="1" applyAlignment="1">
      <alignment horizontal="left" indent="1"/>
    </xf>
    <xf numFmtId="3" fontId="0" fillId="0" borderId="0" xfId="0" applyNumberFormat="1" applyFont="1" applyBorder="1" applyAlignment="1">
      <alignment horizontal="right" vertical="center"/>
    </xf>
    <xf numFmtId="3" fontId="0" fillId="0" borderId="10" xfId="0" applyNumberFormat="1" applyFont="1" applyBorder="1" applyAlignment="1">
      <alignment horizontal="right" vertical="center"/>
    </xf>
    <xf numFmtId="3" fontId="16" fillId="0" borderId="9" xfId="0" applyNumberFormat="1" applyFont="1" applyBorder="1" applyAlignment="1">
      <alignment horizontal="right" vertical="center"/>
    </xf>
    <xf numFmtId="3" fontId="10" fillId="0" borderId="10" xfId="0" applyNumberFormat="1" applyFont="1" applyBorder="1" applyAlignment="1">
      <alignment horizontal="right" vertical="center"/>
    </xf>
    <xf numFmtId="3" fontId="16" fillId="0" borderId="0" xfId="0" applyNumberFormat="1" applyFont="1" applyBorder="1" applyAlignment="1">
      <alignment horizontal="right" vertical="center"/>
    </xf>
    <xf numFmtId="3" fontId="16" fillId="0" borderId="11"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13" xfId="0" applyNumberFormat="1" applyFont="1" applyBorder="1" applyAlignment="1">
      <alignment horizontal="right" vertical="center"/>
    </xf>
    <xf numFmtId="169" fontId="8" fillId="0" borderId="2" xfId="0" applyNumberFormat="1" applyFont="1" applyFill="1" applyBorder="1" applyAlignment="1">
      <alignment horizontal="left" vertical="center" indent="10"/>
    </xf>
    <xf numFmtId="169" fontId="8" fillId="0" borderId="0" xfId="0" applyNumberFormat="1" applyFont="1" applyFill="1" applyBorder="1" applyAlignment="1">
      <alignment horizontal="left" vertical="center" indent="10"/>
    </xf>
    <xf numFmtId="3" fontId="12" fillId="0" borderId="1" xfId="0" applyNumberFormat="1" applyFont="1" applyBorder="1" applyAlignment="1">
      <alignment horizontal="right" vertical="center"/>
    </xf>
    <xf numFmtId="166" fontId="12" fillId="0" borderId="5" xfId="0" applyNumberFormat="1" applyFont="1" applyBorder="1" applyAlignment="1">
      <alignment horizontal="right"/>
    </xf>
    <xf numFmtId="166" fontId="0" fillId="0" borderId="4" xfId="0" applyNumberFormat="1" applyBorder="1" applyAlignment="1">
      <alignment horizontal="right"/>
    </xf>
    <xf numFmtId="166" fontId="0" fillId="0" borderId="16" xfId="0" applyNumberFormat="1" applyBorder="1" applyAlignment="1">
      <alignment horizontal="right"/>
    </xf>
    <xf numFmtId="166" fontId="12" fillId="0" borderId="4" xfId="0" applyNumberFormat="1" applyFont="1" applyBorder="1" applyAlignment="1">
      <alignment horizontal="right"/>
    </xf>
    <xf numFmtId="166" fontId="12" fillId="0" borderId="15" xfId="0" applyNumberFormat="1" applyFont="1" applyBorder="1" applyAlignment="1">
      <alignment horizontal="right"/>
    </xf>
    <xf numFmtId="166" fontId="16" fillId="0" borderId="9" xfId="0" applyNumberFormat="1" applyFont="1" applyBorder="1" applyAlignment="1">
      <alignment horizontal="right" vertical="center"/>
    </xf>
    <xf numFmtId="166" fontId="10" fillId="0" borderId="0" xfId="0" applyNumberFormat="1" applyFont="1" applyBorder="1" applyAlignment="1">
      <alignment horizontal="right" vertical="center"/>
    </xf>
    <xf numFmtId="166" fontId="10" fillId="0" borderId="10" xfId="0" applyNumberFormat="1" applyFont="1" applyBorder="1" applyAlignment="1">
      <alignment horizontal="right" vertical="center"/>
    </xf>
    <xf numFmtId="166" fontId="16" fillId="0" borderId="0" xfId="0" applyNumberFormat="1" applyFont="1" applyBorder="1" applyAlignment="1">
      <alignment horizontal="right" vertical="center"/>
    </xf>
    <xf numFmtId="166" fontId="16" fillId="0" borderId="11" xfId="0" applyNumberFormat="1" applyFont="1" applyBorder="1" applyAlignment="1">
      <alignment horizontal="right" vertical="center"/>
    </xf>
    <xf numFmtId="166" fontId="16" fillId="0" borderId="12" xfId="0" applyNumberFormat="1" applyFont="1" applyBorder="1" applyAlignment="1">
      <alignment horizontal="right" vertical="center"/>
    </xf>
    <xf numFmtId="166" fontId="10" fillId="0" borderId="2" xfId="0" applyNumberFormat="1" applyFont="1" applyBorder="1" applyAlignment="1">
      <alignment horizontal="right" vertical="center"/>
    </xf>
    <xf numFmtId="166" fontId="10" fillId="0" borderId="13" xfId="0" applyNumberFormat="1" applyFont="1" applyBorder="1" applyAlignment="1">
      <alignment horizontal="right" vertical="center"/>
    </xf>
    <xf numFmtId="166" fontId="16" fillId="0" borderId="2" xfId="0" applyNumberFormat="1" applyFont="1" applyBorder="1" applyAlignment="1">
      <alignment horizontal="right" vertical="center"/>
    </xf>
    <xf numFmtId="166" fontId="16" fillId="0" borderId="14" xfId="0" applyNumberFormat="1" applyFont="1" applyBorder="1" applyAlignment="1">
      <alignment horizontal="right" vertical="center"/>
    </xf>
    <xf numFmtId="169" fontId="16" fillId="0" borderId="0" xfId="0" applyNumberFormat="1" applyFont="1" applyBorder="1"/>
    <xf numFmtId="169" fontId="19" fillId="0" borderId="0" xfId="0" applyNumberFormat="1" applyFont="1" applyBorder="1"/>
    <xf numFmtId="166" fontId="0" fillId="0" borderId="0" xfId="0" applyNumberFormat="1" applyBorder="1" applyAlignment="1">
      <alignment vertical="center"/>
    </xf>
    <xf numFmtId="169" fontId="0" fillId="0" borderId="0" xfId="0" applyNumberFormat="1" applyFont="1" applyBorder="1"/>
    <xf numFmtId="3" fontId="14" fillId="0" borderId="0" xfId="7" applyNumberFormat="1" applyBorder="1"/>
    <xf numFmtId="3" fontId="25" fillId="0" borderId="0" xfId="0" applyNumberFormat="1" applyFont="1"/>
    <xf numFmtId="3" fontId="25" fillId="0" borderId="0" xfId="0" applyNumberFormat="1" applyFont="1" applyBorder="1"/>
    <xf numFmtId="3" fontId="25" fillId="0" borderId="0" xfId="7" applyNumberFormat="1" applyFont="1"/>
    <xf numFmtId="0" fontId="18" fillId="0" borderId="2" xfId="0" applyFont="1" applyBorder="1" applyAlignment="1">
      <alignment vertical="center"/>
    </xf>
    <xf numFmtId="3" fontId="11" fillId="0" borderId="1" xfId="0" applyNumberFormat="1" applyFont="1" applyBorder="1" applyAlignment="1">
      <alignment vertical="center"/>
    </xf>
    <xf numFmtId="3" fontId="11" fillId="0" borderId="0" xfId="0" applyNumberFormat="1" applyFont="1" applyBorder="1"/>
    <xf numFmtId="3" fontId="12" fillId="0" borderId="0" xfId="0" applyNumberFormat="1" applyFont="1" applyBorder="1" applyAlignment="1">
      <alignment vertical="top"/>
    </xf>
    <xf numFmtId="0" fontId="19" fillId="0" borderId="1" xfId="0" applyFont="1" applyBorder="1" applyAlignment="1">
      <alignment horizontal="left"/>
    </xf>
    <xf numFmtId="0" fontId="0" fillId="0" borderId="1" xfId="0" applyBorder="1" applyAlignment="1">
      <alignment horizontal="left" indent="1"/>
    </xf>
    <xf numFmtId="0" fontId="26" fillId="0" borderId="1" xfId="0" applyFont="1" applyBorder="1"/>
    <xf numFmtId="166" fontId="8" fillId="0" borderId="1" xfId="0" applyNumberFormat="1" applyFont="1" applyFill="1" applyBorder="1" applyAlignment="1">
      <alignment horizontal="center" vertical="center"/>
    </xf>
    <xf numFmtId="0" fontId="51" fillId="0" borderId="0" xfId="17" applyFont="1"/>
    <xf numFmtId="0" fontId="51" fillId="0" borderId="1" xfId="17" applyFont="1" applyBorder="1" applyAlignment="1">
      <alignment vertical="center"/>
    </xf>
    <xf numFmtId="0" fontId="52" fillId="0" borderId="0" xfId="17" applyFont="1" applyFill="1"/>
    <xf numFmtId="184" fontId="51" fillId="0" borderId="0" xfId="17" applyNumberFormat="1" applyFont="1"/>
    <xf numFmtId="0" fontId="53" fillId="0" borderId="0" xfId="17" applyFont="1" applyFill="1"/>
    <xf numFmtId="0" fontId="51" fillId="0" borderId="0" xfId="17" applyFont="1" applyFill="1"/>
    <xf numFmtId="0" fontId="51" fillId="0" borderId="2" xfId="17" applyFont="1" applyFill="1" applyBorder="1" applyAlignment="1">
      <alignment vertical="top"/>
    </xf>
    <xf numFmtId="184" fontId="51" fillId="0" borderId="2" xfId="17" applyNumberFormat="1" applyFont="1" applyBorder="1" applyAlignment="1">
      <alignment vertical="top"/>
    </xf>
    <xf numFmtId="0" fontId="51" fillId="0" borderId="2" xfId="17" applyFont="1" applyBorder="1" applyAlignment="1">
      <alignment vertical="top"/>
    </xf>
    <xf numFmtId="184" fontId="52" fillId="0" borderId="0" xfId="17" applyNumberFormat="1" applyFont="1" applyFill="1"/>
    <xf numFmtId="184" fontId="51" fillId="0" borderId="0" xfId="17" applyNumberFormat="1" applyFont="1" applyFill="1"/>
    <xf numFmtId="0" fontId="53" fillId="0" borderId="0" xfId="17" applyFont="1" applyFill="1" applyAlignment="1">
      <alignment horizontal="left"/>
    </xf>
    <xf numFmtId="0" fontId="51" fillId="0" borderId="0" xfId="17" applyFont="1" applyFill="1" applyAlignment="1">
      <alignment horizontal="left"/>
    </xf>
    <xf numFmtId="0" fontId="51" fillId="0" borderId="0" xfId="17" applyFont="1" applyFill="1" applyAlignment="1">
      <alignment horizontal="left" indent="1"/>
    </xf>
    <xf numFmtId="0" fontId="51" fillId="0" borderId="2" xfId="17" applyFont="1" applyFill="1" applyBorder="1" applyAlignment="1">
      <alignment horizontal="left" vertical="top" indent="1"/>
    </xf>
    <xf numFmtId="184" fontId="51" fillId="0" borderId="2" xfId="17" applyNumberFormat="1" applyFont="1" applyFill="1" applyBorder="1" applyAlignment="1">
      <alignment vertical="top"/>
    </xf>
    <xf numFmtId="184" fontId="54" fillId="0" borderId="0" xfId="17" applyNumberFormat="1" applyFont="1" applyFill="1"/>
    <xf numFmtId="3" fontId="51" fillId="0" borderId="0" xfId="17" applyNumberFormat="1" applyFont="1" applyFill="1" applyBorder="1"/>
    <xf numFmtId="0" fontId="7" fillId="0" borderId="0" xfId="17"/>
    <xf numFmtId="3" fontId="51" fillId="0" borderId="0" xfId="17" applyNumberFormat="1" applyFont="1" applyFill="1"/>
    <xf numFmtId="184" fontId="51" fillId="4" borderId="0" xfId="17" applyNumberFormat="1" applyFont="1" applyFill="1"/>
    <xf numFmtId="0" fontId="51" fillId="0" borderId="0" xfId="17" applyFont="1" applyBorder="1"/>
    <xf numFmtId="0" fontId="8" fillId="0" borderId="2" xfId="0" applyFont="1" applyBorder="1" applyAlignment="1">
      <alignment horizontal="left" vertical="top"/>
    </xf>
    <xf numFmtId="167" fontId="0" fillId="0" borderId="0" xfId="9" applyNumberFormat="1" applyFont="1"/>
    <xf numFmtId="4" fontId="8" fillId="0" borderId="0" xfId="0" applyNumberFormat="1" applyFont="1" applyFill="1" applyAlignment="1">
      <alignment horizontal="left" indent="1"/>
    </xf>
    <xf numFmtId="0" fontId="7" fillId="0" borderId="0" xfId="17" applyFont="1" applyFill="1" applyAlignment="1">
      <alignment vertical="center"/>
    </xf>
    <xf numFmtId="0" fontId="8" fillId="0" borderId="1" xfId="18" applyFont="1" applyFill="1" applyBorder="1" applyAlignment="1">
      <alignment horizontal="center" vertical="center"/>
    </xf>
    <xf numFmtId="3" fontId="51" fillId="0" borderId="1" xfId="17" applyNumberFormat="1" applyFont="1" applyFill="1" applyBorder="1" applyAlignment="1">
      <alignment horizontal="right" vertical="center"/>
    </xf>
    <xf numFmtId="3" fontId="52" fillId="0" borderId="0" xfId="17" applyNumberFormat="1" applyFont="1" applyFill="1" applyBorder="1"/>
    <xf numFmtId="185" fontId="51" fillId="0" borderId="0" xfId="17" applyNumberFormat="1" applyFont="1" applyFill="1"/>
    <xf numFmtId="3" fontId="54" fillId="0" borderId="0" xfId="17" applyNumberFormat="1" applyFont="1" applyFill="1" applyBorder="1"/>
    <xf numFmtId="0" fontId="52" fillId="0" borderId="0" xfId="17" applyNumberFormat="1" applyFont="1" applyFill="1" applyBorder="1" applyAlignment="1">
      <alignment vertical="center"/>
    </xf>
    <xf numFmtId="0" fontId="54" fillId="0" borderId="0" xfId="17" applyFont="1" applyFill="1" applyBorder="1"/>
    <xf numFmtId="0" fontId="54" fillId="0" borderId="2" xfId="17" applyFont="1" applyFill="1" applyBorder="1" applyAlignment="1">
      <alignment vertical="top"/>
    </xf>
    <xf numFmtId="185" fontId="51" fillId="0" borderId="2" xfId="17" applyNumberFormat="1" applyFont="1" applyFill="1" applyBorder="1" applyAlignment="1">
      <alignment vertical="top"/>
    </xf>
    <xf numFmtId="3" fontId="52" fillId="0" borderId="4" xfId="17" applyNumberFormat="1" applyFont="1" applyFill="1" applyBorder="1" applyAlignment="1">
      <alignment horizontal="center"/>
    </xf>
    <xf numFmtId="185" fontId="51" fillId="0" borderId="0" xfId="17" applyNumberFormat="1" applyFont="1" applyFill="1" applyBorder="1"/>
    <xf numFmtId="3" fontId="54" fillId="0" borderId="0" xfId="17" applyNumberFormat="1" applyFont="1" applyFill="1" applyAlignment="1">
      <alignment horizontal="left" indent="1"/>
    </xf>
    <xf numFmtId="3" fontId="54" fillId="0" borderId="0" xfId="17" applyNumberFormat="1" applyFont="1" applyFill="1" applyAlignment="1">
      <alignment horizontal="left" vertical="top" indent="1"/>
    </xf>
    <xf numFmtId="184" fontId="51" fillId="0" borderId="0" xfId="17" applyNumberFormat="1" applyFont="1" applyFill="1" applyBorder="1"/>
    <xf numFmtId="0" fontId="55" fillId="0" borderId="0" xfId="17" applyFont="1" applyFill="1"/>
    <xf numFmtId="167" fontId="51" fillId="0" borderId="0" xfId="20" applyNumberFormat="1" applyFont="1" applyFill="1"/>
    <xf numFmtId="3" fontId="54" fillId="0" borderId="0" xfId="17" applyNumberFormat="1" applyFont="1" applyFill="1" applyBorder="1" applyAlignment="1">
      <alignment horizontal="left" indent="1"/>
    </xf>
    <xf numFmtId="3" fontId="52" fillId="0" borderId="0" xfId="17" applyNumberFormat="1" applyFont="1" applyFill="1" applyAlignment="1">
      <alignment horizontal="left"/>
    </xf>
    <xf numFmtId="0" fontId="55" fillId="0" borderId="0" xfId="17" applyFont="1" applyFill="1" applyAlignment="1">
      <alignment horizontal="left"/>
    </xf>
    <xf numFmtId="0" fontId="52" fillId="0" borderId="2" xfId="17" applyFont="1" applyFill="1" applyBorder="1" applyAlignment="1">
      <alignment vertical="top"/>
    </xf>
    <xf numFmtId="167" fontId="51" fillId="0" borderId="2" xfId="20" applyNumberFormat="1" applyFont="1" applyFill="1" applyBorder="1" applyAlignment="1">
      <alignment vertical="top"/>
    </xf>
    <xf numFmtId="166" fontId="51" fillId="0" borderId="2" xfId="17" applyNumberFormat="1" applyFont="1" applyFill="1" applyBorder="1" applyAlignment="1">
      <alignment vertical="top"/>
    </xf>
    <xf numFmtId="0" fontId="51" fillId="0" borderId="0" xfId="17" applyFont="1" applyFill="1" applyAlignment="1">
      <alignment horizontal="left" indent="3"/>
    </xf>
    <xf numFmtId="0" fontId="52" fillId="0" borderId="0" xfId="17" applyFont="1" applyFill="1" applyAlignment="1"/>
    <xf numFmtId="0" fontId="51" fillId="0" borderId="0" xfId="17" applyFont="1" applyFill="1" applyAlignment="1">
      <alignment horizontal="left" indent="2"/>
    </xf>
    <xf numFmtId="3" fontId="51" fillId="0" borderId="0" xfId="17" applyNumberFormat="1" applyFont="1" applyFill="1" applyAlignment="1">
      <alignment horizontal="left" indent="2"/>
    </xf>
    <xf numFmtId="184" fontId="51" fillId="0" borderId="2" xfId="17" applyNumberFormat="1" applyFont="1" applyFill="1" applyBorder="1"/>
    <xf numFmtId="0" fontId="54" fillId="0" borderId="0" xfId="17" applyFont="1" applyFill="1" applyAlignment="1">
      <alignment horizontal="left"/>
    </xf>
    <xf numFmtId="0" fontId="56" fillId="0" borderId="0" xfId="17" applyFont="1" applyFill="1" applyAlignment="1">
      <alignment horizontal="left" indent="1"/>
    </xf>
    <xf numFmtId="0" fontId="51" fillId="0" borderId="2" xfId="17" applyFont="1" applyFill="1" applyBorder="1" applyAlignment="1">
      <alignment horizontal="left" vertical="top" indent="2"/>
    </xf>
    <xf numFmtId="184" fontId="54" fillId="0" borderId="2" xfId="17" applyNumberFormat="1" applyFont="1" applyFill="1" applyBorder="1" applyAlignment="1">
      <alignment vertical="top"/>
    </xf>
    <xf numFmtId="3" fontId="52" fillId="0" borderId="0" xfId="17" applyNumberFormat="1" applyFont="1" applyFill="1"/>
    <xf numFmtId="3" fontId="54" fillId="0" borderId="2" xfId="17" applyNumberFormat="1" applyFont="1" applyFill="1" applyBorder="1" applyAlignment="1">
      <alignment horizontal="left" vertical="top" indent="1"/>
    </xf>
    <xf numFmtId="181" fontId="51" fillId="0" borderId="0" xfId="17" applyNumberFormat="1" applyFont="1" applyFill="1"/>
    <xf numFmtId="0" fontId="51" fillId="0" borderId="1" xfId="17" applyFont="1" applyFill="1" applyBorder="1" applyAlignment="1">
      <alignment vertical="center"/>
    </xf>
    <xf numFmtId="0" fontId="7" fillId="0" borderId="0" xfId="17" applyFill="1"/>
    <xf numFmtId="167" fontId="8" fillId="0" borderId="2" xfId="9" applyNumberFormat="1" applyFont="1" applyBorder="1"/>
    <xf numFmtId="3" fontId="0" fillId="0" borderId="12" xfId="0" applyNumberFormat="1" applyFill="1" applyBorder="1"/>
    <xf numFmtId="179" fontId="0" fillId="0" borderId="0" xfId="0" applyNumberFormat="1"/>
    <xf numFmtId="0" fontId="8" fillId="0" borderId="1" xfId="0" applyFont="1" applyFill="1" applyBorder="1" applyAlignment="1">
      <alignment horizontal="right" wrapText="1"/>
    </xf>
    <xf numFmtId="49" fontId="14" fillId="0" borderId="0" xfId="0" applyNumberFormat="1" applyFont="1"/>
    <xf numFmtId="177" fontId="8" fillId="0" borderId="0" xfId="0" applyNumberFormat="1" applyFont="1" applyFill="1" applyBorder="1" applyAlignment="1">
      <alignment horizontal="right"/>
    </xf>
    <xf numFmtId="0" fontId="18" fillId="0" borderId="1" xfId="0" applyFont="1" applyFill="1" applyBorder="1" applyAlignment="1">
      <alignment vertical="center"/>
    </xf>
    <xf numFmtId="3" fontId="0" fillId="0" borderId="1" xfId="0" applyNumberFormat="1" applyFill="1" applyBorder="1"/>
    <xf numFmtId="167" fontId="11" fillId="0" borderId="0" xfId="9" applyNumberFormat="1" applyFont="1" applyAlignment="1">
      <alignment horizontal="right"/>
    </xf>
    <xf numFmtId="167" fontId="11" fillId="0" borderId="2" xfId="9" applyNumberFormat="1" applyFont="1" applyBorder="1" applyAlignment="1">
      <alignment horizontal="right"/>
    </xf>
    <xf numFmtId="166" fontId="8" fillId="0" borderId="1" xfId="0" applyNumberFormat="1" applyFont="1" applyFill="1" applyBorder="1" applyAlignment="1">
      <alignment horizontal="right" vertical="center"/>
    </xf>
    <xf numFmtId="167" fontId="11" fillId="0" borderId="0" xfId="0" applyNumberFormat="1" applyFont="1" applyAlignment="1">
      <alignment vertical="top"/>
    </xf>
    <xf numFmtId="0" fontId="12" fillId="0" borderId="3" xfId="11" applyFont="1" applyBorder="1" applyAlignment="1">
      <alignment vertical="center"/>
    </xf>
    <xf numFmtId="186" fontId="0" fillId="0" borderId="0" xfId="0" applyNumberFormat="1" applyFill="1"/>
    <xf numFmtId="186" fontId="0" fillId="0" borderId="0" xfId="0" applyNumberFormat="1"/>
    <xf numFmtId="165" fontId="12" fillId="0" borderId="0" xfId="0" applyNumberFormat="1" applyFont="1" applyFill="1" applyAlignment="1">
      <alignment horizontal="right" vertical="center"/>
    </xf>
    <xf numFmtId="165" fontId="0" fillId="0" borderId="0" xfId="0" applyNumberFormat="1" applyFill="1" applyAlignment="1">
      <alignment horizontal="right" vertical="center"/>
    </xf>
    <xf numFmtId="165" fontId="0" fillId="0" borderId="2" xfId="0" applyNumberFormat="1" applyFill="1" applyBorder="1" applyAlignment="1">
      <alignment horizontal="right" vertical="center"/>
    </xf>
    <xf numFmtId="165" fontId="0" fillId="0" borderId="0" xfId="0" applyNumberFormat="1" applyFill="1" applyBorder="1" applyAlignment="1">
      <alignment vertical="center"/>
    </xf>
    <xf numFmtId="0" fontId="8" fillId="0" borderId="1" xfId="1" applyNumberFormat="1" applyFont="1" applyBorder="1" applyAlignment="1">
      <alignment horizontal="right" vertical="center"/>
    </xf>
    <xf numFmtId="165" fontId="8" fillId="0" borderId="4" xfId="8" applyNumberFormat="1" applyFont="1" applyBorder="1"/>
    <xf numFmtId="165" fontId="8" fillId="0" borderId="0" xfId="8" applyNumberFormat="1" applyFont="1" applyBorder="1"/>
    <xf numFmtId="165" fontId="8" fillId="0" borderId="2" xfId="1" applyNumberFormat="1" applyFont="1" applyBorder="1" applyAlignment="1">
      <alignment vertical="top"/>
    </xf>
    <xf numFmtId="0" fontId="8" fillId="0" borderId="1" xfId="0" applyFont="1" applyFill="1" applyBorder="1" applyAlignment="1">
      <alignment horizontal="left" vertical="center" indent="1"/>
    </xf>
    <xf numFmtId="0" fontId="10" fillId="0" borderId="0" xfId="0" applyFont="1" applyFill="1" applyBorder="1" applyAlignment="1">
      <alignment horizontal="left" indent="1"/>
    </xf>
    <xf numFmtId="0" fontId="52" fillId="0" borderId="0" xfId="11" applyFont="1" applyFill="1" applyBorder="1" applyAlignment="1">
      <alignment horizontal="center"/>
    </xf>
    <xf numFmtId="184" fontId="51" fillId="0" borderId="0" xfId="11" applyNumberFormat="1" applyFont="1" applyFill="1" applyBorder="1" applyAlignment="1">
      <alignment vertical="top"/>
    </xf>
    <xf numFmtId="0" fontId="51" fillId="0" borderId="0" xfId="11" applyFont="1" applyBorder="1" applyAlignment="1">
      <alignment vertical="top"/>
    </xf>
    <xf numFmtId="0" fontId="0" fillId="0" borderId="0" xfId="21" applyFont="1" applyFill="1" applyAlignment="1">
      <alignment horizontal="left" indent="1"/>
    </xf>
    <xf numFmtId="0" fontId="8" fillId="0" borderId="0" xfId="11" applyFont="1" applyFill="1" applyAlignment="1">
      <alignment vertical="center"/>
    </xf>
    <xf numFmtId="0" fontId="51" fillId="0" borderId="0" xfId="11" applyFont="1" applyFill="1"/>
    <xf numFmtId="0" fontId="51" fillId="0" borderId="0" xfId="11" applyFont="1"/>
    <xf numFmtId="3" fontId="51" fillId="0" borderId="1" xfId="11" applyNumberFormat="1" applyFont="1" applyFill="1" applyBorder="1" applyAlignment="1">
      <alignment horizontal="right" vertical="center"/>
    </xf>
    <xf numFmtId="0" fontId="51" fillId="0" borderId="1" xfId="11" applyFont="1" applyBorder="1" applyAlignment="1">
      <alignment vertical="center"/>
    </xf>
    <xf numFmtId="3" fontId="52" fillId="0" borderId="0" xfId="11" applyNumberFormat="1" applyFont="1" applyFill="1" applyBorder="1"/>
    <xf numFmtId="184" fontId="51" fillId="0" borderId="0" xfId="11" applyNumberFormat="1" applyFont="1" applyFill="1"/>
    <xf numFmtId="3" fontId="54" fillId="0" borderId="0" xfId="11" applyNumberFormat="1" applyFont="1" applyFill="1" applyBorder="1"/>
    <xf numFmtId="0" fontId="52" fillId="0" borderId="0" xfId="11" applyNumberFormat="1" applyFont="1" applyFill="1" applyBorder="1" applyAlignment="1">
      <alignment vertical="center"/>
    </xf>
    <xf numFmtId="0" fontId="54" fillId="0" borderId="0" xfId="11" applyFont="1" applyFill="1" applyBorder="1"/>
    <xf numFmtId="0" fontId="54" fillId="0" borderId="2" xfId="11" applyFont="1" applyFill="1" applyBorder="1" applyAlignment="1">
      <alignment vertical="top"/>
    </xf>
    <xf numFmtId="184" fontId="51" fillId="0" borderId="2" xfId="11" applyNumberFormat="1" applyFont="1" applyFill="1" applyBorder="1" applyAlignment="1">
      <alignment vertical="top"/>
    </xf>
    <xf numFmtId="0" fontId="51" fillId="0" borderId="2" xfId="11" applyFont="1" applyBorder="1" applyAlignment="1">
      <alignment vertical="top"/>
    </xf>
    <xf numFmtId="3" fontId="52" fillId="0" borderId="4" xfId="11" applyNumberFormat="1" applyFont="1" applyFill="1" applyBorder="1" applyAlignment="1">
      <alignment horizontal="center"/>
    </xf>
    <xf numFmtId="184" fontId="51" fillId="0" borderId="0" xfId="11" applyNumberFormat="1" applyFont="1" applyFill="1" applyBorder="1"/>
    <xf numFmtId="0" fontId="51" fillId="0" borderId="0" xfId="11" applyFont="1" applyBorder="1"/>
    <xf numFmtId="3" fontId="54" fillId="0" borderId="0" xfId="11" applyNumberFormat="1" applyFont="1" applyFill="1" applyAlignment="1">
      <alignment horizontal="left" indent="1"/>
    </xf>
    <xf numFmtId="3" fontId="54" fillId="0" borderId="0" xfId="11" applyNumberFormat="1" applyFont="1" applyFill="1" applyAlignment="1">
      <alignment horizontal="left" vertical="top" indent="1"/>
    </xf>
    <xf numFmtId="0" fontId="55" fillId="0" borderId="0" xfId="11" applyFont="1" applyFill="1"/>
    <xf numFmtId="0" fontId="51" fillId="0" borderId="0" xfId="11" applyFont="1" applyFill="1" applyAlignment="1">
      <alignment horizontal="left" indent="1"/>
    </xf>
    <xf numFmtId="3" fontId="54" fillId="0" borderId="0" xfId="11" applyNumberFormat="1" applyFont="1" applyFill="1" applyBorder="1" applyAlignment="1">
      <alignment horizontal="left" indent="1"/>
    </xf>
    <xf numFmtId="3" fontId="52" fillId="0" borderId="0" xfId="11" applyNumberFormat="1" applyFont="1" applyFill="1" applyAlignment="1">
      <alignment horizontal="left"/>
    </xf>
    <xf numFmtId="0" fontId="55" fillId="0" borderId="0" xfId="11" applyFont="1" applyFill="1" applyAlignment="1">
      <alignment horizontal="left"/>
    </xf>
    <xf numFmtId="0" fontId="52" fillId="0" borderId="2" xfId="11" applyFont="1" applyFill="1" applyBorder="1" applyAlignment="1">
      <alignment vertical="top"/>
    </xf>
    <xf numFmtId="0" fontId="52" fillId="0" borderId="0" xfId="11" applyFont="1" applyFill="1" applyBorder="1" applyAlignment="1">
      <alignment vertical="top"/>
    </xf>
    <xf numFmtId="185" fontId="51" fillId="0" borderId="2" xfId="11" applyNumberFormat="1" applyFont="1" applyFill="1" applyBorder="1" applyAlignment="1">
      <alignment vertical="top"/>
    </xf>
    <xf numFmtId="0" fontId="7" fillId="0" borderId="0" xfId="21" applyFont="1" applyFill="1" applyAlignment="1">
      <alignment horizontal="left" indent="1"/>
    </xf>
    <xf numFmtId="0" fontId="51" fillId="0" borderId="0" xfId="11" applyFont="1" applyFill="1" applyAlignment="1">
      <alignment horizontal="left"/>
    </xf>
    <xf numFmtId="181" fontId="51" fillId="0" borderId="0" xfId="11" applyNumberFormat="1" applyFont="1" applyFill="1"/>
    <xf numFmtId="0" fontId="54" fillId="0" borderId="0" xfId="17" applyFont="1" applyFill="1"/>
    <xf numFmtId="0" fontId="51" fillId="0" borderId="0" xfId="21" applyFont="1" applyFill="1" applyAlignment="1">
      <alignment horizontal="left" indent="1"/>
    </xf>
    <xf numFmtId="0" fontId="52" fillId="0" borderId="0" xfId="11" applyFont="1" applyFill="1"/>
    <xf numFmtId="184" fontId="51" fillId="0" borderId="0" xfId="11" applyNumberFormat="1" applyFont="1"/>
    <xf numFmtId="0" fontId="53" fillId="0" borderId="0" xfId="11" applyFont="1" applyFill="1"/>
    <xf numFmtId="0" fontId="51" fillId="0" borderId="0" xfId="11" applyFont="1" applyAlignment="1">
      <alignment horizontal="left" indent="1"/>
    </xf>
    <xf numFmtId="0" fontId="51" fillId="0" borderId="0" xfId="11" applyFont="1" applyAlignment="1">
      <alignment horizontal="left" indent="4"/>
    </xf>
    <xf numFmtId="0" fontId="51" fillId="0" borderId="2" xfId="11" applyFont="1" applyFill="1" applyBorder="1" applyAlignment="1">
      <alignment vertical="top"/>
    </xf>
    <xf numFmtId="184" fontId="51" fillId="0" borderId="2" xfId="11" applyNumberFormat="1" applyFont="1" applyBorder="1" applyAlignment="1">
      <alignment vertical="top"/>
    </xf>
    <xf numFmtId="0" fontId="52" fillId="0" borderId="0" xfId="11" applyFont="1" applyAlignment="1"/>
    <xf numFmtId="0" fontId="53" fillId="0" borderId="0" xfId="11" applyFont="1" applyAlignment="1">
      <alignment horizontal="left"/>
    </xf>
    <xf numFmtId="0" fontId="51" fillId="0" borderId="0" xfId="11" applyFont="1" applyAlignment="1">
      <alignment horizontal="left"/>
    </xf>
    <xf numFmtId="0" fontId="53" fillId="0" borderId="0" xfId="11" applyFont="1" applyFill="1" applyAlignment="1">
      <alignment horizontal="left"/>
    </xf>
    <xf numFmtId="0" fontId="51" fillId="0" borderId="0" xfId="11" applyFont="1" applyAlignment="1">
      <alignment horizontal="left" indent="2"/>
    </xf>
    <xf numFmtId="3" fontId="51" fillId="0" borderId="0" xfId="11" applyNumberFormat="1" applyFont="1" applyAlignment="1">
      <alignment horizontal="left" indent="2"/>
    </xf>
    <xf numFmtId="3" fontId="51" fillId="0" borderId="0" xfId="11" applyNumberFormat="1" applyFont="1"/>
    <xf numFmtId="0" fontId="51" fillId="0" borderId="2" xfId="11" applyFont="1" applyFill="1" applyBorder="1" applyAlignment="1">
      <alignment horizontal="left" vertical="top" indent="1"/>
    </xf>
    <xf numFmtId="184" fontId="51" fillId="0" borderId="2" xfId="11" applyNumberFormat="1" applyFont="1" applyBorder="1"/>
    <xf numFmtId="0" fontId="52" fillId="0" borderId="0" xfId="11" applyNumberFormat="1" applyFont="1" applyBorder="1" applyAlignment="1">
      <alignment vertical="center"/>
    </xf>
    <xf numFmtId="0" fontId="54" fillId="0" borderId="0" xfId="11" applyFont="1" applyAlignment="1">
      <alignment horizontal="left"/>
    </xf>
    <xf numFmtId="0" fontId="55" fillId="0" borderId="0" xfId="11" applyFont="1"/>
    <xf numFmtId="184" fontId="54" fillId="0" borderId="0" xfId="11" applyNumberFormat="1" applyFont="1"/>
    <xf numFmtId="0" fontId="54" fillId="0" borderId="0" xfId="11" applyFont="1"/>
    <xf numFmtId="0" fontId="54" fillId="0" borderId="0" xfId="11" applyFont="1" applyFill="1"/>
    <xf numFmtId="0" fontId="56" fillId="0" borderId="0" xfId="11" applyFont="1" applyAlignment="1">
      <alignment horizontal="left" indent="1"/>
    </xf>
    <xf numFmtId="0" fontId="55" fillId="0" borderId="0" xfId="11" applyFont="1" applyAlignment="1">
      <alignment horizontal="left"/>
    </xf>
    <xf numFmtId="0" fontId="51" fillId="0" borderId="2" xfId="11" applyFont="1" applyBorder="1" applyAlignment="1">
      <alignment horizontal="left" vertical="top" indent="2"/>
    </xf>
    <xf numFmtId="184" fontId="54" fillId="0" borderId="2" xfId="11" applyNumberFormat="1" applyFont="1" applyBorder="1" applyAlignment="1">
      <alignment vertical="top"/>
    </xf>
    <xf numFmtId="0" fontId="0" fillId="0" borderId="14" xfId="0" applyBorder="1" applyAlignment="1">
      <alignment horizontal="right"/>
    </xf>
    <xf numFmtId="166" fontId="10" fillId="0" borderId="0" xfId="0" applyNumberFormat="1" applyFont="1" applyFill="1" applyAlignment="1">
      <alignment horizontal="left" vertical="center" wrapText="1" indent="1"/>
    </xf>
    <xf numFmtId="166" fontId="10" fillId="0" borderId="0" xfId="0" applyNumberFormat="1" applyFont="1" applyFill="1" applyAlignment="1">
      <alignment vertical="center"/>
    </xf>
    <xf numFmtId="177" fontId="10" fillId="0" borderId="0" xfId="0" applyNumberFormat="1" applyFont="1" applyFill="1" applyAlignment="1">
      <alignment horizontal="right" vertical="center"/>
    </xf>
    <xf numFmtId="0" fontId="12" fillId="0" borderId="0" xfId="0" applyFont="1" applyBorder="1" applyAlignment="1">
      <alignment vertical="center"/>
    </xf>
    <xf numFmtId="0" fontId="11" fillId="0" borderId="0" xfId="0" applyFont="1" applyBorder="1" applyAlignment="1">
      <alignment horizontal="left" indent="1"/>
    </xf>
    <xf numFmtId="0" fontId="11" fillId="0" borderId="0" xfId="0" applyFont="1" applyBorder="1" applyAlignment="1">
      <alignment horizontal="right" vertical="center"/>
    </xf>
    <xf numFmtId="3" fontId="12" fillId="0" borderId="2" xfId="0" applyNumberFormat="1" applyFont="1" applyBorder="1" applyAlignment="1">
      <alignment horizontal="left" indent="1"/>
    </xf>
    <xf numFmtId="0" fontId="19" fillId="0" borderId="0" xfId="0" applyFont="1" applyBorder="1" applyAlignment="1">
      <alignment horizontal="left" vertical="center"/>
    </xf>
    <xf numFmtId="0" fontId="0" fillId="0" borderId="0" xfId="0" applyBorder="1" applyAlignment="1">
      <alignment horizontal="left" vertical="center" indent="1"/>
    </xf>
    <xf numFmtId="0" fontId="0" fillId="0" borderId="0" xfId="0" applyBorder="1" applyAlignment="1">
      <alignment horizontal="right" vertical="center"/>
    </xf>
    <xf numFmtId="0" fontId="8" fillId="0" borderId="0" xfId="0" applyFont="1" applyAlignment="1">
      <alignment horizontal="left" vertical="center" indent="2"/>
    </xf>
    <xf numFmtId="0" fontId="8" fillId="0" borderId="0" xfId="0" applyFont="1" applyAlignment="1">
      <alignment horizontal="center"/>
    </xf>
    <xf numFmtId="180" fontId="8" fillId="0" borderId="0" xfId="0" applyNumberFormat="1" applyFont="1" applyFill="1"/>
    <xf numFmtId="180" fontId="12" fillId="0" borderId="2" xfId="0" applyNumberFormat="1" applyFont="1" applyFill="1" applyBorder="1" applyAlignment="1">
      <alignment vertical="center"/>
    </xf>
    <xf numFmtId="180" fontId="12" fillId="0" borderId="2" xfId="0" applyNumberFormat="1" applyFont="1" applyFill="1" applyBorder="1" applyAlignment="1">
      <alignment vertical="top"/>
    </xf>
    <xf numFmtId="0" fontId="0" fillId="0" borderId="2" xfId="0" applyFill="1" applyBorder="1" applyAlignment="1">
      <alignment vertical="center"/>
    </xf>
    <xf numFmtId="0" fontId="8" fillId="0" borderId="2" xfId="0" applyFont="1" applyFill="1" applyBorder="1" applyAlignment="1">
      <alignment vertical="center"/>
    </xf>
    <xf numFmtId="1" fontId="0" fillId="0" borderId="0" xfId="0" applyNumberFormat="1" applyFill="1" applyBorder="1" applyAlignment="1">
      <alignment horizontal="right" vertical="center"/>
    </xf>
    <xf numFmtId="14" fontId="17" fillId="0" borderId="2" xfId="0" applyNumberFormat="1" applyFont="1" applyFill="1" applyBorder="1" applyAlignment="1">
      <alignment horizontal="center" vertical="center"/>
    </xf>
    <xf numFmtId="168" fontId="12" fillId="0" borderId="0" xfId="1" applyNumberFormat="1" applyFont="1" applyFill="1" applyBorder="1" applyAlignment="1">
      <alignment horizontal="right" vertical="center"/>
    </xf>
    <xf numFmtId="165" fontId="12" fillId="0" borderId="0" xfId="0" applyNumberFormat="1" applyFont="1" applyFill="1" applyBorder="1" applyAlignment="1">
      <alignment horizontal="right" vertical="center"/>
    </xf>
    <xf numFmtId="168" fontId="8" fillId="0" borderId="0" xfId="1" applyNumberFormat="1" applyFont="1" applyFill="1" applyBorder="1" applyAlignment="1">
      <alignment horizontal="right" vertical="center"/>
    </xf>
    <xf numFmtId="165" fontId="8" fillId="0" borderId="0" xfId="0" applyNumberFormat="1" applyFont="1" applyBorder="1" applyAlignment="1">
      <alignment horizontal="right" vertical="center"/>
    </xf>
    <xf numFmtId="168" fontId="8" fillId="0" borderId="0" xfId="1" applyNumberFormat="1" applyFont="1" applyFill="1" applyBorder="1"/>
    <xf numFmtId="165" fontId="0" fillId="0" borderId="0" xfId="0" applyNumberFormat="1" applyFill="1" applyBorder="1" applyAlignment="1">
      <alignment horizontal="right" vertical="center"/>
    </xf>
    <xf numFmtId="168" fontId="8" fillId="0" borderId="2" xfId="1" applyNumberFormat="1" applyFont="1" applyFill="1" applyBorder="1" applyAlignment="1">
      <alignment horizontal="right" vertical="center"/>
    </xf>
    <xf numFmtId="165" fontId="8" fillId="0" borderId="2" xfId="0" applyNumberFormat="1" applyFont="1" applyBorder="1" applyAlignment="1">
      <alignment horizontal="right" vertical="center"/>
    </xf>
    <xf numFmtId="168" fontId="0" fillId="0" borderId="0" xfId="1" applyNumberFormat="1" applyFont="1" applyFill="1" applyBorder="1" applyAlignment="1">
      <alignment horizontal="right" vertical="center"/>
    </xf>
    <xf numFmtId="167" fontId="11" fillId="0" borderId="2" xfId="9" applyNumberFormat="1" applyFont="1" applyFill="1" applyBorder="1"/>
    <xf numFmtId="0" fontId="8" fillId="0" borderId="3" xfId="0" applyFont="1" applyFill="1" applyBorder="1"/>
    <xf numFmtId="43" fontId="8" fillId="0" borderId="0" xfId="9" applyNumberFormat="1" applyFont="1"/>
    <xf numFmtId="174" fontId="8" fillId="0" borderId="0" xfId="0" applyNumberFormat="1" applyFont="1"/>
    <xf numFmtId="0" fontId="18" fillId="0" borderId="0" xfId="0" applyFont="1" applyBorder="1" applyAlignment="1">
      <alignment vertical="top"/>
    </xf>
    <xf numFmtId="3" fontId="33" fillId="0" borderId="0" xfId="7" applyNumberFormat="1" applyFont="1" applyAlignment="1">
      <alignment horizontal="left" indent="3"/>
    </xf>
    <xf numFmtId="49" fontId="33" fillId="0" borderId="0" xfId="0" applyNumberFormat="1" applyFont="1" applyFill="1" applyAlignment="1">
      <alignment horizontal="center"/>
    </xf>
    <xf numFmtId="0" fontId="33" fillId="0" borderId="0" xfId="0" applyFont="1" applyAlignment="1">
      <alignment horizontal="left" indent="1"/>
    </xf>
    <xf numFmtId="167" fontId="33" fillId="0" borderId="0" xfId="9" applyNumberFormat="1" applyFont="1" applyFill="1"/>
    <xf numFmtId="0" fontId="18" fillId="0" borderId="0" xfId="23" applyFont="1" applyAlignment="1">
      <alignment vertical="center"/>
    </xf>
    <xf numFmtId="0" fontId="8" fillId="0" borderId="0" xfId="23" applyAlignment="1">
      <alignment vertical="center"/>
    </xf>
    <xf numFmtId="0" fontId="8" fillId="0" borderId="1" xfId="23" applyBorder="1" applyAlignment="1">
      <alignment horizontal="left" vertical="center" wrapText="1"/>
    </xf>
    <xf numFmtId="0" fontId="8" fillId="0" borderId="1" xfId="23" applyBorder="1" applyAlignment="1">
      <alignment horizontal="center" vertical="center" wrapText="1"/>
    </xf>
    <xf numFmtId="0" fontId="8" fillId="0" borderId="1" xfId="23" applyFont="1" applyBorder="1" applyAlignment="1">
      <alignment horizontal="center" vertical="center" wrapText="1"/>
    </xf>
    <xf numFmtId="0" fontId="8" fillId="0" borderId="0" xfId="23"/>
    <xf numFmtId="3" fontId="8" fillId="0" borderId="0" xfId="23" applyNumberFormat="1"/>
    <xf numFmtId="0" fontId="8" fillId="0" borderId="0" xfId="23" applyAlignment="1">
      <alignment horizontal="right"/>
    </xf>
    <xf numFmtId="0" fontId="8" fillId="0" borderId="0" xfId="23" applyFont="1"/>
    <xf numFmtId="0" fontId="8" fillId="0" borderId="0" xfId="23" applyAlignment="1">
      <alignment vertical="top"/>
    </xf>
    <xf numFmtId="3" fontId="8" fillId="0" borderId="0" xfId="23" applyNumberFormat="1" applyAlignment="1">
      <alignment vertical="top"/>
    </xf>
    <xf numFmtId="0" fontId="8" fillId="0" borderId="17" xfId="23" applyBorder="1" applyAlignment="1">
      <alignment vertical="top"/>
    </xf>
    <xf numFmtId="3" fontId="8" fillId="0" borderId="17" xfId="23" applyNumberFormat="1" applyBorder="1" applyAlignment="1">
      <alignment vertical="top"/>
    </xf>
    <xf numFmtId="0" fontId="8" fillId="0" borderId="0" xfId="23" applyBorder="1" applyAlignment="1">
      <alignment vertical="top"/>
    </xf>
    <xf numFmtId="3" fontId="8" fillId="0" borderId="0" xfId="23" applyNumberFormat="1" applyBorder="1" applyAlignment="1">
      <alignment vertical="top"/>
    </xf>
    <xf numFmtId="0" fontId="8" fillId="0" borderId="0" xfId="23" applyAlignment="1">
      <alignment horizontal="left" indent="1"/>
    </xf>
    <xf numFmtId="0" fontId="33" fillId="0" borderId="0" xfId="0" applyFont="1" applyFill="1" applyAlignment="1">
      <alignment horizontal="left" indent="1"/>
    </xf>
    <xf numFmtId="167" fontId="57" fillId="0" borderId="0" xfId="9" applyNumberFormat="1" applyFont="1" applyFill="1" applyAlignment="1">
      <alignment horizontal="center"/>
    </xf>
    <xf numFmtId="167" fontId="10" fillId="0" borderId="0" xfId="9" applyNumberFormat="1" applyFont="1"/>
    <xf numFmtId="9" fontId="10" fillId="0" borderId="0" xfId="9" applyFont="1"/>
    <xf numFmtId="0" fontId="12" fillId="0" borderId="0" xfId="11" applyFont="1" applyBorder="1" applyAlignment="1">
      <alignment horizontal="left" vertical="center" indent="1"/>
    </xf>
    <xf numFmtId="170" fontId="12" fillId="0" borderId="0" xfId="3" applyNumberFormat="1" applyFont="1"/>
    <xf numFmtId="0" fontId="8" fillId="0" borderId="2" xfId="0" applyFont="1" applyBorder="1" applyAlignment="1">
      <alignment horizontal="right"/>
    </xf>
    <xf numFmtId="0" fontId="18" fillId="0" borderId="0" xfId="0" applyFont="1" applyAlignment="1">
      <alignment vertical="top"/>
    </xf>
    <xf numFmtId="0" fontId="0" fillId="0" borderId="0" xfId="0" applyAlignment="1">
      <alignment horizontal="right"/>
    </xf>
    <xf numFmtId="0" fontId="58" fillId="3" borderId="8" xfId="0" applyFont="1" applyFill="1" applyBorder="1"/>
    <xf numFmtId="0" fontId="59" fillId="0" borderId="0" xfId="0" applyFont="1"/>
    <xf numFmtId="0" fontId="8" fillId="0" borderId="4" xfId="0" applyFont="1" applyBorder="1" applyAlignment="1">
      <alignment horizontal="center"/>
    </xf>
    <xf numFmtId="0" fontId="8" fillId="0" borderId="1" xfId="0" applyFont="1" applyBorder="1" applyAlignment="1">
      <alignment horizontal="right"/>
    </xf>
    <xf numFmtId="0" fontId="8" fillId="0" borderId="1" xfId="0" applyFont="1" applyBorder="1" applyAlignment="1">
      <alignment horizontal="center"/>
    </xf>
    <xf numFmtId="0" fontId="8" fillId="0" borderId="2" xfId="0" applyFont="1" applyBorder="1" applyAlignment="1">
      <alignment horizontal="center"/>
    </xf>
    <xf numFmtId="0" fontId="8" fillId="0" borderId="0" xfId="0" applyFont="1" applyBorder="1" applyAlignment="1">
      <alignment horizontal="left"/>
    </xf>
    <xf numFmtId="3" fontId="8" fillId="0" borderId="0" xfId="0" applyNumberFormat="1" applyFont="1" applyBorder="1" applyAlignment="1"/>
    <xf numFmtId="3" fontId="8" fillId="0" borderId="0" xfId="0" applyNumberFormat="1" applyFont="1" applyBorder="1" applyAlignment="1">
      <alignment horizontal="right"/>
    </xf>
    <xf numFmtId="3" fontId="8" fillId="0" borderId="0" xfId="0" applyNumberFormat="1" applyFont="1" applyFill="1" applyBorder="1" applyAlignment="1"/>
    <xf numFmtId="0" fontId="8" fillId="0" borderId="0" xfId="0" applyFont="1" applyAlignment="1">
      <alignment horizontal="left"/>
    </xf>
    <xf numFmtId="3" fontId="8" fillId="0" borderId="2" xfId="0" applyNumberFormat="1" applyFont="1" applyBorder="1" applyAlignment="1">
      <alignment vertical="top"/>
    </xf>
    <xf numFmtId="0" fontId="8" fillId="0" borderId="6" xfId="0" applyFont="1" applyBorder="1" applyAlignment="1">
      <alignment horizontal="left"/>
    </xf>
    <xf numFmtId="0" fontId="8" fillId="0" borderId="5" xfId="0" applyFont="1" applyBorder="1" applyAlignment="1">
      <alignment horizontal="center"/>
    </xf>
    <xf numFmtId="0" fontId="8" fillId="0" borderId="4" xfId="0" applyFont="1" applyBorder="1"/>
    <xf numFmtId="0" fontId="8" fillId="0" borderId="2" xfId="0" applyFont="1" applyBorder="1" applyAlignment="1">
      <alignment horizontal="left"/>
    </xf>
    <xf numFmtId="0" fontId="8" fillId="0" borderId="1" xfId="0" applyFont="1" applyBorder="1" applyAlignment="1">
      <alignment horizontal="right" wrapText="1"/>
    </xf>
    <xf numFmtId="181" fontId="8" fillId="0" borderId="0" xfId="1" applyNumberFormat="1" applyFont="1" applyBorder="1" applyAlignment="1"/>
    <xf numFmtId="181" fontId="8" fillId="0" borderId="0" xfId="1" applyNumberFormat="1" applyFont="1" applyFill="1"/>
    <xf numFmtId="181" fontId="8" fillId="0" borderId="2" xfId="1" applyNumberFormat="1" applyFont="1" applyFill="1" applyBorder="1" applyAlignment="1">
      <alignment vertical="top"/>
    </xf>
    <xf numFmtId="0" fontId="8" fillId="0" borderId="0" xfId="0" applyFont="1" applyFill="1"/>
    <xf numFmtId="0" fontId="8" fillId="0" borderId="1" xfId="0" applyFont="1" applyBorder="1" applyAlignment="1">
      <alignment horizontal="right" vertical="center"/>
    </xf>
    <xf numFmtId="0" fontId="8" fillId="0" borderId="1" xfId="0" applyFont="1" applyBorder="1" applyAlignment="1">
      <alignment vertical="center"/>
    </xf>
    <xf numFmtId="0" fontId="8" fillId="0" borderId="4" xfId="8" applyFont="1" applyBorder="1"/>
    <xf numFmtId="187" fontId="8" fillId="0" borderId="0" xfId="0" applyNumberFormat="1" applyFont="1" applyFill="1" applyBorder="1" applyAlignment="1"/>
    <xf numFmtId="0" fontId="8" fillId="0" borderId="0" xfId="0" applyFont="1" applyBorder="1" applyAlignment="1">
      <alignment horizontal="left" vertical="top" indent="1"/>
    </xf>
    <xf numFmtId="165" fontId="8" fillId="0" borderId="0" xfId="1" applyNumberFormat="1" applyFont="1" applyBorder="1" applyAlignment="1">
      <alignment vertical="top"/>
    </xf>
    <xf numFmtId="0" fontId="8" fillId="0" borderId="0" xfId="8" applyFont="1" applyBorder="1"/>
    <xf numFmtId="0" fontId="8" fillId="0" borderId="2" xfId="0" applyFont="1" applyBorder="1" applyAlignment="1">
      <alignment horizontal="left" vertical="top" indent="1"/>
    </xf>
    <xf numFmtId="187" fontId="8" fillId="0" borderId="2" xfId="0" applyNumberFormat="1" applyFont="1" applyFill="1" applyBorder="1" applyAlignment="1">
      <alignment vertical="top"/>
    </xf>
    <xf numFmtId="3" fontId="8" fillId="0" borderId="1" xfId="0" applyNumberFormat="1" applyFont="1" applyBorder="1" applyAlignment="1">
      <alignment horizontal="right" vertical="center"/>
    </xf>
    <xf numFmtId="165" fontId="8" fillId="0" borderId="0" xfId="0" applyNumberFormat="1" applyFont="1" applyBorder="1" applyAlignment="1"/>
    <xf numFmtId="165" fontId="8" fillId="0" borderId="2" xfId="0" applyNumberFormat="1" applyFont="1" applyBorder="1" applyAlignment="1">
      <alignment vertical="top"/>
    </xf>
    <xf numFmtId="3" fontId="8" fillId="0" borderId="1" xfId="0" applyNumberFormat="1" applyFont="1" applyFill="1" applyBorder="1" applyAlignment="1">
      <alignment horizontal="right" vertical="center"/>
    </xf>
    <xf numFmtId="3" fontId="8" fillId="0" borderId="1" xfId="0" applyNumberFormat="1" applyFont="1" applyBorder="1" applyAlignment="1"/>
    <xf numFmtId="37" fontId="8" fillId="0" borderId="1" xfId="0" applyNumberFormat="1" applyFont="1" applyBorder="1"/>
    <xf numFmtId="0" fontId="8" fillId="0" borderId="0" xfId="0" applyFont="1" applyBorder="1"/>
    <xf numFmtId="0" fontId="12" fillId="0" borderId="0" xfId="0" applyFont="1" applyFill="1" applyBorder="1"/>
    <xf numFmtId="0" fontId="54" fillId="0" borderId="0" xfId="0" applyFont="1" applyBorder="1"/>
    <xf numFmtId="37" fontId="8" fillId="0" borderId="0" xfId="0" applyNumberFormat="1" applyFont="1" applyBorder="1"/>
    <xf numFmtId="0" fontId="8" fillId="0" borderId="0" xfId="0" applyFont="1" applyFill="1" applyBorder="1" applyAlignment="1">
      <alignment horizontal="left" indent="1"/>
    </xf>
    <xf numFmtId="0" fontId="8" fillId="0" borderId="0" xfId="0" applyFont="1" applyFill="1" applyBorder="1" applyAlignment="1">
      <alignment horizontal="left" indent="2"/>
    </xf>
    <xf numFmtId="0" fontId="8" fillId="0" borderId="0" xfId="0" applyFont="1" applyFill="1" applyBorder="1" applyAlignment="1">
      <alignment horizontal="left" indent="3"/>
    </xf>
    <xf numFmtId="0" fontId="8" fillId="0" borderId="0" xfId="0" quotePrefix="1" applyFont="1" applyFill="1" applyBorder="1" applyAlignment="1">
      <alignment horizontal="left" indent="1"/>
    </xf>
    <xf numFmtId="0" fontId="8" fillId="0" borderId="0" xfId="0" applyFont="1" applyBorder="1" applyAlignment="1">
      <alignment horizontal="left" indent="1"/>
    </xf>
    <xf numFmtId="0" fontId="8" fillId="0" borderId="2" xfId="0" applyFont="1" applyFill="1" applyBorder="1" applyAlignment="1">
      <alignment horizontal="left" vertical="top"/>
    </xf>
    <xf numFmtId="0" fontId="54" fillId="0" borderId="2" xfId="0" applyFont="1" applyBorder="1" applyAlignment="1">
      <alignment vertical="top"/>
    </xf>
    <xf numFmtId="0" fontId="54" fillId="0" borderId="0" xfId="0" applyFont="1" applyBorder="1" applyAlignment="1">
      <alignment vertical="top"/>
    </xf>
    <xf numFmtId="0" fontId="8" fillId="0" borderId="1" xfId="0" applyFont="1" applyFill="1" applyBorder="1"/>
    <xf numFmtId="3" fontId="8" fillId="0" borderId="1" xfId="0" applyNumberFormat="1" applyFont="1" applyFill="1" applyBorder="1" applyAlignment="1"/>
    <xf numFmtId="37" fontId="8" fillId="0" borderId="1" xfId="0" applyNumberFormat="1" applyFont="1" applyFill="1" applyBorder="1"/>
    <xf numFmtId="0" fontId="8" fillId="0" borderId="0" xfId="0" applyFont="1" applyFill="1" applyBorder="1"/>
    <xf numFmtId="0" fontId="12" fillId="0" borderId="0" xfId="0" applyFont="1" applyFill="1" applyBorder="1" applyAlignment="1"/>
    <xf numFmtId="37" fontId="8" fillId="0" borderId="0" xfId="0" applyNumberFormat="1" applyFont="1" applyFill="1" applyBorder="1"/>
    <xf numFmtId="0" fontId="16" fillId="0" borderId="0" xfId="0" applyFont="1" applyFill="1" applyBorder="1" applyAlignment="1">
      <alignment horizontal="left" indent="1"/>
    </xf>
    <xf numFmtId="0" fontId="54" fillId="0" borderId="0" xfId="0" applyFont="1" applyFill="1" applyBorder="1"/>
    <xf numFmtId="0" fontId="16" fillId="0" borderId="2" xfId="0" applyFont="1" applyFill="1" applyBorder="1" applyAlignment="1">
      <alignment horizontal="left" vertical="top" indent="1"/>
    </xf>
    <xf numFmtId="0" fontId="54" fillId="0" borderId="2" xfId="0" applyFont="1" applyFill="1" applyBorder="1" applyAlignment="1">
      <alignment vertical="top"/>
    </xf>
    <xf numFmtId="3" fontId="8" fillId="0" borderId="2" xfId="0" applyNumberFormat="1" applyFont="1" applyFill="1" applyBorder="1" applyAlignment="1">
      <alignment vertical="top"/>
    </xf>
    <xf numFmtId="0" fontId="54" fillId="0" borderId="0" xfId="0" applyFont="1" applyFill="1" applyBorder="1" applyAlignment="1">
      <alignment vertical="top"/>
    </xf>
    <xf numFmtId="167" fontId="8" fillId="0" borderId="0" xfId="9" applyNumberFormat="1" applyFont="1" applyFill="1"/>
    <xf numFmtId="167" fontId="12" fillId="0" borderId="0" xfId="9" applyNumberFormat="1" applyFont="1" applyFill="1"/>
    <xf numFmtId="167" fontId="12" fillId="0" borderId="2" xfId="9" applyNumberFormat="1" applyFont="1" applyFill="1" applyBorder="1"/>
    <xf numFmtId="167" fontId="12" fillId="0" borderId="2" xfId="9" applyNumberFormat="1" applyFont="1" applyFill="1" applyBorder="1" applyAlignment="1">
      <alignment vertical="center"/>
    </xf>
    <xf numFmtId="167" fontId="11" fillId="0" borderId="0" xfId="9" applyNumberFormat="1" applyFont="1" applyAlignment="1">
      <alignment vertical="top"/>
    </xf>
    <xf numFmtId="0" fontId="33" fillId="0" borderId="1" xfId="0" applyFont="1" applyFill="1" applyBorder="1" applyAlignment="1">
      <alignment horizontal="right" vertical="center"/>
    </xf>
    <xf numFmtId="177" fontId="16" fillId="0" borderId="0" xfId="0" applyNumberFormat="1" applyFont="1" applyFill="1"/>
    <xf numFmtId="167" fontId="60" fillId="0" borderId="0" xfId="9" applyNumberFormat="1" applyFont="1" applyFill="1"/>
    <xf numFmtId="167" fontId="60" fillId="0" borderId="2" xfId="9" applyNumberFormat="1" applyFont="1" applyFill="1" applyBorder="1" applyAlignment="1">
      <alignment vertical="center"/>
    </xf>
    <xf numFmtId="0" fontId="10" fillId="0" borderId="0" xfId="0" applyFont="1" applyAlignment="1">
      <alignment vertical="top"/>
    </xf>
    <xf numFmtId="167" fontId="10" fillId="0" borderId="0" xfId="0" applyNumberFormat="1" applyFont="1" applyAlignment="1">
      <alignment vertical="top"/>
    </xf>
    <xf numFmtId="167" fontId="10" fillId="0" borderId="0" xfId="9" applyNumberFormat="1" applyFont="1" applyFill="1"/>
    <xf numFmtId="167" fontId="16" fillId="0" borderId="0" xfId="9" applyNumberFormat="1" applyFont="1" applyFill="1"/>
    <xf numFmtId="167" fontId="16" fillId="0" borderId="2" xfId="9" applyNumberFormat="1" applyFont="1" applyFill="1" applyBorder="1" applyAlignment="1">
      <alignment vertical="center"/>
    </xf>
    <xf numFmtId="167" fontId="33" fillId="0" borderId="0" xfId="9" applyNumberFormat="1" applyFont="1" applyFill="1" applyAlignment="1">
      <alignment horizontal="right"/>
    </xf>
    <xf numFmtId="167" fontId="60" fillId="0" borderId="0" xfId="9" applyNumberFormat="1" applyFont="1" applyFill="1" applyAlignment="1">
      <alignment horizontal="right"/>
    </xf>
    <xf numFmtId="9" fontId="60" fillId="0" borderId="2" xfId="9" applyNumberFormat="1" applyFont="1" applyFill="1" applyBorder="1" applyAlignment="1">
      <alignment horizontal="right" vertical="center"/>
    </xf>
    <xf numFmtId="166" fontId="60" fillId="0" borderId="0" xfId="0" applyNumberFormat="1" applyFont="1" applyFill="1"/>
    <xf numFmtId="165" fontId="10" fillId="0" borderId="0" xfId="0" applyNumberFormat="1" applyFont="1"/>
    <xf numFmtId="165" fontId="16" fillId="0" borderId="0" xfId="0" applyNumberFormat="1" applyFont="1"/>
    <xf numFmtId="165" fontId="10" fillId="0" borderId="0" xfId="0" applyNumberFormat="1" applyFont="1" applyAlignment="1">
      <alignment horizontal="right"/>
    </xf>
    <xf numFmtId="166" fontId="60" fillId="0" borderId="2" xfId="0" applyNumberFormat="1" applyFont="1" applyFill="1" applyBorder="1" applyAlignment="1">
      <alignment vertical="center"/>
    </xf>
    <xf numFmtId="9" fontId="60" fillId="0" borderId="2" xfId="9" applyNumberFormat="1" applyFont="1" applyFill="1" applyBorder="1" applyAlignment="1">
      <alignment vertical="center"/>
    </xf>
    <xf numFmtId="166" fontId="33" fillId="0" borderId="0" xfId="0" applyNumberFormat="1" applyFont="1" applyFill="1"/>
    <xf numFmtId="167" fontId="61" fillId="0" borderId="0" xfId="9" applyNumberFormat="1" applyFont="1" applyFill="1"/>
    <xf numFmtId="167" fontId="10" fillId="0" borderId="0" xfId="9" applyNumberFormat="1" applyFont="1" applyAlignment="1">
      <alignment vertical="top"/>
    </xf>
    <xf numFmtId="0" fontId="18" fillId="0" borderId="2" xfId="11" applyFont="1" applyFill="1" applyBorder="1" applyAlignment="1">
      <alignment vertical="center"/>
    </xf>
    <xf numFmtId="0" fontId="8" fillId="0" borderId="2" xfId="11" applyBorder="1" applyAlignment="1">
      <alignment vertical="center"/>
    </xf>
    <xf numFmtId="0" fontId="8" fillId="0" borderId="2" xfId="11" applyFont="1" applyBorder="1" applyAlignment="1">
      <alignment vertical="center"/>
    </xf>
    <xf numFmtId="0" fontId="8" fillId="0" borderId="0" xfId="11" applyAlignment="1">
      <alignment vertical="center"/>
    </xf>
    <xf numFmtId="0" fontId="18" fillId="0" borderId="0" xfId="11" applyFont="1" applyFill="1" applyBorder="1" applyAlignment="1">
      <alignment vertical="center"/>
    </xf>
    <xf numFmtId="0" fontId="12" fillId="0" borderId="0" xfId="11" applyFont="1" applyBorder="1" applyAlignment="1">
      <alignment horizontal="left"/>
    </xf>
    <xf numFmtId="0" fontId="8" fillId="0" borderId="0" xfId="11" applyBorder="1" applyAlignment="1">
      <alignment vertical="center"/>
    </xf>
    <xf numFmtId="0" fontId="8" fillId="0" borderId="0" xfId="11" applyFont="1" applyBorder="1" applyAlignment="1">
      <alignment vertical="center"/>
    </xf>
    <xf numFmtId="0" fontId="8" fillId="0" borderId="0" xfId="11" applyFont="1" applyAlignment="1">
      <alignment vertical="center"/>
    </xf>
    <xf numFmtId="0" fontId="18" fillId="0" borderId="0" xfId="11" applyFont="1" applyFill="1" applyAlignment="1">
      <alignment vertical="center"/>
    </xf>
    <xf numFmtId="0" fontId="12" fillId="0" borderId="0" xfId="11" applyFont="1" applyAlignment="1">
      <alignment vertical="center"/>
    </xf>
    <xf numFmtId="0" fontId="12" fillId="0" borderId="0" xfId="11" applyFont="1" applyAlignment="1">
      <alignment vertical="top"/>
    </xf>
    <xf numFmtId="0" fontId="8" fillId="0" borderId="0" xfId="11" applyAlignment="1">
      <alignment vertical="top"/>
    </xf>
    <xf numFmtId="0" fontId="8" fillId="0" borderId="0" xfId="11" applyFont="1" applyAlignment="1">
      <alignment vertical="top"/>
    </xf>
    <xf numFmtId="49" fontId="35" fillId="0" borderId="1" xfId="24" applyNumberFormat="1" applyFont="1" applyFill="1" applyBorder="1" applyAlignment="1">
      <alignment horizontal="center" vertical="center"/>
    </xf>
    <xf numFmtId="0" fontId="14" fillId="0" borderId="1" xfId="24" applyFont="1" applyFill="1" applyBorder="1" applyAlignment="1">
      <alignment horizontal="center" vertical="center"/>
    </xf>
    <xf numFmtId="0" fontId="14" fillId="0" borderId="1" xfId="24" applyFont="1" applyFill="1" applyBorder="1" applyAlignment="1">
      <alignment horizontal="right" vertical="center"/>
    </xf>
    <xf numFmtId="0" fontId="8" fillId="0" borderId="0" xfId="24" applyBorder="1" applyAlignment="1">
      <alignment vertical="center"/>
    </xf>
    <xf numFmtId="0" fontId="8" fillId="0" borderId="0" xfId="24" applyFont="1" applyBorder="1" applyAlignment="1">
      <alignment vertical="center"/>
    </xf>
    <xf numFmtId="0" fontId="19" fillId="0" borderId="0" xfId="11" applyFont="1"/>
    <xf numFmtId="0" fontId="8" fillId="0" borderId="0" xfId="11" applyFont="1"/>
    <xf numFmtId="0" fontId="12" fillId="0" borderId="0" xfId="11" applyFont="1"/>
    <xf numFmtId="0" fontId="25" fillId="0" borderId="0" xfId="24" applyFont="1" applyFill="1" applyAlignment="1">
      <alignment horizontal="left"/>
    </xf>
    <xf numFmtId="0" fontId="12" fillId="0" borderId="0" xfId="11" applyFont="1" applyAlignment="1">
      <alignment horizontal="left" indent="1"/>
    </xf>
    <xf numFmtId="165" fontId="8" fillId="0" borderId="0" xfId="9" applyNumberFormat="1" applyFont="1"/>
    <xf numFmtId="0" fontId="8" fillId="0" borderId="0" xfId="11" applyFont="1" applyAlignment="1">
      <alignment horizontal="left" indent="1"/>
    </xf>
    <xf numFmtId="0" fontId="12" fillId="0" borderId="0" xfId="11" applyFont="1" applyBorder="1"/>
    <xf numFmtId="3" fontId="8" fillId="0" borderId="0" xfId="11" applyNumberFormat="1" applyFont="1" applyBorder="1"/>
    <xf numFmtId="0" fontId="8" fillId="0" borderId="0" xfId="11" applyBorder="1"/>
    <xf numFmtId="0" fontId="8" fillId="0" borderId="0" xfId="11" applyAlignment="1">
      <alignment horizontal="left"/>
    </xf>
    <xf numFmtId="166" fontId="8" fillId="0" borderId="0" xfId="11" applyNumberFormat="1" applyFont="1" applyBorder="1"/>
    <xf numFmtId="0" fontId="8" fillId="0" borderId="0" xfId="11" applyAlignment="1">
      <alignment horizontal="left" indent="2"/>
    </xf>
    <xf numFmtId="0" fontId="8" fillId="0" borderId="2" xfId="11" applyBorder="1" applyAlignment="1">
      <alignment vertical="top"/>
    </xf>
    <xf numFmtId="0" fontId="8" fillId="0" borderId="2" xfId="11" applyBorder="1" applyAlignment="1">
      <alignment horizontal="left" vertical="top"/>
    </xf>
    <xf numFmtId="166" fontId="8" fillId="0" borderId="2" xfId="11" applyNumberFormat="1" applyFont="1" applyBorder="1" applyAlignment="1">
      <alignment vertical="top"/>
    </xf>
    <xf numFmtId="3" fontId="12" fillId="0" borderId="0" xfId="11" applyNumberFormat="1" applyFont="1" applyBorder="1"/>
    <xf numFmtId="166" fontId="8" fillId="0" borderId="0" xfId="11" applyNumberFormat="1" applyFont="1"/>
    <xf numFmtId="3" fontId="8" fillId="0" borderId="0" xfId="11" applyNumberFormat="1" applyFont="1" applyBorder="1" applyAlignment="1">
      <alignment horizontal="left" indent="1"/>
    </xf>
    <xf numFmtId="0" fontId="12" fillId="0" borderId="0" xfId="11" applyNumberFormat="1" applyFont="1" applyBorder="1" applyAlignment="1">
      <alignment vertical="center"/>
    </xf>
    <xf numFmtId="0" fontId="8" fillId="0" borderId="0" xfId="11" applyFont="1" applyBorder="1" applyAlignment="1">
      <alignment horizontal="left" indent="1"/>
    </xf>
    <xf numFmtId="0" fontId="8" fillId="0" borderId="2" xfId="11" applyFont="1" applyBorder="1" applyAlignment="1">
      <alignment horizontal="left" vertical="top" indent="1"/>
    </xf>
    <xf numFmtId="166" fontId="8" fillId="0" borderId="2" xfId="11" applyNumberFormat="1" applyFont="1" applyBorder="1"/>
    <xf numFmtId="3" fontId="12" fillId="0" borderId="0" xfId="11" applyNumberFormat="1" applyFont="1" applyBorder="1" applyAlignment="1">
      <alignment vertical="center"/>
    </xf>
    <xf numFmtId="166" fontId="8" fillId="0" borderId="1" xfId="11" applyNumberFormat="1" applyFont="1" applyBorder="1" applyAlignment="1">
      <alignment vertical="center"/>
    </xf>
    <xf numFmtId="3" fontId="12" fillId="0" borderId="4" xfId="11" applyNumberFormat="1" applyFont="1" applyBorder="1" applyAlignment="1">
      <alignment horizontal="center"/>
    </xf>
    <xf numFmtId="0" fontId="46" fillId="0" borderId="0" xfId="11" applyFont="1"/>
    <xf numFmtId="0" fontId="7" fillId="0" borderId="0" xfId="11" applyFont="1" applyAlignment="1">
      <alignment horizontal="left" indent="1"/>
    </xf>
    <xf numFmtId="0" fontId="12" fillId="0" borderId="2" xfId="11" applyFont="1" applyBorder="1" applyAlignment="1">
      <alignment vertical="top"/>
    </xf>
    <xf numFmtId="0" fontId="46" fillId="0" borderId="1" xfId="11" applyFont="1" applyBorder="1" applyAlignment="1">
      <alignment vertical="center"/>
    </xf>
    <xf numFmtId="0" fontId="8" fillId="0" borderId="0" xfId="11" applyFont="1" applyAlignment="1">
      <alignment horizontal="center"/>
    </xf>
    <xf numFmtId="0" fontId="8" fillId="0" borderId="0" xfId="27" applyFont="1" applyFill="1"/>
    <xf numFmtId="0" fontId="8" fillId="0" borderId="0" xfId="27" applyFont="1" applyFill="1" applyAlignment="1">
      <alignment horizontal="left" indent="1"/>
    </xf>
    <xf numFmtId="0" fontId="10" fillId="0" borderId="0" xfId="11" applyFont="1"/>
    <xf numFmtId="0" fontId="8" fillId="0" borderId="0" xfId="27" applyFont="1" applyFill="1" applyAlignment="1">
      <alignment horizontal="left" indent="2"/>
    </xf>
    <xf numFmtId="0" fontId="7" fillId="0" borderId="0" xfId="28" applyFont="1" applyFill="1" applyBorder="1" applyAlignment="1">
      <alignment horizontal="left"/>
    </xf>
    <xf numFmtId="0" fontId="7" fillId="0" borderId="0" xfId="28" applyFont="1" applyFill="1" applyAlignment="1">
      <alignment horizontal="left" indent="1"/>
    </xf>
    <xf numFmtId="0" fontId="8" fillId="0" borderId="0" xfId="27" applyFont="1" applyFill="1" applyAlignment="1">
      <alignment horizontal="left" vertical="top" indent="1"/>
    </xf>
    <xf numFmtId="166" fontId="8" fillId="0" borderId="0" xfId="11" applyNumberFormat="1" applyFont="1" applyAlignment="1">
      <alignment vertical="top"/>
    </xf>
    <xf numFmtId="0" fontId="19" fillId="0" borderId="4" xfId="11" applyFont="1" applyBorder="1"/>
    <xf numFmtId="0" fontId="8" fillId="0" borderId="4" xfId="11" applyBorder="1"/>
    <xf numFmtId="0" fontId="8" fillId="0" borderId="4" xfId="11" applyFont="1" applyBorder="1"/>
    <xf numFmtId="166" fontId="8" fillId="0" borderId="0" xfId="11" applyNumberFormat="1" applyFont="1" applyAlignment="1">
      <alignment horizontal="right"/>
    </xf>
    <xf numFmtId="165" fontId="8" fillId="0" borderId="2" xfId="9" applyNumberFormat="1" applyFont="1" applyBorder="1" applyAlignment="1">
      <alignment vertical="top"/>
    </xf>
    <xf numFmtId="0" fontId="0" fillId="0" borderId="0" xfId="0" applyBorder="1" applyAlignment="1">
      <alignment wrapText="1"/>
    </xf>
    <xf numFmtId="0" fontId="52" fillId="0" borderId="0" xfId="0" applyFont="1" applyBorder="1" applyAlignment="1">
      <alignment vertical="top"/>
    </xf>
    <xf numFmtId="0" fontId="55" fillId="0" borderId="0" xfId="0" applyFont="1"/>
    <xf numFmtId="0" fontId="51" fillId="0" borderId="0" xfId="0" applyFont="1" applyAlignment="1">
      <alignment horizontal="left" indent="1"/>
    </xf>
    <xf numFmtId="165" fontId="8" fillId="0" borderId="0" xfId="9" applyNumberFormat="1" applyFont="1" applyFill="1"/>
    <xf numFmtId="0" fontId="8" fillId="0" borderId="0" xfId="11" applyFont="1" applyFill="1" applyBorder="1" applyAlignment="1">
      <alignment vertical="center"/>
    </xf>
    <xf numFmtId="0" fontId="8" fillId="0" borderId="0" xfId="11" applyFont="1" applyFill="1" applyBorder="1" applyAlignment="1"/>
    <xf numFmtId="3" fontId="8" fillId="0" borderId="0" xfId="11" applyNumberFormat="1" applyFont="1" applyFill="1" applyBorder="1"/>
    <xf numFmtId="0" fontId="8" fillId="0" borderId="0" xfId="11" applyFont="1" applyFill="1" applyAlignment="1">
      <alignment vertical="top"/>
    </xf>
    <xf numFmtId="0" fontId="10" fillId="0" borderId="0" xfId="11" applyFont="1" applyAlignment="1">
      <alignment horizontal="right"/>
    </xf>
    <xf numFmtId="166" fontId="10" fillId="0" borderId="0" xfId="11" applyNumberFormat="1" applyFont="1" applyBorder="1"/>
    <xf numFmtId="165" fontId="10" fillId="0" borderId="0" xfId="9" applyNumberFormat="1" applyFont="1"/>
    <xf numFmtId="3" fontId="10" fillId="0" borderId="9" xfId="0" applyNumberFormat="1" applyFont="1" applyBorder="1" applyAlignment="1">
      <alignment vertical="top"/>
    </xf>
    <xf numFmtId="3" fontId="10" fillId="0" borderId="0" xfId="0" applyNumberFormat="1" applyFont="1" applyBorder="1" applyAlignment="1">
      <alignment vertical="top"/>
    </xf>
    <xf numFmtId="3" fontId="10" fillId="0" borderId="10" xfId="0" applyNumberFormat="1" applyFont="1" applyBorder="1" applyAlignment="1">
      <alignment vertical="top"/>
    </xf>
    <xf numFmtId="49" fontId="37" fillId="0" borderId="0" xfId="0" applyNumberFormat="1" applyFont="1" applyFill="1" applyBorder="1" applyAlignment="1">
      <alignment horizontal="center" vertical="center"/>
    </xf>
    <xf numFmtId="0" fontId="25" fillId="0" borderId="0" xfId="0" applyFont="1" applyFill="1" applyBorder="1" applyAlignment="1">
      <alignment horizontal="left" vertical="center"/>
    </xf>
    <xf numFmtId="177" fontId="12" fillId="0" borderId="0" xfId="0" applyNumberFormat="1" applyFont="1" applyFill="1" applyBorder="1" applyAlignment="1">
      <alignment vertical="center"/>
    </xf>
    <xf numFmtId="177" fontId="16" fillId="0" borderId="0" xfId="0" applyNumberFormat="1" applyFont="1" applyFill="1" applyBorder="1" applyAlignment="1">
      <alignment vertical="center"/>
    </xf>
    <xf numFmtId="49" fontId="63" fillId="0" borderId="0" xfId="0" applyNumberFormat="1" applyFont="1" applyFill="1" applyBorder="1" applyAlignment="1">
      <alignment horizontal="center" vertical="top"/>
    </xf>
    <xf numFmtId="177" fontId="10" fillId="0" borderId="0" xfId="0" applyNumberFormat="1" applyFont="1" applyFill="1" applyAlignment="1">
      <alignment vertical="top"/>
    </xf>
    <xf numFmtId="49" fontId="62" fillId="0" borderId="0" xfId="11" applyNumberFormat="1" applyFont="1" applyFill="1" applyAlignment="1">
      <alignment horizontal="left" vertical="top" indent="1"/>
    </xf>
    <xf numFmtId="167" fontId="25" fillId="0" borderId="0" xfId="9" applyNumberFormat="1" applyFont="1" applyFill="1" applyBorder="1" applyAlignment="1">
      <alignment vertical="center"/>
    </xf>
    <xf numFmtId="167" fontId="60" fillId="0" borderId="0" xfId="9" applyNumberFormat="1" applyFont="1" applyFill="1" applyBorder="1" applyAlignment="1">
      <alignment vertical="center"/>
    </xf>
    <xf numFmtId="167" fontId="10" fillId="0" borderId="0" xfId="9" applyNumberFormat="1" applyFont="1" applyFill="1" applyAlignment="1">
      <alignment vertical="top"/>
    </xf>
    <xf numFmtId="166" fontId="25" fillId="0" borderId="0" xfId="0" applyNumberFormat="1" applyFont="1" applyFill="1" applyBorder="1" applyAlignment="1">
      <alignment vertical="center"/>
    </xf>
    <xf numFmtId="0" fontId="10" fillId="0" borderId="0" xfId="0" applyFont="1" applyAlignment="1">
      <alignment horizontal="right" vertical="top"/>
    </xf>
    <xf numFmtId="166" fontId="10" fillId="0" borderId="12" xfId="0" applyNumberFormat="1" applyFont="1" applyBorder="1" applyAlignment="1">
      <alignment vertical="top"/>
    </xf>
    <xf numFmtId="166" fontId="10" fillId="0" borderId="2" xfId="0" applyNumberFormat="1" applyFont="1" applyBorder="1" applyAlignment="1">
      <alignment vertical="top"/>
    </xf>
    <xf numFmtId="166" fontId="10" fillId="0" borderId="13" xfId="0" applyNumberFormat="1" applyFont="1" applyBorder="1" applyAlignment="1">
      <alignment vertical="top"/>
    </xf>
    <xf numFmtId="165" fontId="64" fillId="0" borderId="0" xfId="0" applyNumberFormat="1" applyFont="1"/>
    <xf numFmtId="0" fontId="64" fillId="0" borderId="0" xfId="0" applyFont="1" applyAlignment="1">
      <alignment horizontal="left" vertical="top"/>
    </xf>
    <xf numFmtId="9" fontId="25" fillId="0" borderId="0" xfId="9" applyNumberFormat="1" applyFont="1" applyFill="1" applyBorder="1" applyAlignment="1">
      <alignment vertical="center"/>
    </xf>
    <xf numFmtId="9" fontId="60" fillId="0" borderId="0" xfId="9" applyNumberFormat="1" applyFont="1" applyFill="1" applyBorder="1" applyAlignment="1">
      <alignment vertical="center"/>
    </xf>
    <xf numFmtId="166" fontId="60" fillId="0" borderId="0" xfId="0" applyNumberFormat="1" applyFont="1" applyFill="1" applyBorder="1" applyAlignment="1">
      <alignment vertical="center"/>
    </xf>
    <xf numFmtId="9" fontId="25" fillId="0" borderId="0" xfId="9" applyNumberFormat="1" applyFont="1" applyFill="1" applyBorder="1" applyAlignment="1">
      <alignment horizontal="right" vertical="center"/>
    </xf>
    <xf numFmtId="9" fontId="60" fillId="0" borderId="0" xfId="9" applyNumberFormat="1" applyFont="1" applyFill="1" applyBorder="1" applyAlignment="1">
      <alignment horizontal="right" vertical="center"/>
    </xf>
    <xf numFmtId="167" fontId="12" fillId="0" borderId="0" xfId="9" applyNumberFormat="1" applyFont="1" applyFill="1" applyBorder="1"/>
    <xf numFmtId="167" fontId="12" fillId="0" borderId="0" xfId="9" applyNumberFormat="1" applyFont="1" applyFill="1" applyBorder="1" applyAlignment="1">
      <alignment vertical="center"/>
    </xf>
    <xf numFmtId="167" fontId="16" fillId="0" borderId="0" xfId="9" applyNumberFormat="1" applyFont="1" applyFill="1" applyBorder="1" applyAlignment="1">
      <alignment vertical="center"/>
    </xf>
    <xf numFmtId="0" fontId="50" fillId="0" borderId="0" xfId="0" applyFont="1" applyAlignment="1">
      <alignment horizontal="left" vertical="top"/>
    </xf>
    <xf numFmtId="0" fontId="10" fillId="0" borderId="0" xfId="0" applyFont="1" applyBorder="1" applyAlignment="1">
      <alignment vertical="center"/>
    </xf>
    <xf numFmtId="166" fontId="60" fillId="0" borderId="0" xfId="0" applyNumberFormat="1" applyFont="1"/>
    <xf numFmtId="166" fontId="60" fillId="0" borderId="2" xfId="0" applyNumberFormat="1" applyFont="1" applyBorder="1"/>
    <xf numFmtId="166" fontId="65" fillId="0" borderId="0" xfId="0" applyNumberFormat="1" applyFont="1"/>
    <xf numFmtId="166" fontId="33" fillId="0" borderId="0" xfId="0" applyNumberFormat="1" applyFont="1" applyAlignment="1">
      <alignment horizontal="right"/>
    </xf>
    <xf numFmtId="3" fontId="33" fillId="0" borderId="0" xfId="0" applyNumberFormat="1" applyFont="1"/>
    <xf numFmtId="167" fontId="33" fillId="0" borderId="0" xfId="9" applyNumberFormat="1" applyFont="1"/>
    <xf numFmtId="167" fontId="33" fillId="0" borderId="2" xfId="9" applyNumberFormat="1" applyFont="1" applyBorder="1"/>
    <xf numFmtId="3" fontId="60" fillId="0" borderId="0" xfId="0" applyNumberFormat="1" applyFont="1"/>
    <xf numFmtId="3" fontId="33" fillId="0" borderId="0" xfId="0" applyNumberFormat="1" applyFont="1" applyBorder="1"/>
    <xf numFmtId="3" fontId="33" fillId="0" borderId="2" xfId="0" applyNumberFormat="1" applyFont="1" applyBorder="1"/>
    <xf numFmtId="166" fontId="33" fillId="0" borderId="2" xfId="0" applyNumberFormat="1" applyFont="1" applyBorder="1"/>
    <xf numFmtId="0" fontId="10" fillId="0" borderId="0" xfId="11" applyFont="1" applyAlignment="1">
      <alignment vertical="center"/>
    </xf>
    <xf numFmtId="0" fontId="18" fillId="0" borderId="0" xfId="11" applyFont="1" applyFill="1" applyAlignment="1">
      <alignment vertical="top"/>
    </xf>
    <xf numFmtId="3" fontId="33" fillId="0" borderId="0" xfId="7" applyNumberFormat="1" applyFont="1" applyAlignment="1">
      <alignment horizontal="left" vertical="top"/>
    </xf>
    <xf numFmtId="3" fontId="10" fillId="0" borderId="0" xfId="11" applyNumberFormat="1" applyFont="1" applyFill="1" applyBorder="1"/>
    <xf numFmtId="3" fontId="10" fillId="0" borderId="0" xfId="11" applyNumberFormat="1" applyFont="1" applyFill="1" applyBorder="1" applyAlignment="1">
      <alignment vertical="top"/>
    </xf>
    <xf numFmtId="165" fontId="10" fillId="0" borderId="0" xfId="11" applyNumberFormat="1" applyFont="1" applyFill="1" applyBorder="1" applyAlignment="1"/>
    <xf numFmtId="3" fontId="8" fillId="0" borderId="0" xfId="11" applyNumberFormat="1" applyFont="1" applyFill="1" applyAlignment="1">
      <alignment vertical="center"/>
    </xf>
    <xf numFmtId="3" fontId="10" fillId="0" borderId="0" xfId="11" applyNumberFormat="1" applyFont="1" applyFill="1" applyAlignment="1">
      <alignment vertical="center"/>
    </xf>
    <xf numFmtId="3" fontId="10" fillId="0" borderId="0" xfId="11" applyNumberFormat="1" applyFont="1" applyFill="1" applyAlignment="1">
      <alignment vertical="top"/>
    </xf>
    <xf numFmtId="0" fontId="10" fillId="0" borderId="0" xfId="11" applyFont="1" applyAlignment="1">
      <alignment horizontal="left" vertical="top" indent="1"/>
    </xf>
    <xf numFmtId="0" fontId="10" fillId="0" borderId="0" xfId="11" applyFont="1" applyAlignment="1">
      <alignment vertical="top"/>
    </xf>
    <xf numFmtId="38" fontId="7" fillId="0" borderId="0" xfId="17" applyNumberFormat="1" applyFont="1" applyFill="1" applyAlignment="1">
      <alignment vertical="center"/>
    </xf>
    <xf numFmtId="0" fontId="8" fillId="0" borderId="0" xfId="11" applyFont="1" applyFill="1" applyAlignment="1">
      <alignment horizontal="right" vertical="center"/>
    </xf>
    <xf numFmtId="0" fontId="8" fillId="0" borderId="0" xfId="11" applyFont="1" applyFill="1" applyBorder="1" applyAlignment="1">
      <alignment horizontal="right" vertical="center"/>
    </xf>
    <xf numFmtId="0" fontId="8" fillId="0" borderId="0" xfId="11" applyFont="1" applyFill="1" applyBorder="1" applyAlignment="1">
      <alignment horizontal="left" vertical="center"/>
    </xf>
    <xf numFmtId="179" fontId="25" fillId="0" borderId="1" xfId="1" applyNumberFormat="1" applyFont="1" applyFill="1" applyBorder="1" applyAlignment="1">
      <alignment vertical="center"/>
    </xf>
    <xf numFmtId="0" fontId="10" fillId="0" borderId="11" xfId="0" applyFont="1" applyBorder="1" applyAlignment="1">
      <alignment horizontal="right" vertical="top"/>
    </xf>
    <xf numFmtId="167" fontId="33" fillId="0" borderId="0" xfId="9" applyNumberFormat="1" applyFont="1" applyFill="1" applyBorder="1" applyAlignment="1">
      <alignment horizontal="right" vertical="top"/>
    </xf>
    <xf numFmtId="166" fontId="8" fillId="0" borderId="2" xfId="0" applyNumberFormat="1" applyFont="1" applyFill="1" applyBorder="1" applyAlignment="1">
      <alignment vertical="top"/>
    </xf>
    <xf numFmtId="177" fontId="8" fillId="0" borderId="2" xfId="0" applyNumberFormat="1" applyFont="1" applyFill="1" applyBorder="1" applyAlignment="1">
      <alignment vertical="top"/>
    </xf>
    <xf numFmtId="166" fontId="8" fillId="0" borderId="0" xfId="12" applyNumberFormat="1" applyFont="1" applyFill="1" applyAlignment="1">
      <alignment vertical="top"/>
    </xf>
    <xf numFmtId="166" fontId="8" fillId="0" borderId="0" xfId="0" applyNumberFormat="1" applyFont="1" applyFill="1" applyAlignment="1">
      <alignment vertical="top"/>
    </xf>
    <xf numFmtId="0" fontId="66" fillId="0" borderId="0" xfId="0" applyFont="1" applyAlignment="1">
      <alignment vertical="center"/>
    </xf>
    <xf numFmtId="0" fontId="67" fillId="0" borderId="0" xfId="0" applyFont="1"/>
    <xf numFmtId="0" fontId="68" fillId="0" borderId="0" xfId="0" applyFont="1"/>
    <xf numFmtId="49" fontId="69" fillId="0" borderId="1" xfId="0" applyNumberFormat="1" applyFont="1" applyFill="1" applyBorder="1" applyAlignment="1">
      <alignment horizontal="center" vertical="center"/>
    </xf>
    <xf numFmtId="0" fontId="70" fillId="0" borderId="1" xfId="0" applyFont="1" applyFill="1" applyBorder="1" applyAlignment="1">
      <alignment horizontal="center" vertical="center"/>
    </xf>
    <xf numFmtId="0" fontId="70" fillId="0" borderId="1" xfId="0" applyFont="1" applyFill="1" applyBorder="1" applyAlignment="1">
      <alignment horizontal="right" vertical="center"/>
    </xf>
    <xf numFmtId="0" fontId="71" fillId="0" borderId="1" xfId="0" applyFont="1" applyFill="1" applyBorder="1" applyAlignment="1">
      <alignment horizontal="right" vertical="center"/>
    </xf>
    <xf numFmtId="49" fontId="70" fillId="0" borderId="0" xfId="0" applyNumberFormat="1" applyFont="1" applyFill="1" applyAlignment="1">
      <alignment horizontal="center"/>
    </xf>
    <xf numFmtId="0" fontId="70" fillId="0" borderId="0" xfId="0" applyFont="1" applyFill="1"/>
    <xf numFmtId="177" fontId="72" fillId="0" borderId="0" xfId="0" applyNumberFormat="1" applyFont="1" applyFill="1"/>
    <xf numFmtId="177" fontId="68" fillId="0" borderId="0" xfId="0" applyNumberFormat="1" applyFont="1" applyFill="1"/>
    <xf numFmtId="0" fontId="70" fillId="0" borderId="0" xfId="0" applyFont="1"/>
    <xf numFmtId="0" fontId="71" fillId="0" borderId="0" xfId="0" applyFont="1" applyFill="1" applyAlignment="1">
      <alignment horizontal="left" indent="2"/>
    </xf>
    <xf numFmtId="49" fontId="73" fillId="0" borderId="0" xfId="0" applyNumberFormat="1" applyFont="1" applyFill="1" applyAlignment="1">
      <alignment horizontal="center"/>
    </xf>
    <xf numFmtId="0" fontId="73" fillId="0" borderId="0" xfId="0" applyFont="1" applyFill="1"/>
    <xf numFmtId="177" fontId="74" fillId="0" borderId="0" xfId="0" applyNumberFormat="1" applyFont="1" applyFill="1"/>
    <xf numFmtId="177" fontId="75" fillId="0" borderId="0" xfId="0" applyNumberFormat="1" applyFont="1" applyFill="1"/>
    <xf numFmtId="0" fontId="74" fillId="0" borderId="0" xfId="0" applyFont="1"/>
    <xf numFmtId="49" fontId="76" fillId="0" borderId="2" xfId="0" applyNumberFormat="1" applyFont="1" applyFill="1" applyBorder="1" applyAlignment="1">
      <alignment horizontal="center" vertical="center"/>
    </xf>
    <xf numFmtId="0" fontId="73" fillId="0" borderId="2" xfId="0" applyFont="1" applyFill="1" applyBorder="1" applyAlignment="1">
      <alignment horizontal="left" vertical="center"/>
    </xf>
    <xf numFmtId="177" fontId="74" fillId="0" borderId="2" xfId="0" applyNumberFormat="1" applyFont="1" applyFill="1" applyBorder="1" applyAlignment="1">
      <alignment vertical="center"/>
    </xf>
    <xf numFmtId="177" fontId="75" fillId="0" borderId="2" xfId="0" applyNumberFormat="1" applyFont="1" applyFill="1" applyBorder="1" applyAlignment="1">
      <alignment vertical="center"/>
    </xf>
    <xf numFmtId="49" fontId="77" fillId="0" borderId="0" xfId="0" applyNumberFormat="1" applyFont="1" applyFill="1" applyBorder="1" applyAlignment="1">
      <alignment horizontal="center" vertical="top"/>
    </xf>
    <xf numFmtId="177" fontId="68" fillId="0" borderId="0" xfId="0" applyNumberFormat="1" applyFont="1" applyFill="1" applyAlignment="1">
      <alignment vertical="top"/>
    </xf>
    <xf numFmtId="0" fontId="68" fillId="0" borderId="0" xfId="0" applyFont="1" applyAlignment="1">
      <alignment vertical="top"/>
    </xf>
    <xf numFmtId="0" fontId="68" fillId="0" borderId="0" xfId="0" applyFont="1" applyAlignment="1">
      <alignment horizontal="left" vertical="top"/>
    </xf>
    <xf numFmtId="0" fontId="72" fillId="0" borderId="0" xfId="0" applyFont="1" applyAlignment="1">
      <alignment vertical="top"/>
    </xf>
    <xf numFmtId="168" fontId="72" fillId="0" borderId="0" xfId="1" applyNumberFormat="1" applyFont="1" applyAlignment="1">
      <alignment vertical="top"/>
    </xf>
    <xf numFmtId="168" fontId="68" fillId="0" borderId="0" xfId="1" applyNumberFormat="1" applyFont="1" applyAlignment="1">
      <alignment vertical="top"/>
    </xf>
    <xf numFmtId="0" fontId="66" fillId="0" borderId="0" xfId="0" applyFont="1" applyAlignment="1">
      <alignment horizontal="left"/>
    </xf>
    <xf numFmtId="167" fontId="70" fillId="0" borderId="0" xfId="9" applyNumberFormat="1" applyFont="1" applyFill="1"/>
    <xf numFmtId="167" fontId="71" fillId="0" borderId="0" xfId="9" applyNumberFormat="1" applyFont="1" applyFill="1"/>
    <xf numFmtId="167" fontId="73" fillId="0" borderId="0" xfId="9" applyNumberFormat="1" applyFont="1" applyFill="1"/>
    <xf numFmtId="167" fontId="79" fillId="0" borderId="0" xfId="9" applyNumberFormat="1" applyFont="1" applyFill="1"/>
    <xf numFmtId="167" fontId="73" fillId="0" borderId="2" xfId="9" applyNumberFormat="1" applyFont="1" applyFill="1" applyBorder="1" applyAlignment="1">
      <alignment vertical="center"/>
    </xf>
    <xf numFmtId="167" fontId="79" fillId="0" borderId="2" xfId="9" applyNumberFormat="1" applyFont="1" applyFill="1" applyBorder="1" applyAlignment="1">
      <alignment vertical="center"/>
    </xf>
    <xf numFmtId="167" fontId="68" fillId="0" borderId="0" xfId="9" applyNumberFormat="1" applyFont="1" applyFill="1" applyAlignment="1">
      <alignment vertical="top"/>
    </xf>
    <xf numFmtId="0" fontId="73" fillId="0" borderId="0" xfId="0" applyFont="1" applyFill="1" applyBorder="1" applyAlignment="1">
      <alignment horizontal="left" vertical="center"/>
    </xf>
    <xf numFmtId="167" fontId="73" fillId="0" borderId="0" xfId="9" applyNumberFormat="1" applyFont="1" applyFill="1" applyBorder="1" applyAlignment="1">
      <alignment vertical="center"/>
    </xf>
    <xf numFmtId="167" fontId="79" fillId="0" borderId="0" xfId="9" applyNumberFormat="1" applyFont="1" applyFill="1" applyBorder="1" applyAlignment="1">
      <alignment vertical="center"/>
    </xf>
    <xf numFmtId="167" fontId="72" fillId="0" borderId="0" xfId="0" applyNumberFormat="1" applyFont="1" applyAlignment="1">
      <alignment vertical="top"/>
    </xf>
    <xf numFmtId="167" fontId="68" fillId="0" borderId="0" xfId="0" applyNumberFormat="1" applyFont="1" applyAlignment="1">
      <alignment vertical="top"/>
    </xf>
    <xf numFmtId="167" fontId="74" fillId="0" borderId="0" xfId="9" applyNumberFormat="1" applyFont="1"/>
    <xf numFmtId="167" fontId="67" fillId="0" borderId="0" xfId="9" applyNumberFormat="1" applyFont="1"/>
    <xf numFmtId="167" fontId="72" fillId="0" borderId="0" xfId="9" applyNumberFormat="1" applyFont="1" applyFill="1"/>
    <xf numFmtId="167" fontId="68" fillId="0" borderId="0" xfId="9" applyNumberFormat="1" applyFont="1" applyFill="1"/>
    <xf numFmtId="167" fontId="74" fillId="0" borderId="0" xfId="9" applyNumberFormat="1" applyFont="1" applyFill="1"/>
    <xf numFmtId="167" fontId="75" fillId="0" borderId="0" xfId="9" applyNumberFormat="1" applyFont="1" applyFill="1"/>
    <xf numFmtId="167" fontId="74" fillId="0" borderId="2" xfId="9" applyNumberFormat="1" applyFont="1" applyFill="1" applyBorder="1"/>
    <xf numFmtId="167" fontId="74" fillId="0" borderId="2" xfId="9" applyNumberFormat="1" applyFont="1" applyFill="1" applyBorder="1" applyAlignment="1">
      <alignment vertical="center"/>
    </xf>
    <xf numFmtId="167" fontId="75" fillId="0" borderId="2" xfId="9" applyNumberFormat="1" applyFont="1" applyFill="1" applyBorder="1" applyAlignment="1">
      <alignment vertical="center"/>
    </xf>
    <xf numFmtId="49" fontId="76" fillId="0" borderId="0" xfId="0" applyNumberFormat="1" applyFont="1" applyFill="1" applyBorder="1" applyAlignment="1">
      <alignment horizontal="center" vertical="center"/>
    </xf>
    <xf numFmtId="167" fontId="74" fillId="0" borderId="0" xfId="9" applyNumberFormat="1" applyFont="1" applyFill="1" applyBorder="1"/>
    <xf numFmtId="167" fontId="70" fillId="0" borderId="0" xfId="9" applyNumberFormat="1" applyFont="1" applyFill="1" applyAlignment="1">
      <alignment horizontal="right"/>
    </xf>
    <xf numFmtId="167" fontId="71" fillId="0" borderId="0" xfId="9" applyNumberFormat="1" applyFont="1" applyFill="1" applyAlignment="1">
      <alignment horizontal="right"/>
    </xf>
    <xf numFmtId="167" fontId="73" fillId="0" borderId="0" xfId="9" applyNumberFormat="1" applyFont="1" applyFill="1" applyAlignment="1">
      <alignment horizontal="right"/>
    </xf>
    <xf numFmtId="167" fontId="79" fillId="0" borderId="0" xfId="9" applyNumberFormat="1" applyFont="1" applyFill="1" applyAlignment="1">
      <alignment horizontal="right"/>
    </xf>
    <xf numFmtId="9" fontId="73" fillId="0" borderId="2" xfId="9" applyNumberFormat="1" applyFont="1" applyFill="1" applyBorder="1" applyAlignment="1">
      <alignment horizontal="right" vertical="center"/>
    </xf>
    <xf numFmtId="9" fontId="79" fillId="0" borderId="2" xfId="9" applyNumberFormat="1" applyFont="1" applyFill="1" applyBorder="1" applyAlignment="1">
      <alignment horizontal="right" vertical="center"/>
    </xf>
    <xf numFmtId="167" fontId="71" fillId="0" borderId="0" xfId="9" applyNumberFormat="1" applyFont="1" applyFill="1" applyBorder="1" applyAlignment="1">
      <alignment horizontal="right" vertical="top"/>
    </xf>
    <xf numFmtId="166" fontId="73" fillId="0" borderId="0" xfId="0" applyNumberFormat="1" applyFont="1" applyFill="1"/>
    <xf numFmtId="166" fontId="79" fillId="0" borderId="0" xfId="0" applyNumberFormat="1" applyFont="1" applyFill="1"/>
    <xf numFmtId="0" fontId="67" fillId="0" borderId="0" xfId="0" applyFont="1" applyAlignment="1">
      <alignment horizontal="left" indent="1"/>
    </xf>
    <xf numFmtId="165" fontId="67" fillId="0" borderId="0" xfId="0" applyNumberFormat="1" applyFont="1"/>
    <xf numFmtId="165" fontId="68" fillId="0" borderId="0" xfId="0" applyNumberFormat="1" applyFont="1"/>
    <xf numFmtId="0" fontId="67" fillId="0" borderId="0" xfId="0" applyFont="1" applyAlignment="1">
      <alignment horizontal="left" indent="2"/>
    </xf>
    <xf numFmtId="165" fontId="80" fillId="0" borderId="0" xfId="0" applyNumberFormat="1" applyFont="1"/>
    <xf numFmtId="0" fontId="75" fillId="0" borderId="0" xfId="0" applyFont="1"/>
    <xf numFmtId="165" fontId="74" fillId="0" borderId="0" xfId="0" applyNumberFormat="1" applyFont="1"/>
    <xf numFmtId="165" fontId="75" fillId="0" borderId="0" xfId="0" applyNumberFormat="1" applyFont="1"/>
    <xf numFmtId="0" fontId="70" fillId="0" borderId="0" xfId="0" applyFont="1" applyAlignment="1">
      <alignment horizontal="left" indent="2"/>
    </xf>
    <xf numFmtId="0" fontId="70" fillId="0" borderId="0" xfId="0" applyFont="1" applyAlignment="1">
      <alignment horizontal="left" indent="1"/>
    </xf>
    <xf numFmtId="165" fontId="67" fillId="0" borderId="0" xfId="0" applyNumberFormat="1" applyFont="1" applyAlignment="1">
      <alignment horizontal="right"/>
    </xf>
    <xf numFmtId="165" fontId="68" fillId="0" borderId="0" xfId="0" applyNumberFormat="1" applyFont="1" applyAlignment="1">
      <alignment horizontal="right"/>
    </xf>
    <xf numFmtId="0" fontId="72" fillId="0" borderId="0" xfId="0" applyFont="1"/>
    <xf numFmtId="165" fontId="72" fillId="0" borderId="0" xfId="0" applyNumberFormat="1" applyFont="1"/>
    <xf numFmtId="166" fontId="73" fillId="0" borderId="2" xfId="0" applyNumberFormat="1" applyFont="1" applyFill="1" applyBorder="1" applyAlignment="1">
      <alignment vertical="center"/>
    </xf>
    <xf numFmtId="166" fontId="79" fillId="0" borderId="2" xfId="0" applyNumberFormat="1" applyFont="1" applyFill="1" applyBorder="1" applyAlignment="1">
      <alignment vertical="center"/>
    </xf>
    <xf numFmtId="0" fontId="68" fillId="0" borderId="0" xfId="0" applyFont="1" applyAlignment="1">
      <alignment horizontal="left" vertical="top" indent="1"/>
    </xf>
    <xf numFmtId="0" fontId="68" fillId="0" borderId="0" xfId="0" applyFont="1" applyAlignment="1">
      <alignment horizontal="right" vertical="top"/>
    </xf>
    <xf numFmtId="49" fontId="71" fillId="0" borderId="0" xfId="0" applyNumberFormat="1" applyFont="1" applyFill="1" applyAlignment="1">
      <alignment horizontal="center"/>
    </xf>
    <xf numFmtId="0" fontId="71" fillId="0" borderId="0" xfId="0" applyFont="1" applyAlignment="1">
      <alignment horizontal="left" indent="1"/>
    </xf>
    <xf numFmtId="49" fontId="69" fillId="0" borderId="0" xfId="0" applyNumberFormat="1" applyFont="1" applyFill="1" applyAlignment="1">
      <alignment horizontal="center"/>
    </xf>
    <xf numFmtId="0" fontId="70" fillId="0" borderId="0" xfId="0" applyFont="1" applyFill="1" applyAlignment="1">
      <alignment horizontal="left" indent="1"/>
    </xf>
    <xf numFmtId="9" fontId="73" fillId="0" borderId="2" xfId="9" applyNumberFormat="1" applyFont="1" applyFill="1" applyBorder="1" applyAlignment="1">
      <alignment vertical="center"/>
    </xf>
    <xf numFmtId="9" fontId="79" fillId="0" borderId="2" xfId="9" applyNumberFormat="1" applyFont="1" applyFill="1" applyBorder="1" applyAlignment="1">
      <alignment vertical="center"/>
    </xf>
    <xf numFmtId="166" fontId="70" fillId="0" borderId="0" xfId="0" applyNumberFormat="1" applyFont="1" applyFill="1"/>
    <xf numFmtId="166" fontId="71" fillId="0" borderId="0" xfId="0" applyNumberFormat="1" applyFont="1" applyFill="1"/>
    <xf numFmtId="0" fontId="73" fillId="0" borderId="0" xfId="0" applyFont="1" applyFill="1" applyAlignment="1">
      <alignment horizontal="left"/>
    </xf>
    <xf numFmtId="167" fontId="69" fillId="0" borderId="0" xfId="9" applyNumberFormat="1" applyFont="1" applyFill="1" applyAlignment="1">
      <alignment horizontal="center"/>
    </xf>
    <xf numFmtId="0" fontId="71" fillId="0" borderId="0" xfId="0" applyFont="1" applyFill="1" applyAlignment="1">
      <alignment horizontal="left" indent="1"/>
    </xf>
    <xf numFmtId="167" fontId="72" fillId="0" borderId="0" xfId="9" applyNumberFormat="1" applyFont="1"/>
    <xf numFmtId="167" fontId="81" fillId="0" borderId="0" xfId="9" applyNumberFormat="1" applyFont="1" applyFill="1" applyAlignment="1">
      <alignment horizontal="center"/>
    </xf>
    <xf numFmtId="167" fontId="68" fillId="0" borderId="0" xfId="9" applyNumberFormat="1" applyFont="1"/>
    <xf numFmtId="0" fontId="82" fillId="0" borderId="3" xfId="0" applyFont="1" applyBorder="1"/>
    <xf numFmtId="0" fontId="82" fillId="0" borderId="3" xfId="0" applyFont="1" applyFill="1" applyBorder="1" applyAlignment="1">
      <alignment horizontal="center"/>
    </xf>
    <xf numFmtId="0" fontId="83" fillId="0" borderId="0" xfId="0" applyFont="1" applyFill="1"/>
    <xf numFmtId="0" fontId="84" fillId="0" borderId="0" xfId="0" applyFont="1" applyFill="1" applyBorder="1" applyAlignment="1">
      <alignment horizontal="left"/>
    </xf>
    <xf numFmtId="0" fontId="82" fillId="0" borderId="0" xfId="0" applyFont="1" applyAlignment="1">
      <alignment horizontal="center"/>
    </xf>
    <xf numFmtId="0" fontId="82" fillId="0" borderId="0" xfId="0" applyFont="1"/>
    <xf numFmtId="0" fontId="85" fillId="0" borderId="3" xfId="0" applyFont="1" applyBorder="1" applyAlignment="1">
      <alignment horizontal="center" vertical="center"/>
    </xf>
    <xf numFmtId="0" fontId="85" fillId="0" borderId="3" xfId="0" applyFont="1" applyFill="1" applyBorder="1" applyAlignment="1">
      <alignment horizontal="center" vertical="center"/>
    </xf>
    <xf numFmtId="0" fontId="86" fillId="0" borderId="3" xfId="0" applyFont="1" applyFill="1" applyBorder="1" applyAlignment="1">
      <alignment horizontal="center" vertical="center" wrapText="1"/>
    </xf>
    <xf numFmtId="0" fontId="82" fillId="0" borderId="0" xfId="0" applyFont="1" applyFill="1" applyAlignment="1">
      <alignment horizontal="center"/>
    </xf>
    <xf numFmtId="0" fontId="87" fillId="0" borderId="0" xfId="6" applyFont="1" applyFill="1" applyAlignment="1" applyProtection="1">
      <alignment horizontal="center"/>
    </xf>
    <xf numFmtId="0" fontId="88" fillId="0" borderId="0" xfId="0" applyFont="1" applyAlignment="1">
      <alignment horizontal="center"/>
    </xf>
    <xf numFmtId="0" fontId="89" fillId="0" borderId="0" xfId="0" applyFont="1"/>
    <xf numFmtId="0" fontId="82" fillId="0" borderId="0" xfId="0" applyFont="1" applyFill="1"/>
    <xf numFmtId="0" fontId="90" fillId="0" borderId="0" xfId="6" applyFont="1" applyFill="1" applyBorder="1" applyAlignment="1" applyProtection="1">
      <alignment horizontal="left"/>
    </xf>
    <xf numFmtId="0" fontId="88" fillId="0" borderId="0" xfId="0" applyFont="1" applyAlignment="1">
      <alignment horizontal="left"/>
    </xf>
    <xf numFmtId="0" fontId="91" fillId="0" borderId="0" xfId="0" applyFont="1"/>
    <xf numFmtId="0" fontId="83" fillId="0" borderId="0" xfId="0" applyFont="1" applyFill="1" applyAlignment="1">
      <alignment horizontal="center"/>
    </xf>
    <xf numFmtId="0" fontId="92" fillId="0" borderId="0" xfId="0" applyFont="1"/>
    <xf numFmtId="0" fontId="93" fillId="0" borderId="0" xfId="0" applyFont="1" applyFill="1" applyAlignment="1">
      <alignment horizontal="center"/>
    </xf>
    <xf numFmtId="0" fontId="89" fillId="0" borderId="0" xfId="0" applyFont="1" applyFill="1" applyAlignment="1">
      <alignment horizontal="center"/>
    </xf>
    <xf numFmtId="0" fontId="82" fillId="0" borderId="3" xfId="0" applyFont="1" applyFill="1" applyBorder="1"/>
    <xf numFmtId="0" fontId="83" fillId="0" borderId="0" xfId="0" applyFont="1" applyFill="1" applyBorder="1" applyAlignment="1">
      <alignment horizontal="center"/>
    </xf>
    <xf numFmtId="0" fontId="88" fillId="0" borderId="0" xfId="0" applyFont="1" applyFill="1" applyAlignment="1">
      <alignment horizontal="center"/>
    </xf>
    <xf numFmtId="0" fontId="82" fillId="0" borderId="0" xfId="0" applyFont="1" applyFill="1" applyAlignment="1">
      <alignment vertical="top"/>
    </xf>
    <xf numFmtId="0" fontId="82" fillId="0" borderId="3" xfId="0" applyFont="1" applyFill="1" applyBorder="1" applyAlignment="1">
      <alignment vertical="top"/>
    </xf>
    <xf numFmtId="0" fontId="82" fillId="0" borderId="3" xfId="0" applyFont="1" applyFill="1" applyBorder="1" applyAlignment="1">
      <alignment horizontal="center" vertical="top"/>
    </xf>
    <xf numFmtId="0" fontId="88" fillId="0" borderId="0" xfId="0" applyFont="1" applyFill="1" applyAlignment="1">
      <alignment horizontal="left"/>
    </xf>
    <xf numFmtId="0" fontId="82" fillId="0" borderId="0" xfId="0" applyFont="1" applyAlignment="1">
      <alignment vertical="top"/>
    </xf>
    <xf numFmtId="3" fontId="8" fillId="0" borderId="0" xfId="0" applyNumberFormat="1" applyFont="1" applyFill="1" applyBorder="1" applyAlignment="1">
      <alignment horizontal="right"/>
    </xf>
    <xf numFmtId="179" fontId="14" fillId="0" borderId="1" xfId="1" applyNumberFormat="1" applyFont="1" applyFill="1" applyBorder="1" applyAlignment="1">
      <alignment horizontal="right" vertical="center"/>
    </xf>
    <xf numFmtId="1" fontId="12" fillId="0" borderId="1" xfId="0" applyNumberFormat="1" applyFont="1" applyFill="1" applyBorder="1" applyAlignment="1">
      <alignment horizontal="center" vertical="center" wrapText="1"/>
    </xf>
    <xf numFmtId="0" fontId="8" fillId="0" borderId="3" xfId="0" applyFont="1" applyFill="1" applyBorder="1" applyAlignment="1">
      <alignment vertical="top"/>
    </xf>
    <xf numFmtId="166" fontId="10" fillId="0" borderId="9" xfId="0" applyNumberFormat="1" applyFont="1" applyBorder="1" applyAlignment="1">
      <alignment vertical="top"/>
    </xf>
    <xf numFmtId="166" fontId="10" fillId="0" borderId="10" xfId="0" applyNumberFormat="1" applyFont="1" applyBorder="1" applyAlignment="1">
      <alignment vertical="top"/>
    </xf>
    <xf numFmtId="0" fontId="10" fillId="0" borderId="11" xfId="0" applyFont="1" applyBorder="1" applyAlignment="1">
      <alignment horizontal="right"/>
    </xf>
    <xf numFmtId="166" fontId="10" fillId="0" borderId="9" xfId="0" applyNumberFormat="1" applyFont="1" applyBorder="1"/>
    <xf numFmtId="166" fontId="10" fillId="0" borderId="10" xfId="0" applyNumberFormat="1" applyFont="1" applyBorder="1"/>
    <xf numFmtId="0" fontId="7" fillId="0" borderId="1" xfId="29" applyFont="1" applyBorder="1" applyAlignment="1">
      <alignment horizontal="right" vertical="center"/>
    </xf>
    <xf numFmtId="0" fontId="7" fillId="0" borderId="0" xfId="29" applyFont="1" applyAlignment="1">
      <alignment vertical="center"/>
    </xf>
    <xf numFmtId="0" fontId="12" fillId="0" borderId="0" xfId="29" applyFont="1" applyAlignment="1">
      <alignment horizontal="left"/>
    </xf>
    <xf numFmtId="0" fontId="7" fillId="0" borderId="0" xfId="29" applyFont="1" applyAlignment="1">
      <alignment horizontal="right"/>
    </xf>
    <xf numFmtId="0" fontId="7" fillId="0" borderId="0" xfId="29" applyFont="1"/>
    <xf numFmtId="0" fontId="12" fillId="0" borderId="0" xfId="29" applyFont="1"/>
    <xf numFmtId="0" fontId="8" fillId="0" borderId="0" xfId="29" applyFont="1" applyAlignment="1">
      <alignment horizontal="left" indent="2"/>
    </xf>
    <xf numFmtId="185" fontId="7" fillId="0" borderId="0" xfId="29" applyNumberFormat="1" applyFont="1"/>
    <xf numFmtId="0" fontId="16" fillId="0" borderId="0" xfId="29" applyFont="1" applyAlignment="1">
      <alignment horizontal="left" indent="1"/>
    </xf>
    <xf numFmtId="0" fontId="8" fillId="0" borderId="0" xfId="29" applyFont="1" applyAlignment="1">
      <alignment horizontal="left" indent="3"/>
    </xf>
    <xf numFmtId="0" fontId="16" fillId="0" borderId="0" xfId="29" applyFont="1" applyAlignment="1">
      <alignment horizontal="left" indent="2"/>
    </xf>
    <xf numFmtId="0" fontId="16" fillId="0" borderId="2" xfId="29" applyFont="1" applyBorder="1" applyAlignment="1">
      <alignment horizontal="left" vertical="top" indent="1"/>
    </xf>
    <xf numFmtId="185" fontId="7" fillId="0" borderId="2" xfId="29" applyNumberFormat="1" applyFont="1" applyBorder="1" applyAlignment="1">
      <alignment vertical="top"/>
    </xf>
    <xf numFmtId="0" fontId="7" fillId="0" borderId="0" xfId="29" applyFont="1" applyAlignment="1">
      <alignment vertical="top"/>
    </xf>
    <xf numFmtId="185" fontId="7" fillId="0" borderId="0" xfId="29" applyNumberFormat="1" applyFont="1" applyFill="1"/>
    <xf numFmtId="185" fontId="46" fillId="0" borderId="0" xfId="29" applyNumberFormat="1" applyFont="1"/>
    <xf numFmtId="0" fontId="51" fillId="0" borderId="0" xfId="29"/>
    <xf numFmtId="0" fontId="51" fillId="0" borderId="0" xfId="29" applyFont="1"/>
    <xf numFmtId="185" fontId="51" fillId="0" borderId="0" xfId="29" applyNumberFormat="1" applyFont="1"/>
    <xf numFmtId="0" fontId="7" fillId="0" borderId="0" xfId="11" applyFont="1" applyFill="1" applyBorder="1" applyAlignment="1">
      <alignment vertical="center"/>
    </xf>
    <xf numFmtId="0" fontId="8" fillId="0" borderId="1" xfId="0" applyFont="1" applyBorder="1" applyAlignment="1">
      <alignment horizontal="center" vertical="center"/>
    </xf>
    <xf numFmtId="17" fontId="8" fillId="0" borderId="1" xfId="0" applyNumberFormat="1" applyFont="1" applyBorder="1" applyAlignment="1">
      <alignment horizontal="center" vertical="center"/>
    </xf>
    <xf numFmtId="0" fontId="7" fillId="0" borderId="0" xfId="11" applyFont="1" applyFill="1" applyBorder="1"/>
    <xf numFmtId="187" fontId="7" fillId="0" borderId="0" xfId="11" applyNumberFormat="1" applyFont="1" applyFill="1" applyBorder="1"/>
    <xf numFmtId="0" fontId="7" fillId="0" borderId="0" xfId="11" applyFont="1" applyFill="1" applyBorder="1" applyAlignment="1">
      <alignment horizontal="left" indent="1"/>
    </xf>
    <xf numFmtId="0" fontId="7" fillId="0" borderId="0" xfId="11" applyFont="1" applyFill="1" applyBorder="1" applyAlignment="1">
      <alignment horizontal="left" indent="2"/>
    </xf>
    <xf numFmtId="0" fontId="7" fillId="0" borderId="0" xfId="11" applyFont="1" applyFill="1" applyBorder="1" applyAlignment="1">
      <alignment horizontal="left"/>
    </xf>
    <xf numFmtId="0" fontId="7" fillId="0" borderId="0" xfId="11" applyFont="1" applyFill="1" applyBorder="1" applyAlignment="1">
      <alignment horizontal="left" indent="3"/>
    </xf>
    <xf numFmtId="187" fontId="7" fillId="0" borderId="0" xfId="11" applyNumberFormat="1" applyFont="1" applyFill="1" applyBorder="1" applyAlignment="1">
      <alignment vertical="top"/>
    </xf>
    <xf numFmtId="0" fontId="7" fillId="0" borderId="0" xfId="11" applyFont="1" applyFill="1" applyBorder="1" applyAlignment="1">
      <alignment vertical="top"/>
    </xf>
    <xf numFmtId="0" fontId="7" fillId="0" borderId="2" xfId="11" applyFont="1" applyFill="1" applyBorder="1" applyAlignment="1">
      <alignment horizontal="left" vertical="top" indent="1"/>
    </xf>
    <xf numFmtId="187" fontId="7" fillId="0" borderId="2" xfId="11" applyNumberFormat="1" applyFont="1" applyFill="1" applyBorder="1" applyAlignment="1">
      <alignment vertical="top"/>
    </xf>
    <xf numFmtId="0" fontId="46" fillId="0" borderId="0" xfId="11" applyFont="1" applyFill="1" applyBorder="1" applyAlignment="1">
      <alignment vertical="center"/>
    </xf>
    <xf numFmtId="0" fontId="7" fillId="0" borderId="0" xfId="11" applyFont="1" applyFill="1" applyBorder="1" applyAlignment="1">
      <alignment horizontal="left" vertical="top" indent="1"/>
    </xf>
    <xf numFmtId="0" fontId="8" fillId="0" borderId="0" xfId="0" applyFont="1" applyBorder="1" applyAlignment="1">
      <alignment vertical="top"/>
    </xf>
    <xf numFmtId="0" fontId="10" fillId="0" borderId="0" xfId="0" applyFont="1" applyBorder="1" applyAlignment="1">
      <alignment vertical="top"/>
    </xf>
    <xf numFmtId="0" fontId="10" fillId="0" borderId="0" xfId="0" applyFont="1" applyBorder="1" applyAlignment="1"/>
    <xf numFmtId="38" fontId="8" fillId="0" borderId="0" xfId="0" applyNumberFormat="1" applyFont="1" applyFill="1"/>
    <xf numFmtId="2" fontId="10" fillId="0" borderId="0" xfId="32" applyNumberFormat="1" applyFont="1" applyFill="1" applyAlignment="1">
      <alignment horizontal="center"/>
    </xf>
    <xf numFmtId="2" fontId="8" fillId="0" borderId="0" xfId="32" applyNumberFormat="1" applyFont="1" applyFill="1" applyAlignment="1">
      <alignment horizontal="center"/>
    </xf>
    <xf numFmtId="174" fontId="8" fillId="0" borderId="0" xfId="0" applyNumberFormat="1" applyFont="1" applyAlignment="1">
      <alignment horizontal="center"/>
    </xf>
    <xf numFmtId="174" fontId="0" fillId="0" borderId="0" xfId="0" applyNumberFormat="1" applyAlignment="1">
      <alignment horizontal="center"/>
    </xf>
    <xf numFmtId="174" fontId="8" fillId="0" borderId="1" xfId="0" applyNumberFormat="1" applyFont="1" applyBorder="1" applyAlignment="1">
      <alignment horizontal="center" vertical="center" wrapText="1"/>
    </xf>
    <xf numFmtId="165" fontId="10" fillId="0" borderId="0" xfId="0" applyNumberFormat="1" applyFont="1" applyBorder="1" applyAlignment="1">
      <alignment vertical="top"/>
    </xf>
    <xf numFmtId="174" fontId="10" fillId="0" borderId="0" xfId="0" applyNumberFormat="1" applyFont="1" applyAlignment="1">
      <alignment horizontal="center"/>
    </xf>
    <xf numFmtId="174" fontId="10" fillId="0" borderId="0" xfId="0" applyNumberFormat="1" applyFont="1"/>
    <xf numFmtId="175" fontId="22" fillId="0" borderId="0" xfId="0" applyNumberFormat="1" applyFont="1" applyBorder="1" applyAlignment="1">
      <alignment horizontal="right"/>
    </xf>
    <xf numFmtId="175" fontId="22" fillId="0" borderId="0" xfId="0" applyNumberFormat="1" applyFont="1" applyBorder="1"/>
    <xf numFmtId="175" fontId="14" fillId="0" borderId="0" xfId="2" applyNumberFormat="1" applyFont="1" applyBorder="1" applyAlignment="1">
      <alignment horizontal="right" vertical="center"/>
    </xf>
    <xf numFmtId="175" fontId="25" fillId="0" borderId="0" xfId="2" applyNumberFormat="1" applyFont="1" applyBorder="1"/>
    <xf numFmtId="175" fontId="22" fillId="0" borderId="0" xfId="2" applyNumberFormat="1" applyFont="1" applyBorder="1"/>
    <xf numFmtId="175" fontId="27" fillId="0" borderId="0" xfId="2" applyNumberFormat="1" applyFont="1" applyBorder="1"/>
    <xf numFmtId="189" fontId="24" fillId="0" borderId="0" xfId="0" applyNumberFormat="1" applyFont="1"/>
    <xf numFmtId="167" fontId="10" fillId="0" borderId="0" xfId="9" applyNumberFormat="1" applyFont="1" applyBorder="1" applyAlignment="1">
      <alignment vertical="top"/>
    </xf>
    <xf numFmtId="3" fontId="10" fillId="0" borderId="0" xfId="0" applyNumberFormat="1" applyFont="1"/>
    <xf numFmtId="3" fontId="10" fillId="0" borderId="9" xfId="0" applyNumberFormat="1" applyFont="1" applyBorder="1"/>
    <xf numFmtId="3" fontId="10" fillId="0" borderId="0" xfId="0" applyNumberFormat="1" applyFont="1" applyBorder="1"/>
    <xf numFmtId="3" fontId="10" fillId="0" borderId="10" xfId="0" applyNumberFormat="1" applyFont="1" applyBorder="1"/>
    <xf numFmtId="167" fontId="10" fillId="0" borderId="9" xfId="9" applyNumberFormat="1" applyFont="1" applyBorder="1"/>
    <xf numFmtId="167" fontId="10" fillId="0" borderId="0" xfId="9" applyNumberFormat="1" applyFont="1" applyBorder="1"/>
    <xf numFmtId="167" fontId="10" fillId="0" borderId="10" xfId="9" applyNumberFormat="1" applyFont="1" applyBorder="1"/>
    <xf numFmtId="0" fontId="10" fillId="0" borderId="11" xfId="0" applyFont="1" applyFill="1" applyBorder="1" applyAlignment="1">
      <alignment vertical="top"/>
    </xf>
    <xf numFmtId="165" fontId="10" fillId="0" borderId="9" xfId="0" applyNumberFormat="1" applyFont="1" applyFill="1" applyBorder="1"/>
    <xf numFmtId="165" fontId="10" fillId="0" borderId="0" xfId="0" applyNumberFormat="1" applyFont="1" applyFill="1" applyBorder="1"/>
    <xf numFmtId="165" fontId="10" fillId="0" borderId="10" xfId="0" applyNumberFormat="1" applyFont="1" applyFill="1" applyBorder="1"/>
    <xf numFmtId="0" fontId="10" fillId="0" borderId="0" xfId="0" applyFont="1" applyAlignment="1">
      <alignment vertical="center"/>
    </xf>
    <xf numFmtId="3" fontId="8" fillId="0" borderId="9" xfId="0" applyNumberFormat="1" applyFont="1" applyFill="1" applyBorder="1"/>
    <xf numFmtId="3" fontId="8" fillId="0" borderId="0" xfId="0" applyNumberFormat="1" applyFont="1" applyBorder="1" applyAlignment="1">
      <alignment vertical="top"/>
    </xf>
    <xf numFmtId="3" fontId="8" fillId="0" borderId="10" xfId="0" applyNumberFormat="1" applyFont="1" applyBorder="1" applyAlignment="1">
      <alignment vertical="top"/>
    </xf>
    <xf numFmtId="49" fontId="78" fillId="0" borderId="0" xfId="11" applyNumberFormat="1" applyFont="1" applyFill="1" applyAlignment="1">
      <alignment horizontal="left" vertical="top"/>
    </xf>
    <xf numFmtId="49" fontId="62" fillId="0" borderId="0" xfId="11" applyNumberFormat="1" applyFont="1" applyFill="1" applyAlignment="1">
      <alignment horizontal="left" vertical="top"/>
    </xf>
    <xf numFmtId="0" fontId="87" fillId="0" borderId="0" xfId="6" applyFont="1" applyFill="1" applyAlignment="1" applyProtection="1">
      <alignment horizontal="center" vertical="top"/>
    </xf>
    <xf numFmtId="165" fontId="0" fillId="0" borderId="2" xfId="0" applyNumberFormat="1" applyBorder="1" applyAlignment="1">
      <alignment vertical="center"/>
    </xf>
    <xf numFmtId="165" fontId="0" fillId="0" borderId="0" xfId="0" applyNumberFormat="1" applyBorder="1" applyAlignment="1">
      <alignment vertical="center"/>
    </xf>
    <xf numFmtId="3" fontId="8" fillId="0" borderId="12" xfId="0" applyNumberFormat="1" applyFont="1" applyFill="1" applyBorder="1" applyAlignment="1">
      <alignment vertical="top"/>
    </xf>
    <xf numFmtId="3" fontId="8" fillId="0" borderId="13" xfId="0" applyNumberFormat="1" applyFont="1" applyBorder="1" applyAlignment="1">
      <alignment vertical="top"/>
    </xf>
    <xf numFmtId="3" fontId="10" fillId="0" borderId="12" xfId="0" applyNumberFormat="1" applyFont="1" applyBorder="1" applyAlignment="1">
      <alignment vertical="top"/>
    </xf>
    <xf numFmtId="3" fontId="10" fillId="0" borderId="2" xfId="0" applyNumberFormat="1" applyFont="1" applyBorder="1" applyAlignment="1">
      <alignment vertical="top"/>
    </xf>
    <xf numFmtId="3" fontId="10" fillId="0" borderId="13" xfId="0" applyNumberFormat="1" applyFont="1" applyBorder="1" applyAlignment="1">
      <alignment vertical="top"/>
    </xf>
    <xf numFmtId="174" fontId="8" fillId="0" borderId="1" xfId="0" applyNumberFormat="1" applyFont="1" applyBorder="1" applyAlignment="1">
      <alignment horizontal="right" vertical="top" wrapText="1"/>
    </xf>
    <xf numFmtId="2" fontId="12" fillId="0" borderId="0" xfId="32" applyNumberFormat="1" applyFont="1" applyFill="1" applyAlignment="1">
      <alignment horizontal="right"/>
    </xf>
    <xf numFmtId="2" fontId="10" fillId="0" borderId="0" xfId="32" applyNumberFormat="1" applyFont="1" applyFill="1" applyAlignment="1">
      <alignment horizontal="right"/>
    </xf>
    <xf numFmtId="2" fontId="8" fillId="0" borderId="0" xfId="32" applyNumberFormat="1" applyFont="1" applyFill="1" applyAlignment="1">
      <alignment horizontal="right"/>
    </xf>
    <xf numFmtId="3" fontId="14" fillId="0" borderId="0" xfId="7" applyNumberFormat="1" applyFont="1" applyAlignment="1"/>
    <xf numFmtId="0" fontId="0" fillId="0" borderId="0" xfId="0" applyAlignment="1"/>
    <xf numFmtId="0" fontId="0" fillId="0" borderId="0" xfId="0" applyBorder="1" applyAlignment="1">
      <alignment wrapText="1"/>
    </xf>
    <xf numFmtId="0" fontId="18" fillId="0" borderId="2" xfId="0" applyFont="1" applyBorder="1" applyAlignment="1">
      <alignment vertical="center" wrapText="1"/>
    </xf>
    <xf numFmtId="0" fontId="8" fillId="0" borderId="0" xfId="0" applyFont="1" applyBorder="1" applyAlignment="1">
      <alignment wrapText="1"/>
    </xf>
    <xf numFmtId="0" fontId="8" fillId="0" borderId="1" xfId="0" applyFont="1" applyBorder="1" applyAlignment="1">
      <alignment horizontal="center"/>
    </xf>
    <xf numFmtId="0" fontId="17" fillId="0" borderId="0" xfId="0" applyFont="1" applyBorder="1" applyAlignment="1">
      <alignment horizontal="left" vertical="top" wrapText="1"/>
    </xf>
  </cellXfs>
  <cellStyles count="33">
    <cellStyle name="Comma" xfId="1" builtinId="3"/>
    <cellStyle name="Comma 2" xfId="13" xr:uid="{00000000-0005-0000-0000-000001000000}"/>
    <cellStyle name="Comma 2 2 2" xfId="32" xr:uid="{26734B9B-6DA4-4E55-BE1F-7238E3409E01}"/>
    <cellStyle name="Comma 3" xfId="16" xr:uid="{00000000-0005-0000-0000-000002000000}"/>
    <cellStyle name="Comma_FY ImportsTab" xfId="2" xr:uid="{00000000-0005-0000-0000-000003000000}"/>
    <cellStyle name="Comma_FYVisitorArrivalTabs" xfId="3" xr:uid="{00000000-0005-0000-0000-000004000000}"/>
    <cellStyle name="Currency" xfId="4" builtinId="4"/>
    <cellStyle name="helv" xfId="5" xr:uid="{00000000-0005-0000-0000-000006000000}"/>
    <cellStyle name="Hyperlink" xfId="6" builtinId="8"/>
    <cellStyle name="Normal" xfId="0" builtinId="0"/>
    <cellStyle name="Normal 12" xfId="25" xr:uid="{00000000-0005-0000-0000-000009000000}"/>
    <cellStyle name="Normal 12 2" xfId="28" xr:uid="{00000000-0005-0000-0000-00000A000000}"/>
    <cellStyle name="Normal 15" xfId="24" xr:uid="{00000000-0005-0000-0000-00000B000000}"/>
    <cellStyle name="Normal 2" xfId="11" xr:uid="{00000000-0005-0000-0000-00000C000000}"/>
    <cellStyle name="Normal 2 2" xfId="23" xr:uid="{00000000-0005-0000-0000-00000D000000}"/>
    <cellStyle name="Normal 2 2 2" xfId="30" xr:uid="{96E11D88-48D7-47BC-9A5A-0BBEFDB3B549}"/>
    <cellStyle name="Normal 2 4" xfId="31" xr:uid="{3A1C6AFA-F67E-45E0-A4F8-28AD30996B7D}"/>
    <cellStyle name="Normal 3" xfId="12" xr:uid="{00000000-0005-0000-0000-00000E000000}"/>
    <cellStyle name="Normal 3 2" xfId="19" xr:uid="{00000000-0005-0000-0000-00000F000000}"/>
    <cellStyle name="Normal 3 2 2" xfId="21" xr:uid="{00000000-0005-0000-0000-000010000000}"/>
    <cellStyle name="Normal 3 2 2 2" xfId="26" xr:uid="{00000000-0005-0000-0000-000011000000}"/>
    <cellStyle name="Normal 3 3" xfId="22" xr:uid="{00000000-0005-0000-0000-000012000000}"/>
    <cellStyle name="Normal 4" xfId="15" xr:uid="{00000000-0005-0000-0000-000013000000}"/>
    <cellStyle name="Normal 5" xfId="17" xr:uid="{00000000-0005-0000-0000-000014000000}"/>
    <cellStyle name="Normal 6" xfId="29" xr:uid="{6390D2A4-55F9-451D-88DA-210635F4B631}"/>
    <cellStyle name="Normal_Aggregates" xfId="7" xr:uid="{00000000-0005-0000-0000-000015000000}"/>
    <cellStyle name="Normal_RMI_2008 EconStat_tabs_draft4" xfId="18" xr:uid="{00000000-0005-0000-0000-000016000000}"/>
    <cellStyle name="Normal_statistical appendix tables" xfId="8" xr:uid="{00000000-0005-0000-0000-000017000000}"/>
    <cellStyle name="Normal_statistical appendix tables 2" xfId="27" xr:uid="{00000000-0005-0000-0000-000018000000}"/>
    <cellStyle name="Percent" xfId="9" builtinId="5"/>
    <cellStyle name="Percent 2" xfId="14" xr:uid="{00000000-0005-0000-0000-00001A000000}"/>
    <cellStyle name="Percent 3" xfId="20" xr:uid="{00000000-0005-0000-0000-00001B000000}"/>
    <cellStyle name="標準_POPRC95 (2)" xfId="10" xr:uid="{00000000-0005-0000-0000-00001C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worksheet" Target="worksheets/sheet24.xml"/><Relationship Id="rId39" Type="http://schemas.openxmlformats.org/officeDocument/2006/relationships/worksheet" Target="worksheets/sheet37.xml"/><Relationship Id="rId3" Type="http://schemas.openxmlformats.org/officeDocument/2006/relationships/worksheet" Target="worksheets/sheet1.xml"/><Relationship Id="rId21" Type="http://schemas.openxmlformats.org/officeDocument/2006/relationships/worksheet" Target="worksheets/sheet19.xml"/><Relationship Id="rId34" Type="http://schemas.openxmlformats.org/officeDocument/2006/relationships/worksheet" Target="worksheets/sheet32.xml"/><Relationship Id="rId42" Type="http://schemas.openxmlformats.org/officeDocument/2006/relationships/worksheet" Target="worksheets/sheet40.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worksheet" Target="worksheets/sheet23.xml"/><Relationship Id="rId33" Type="http://schemas.openxmlformats.org/officeDocument/2006/relationships/worksheet" Target="worksheets/sheet31.xml"/><Relationship Id="rId38" Type="http://schemas.openxmlformats.org/officeDocument/2006/relationships/worksheet" Target="worksheets/sheet36.xml"/><Relationship Id="rId46" Type="http://schemas.openxmlformats.org/officeDocument/2006/relationships/externalLink" Target="externalLinks/externalLink4.xml"/><Relationship Id="rId2" Type="http://schemas.openxmlformats.org/officeDocument/2006/relationships/chartsheet" Target="chartsheets/sheet2.xml"/><Relationship Id="rId16" Type="http://schemas.openxmlformats.org/officeDocument/2006/relationships/worksheet" Target="worksheets/sheet14.xml"/><Relationship Id="rId20" Type="http://schemas.openxmlformats.org/officeDocument/2006/relationships/worksheet" Target="worksheets/sheet18.xml"/><Relationship Id="rId29" Type="http://schemas.openxmlformats.org/officeDocument/2006/relationships/worksheet" Target="worksheets/sheet27.xml"/><Relationship Id="rId41" Type="http://schemas.openxmlformats.org/officeDocument/2006/relationships/worksheet" Target="worksheets/sheet39.xml"/><Relationship Id="rId1" Type="http://schemas.openxmlformats.org/officeDocument/2006/relationships/chartsheet" Target="chartsheets/sheet1.xml"/><Relationship Id="rId6" Type="http://schemas.openxmlformats.org/officeDocument/2006/relationships/worksheet" Target="worksheets/sheet4.xml"/><Relationship Id="rId11" Type="http://schemas.openxmlformats.org/officeDocument/2006/relationships/worksheet" Target="worksheets/sheet9.xml"/><Relationship Id="rId24" Type="http://schemas.openxmlformats.org/officeDocument/2006/relationships/worksheet" Target="worksheets/sheet22.xml"/><Relationship Id="rId32" Type="http://schemas.openxmlformats.org/officeDocument/2006/relationships/worksheet" Target="worksheets/sheet30.xml"/><Relationship Id="rId37" Type="http://schemas.openxmlformats.org/officeDocument/2006/relationships/worksheet" Target="worksheets/sheet35.xml"/><Relationship Id="rId40" Type="http://schemas.openxmlformats.org/officeDocument/2006/relationships/worksheet" Target="worksheets/sheet38.xml"/><Relationship Id="rId45" Type="http://schemas.openxmlformats.org/officeDocument/2006/relationships/externalLink" Target="externalLinks/externalLink3.xml"/><Relationship Id="rId5" Type="http://schemas.openxmlformats.org/officeDocument/2006/relationships/worksheet" Target="worksheets/sheet3.xml"/><Relationship Id="rId15" Type="http://schemas.openxmlformats.org/officeDocument/2006/relationships/worksheet" Target="worksheets/sheet13.xml"/><Relationship Id="rId23" Type="http://schemas.openxmlformats.org/officeDocument/2006/relationships/worksheet" Target="worksheets/sheet21.xml"/><Relationship Id="rId28" Type="http://schemas.openxmlformats.org/officeDocument/2006/relationships/worksheet" Target="worksheets/sheet26.xml"/><Relationship Id="rId36" Type="http://schemas.openxmlformats.org/officeDocument/2006/relationships/worksheet" Target="worksheets/sheet34.xml"/><Relationship Id="rId49" Type="http://schemas.openxmlformats.org/officeDocument/2006/relationships/sharedStrings" Target="sharedStrings.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worksheet" Target="worksheets/sheet29.xml"/><Relationship Id="rId44" Type="http://schemas.openxmlformats.org/officeDocument/2006/relationships/externalLink" Target="externalLinks/externalLink2.xml"/><Relationship Id="rId4" Type="http://schemas.openxmlformats.org/officeDocument/2006/relationships/worksheet" Target="worksheets/sheet2.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worksheet" Target="worksheets/sheet28.xml"/><Relationship Id="rId35" Type="http://schemas.openxmlformats.org/officeDocument/2006/relationships/worksheet" Target="worksheets/sheet33.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355960168"/>
        <c:axId val="355955072"/>
      </c:barChart>
      <c:catAx>
        <c:axId val="355960168"/>
        <c:scaling>
          <c:orientation val="minMax"/>
        </c:scaling>
        <c:delete val="0"/>
        <c:axPos val="b"/>
        <c:majorTickMark val="out"/>
        <c:minorTickMark val="none"/>
        <c:tickLblPos val="nextTo"/>
        <c:crossAx val="355955072"/>
        <c:crosses val="autoZero"/>
        <c:auto val="1"/>
        <c:lblAlgn val="ctr"/>
        <c:lblOffset val="100"/>
        <c:noMultiLvlLbl val="0"/>
      </c:catAx>
      <c:valAx>
        <c:axId val="355955072"/>
        <c:scaling>
          <c:orientation val="minMax"/>
        </c:scaling>
        <c:delete val="0"/>
        <c:axPos val="l"/>
        <c:majorGridlines/>
        <c:majorTickMark val="out"/>
        <c:minorTickMark val="none"/>
        <c:tickLblPos val="nextTo"/>
        <c:crossAx val="355960168"/>
        <c:crosses val="autoZero"/>
        <c:crossBetween val="between"/>
      </c:valAx>
    </c:plotArea>
    <c:legend>
      <c:legendPos val="r"/>
      <c:overlay val="0"/>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355954288"/>
        <c:axId val="296229440"/>
      </c:barChart>
      <c:catAx>
        <c:axId val="355954288"/>
        <c:scaling>
          <c:orientation val="minMax"/>
        </c:scaling>
        <c:delete val="0"/>
        <c:axPos val="b"/>
        <c:majorTickMark val="out"/>
        <c:minorTickMark val="none"/>
        <c:tickLblPos val="nextTo"/>
        <c:crossAx val="296229440"/>
        <c:crosses val="autoZero"/>
        <c:auto val="1"/>
        <c:lblAlgn val="ctr"/>
        <c:lblOffset val="100"/>
        <c:noMultiLvlLbl val="0"/>
      </c:catAx>
      <c:valAx>
        <c:axId val="296229440"/>
        <c:scaling>
          <c:orientation val="minMax"/>
        </c:scaling>
        <c:delete val="0"/>
        <c:axPos val="l"/>
        <c:majorGridlines/>
        <c:numFmt formatCode="General" sourceLinked="1"/>
        <c:majorTickMark val="out"/>
        <c:minorTickMark val="none"/>
        <c:tickLblPos val="nextTo"/>
        <c:crossAx val="355954288"/>
        <c:crosses val="autoZero"/>
        <c:crossBetween val="between"/>
      </c:valAx>
    </c:plotArea>
    <c:legend>
      <c:legendPos val="r"/>
      <c:overlay val="0"/>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sheetViews>
    <sheetView tabSelected="1" workbookViewId="0"/>
  </sheetViews>
  <pageMargins left="0" right="0" top="0" bottom="0" header="0" footer="0"/>
  <pageSetup orientation="portrait"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sheetViews>
    <sheetView workbookViewId="0"/>
  </sheetViews>
  <pageMargins left="0.7" right="0.7" top="0.75" bottom="0.75" header="0.3" footer="0.3"/>
  <pageSetup orientation="portrait"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7653618" cy="9950824"/>
    <xdr:graphicFrame macro="">
      <xdr:nvGraphicFramePr>
        <xdr:cNvPr id="2" name="Chart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4" name="Picture 3">
          <a:extLst xmlns:a="http://schemas.openxmlformats.org/drawingml/2006/main">
            <a:ext uri="{FF2B5EF4-FFF2-40B4-BE49-F238E27FC236}">
              <a16:creationId xmlns:a16="http://schemas.microsoft.com/office/drawing/2014/main" id="{3F10F89B-765E-4DFD-9A7C-DED430EFE6B6}"/>
            </a:ext>
            <a:ext uri="{C183D7F6-B498-43B3-948B-1728B52AA6E4}">
              <adec:decorative xmlns:adec="http://schemas.microsoft.com/office/drawing/2017/decorative" val="1"/>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772400" cy="10058400"/>
        </a:xfrm>
        <a:prstGeom xmlns:a="http://schemas.openxmlformats.org/drawingml/2006/main" prst="rect">
          <a:avLst/>
        </a:prstGeom>
      </cdr:spPr>
    </cdr:pic>
  </cdr:relSizeAnchor>
  <cdr:relSizeAnchor xmlns:cdr="http://schemas.openxmlformats.org/drawingml/2006/chartDrawing">
    <cdr:from>
      <cdr:x>0.19921</cdr:x>
      <cdr:y>0.36229</cdr:y>
    </cdr:from>
    <cdr:to>
      <cdr:x>0.97757</cdr:x>
      <cdr:y>0.7384</cdr:y>
    </cdr:to>
    <cdr:sp macro="" textlink="">
      <cdr:nvSpPr>
        <cdr:cNvPr id="5" name="TextBox 4">
          <a:extLst xmlns:a="http://schemas.openxmlformats.org/drawingml/2006/main">
            <a:ext uri="{FF2B5EF4-FFF2-40B4-BE49-F238E27FC236}">
              <a16:creationId xmlns:a16="http://schemas.microsoft.com/office/drawing/2014/main" id="{C462C6DA-0E13-4B2F-B21D-1CF1BE4EC15C}"/>
            </a:ext>
          </a:extLst>
        </cdr:cNvPr>
        <cdr:cNvSpPr txBox="1"/>
      </cdr:nvSpPr>
      <cdr:spPr>
        <a:xfrm xmlns:a="http://schemas.openxmlformats.org/drawingml/2006/main">
          <a:off x="1524677" y="3605084"/>
          <a:ext cx="5957270" cy="37426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0.00264</cdr:x>
      <cdr:y>0.37117</cdr:y>
    </cdr:from>
    <cdr:to>
      <cdr:x>0.96495</cdr:x>
      <cdr:y>0.76308</cdr:y>
    </cdr:to>
    <cdr:sp macro="" textlink="">
      <cdr:nvSpPr>
        <cdr:cNvPr id="6" name="TextBox 5">
          <a:extLst xmlns:a="http://schemas.openxmlformats.org/drawingml/2006/main">
            <a:ext uri="{FF2B5EF4-FFF2-40B4-BE49-F238E27FC236}">
              <a16:creationId xmlns:a16="http://schemas.microsoft.com/office/drawing/2014/main" id="{68E19A85-DE78-42F5-8F7D-6A280B44CA2E}"/>
            </a:ext>
          </a:extLst>
        </cdr:cNvPr>
        <cdr:cNvSpPr txBox="1"/>
      </cdr:nvSpPr>
      <cdr:spPr>
        <a:xfrm xmlns:a="http://schemas.openxmlformats.org/drawingml/2006/main">
          <a:off x="20206" y="3693447"/>
          <a:ext cx="7365153" cy="3899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Fiscal Year 2018</a:t>
          </a:r>
          <a:endParaRPr lang="en-US" sz="5400">
            <a:solidFill>
              <a:schemeClr val="bg1"/>
            </a:solidFill>
            <a:effectLst/>
            <a:latin typeface="Corbel" panose="020B0503020204020204" pitchFamily="34" charset="0"/>
            <a:ea typeface="+mn-ea"/>
            <a:cs typeface="+mn-cs"/>
          </a:endParaRPr>
        </a:p>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Statistical Appendices</a:t>
          </a:r>
          <a:endParaRPr lang="en-US" sz="5400">
            <a:solidFill>
              <a:schemeClr val="bg1"/>
            </a:solidFill>
            <a:effectLst/>
            <a:latin typeface="Corbel" panose="020B0503020204020204" pitchFamily="34" charset="0"/>
            <a:ea typeface="+mn-ea"/>
            <a:cs typeface="+mn-cs"/>
          </a:endParaRPr>
        </a:p>
        <a:p xmlns:a="http://schemas.openxmlformats.org/drawingml/2006/main">
          <a:pPr algn="r"/>
          <a:r>
            <a:rPr lang="en-US" sz="1100" b="1" i="1">
              <a:effectLst>
                <a:outerShdw blurRad="50800" dist="38100" dir="2700000" algn="tl">
                  <a:srgbClr val="000000">
                    <a:alpha val="40000"/>
                  </a:srgbClr>
                </a:outerShdw>
              </a:effectLst>
              <a:latin typeface="Corbel" panose="020B0503020204020204" pitchFamily="34" charset="0"/>
              <a:ea typeface="+mn-ea"/>
              <a:cs typeface="+mn-cs"/>
            </a:rPr>
            <a:t> </a:t>
          </a:r>
          <a:endParaRPr lang="en-US" sz="1100">
            <a:effectLst/>
            <a:latin typeface="Corbel" panose="020B0503020204020204" pitchFamily="34" charset="0"/>
            <a:ea typeface="+mn-ea"/>
            <a:cs typeface="+mn-cs"/>
          </a:endParaRPr>
        </a:p>
        <a:p xmlns:a="http://schemas.openxmlformats.org/drawingml/2006/main">
          <a:pPr algn="r"/>
          <a:endParaRPr lang="en-US" sz="3600" i="1">
            <a:solidFill>
              <a:schemeClr val="bg1"/>
            </a:solidFill>
            <a:effectLst/>
            <a:latin typeface="Corbel" panose="020B0503020204020204" pitchFamily="34" charset="0"/>
            <a:ea typeface="+mn-ea"/>
            <a:cs typeface="+mn-cs"/>
          </a:endParaRPr>
        </a:p>
        <a:p xmlns:a="http://schemas.openxmlformats.org/drawingml/2006/main">
          <a:pPr algn="r"/>
          <a:r>
            <a:rPr lang="en-US" sz="3600" i="1">
              <a:solidFill>
                <a:schemeClr val="bg1"/>
              </a:solidFill>
              <a:effectLst/>
              <a:latin typeface="Corbel" panose="020B0503020204020204" pitchFamily="34" charset="0"/>
              <a:ea typeface="+mn-ea"/>
              <a:cs typeface="+mn-cs"/>
            </a:rPr>
            <a:t>August, 2019</a:t>
          </a:r>
          <a:endParaRPr lang="en-US" sz="3600">
            <a:solidFill>
              <a:schemeClr val="bg1"/>
            </a:solidFill>
            <a:effectLst/>
            <a:latin typeface="Corbel" panose="020B0503020204020204" pitchFamily="34" charset="0"/>
            <a:ea typeface="+mn-ea"/>
            <a:cs typeface="+mn-cs"/>
          </a:endParaRPr>
        </a:p>
        <a:p xmlns:a="http://schemas.openxmlformats.org/drawingml/2006/main">
          <a:pPr algn="r"/>
          <a:endParaRPr lang="en-US" sz="1100"/>
        </a:p>
      </cdr:txBody>
    </cdr:sp>
  </cdr:relSizeAnchor>
  <cdr:relSizeAnchor xmlns:cdr="http://schemas.openxmlformats.org/drawingml/2006/chartDrawing">
    <cdr:from>
      <cdr:x>0.13565</cdr:x>
      <cdr:y>0.24696</cdr:y>
    </cdr:from>
    <cdr:to>
      <cdr:x>0.98939</cdr:x>
      <cdr:y>0.34842</cdr:y>
    </cdr:to>
    <cdr:sp macro="" textlink="">
      <cdr:nvSpPr>
        <cdr:cNvPr id="3" name="TextBox 2" descr="Federated States of Micronesia">
          <a:extLst xmlns:a="http://schemas.openxmlformats.org/drawingml/2006/main">
            <a:ext uri="{FF2B5EF4-FFF2-40B4-BE49-F238E27FC236}">
              <a16:creationId xmlns:a16="http://schemas.microsoft.com/office/drawing/2014/main" id="{584E2205-72F4-441B-B8C2-55B75555B25C}"/>
            </a:ext>
          </a:extLst>
        </cdr:cNvPr>
        <cdr:cNvSpPr txBox="1"/>
      </cdr:nvSpPr>
      <cdr:spPr>
        <a:xfrm xmlns:a="http://schemas.openxmlformats.org/drawingml/2006/main">
          <a:off x="1038225" y="2457450"/>
          <a:ext cx="6534150" cy="1009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p>
      </cdr:txBody>
    </cdr:sp>
  </cdr:relSizeAnchor>
  <cdr:relSizeAnchor xmlns:cdr="http://schemas.openxmlformats.org/drawingml/2006/chartDrawing">
    <cdr:from>
      <cdr:x>0.13316</cdr:x>
      <cdr:y>0.75907</cdr:y>
    </cdr:from>
    <cdr:to>
      <cdr:x>0.88111</cdr:x>
      <cdr:y>0.80597</cdr:y>
    </cdr:to>
    <cdr:sp macro="" textlink="">
      <cdr:nvSpPr>
        <cdr:cNvPr id="7" name="TextBox 6" descr="A digital version of this report is available online at http://www.econmap.org">
          <a:extLst xmlns:a="http://schemas.openxmlformats.org/drawingml/2006/main">
            <a:ext uri="{FF2B5EF4-FFF2-40B4-BE49-F238E27FC236}">
              <a16:creationId xmlns:a16="http://schemas.microsoft.com/office/drawing/2014/main" id="{14FE64DC-90FE-47F6-B8A3-0F5E42CCE00E}"/>
            </a:ext>
          </a:extLst>
        </cdr:cNvPr>
        <cdr:cNvSpPr txBox="1"/>
      </cdr:nvSpPr>
      <cdr:spPr>
        <a:xfrm xmlns:a="http://schemas.openxmlformats.org/drawingml/2006/main">
          <a:off x="1019175" y="7553325"/>
          <a:ext cx="5724525" cy="466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0.02738</cdr:x>
      <cdr:y>0.81458</cdr:y>
    </cdr:from>
    <cdr:to>
      <cdr:x>0.42313</cdr:x>
      <cdr:y>0.97348</cdr:y>
    </cdr:to>
    <cdr:sp macro="" textlink="">
      <cdr:nvSpPr>
        <cdr:cNvPr id="8" name="TextBox 7" descr="EconMap&#10;&#10;Economic Monitoring &amp; Analysis Program&#10;&#10;www.econmap.org">
          <a:extLst xmlns:a="http://schemas.openxmlformats.org/drawingml/2006/main">
            <a:ext uri="{FF2B5EF4-FFF2-40B4-BE49-F238E27FC236}">
              <a16:creationId xmlns:a16="http://schemas.microsoft.com/office/drawing/2014/main" id="{D69014F4-49FD-4F65-990A-2064E753253B}"/>
            </a:ext>
          </a:extLst>
        </cdr:cNvPr>
        <cdr:cNvSpPr txBox="1"/>
      </cdr:nvSpPr>
      <cdr:spPr>
        <a:xfrm xmlns:a="http://schemas.openxmlformats.org/drawingml/2006/main">
          <a:off x="209550" y="8105775"/>
          <a:ext cx="3028950" cy="1581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0.44553</cdr:x>
      <cdr:y>0.80788</cdr:y>
    </cdr:from>
    <cdr:to>
      <cdr:x>0.62848</cdr:x>
      <cdr:y>0.97731</cdr:y>
    </cdr:to>
    <cdr:sp macro="" textlink="">
      <cdr:nvSpPr>
        <cdr:cNvPr id="9" name="TextBox 8" descr="Department of the Interior Office of Insular Affairs seal">
          <a:extLst xmlns:a="http://schemas.openxmlformats.org/drawingml/2006/main">
            <a:ext uri="{FF2B5EF4-FFF2-40B4-BE49-F238E27FC236}">
              <a16:creationId xmlns:a16="http://schemas.microsoft.com/office/drawing/2014/main" id="{6A9AF98E-E944-479E-8467-C8458569AE55}"/>
            </a:ext>
          </a:extLst>
        </cdr:cNvPr>
        <cdr:cNvSpPr txBox="1"/>
      </cdr:nvSpPr>
      <cdr:spPr>
        <a:xfrm xmlns:a="http://schemas.openxmlformats.org/drawingml/2006/main">
          <a:off x="3409950" y="8039100"/>
          <a:ext cx="1400175" cy="1685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0.63346</cdr:x>
      <cdr:y>0.8098</cdr:y>
    </cdr:from>
    <cdr:to>
      <cdr:x>0.98565</cdr:x>
      <cdr:y>0.97827</cdr:y>
    </cdr:to>
    <cdr:sp macro="" textlink="">
      <cdr:nvSpPr>
        <cdr:cNvPr id="10" name="TextBox 9" descr="Graduate School USA&#10;Pacific Islands Training Initiative&#10;&#10;www.pitiviti.org">
          <a:extLst xmlns:a="http://schemas.openxmlformats.org/drawingml/2006/main">
            <a:ext uri="{FF2B5EF4-FFF2-40B4-BE49-F238E27FC236}">
              <a16:creationId xmlns:a16="http://schemas.microsoft.com/office/drawing/2014/main" id="{DEB508A1-B315-4447-82C9-4EC3ABD9F736}"/>
            </a:ext>
          </a:extLst>
        </cdr:cNvPr>
        <cdr:cNvSpPr txBox="1"/>
      </cdr:nvSpPr>
      <cdr:spPr>
        <a:xfrm xmlns:a="http://schemas.openxmlformats.org/drawingml/2006/main">
          <a:off x="4848225" y="8058150"/>
          <a:ext cx="2695575" cy="1676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absoluteAnchor>
    <xdr:pos x="0" y="0"/>
    <xdr:ext cx="6381750" cy="8582025"/>
    <xdr:graphicFrame macro="">
      <xdr:nvGraphicFramePr>
        <xdr:cNvPr id="2" name="Chart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0.02463</cdr:x>
      <cdr:y>0.03541</cdr:y>
    </cdr:from>
    <cdr:to>
      <cdr:x>0.98522</cdr:x>
      <cdr:y>0.91575</cdr:y>
    </cdr:to>
    <cdr:sp macro="" textlink="">
      <cdr:nvSpPr>
        <cdr:cNvPr id="3" name="TextBox 2">
          <a:extLst xmlns:a="http://schemas.openxmlformats.org/drawingml/2006/main">
            <a:ext uri="{FF2B5EF4-FFF2-40B4-BE49-F238E27FC236}">
              <a16:creationId xmlns:a16="http://schemas.microsoft.com/office/drawing/2014/main" id="{7946FF9E-CDE7-41F8-9340-55259D041371}"/>
            </a:ext>
          </a:extLst>
        </cdr:cNvPr>
        <cdr:cNvSpPr txBox="1"/>
      </cdr:nvSpPr>
      <cdr:spPr>
        <a:xfrm xmlns:a="http://schemas.openxmlformats.org/drawingml/2006/main">
          <a:off x="157005" y="303544"/>
          <a:ext cx="6123214" cy="75467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algn="ctr">
            <a:lnSpc>
              <a:spcPct val="115000"/>
            </a:lnSpc>
            <a:spcBef>
              <a:spcPts val="0"/>
            </a:spcBef>
            <a:spcAft>
              <a:spcPts val="1200"/>
            </a:spcAft>
          </a:pPr>
          <a:r>
            <a:rPr lang="en-GB" sz="14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rPr>
            <a:t>Acknowledgements</a:t>
          </a:r>
          <a:endParaRPr lang="en-US" sz="12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GB" sz="1200">
              <a:effectLst/>
              <a:latin typeface="Calibri" panose="020F0502020204030204" pitchFamily="34" charset="0"/>
              <a:ea typeface="Calibri" panose="020F0502020204030204" pitchFamily="34" charset="0"/>
              <a:cs typeface="Times New Roman" panose="02020603050405020304" pitchFamily="18" charset="0"/>
            </a:rPr>
            <a:t>This FY2018 Statistical Compendium was prepared by the Graduate School USA, Pacific Islands Training Initiative, Honolulu, Hawaii in collaboration with the </a:t>
          </a:r>
          <a:r>
            <a:rPr lang="en-US" sz="1200">
              <a:effectLst/>
              <a:latin typeface="Calibri" panose="020F0502020204030204" pitchFamily="34" charset="0"/>
              <a:ea typeface="Calibri" panose="020F0502020204030204" pitchFamily="34" charset="0"/>
              <a:cs typeface="Times New Roman" panose="02020603050405020304" pitchFamily="18" charset="0"/>
            </a:rPr>
            <a:t>Division of Statistics</a:t>
          </a:r>
          <a:r>
            <a:rPr lang="en-US" sz="1200" baseline="0">
              <a:effectLst/>
              <a:latin typeface="Calibri" panose="020F0502020204030204" pitchFamily="34" charset="0"/>
              <a:ea typeface="Calibri" panose="020F0502020204030204" pitchFamily="34" charset="0"/>
              <a:cs typeface="Times New Roman" panose="02020603050405020304" pitchFamily="18" charset="0"/>
            </a:rPr>
            <a:t> within the FSM Department of Resources &amp; Development</a:t>
          </a:r>
          <a:r>
            <a:rPr lang="en-GB" sz="1200">
              <a:effectLst/>
              <a:latin typeface="Calibri" panose="020F0502020204030204" pitchFamily="34" charset="0"/>
              <a:ea typeface="Calibri" panose="020F0502020204030204" pitchFamily="34" charset="0"/>
              <a:cs typeface="Times New Roman" panose="02020603050405020304" pitchFamily="18" charset="0"/>
            </a:rPr>
            <a:t>.  It was prepared under a contract with the United States Department of the Interior, Office of Insular Affairs.  It is available both in PDF and Excel format online at </a:t>
          </a:r>
          <a:r>
            <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http://econmap.org</a:t>
          </a:r>
          <a:r>
            <a:rPr lang="en-GB" sz="1200" u="sng">
              <a:effectLst/>
              <a:latin typeface="Calibri" panose="020F0502020204030204" pitchFamily="34" charset="0"/>
              <a:ea typeface="Calibri" panose="020F0502020204030204" pitchFamily="34" charset="0"/>
              <a:cs typeface="Times New Roman" panose="02020603050405020304" pitchFamily="18" charset="0"/>
            </a:rPr>
            <a:t> </a:t>
          </a:r>
          <a:r>
            <a:rPr lang="en-GB" sz="1200">
              <a:effectLst/>
              <a:latin typeface="Calibri" panose="020F0502020204030204" pitchFamily="34" charset="0"/>
              <a:ea typeface="Calibri" panose="020F0502020204030204" pitchFamily="34" charset="0"/>
              <a:cs typeface="Times New Roman" panose="02020603050405020304" pitchFamily="18" charset="0"/>
            </a:rPr>
            <a:t>.</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GB" sz="1200">
              <a:effectLst/>
              <a:latin typeface="Calibri" panose="020F0502020204030204" pitchFamily="34" charset="0"/>
              <a:ea typeface="Calibri" panose="020F0502020204030204" pitchFamily="34" charset="0"/>
              <a:cs typeface="Times New Roman" panose="02020603050405020304" pitchFamily="18" charset="0"/>
            </a:rPr>
            <a:t>The Graduate School team for the FSM comprised:</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Glenn McKinlay</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Mark Sturton</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US" sz="1200">
              <a:effectLst/>
              <a:latin typeface="Calibri" panose="020F0502020204030204" pitchFamily="34" charset="0"/>
              <a:ea typeface="Calibri" panose="020F0502020204030204" pitchFamily="34" charset="0"/>
              <a:cs typeface="Times New Roman" panose="02020603050405020304" pitchFamily="18" charset="0"/>
            </a:rPr>
            <a:t>The FSM effort was coordinated through the Department</a:t>
          </a:r>
          <a:r>
            <a:rPr lang="en-US" sz="1200" baseline="0">
              <a:effectLst/>
              <a:latin typeface="Calibri" panose="020F0502020204030204" pitchFamily="34" charset="0"/>
              <a:ea typeface="Calibri" panose="020F0502020204030204" pitchFamily="34" charset="0"/>
              <a:cs typeface="Times New Roman" panose="02020603050405020304" pitchFamily="18" charset="0"/>
            </a:rPr>
            <a:t> of Resources &amp; Development</a:t>
          </a:r>
          <a:r>
            <a:rPr lang="en-US" sz="1200">
              <a:effectLst/>
              <a:latin typeface="Calibri" panose="020F0502020204030204" pitchFamily="34" charset="0"/>
              <a:ea typeface="Calibri" panose="020F0502020204030204" pitchFamily="34" charset="0"/>
              <a:cs typeface="Times New Roman" panose="02020603050405020304" pitchFamily="18" charset="0"/>
            </a:rPr>
            <a:t>. Special thanks are also extended to</a:t>
          </a:r>
          <a:r>
            <a:rPr lang="en-GB" sz="1200">
              <a:effectLst/>
              <a:latin typeface="Calibri" panose="020F0502020204030204" pitchFamily="34" charset="0"/>
              <a:ea typeface="Calibri" panose="020F0502020204030204" pitchFamily="34" charset="0"/>
              <a:cs typeface="Times New Roman" panose="02020603050405020304" pitchFamily="18" charset="0"/>
            </a:rPr>
            <a:t>:</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300"/>
            </a:spcAft>
            <a:buFont typeface="Symbol" panose="05050102010706020507" pitchFamily="18" charset="2"/>
            <a:buChar char=""/>
            <a:tabLst>
              <a:tab pos="457200" algn="l"/>
            </a:tabLst>
          </a:pPr>
          <a:r>
            <a:rPr lang="en-GB" sz="1200">
              <a:effectLst/>
              <a:latin typeface="Calibri" panose="020F0502020204030204" pitchFamily="34" charset="0"/>
              <a:ea typeface="Calibri" panose="020F0502020204030204" pitchFamily="34" charset="0"/>
              <a:cs typeface="Times New Roman" panose="02020603050405020304" pitchFamily="18" charset="0"/>
            </a:rPr>
            <a:t>Staff of the FSM National Government</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300"/>
            </a:spcAft>
            <a:buFont typeface="Symbol" panose="05050102010706020507" pitchFamily="18" charset="2"/>
            <a:buChar char=""/>
            <a:tabLst>
              <a:tab pos="457200" algn="l"/>
            </a:tabLst>
          </a:pPr>
          <a:r>
            <a:rPr lang="en-GB" sz="1200">
              <a:effectLst/>
              <a:latin typeface="Calibri" panose="020F0502020204030204" pitchFamily="34" charset="0"/>
              <a:ea typeface="Calibri" panose="020F0502020204030204" pitchFamily="34" charset="0"/>
              <a:cs typeface="Times New Roman" panose="02020603050405020304" pitchFamily="18" charset="0"/>
            </a:rPr>
            <a:t>Staff of Kosrae, Pohnpei, Chuuk and Yap State Governments</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tabLst>
              <a:tab pos="457200" algn="l"/>
            </a:tabLst>
          </a:pPr>
          <a:r>
            <a:rPr lang="en-GB" sz="1200">
              <a:effectLst/>
              <a:latin typeface="Calibri" panose="020F0502020204030204" pitchFamily="34" charset="0"/>
              <a:ea typeface="Calibri" panose="020F0502020204030204" pitchFamily="34" charset="0"/>
              <a:cs typeface="Times New Roman" panose="02020603050405020304" pitchFamily="18" charset="0"/>
            </a:rPr>
            <a:t>The many respondents to data requests, in both the public and private sector</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GB" sz="1200">
              <a:effectLst/>
              <a:latin typeface="Calibri" panose="020F0502020204030204" pitchFamily="34" charset="0"/>
              <a:ea typeface="Calibri" panose="020F0502020204030204" pitchFamily="34" charset="0"/>
              <a:cs typeface="Times New Roman" panose="02020603050405020304" pitchFamily="18" charset="0"/>
            </a:rPr>
            <a:t>Statistical tables were prepared as best possible at time of compilation.</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GB" sz="1200">
              <a:effectLst/>
              <a:latin typeface="Calibri" panose="020F0502020204030204" pitchFamily="34" charset="0"/>
              <a:ea typeface="Calibri" panose="020F0502020204030204" pitchFamily="34" charset="0"/>
              <a:cs typeface="Times New Roman" panose="02020603050405020304" pitchFamily="18" charset="0"/>
            </a:rPr>
            <a:t>Additional inquiries may be directed to:</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FSM Statistics, Department</a:t>
          </a:r>
          <a:r>
            <a:rPr lang="en-GB" sz="1200" baseline="0">
              <a:effectLst/>
              <a:latin typeface="Calibri" panose="020F0502020204030204" pitchFamily="34" charset="0"/>
              <a:ea typeface="Calibri" panose="020F0502020204030204" pitchFamily="34" charset="0"/>
              <a:cs typeface="Times New Roman" panose="02020603050405020304" pitchFamily="18" charset="0"/>
            </a:rPr>
            <a:t> of R&amp;D</a:t>
          </a:r>
          <a:r>
            <a:rPr lang="en-GB" sz="1200">
              <a:effectLst/>
              <a:latin typeface="Calibri" panose="020F0502020204030204" pitchFamily="34" charset="0"/>
              <a:ea typeface="Calibri" panose="020F0502020204030204" pitchFamily="34" charset="0"/>
              <a:cs typeface="Times New Roman" panose="02020603050405020304" pitchFamily="18" charset="0"/>
            </a:rPr>
            <a:t>: </a:t>
          </a:r>
          <a:r>
            <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spelep@fsmrd.fm</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Glenn McKinlay: </a:t>
          </a:r>
          <a:r>
            <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gmckinlay@hotmail.com</a:t>
          </a:r>
          <a:r>
            <a:rPr lang="en-GB" sz="1200">
              <a:effectLst/>
              <a:latin typeface="Calibri" panose="020F0502020204030204" pitchFamily="34" charset="0"/>
              <a:ea typeface="Calibri" panose="020F0502020204030204" pitchFamily="34"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Mark Sturton: </a:t>
          </a:r>
          <a:r>
            <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mark@sturt.biz</a:t>
          </a:r>
          <a:r>
            <a:rPr lang="en-GB" sz="1200">
              <a:effectLst/>
              <a:latin typeface="Calibri" panose="020F0502020204030204" pitchFamily="34" charset="0"/>
              <a:ea typeface="Calibri" panose="020F0502020204030204" pitchFamily="34"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wasp\KimR$\My%20Documents\xl%20stuff\PYRAMI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COD/Main/CDC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
      <sheetName val="GRAPH3"/>
      <sheetName val="GRAPH2"/>
      <sheetName val="GRAPH1"/>
    </sheetNames>
    <sheetDataSet>
      <sheetData sheetId="0" refreshError="1">
        <row r="1">
          <cell r="A1" t="str">
            <v>Table</v>
          </cell>
        </row>
        <row r="184">
          <cell r="A184" t="str">
            <v>0-4</v>
          </cell>
          <cell r="B184">
            <v>15.564337483590073</v>
          </cell>
          <cell r="C184">
            <v>14.944044267261317</v>
          </cell>
          <cell r="D184">
            <v>7.4453595975015752</v>
          </cell>
        </row>
        <row r="185">
          <cell r="A185" t="str">
            <v>5-9</v>
          </cell>
          <cell r="B185">
            <v>15.785675600616088</v>
          </cell>
          <cell r="C185">
            <v>13.125198863104645</v>
          </cell>
          <cell r="D185">
            <v>7.5512389435148597</v>
          </cell>
        </row>
        <row r="186">
          <cell r="A186" t="str">
            <v>10-14</v>
          </cell>
          <cell r="B186">
            <v>12.676992134168875</v>
          </cell>
          <cell r="C186">
            <v>9.1270477886422761</v>
          </cell>
          <cell r="D186">
            <v>6.0641684975733003</v>
          </cell>
        </row>
        <row r="187">
          <cell r="A187" t="str">
            <v>15-19</v>
          </cell>
          <cell r="B187">
            <v>7.3529229533422313</v>
          </cell>
          <cell r="C187">
            <v>6.4082047908962814</v>
          </cell>
          <cell r="D187">
            <v>3.5173456973723161</v>
          </cell>
        </row>
        <row r="188">
          <cell r="A188" t="str">
            <v>20-24</v>
          </cell>
          <cell r="B188">
            <v>7.6951897501463318</v>
          </cell>
          <cell r="C188">
            <v>8.1590690933981467</v>
          </cell>
          <cell r="D188">
            <v>3.6810725108764744</v>
          </cell>
        </row>
        <row r="189">
          <cell r="A189" t="str">
            <v>25-29</v>
          </cell>
          <cell r="B189">
            <v>8.0759437940407448</v>
          </cell>
          <cell r="C189">
            <v>9.0895144665388603</v>
          </cell>
          <cell r="D189">
            <v>3.8632100916110015</v>
          </cell>
        </row>
        <row r="190">
          <cell r="A190" t="str">
            <v>30-34</v>
          </cell>
          <cell r="B190">
            <v>7.255174092834447</v>
          </cell>
          <cell r="C190">
            <v>9.0593674883222235</v>
          </cell>
          <cell r="D190">
            <v>3.4705865328724599</v>
          </cell>
        </row>
        <row r="191">
          <cell r="A191" t="str">
            <v>35-39</v>
          </cell>
          <cell r="B191">
            <v>7.3227818990394953</v>
          </cell>
          <cell r="C191">
            <v>7.933936005518702</v>
          </cell>
          <cell r="D191">
            <v>3.5029274165962607</v>
          </cell>
        </row>
        <row r="192">
          <cell r="A192" t="str">
            <v>40-44</v>
          </cell>
          <cell r="B192">
            <v>5.8394192507670111</v>
          </cell>
          <cell r="C192">
            <v>6.467863722289513</v>
          </cell>
          <cell r="D192">
            <v>2.7933457629258056</v>
          </cell>
        </row>
        <row r="193">
          <cell r="A193" t="str">
            <v>45-49</v>
          </cell>
          <cell r="B193">
            <v>4.6776219254848996</v>
          </cell>
          <cell r="C193">
            <v>4.6615851294515256</v>
          </cell>
          <cell r="D193">
            <v>2.2375881615977198</v>
          </cell>
        </row>
        <row r="194">
          <cell r="A194" t="str">
            <v>50-54</v>
          </cell>
          <cell r="B194">
            <v>2.3282597714236566</v>
          </cell>
          <cell r="C194">
            <v>2.9852192908575113</v>
          </cell>
          <cell r="D194">
            <v>1.1137468108053072</v>
          </cell>
        </row>
        <row r="195">
          <cell r="A195" t="str">
            <v>55-59</v>
          </cell>
          <cell r="B195">
            <v>1.457522252262037</v>
          </cell>
          <cell r="C195">
            <v>2.1074475736695892</v>
          </cell>
          <cell r="D195">
            <v>0.69722063665688361</v>
          </cell>
        </row>
        <row r="196">
          <cell r="A196" t="str">
            <v>60-64</v>
          </cell>
          <cell r="B196">
            <v>1.6949696147557773</v>
          </cell>
          <cell r="C196">
            <v>2.8871914780976522</v>
          </cell>
          <cell r="D196">
            <v>0.81080600456015173</v>
          </cell>
        </row>
        <row r="197">
          <cell r="A197" t="str">
            <v>65-69</v>
          </cell>
          <cell r="B197">
            <v>1.2014872988439975</v>
          </cell>
          <cell r="C197">
            <v>1.5100561228445912</v>
          </cell>
          <cell r="D197">
            <v>0.57474370503440342</v>
          </cell>
        </row>
        <row r="198">
          <cell r="A198" t="str">
            <v>70-74</v>
          </cell>
          <cell r="B198">
            <v>0.6235954523818722</v>
          </cell>
          <cell r="C198">
            <v>0.85798567383509672</v>
          </cell>
          <cell r="D198">
            <v>0.29830324556023302</v>
          </cell>
        </row>
        <row r="199">
          <cell r="A199" t="str">
            <v>75-79</v>
          </cell>
          <cell r="B199">
            <v>0.24309653228445866</v>
          </cell>
          <cell r="C199">
            <v>0.36293352156812414</v>
          </cell>
          <cell r="D199">
            <v>0.11628770589636203</v>
          </cell>
        </row>
        <row r="200">
          <cell r="A200" t="str">
            <v>80-84</v>
          </cell>
          <cell r="B200">
            <v>0.10933877014293493</v>
          </cell>
          <cell r="C200">
            <v>0.16711185264210524</v>
          </cell>
          <cell r="D200">
            <v>5.2303315995365231E-2</v>
          </cell>
        </row>
        <row r="201">
          <cell r="A201" t="str">
            <v>85-89</v>
          </cell>
          <cell r="B201">
            <v>5.4669385071467465E-2</v>
          </cell>
          <cell r="C201">
            <v>8.3555926321052618E-2</v>
          </cell>
          <cell r="D201">
            <v>2.6151657997682615E-2</v>
          </cell>
        </row>
        <row r="202">
          <cell r="A202" t="str">
            <v>90-94</v>
          </cell>
          <cell r="B202">
            <v>2.7334692535733732E-2</v>
          </cell>
          <cell r="C202">
            <v>4.1777963160526309E-2</v>
          </cell>
          <cell r="D202">
            <v>1.3075828998841308E-2</v>
          </cell>
        </row>
        <row r="203">
          <cell r="A203" t="str">
            <v>95+</v>
          </cell>
          <cell r="B203">
            <v>1.3667346267866866E-2</v>
          </cell>
          <cell r="C203">
            <v>2.0888981580263154E-2</v>
          </cell>
          <cell r="D203">
            <v>6.5379144994206538E-3</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0</v>
          </cell>
          <cell r="K109">
            <v>0</v>
          </cell>
          <cell r="L109">
            <v>0</v>
          </cell>
          <cell r="M109">
            <v>0</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153.93119139978353</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-384.84426829995431</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t="e">
            <v>#REF!</v>
          </cell>
          <cell r="L218">
            <v>0</v>
          </cell>
          <cell r="M218">
            <v>0</v>
          </cell>
          <cell r="N218">
            <v>0</v>
          </cell>
          <cell r="O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dimension ref="A1:I138"/>
  <sheetViews>
    <sheetView view="pageBreakPreview" zoomScale="90" zoomScaleNormal="80" zoomScaleSheetLayoutView="90" workbookViewId="0">
      <pane ySplit="2" topLeftCell="A3" activePane="bottomLeft" state="frozen"/>
      <selection activeCell="T15" sqref="T15"/>
      <selection pane="bottomLeft" activeCell="A2" sqref="A2"/>
    </sheetView>
  </sheetViews>
  <sheetFormatPr defaultColWidth="9.140625" defaultRowHeight="12.75" x14ac:dyDescent="0.2"/>
  <cols>
    <col min="1" max="1" width="2.85546875" style="1115" customWidth="1"/>
    <col min="2" max="2" width="9.140625" style="1115"/>
    <col min="3" max="3" width="86.85546875" style="1115" customWidth="1"/>
    <col min="4" max="4" width="11.5703125" style="1119" customWidth="1"/>
    <col min="5" max="5" width="24.140625" style="1112" bestFit="1" customWidth="1"/>
    <col min="6" max="6" width="9.5703125" style="1113" bestFit="1" customWidth="1"/>
    <col min="7" max="7" width="9.140625" style="1114"/>
    <col min="8" max="16384" width="9.140625" style="1115"/>
  </cols>
  <sheetData>
    <row r="1" spans="1:7" ht="5.25" customHeight="1" thickBot="1" x14ac:dyDescent="0.25">
      <c r="A1" s="1110"/>
      <c r="B1" s="1110"/>
      <c r="C1" s="1110"/>
      <c r="D1" s="1111"/>
    </row>
    <row r="2" spans="1:7" ht="33.75" customHeight="1" thickBot="1" x14ac:dyDescent="0.25">
      <c r="A2" s="1116"/>
      <c r="B2" s="1116"/>
      <c r="C2" s="1116" t="s">
        <v>179</v>
      </c>
      <c r="D2" s="1117" t="s">
        <v>15</v>
      </c>
      <c r="E2" s="1118" t="s">
        <v>533</v>
      </c>
    </row>
    <row r="3" spans="1:7" ht="18.75" customHeight="1" x14ac:dyDescent="0.2">
      <c r="B3" s="119" t="s">
        <v>1384</v>
      </c>
      <c r="D3" s="1119">
        <v>5</v>
      </c>
      <c r="E3" s="1120"/>
      <c r="G3" s="1121"/>
    </row>
    <row r="4" spans="1:7" ht="18.75" customHeight="1" x14ac:dyDescent="0.2">
      <c r="A4" s="1122" t="s">
        <v>1253</v>
      </c>
      <c r="E4" s="1120"/>
      <c r="G4" s="1121"/>
    </row>
    <row r="5" spans="1:7" x14ac:dyDescent="0.2">
      <c r="A5" s="1123"/>
      <c r="B5" s="1123" t="s">
        <v>1244</v>
      </c>
      <c r="D5" s="1119">
        <f>D3+2</f>
        <v>7</v>
      </c>
      <c r="E5" s="1127" t="s">
        <v>623</v>
      </c>
      <c r="F5" s="1124"/>
      <c r="G5" s="1121"/>
    </row>
    <row r="6" spans="1:7" x14ac:dyDescent="0.2">
      <c r="A6" s="1123"/>
      <c r="B6" s="1123" t="s">
        <v>1245</v>
      </c>
      <c r="D6" s="1119">
        <f>D5+1</f>
        <v>8</v>
      </c>
      <c r="E6" s="1120"/>
      <c r="G6" s="1125"/>
    </row>
    <row r="7" spans="1:7" x14ac:dyDescent="0.2">
      <c r="A7" s="1123"/>
      <c r="B7" s="1123" t="s">
        <v>1246</v>
      </c>
      <c r="D7" s="1119">
        <f>D6+1</f>
        <v>9</v>
      </c>
      <c r="E7" s="1120"/>
      <c r="G7" s="1125"/>
    </row>
    <row r="8" spans="1:7" x14ac:dyDescent="0.2">
      <c r="B8" s="1126" t="s">
        <v>1247</v>
      </c>
      <c r="D8" s="1119">
        <f>D7+1</f>
        <v>10</v>
      </c>
      <c r="E8" s="1127" t="s">
        <v>579</v>
      </c>
      <c r="G8" s="1121"/>
    </row>
    <row r="9" spans="1:7" ht="18.75" customHeight="1" x14ac:dyDescent="0.2">
      <c r="A9" s="1122" t="s">
        <v>1195</v>
      </c>
      <c r="E9" s="1120"/>
      <c r="G9" s="1121"/>
    </row>
    <row r="10" spans="1:7" x14ac:dyDescent="0.2">
      <c r="B10" s="119" t="s">
        <v>1434</v>
      </c>
      <c r="D10" s="1119">
        <f>D8+1</f>
        <v>11</v>
      </c>
      <c r="E10" s="1120" t="s">
        <v>534</v>
      </c>
      <c r="G10" s="1121"/>
    </row>
    <row r="11" spans="1:7" x14ac:dyDescent="0.2">
      <c r="B11" s="119" t="s">
        <v>1385</v>
      </c>
      <c r="D11" s="1119">
        <f>D10+1</f>
        <v>12</v>
      </c>
      <c r="E11" s="1120" t="s">
        <v>535</v>
      </c>
      <c r="G11" s="1121"/>
    </row>
    <row r="12" spans="1:7" ht="18" customHeight="1" x14ac:dyDescent="0.2">
      <c r="B12" s="1126" t="s">
        <v>1254</v>
      </c>
      <c r="D12" s="1119">
        <f>D11+1</f>
        <v>13</v>
      </c>
      <c r="E12" s="1120" t="s">
        <v>536</v>
      </c>
      <c r="G12" s="1121"/>
    </row>
    <row r="13" spans="1:7" x14ac:dyDescent="0.2">
      <c r="B13" s="1115" t="s">
        <v>1255</v>
      </c>
      <c r="D13" s="1119">
        <f>D12+1</f>
        <v>14</v>
      </c>
      <c r="E13" s="1127"/>
      <c r="G13" s="1121"/>
    </row>
    <row r="14" spans="1:7" x14ac:dyDescent="0.2">
      <c r="B14" s="1115" t="s">
        <v>1256</v>
      </c>
      <c r="D14" s="1119">
        <f t="shared" ref="D14:D55" si="0">D13+1</f>
        <v>15</v>
      </c>
      <c r="E14" s="1127"/>
      <c r="G14" s="1121"/>
    </row>
    <row r="15" spans="1:7" x14ac:dyDescent="0.2">
      <c r="B15" s="1115" t="s">
        <v>1240</v>
      </c>
      <c r="D15" s="1119">
        <f t="shared" si="0"/>
        <v>16</v>
      </c>
      <c r="E15" s="1127"/>
      <c r="G15" s="1121"/>
    </row>
    <row r="16" spans="1:7" x14ac:dyDescent="0.2">
      <c r="B16" s="1115" t="s">
        <v>1257</v>
      </c>
      <c r="D16" s="1119">
        <f t="shared" si="0"/>
        <v>17</v>
      </c>
      <c r="E16" s="1127"/>
      <c r="G16" s="1121"/>
    </row>
    <row r="17" spans="2:7" x14ac:dyDescent="0.2">
      <c r="B17" s="1126" t="s">
        <v>1258</v>
      </c>
      <c r="D17" s="1119">
        <f t="shared" si="0"/>
        <v>18</v>
      </c>
      <c r="E17" s="1127"/>
      <c r="G17" s="1121"/>
    </row>
    <row r="18" spans="2:7" x14ac:dyDescent="0.2">
      <c r="B18" s="1126" t="s">
        <v>1259</v>
      </c>
      <c r="D18" s="1119">
        <f t="shared" si="0"/>
        <v>19</v>
      </c>
      <c r="E18" s="1127"/>
      <c r="G18" s="1121"/>
    </row>
    <row r="19" spans="2:7" x14ac:dyDescent="0.2">
      <c r="B19" s="119" t="s">
        <v>1389</v>
      </c>
      <c r="D19" s="1119">
        <f t="shared" si="0"/>
        <v>20</v>
      </c>
      <c r="E19" s="1127"/>
      <c r="G19" s="1121"/>
    </row>
    <row r="20" spans="2:7" x14ac:dyDescent="0.2">
      <c r="B20" s="119" t="s">
        <v>1390</v>
      </c>
      <c r="D20" s="1119">
        <f t="shared" si="0"/>
        <v>21</v>
      </c>
      <c r="E20" s="1127"/>
      <c r="G20" s="1121"/>
    </row>
    <row r="21" spans="2:7" x14ac:dyDescent="0.2">
      <c r="B21" s="119" t="s">
        <v>1391</v>
      </c>
      <c r="D21" s="1119">
        <f t="shared" si="0"/>
        <v>22</v>
      </c>
      <c r="E21" s="1127"/>
      <c r="G21" s="1121"/>
    </row>
    <row r="22" spans="2:7" x14ac:dyDescent="0.2">
      <c r="B22" s="119" t="s">
        <v>1392</v>
      </c>
      <c r="D22" s="1119">
        <f t="shared" si="0"/>
        <v>23</v>
      </c>
      <c r="E22" s="1127"/>
      <c r="G22" s="1121"/>
    </row>
    <row r="23" spans="2:7" ht="18" customHeight="1" x14ac:dyDescent="0.2">
      <c r="B23" s="1115" t="s">
        <v>1260</v>
      </c>
      <c r="D23" s="1119">
        <f t="shared" si="0"/>
        <v>24</v>
      </c>
      <c r="E23" s="1120" t="s">
        <v>537</v>
      </c>
      <c r="G23" s="1121"/>
    </row>
    <row r="24" spans="2:7" x14ac:dyDescent="0.2">
      <c r="B24" s="1115" t="s">
        <v>1262</v>
      </c>
      <c r="D24" s="1119">
        <f t="shared" si="0"/>
        <v>25</v>
      </c>
      <c r="E24" s="1127"/>
      <c r="G24" s="1121"/>
    </row>
    <row r="25" spans="2:7" x14ac:dyDescent="0.2">
      <c r="B25" s="1115" t="s">
        <v>1261</v>
      </c>
      <c r="D25" s="1119">
        <f t="shared" si="0"/>
        <v>26</v>
      </c>
      <c r="E25" s="1127"/>
      <c r="G25" s="1121"/>
    </row>
    <row r="26" spans="2:7" x14ac:dyDescent="0.2">
      <c r="B26" s="1115" t="s">
        <v>1263</v>
      </c>
      <c r="D26" s="1119">
        <f t="shared" si="0"/>
        <v>27</v>
      </c>
      <c r="E26" s="1127"/>
      <c r="G26" s="1121"/>
    </row>
    <row r="27" spans="2:7" x14ac:dyDescent="0.2">
      <c r="B27" s="1115" t="s">
        <v>1264</v>
      </c>
      <c r="D27" s="1119">
        <f t="shared" si="0"/>
        <v>28</v>
      </c>
      <c r="E27" s="1127"/>
      <c r="G27" s="1121"/>
    </row>
    <row r="28" spans="2:7" x14ac:dyDescent="0.2">
      <c r="B28" s="1126" t="s">
        <v>1265</v>
      </c>
      <c r="D28" s="1119">
        <f t="shared" si="0"/>
        <v>29</v>
      </c>
      <c r="E28" s="1127"/>
      <c r="G28" s="1121"/>
    </row>
    <row r="29" spans="2:7" x14ac:dyDescent="0.2">
      <c r="B29" s="1126" t="s">
        <v>1266</v>
      </c>
      <c r="D29" s="1119">
        <f t="shared" si="0"/>
        <v>30</v>
      </c>
      <c r="E29" s="1127"/>
      <c r="G29" s="1121"/>
    </row>
    <row r="30" spans="2:7" x14ac:dyDescent="0.2">
      <c r="B30" s="812" t="s">
        <v>1393</v>
      </c>
      <c r="C30" s="1123"/>
      <c r="D30" s="1119">
        <f t="shared" si="0"/>
        <v>31</v>
      </c>
      <c r="E30" s="1127"/>
      <c r="G30" s="1121"/>
    </row>
    <row r="31" spans="2:7" x14ac:dyDescent="0.2">
      <c r="B31" s="812" t="s">
        <v>1394</v>
      </c>
      <c r="C31" s="1123"/>
      <c r="D31" s="1119">
        <f t="shared" si="0"/>
        <v>32</v>
      </c>
      <c r="E31" s="1127"/>
      <c r="G31" s="1121"/>
    </row>
    <row r="32" spans="2:7" x14ac:dyDescent="0.2">
      <c r="B32" s="812" t="s">
        <v>1395</v>
      </c>
      <c r="C32" s="1123"/>
      <c r="D32" s="1119">
        <f t="shared" si="0"/>
        <v>33</v>
      </c>
      <c r="E32" s="1127"/>
      <c r="G32" s="1121"/>
    </row>
    <row r="33" spans="2:7" x14ac:dyDescent="0.2">
      <c r="B33" s="812" t="s">
        <v>1396</v>
      </c>
      <c r="C33" s="1123"/>
      <c r="D33" s="1119">
        <f t="shared" si="0"/>
        <v>34</v>
      </c>
      <c r="E33" s="1127"/>
      <c r="G33" s="1121"/>
    </row>
    <row r="34" spans="2:7" ht="18" customHeight="1" x14ac:dyDescent="0.2">
      <c r="B34" s="1123" t="s">
        <v>1267</v>
      </c>
      <c r="C34" s="1123"/>
      <c r="D34" s="1119">
        <f t="shared" si="0"/>
        <v>35</v>
      </c>
      <c r="E34" s="1120" t="s">
        <v>538</v>
      </c>
      <c r="G34" s="1121"/>
    </row>
    <row r="35" spans="2:7" x14ac:dyDescent="0.2">
      <c r="B35" s="1123" t="s">
        <v>1268</v>
      </c>
      <c r="C35" s="1123"/>
      <c r="D35" s="1119">
        <f t="shared" si="0"/>
        <v>36</v>
      </c>
      <c r="E35" s="1127"/>
      <c r="G35" s="1121"/>
    </row>
    <row r="36" spans="2:7" x14ac:dyDescent="0.2">
      <c r="B36" s="1123" t="s">
        <v>1269</v>
      </c>
      <c r="C36" s="1123"/>
      <c r="D36" s="1119">
        <f t="shared" si="0"/>
        <v>37</v>
      </c>
      <c r="E36" s="1127"/>
      <c r="G36" s="1121"/>
    </row>
    <row r="37" spans="2:7" x14ac:dyDescent="0.2">
      <c r="B37" s="1123" t="s">
        <v>1270</v>
      </c>
      <c r="C37" s="1123"/>
      <c r="D37" s="1119">
        <f t="shared" si="0"/>
        <v>38</v>
      </c>
      <c r="E37" s="1127"/>
      <c r="G37" s="1121"/>
    </row>
    <row r="38" spans="2:7" x14ac:dyDescent="0.2">
      <c r="B38" s="1123" t="s">
        <v>1271</v>
      </c>
      <c r="C38" s="1123"/>
      <c r="D38" s="1119">
        <f t="shared" si="0"/>
        <v>39</v>
      </c>
      <c r="E38" s="1127"/>
      <c r="G38" s="1121"/>
    </row>
    <row r="39" spans="2:7" x14ac:dyDescent="0.2">
      <c r="B39" s="812" t="s">
        <v>1334</v>
      </c>
      <c r="C39" s="1123"/>
      <c r="D39" s="1119">
        <f t="shared" si="0"/>
        <v>40</v>
      </c>
      <c r="E39" s="1127"/>
      <c r="G39" s="1121"/>
    </row>
    <row r="40" spans="2:7" x14ac:dyDescent="0.2">
      <c r="B40" s="812" t="s">
        <v>1335</v>
      </c>
      <c r="C40" s="1123"/>
      <c r="D40" s="1119">
        <f t="shared" si="0"/>
        <v>41</v>
      </c>
      <c r="E40" s="1127"/>
      <c r="G40" s="1121"/>
    </row>
    <row r="41" spans="2:7" x14ac:dyDescent="0.2">
      <c r="B41" s="812" t="s">
        <v>1397</v>
      </c>
      <c r="C41" s="1123"/>
      <c r="D41" s="1119">
        <f t="shared" si="0"/>
        <v>42</v>
      </c>
      <c r="E41" s="1127"/>
      <c r="G41" s="1121"/>
    </row>
    <row r="42" spans="2:7" x14ac:dyDescent="0.2">
      <c r="B42" s="812" t="s">
        <v>1398</v>
      </c>
      <c r="C42" s="1123"/>
      <c r="D42" s="1119">
        <f t="shared" si="0"/>
        <v>43</v>
      </c>
      <c r="E42" s="1127"/>
      <c r="G42" s="1121"/>
    </row>
    <row r="43" spans="2:7" x14ac:dyDescent="0.2">
      <c r="B43" s="812" t="s">
        <v>1399</v>
      </c>
      <c r="C43" s="1123"/>
      <c r="D43" s="1119">
        <f t="shared" si="0"/>
        <v>44</v>
      </c>
      <c r="E43" s="1127"/>
      <c r="G43" s="1121"/>
    </row>
    <row r="44" spans="2:7" x14ac:dyDescent="0.2">
      <c r="B44" s="812" t="s">
        <v>1400</v>
      </c>
      <c r="C44" s="1123"/>
      <c r="D44" s="1119">
        <f t="shared" si="0"/>
        <v>45</v>
      </c>
      <c r="E44" s="1127"/>
      <c r="G44" s="1121"/>
    </row>
    <row r="45" spans="2:7" ht="18" customHeight="1" x14ac:dyDescent="0.2">
      <c r="B45" s="1123" t="s">
        <v>1272</v>
      </c>
      <c r="C45" s="1123"/>
      <c r="D45" s="1119">
        <f>D44+1</f>
        <v>46</v>
      </c>
      <c r="E45" s="1120" t="s">
        <v>539</v>
      </c>
      <c r="G45" s="1121"/>
    </row>
    <row r="46" spans="2:7" x14ac:dyDescent="0.2">
      <c r="B46" s="1123" t="s">
        <v>1273</v>
      </c>
      <c r="C46" s="1123"/>
      <c r="D46" s="1119">
        <f t="shared" si="0"/>
        <v>47</v>
      </c>
      <c r="E46" s="1127"/>
      <c r="G46" s="1121"/>
    </row>
    <row r="47" spans="2:7" x14ac:dyDescent="0.2">
      <c r="B47" s="1123" t="s">
        <v>1274</v>
      </c>
      <c r="C47" s="1123"/>
      <c r="D47" s="1119">
        <f t="shared" si="0"/>
        <v>48</v>
      </c>
      <c r="E47" s="1127"/>
      <c r="G47" s="1121"/>
    </row>
    <row r="48" spans="2:7" x14ac:dyDescent="0.2">
      <c r="B48" s="1123" t="s">
        <v>1275</v>
      </c>
      <c r="C48" s="1123"/>
      <c r="D48" s="1119">
        <f t="shared" si="0"/>
        <v>49</v>
      </c>
      <c r="E48" s="1127"/>
      <c r="G48" s="1121"/>
    </row>
    <row r="49" spans="2:7" x14ac:dyDescent="0.2">
      <c r="B49" s="1123" t="s">
        <v>1276</v>
      </c>
      <c r="C49" s="1123"/>
      <c r="D49" s="1119">
        <f t="shared" si="0"/>
        <v>50</v>
      </c>
      <c r="E49" s="1127"/>
      <c r="G49" s="1121"/>
    </row>
    <row r="50" spans="2:7" x14ac:dyDescent="0.2">
      <c r="B50" s="1123" t="s">
        <v>1277</v>
      </c>
      <c r="C50" s="1123"/>
      <c r="D50" s="1119">
        <f t="shared" si="0"/>
        <v>51</v>
      </c>
      <c r="E50" s="1127"/>
      <c r="G50" s="1121"/>
    </row>
    <row r="51" spans="2:7" x14ac:dyDescent="0.2">
      <c r="B51" s="1123" t="s">
        <v>1278</v>
      </c>
      <c r="C51" s="1123"/>
      <c r="D51" s="1119">
        <f t="shared" si="0"/>
        <v>52</v>
      </c>
      <c r="E51" s="1127"/>
      <c r="G51" s="1121"/>
    </row>
    <row r="52" spans="2:7" x14ac:dyDescent="0.2">
      <c r="B52" s="812" t="s">
        <v>1401</v>
      </c>
      <c r="C52" s="1123"/>
      <c r="D52" s="1119">
        <f t="shared" si="0"/>
        <v>53</v>
      </c>
      <c r="E52" s="1127"/>
      <c r="G52" s="1121"/>
    </row>
    <row r="53" spans="2:7" x14ac:dyDescent="0.2">
      <c r="B53" s="812" t="s">
        <v>1402</v>
      </c>
      <c r="C53" s="1123"/>
      <c r="D53" s="1119">
        <f t="shared" si="0"/>
        <v>54</v>
      </c>
      <c r="E53" s="1127"/>
      <c r="G53" s="1121"/>
    </row>
    <row r="54" spans="2:7" x14ac:dyDescent="0.2">
      <c r="B54" s="812" t="s">
        <v>1403</v>
      </c>
      <c r="C54" s="1123"/>
      <c r="D54" s="1119">
        <f t="shared" si="0"/>
        <v>55</v>
      </c>
      <c r="E54" s="1127"/>
      <c r="G54" s="1121"/>
    </row>
    <row r="55" spans="2:7" x14ac:dyDescent="0.2">
      <c r="B55" s="812" t="s">
        <v>1404</v>
      </c>
      <c r="C55" s="1123"/>
      <c r="D55" s="1119">
        <f t="shared" si="0"/>
        <v>56</v>
      </c>
      <c r="E55" s="1127"/>
      <c r="G55" s="1121"/>
    </row>
    <row r="56" spans="2:7" ht="18.75" customHeight="1" x14ac:dyDescent="0.2">
      <c r="B56" s="1123" t="s">
        <v>1279</v>
      </c>
      <c r="C56" s="1123"/>
      <c r="D56" s="1119">
        <f>D55+1</f>
        <v>57</v>
      </c>
      <c r="E56" s="1120" t="s">
        <v>540</v>
      </c>
      <c r="G56" s="1121"/>
    </row>
    <row r="57" spans="2:7" x14ac:dyDescent="0.2">
      <c r="B57" s="1123" t="s">
        <v>1280</v>
      </c>
      <c r="C57" s="1123"/>
      <c r="D57" s="1119">
        <f>D56+1</f>
        <v>58</v>
      </c>
      <c r="E57" s="1127"/>
      <c r="G57" s="1121"/>
    </row>
    <row r="58" spans="2:7" x14ac:dyDescent="0.2">
      <c r="B58" s="1123" t="s">
        <v>1281</v>
      </c>
      <c r="C58" s="1123"/>
      <c r="D58" s="1119">
        <f>D57+1</f>
        <v>59</v>
      </c>
      <c r="E58" s="1127"/>
      <c r="G58" s="1121"/>
    </row>
    <row r="59" spans="2:7" x14ac:dyDescent="0.2">
      <c r="B59" s="1123" t="s">
        <v>1282</v>
      </c>
      <c r="C59" s="1123"/>
      <c r="D59" s="1119">
        <f>D58+1</f>
        <v>60</v>
      </c>
      <c r="E59" s="1127"/>
      <c r="G59" s="1121"/>
    </row>
    <row r="60" spans="2:7" x14ac:dyDescent="0.2">
      <c r="B60" s="1123" t="s">
        <v>1283</v>
      </c>
      <c r="C60" s="1123"/>
      <c r="D60" s="1119">
        <f>D59+1</f>
        <v>61</v>
      </c>
      <c r="E60" s="1127"/>
      <c r="G60" s="1121"/>
    </row>
    <row r="61" spans="2:7" x14ac:dyDescent="0.2">
      <c r="B61" s="1123" t="s">
        <v>1284</v>
      </c>
      <c r="C61" s="1123"/>
      <c r="D61" s="1119">
        <f t="shared" ref="D61:D66" si="1">D60+1</f>
        <v>62</v>
      </c>
      <c r="E61" s="1127"/>
      <c r="G61" s="1121"/>
    </row>
    <row r="62" spans="2:7" x14ac:dyDescent="0.2">
      <c r="B62" s="1123" t="s">
        <v>1285</v>
      </c>
      <c r="C62" s="1123"/>
      <c r="D62" s="1119">
        <f t="shared" si="1"/>
        <v>63</v>
      </c>
      <c r="E62" s="1127"/>
      <c r="G62" s="1121"/>
    </row>
    <row r="63" spans="2:7" x14ac:dyDescent="0.2">
      <c r="B63" s="812" t="s">
        <v>1405</v>
      </c>
      <c r="C63" s="1123"/>
      <c r="D63" s="1119">
        <f t="shared" si="1"/>
        <v>64</v>
      </c>
      <c r="E63" s="1127"/>
      <c r="G63" s="1121"/>
    </row>
    <row r="64" spans="2:7" x14ac:dyDescent="0.2">
      <c r="B64" s="812" t="s">
        <v>1406</v>
      </c>
      <c r="C64" s="1123"/>
      <c r="D64" s="1119">
        <f t="shared" si="1"/>
        <v>65</v>
      </c>
      <c r="E64" s="1127"/>
      <c r="G64" s="1121"/>
    </row>
    <row r="65" spans="1:9" x14ac:dyDescent="0.2">
      <c r="B65" s="812" t="s">
        <v>1407</v>
      </c>
      <c r="C65" s="1123"/>
      <c r="D65" s="1119">
        <f t="shared" si="1"/>
        <v>66</v>
      </c>
      <c r="E65" s="1127"/>
      <c r="G65" s="1121"/>
    </row>
    <row r="66" spans="1:9" x14ac:dyDescent="0.2">
      <c r="B66" s="812" t="s">
        <v>1408</v>
      </c>
      <c r="C66" s="1123"/>
      <c r="D66" s="1119">
        <f t="shared" si="1"/>
        <v>67</v>
      </c>
      <c r="E66" s="1127"/>
      <c r="G66" s="1121"/>
    </row>
    <row r="67" spans="1:9" x14ac:dyDescent="0.2">
      <c r="B67" s="812"/>
      <c r="C67" s="1123"/>
      <c r="D67" s="1129" t="s">
        <v>461</v>
      </c>
      <c r="E67" s="1127"/>
      <c r="G67" s="1121"/>
    </row>
    <row r="68" spans="1:9" ht="5.25" customHeight="1" thickBot="1" x14ac:dyDescent="0.25">
      <c r="A68" s="1110"/>
      <c r="B68" s="1110"/>
      <c r="C68" s="1110"/>
      <c r="D68" s="1111"/>
    </row>
    <row r="69" spans="1:9" s="1128" customFormat="1" x14ac:dyDescent="0.2">
      <c r="A69" s="1123"/>
      <c r="B69" s="1123"/>
      <c r="C69" s="1123"/>
      <c r="D69" s="1119"/>
      <c r="E69" s="1127"/>
      <c r="F69" s="1113"/>
      <c r="G69" s="1121"/>
      <c r="H69" s="1115"/>
      <c r="I69" s="1115"/>
    </row>
    <row r="70" spans="1:9" s="1128" customFormat="1" x14ac:dyDescent="0.2">
      <c r="A70" s="1123"/>
      <c r="B70" s="1123"/>
      <c r="C70" s="1130" t="s">
        <v>460</v>
      </c>
      <c r="D70" s="1119"/>
      <c r="E70" s="1127"/>
      <c r="F70" s="1113"/>
      <c r="G70" s="1121"/>
      <c r="H70" s="1115"/>
      <c r="I70" s="1115"/>
    </row>
    <row r="71" spans="1:9" s="1128" customFormat="1" ht="13.5" thickBot="1" x14ac:dyDescent="0.25">
      <c r="A71" s="1131"/>
      <c r="B71" s="1131"/>
      <c r="C71" s="1131"/>
      <c r="D71" s="1111"/>
      <c r="E71" s="1132"/>
      <c r="F71" s="1113"/>
      <c r="G71" s="1121"/>
      <c r="H71" s="1115"/>
      <c r="I71" s="1115"/>
    </row>
    <row r="72" spans="1:9" ht="18.75" customHeight="1" x14ac:dyDescent="0.2">
      <c r="A72" s="1122" t="s">
        <v>1248</v>
      </c>
      <c r="E72" s="1120"/>
      <c r="G72" s="1121"/>
    </row>
    <row r="73" spans="1:9" x14ac:dyDescent="0.2">
      <c r="B73" s="1115" t="s">
        <v>1286</v>
      </c>
      <c r="D73" s="1119">
        <f>D66+1</f>
        <v>68</v>
      </c>
      <c r="E73" s="1120" t="s">
        <v>541</v>
      </c>
      <c r="G73" s="1121"/>
    </row>
    <row r="74" spans="1:9" x14ac:dyDescent="0.2">
      <c r="B74" s="1115" t="s">
        <v>1287</v>
      </c>
      <c r="D74" s="1119">
        <f t="shared" ref="D74:D78" si="2">D73+1</f>
        <v>69</v>
      </c>
      <c r="E74" s="1127"/>
      <c r="G74" s="1121"/>
    </row>
    <row r="75" spans="1:9" x14ac:dyDescent="0.2">
      <c r="B75" s="1115" t="s">
        <v>1288</v>
      </c>
      <c r="D75" s="1119">
        <f t="shared" si="2"/>
        <v>70</v>
      </c>
      <c r="E75" s="1127"/>
      <c r="G75" s="1121"/>
    </row>
    <row r="76" spans="1:9" x14ac:dyDescent="0.2">
      <c r="B76" s="1115" t="s">
        <v>1289</v>
      </c>
      <c r="D76" s="1119">
        <f t="shared" si="2"/>
        <v>71</v>
      </c>
      <c r="E76" s="1127"/>
      <c r="G76" s="1121"/>
    </row>
    <row r="77" spans="1:9" x14ac:dyDescent="0.2">
      <c r="B77" s="1115" t="s">
        <v>1290</v>
      </c>
      <c r="D77" s="1119">
        <f t="shared" si="2"/>
        <v>72</v>
      </c>
      <c r="E77" s="1127"/>
      <c r="G77" s="1121"/>
    </row>
    <row r="78" spans="1:9" s="1123" customFormat="1" ht="18" customHeight="1" x14ac:dyDescent="0.2">
      <c r="B78" s="812" t="s">
        <v>1381</v>
      </c>
      <c r="D78" s="1119">
        <f t="shared" si="2"/>
        <v>73</v>
      </c>
      <c r="E78" s="1120" t="s">
        <v>542</v>
      </c>
      <c r="F78" s="1113"/>
      <c r="G78" s="1133"/>
    </row>
    <row r="79" spans="1:9" x14ac:dyDescent="0.2">
      <c r="B79" s="119" t="s">
        <v>1382</v>
      </c>
      <c r="D79" s="1119">
        <f>D78</f>
        <v>73</v>
      </c>
      <c r="E79" s="1127"/>
      <c r="G79" s="1121"/>
    </row>
    <row r="80" spans="1:9" x14ac:dyDescent="0.2">
      <c r="B80" s="119" t="s">
        <v>1383</v>
      </c>
      <c r="D80" s="1119">
        <f>D79+1</f>
        <v>74</v>
      </c>
      <c r="E80" s="1127"/>
      <c r="G80" s="1121"/>
    </row>
    <row r="81" spans="1:9" ht="18.75" customHeight="1" x14ac:dyDescent="0.2">
      <c r="A81" s="1122" t="s">
        <v>1202</v>
      </c>
      <c r="E81" s="1120"/>
      <c r="G81" s="1121"/>
    </row>
    <row r="82" spans="1:9" x14ac:dyDescent="0.2">
      <c r="B82" s="119" t="s">
        <v>1409</v>
      </c>
      <c r="D82" s="1119">
        <f>D80+1</f>
        <v>75</v>
      </c>
      <c r="E82" s="1120" t="s">
        <v>543</v>
      </c>
      <c r="G82" s="1121"/>
    </row>
    <row r="83" spans="1:9" x14ac:dyDescent="0.2">
      <c r="B83" s="119" t="s">
        <v>1410</v>
      </c>
      <c r="D83" s="1119">
        <f>D82+5</f>
        <v>80</v>
      </c>
      <c r="E83" s="1120" t="s">
        <v>544</v>
      </c>
      <c r="G83" s="1121"/>
    </row>
    <row r="84" spans="1:9" x14ac:dyDescent="0.2">
      <c r="B84" s="119" t="s">
        <v>1411</v>
      </c>
      <c r="D84" s="1119">
        <f>D83+3</f>
        <v>83</v>
      </c>
      <c r="E84" s="1120" t="s">
        <v>545</v>
      </c>
      <c r="G84" s="1121"/>
    </row>
    <row r="85" spans="1:9" x14ac:dyDescent="0.2">
      <c r="B85" s="119" t="s">
        <v>1412</v>
      </c>
      <c r="D85" s="1119">
        <f>D84+3</f>
        <v>86</v>
      </c>
      <c r="E85" s="1127"/>
      <c r="G85" s="1121"/>
    </row>
    <row r="86" spans="1:9" x14ac:dyDescent="0.2">
      <c r="B86" s="119" t="s">
        <v>1413</v>
      </c>
      <c r="D86" s="1119">
        <f>D85+3</f>
        <v>89</v>
      </c>
      <c r="E86" s="1120" t="s">
        <v>546</v>
      </c>
      <c r="G86" s="1121"/>
    </row>
    <row r="87" spans="1:9" x14ac:dyDescent="0.2">
      <c r="B87" s="119" t="s">
        <v>1414</v>
      </c>
      <c r="D87" s="1119">
        <f>D86+3</f>
        <v>92</v>
      </c>
      <c r="E87" s="1120" t="s">
        <v>547</v>
      </c>
      <c r="G87" s="1121"/>
    </row>
    <row r="88" spans="1:9" s="1128" customFormat="1" x14ac:dyDescent="0.2">
      <c r="B88" s="111" t="s">
        <v>1415</v>
      </c>
      <c r="D88" s="1119">
        <f>D87+5</f>
        <v>97</v>
      </c>
      <c r="E88" s="1120" t="s">
        <v>548</v>
      </c>
      <c r="F88" s="1113"/>
      <c r="G88" s="1121"/>
      <c r="H88" s="1115"/>
      <c r="I88" s="1115"/>
    </row>
    <row r="89" spans="1:9" ht="18.75" customHeight="1" x14ac:dyDescent="0.2">
      <c r="A89" s="1122" t="s">
        <v>1249</v>
      </c>
      <c r="E89" s="1120"/>
      <c r="G89" s="1121"/>
    </row>
    <row r="90" spans="1:9" x14ac:dyDescent="0.2">
      <c r="B90" s="812" t="s">
        <v>1416</v>
      </c>
      <c r="C90" s="1123"/>
      <c r="D90" s="1119">
        <f>D88+5</f>
        <v>102</v>
      </c>
      <c r="E90" s="1120" t="s">
        <v>549</v>
      </c>
      <c r="G90" s="1121"/>
    </row>
    <row r="91" spans="1:9" x14ac:dyDescent="0.2">
      <c r="B91" s="812" t="s">
        <v>1417</v>
      </c>
      <c r="C91" s="1123"/>
      <c r="D91" s="1119">
        <f>D90+1</f>
        <v>103</v>
      </c>
      <c r="E91" s="1120"/>
      <c r="G91" s="1121"/>
    </row>
    <row r="92" spans="1:9" x14ac:dyDescent="0.2">
      <c r="B92" s="812" t="s">
        <v>1418</v>
      </c>
      <c r="C92" s="1123"/>
      <c r="D92" s="1119">
        <f>D91+1</f>
        <v>104</v>
      </c>
      <c r="E92" s="1120"/>
      <c r="G92" s="1121"/>
    </row>
    <row r="93" spans="1:9" x14ac:dyDescent="0.2">
      <c r="B93" s="812" t="s">
        <v>1419</v>
      </c>
      <c r="C93" s="1123"/>
      <c r="D93" s="1119">
        <f t="shared" ref="D93:D96" si="3">D92+1</f>
        <v>105</v>
      </c>
      <c r="E93" s="1120"/>
      <c r="G93" s="1121"/>
    </row>
    <row r="94" spans="1:9" x14ac:dyDescent="0.2">
      <c r="B94" s="812" t="s">
        <v>1420</v>
      </c>
      <c r="C94" s="1123"/>
      <c r="D94" s="1119">
        <f t="shared" si="3"/>
        <v>106</v>
      </c>
      <c r="E94" s="1120" t="s">
        <v>1187</v>
      </c>
      <c r="G94" s="1121"/>
    </row>
    <row r="95" spans="1:9" x14ac:dyDescent="0.2">
      <c r="B95" s="119" t="s">
        <v>1421</v>
      </c>
      <c r="D95" s="1119">
        <f t="shared" si="3"/>
        <v>107</v>
      </c>
      <c r="E95" s="1120"/>
      <c r="G95" s="1121"/>
    </row>
    <row r="96" spans="1:9" x14ac:dyDescent="0.2">
      <c r="B96" s="119" t="s">
        <v>1451</v>
      </c>
      <c r="D96" s="1119">
        <f t="shared" si="3"/>
        <v>108</v>
      </c>
      <c r="E96" s="1120"/>
      <c r="G96" s="1121"/>
    </row>
    <row r="97" spans="1:7" ht="18.75" customHeight="1" x14ac:dyDescent="0.2">
      <c r="A97" s="1122" t="s">
        <v>1250</v>
      </c>
      <c r="E97" s="1120"/>
      <c r="G97" s="1121"/>
    </row>
    <row r="98" spans="1:7" x14ac:dyDescent="0.2">
      <c r="B98" s="812" t="s">
        <v>1435</v>
      </c>
      <c r="C98" s="1123"/>
      <c r="D98" s="1119">
        <f>D96+2</f>
        <v>110</v>
      </c>
      <c r="E98" s="1120" t="s">
        <v>550</v>
      </c>
      <c r="G98" s="1121"/>
    </row>
    <row r="99" spans="1:7" x14ac:dyDescent="0.2">
      <c r="B99" s="812" t="s">
        <v>1436</v>
      </c>
      <c r="C99" s="1123"/>
      <c r="D99" s="1119">
        <f t="shared" ref="D99:D102" si="4">D98+1</f>
        <v>111</v>
      </c>
      <c r="E99" s="1120"/>
      <c r="G99" s="1121"/>
    </row>
    <row r="100" spans="1:7" x14ac:dyDescent="0.2">
      <c r="B100" s="812" t="s">
        <v>1437</v>
      </c>
      <c r="C100" s="1123"/>
      <c r="D100" s="1119">
        <f t="shared" si="4"/>
        <v>112</v>
      </c>
      <c r="E100" s="1120"/>
      <c r="G100" s="1121"/>
    </row>
    <row r="101" spans="1:7" x14ac:dyDescent="0.2">
      <c r="B101" s="812" t="s">
        <v>1438</v>
      </c>
      <c r="C101" s="1123"/>
      <c r="D101" s="1119">
        <f t="shared" si="4"/>
        <v>113</v>
      </c>
      <c r="E101" s="1120"/>
      <c r="G101" s="1121"/>
    </row>
    <row r="102" spans="1:7" x14ac:dyDescent="0.2">
      <c r="B102" s="812" t="s">
        <v>1439</v>
      </c>
      <c r="C102" s="1123"/>
      <c r="D102" s="1119">
        <f t="shared" si="4"/>
        <v>114</v>
      </c>
      <c r="E102" s="1120"/>
      <c r="G102" s="1121"/>
    </row>
    <row r="103" spans="1:7" x14ac:dyDescent="0.2">
      <c r="B103" s="119" t="s">
        <v>1440</v>
      </c>
      <c r="D103" s="1119">
        <f t="shared" ref="D103:D109" si="5">D102+1</f>
        <v>115</v>
      </c>
      <c r="E103" s="1120" t="s">
        <v>1422</v>
      </c>
      <c r="G103" s="1121"/>
    </row>
    <row r="104" spans="1:7" x14ac:dyDescent="0.2">
      <c r="B104" s="119" t="s">
        <v>1441</v>
      </c>
      <c r="D104" s="1119">
        <f t="shared" si="5"/>
        <v>116</v>
      </c>
      <c r="E104" s="1127"/>
      <c r="G104" s="1121"/>
    </row>
    <row r="105" spans="1:7" x14ac:dyDescent="0.2">
      <c r="B105" s="119" t="s">
        <v>1442</v>
      </c>
      <c r="D105" s="1119">
        <f t="shared" si="5"/>
        <v>117</v>
      </c>
      <c r="E105" s="1127"/>
      <c r="G105" s="1121"/>
    </row>
    <row r="106" spans="1:7" x14ac:dyDescent="0.2">
      <c r="B106" s="119" t="s">
        <v>1443</v>
      </c>
      <c r="D106" s="1119">
        <f t="shared" si="5"/>
        <v>118</v>
      </c>
      <c r="E106" s="1120" t="s">
        <v>551</v>
      </c>
      <c r="G106" s="1121"/>
    </row>
    <row r="107" spans="1:7" x14ac:dyDescent="0.2">
      <c r="B107" s="119" t="s">
        <v>1444</v>
      </c>
      <c r="D107" s="1119">
        <f t="shared" si="5"/>
        <v>119</v>
      </c>
      <c r="E107" s="1127"/>
      <c r="G107" s="1121"/>
    </row>
    <row r="108" spans="1:7" x14ac:dyDescent="0.2">
      <c r="B108" s="119" t="s">
        <v>1445</v>
      </c>
      <c r="D108" s="1119">
        <f t="shared" si="5"/>
        <v>120</v>
      </c>
      <c r="E108" s="1127"/>
      <c r="G108" s="1121"/>
    </row>
    <row r="109" spans="1:7" x14ac:dyDescent="0.2">
      <c r="B109" s="119" t="s">
        <v>1446</v>
      </c>
      <c r="D109" s="1119">
        <f t="shared" si="5"/>
        <v>121</v>
      </c>
      <c r="E109" s="1127"/>
      <c r="G109" s="1121"/>
    </row>
    <row r="110" spans="1:7" ht="18.75" customHeight="1" x14ac:dyDescent="0.2">
      <c r="A110" s="1122" t="s">
        <v>1251</v>
      </c>
      <c r="E110" s="1120"/>
      <c r="G110" s="1121"/>
    </row>
    <row r="111" spans="1:7" x14ac:dyDescent="0.2">
      <c r="B111" s="119" t="s">
        <v>1379</v>
      </c>
      <c r="D111" s="1119">
        <f>D109+1</f>
        <v>122</v>
      </c>
      <c r="E111" s="1120" t="s">
        <v>552</v>
      </c>
      <c r="G111" s="1121"/>
    </row>
    <row r="112" spans="1:7" x14ac:dyDescent="0.2">
      <c r="B112" s="119" t="s">
        <v>1447</v>
      </c>
      <c r="D112" s="1119">
        <f>D111+2</f>
        <v>124</v>
      </c>
      <c r="E112" s="1120" t="s">
        <v>553</v>
      </c>
      <c r="G112" s="1121"/>
    </row>
    <row r="113" spans="1:7" x14ac:dyDescent="0.2">
      <c r="B113" s="119" t="s">
        <v>1448</v>
      </c>
      <c r="D113" s="1119">
        <f>D112+2</f>
        <v>126</v>
      </c>
      <c r="E113" s="1120" t="s">
        <v>554</v>
      </c>
      <c r="G113" s="1121"/>
    </row>
    <row r="114" spans="1:7" x14ac:dyDescent="0.2">
      <c r="B114" s="119" t="s">
        <v>1449</v>
      </c>
      <c r="D114" s="1119">
        <f>D113+3</f>
        <v>129</v>
      </c>
      <c r="E114" s="1120" t="s">
        <v>555</v>
      </c>
      <c r="G114" s="1121"/>
    </row>
    <row r="115" spans="1:7" x14ac:dyDescent="0.2">
      <c r="B115" s="119" t="s">
        <v>1450</v>
      </c>
      <c r="D115" s="1119">
        <f t="shared" ref="D115:D124" si="6">D114+1</f>
        <v>130</v>
      </c>
      <c r="E115" s="1120" t="s">
        <v>556</v>
      </c>
      <c r="G115" s="1121"/>
    </row>
    <row r="116" spans="1:7" x14ac:dyDescent="0.2">
      <c r="B116" s="119" t="s">
        <v>1291</v>
      </c>
      <c r="D116" s="1119">
        <f t="shared" si="6"/>
        <v>131</v>
      </c>
      <c r="E116" s="1120" t="s">
        <v>1084</v>
      </c>
      <c r="G116" s="1121"/>
    </row>
    <row r="117" spans="1:7" ht="18.75" customHeight="1" x14ac:dyDescent="0.2">
      <c r="A117" s="1122" t="s">
        <v>1252</v>
      </c>
      <c r="E117" s="1120"/>
      <c r="G117" s="1121"/>
    </row>
    <row r="118" spans="1:7" x14ac:dyDescent="0.2">
      <c r="B118" s="119" t="s">
        <v>1367</v>
      </c>
      <c r="D118" s="1119">
        <f>D116+1</f>
        <v>132</v>
      </c>
      <c r="E118" s="1120" t="s">
        <v>897</v>
      </c>
      <c r="G118" s="1121"/>
    </row>
    <row r="119" spans="1:7" x14ac:dyDescent="0.2">
      <c r="B119" s="119" t="s">
        <v>1368</v>
      </c>
      <c r="D119" s="1119">
        <f t="shared" si="6"/>
        <v>133</v>
      </c>
      <c r="E119" s="1120"/>
      <c r="G119" s="1121"/>
    </row>
    <row r="120" spans="1:7" x14ac:dyDescent="0.2">
      <c r="B120" s="119" t="s">
        <v>1369</v>
      </c>
      <c r="D120" s="1119">
        <f t="shared" si="6"/>
        <v>134</v>
      </c>
      <c r="E120" s="1120"/>
      <c r="G120" s="1121"/>
    </row>
    <row r="121" spans="1:7" x14ac:dyDescent="0.2">
      <c r="B121" s="119" t="s">
        <v>1370</v>
      </c>
      <c r="D121" s="1119">
        <f t="shared" si="6"/>
        <v>135</v>
      </c>
      <c r="E121" s="1120"/>
      <c r="G121" s="1121"/>
    </row>
    <row r="122" spans="1:7" x14ac:dyDescent="0.2">
      <c r="A122" s="1123"/>
      <c r="B122" s="119" t="s">
        <v>1371</v>
      </c>
      <c r="D122" s="1119">
        <f t="shared" si="6"/>
        <v>136</v>
      </c>
      <c r="E122" s="1120"/>
      <c r="G122" s="1121"/>
    </row>
    <row r="123" spans="1:7" x14ac:dyDescent="0.2">
      <c r="A123" s="1123"/>
      <c r="B123" s="119" t="s">
        <v>1372</v>
      </c>
      <c r="D123" s="1119">
        <f t="shared" si="6"/>
        <v>137</v>
      </c>
      <c r="E123" s="1120"/>
      <c r="G123" s="1121"/>
    </row>
    <row r="124" spans="1:7" x14ac:dyDescent="0.2">
      <c r="A124" s="1123"/>
      <c r="B124" s="119" t="s">
        <v>1373</v>
      </c>
      <c r="D124" s="1119">
        <f t="shared" si="6"/>
        <v>138</v>
      </c>
      <c r="E124" s="1120" t="s">
        <v>557</v>
      </c>
      <c r="G124" s="1121"/>
    </row>
    <row r="125" spans="1:7" x14ac:dyDescent="0.2">
      <c r="A125" s="1123"/>
      <c r="B125" s="1185" t="s">
        <v>1374</v>
      </c>
      <c r="D125" s="1119">
        <f t="shared" ref="D125:D130" si="7">D124+2</f>
        <v>140</v>
      </c>
      <c r="E125" s="1120" t="s">
        <v>898</v>
      </c>
      <c r="G125" s="1121"/>
    </row>
    <row r="126" spans="1:7" x14ac:dyDescent="0.2">
      <c r="A126" s="1123"/>
      <c r="B126" s="1185" t="s">
        <v>1375</v>
      </c>
      <c r="D126" s="1119">
        <f t="shared" si="7"/>
        <v>142</v>
      </c>
      <c r="E126" s="1120" t="s">
        <v>899</v>
      </c>
      <c r="G126" s="1121"/>
    </row>
    <row r="127" spans="1:7" x14ac:dyDescent="0.2">
      <c r="A127" s="1123"/>
      <c r="B127" s="812" t="s">
        <v>1376</v>
      </c>
      <c r="D127" s="1119">
        <f t="shared" si="7"/>
        <v>144</v>
      </c>
      <c r="E127" s="1120" t="s">
        <v>900</v>
      </c>
      <c r="G127" s="1121"/>
    </row>
    <row r="128" spans="1:7" x14ac:dyDescent="0.2">
      <c r="A128" s="1123"/>
      <c r="B128" s="812" t="s">
        <v>1377</v>
      </c>
      <c r="D128" s="1119">
        <f t="shared" si="7"/>
        <v>146</v>
      </c>
      <c r="E128" s="1120" t="s">
        <v>901</v>
      </c>
      <c r="G128" s="1121"/>
    </row>
    <row r="129" spans="1:8" x14ac:dyDescent="0.2">
      <c r="A129" s="1123"/>
      <c r="B129" s="812" t="s">
        <v>1378</v>
      </c>
      <c r="D129" s="1119">
        <f t="shared" si="7"/>
        <v>148</v>
      </c>
      <c r="E129" s="1120" t="s">
        <v>902</v>
      </c>
      <c r="G129" s="1121"/>
    </row>
    <row r="130" spans="1:8" s="1138" customFormat="1" ht="18.75" customHeight="1" thickBot="1" x14ac:dyDescent="0.25">
      <c r="A130" s="1134"/>
      <c r="B130" s="1142" t="s">
        <v>1366</v>
      </c>
      <c r="C130" s="1135"/>
      <c r="D130" s="1136">
        <f t="shared" si="7"/>
        <v>150</v>
      </c>
      <c r="E130" s="1219" t="s">
        <v>558</v>
      </c>
      <c r="F130" s="1124"/>
      <c r="G130" s="1137"/>
      <c r="H130" s="1134"/>
    </row>
    <row r="135" spans="1:8" x14ac:dyDescent="0.2">
      <c r="E135" s="1127"/>
      <c r="G135" s="1121"/>
    </row>
    <row r="138" spans="1:8" x14ac:dyDescent="0.2">
      <c r="E138" s="1112" t="s">
        <v>574</v>
      </c>
    </row>
  </sheetData>
  <phoneticPr fontId="13" type="noConversion"/>
  <hyperlinks>
    <hyperlink ref="E10" location="GNI!A2" display="[GNI]" xr:uid="{00000000-0004-0000-0200-000000000000}"/>
    <hyperlink ref="E11" location="cerNApc!A2" display="[cerNApc]" xr:uid="{00000000-0004-0000-0200-000001000000}"/>
    <hyperlink ref="E12" location="gdpFSM!A2" display="[gdpFSM]" xr:uid="{00000000-0004-0000-0200-000002000000}"/>
    <hyperlink ref="E23" location="gdp_C!A2" display="[gdp_C]" xr:uid="{00000000-0004-0000-0200-000003000000}"/>
    <hyperlink ref="E34" location="gdp_K!A2" display="[gdp_K]" xr:uid="{00000000-0004-0000-0200-000004000000}"/>
    <hyperlink ref="E45" location="gdp_P!A2" display="[gdp_P]" xr:uid="{00000000-0004-0000-0200-000005000000}"/>
    <hyperlink ref="E56" location="gdp_Y!A2" display="[gdp_Y]" xr:uid="{00000000-0004-0000-0200-000006000000}"/>
    <hyperlink ref="E73" location="Visitors!A2" display="[Visitors]" xr:uid="{00000000-0004-0000-0200-000007000000}"/>
    <hyperlink ref="E78" location="Fish!A2" display="[Fish]" xr:uid="{00000000-0004-0000-0200-000008000000}"/>
    <hyperlink ref="E82" location="E_ind!A2" display="[E_ind]" xr:uid="{00000000-0004-0000-0200-000009000000}"/>
    <hyperlink ref="E83" location="E_inst!A2" display="[E_inst]" xr:uid="{00000000-0004-0000-0200-00000A000000}"/>
    <hyperlink ref="E84" location="EinstWR!A2" display="[EinstWR]" xr:uid="{00000000-0004-0000-0200-00000B000000}"/>
    <hyperlink ref="E86:E88" location="GNI!A2" display="[GNI]" xr:uid="{00000000-0004-0000-0200-00000C000000}"/>
    <hyperlink ref="E103" location="cpiCoicop!Print_Area" display="[cpiCoicop]" xr:uid="{00000000-0004-0000-0200-00000D000000}"/>
    <hyperlink ref="E106" location="cpiState!A2" display="[cpiState]" xr:uid="{00000000-0004-0000-0200-00000E000000}"/>
    <hyperlink ref="E111" location="Imports!A2" display="[Imports]" xr:uid="{00000000-0004-0000-0200-00000F000000}"/>
    <hyperlink ref="E112" location="BOPsum!A2" display="[BOPsum]" xr:uid="{00000000-0004-0000-0200-000010000000}"/>
    <hyperlink ref="E130:E134" location="GNI!A2" display="[GNI]" xr:uid="{00000000-0004-0000-0200-000011000000}"/>
    <hyperlink ref="E86" location="EinstW!A2" display="[EinstW]" xr:uid="{00000000-0004-0000-0200-000012000000}"/>
    <hyperlink ref="E87" location="E_Priv!A2" display="[E_Priv]" xr:uid="{00000000-0004-0000-0200-000013000000}"/>
    <hyperlink ref="E88" location="E_PrivW!A2" display="[E_PrivW]" xr:uid="{00000000-0004-0000-0200-000014000000}"/>
    <hyperlink ref="E90" location="BSurv!A2" display="[BSurv]" xr:uid="{00000000-0004-0000-0200-000015000000}"/>
    <hyperlink ref="E113" location="BOPdet!A2" display="[BOPdet]" xr:uid="{00000000-0004-0000-0200-000016000000}"/>
    <hyperlink ref="E114" location="IIP!A2" display="[IIP]" xr:uid="{00000000-0004-0000-0200-000017000000}"/>
    <hyperlink ref="E115" location="ExtDebt!A2" display="[ExtDebt]" xr:uid="{00000000-0004-0000-0200-000018000000}"/>
    <hyperlink ref="E118" location="gfsSum!A2" display="[gfsSum]" xr:uid="{00000000-0004-0000-0200-000019000000}"/>
    <hyperlink ref="E130" location="CII!A2" display="[CII]" xr:uid="{00000000-0004-0000-0200-00001A000000}"/>
    <hyperlink ref="E8" location="NetArr!A2" display="NetArr]" xr:uid="{00000000-0004-0000-0200-00001B000000}"/>
    <hyperlink ref="E5" location="Census!A1" display="[Census]" xr:uid="{00000000-0004-0000-0200-00001C000000}"/>
    <hyperlink ref="E124:E129" location="NetArr!A2" display="NetArr]" xr:uid="{00000000-0004-0000-0200-00001D000000}"/>
    <hyperlink ref="E125" location="gfsNat!A2" display="[gfsNat]" xr:uid="{00000000-0004-0000-0200-00001E000000}"/>
    <hyperlink ref="E126" location="gfsChk!A2" display="[gfsChk]" xr:uid="{00000000-0004-0000-0200-00001F000000}"/>
    <hyperlink ref="E127" location="gfsKos!A2" display="[gfsKos]" xr:uid="{00000000-0004-0000-0200-000020000000}"/>
    <hyperlink ref="E128" location="gfsPni!A2" display="[gfsPni]" xr:uid="{00000000-0004-0000-0200-000021000000}"/>
    <hyperlink ref="E129" location="gfsYap!A2" display="[gfsYap]" xr:uid="{00000000-0004-0000-0200-000022000000}"/>
    <hyperlink ref="E124" location="gfs_FSM!A2" display="[gfsFSM]" xr:uid="{00000000-0004-0000-0200-000023000000}"/>
    <hyperlink ref="E116" location="ExtHist!A1" display="[ExtHist]" xr:uid="{00000000-0004-0000-0200-000024000000}"/>
    <hyperlink ref="E94" location="'IntRt&amp;PL'!A2" display="[IntRt&amp;PL]" xr:uid="{00000000-0004-0000-0200-000025000000}"/>
    <hyperlink ref="E98" location="cpiFSM!A2" display="[cpiFSM]" xr:uid="{4CE52F28-B493-4365-BA01-4F8776C6207D}"/>
  </hyperlinks>
  <pageMargins left="0.74803149606299202" right="0.74803149606299202" top="0.66929133858267698" bottom="0.74803149606299202" header="0.511811023622047" footer="0.511811023622047"/>
  <pageSetup scale="76" fitToHeight="2" orientation="portrait" r:id="rId1"/>
  <headerFooter alignWithMargins="0">
    <oddFooter xml:space="preserve">&amp;R
</oddFooter>
  </headerFooter>
  <rowBreaks count="1" manualBreakCount="1">
    <brk id="68" max="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AB275"/>
  <sheetViews>
    <sheetView view="pageBreakPreview" topLeftCell="A67" zoomScale="80" zoomScaleNormal="80" zoomScaleSheetLayoutView="80" workbookViewId="0">
      <pane xSplit="2" topLeftCell="C1" activePane="topRight" state="frozen"/>
      <selection activeCell="A2" sqref="A2"/>
      <selection pane="topRight" activeCell="A2" sqref="A2"/>
    </sheetView>
  </sheetViews>
  <sheetFormatPr defaultRowHeight="12.75" outlineLevelCol="1" x14ac:dyDescent="0.2"/>
  <cols>
    <col min="2" max="2" width="44" customWidth="1"/>
    <col min="3" max="10" width="8.7109375" hidden="1" customWidth="1" outlineLevel="1"/>
    <col min="11" max="11" width="8.7109375" customWidth="1" collapsed="1"/>
    <col min="12" max="13" width="8.7109375" customWidth="1"/>
    <col min="24" max="26" width="8.85546875" style="3"/>
  </cols>
  <sheetData>
    <row r="1" spans="1:26" ht="15" x14ac:dyDescent="0.2">
      <c r="A1" s="132" t="str">
        <f>Index!B45</f>
        <v>Table 6a :   Pohnpei: Constant price GDP by industry, FY2003-FY2015</v>
      </c>
    </row>
    <row r="2" spans="1:26" ht="18.75" customHeight="1" x14ac:dyDescent="0.2">
      <c r="A2" s="159"/>
      <c r="B2" s="160" t="s">
        <v>513</v>
      </c>
      <c r="C2" s="161" t="str">
        <f>GNI!C2</f>
        <v>FY1995</v>
      </c>
      <c r="D2" s="161" t="str">
        <f>GNI!D2</f>
        <v>FY1996</v>
      </c>
      <c r="E2" s="161" t="str">
        <f>GNI!E2</f>
        <v>FY1997</v>
      </c>
      <c r="F2" s="161" t="str">
        <f>GNI!F2</f>
        <v>FY1998</v>
      </c>
      <c r="G2" s="161" t="str">
        <f>GNI!G2</f>
        <v>FY1999</v>
      </c>
      <c r="H2" s="161" t="str">
        <f>GNI!H2</f>
        <v>FY2000</v>
      </c>
      <c r="I2" s="161" t="str">
        <f>GNI!I2</f>
        <v>FY2001</v>
      </c>
      <c r="J2" s="161" t="str">
        <f>GNI!J2</f>
        <v>FY2002</v>
      </c>
      <c r="K2" s="161" t="str">
        <f>GNI!K2</f>
        <v>FY2003</v>
      </c>
      <c r="L2" s="161" t="str">
        <f>GNI!L2</f>
        <v>FY2004</v>
      </c>
      <c r="M2" s="161" t="str">
        <f>GNI!M2</f>
        <v>FY2005</v>
      </c>
      <c r="N2" s="161" t="str">
        <f>GNI!N2</f>
        <v>FY2006</v>
      </c>
      <c r="O2" s="161" t="str">
        <f>GNI!O2</f>
        <v>FY2007</v>
      </c>
      <c r="P2" s="161" t="str">
        <f>GNI!P2</f>
        <v>FY2008</v>
      </c>
      <c r="Q2" s="161" t="str">
        <f>GNI!Q2</f>
        <v>FY2009</v>
      </c>
      <c r="R2" s="161" t="str">
        <f>GNI!R2</f>
        <v>FY2010</v>
      </c>
      <c r="S2" s="161" t="str">
        <f>GNI!S2</f>
        <v>FY2011</v>
      </c>
      <c r="T2" s="161" t="str">
        <f>GNI!T2</f>
        <v>FY2012</v>
      </c>
      <c r="U2" s="161" t="str">
        <f>GNI!U2</f>
        <v>FY2013</v>
      </c>
      <c r="V2" s="161" t="str">
        <f>GNI!V2</f>
        <v>FY2014</v>
      </c>
      <c r="W2" s="161" t="str">
        <f>GNI!W2</f>
        <v>FY2015</v>
      </c>
      <c r="X2" s="857" t="str">
        <f>GNI!X2</f>
        <v>FY2016</v>
      </c>
      <c r="Y2" s="857" t="str">
        <f>GNI!Y2</f>
        <v>FY2017</v>
      </c>
      <c r="Z2" s="857" t="str">
        <f>GNI!Z2</f>
        <v>FY2018</v>
      </c>
    </row>
    <row r="3" spans="1:26" ht="18.75" customHeight="1" x14ac:dyDescent="0.2">
      <c r="A3" s="162" t="s">
        <v>48</v>
      </c>
      <c r="B3" s="163" t="s">
        <v>49</v>
      </c>
      <c r="C3" s="351">
        <v>7.4030428210429928</v>
      </c>
      <c r="D3" s="351">
        <v>7.4962124054072872</v>
      </c>
      <c r="E3" s="351">
        <v>7.6603141694883927</v>
      </c>
      <c r="F3" s="351">
        <v>7.7910876361654218</v>
      </c>
      <c r="G3" s="351">
        <v>8.0878429797763847</v>
      </c>
      <c r="H3" s="351">
        <v>8.4382760973572122</v>
      </c>
      <c r="I3" s="351">
        <v>8.7474564086833873</v>
      </c>
      <c r="J3" s="351">
        <v>9.0887930063232787</v>
      </c>
      <c r="K3" s="351">
        <v>9.4337427660849755</v>
      </c>
      <c r="L3" s="351">
        <v>9.9222521386829197</v>
      </c>
      <c r="M3" s="351">
        <v>10.225407617428676</v>
      </c>
      <c r="N3" s="351">
        <v>10.743869927345317</v>
      </c>
      <c r="O3" s="351">
        <v>10.93750216204403</v>
      </c>
      <c r="P3" s="351">
        <v>11.149397349412522</v>
      </c>
      <c r="Q3" s="351">
        <v>11.416062539229122</v>
      </c>
      <c r="R3" s="351">
        <v>11.686098207391183</v>
      </c>
      <c r="S3" s="351">
        <v>12.00705049858157</v>
      </c>
      <c r="T3" s="351">
        <v>12.491601738374861</v>
      </c>
      <c r="U3" s="351">
        <v>12.818275188995635</v>
      </c>
      <c r="V3" s="351">
        <v>13.408709257039735</v>
      </c>
      <c r="W3" s="351">
        <v>13.414719505185335</v>
      </c>
      <c r="X3" s="350">
        <v>13.673783206255228</v>
      </c>
      <c r="Y3" s="350">
        <v>14.556632109848653</v>
      </c>
      <c r="Z3" s="350">
        <v>14.89433807021152</v>
      </c>
    </row>
    <row r="4" spans="1:26" x14ac:dyDescent="0.2">
      <c r="A4" s="162" t="s">
        <v>50</v>
      </c>
      <c r="B4" s="165" t="s">
        <v>510</v>
      </c>
      <c r="C4" s="351">
        <v>10.0992345667664</v>
      </c>
      <c r="D4" s="351">
        <v>8.8458951239107417</v>
      </c>
      <c r="E4" s="351">
        <v>3.6370758103405603</v>
      </c>
      <c r="F4" s="351">
        <v>7.8736532758324138</v>
      </c>
      <c r="G4" s="351">
        <v>5.722800388026835</v>
      </c>
      <c r="H4" s="351">
        <v>8.4754389722212462</v>
      </c>
      <c r="I4" s="351">
        <v>5.8001108348167829</v>
      </c>
      <c r="J4" s="351">
        <v>7.34471203989796</v>
      </c>
      <c r="K4" s="351">
        <v>6.9377721423649037</v>
      </c>
      <c r="L4" s="351">
        <v>5.5378141637255549</v>
      </c>
      <c r="M4" s="351">
        <v>6.1594265508593438</v>
      </c>
      <c r="N4" s="351">
        <v>5.6403952927826504</v>
      </c>
      <c r="O4" s="351">
        <v>7.641711138568291</v>
      </c>
      <c r="P4" s="351">
        <v>7.7108341130418205</v>
      </c>
      <c r="Q4" s="351">
        <v>7.7220757055631699</v>
      </c>
      <c r="R4" s="351">
        <v>7.7297241382092103</v>
      </c>
      <c r="S4" s="351">
        <v>8.0333237593733031</v>
      </c>
      <c r="T4" s="351">
        <v>8.2976627301861701</v>
      </c>
      <c r="U4" s="351">
        <v>7.1116555679250952</v>
      </c>
      <c r="V4" s="351">
        <v>8.2445968745175175</v>
      </c>
      <c r="W4" s="351">
        <v>10.620464450791891</v>
      </c>
      <c r="X4" s="350">
        <v>10.822457739225751</v>
      </c>
      <c r="Y4" s="350">
        <v>9.8810275705605104</v>
      </c>
      <c r="Z4" s="350">
        <v>8.1854379998347078</v>
      </c>
    </row>
    <row r="5" spans="1:26" x14ac:dyDescent="0.2">
      <c r="A5" s="162" t="s">
        <v>52</v>
      </c>
      <c r="B5" s="165" t="s">
        <v>53</v>
      </c>
      <c r="C5" s="351">
        <v>0</v>
      </c>
      <c r="D5" s="351">
        <v>0</v>
      </c>
      <c r="E5" s="351">
        <v>0</v>
      </c>
      <c r="F5" s="351">
        <v>0</v>
      </c>
      <c r="G5" s="351">
        <v>0</v>
      </c>
      <c r="H5" s="351">
        <v>0</v>
      </c>
      <c r="I5" s="351">
        <v>0</v>
      </c>
      <c r="J5" s="351">
        <v>0</v>
      </c>
      <c r="K5" s="351">
        <v>0</v>
      </c>
      <c r="L5" s="351">
        <v>0</v>
      </c>
      <c r="M5" s="351">
        <v>0</v>
      </c>
      <c r="N5" s="351">
        <v>0</v>
      </c>
      <c r="O5" s="351">
        <v>0</v>
      </c>
      <c r="P5" s="351">
        <v>0</v>
      </c>
      <c r="Q5" s="351">
        <v>0</v>
      </c>
      <c r="R5" s="351">
        <v>0</v>
      </c>
      <c r="S5" s="351">
        <v>0</v>
      </c>
      <c r="T5" s="351">
        <v>0</v>
      </c>
      <c r="U5" s="351">
        <v>2.3402768378799456E-3</v>
      </c>
      <c r="V5" s="351">
        <v>8.884025246156575E-4</v>
      </c>
      <c r="W5" s="351">
        <v>0</v>
      </c>
      <c r="X5" s="350">
        <v>0</v>
      </c>
      <c r="Y5" s="350">
        <v>0</v>
      </c>
      <c r="Z5" s="350">
        <v>0</v>
      </c>
    </row>
    <row r="6" spans="1:26" x14ac:dyDescent="0.2">
      <c r="A6" s="162" t="s">
        <v>54</v>
      </c>
      <c r="B6" s="165" t="s">
        <v>55</v>
      </c>
      <c r="C6" s="351">
        <v>0.96290886791500896</v>
      </c>
      <c r="D6" s="351">
        <v>0.56636628147400125</v>
      </c>
      <c r="E6" s="351">
        <v>1.0381916828017228</v>
      </c>
      <c r="F6" s="351">
        <v>0.97501784279149339</v>
      </c>
      <c r="G6" s="351">
        <v>0.70389681815803373</v>
      </c>
      <c r="H6" s="351">
        <v>0.71131884745958041</v>
      </c>
      <c r="I6" s="351">
        <v>0.73510345436248015</v>
      </c>
      <c r="J6" s="351">
        <v>0.73988152770572801</v>
      </c>
      <c r="K6" s="351">
        <v>0.63115160098686707</v>
      </c>
      <c r="L6" s="351">
        <v>0.30499522694897424</v>
      </c>
      <c r="M6" s="351">
        <v>0.5752297935424262</v>
      </c>
      <c r="N6" s="351">
        <v>0.47771439288142381</v>
      </c>
      <c r="O6" s="351">
        <v>0.46539362040264209</v>
      </c>
      <c r="P6" s="351">
        <v>0.50488849959047399</v>
      </c>
      <c r="Q6" s="351">
        <v>0.56378426404863069</v>
      </c>
      <c r="R6" s="351">
        <v>0.55645326959826213</v>
      </c>
      <c r="S6" s="351">
        <v>0.62872285028388508</v>
      </c>
      <c r="T6" s="351">
        <v>0.5572219439746775</v>
      </c>
      <c r="U6" s="351">
        <v>0.44755361630030632</v>
      </c>
      <c r="V6" s="351">
        <v>0.44812052089305809</v>
      </c>
      <c r="W6" s="351">
        <v>0.49389348498594288</v>
      </c>
      <c r="X6" s="350">
        <v>0.7314634493706178</v>
      </c>
      <c r="Y6" s="350">
        <v>0.76690719068988789</v>
      </c>
      <c r="Z6" s="350">
        <v>0.78815371948859658</v>
      </c>
    </row>
    <row r="7" spans="1:26" x14ac:dyDescent="0.2">
      <c r="A7" s="162" t="s">
        <v>56</v>
      </c>
      <c r="B7" s="165" t="s">
        <v>57</v>
      </c>
      <c r="C7" s="351">
        <v>3.0030207233699633</v>
      </c>
      <c r="D7" s="351">
        <v>3.0362832586365509</v>
      </c>
      <c r="E7" s="351">
        <v>2.7789673739871423</v>
      </c>
      <c r="F7" s="351">
        <v>2.6906676787979684</v>
      </c>
      <c r="G7" s="351">
        <v>2.7389107556167458</v>
      </c>
      <c r="H7" s="351">
        <v>2.7088448704982802</v>
      </c>
      <c r="I7" s="351">
        <v>2.6960381469615733</v>
      </c>
      <c r="J7" s="351">
        <v>2.6573055159513581</v>
      </c>
      <c r="K7" s="351">
        <v>2.6900011667920105</v>
      </c>
      <c r="L7" s="351">
        <v>2.7482338223265517</v>
      </c>
      <c r="M7" s="351">
        <v>2.6883009896373209</v>
      </c>
      <c r="N7" s="351">
        <v>2.6288633374993475</v>
      </c>
      <c r="O7" s="351">
        <v>2.5800975777916988</v>
      </c>
      <c r="P7" s="351">
        <v>2.3774976986132228</v>
      </c>
      <c r="Q7" s="351">
        <v>2.4265671061785152</v>
      </c>
      <c r="R7" s="351">
        <v>2.5394959837973037</v>
      </c>
      <c r="S7" s="351">
        <v>2.4782473087806118</v>
      </c>
      <c r="T7" s="351">
        <v>2.3190322651422361</v>
      </c>
      <c r="U7" s="351">
        <v>2.2963110538759715</v>
      </c>
      <c r="V7" s="351">
        <v>2.1885155668135878</v>
      </c>
      <c r="W7" s="351">
        <v>2.2173854813123182</v>
      </c>
      <c r="X7" s="350">
        <v>2.3297592259286741</v>
      </c>
      <c r="Y7" s="350">
        <v>2.3829569418854906</v>
      </c>
      <c r="Z7" s="350">
        <v>2.3896571501454504</v>
      </c>
    </row>
    <row r="8" spans="1:26" x14ac:dyDescent="0.2">
      <c r="A8" s="162" t="s">
        <v>58</v>
      </c>
      <c r="B8" s="165" t="s">
        <v>59</v>
      </c>
      <c r="C8" s="351">
        <v>5.2209002235873063</v>
      </c>
      <c r="D8" s="351">
        <v>4.802480332492248</v>
      </c>
      <c r="E8" s="351">
        <v>3.4987934445834217</v>
      </c>
      <c r="F8" s="351">
        <v>3.7432615008121974</v>
      </c>
      <c r="G8" s="351">
        <v>4.4415502847876516</v>
      </c>
      <c r="H8" s="351">
        <v>4.3790879100803037</v>
      </c>
      <c r="I8" s="351">
        <v>4.7968188122547781</v>
      </c>
      <c r="J8" s="351">
        <v>3.7800066881618855</v>
      </c>
      <c r="K8" s="351">
        <v>2.9939090244370612</v>
      </c>
      <c r="L8" s="351">
        <v>2.8771353096799706</v>
      </c>
      <c r="M8" s="351">
        <v>3.3524811532979397</v>
      </c>
      <c r="N8" s="351">
        <v>3.0069391017763816</v>
      </c>
      <c r="O8" s="351">
        <v>2.7787212475353762</v>
      </c>
      <c r="P8" s="351">
        <v>3.643986295907351</v>
      </c>
      <c r="Q8" s="351">
        <v>4.626987339852251</v>
      </c>
      <c r="R8" s="351">
        <v>6.3748488234916021</v>
      </c>
      <c r="S8" s="351">
        <v>7.4749924413681708</v>
      </c>
      <c r="T8" s="351">
        <v>5.2471240827014363</v>
      </c>
      <c r="U8" s="351">
        <v>4.7502516750806576</v>
      </c>
      <c r="V8" s="351">
        <v>3.3663631037706745</v>
      </c>
      <c r="W8" s="351">
        <v>2.3335104198618244</v>
      </c>
      <c r="X8" s="350">
        <v>2.4601285770779633</v>
      </c>
      <c r="Y8" s="350">
        <v>2.5268508387893962</v>
      </c>
      <c r="Z8" s="350">
        <v>2.1877402404645507</v>
      </c>
    </row>
    <row r="9" spans="1:26" x14ac:dyDescent="0.2">
      <c r="A9" s="162" t="s">
        <v>60</v>
      </c>
      <c r="B9" s="165" t="s">
        <v>61</v>
      </c>
      <c r="C9" s="351">
        <v>13.653404370766467</v>
      </c>
      <c r="D9" s="351">
        <v>13.329598678756344</v>
      </c>
      <c r="E9" s="351">
        <v>12.844154691911434</v>
      </c>
      <c r="F9" s="351">
        <v>12.785709160602661</v>
      </c>
      <c r="G9" s="351">
        <v>12.3764857447763</v>
      </c>
      <c r="H9" s="351">
        <v>12.979576629729799</v>
      </c>
      <c r="I9" s="351">
        <v>12.670211706069228</v>
      </c>
      <c r="J9" s="351">
        <v>12.495783087455912</v>
      </c>
      <c r="K9" s="351">
        <v>12.863046416428666</v>
      </c>
      <c r="L9" s="351">
        <v>13.731279417916594</v>
      </c>
      <c r="M9" s="351">
        <v>13.870235186814117</v>
      </c>
      <c r="N9" s="351">
        <v>13.633002673016087</v>
      </c>
      <c r="O9" s="351">
        <v>14.206317879092616</v>
      </c>
      <c r="P9" s="351">
        <v>14.245420398904251</v>
      </c>
      <c r="Q9" s="351">
        <v>12.851025698536873</v>
      </c>
      <c r="R9" s="351">
        <v>13.623027631748338</v>
      </c>
      <c r="S9" s="351">
        <v>13.296302603586652</v>
      </c>
      <c r="T9" s="351">
        <v>12.411675263925126</v>
      </c>
      <c r="U9" s="351">
        <v>12.030193701043993</v>
      </c>
      <c r="V9" s="351">
        <v>11.912571307167534</v>
      </c>
      <c r="W9" s="351">
        <v>12.812256607336053</v>
      </c>
      <c r="X9" s="350">
        <v>13.944950933346021</v>
      </c>
      <c r="Y9" s="350">
        <v>14.385748674670065</v>
      </c>
      <c r="Z9" s="350">
        <v>14.204236454401782</v>
      </c>
    </row>
    <row r="10" spans="1:26" x14ac:dyDescent="0.2">
      <c r="A10" s="162" t="s">
        <v>62</v>
      </c>
      <c r="B10" s="165" t="s">
        <v>63</v>
      </c>
      <c r="C10" s="351">
        <v>2.2723009352836687</v>
      </c>
      <c r="D10" s="351">
        <v>2.1490744733794047</v>
      </c>
      <c r="E10" s="351">
        <v>2.1077967737602119</v>
      </c>
      <c r="F10" s="351">
        <v>1.9797811118032795</v>
      </c>
      <c r="G10" s="351">
        <v>1.7747123642814806</v>
      </c>
      <c r="H10" s="351">
        <v>1.7189083320694256</v>
      </c>
      <c r="I10" s="351">
        <v>1.9353209288384614</v>
      </c>
      <c r="J10" s="351">
        <v>1.8719946127403742</v>
      </c>
      <c r="K10" s="351">
        <v>1.8567315799228332</v>
      </c>
      <c r="L10" s="351">
        <v>1.8488261856710246</v>
      </c>
      <c r="M10" s="351">
        <v>1.8711423082895333</v>
      </c>
      <c r="N10" s="351">
        <v>1.9285325638405801</v>
      </c>
      <c r="O10" s="351">
        <v>1.8303428560944166</v>
      </c>
      <c r="P10" s="351">
        <v>1.7636988409030701</v>
      </c>
      <c r="Q10" s="351">
        <v>1.6092831829053149</v>
      </c>
      <c r="R10" s="351">
        <v>1.6391131678057933</v>
      </c>
      <c r="S10" s="351">
        <v>1.6574715969534339</v>
      </c>
      <c r="T10" s="351">
        <v>1.7062033975065818</v>
      </c>
      <c r="U10" s="351">
        <v>1.6384398209070516</v>
      </c>
      <c r="V10" s="351">
        <v>1.5474914745308372</v>
      </c>
      <c r="W10" s="351">
        <v>1.8150513958017243</v>
      </c>
      <c r="X10" s="350">
        <v>1.9519808275079864</v>
      </c>
      <c r="Y10" s="350">
        <v>2.092578687115533</v>
      </c>
      <c r="Z10" s="350">
        <v>2.183390538588128</v>
      </c>
    </row>
    <row r="11" spans="1:26" x14ac:dyDescent="0.2">
      <c r="A11" s="162" t="s">
        <v>64</v>
      </c>
      <c r="B11" s="165" t="s">
        <v>65</v>
      </c>
      <c r="C11" s="351">
        <v>7.9704245736505541</v>
      </c>
      <c r="D11" s="351">
        <v>7.6269074873573874</v>
      </c>
      <c r="E11" s="351">
        <v>7.1636148391777006</v>
      </c>
      <c r="F11" s="351">
        <v>7.3641735262904016</v>
      </c>
      <c r="G11" s="351">
        <v>7.6759790894183357</v>
      </c>
      <c r="H11" s="351">
        <v>7.6957177793826874</v>
      </c>
      <c r="I11" s="351">
        <v>8.1559476166605442</v>
      </c>
      <c r="J11" s="351">
        <v>7.8817454835599197</v>
      </c>
      <c r="K11" s="351">
        <v>7.7042221197348191</v>
      </c>
      <c r="L11" s="351">
        <v>8.0422501588766639</v>
      </c>
      <c r="M11" s="351">
        <v>7.8591829612681909</v>
      </c>
      <c r="N11" s="351">
        <v>7.7476801044267631</v>
      </c>
      <c r="O11" s="351">
        <v>8.0764921654778536</v>
      </c>
      <c r="P11" s="351">
        <v>6.8859560688915362</v>
      </c>
      <c r="Q11" s="351">
        <v>7.15989681981854</v>
      </c>
      <c r="R11" s="351">
        <v>6.9097325268627054</v>
      </c>
      <c r="S11" s="351">
        <v>6.7578206129194012</v>
      </c>
      <c r="T11" s="351">
        <v>6.681309782899894</v>
      </c>
      <c r="U11" s="351">
        <v>7.3230003985499934</v>
      </c>
      <c r="V11" s="351">
        <v>6.5474724959945911</v>
      </c>
      <c r="W11" s="351">
        <v>6.5172275323783539</v>
      </c>
      <c r="X11" s="350">
        <v>7.3157200858787368</v>
      </c>
      <c r="Y11" s="350">
        <v>7.960164786260524</v>
      </c>
      <c r="Z11" s="350">
        <v>7.961838391172269</v>
      </c>
    </row>
    <row r="12" spans="1:26" x14ac:dyDescent="0.2">
      <c r="A12" s="162" t="s">
        <v>66</v>
      </c>
      <c r="B12" s="163" t="s">
        <v>917</v>
      </c>
      <c r="C12" s="351">
        <v>1.7678091510239748</v>
      </c>
      <c r="D12" s="351">
        <v>1.5271987814684092</v>
      </c>
      <c r="E12" s="351">
        <v>1.5173100561694162</v>
      </c>
      <c r="F12" s="351">
        <v>1.1770316617566141</v>
      </c>
      <c r="G12" s="351">
        <v>1.8870133927080772</v>
      </c>
      <c r="H12" s="351">
        <v>2.0322363184989602</v>
      </c>
      <c r="I12" s="351">
        <v>2.6371694753354422</v>
      </c>
      <c r="J12" s="351">
        <v>3.1566834469135729</v>
      </c>
      <c r="K12" s="351">
        <v>1.3836155429937074</v>
      </c>
      <c r="L12" s="351">
        <v>1.3655859472769354</v>
      </c>
      <c r="M12" s="351">
        <v>1.9879219651324589</v>
      </c>
      <c r="N12" s="351">
        <v>2.3578318343322033</v>
      </c>
      <c r="O12" s="351">
        <v>2.5541572070058187</v>
      </c>
      <c r="P12" s="351">
        <v>2.3668963611678606</v>
      </c>
      <c r="Q12" s="351">
        <v>1.8242277322893374</v>
      </c>
      <c r="R12" s="351">
        <v>2.4756377355062948</v>
      </c>
      <c r="S12" s="351">
        <v>3.4174854396704983</v>
      </c>
      <c r="T12" s="351">
        <v>3.8677299846739528</v>
      </c>
      <c r="U12" s="351">
        <v>4.2226686130040143</v>
      </c>
      <c r="V12" s="351">
        <v>4.9809019830026537</v>
      </c>
      <c r="W12" s="351">
        <v>6.4044740083267353</v>
      </c>
      <c r="X12" s="350">
        <v>6.1898984891121067</v>
      </c>
      <c r="Y12" s="350">
        <v>6.7361327502838453</v>
      </c>
      <c r="Z12" s="350">
        <v>7.6333193405110666</v>
      </c>
    </row>
    <row r="13" spans="1:26" x14ac:dyDescent="0.2">
      <c r="A13" s="162" t="s">
        <v>67</v>
      </c>
      <c r="B13" s="165" t="s">
        <v>68</v>
      </c>
      <c r="C13" s="351">
        <v>11.766025614346603</v>
      </c>
      <c r="D13" s="351">
        <v>11.698310482905516</v>
      </c>
      <c r="E13" s="351">
        <v>11.607881650731954</v>
      </c>
      <c r="F13" s="351">
        <v>11.324367613773266</v>
      </c>
      <c r="G13" s="351">
        <v>12.073158076261464</v>
      </c>
      <c r="H13" s="351">
        <v>12.022218816322972</v>
      </c>
      <c r="I13" s="351">
        <v>12.318003913154705</v>
      </c>
      <c r="J13" s="351">
        <v>12.457991674206607</v>
      </c>
      <c r="K13" s="351">
        <v>12.530215102003442</v>
      </c>
      <c r="L13" s="351">
        <v>12.436669261634357</v>
      </c>
      <c r="M13" s="351">
        <v>12.549336101480131</v>
      </c>
      <c r="N13" s="351">
        <v>12.267901813406912</v>
      </c>
      <c r="O13" s="351">
        <v>11.999160054358271</v>
      </c>
      <c r="P13" s="351">
        <v>11.87901154613269</v>
      </c>
      <c r="Q13" s="351">
        <v>11.900706649433562</v>
      </c>
      <c r="R13" s="351">
        <v>12.455961687881697</v>
      </c>
      <c r="S13" s="351">
        <v>12.812776921931629</v>
      </c>
      <c r="T13" s="351">
        <v>12.504562510147302</v>
      </c>
      <c r="U13" s="351">
        <v>12.600829618954583</v>
      </c>
      <c r="V13" s="351">
        <v>12.898103081299665</v>
      </c>
      <c r="W13" s="351">
        <v>13.641582836936429</v>
      </c>
      <c r="X13" s="350">
        <v>13.801271438409859</v>
      </c>
      <c r="Y13" s="350">
        <v>14.38824785788738</v>
      </c>
      <c r="Z13" s="350">
        <v>14.622567775584457</v>
      </c>
    </row>
    <row r="14" spans="1:26" x14ac:dyDescent="0.2">
      <c r="A14" s="162" t="s">
        <v>69</v>
      </c>
      <c r="B14" s="165" t="s">
        <v>70</v>
      </c>
      <c r="C14" s="351">
        <v>19.85657736122787</v>
      </c>
      <c r="D14" s="351">
        <v>18.773954402407576</v>
      </c>
      <c r="E14" s="351">
        <v>18.386675157186932</v>
      </c>
      <c r="F14" s="351">
        <v>18.140119573927265</v>
      </c>
      <c r="G14" s="351">
        <v>18.857069960378592</v>
      </c>
      <c r="H14" s="351">
        <v>18.026158316271239</v>
      </c>
      <c r="I14" s="351">
        <v>17.809481405025956</v>
      </c>
      <c r="J14" s="351">
        <v>18.11938727929974</v>
      </c>
      <c r="K14" s="351">
        <v>18.248860909041664</v>
      </c>
      <c r="L14" s="351">
        <v>17.172703211221521</v>
      </c>
      <c r="M14" s="351">
        <v>16.962508939937269</v>
      </c>
      <c r="N14" s="351">
        <v>16.935125315290879</v>
      </c>
      <c r="O14" s="351">
        <v>16.527656760010707</v>
      </c>
      <c r="P14" s="351">
        <v>16.59829338567776</v>
      </c>
      <c r="Q14" s="351">
        <v>16.665916012444573</v>
      </c>
      <c r="R14" s="351">
        <v>17.017397948073171</v>
      </c>
      <c r="S14" s="351">
        <v>17.363244503746124</v>
      </c>
      <c r="T14" s="351">
        <v>16.977125466841862</v>
      </c>
      <c r="U14" s="351">
        <v>17.06286837132971</v>
      </c>
      <c r="V14" s="351">
        <v>16.834630376722444</v>
      </c>
      <c r="W14" s="351">
        <v>17.559884913133683</v>
      </c>
      <c r="X14" s="350">
        <v>17.479977255315443</v>
      </c>
      <c r="Y14" s="350">
        <v>17.593793394807417</v>
      </c>
      <c r="Z14" s="350">
        <v>17.746725319410487</v>
      </c>
    </row>
    <row r="15" spans="1:26" x14ac:dyDescent="0.2">
      <c r="A15" s="162" t="s">
        <v>71</v>
      </c>
      <c r="B15" s="165" t="s">
        <v>72</v>
      </c>
      <c r="C15" s="351">
        <v>10.669840642679459</v>
      </c>
      <c r="D15" s="351">
        <v>10.811124755618685</v>
      </c>
      <c r="E15" s="351">
        <v>9.7712337721752522</v>
      </c>
      <c r="F15" s="351">
        <v>9.1194726279260152</v>
      </c>
      <c r="G15" s="351">
        <v>9.6454564393414852</v>
      </c>
      <c r="H15" s="351">
        <v>10.160695099792576</v>
      </c>
      <c r="I15" s="351">
        <v>10.648511247162952</v>
      </c>
      <c r="J15" s="351">
        <v>11.719098354523162</v>
      </c>
      <c r="K15" s="351">
        <v>13.080423104396685</v>
      </c>
      <c r="L15" s="351">
        <v>14.040247755700516</v>
      </c>
      <c r="M15" s="351">
        <v>14.775914040637405</v>
      </c>
      <c r="N15" s="351">
        <v>15.477461534481245</v>
      </c>
      <c r="O15" s="351">
        <v>15.932174499630273</v>
      </c>
      <c r="P15" s="351">
        <v>16.089016406119711</v>
      </c>
      <c r="Q15" s="351">
        <v>15.703642161136852</v>
      </c>
      <c r="R15" s="351">
        <v>15.807886253779078</v>
      </c>
      <c r="S15" s="351">
        <v>16.139709061262696</v>
      </c>
      <c r="T15" s="351">
        <v>16.047786977688943</v>
      </c>
      <c r="U15" s="351">
        <v>15.538490363808794</v>
      </c>
      <c r="V15" s="351">
        <v>15.454166500199474</v>
      </c>
      <c r="W15" s="351">
        <v>15.322768415506729</v>
      </c>
      <c r="X15" s="350">
        <v>15.516234218751739</v>
      </c>
      <c r="Y15" s="350">
        <v>15.722186028136306</v>
      </c>
      <c r="Z15" s="350">
        <v>15.615937538810877</v>
      </c>
    </row>
    <row r="16" spans="1:26" x14ac:dyDescent="0.2">
      <c r="A16" s="162" t="s">
        <v>73</v>
      </c>
      <c r="B16" s="165" t="s">
        <v>74</v>
      </c>
      <c r="C16" s="351">
        <v>3.5497840852373148</v>
      </c>
      <c r="D16" s="351">
        <v>3.6729504183845156</v>
      </c>
      <c r="E16" s="351">
        <v>2.9413073789423407</v>
      </c>
      <c r="F16" s="351">
        <v>2.482367571807182</v>
      </c>
      <c r="G16" s="351">
        <v>2.4066803069960563</v>
      </c>
      <c r="H16" s="351">
        <v>2.7547417840342714</v>
      </c>
      <c r="I16" s="351">
        <v>2.887608000214497</v>
      </c>
      <c r="J16" s="351">
        <v>3.1215355285847237</v>
      </c>
      <c r="K16" s="351">
        <v>3.5072534992656368</v>
      </c>
      <c r="L16" s="351">
        <v>3.6887285738744833</v>
      </c>
      <c r="M16" s="351">
        <v>3.9202120769439128</v>
      </c>
      <c r="N16" s="351">
        <v>4.29542364960695</v>
      </c>
      <c r="O16" s="351">
        <v>4.5864255119405755</v>
      </c>
      <c r="P16" s="351">
        <v>4.6648169890953621</v>
      </c>
      <c r="Q16" s="351">
        <v>4.7036243595408029</v>
      </c>
      <c r="R16" s="351">
        <v>5.1618566589324661</v>
      </c>
      <c r="S16" s="351">
        <v>5.1825350156866614</v>
      </c>
      <c r="T16" s="351">
        <v>5.1829373451547935</v>
      </c>
      <c r="U16" s="351">
        <v>5.455719106196395</v>
      </c>
      <c r="V16" s="351">
        <v>5.7143051003663503</v>
      </c>
      <c r="W16" s="351">
        <v>5.5563124415723886</v>
      </c>
      <c r="X16" s="350">
        <v>5.810836481396044</v>
      </c>
      <c r="Y16" s="350">
        <v>6.3146845797766975</v>
      </c>
      <c r="Z16" s="350">
        <v>6.1840762356948416</v>
      </c>
    </row>
    <row r="17" spans="1:28" x14ac:dyDescent="0.2">
      <c r="A17" s="162" t="s">
        <v>75</v>
      </c>
      <c r="B17" s="165" t="s">
        <v>76</v>
      </c>
      <c r="C17" s="351">
        <v>1.7163336293031839</v>
      </c>
      <c r="D17" s="351">
        <v>1.8295756984563212</v>
      </c>
      <c r="E17" s="351">
        <v>1.778075085382756</v>
      </c>
      <c r="F17" s="351">
        <v>1.8616149736814169</v>
      </c>
      <c r="G17" s="351">
        <v>2.0576846400189401</v>
      </c>
      <c r="H17" s="351">
        <v>1.9836424555672845</v>
      </c>
      <c r="I17" s="351">
        <v>1.9630415198476061</v>
      </c>
      <c r="J17" s="351">
        <v>2.0698800548435869</v>
      </c>
      <c r="K17" s="351">
        <v>2.0186195719947118</v>
      </c>
      <c r="L17" s="351">
        <v>2.0467833967793241</v>
      </c>
      <c r="M17" s="351">
        <v>2.0019633663947758</v>
      </c>
      <c r="N17" s="351">
        <v>2.049005241285403</v>
      </c>
      <c r="O17" s="351">
        <v>2.0003099626910887</v>
      </c>
      <c r="P17" s="351">
        <v>2.0542010886037736</v>
      </c>
      <c r="Q17" s="351">
        <v>2.0264285648418841</v>
      </c>
      <c r="R17" s="351">
        <v>2.2347837169506994</v>
      </c>
      <c r="S17" s="351">
        <v>2.2801714347999842</v>
      </c>
      <c r="T17" s="351">
        <v>2.1250860245918157</v>
      </c>
      <c r="U17" s="351">
        <v>2.1349528125736055</v>
      </c>
      <c r="V17" s="351">
        <v>2.0197242745365576</v>
      </c>
      <c r="W17" s="351">
        <v>2.2616003210797704</v>
      </c>
      <c r="X17" s="350">
        <v>2.2764240979593264</v>
      </c>
      <c r="Y17" s="350">
        <v>1.9781538230722013</v>
      </c>
      <c r="Z17" s="350">
        <v>1.9945866424277225</v>
      </c>
    </row>
    <row r="18" spans="1:28" x14ac:dyDescent="0.2">
      <c r="A18" s="162"/>
      <c r="B18" s="361" t="s">
        <v>408</v>
      </c>
      <c r="C18" s="351">
        <v>-1.3719075820007622</v>
      </c>
      <c r="D18" s="351">
        <v>-1.2017172694332086</v>
      </c>
      <c r="E18" s="351">
        <v>-1.0757821458805175</v>
      </c>
      <c r="F18" s="351">
        <v>-1.0559371093575884</v>
      </c>
      <c r="G18" s="351">
        <v>-1.3774671144161821</v>
      </c>
      <c r="H18" s="351">
        <v>-1.521212243493768</v>
      </c>
      <c r="I18" s="351">
        <v>-1.7757499503930618</v>
      </c>
      <c r="J18" s="351">
        <v>-2.2244866638788108</v>
      </c>
      <c r="K18" s="351">
        <v>-1.0131821789023181</v>
      </c>
      <c r="L18" s="351">
        <v>-0.92458138905101783</v>
      </c>
      <c r="M18" s="351">
        <v>-1.2273765734912587</v>
      </c>
      <c r="N18" s="351">
        <v>-1.4501815015756048</v>
      </c>
      <c r="O18" s="351">
        <v>-1.5880444510653025</v>
      </c>
      <c r="P18" s="351">
        <v>-1.644002949476725</v>
      </c>
      <c r="Q18" s="351">
        <v>-1.3386466637755801</v>
      </c>
      <c r="R18" s="351">
        <v>-1.5490913155450072</v>
      </c>
      <c r="S18" s="351">
        <v>-1.712719616641301</v>
      </c>
      <c r="T18" s="351">
        <v>-1.5729292449297039</v>
      </c>
      <c r="U18" s="351">
        <v>-1.5721964034418574</v>
      </c>
      <c r="V18" s="351">
        <v>-1.6984194436720632</v>
      </c>
      <c r="W18" s="351">
        <v>-1.9984108769846558</v>
      </c>
      <c r="X18" s="350">
        <v>-2.3559525569576758</v>
      </c>
      <c r="Y18" s="350">
        <v>-2.3662478544117529</v>
      </c>
      <c r="Z18" s="350">
        <v>-2.7979078877138281</v>
      </c>
    </row>
    <row r="19" spans="1:28" s="10" customFormat="1" x14ac:dyDescent="0.2">
      <c r="A19" s="359"/>
      <c r="B19" s="360" t="s">
        <v>511</v>
      </c>
      <c r="C19" s="362">
        <v>98.539699984199999</v>
      </c>
      <c r="D19" s="362">
        <v>94.964215311221778</v>
      </c>
      <c r="E19" s="362">
        <v>85.655609740758706</v>
      </c>
      <c r="F19" s="362">
        <v>88.252388646610001</v>
      </c>
      <c r="G19" s="362">
        <v>89.071774126130194</v>
      </c>
      <c r="H19" s="362">
        <v>92.565649985792064</v>
      </c>
      <c r="I19" s="362">
        <v>92.025073518995342</v>
      </c>
      <c r="J19" s="362">
        <v>94.280311636289028</v>
      </c>
      <c r="K19" s="362">
        <v>94.866382367545668</v>
      </c>
      <c r="L19" s="362">
        <v>94.838923181264377</v>
      </c>
      <c r="M19" s="362">
        <v>97.571886478172246</v>
      </c>
      <c r="N19" s="362">
        <v>97.739565280396533</v>
      </c>
      <c r="O19" s="362">
        <v>100.52841819157837</v>
      </c>
      <c r="P19" s="362">
        <v>100.28991209258467</v>
      </c>
      <c r="Q19" s="362">
        <v>99.861581472043838</v>
      </c>
      <c r="R19" s="362">
        <v>104.66292643448278</v>
      </c>
      <c r="S19" s="362">
        <v>107.81713443230333</v>
      </c>
      <c r="T19" s="362">
        <v>104.84413026887994</v>
      </c>
      <c r="U19" s="362">
        <v>103.86135378194183</v>
      </c>
      <c r="V19" s="362">
        <v>103.86814087570723</v>
      </c>
      <c r="W19" s="362">
        <v>108.97272093722454</v>
      </c>
      <c r="X19" s="858">
        <v>111.94893346857781</v>
      </c>
      <c r="Y19" s="858">
        <v>114.91981737937216</v>
      </c>
      <c r="Z19" s="858">
        <v>113.79409752903264</v>
      </c>
      <c r="AA19"/>
      <c r="AB19"/>
    </row>
    <row r="20" spans="1:28" x14ac:dyDescent="0.2">
      <c r="A20" s="162"/>
      <c r="B20" s="361" t="s">
        <v>559</v>
      </c>
      <c r="C20" s="351">
        <v>6.4696496921942401</v>
      </c>
      <c r="D20" s="351">
        <v>6.9757121030327092</v>
      </c>
      <c r="E20" s="351">
        <v>6.4212580505590111</v>
      </c>
      <c r="F20" s="351">
        <v>6.9925525252246929</v>
      </c>
      <c r="G20" s="351">
        <v>7.7719199144824103</v>
      </c>
      <c r="H20" s="351">
        <v>8.2332329248081315</v>
      </c>
      <c r="I20" s="351">
        <v>7.8845823493914349</v>
      </c>
      <c r="J20" s="351">
        <v>7.9825318624662867</v>
      </c>
      <c r="K20" s="351">
        <v>7.4938961363618617</v>
      </c>
      <c r="L20" s="351">
        <v>8.0493559999999995</v>
      </c>
      <c r="M20" s="351">
        <v>9.1702275325176394</v>
      </c>
      <c r="N20" s="351">
        <v>8.943580035524807</v>
      </c>
      <c r="O20" s="351">
        <v>8.9233826952635091</v>
      </c>
      <c r="P20" s="351">
        <v>8.4846231765637423</v>
      </c>
      <c r="Q20" s="351">
        <v>8.6109332040087203</v>
      </c>
      <c r="R20" s="351">
        <v>9.1748334034828645</v>
      </c>
      <c r="S20" s="351">
        <v>8.9527600556584499</v>
      </c>
      <c r="T20" s="351">
        <v>8.1588733029505782</v>
      </c>
      <c r="U20" s="351">
        <v>8.2189104232180643</v>
      </c>
      <c r="V20" s="351">
        <v>7.0340776632441724</v>
      </c>
      <c r="W20" s="351">
        <v>8.3631781676154731</v>
      </c>
      <c r="X20" s="350">
        <v>8.3828138724894004</v>
      </c>
      <c r="Y20" s="350">
        <v>9.7467298647489731</v>
      </c>
      <c r="Z20" s="350">
        <v>11.079624128968172</v>
      </c>
    </row>
    <row r="21" spans="1:28" x14ac:dyDescent="0.2">
      <c r="A21" s="162"/>
      <c r="B21" s="361" t="s">
        <v>512</v>
      </c>
      <c r="C21" s="351">
        <v>-1.6948798714703937</v>
      </c>
      <c r="D21" s="351">
        <v>-2.2455533108114625</v>
      </c>
      <c r="E21" s="351">
        <v>-1.9121209495400253</v>
      </c>
      <c r="F21" s="351">
        <v>-2.5729032986315734</v>
      </c>
      <c r="G21" s="351">
        <v>-2.0647743557428075</v>
      </c>
      <c r="H21" s="351">
        <v>-2.7528391910950294</v>
      </c>
      <c r="I21" s="351">
        <v>-2.0093569908517281</v>
      </c>
      <c r="J21" s="351">
        <v>-1.2469747140260781</v>
      </c>
      <c r="K21" s="351">
        <v>-0.68647351112118571</v>
      </c>
      <c r="L21" s="351">
        <v>-0.41549999999999998</v>
      </c>
      <c r="M21" s="351">
        <v>-0.4319285432159139</v>
      </c>
      <c r="N21" s="351">
        <v>-0.32689023958426544</v>
      </c>
      <c r="O21" s="351">
        <v>-0.30830344390311504</v>
      </c>
      <c r="P21" s="351">
        <v>-0.27858604443104057</v>
      </c>
      <c r="Q21" s="351">
        <v>-0.20285634115679901</v>
      </c>
      <c r="R21" s="351">
        <v>-0.17149960264961378</v>
      </c>
      <c r="S21" s="351">
        <v>-0.19884630515819413</v>
      </c>
      <c r="T21" s="351">
        <v>-0.18215176203467714</v>
      </c>
      <c r="U21" s="351">
        <v>-0.18079923842087767</v>
      </c>
      <c r="V21" s="351">
        <v>-0.18180300894751969</v>
      </c>
      <c r="W21" s="351">
        <v>-0.23766918432970502</v>
      </c>
      <c r="X21" s="350">
        <v>-0.25059630765462232</v>
      </c>
      <c r="Y21" s="350">
        <v>-0.25392811645888236</v>
      </c>
      <c r="Z21" s="350">
        <v>-0.35339380533494813</v>
      </c>
    </row>
    <row r="22" spans="1:28" ht="20.25" customHeight="1" x14ac:dyDescent="0.2">
      <c r="A22" s="170"/>
      <c r="B22" s="171" t="s">
        <v>562</v>
      </c>
      <c r="C22" s="363">
        <v>103.31446980492385</v>
      </c>
      <c r="D22" s="363">
        <v>99.694374103443025</v>
      </c>
      <c r="E22" s="363">
        <v>90.164746841777685</v>
      </c>
      <c r="F22" s="363">
        <v>92.672037873203124</v>
      </c>
      <c r="G22" s="363">
        <v>94.778919684869791</v>
      </c>
      <c r="H22" s="363">
        <v>98.046043719505164</v>
      </c>
      <c r="I22" s="363">
        <v>97.90029887753505</v>
      </c>
      <c r="J22" s="363">
        <v>101.01586878472924</v>
      </c>
      <c r="K22" s="363">
        <v>101.67380499278633</v>
      </c>
      <c r="L22" s="363">
        <v>102.47277918126439</v>
      </c>
      <c r="M22" s="363">
        <v>106.31018546747397</v>
      </c>
      <c r="N22" s="363">
        <v>106.35625507633708</v>
      </c>
      <c r="O22" s="363">
        <v>109.14349744293877</v>
      </c>
      <c r="P22" s="363">
        <v>108.49594922471738</v>
      </c>
      <c r="Q22" s="363">
        <v>108.26965833489575</v>
      </c>
      <c r="R22" s="363">
        <v>113.66626023531603</v>
      </c>
      <c r="S22" s="363">
        <v>116.57104818280358</v>
      </c>
      <c r="T22" s="363">
        <v>112.82085180979584</v>
      </c>
      <c r="U22" s="363">
        <v>111.89946496673902</v>
      </c>
      <c r="V22" s="363">
        <v>110.72041553000388</v>
      </c>
      <c r="W22" s="363">
        <v>117.09822992051031</v>
      </c>
      <c r="X22" s="368">
        <v>120.08115103341258</v>
      </c>
      <c r="Y22" s="368">
        <v>124.41261912766225</v>
      </c>
      <c r="Z22" s="368">
        <v>124.52032785266587</v>
      </c>
    </row>
    <row r="23" spans="1:28" s="861" customFormat="1" ht="15" x14ac:dyDescent="0.2">
      <c r="A23" s="960"/>
      <c r="B23" s="1217" t="s">
        <v>1237</v>
      </c>
      <c r="C23" s="961">
        <v>100.71431917812457</v>
      </c>
      <c r="D23" s="961">
        <v>97.6582405934154</v>
      </c>
      <c r="E23" s="961">
        <v>88.444415469993345</v>
      </c>
      <c r="F23" s="961">
        <v>90.513120285155679</v>
      </c>
      <c r="G23" s="961">
        <v>95.082963623808922</v>
      </c>
      <c r="H23" s="961">
        <v>97.594802728478911</v>
      </c>
      <c r="I23" s="961">
        <v>97.514165083254611</v>
      </c>
      <c r="J23" s="961">
        <v>99.665917723941504</v>
      </c>
      <c r="K23" s="961">
        <v>100.82611013284425</v>
      </c>
      <c r="L23" s="961">
        <v>101.71366677262193</v>
      </c>
      <c r="M23" s="961">
        <v>104.89792204293575</v>
      </c>
      <c r="N23" s="961">
        <v>105.35086018982469</v>
      </c>
      <c r="O23" s="961">
        <v>106.48542523139812</v>
      </c>
      <c r="P23" s="961">
        <v>105.81536803252189</v>
      </c>
      <c r="Q23" s="961">
        <v>105.55033446100275</v>
      </c>
      <c r="R23" s="961">
        <v>111.33713988428408</v>
      </c>
      <c r="S23" s="961">
        <v>113.71501297762394</v>
      </c>
      <c r="T23" s="961">
        <v>109.58121643250598</v>
      </c>
      <c r="U23" s="961">
        <v>109.88649514554776</v>
      </c>
      <c r="V23" s="961">
        <v>107.32822132366373</v>
      </c>
      <c r="W23" s="961">
        <v>111.42983719761268</v>
      </c>
      <c r="X23" s="961">
        <v>114.29301300985472</v>
      </c>
      <c r="Y23" s="961">
        <v>119.73502613591022</v>
      </c>
      <c r="Z23" s="961">
        <v>121.62823007574441</v>
      </c>
    </row>
    <row r="24" spans="1:28" s="861" customFormat="1" ht="15" x14ac:dyDescent="0.2">
      <c r="A24" s="960"/>
      <c r="B24" s="1218" t="s">
        <v>1425</v>
      </c>
      <c r="C24" s="961">
        <v>103.31446980492385</v>
      </c>
      <c r="D24" s="961">
        <v>99.694374103443025</v>
      </c>
      <c r="E24" s="961">
        <v>90.164746841777685</v>
      </c>
      <c r="F24" s="961">
        <v>92.672037873203124</v>
      </c>
      <c r="G24" s="961">
        <v>94.778919684869791</v>
      </c>
      <c r="H24" s="961">
        <v>98.046043719505164</v>
      </c>
      <c r="I24" s="961">
        <v>97.90029887753505</v>
      </c>
      <c r="J24" s="961">
        <v>101.01586878472924</v>
      </c>
      <c r="K24" s="961">
        <v>101.67380499278633</v>
      </c>
      <c r="L24" s="961">
        <v>102.47277918126439</v>
      </c>
      <c r="M24" s="961">
        <v>106.30990452352501</v>
      </c>
      <c r="N24" s="961">
        <v>106.34749763885975</v>
      </c>
      <c r="O24" s="961">
        <v>109.12715534025588</v>
      </c>
      <c r="P24" s="961">
        <v>108.47820401665666</v>
      </c>
      <c r="Q24" s="961">
        <v>108.24506979531894</v>
      </c>
      <c r="R24" s="961">
        <v>113.26761694640921</v>
      </c>
      <c r="S24" s="961">
        <v>115.63127498247164</v>
      </c>
      <c r="T24" s="961">
        <v>111.81611587604176</v>
      </c>
      <c r="U24" s="961">
        <v>110.60605042293706</v>
      </c>
      <c r="V24" s="961">
        <v>109.23568599507674</v>
      </c>
      <c r="W24" s="961">
        <v>114.97705281435829</v>
      </c>
      <c r="X24" s="961">
        <v>118.13579604688074</v>
      </c>
      <c r="Y24" s="961">
        <v>122.01087470748708</v>
      </c>
      <c r="Z24" s="961">
        <v>122.0973882059557</v>
      </c>
    </row>
    <row r="25" spans="1:28" s="861" customFormat="1" ht="15" x14ac:dyDescent="0.2">
      <c r="A25" s="981" t="s">
        <v>1387</v>
      </c>
      <c r="B25" s="962"/>
      <c r="C25" s="961"/>
      <c r="D25" s="961"/>
      <c r="E25" s="961"/>
      <c r="F25" s="961"/>
      <c r="G25" s="961"/>
      <c r="H25" s="961"/>
      <c r="I25" s="961"/>
      <c r="J25" s="961"/>
      <c r="K25" s="961"/>
      <c r="L25" s="961"/>
      <c r="M25" s="961"/>
      <c r="N25" s="961"/>
      <c r="O25" s="961"/>
      <c r="P25" s="961"/>
      <c r="Q25" s="961"/>
      <c r="R25" s="961"/>
      <c r="S25" s="961"/>
      <c r="T25" s="961"/>
      <c r="U25" s="961"/>
      <c r="V25" s="961"/>
      <c r="W25" s="961"/>
      <c r="X25" s="961"/>
      <c r="Y25" s="961"/>
      <c r="Z25" s="961"/>
    </row>
    <row r="26" spans="1:28" s="144" customFormat="1" ht="20.25" customHeight="1" x14ac:dyDescent="0.2">
      <c r="A26" s="180" t="s">
        <v>1188</v>
      </c>
      <c r="X26" s="861"/>
      <c r="Y26" s="861"/>
      <c r="Z26" s="861"/>
      <c r="AA26"/>
      <c r="AB26"/>
    </row>
    <row r="27" spans="1:28" ht="15" x14ac:dyDescent="0.2">
      <c r="A27" s="132" t="str">
        <f>Index!B46</f>
        <v>Table 6b :   Pohnpei: Constant price GDP by industry sector, annual percent growth, FY2003-FY2015</v>
      </c>
    </row>
    <row r="28" spans="1:28" ht="18.75" customHeight="1" x14ac:dyDescent="0.2">
      <c r="A28" s="159"/>
      <c r="B28" s="160"/>
      <c r="C28" s="161" t="str">
        <f t="shared" ref="C28:Q28" si="0">C2</f>
        <v>FY1995</v>
      </c>
      <c r="D28" s="161" t="str">
        <f t="shared" si="0"/>
        <v>FY1996</v>
      </c>
      <c r="E28" s="161" t="str">
        <f t="shared" si="0"/>
        <v>FY1997</v>
      </c>
      <c r="F28" s="161" t="str">
        <f t="shared" si="0"/>
        <v>FY1998</v>
      </c>
      <c r="G28" s="161" t="str">
        <f t="shared" si="0"/>
        <v>FY1999</v>
      </c>
      <c r="H28" s="161" t="str">
        <f t="shared" si="0"/>
        <v>FY2000</v>
      </c>
      <c r="I28" s="161" t="str">
        <f t="shared" si="0"/>
        <v>FY2001</v>
      </c>
      <c r="J28" s="161" t="str">
        <f t="shared" si="0"/>
        <v>FY2002</v>
      </c>
      <c r="K28" s="161" t="str">
        <f t="shared" si="0"/>
        <v>FY2003</v>
      </c>
      <c r="L28" s="161" t="str">
        <f t="shared" si="0"/>
        <v>FY2004</v>
      </c>
      <c r="M28" s="161" t="str">
        <f t="shared" si="0"/>
        <v>FY2005</v>
      </c>
      <c r="N28" s="161" t="str">
        <f t="shared" si="0"/>
        <v>FY2006</v>
      </c>
      <c r="O28" s="161" t="str">
        <f t="shared" si="0"/>
        <v>FY2007</v>
      </c>
      <c r="P28" s="161" t="str">
        <f t="shared" si="0"/>
        <v>FY2008</v>
      </c>
      <c r="Q28" s="161" t="str">
        <f t="shared" si="0"/>
        <v>FY2009</v>
      </c>
      <c r="R28" s="161" t="str">
        <f t="shared" ref="R28:W28" si="1">R2</f>
        <v>FY2010</v>
      </c>
      <c r="S28" s="161" t="str">
        <f t="shared" si="1"/>
        <v>FY2011</v>
      </c>
      <c r="T28" s="161" t="str">
        <f t="shared" si="1"/>
        <v>FY2012</v>
      </c>
      <c r="U28" s="161" t="str">
        <f t="shared" si="1"/>
        <v>FY2013</v>
      </c>
      <c r="V28" s="161" t="str">
        <f t="shared" si="1"/>
        <v>FY2014</v>
      </c>
      <c r="W28" s="161" t="str">
        <f t="shared" si="1"/>
        <v>FY2015</v>
      </c>
      <c r="X28" s="857" t="str">
        <f t="shared" ref="X28:Y28" si="2">X2</f>
        <v>FY2016</v>
      </c>
      <c r="Y28" s="857" t="str">
        <f t="shared" si="2"/>
        <v>FY2017</v>
      </c>
      <c r="Z28" s="857" t="str">
        <f t="shared" ref="Z28" si="3">Z2</f>
        <v>FY2018</v>
      </c>
    </row>
    <row r="29" spans="1:28" ht="17.25" customHeight="1" x14ac:dyDescent="0.2">
      <c r="A29" s="162" t="s">
        <v>48</v>
      </c>
      <c r="B29" s="163" t="s">
        <v>49</v>
      </c>
      <c r="C29" s="173"/>
      <c r="D29" s="173">
        <f t="shared" ref="D29:Z29" si="4">IF(C3&gt;0.1,D3/C3-1,"")</f>
        <v>1.2585309394599342E-2</v>
      </c>
      <c r="E29" s="173">
        <f t="shared" si="4"/>
        <v>2.1891290588662127E-2</v>
      </c>
      <c r="F29" s="173">
        <f t="shared" si="4"/>
        <v>1.7071553957657359E-2</v>
      </c>
      <c r="G29" s="173">
        <f t="shared" si="4"/>
        <v>3.8089077862948795E-2</v>
      </c>
      <c r="H29" s="173">
        <f t="shared" si="4"/>
        <v>4.3328377968895326E-2</v>
      </c>
      <c r="I29" s="173">
        <f t="shared" si="4"/>
        <v>3.6640222215886808E-2</v>
      </c>
      <c r="J29" s="173">
        <f t="shared" si="4"/>
        <v>3.9021240197442353E-2</v>
      </c>
      <c r="K29" s="173">
        <f t="shared" si="4"/>
        <v>3.7953307938876746E-2</v>
      </c>
      <c r="L29" s="173">
        <f t="shared" si="4"/>
        <v>5.1783198324441448E-2</v>
      </c>
      <c r="M29" s="173">
        <f t="shared" si="4"/>
        <v>3.0553091627643081E-2</v>
      </c>
      <c r="N29" s="173">
        <f t="shared" si="4"/>
        <v>5.070333910532332E-2</v>
      </c>
      <c r="O29" s="173">
        <f t="shared" si="4"/>
        <v>1.8022578084818441E-2</v>
      </c>
      <c r="P29" s="173">
        <f t="shared" si="4"/>
        <v>1.9373270444126067E-2</v>
      </c>
      <c r="Q29" s="173">
        <f t="shared" si="4"/>
        <v>2.3917453245188236E-2</v>
      </c>
      <c r="R29" s="173">
        <f t="shared" si="4"/>
        <v>2.3654010937145253E-2</v>
      </c>
      <c r="S29" s="173">
        <f t="shared" si="4"/>
        <v>2.7464452676547957E-2</v>
      </c>
      <c r="T29" s="173">
        <f t="shared" si="4"/>
        <v>4.0355559414906539E-2</v>
      </c>
      <c r="U29" s="173">
        <f t="shared" si="4"/>
        <v>2.6151446184616622E-2</v>
      </c>
      <c r="V29" s="173">
        <f t="shared" si="4"/>
        <v>4.606189673248573E-2</v>
      </c>
      <c r="W29" s="173">
        <f t="shared" si="4"/>
        <v>4.4823465334253854E-4</v>
      </c>
      <c r="X29" s="766">
        <f t="shared" si="4"/>
        <v>1.9311898468674871E-2</v>
      </c>
      <c r="Y29" s="766">
        <f t="shared" si="4"/>
        <v>6.4565079779058898E-2</v>
      </c>
      <c r="Z29" s="766">
        <f t="shared" si="4"/>
        <v>2.3199456977028632E-2</v>
      </c>
    </row>
    <row r="30" spans="1:28" x14ac:dyDescent="0.2">
      <c r="A30" s="162" t="s">
        <v>50</v>
      </c>
      <c r="B30" s="165" t="s">
        <v>510</v>
      </c>
      <c r="C30" s="173"/>
      <c r="D30" s="173">
        <f t="shared" ref="D30:Z30" si="5">IF(C4&gt;0.1,D4/C4-1,"")</f>
        <v>-0.12410241930413501</v>
      </c>
      <c r="E30" s="173">
        <f t="shared" si="5"/>
        <v>-0.58884027456877419</v>
      </c>
      <c r="F30" s="173">
        <f t="shared" si="5"/>
        <v>1.1648306734346456</v>
      </c>
      <c r="G30" s="173">
        <f t="shared" si="5"/>
        <v>-0.27317089189175503</v>
      </c>
      <c r="H30" s="173">
        <f t="shared" si="5"/>
        <v>0.4809950369671192</v>
      </c>
      <c r="I30" s="173">
        <f t="shared" si="5"/>
        <v>-0.31565658677656816</v>
      </c>
      <c r="J30" s="173">
        <f t="shared" si="5"/>
        <v>0.26630546364894925</v>
      </c>
      <c r="K30" s="173">
        <f t="shared" si="5"/>
        <v>-5.5405834200507265E-2</v>
      </c>
      <c r="L30" s="173">
        <f t="shared" si="5"/>
        <v>-0.20178782899061021</v>
      </c>
      <c r="M30" s="173">
        <f t="shared" si="5"/>
        <v>0.11224869032362039</v>
      </c>
      <c r="N30" s="173">
        <f t="shared" si="5"/>
        <v>-8.4266165655353054E-2</v>
      </c>
      <c r="O30" s="173">
        <f t="shared" si="5"/>
        <v>0.35481836678122347</v>
      </c>
      <c r="P30" s="173">
        <f t="shared" si="5"/>
        <v>9.0454838216351696E-3</v>
      </c>
      <c r="Q30" s="173">
        <f t="shared" si="5"/>
        <v>1.4578957809940896E-3</v>
      </c>
      <c r="R30" s="173">
        <f t="shared" si="5"/>
        <v>9.9046330775154345E-4</v>
      </c>
      <c r="S30" s="173">
        <f t="shared" si="5"/>
        <v>3.9276902478751152E-2</v>
      </c>
      <c r="T30" s="173">
        <f t="shared" si="5"/>
        <v>3.2905305292150855E-2</v>
      </c>
      <c r="U30" s="173">
        <f t="shared" si="5"/>
        <v>-0.1429326788550328</v>
      </c>
      <c r="V30" s="173">
        <f t="shared" si="5"/>
        <v>0.15930767396866075</v>
      </c>
      <c r="W30" s="173">
        <f t="shared" si="5"/>
        <v>0.28817267993026174</v>
      </c>
      <c r="X30" s="766">
        <f t="shared" si="5"/>
        <v>1.9019251876390308E-2</v>
      </c>
      <c r="Y30" s="766">
        <f t="shared" si="5"/>
        <v>-8.6988574254538209E-2</v>
      </c>
      <c r="Z30" s="766">
        <f t="shared" si="5"/>
        <v>-0.17160053027051914</v>
      </c>
    </row>
    <row r="31" spans="1:28" x14ac:dyDescent="0.2">
      <c r="A31" s="162" t="s">
        <v>52</v>
      </c>
      <c r="B31" s="165" t="s">
        <v>53</v>
      </c>
      <c r="C31" s="173"/>
      <c r="D31" s="173" t="str">
        <f t="shared" ref="D31:Z31" si="6">IF(C5&gt;0.1,D5/C5-1,"")</f>
        <v/>
      </c>
      <c r="E31" s="173" t="str">
        <f t="shared" si="6"/>
        <v/>
      </c>
      <c r="F31" s="173" t="str">
        <f t="shared" si="6"/>
        <v/>
      </c>
      <c r="G31" s="173" t="str">
        <f t="shared" si="6"/>
        <v/>
      </c>
      <c r="H31" s="173" t="str">
        <f t="shared" si="6"/>
        <v/>
      </c>
      <c r="I31" s="173" t="str">
        <f t="shared" si="6"/>
        <v/>
      </c>
      <c r="J31" s="173" t="str">
        <f t="shared" si="6"/>
        <v/>
      </c>
      <c r="K31" s="173" t="str">
        <f t="shared" si="6"/>
        <v/>
      </c>
      <c r="L31" s="173" t="str">
        <f t="shared" si="6"/>
        <v/>
      </c>
      <c r="M31" s="173" t="str">
        <f t="shared" si="6"/>
        <v/>
      </c>
      <c r="N31" s="173" t="str">
        <f t="shared" si="6"/>
        <v/>
      </c>
      <c r="O31" s="173" t="str">
        <f t="shared" si="6"/>
        <v/>
      </c>
      <c r="P31" s="173" t="str">
        <f t="shared" si="6"/>
        <v/>
      </c>
      <c r="Q31" s="173" t="str">
        <f t="shared" si="6"/>
        <v/>
      </c>
      <c r="R31" s="173" t="str">
        <f t="shared" si="6"/>
        <v/>
      </c>
      <c r="S31" s="173" t="str">
        <f t="shared" si="6"/>
        <v/>
      </c>
      <c r="T31" s="173" t="str">
        <f t="shared" si="6"/>
        <v/>
      </c>
      <c r="U31" s="173" t="str">
        <f t="shared" si="6"/>
        <v/>
      </c>
      <c r="V31" s="173" t="str">
        <f t="shared" si="6"/>
        <v/>
      </c>
      <c r="W31" s="173" t="str">
        <f t="shared" si="6"/>
        <v/>
      </c>
      <c r="X31" s="766" t="str">
        <f t="shared" si="6"/>
        <v/>
      </c>
      <c r="Y31" s="766" t="str">
        <f t="shared" si="6"/>
        <v/>
      </c>
      <c r="Z31" s="766" t="str">
        <f t="shared" si="6"/>
        <v/>
      </c>
    </row>
    <row r="32" spans="1:28" x14ac:dyDescent="0.2">
      <c r="A32" s="162" t="s">
        <v>54</v>
      </c>
      <c r="B32" s="165" t="s">
        <v>55</v>
      </c>
      <c r="C32" s="173"/>
      <c r="D32" s="173">
        <f t="shared" ref="D32:Z32" si="7">IF(C6&gt;0.1,D6/C6-1,"")</f>
        <v>-0.41181735847925383</v>
      </c>
      <c r="E32" s="173">
        <f t="shared" si="7"/>
        <v>0.83307466698011834</v>
      </c>
      <c r="F32" s="173">
        <f t="shared" si="7"/>
        <v>-6.084988066918906E-2</v>
      </c>
      <c r="G32" s="173">
        <f t="shared" si="7"/>
        <v>-0.27806775705482001</v>
      </c>
      <c r="H32" s="173">
        <f t="shared" si="7"/>
        <v>1.0544200669877712E-2</v>
      </c>
      <c r="I32" s="173">
        <f t="shared" si="7"/>
        <v>3.3437335433813775E-2</v>
      </c>
      <c r="J32" s="173">
        <f t="shared" si="7"/>
        <v>6.4998651752925518E-3</v>
      </c>
      <c r="K32" s="173">
        <f t="shared" si="7"/>
        <v>-0.14695586069842514</v>
      </c>
      <c r="L32" s="173">
        <f t="shared" si="7"/>
        <v>-0.51676391777809882</v>
      </c>
      <c r="M32" s="173">
        <f t="shared" si="7"/>
        <v>0.88602883821084277</v>
      </c>
      <c r="N32" s="173">
        <f t="shared" si="7"/>
        <v>-0.1695242523174525</v>
      </c>
      <c r="O32" s="173">
        <f t="shared" si="7"/>
        <v>-2.5791084929358443E-2</v>
      </c>
      <c r="P32" s="173">
        <f t="shared" si="7"/>
        <v>8.4863387585034644E-2</v>
      </c>
      <c r="Q32" s="173">
        <f t="shared" si="7"/>
        <v>0.11665103187323211</v>
      </c>
      <c r="R32" s="173">
        <f t="shared" si="7"/>
        <v>-1.3003190968338574E-2</v>
      </c>
      <c r="S32" s="173">
        <f t="shared" si="7"/>
        <v>0.12987538151729949</v>
      </c>
      <c r="T32" s="173">
        <f t="shared" si="7"/>
        <v>-0.11372404593999252</v>
      </c>
      <c r="U32" s="173">
        <f t="shared" si="7"/>
        <v>-0.19681265043530838</v>
      </c>
      <c r="V32" s="173">
        <f t="shared" si="7"/>
        <v>1.2666741416103022E-3</v>
      </c>
      <c r="W32" s="173">
        <f t="shared" si="7"/>
        <v>0.10214431600156137</v>
      </c>
      <c r="X32" s="766">
        <f t="shared" si="7"/>
        <v>0.48101457420811422</v>
      </c>
      <c r="Y32" s="766">
        <f t="shared" si="7"/>
        <v>4.845592947913846E-2</v>
      </c>
      <c r="Z32" s="766">
        <f t="shared" si="7"/>
        <v>2.7704172104053404E-2</v>
      </c>
    </row>
    <row r="33" spans="1:28" x14ac:dyDescent="0.2">
      <c r="A33" s="162" t="s">
        <v>56</v>
      </c>
      <c r="B33" s="165" t="s">
        <v>57</v>
      </c>
      <c r="C33" s="173"/>
      <c r="D33" s="173">
        <f t="shared" ref="D33:Z33" si="8">IF(C7&gt;0.1,D7/C7-1,"")</f>
        <v>1.1076358883484794E-2</v>
      </c>
      <c r="E33" s="173">
        <f t="shared" si="8"/>
        <v>-8.4746995827048366E-2</v>
      </c>
      <c r="F33" s="173">
        <f t="shared" si="8"/>
        <v>-3.177428278421468E-2</v>
      </c>
      <c r="G33" s="173">
        <f t="shared" si="8"/>
        <v>1.7929778990889655E-2</v>
      </c>
      <c r="H33" s="173">
        <f t="shared" si="8"/>
        <v>-1.0977314633859092E-2</v>
      </c>
      <c r="I33" s="173">
        <f t="shared" si="8"/>
        <v>-4.7277434290103892E-3</v>
      </c>
      <c r="J33" s="173">
        <f t="shared" si="8"/>
        <v>-1.4366499618659656E-2</v>
      </c>
      <c r="K33" s="173">
        <f t="shared" si="8"/>
        <v>1.2304061630996399E-2</v>
      </c>
      <c r="L33" s="173">
        <f t="shared" si="8"/>
        <v>2.1647817946483405E-2</v>
      </c>
      <c r="M33" s="173">
        <f t="shared" si="8"/>
        <v>-2.1807763299592109E-2</v>
      </c>
      <c r="N33" s="173">
        <f t="shared" si="8"/>
        <v>-2.2109746031820698E-2</v>
      </c>
      <c r="O33" s="173">
        <f t="shared" si="8"/>
        <v>-1.8550131158219907E-2</v>
      </c>
      <c r="P33" s="173">
        <f t="shared" si="8"/>
        <v>-7.8524115104158576E-2</v>
      </c>
      <c r="Q33" s="173">
        <f t="shared" si="8"/>
        <v>2.0639097818649477E-2</v>
      </c>
      <c r="R33" s="173">
        <f t="shared" si="8"/>
        <v>4.6538534760175887E-2</v>
      </c>
      <c r="S33" s="173">
        <f t="shared" si="8"/>
        <v>-2.4118437440923568E-2</v>
      </c>
      <c r="T33" s="173">
        <f t="shared" si="8"/>
        <v>-6.4245018273303534E-2</v>
      </c>
      <c r="U33" s="173">
        <f t="shared" si="8"/>
        <v>-9.7977124371191326E-3</v>
      </c>
      <c r="V33" s="173">
        <f t="shared" si="8"/>
        <v>-4.6942894291448156E-2</v>
      </c>
      <c r="W33" s="173">
        <f t="shared" si="8"/>
        <v>1.3191550901675342E-2</v>
      </c>
      <c r="X33" s="766">
        <f t="shared" si="8"/>
        <v>5.0678488500722763E-2</v>
      </c>
      <c r="Y33" s="766">
        <f t="shared" si="8"/>
        <v>2.2833997335330203E-2</v>
      </c>
      <c r="Z33" s="766">
        <f t="shared" si="8"/>
        <v>2.8117202380746331E-3</v>
      </c>
    </row>
    <row r="34" spans="1:28" x14ac:dyDescent="0.2">
      <c r="A34" s="162" t="s">
        <v>58</v>
      </c>
      <c r="B34" s="165" t="s">
        <v>59</v>
      </c>
      <c r="C34" s="173"/>
      <c r="D34" s="173">
        <f t="shared" ref="D34:Z34" si="9">IF(C8&gt;0.1,D8/C8-1,"")</f>
        <v>-8.0143246025789816E-2</v>
      </c>
      <c r="E34" s="173">
        <f t="shared" si="9"/>
        <v>-0.27146116124379371</v>
      </c>
      <c r="F34" s="173">
        <f t="shared" si="9"/>
        <v>6.9872103083777004E-2</v>
      </c>
      <c r="G34" s="173">
        <f t="shared" si="9"/>
        <v>0.18654555227411773</v>
      </c>
      <c r="H34" s="173">
        <f t="shared" si="9"/>
        <v>-1.4063192061853247E-2</v>
      </c>
      <c r="I34" s="173">
        <f t="shared" si="9"/>
        <v>9.5392216541917652E-2</v>
      </c>
      <c r="J34" s="173">
        <f t="shared" si="9"/>
        <v>-0.21197634596811732</v>
      </c>
      <c r="K34" s="173">
        <f t="shared" si="9"/>
        <v>-0.20796197694218421</v>
      </c>
      <c r="L34" s="173">
        <f t="shared" si="9"/>
        <v>-3.9003761905907375E-2</v>
      </c>
      <c r="M34" s="173">
        <f t="shared" si="9"/>
        <v>0.16521497686212161</v>
      </c>
      <c r="N34" s="173">
        <f t="shared" si="9"/>
        <v>-0.10307054259846848</v>
      </c>
      <c r="O34" s="173">
        <f t="shared" si="9"/>
        <v>-7.5897065592776092E-2</v>
      </c>
      <c r="P34" s="173">
        <f t="shared" si="9"/>
        <v>0.31138965419414899</v>
      </c>
      <c r="Q34" s="173">
        <f t="shared" si="9"/>
        <v>0.26975980811149936</v>
      </c>
      <c r="R34" s="173">
        <f t="shared" si="9"/>
        <v>0.37775367755710443</v>
      </c>
      <c r="S34" s="173">
        <f t="shared" si="9"/>
        <v>0.17257564035440187</v>
      </c>
      <c r="T34" s="173">
        <f t="shared" si="9"/>
        <v>-0.29804289116564786</v>
      </c>
      <c r="U34" s="173">
        <f t="shared" si="9"/>
        <v>-9.4694236269131316E-2</v>
      </c>
      <c r="V34" s="173">
        <f t="shared" si="9"/>
        <v>-0.29132952651113697</v>
      </c>
      <c r="W34" s="173">
        <f t="shared" si="9"/>
        <v>-0.3068155906152692</v>
      </c>
      <c r="X34" s="766">
        <f t="shared" si="9"/>
        <v>5.4260806439268672E-2</v>
      </c>
      <c r="Y34" s="766">
        <f t="shared" si="9"/>
        <v>2.7121453054572697E-2</v>
      </c>
      <c r="Z34" s="766">
        <f t="shared" si="9"/>
        <v>-0.13420285563326406</v>
      </c>
    </row>
    <row r="35" spans="1:28" x14ac:dyDescent="0.2">
      <c r="A35" s="162" t="s">
        <v>60</v>
      </c>
      <c r="B35" s="165" t="s">
        <v>61</v>
      </c>
      <c r="C35" s="173"/>
      <c r="D35" s="173">
        <f t="shared" ref="D35:Z35" si="10">IF(C9&gt;0.1,D9/C9-1,"")</f>
        <v>-2.3716113814326589E-2</v>
      </c>
      <c r="E35" s="173">
        <f t="shared" si="10"/>
        <v>-3.641849980214118E-2</v>
      </c>
      <c r="F35" s="173">
        <f t="shared" si="10"/>
        <v>-4.5503602775494034E-3</v>
      </c>
      <c r="G35" s="173">
        <f t="shared" si="10"/>
        <v>-3.2006313508782469E-2</v>
      </c>
      <c r="H35" s="173">
        <f t="shared" si="10"/>
        <v>4.872876658126013E-2</v>
      </c>
      <c r="I35" s="173">
        <f t="shared" si="10"/>
        <v>-2.3834746886271185E-2</v>
      </c>
      <c r="J35" s="173">
        <f t="shared" si="10"/>
        <v>-1.3766827473747911E-2</v>
      </c>
      <c r="K35" s="173">
        <f t="shared" si="10"/>
        <v>2.9390981453690346E-2</v>
      </c>
      <c r="L35" s="173">
        <f t="shared" si="10"/>
        <v>6.7498240570680101E-2</v>
      </c>
      <c r="M35" s="173">
        <f t="shared" si="10"/>
        <v>1.0119651976218114E-2</v>
      </c>
      <c r="N35" s="173">
        <f t="shared" si="10"/>
        <v>-1.7103712417476435E-2</v>
      </c>
      <c r="O35" s="173">
        <f t="shared" si="10"/>
        <v>4.2053480060654236E-2</v>
      </c>
      <c r="P35" s="173">
        <f t="shared" si="10"/>
        <v>2.7524739446511681E-3</v>
      </c>
      <c r="Q35" s="173">
        <f t="shared" si="10"/>
        <v>-9.7883717104946588E-2</v>
      </c>
      <c r="R35" s="173">
        <f t="shared" si="10"/>
        <v>6.0073176361273628E-2</v>
      </c>
      <c r="S35" s="173">
        <f t="shared" si="10"/>
        <v>-2.3983290425122261E-2</v>
      </c>
      <c r="T35" s="173">
        <f t="shared" si="10"/>
        <v>-6.6531829639835283E-2</v>
      </c>
      <c r="U35" s="173">
        <f t="shared" si="10"/>
        <v>-3.0735702857930813E-2</v>
      </c>
      <c r="V35" s="173">
        <f t="shared" si="10"/>
        <v>-9.7772651712375591E-3</v>
      </c>
      <c r="W35" s="173">
        <f t="shared" si="10"/>
        <v>7.5524022225764043E-2</v>
      </c>
      <c r="X35" s="766">
        <f t="shared" si="10"/>
        <v>8.8407090235876895E-2</v>
      </c>
      <c r="Y35" s="766">
        <f t="shared" si="10"/>
        <v>3.1609845271666215E-2</v>
      </c>
      <c r="Z35" s="766">
        <f t="shared" si="10"/>
        <v>-1.2617502527893065E-2</v>
      </c>
    </row>
    <row r="36" spans="1:28" x14ac:dyDescent="0.2">
      <c r="A36" s="162" t="s">
        <v>62</v>
      </c>
      <c r="B36" s="165" t="s">
        <v>63</v>
      </c>
      <c r="C36" s="173"/>
      <c r="D36" s="173">
        <f t="shared" ref="D36:Z36" si="11">IF(C10&gt;0.1,D10/C10-1,"")</f>
        <v>-5.4229816126392882E-2</v>
      </c>
      <c r="E36" s="173">
        <f t="shared" si="11"/>
        <v>-1.9207198322114927E-2</v>
      </c>
      <c r="F36" s="173">
        <f t="shared" si="11"/>
        <v>-6.0734347613863315E-2</v>
      </c>
      <c r="G36" s="173">
        <f t="shared" si="11"/>
        <v>-0.10358152540156951</v>
      </c>
      <c r="H36" s="173">
        <f t="shared" si="11"/>
        <v>-3.1443986831436788E-2</v>
      </c>
      <c r="I36" s="173">
        <f t="shared" si="11"/>
        <v>0.12590118549747942</v>
      </c>
      <c r="J36" s="173">
        <f t="shared" si="11"/>
        <v>-3.2721351355454176E-2</v>
      </c>
      <c r="K36" s="173">
        <f t="shared" si="11"/>
        <v>-8.1533529603472488E-3</v>
      </c>
      <c r="L36" s="173">
        <f t="shared" si="11"/>
        <v>-4.2576936468852189E-3</v>
      </c>
      <c r="M36" s="173">
        <f t="shared" si="11"/>
        <v>1.2070427599665923E-2</v>
      </c>
      <c r="N36" s="173">
        <f t="shared" si="11"/>
        <v>3.0671240395130139E-2</v>
      </c>
      <c r="O36" s="173">
        <f t="shared" si="11"/>
        <v>-5.0914207821631696E-2</v>
      </c>
      <c r="P36" s="173">
        <f t="shared" si="11"/>
        <v>-3.6410672989185988E-2</v>
      </c>
      <c r="Q36" s="173">
        <f t="shared" si="11"/>
        <v>-8.7552168440893974E-2</v>
      </c>
      <c r="R36" s="173">
        <f t="shared" si="11"/>
        <v>1.8536193764620679E-2</v>
      </c>
      <c r="S36" s="173">
        <f t="shared" si="11"/>
        <v>1.1200220648715842E-2</v>
      </c>
      <c r="T36" s="173">
        <f t="shared" si="11"/>
        <v>2.9401288470173981E-2</v>
      </c>
      <c r="U36" s="173">
        <f t="shared" si="11"/>
        <v>-3.9716001444235038E-2</v>
      </c>
      <c r="V36" s="173">
        <f t="shared" si="11"/>
        <v>-5.5509116182164586E-2</v>
      </c>
      <c r="W36" s="173">
        <f t="shared" si="11"/>
        <v>0.17289912459905787</v>
      </c>
      <c r="X36" s="766">
        <f t="shared" si="11"/>
        <v>7.5441076777762017E-2</v>
      </c>
      <c r="Y36" s="766">
        <f t="shared" si="11"/>
        <v>7.2028299472101986E-2</v>
      </c>
      <c r="Z36" s="766">
        <f t="shared" si="11"/>
        <v>4.3397102355932304E-2</v>
      </c>
    </row>
    <row r="37" spans="1:28" x14ac:dyDescent="0.2">
      <c r="A37" s="162" t="s">
        <v>64</v>
      </c>
      <c r="B37" s="165" t="s">
        <v>65</v>
      </c>
      <c r="C37" s="173"/>
      <c r="D37" s="173">
        <f t="shared" ref="D37:Z37" si="12">IF(C11&gt;0.1,D11/C11-1,"")</f>
        <v>-4.3098969586739533E-2</v>
      </c>
      <c r="E37" s="173">
        <f t="shared" si="12"/>
        <v>-6.0744495583256564E-2</v>
      </c>
      <c r="F37" s="173">
        <f t="shared" si="12"/>
        <v>2.7996855165334678E-2</v>
      </c>
      <c r="G37" s="173">
        <f t="shared" si="12"/>
        <v>4.2340876680156292E-2</v>
      </c>
      <c r="H37" s="173">
        <f t="shared" si="12"/>
        <v>2.571488240706854E-3</v>
      </c>
      <c r="I37" s="173">
        <f t="shared" si="12"/>
        <v>5.9803367336421998E-2</v>
      </c>
      <c r="J37" s="173">
        <f t="shared" si="12"/>
        <v>-3.3619898752230704E-2</v>
      </c>
      <c r="K37" s="173">
        <f t="shared" si="12"/>
        <v>-2.2523356557933361E-2</v>
      </c>
      <c r="L37" s="173">
        <f t="shared" si="12"/>
        <v>4.3875687108756445E-2</v>
      </c>
      <c r="M37" s="173">
        <f t="shared" si="12"/>
        <v>-2.2763181198288351E-2</v>
      </c>
      <c r="N37" s="173">
        <f t="shared" si="12"/>
        <v>-1.4187588886903191E-2</v>
      </c>
      <c r="O37" s="173">
        <f t="shared" si="12"/>
        <v>4.2440066783761221E-2</v>
      </c>
      <c r="P37" s="173">
        <f t="shared" si="12"/>
        <v>-0.14740757152902884</v>
      </c>
      <c r="Q37" s="173">
        <f t="shared" si="12"/>
        <v>3.9782529569797553E-2</v>
      </c>
      <c r="R37" s="173">
        <f t="shared" si="12"/>
        <v>-3.4939650563592162E-2</v>
      </c>
      <c r="S37" s="173">
        <f t="shared" si="12"/>
        <v>-2.1985209029831809E-2</v>
      </c>
      <c r="T37" s="173">
        <f t="shared" si="12"/>
        <v>-1.1321820214232337E-2</v>
      </c>
      <c r="U37" s="173">
        <f t="shared" si="12"/>
        <v>9.6042637821170729E-2</v>
      </c>
      <c r="V37" s="173">
        <f t="shared" si="12"/>
        <v>-0.10590302612969438</v>
      </c>
      <c r="W37" s="173">
        <f t="shared" si="12"/>
        <v>-4.6193341987674774E-3</v>
      </c>
      <c r="X37" s="766">
        <f t="shared" si="12"/>
        <v>0.12252028175069496</v>
      </c>
      <c r="Y37" s="766">
        <f t="shared" si="12"/>
        <v>8.8090398869379305E-2</v>
      </c>
      <c r="Z37" s="766">
        <f t="shared" si="12"/>
        <v>2.102475208345389E-4</v>
      </c>
    </row>
    <row r="38" spans="1:28" x14ac:dyDescent="0.2">
      <c r="A38" s="162" t="s">
        <v>66</v>
      </c>
      <c r="B38" s="163" t="s">
        <v>917</v>
      </c>
      <c r="C38" s="173"/>
      <c r="D38" s="173">
        <f t="shared" ref="D38:Z38" si="13">IF(C12&gt;0.1,D12/C12-1,"")</f>
        <v>-0.13610653017391383</v>
      </c>
      <c r="E38" s="173">
        <f t="shared" si="13"/>
        <v>-6.4750741154239178E-3</v>
      </c>
      <c r="F38" s="173">
        <f t="shared" si="13"/>
        <v>-0.22426424515491916</v>
      </c>
      <c r="G38" s="173">
        <f t="shared" si="13"/>
        <v>0.60319679921938474</v>
      </c>
      <c r="H38" s="173">
        <f t="shared" si="13"/>
        <v>7.6959138897510382E-2</v>
      </c>
      <c r="I38" s="173">
        <f t="shared" si="13"/>
        <v>0.29766870679847623</v>
      </c>
      <c r="J38" s="173">
        <f t="shared" si="13"/>
        <v>0.19699680905492412</v>
      </c>
      <c r="K38" s="173">
        <f t="shared" si="13"/>
        <v>-0.5616869520614971</v>
      </c>
      <c r="L38" s="173">
        <f t="shared" si="13"/>
        <v>-1.3030784315823496E-2</v>
      </c>
      <c r="M38" s="173">
        <f t="shared" si="13"/>
        <v>0.45572819425719846</v>
      </c>
      <c r="N38" s="173">
        <f t="shared" si="13"/>
        <v>0.18607866691341512</v>
      </c>
      <c r="O38" s="173">
        <f t="shared" si="13"/>
        <v>8.3265214174707891E-2</v>
      </c>
      <c r="P38" s="173">
        <f t="shared" si="13"/>
        <v>-7.3316100247987404E-2</v>
      </c>
      <c r="Q38" s="173">
        <f t="shared" si="13"/>
        <v>-0.22927435175520849</v>
      </c>
      <c r="R38" s="173">
        <f t="shared" si="13"/>
        <v>0.35708809360082605</v>
      </c>
      <c r="S38" s="173">
        <f t="shared" si="13"/>
        <v>0.3804464969393373</v>
      </c>
      <c r="T38" s="173">
        <f t="shared" si="13"/>
        <v>0.13174731917712723</v>
      </c>
      <c r="U38" s="173">
        <f t="shared" si="13"/>
        <v>9.1769236667637477E-2</v>
      </c>
      <c r="V38" s="173">
        <f t="shared" si="13"/>
        <v>0.17956260353076359</v>
      </c>
      <c r="W38" s="173">
        <f t="shared" si="13"/>
        <v>0.28580607090483334</v>
      </c>
      <c r="X38" s="766">
        <f t="shared" si="13"/>
        <v>-3.3504003441289565E-2</v>
      </c>
      <c r="Y38" s="766">
        <f t="shared" si="13"/>
        <v>8.8246077400550682E-2</v>
      </c>
      <c r="Z38" s="766">
        <f t="shared" si="13"/>
        <v>0.13319015872859929</v>
      </c>
    </row>
    <row r="39" spans="1:28" x14ac:dyDescent="0.2">
      <c r="A39" s="162" t="s">
        <v>67</v>
      </c>
      <c r="B39" s="165" t="s">
        <v>68</v>
      </c>
      <c r="C39" s="173"/>
      <c r="D39" s="173">
        <f t="shared" ref="D39:Z39" si="14">IF(C13&gt;0.1,D13/C13-1,"")</f>
        <v>-5.7551405768249131E-3</v>
      </c>
      <c r="E39" s="173">
        <f t="shared" si="14"/>
        <v>-7.7300762623545571E-3</v>
      </c>
      <c r="F39" s="173">
        <f t="shared" si="14"/>
        <v>-2.4424270120018909E-2</v>
      </c>
      <c r="G39" s="173">
        <f t="shared" si="14"/>
        <v>6.6122055378834643E-2</v>
      </c>
      <c r="H39" s="173">
        <f t="shared" si="14"/>
        <v>-4.2192158519526179E-3</v>
      </c>
      <c r="I39" s="173">
        <f t="shared" si="14"/>
        <v>2.4603203564231846E-2</v>
      </c>
      <c r="J39" s="173">
        <f t="shared" si="14"/>
        <v>1.1364484216668025E-2</v>
      </c>
      <c r="K39" s="173">
        <f t="shared" si="14"/>
        <v>5.7973572053646727E-3</v>
      </c>
      <c r="L39" s="173">
        <f t="shared" si="14"/>
        <v>-7.4656212688741785E-3</v>
      </c>
      <c r="M39" s="173">
        <f t="shared" si="14"/>
        <v>9.059245484105416E-3</v>
      </c>
      <c r="N39" s="173">
        <f t="shared" si="14"/>
        <v>-2.2426229228176164E-2</v>
      </c>
      <c r="O39" s="173">
        <f t="shared" si="14"/>
        <v>-2.1906089821728814E-2</v>
      </c>
      <c r="P39" s="173">
        <f t="shared" si="14"/>
        <v>-1.0013076555466127E-2</v>
      </c>
      <c r="Q39" s="173">
        <f t="shared" si="14"/>
        <v>1.8263391037729448E-3</v>
      </c>
      <c r="R39" s="173">
        <f t="shared" si="14"/>
        <v>4.6657316645525748E-2</v>
      </c>
      <c r="S39" s="173">
        <f t="shared" si="14"/>
        <v>2.8646140939649456E-2</v>
      </c>
      <c r="T39" s="173">
        <f t="shared" si="14"/>
        <v>-2.4055239052570787E-2</v>
      </c>
      <c r="U39" s="173">
        <f t="shared" si="14"/>
        <v>7.6985587243985076E-3</v>
      </c>
      <c r="V39" s="173">
        <f t="shared" si="14"/>
        <v>2.3591578597167429E-2</v>
      </c>
      <c r="W39" s="173">
        <f t="shared" si="14"/>
        <v>5.7642565806029333E-2</v>
      </c>
      <c r="X39" s="766">
        <f t="shared" si="14"/>
        <v>1.1706017064313956E-2</v>
      </c>
      <c r="Y39" s="766">
        <f t="shared" si="14"/>
        <v>4.2530604669068772E-2</v>
      </c>
      <c r="Z39" s="766">
        <f t="shared" si="14"/>
        <v>1.6285507451042847E-2</v>
      </c>
    </row>
    <row r="40" spans="1:28" x14ac:dyDescent="0.2">
      <c r="A40" s="162" t="s">
        <v>69</v>
      </c>
      <c r="B40" s="165" t="s">
        <v>70</v>
      </c>
      <c r="C40" s="173"/>
      <c r="D40" s="173">
        <f t="shared" ref="D40:Z40" si="15">IF(C14&gt;0.1,D14/C14-1,"")</f>
        <v>-5.4522133352862379E-2</v>
      </c>
      <c r="E40" s="173">
        <f t="shared" si="15"/>
        <v>-2.0628538714836719E-2</v>
      </c>
      <c r="F40" s="173">
        <f t="shared" si="15"/>
        <v>-1.3409470779892185E-2</v>
      </c>
      <c r="G40" s="173">
        <f t="shared" si="15"/>
        <v>3.952291403204411E-2</v>
      </c>
      <c r="H40" s="173">
        <f t="shared" si="15"/>
        <v>-4.4063666616988573E-2</v>
      </c>
      <c r="I40" s="173">
        <f t="shared" si="15"/>
        <v>-1.2020138037382111E-2</v>
      </c>
      <c r="J40" s="173">
        <f t="shared" si="15"/>
        <v>1.7401173410154902E-2</v>
      </c>
      <c r="K40" s="173">
        <f t="shared" si="15"/>
        <v>7.1455854299133925E-3</v>
      </c>
      <c r="L40" s="173">
        <f t="shared" si="15"/>
        <v>-5.8971225830700802E-2</v>
      </c>
      <c r="M40" s="173">
        <f t="shared" si="15"/>
        <v>-1.224002235984023E-2</v>
      </c>
      <c r="N40" s="173">
        <f t="shared" si="15"/>
        <v>-1.6143616927987159E-3</v>
      </c>
      <c r="O40" s="173">
        <f t="shared" si="15"/>
        <v>-2.4060557432797114E-2</v>
      </c>
      <c r="P40" s="173">
        <f t="shared" si="15"/>
        <v>4.2738439388432248E-3</v>
      </c>
      <c r="Q40" s="173">
        <f t="shared" si="15"/>
        <v>4.0740710623397014E-3</v>
      </c>
      <c r="R40" s="173">
        <f t="shared" si="15"/>
        <v>2.1089866009533775E-2</v>
      </c>
      <c r="S40" s="173">
        <f t="shared" si="15"/>
        <v>2.0323116185463119E-2</v>
      </c>
      <c r="T40" s="173">
        <f t="shared" si="15"/>
        <v>-2.2237723878216209E-2</v>
      </c>
      <c r="U40" s="173">
        <f t="shared" si="15"/>
        <v>5.0504960133157528E-3</v>
      </c>
      <c r="V40" s="173">
        <f t="shared" si="15"/>
        <v>-1.3376296976583824E-2</v>
      </c>
      <c r="W40" s="173">
        <f t="shared" si="15"/>
        <v>4.308110841649726E-2</v>
      </c>
      <c r="X40" s="766">
        <f t="shared" si="15"/>
        <v>-4.550579813793254E-3</v>
      </c>
      <c r="Y40" s="766">
        <f t="shared" si="15"/>
        <v>6.5112292670381766E-3</v>
      </c>
      <c r="Z40" s="766">
        <f t="shared" si="15"/>
        <v>8.692379248252724E-3</v>
      </c>
    </row>
    <row r="41" spans="1:28" x14ac:dyDescent="0.2">
      <c r="A41" s="162" t="s">
        <v>71</v>
      </c>
      <c r="B41" s="165" t="s">
        <v>72</v>
      </c>
      <c r="C41" s="173"/>
      <c r="D41" s="173">
        <f t="shared" ref="D41:Z41" si="16">IF(C15&gt;0.1,D15/C15-1,"")</f>
        <v>1.3241445460215218E-2</v>
      </c>
      <c r="E41" s="173">
        <f t="shared" si="16"/>
        <v>-9.6187122704599948E-2</v>
      </c>
      <c r="F41" s="173">
        <f t="shared" si="16"/>
        <v>-6.6702031641613591E-2</v>
      </c>
      <c r="G41" s="173">
        <f t="shared" si="16"/>
        <v>5.7676998755912923E-2</v>
      </c>
      <c r="H41" s="173">
        <f t="shared" si="16"/>
        <v>5.3417758266945059E-2</v>
      </c>
      <c r="I41" s="173">
        <f t="shared" si="16"/>
        <v>4.8010115703632783E-2</v>
      </c>
      <c r="J41" s="173">
        <f t="shared" si="16"/>
        <v>0.10053866521908805</v>
      </c>
      <c r="K41" s="173">
        <f t="shared" si="16"/>
        <v>0.11616292556740082</v>
      </c>
      <c r="L41" s="173">
        <f t="shared" si="16"/>
        <v>7.3378715936276429E-2</v>
      </c>
      <c r="M41" s="173">
        <f t="shared" si="16"/>
        <v>5.2396958923904835E-2</v>
      </c>
      <c r="N41" s="173">
        <f t="shared" si="16"/>
        <v>4.747912663232956E-2</v>
      </c>
      <c r="O41" s="173">
        <f t="shared" si="16"/>
        <v>2.9379040234472686E-2</v>
      </c>
      <c r="P41" s="173">
        <f t="shared" si="16"/>
        <v>9.84435027956021E-3</v>
      </c>
      <c r="Q41" s="173">
        <f t="shared" si="16"/>
        <v>-2.3952629250615698E-2</v>
      </c>
      <c r="R41" s="173">
        <f t="shared" si="16"/>
        <v>6.6382111597147464E-3</v>
      </c>
      <c r="S41" s="173">
        <f t="shared" si="16"/>
        <v>2.099096629091024E-2</v>
      </c>
      <c r="T41" s="173">
        <f t="shared" si="16"/>
        <v>-5.6953990449788439E-3</v>
      </c>
      <c r="U41" s="173">
        <f t="shared" si="16"/>
        <v>-3.1736252144187738E-2</v>
      </c>
      <c r="V41" s="173">
        <f t="shared" si="16"/>
        <v>-5.4267732344013275E-3</v>
      </c>
      <c r="W41" s="173">
        <f t="shared" si="16"/>
        <v>-8.502437494189552E-3</v>
      </c>
      <c r="X41" s="766">
        <f t="shared" si="16"/>
        <v>1.2626034538851361E-2</v>
      </c>
      <c r="Y41" s="766">
        <f t="shared" si="16"/>
        <v>1.3273311454377934E-2</v>
      </c>
      <c r="Z41" s="766">
        <f t="shared" si="16"/>
        <v>-6.7578700020014537E-3</v>
      </c>
    </row>
    <row r="42" spans="1:28" x14ac:dyDescent="0.2">
      <c r="A42" s="162" t="s">
        <v>73</v>
      </c>
      <c r="B42" s="165" t="s">
        <v>74</v>
      </c>
      <c r="C42" s="173"/>
      <c r="D42" s="173">
        <f t="shared" ref="D42:Z42" si="17">IF(C16&gt;0.1,D16/C16-1,"")</f>
        <v>3.4696852030921876E-2</v>
      </c>
      <c r="E42" s="173">
        <f t="shared" si="17"/>
        <v>-0.19919763571542459</v>
      </c>
      <c r="F42" s="173">
        <f t="shared" si="17"/>
        <v>-0.15603258959632704</v>
      </c>
      <c r="G42" s="173">
        <f t="shared" si="17"/>
        <v>-3.0489950670772314E-2</v>
      </c>
      <c r="H42" s="173">
        <f t="shared" si="17"/>
        <v>0.14462306274182901</v>
      </c>
      <c r="I42" s="173">
        <f t="shared" si="17"/>
        <v>4.8231822289218407E-2</v>
      </c>
      <c r="J42" s="173">
        <f t="shared" si="17"/>
        <v>8.1010832617464112E-2</v>
      </c>
      <c r="K42" s="173">
        <f t="shared" si="17"/>
        <v>0.1235667405188221</v>
      </c>
      <c r="L42" s="173">
        <f t="shared" si="17"/>
        <v>5.1742788095255898E-2</v>
      </c>
      <c r="M42" s="173">
        <f t="shared" si="17"/>
        <v>6.2754279268178559E-2</v>
      </c>
      <c r="N42" s="173">
        <f t="shared" si="17"/>
        <v>9.5712059781097647E-2</v>
      </c>
      <c r="O42" s="173">
        <f t="shared" si="17"/>
        <v>6.7746952587611098E-2</v>
      </c>
      <c r="P42" s="173">
        <f t="shared" si="17"/>
        <v>1.7092063732572882E-2</v>
      </c>
      <c r="Q42" s="173">
        <f t="shared" si="17"/>
        <v>8.3191624743603754E-3</v>
      </c>
      <c r="R42" s="173">
        <f t="shared" si="17"/>
        <v>9.7421108567521397E-2</v>
      </c>
      <c r="S42" s="173">
        <f t="shared" si="17"/>
        <v>4.0059920529587068E-3</v>
      </c>
      <c r="T42" s="173">
        <f t="shared" si="17"/>
        <v>7.7631789638488158E-5</v>
      </c>
      <c r="U42" s="173">
        <f t="shared" si="17"/>
        <v>5.2630727110102526E-2</v>
      </c>
      <c r="V42" s="173">
        <f t="shared" si="17"/>
        <v>4.7397233826841134E-2</v>
      </c>
      <c r="W42" s="173">
        <f t="shared" si="17"/>
        <v>-2.7648621489222314E-2</v>
      </c>
      <c r="X42" s="766">
        <f t="shared" si="17"/>
        <v>4.5808086298262163E-2</v>
      </c>
      <c r="Y42" s="766">
        <f t="shared" si="17"/>
        <v>8.6708359458018025E-2</v>
      </c>
      <c r="Z42" s="766">
        <f t="shared" si="17"/>
        <v>-2.0683272843134537E-2</v>
      </c>
    </row>
    <row r="43" spans="1:28" x14ac:dyDescent="0.2">
      <c r="A43" s="162" t="s">
        <v>75</v>
      </c>
      <c r="B43" s="165" t="s">
        <v>76</v>
      </c>
      <c r="C43" s="173"/>
      <c r="D43" s="173">
        <f t="shared" ref="D43:Z43" si="18">IF(C17&gt;0.1,D17/C17-1,"")</f>
        <v>6.5979053966980006E-2</v>
      </c>
      <c r="E43" s="173">
        <f t="shared" si="18"/>
        <v>-2.8148938093689124E-2</v>
      </c>
      <c r="F43" s="173">
        <f t="shared" si="18"/>
        <v>4.6983329886025382E-2</v>
      </c>
      <c r="G43" s="173">
        <f t="shared" si="18"/>
        <v>0.10532235135055212</v>
      </c>
      <c r="H43" s="173">
        <f t="shared" si="18"/>
        <v>-3.5983251763484048E-2</v>
      </c>
      <c r="I43" s="173">
        <f t="shared" si="18"/>
        <v>-1.0385407744152642E-2</v>
      </c>
      <c r="J43" s="173">
        <f t="shared" si="18"/>
        <v>5.4425000141756996E-2</v>
      </c>
      <c r="K43" s="173">
        <f t="shared" si="18"/>
        <v>-2.4764953277811474E-2</v>
      </c>
      <c r="L43" s="173">
        <f t="shared" si="18"/>
        <v>1.3952022052764468E-2</v>
      </c>
      <c r="M43" s="173">
        <f t="shared" si="18"/>
        <v>-2.1897788723063694E-2</v>
      </c>
      <c r="N43" s="173">
        <f t="shared" si="18"/>
        <v>2.3497869981178754E-2</v>
      </c>
      <c r="O43" s="173">
        <f t="shared" si="18"/>
        <v>-2.3765326517059648E-2</v>
      </c>
      <c r="P43" s="173">
        <f t="shared" si="18"/>
        <v>2.6941387543850004E-2</v>
      </c>
      <c r="Q43" s="173">
        <f t="shared" si="18"/>
        <v>-1.3519866149407145E-2</v>
      </c>
      <c r="R43" s="173">
        <f t="shared" si="18"/>
        <v>0.10281889809674727</v>
      </c>
      <c r="S43" s="173">
        <f t="shared" si="18"/>
        <v>2.0309669121455265E-2</v>
      </c>
      <c r="T43" s="173">
        <f t="shared" si="18"/>
        <v>-6.8014802677226149E-2</v>
      </c>
      <c r="U43" s="173">
        <f t="shared" si="18"/>
        <v>4.6430063854403514E-3</v>
      </c>
      <c r="V43" s="173">
        <f t="shared" si="18"/>
        <v>-5.3972405084749542E-2</v>
      </c>
      <c r="W43" s="173">
        <f t="shared" si="18"/>
        <v>0.11975696365718691</v>
      </c>
      <c r="X43" s="766">
        <f t="shared" si="18"/>
        <v>6.5545519875407354E-3</v>
      </c>
      <c r="Y43" s="766">
        <f t="shared" si="18"/>
        <v>-0.13102579398737957</v>
      </c>
      <c r="Z43" s="766">
        <f t="shared" si="18"/>
        <v>8.3071494056008444E-3</v>
      </c>
    </row>
    <row r="44" spans="1:28" x14ac:dyDescent="0.2">
      <c r="A44" s="162"/>
      <c r="B44" s="361" t="s">
        <v>408</v>
      </c>
      <c r="C44" s="173"/>
      <c r="D44" s="173" t="str">
        <f t="shared" ref="D44:Z44" si="19">IF(C18&gt;0.1,D18/C18-1,"")</f>
        <v/>
      </c>
      <c r="E44" s="173" t="str">
        <f t="shared" si="19"/>
        <v/>
      </c>
      <c r="F44" s="173" t="str">
        <f t="shared" si="19"/>
        <v/>
      </c>
      <c r="G44" s="173" t="str">
        <f t="shared" si="19"/>
        <v/>
      </c>
      <c r="H44" s="173" t="str">
        <f t="shared" si="19"/>
        <v/>
      </c>
      <c r="I44" s="173" t="str">
        <f t="shared" si="19"/>
        <v/>
      </c>
      <c r="J44" s="173" t="str">
        <f t="shared" si="19"/>
        <v/>
      </c>
      <c r="K44" s="173" t="str">
        <f t="shared" si="19"/>
        <v/>
      </c>
      <c r="L44" s="173" t="str">
        <f t="shared" si="19"/>
        <v/>
      </c>
      <c r="M44" s="173" t="str">
        <f t="shared" si="19"/>
        <v/>
      </c>
      <c r="N44" s="173" t="str">
        <f t="shared" si="19"/>
        <v/>
      </c>
      <c r="O44" s="173" t="str">
        <f t="shared" si="19"/>
        <v/>
      </c>
      <c r="P44" s="173" t="str">
        <f t="shared" si="19"/>
        <v/>
      </c>
      <c r="Q44" s="173" t="str">
        <f t="shared" si="19"/>
        <v/>
      </c>
      <c r="R44" s="173" t="str">
        <f t="shared" si="19"/>
        <v/>
      </c>
      <c r="S44" s="173" t="str">
        <f t="shared" si="19"/>
        <v/>
      </c>
      <c r="T44" s="173" t="str">
        <f t="shared" si="19"/>
        <v/>
      </c>
      <c r="U44" s="173" t="str">
        <f t="shared" si="19"/>
        <v/>
      </c>
      <c r="V44" s="173" t="str">
        <f t="shared" si="19"/>
        <v/>
      </c>
      <c r="W44" s="173" t="str">
        <f t="shared" si="19"/>
        <v/>
      </c>
      <c r="X44" s="766" t="str">
        <f t="shared" si="19"/>
        <v/>
      </c>
      <c r="Y44" s="766" t="str">
        <f t="shared" si="19"/>
        <v/>
      </c>
      <c r="Z44" s="766" t="str">
        <f t="shared" si="19"/>
        <v/>
      </c>
    </row>
    <row r="45" spans="1:28" s="10" customFormat="1" x14ac:dyDescent="0.2">
      <c r="A45" s="359"/>
      <c r="B45" s="360" t="s">
        <v>511</v>
      </c>
      <c r="C45" s="174"/>
      <c r="D45" s="174">
        <f t="shared" ref="D45:Z45" si="20">IF(C19&gt;0.1,D19/C19-1,"")</f>
        <v>-3.6284712390554419E-2</v>
      </c>
      <c r="E45" s="174">
        <f t="shared" si="20"/>
        <v>-9.8022244905161537E-2</v>
      </c>
      <c r="F45" s="174">
        <f t="shared" si="20"/>
        <v>3.0316507158265393E-2</v>
      </c>
      <c r="G45" s="174">
        <f t="shared" si="20"/>
        <v>9.2845699939212434E-3</v>
      </c>
      <c r="H45" s="174">
        <f t="shared" si="20"/>
        <v>3.9225398774637155E-2</v>
      </c>
      <c r="I45" s="174">
        <f t="shared" si="20"/>
        <v>-5.8399251437190047E-3</v>
      </c>
      <c r="J45" s="174">
        <f t="shared" si="20"/>
        <v>2.4506778762074743E-2</v>
      </c>
      <c r="K45" s="174">
        <f t="shared" si="20"/>
        <v>6.2162578918656397E-3</v>
      </c>
      <c r="L45" s="174">
        <f t="shared" si="20"/>
        <v>-2.8945117960654798E-4</v>
      </c>
      <c r="M45" s="174">
        <f t="shared" si="20"/>
        <v>2.8816895059894154E-2</v>
      </c>
      <c r="N45" s="174">
        <f t="shared" si="20"/>
        <v>1.7185155302066324E-3</v>
      </c>
      <c r="O45" s="174">
        <f t="shared" si="20"/>
        <v>2.8533510489648028E-2</v>
      </c>
      <c r="P45" s="174">
        <f t="shared" si="20"/>
        <v>-2.3725241407774877E-3</v>
      </c>
      <c r="Q45" s="174">
        <f t="shared" si="20"/>
        <v>-4.2709242794570779E-3</v>
      </c>
      <c r="R45" s="174">
        <f t="shared" si="20"/>
        <v>4.8080001254366955E-2</v>
      </c>
      <c r="S45" s="174">
        <f t="shared" si="20"/>
        <v>3.0136822132477148E-2</v>
      </c>
      <c r="T45" s="174">
        <f t="shared" si="20"/>
        <v>-2.757450547241258E-2</v>
      </c>
      <c r="U45" s="174">
        <f t="shared" si="20"/>
        <v>-9.3736910632736814E-3</v>
      </c>
      <c r="V45" s="174">
        <f t="shared" si="20"/>
        <v>6.5347634305323865E-5</v>
      </c>
      <c r="W45" s="174">
        <f t="shared" si="20"/>
        <v>4.9144810126385607E-2</v>
      </c>
      <c r="X45" s="859">
        <f t="shared" si="20"/>
        <v>2.7311537288930987E-2</v>
      </c>
      <c r="Y45" s="859">
        <f t="shared" si="20"/>
        <v>2.6537849166988536E-2</v>
      </c>
      <c r="Z45" s="859">
        <f t="shared" si="20"/>
        <v>-9.7956982182046959E-3</v>
      </c>
      <c r="AA45"/>
      <c r="AB45"/>
    </row>
    <row r="46" spans="1:28" x14ac:dyDescent="0.2">
      <c r="A46" s="162"/>
      <c r="B46" s="361" t="s">
        <v>559</v>
      </c>
      <c r="C46" s="173"/>
      <c r="D46" s="173">
        <f t="shared" ref="D46:Z46" si="21">IF(C20&gt;0.1,D20/C20-1,"")</f>
        <v>7.822099107607694E-2</v>
      </c>
      <c r="E46" s="173">
        <f t="shared" si="21"/>
        <v>-7.9483505667134358E-2</v>
      </c>
      <c r="F46" s="173">
        <f t="shared" si="21"/>
        <v>8.8969244058950014E-2</v>
      </c>
      <c r="G46" s="173">
        <f t="shared" si="21"/>
        <v>0.11145678011659599</v>
      </c>
      <c r="H46" s="173">
        <f t="shared" si="21"/>
        <v>5.9356377240338931E-2</v>
      </c>
      <c r="I46" s="173">
        <f t="shared" si="21"/>
        <v>-4.2346740168877406E-2</v>
      </c>
      <c r="J46" s="173">
        <f t="shared" si="21"/>
        <v>1.2422917122859589E-2</v>
      </c>
      <c r="K46" s="173">
        <f t="shared" si="21"/>
        <v>-6.1213125675323776E-2</v>
      </c>
      <c r="L46" s="173">
        <f t="shared" si="21"/>
        <v>7.4121638935311207E-2</v>
      </c>
      <c r="M46" s="173">
        <f t="shared" si="21"/>
        <v>0.13924983967880666</v>
      </c>
      <c r="N46" s="173">
        <f t="shared" si="21"/>
        <v>-2.4715580522854053E-2</v>
      </c>
      <c r="O46" s="173">
        <f t="shared" si="21"/>
        <v>-2.2583059782628201E-3</v>
      </c>
      <c r="P46" s="173">
        <f t="shared" si="21"/>
        <v>-4.91696404473001E-2</v>
      </c>
      <c r="Q46" s="173">
        <f t="shared" si="21"/>
        <v>1.4886934259363604E-2</v>
      </c>
      <c r="R46" s="173">
        <f t="shared" si="21"/>
        <v>6.5486537418688373E-2</v>
      </c>
      <c r="S46" s="173">
        <f t="shared" si="21"/>
        <v>-2.4204619098599944E-2</v>
      </c>
      <c r="T46" s="173">
        <f t="shared" si="21"/>
        <v>-8.8675084306108265E-2</v>
      </c>
      <c r="U46" s="173">
        <f t="shared" si="21"/>
        <v>7.3585062591636774E-3</v>
      </c>
      <c r="V46" s="173">
        <f t="shared" si="21"/>
        <v>-0.14415934703787392</v>
      </c>
      <c r="W46" s="173">
        <f t="shared" si="21"/>
        <v>0.18895163914899249</v>
      </c>
      <c r="X46" s="766">
        <f t="shared" si="21"/>
        <v>2.3478759486390555E-3</v>
      </c>
      <c r="Y46" s="766">
        <f t="shared" si="21"/>
        <v>0.16270383823451606</v>
      </c>
      <c r="Z46" s="766">
        <f t="shared" si="21"/>
        <v>0.13675297076200721</v>
      </c>
    </row>
    <row r="47" spans="1:28" x14ac:dyDescent="0.2">
      <c r="A47" s="162"/>
      <c r="B47" s="361" t="s">
        <v>512</v>
      </c>
      <c r="C47" s="173"/>
      <c r="D47" s="173" t="str">
        <f t="shared" ref="D47:Z47" si="22">IF(C21&gt;0.1,D21/C21-1,"")</f>
        <v/>
      </c>
      <c r="E47" s="173" t="str">
        <f t="shared" si="22"/>
        <v/>
      </c>
      <c r="F47" s="173" t="str">
        <f t="shared" si="22"/>
        <v/>
      </c>
      <c r="G47" s="173" t="str">
        <f t="shared" si="22"/>
        <v/>
      </c>
      <c r="H47" s="173" t="str">
        <f t="shared" si="22"/>
        <v/>
      </c>
      <c r="I47" s="173" t="str">
        <f t="shared" si="22"/>
        <v/>
      </c>
      <c r="J47" s="173" t="str">
        <f t="shared" si="22"/>
        <v/>
      </c>
      <c r="K47" s="173" t="str">
        <f t="shared" si="22"/>
        <v/>
      </c>
      <c r="L47" s="173" t="str">
        <f t="shared" si="22"/>
        <v/>
      </c>
      <c r="M47" s="173" t="str">
        <f t="shared" si="22"/>
        <v/>
      </c>
      <c r="N47" s="173" t="str">
        <f t="shared" si="22"/>
        <v/>
      </c>
      <c r="O47" s="173" t="str">
        <f t="shared" si="22"/>
        <v/>
      </c>
      <c r="P47" s="173" t="str">
        <f t="shared" si="22"/>
        <v/>
      </c>
      <c r="Q47" s="173" t="str">
        <f t="shared" si="22"/>
        <v/>
      </c>
      <c r="R47" s="173" t="str">
        <f t="shared" si="22"/>
        <v/>
      </c>
      <c r="S47" s="173" t="str">
        <f t="shared" si="22"/>
        <v/>
      </c>
      <c r="T47" s="173" t="str">
        <f t="shared" si="22"/>
        <v/>
      </c>
      <c r="U47" s="173" t="str">
        <f t="shared" si="22"/>
        <v/>
      </c>
      <c r="V47" s="173" t="str">
        <f t="shared" si="22"/>
        <v/>
      </c>
      <c r="W47" s="173" t="str">
        <f t="shared" si="22"/>
        <v/>
      </c>
      <c r="X47" s="766" t="str">
        <f t="shared" si="22"/>
        <v/>
      </c>
      <c r="Y47" s="766" t="str">
        <f t="shared" si="22"/>
        <v/>
      </c>
      <c r="Z47" s="766" t="str">
        <f t="shared" si="22"/>
        <v/>
      </c>
    </row>
    <row r="48" spans="1:28" ht="21" customHeight="1" x14ac:dyDescent="0.2">
      <c r="A48" s="170"/>
      <c r="B48" s="171" t="s">
        <v>562</v>
      </c>
      <c r="C48" s="175"/>
      <c r="D48" s="175">
        <f t="shared" ref="D48:Z50" si="23">IF(C22&gt;0.1,D22/C22-1,"")</f>
        <v>-3.5039580692967864E-2</v>
      </c>
      <c r="E48" s="175">
        <f t="shared" si="23"/>
        <v>-9.5588415568739982E-2</v>
      </c>
      <c r="F48" s="175">
        <f t="shared" si="23"/>
        <v>2.7807886333061749E-2</v>
      </c>
      <c r="G48" s="175">
        <f t="shared" si="23"/>
        <v>2.2734816887801435E-2</v>
      </c>
      <c r="H48" s="175">
        <f t="shared" si="23"/>
        <v>3.4470998883488368E-2</v>
      </c>
      <c r="I48" s="175">
        <f t="shared" si="23"/>
        <v>-1.4864938598345701E-3</v>
      </c>
      <c r="J48" s="175">
        <f t="shared" si="23"/>
        <v>3.1823905983080714E-2</v>
      </c>
      <c r="K48" s="175">
        <f t="shared" si="23"/>
        <v>6.5131965499320987E-3</v>
      </c>
      <c r="L48" s="175">
        <f t="shared" si="23"/>
        <v>7.8582107607239049E-3</v>
      </c>
      <c r="M48" s="175">
        <f t="shared" si="23"/>
        <v>3.7448055150544723E-2</v>
      </c>
      <c r="N48" s="175">
        <f t="shared" si="23"/>
        <v>4.3335084649243072E-4</v>
      </c>
      <c r="O48" s="175">
        <f t="shared" si="23"/>
        <v>2.6206661419219346E-2</v>
      </c>
      <c r="P48" s="175">
        <f t="shared" si="23"/>
        <v>-5.9329986063524354E-3</v>
      </c>
      <c r="Q48" s="175">
        <f t="shared" si="23"/>
        <v>-2.0857081894636309E-3</v>
      </c>
      <c r="R48" s="175">
        <f t="shared" si="23"/>
        <v>4.9844083591062072E-2</v>
      </c>
      <c r="S48" s="175">
        <f t="shared" si="23"/>
        <v>2.555541056311661E-2</v>
      </c>
      <c r="T48" s="175">
        <f t="shared" si="23"/>
        <v>-3.2170907197529686E-2</v>
      </c>
      <c r="U48" s="175">
        <f t="shared" si="23"/>
        <v>-8.1668133884521543E-3</v>
      </c>
      <c r="V48" s="175">
        <f t="shared" si="23"/>
        <v>-1.0536685202968576E-2</v>
      </c>
      <c r="W48" s="175">
        <f t="shared" si="23"/>
        <v>5.7602876217332399E-2</v>
      </c>
      <c r="X48" s="860">
        <f t="shared" si="23"/>
        <v>2.5473665271688262E-2</v>
      </c>
      <c r="Y48" s="860">
        <f t="shared" si="23"/>
        <v>3.6071174010019691E-2</v>
      </c>
      <c r="Z48" s="860">
        <f t="shared" si="23"/>
        <v>8.6573794329569687E-4</v>
      </c>
    </row>
    <row r="49" spans="1:28" s="861" customFormat="1" ht="15" x14ac:dyDescent="0.2">
      <c r="A49" s="960"/>
      <c r="B49" s="1217" t="s">
        <v>1237</v>
      </c>
      <c r="C49" s="961"/>
      <c r="D49" s="965">
        <f t="shared" si="23"/>
        <v>-3.0344032602793614E-2</v>
      </c>
      <c r="E49" s="965">
        <f t="shared" si="23"/>
        <v>-9.4347646111938022E-2</v>
      </c>
      <c r="F49" s="965">
        <f t="shared" si="23"/>
        <v>2.3389886225933409E-2</v>
      </c>
      <c r="G49" s="965">
        <f t="shared" si="23"/>
        <v>5.0488186952966085E-2</v>
      </c>
      <c r="H49" s="965">
        <f t="shared" si="23"/>
        <v>2.6417341329493693E-2</v>
      </c>
      <c r="I49" s="965">
        <f t="shared" si="23"/>
        <v>-8.2624937978148516E-4</v>
      </c>
      <c r="J49" s="965">
        <f t="shared" ref="J49:Z50" si="24">IF(I23&gt;0.1,J23/I23-1,"")</f>
        <v>2.2066052033053785E-2</v>
      </c>
      <c r="K49" s="965">
        <f t="shared" si="24"/>
        <v>1.1640813985341447E-2</v>
      </c>
      <c r="L49" s="965">
        <f t="shared" si="24"/>
        <v>8.8028452015880276E-3</v>
      </c>
      <c r="M49" s="965">
        <f t="shared" si="24"/>
        <v>3.1306070967160426E-2</v>
      </c>
      <c r="N49" s="965">
        <f t="shared" si="24"/>
        <v>4.3178943688089166E-3</v>
      </c>
      <c r="O49" s="965">
        <f t="shared" si="24"/>
        <v>1.0769395138579219E-2</v>
      </c>
      <c r="P49" s="965">
        <f t="shared" si="24"/>
        <v>-6.2924780308682982E-3</v>
      </c>
      <c r="Q49" s="965">
        <f t="shared" si="24"/>
        <v>-2.5046793905936227E-3</v>
      </c>
      <c r="R49" s="965">
        <f t="shared" si="24"/>
        <v>5.4825078980866415E-2</v>
      </c>
      <c r="S49" s="965">
        <f t="shared" si="24"/>
        <v>2.1357411334719467E-2</v>
      </c>
      <c r="T49" s="965">
        <f t="shared" si="24"/>
        <v>-3.63522496887142E-2</v>
      </c>
      <c r="U49" s="965">
        <f t="shared" si="24"/>
        <v>2.785867167570677E-3</v>
      </c>
      <c r="V49" s="965">
        <f t="shared" si="24"/>
        <v>-2.3281057590339271E-2</v>
      </c>
      <c r="W49" s="965">
        <f t="shared" si="24"/>
        <v>3.8215632602164762E-2</v>
      </c>
      <c r="X49" s="965">
        <f t="shared" si="24"/>
        <v>2.5694875665701611E-2</v>
      </c>
      <c r="Y49" s="965">
        <f t="shared" si="24"/>
        <v>4.761457400362934E-2</v>
      </c>
      <c r="Z49" s="965">
        <f t="shared" si="24"/>
        <v>1.5811613367714417E-2</v>
      </c>
    </row>
    <row r="50" spans="1:28" s="861" customFormat="1" ht="15" x14ac:dyDescent="0.2">
      <c r="A50" s="960"/>
      <c r="B50" s="1218" t="s">
        <v>1425</v>
      </c>
      <c r="C50" s="961"/>
      <c r="D50" s="965">
        <f t="shared" si="23"/>
        <v>-3.5039580692967864E-2</v>
      </c>
      <c r="E50" s="965">
        <f t="shared" ref="E50" si="25">IF(D24&gt;0.1,E24/D24-1,"")</f>
        <v>-9.5588415568739982E-2</v>
      </c>
      <c r="F50" s="965">
        <f t="shared" ref="F50" si="26">IF(E24&gt;0.1,F24/E24-1,"")</f>
        <v>2.7807886333061749E-2</v>
      </c>
      <c r="G50" s="965">
        <f t="shared" ref="G50" si="27">IF(F24&gt;0.1,G24/F24-1,"")</f>
        <v>2.2734816887801435E-2</v>
      </c>
      <c r="H50" s="965">
        <f t="shared" ref="H50" si="28">IF(G24&gt;0.1,H24/G24-1,"")</f>
        <v>3.4470998883488368E-2</v>
      </c>
      <c r="I50" s="965">
        <f t="shared" ref="I50" si="29">IF(H24&gt;0.1,I24/H24-1,"")</f>
        <v>-1.4864938598345701E-3</v>
      </c>
      <c r="J50" s="965">
        <f t="shared" si="24"/>
        <v>3.1823905983080714E-2</v>
      </c>
      <c r="K50" s="965">
        <f t="shared" si="24"/>
        <v>6.5131965499320987E-3</v>
      </c>
      <c r="L50" s="965">
        <f t="shared" si="24"/>
        <v>7.8582107607239049E-3</v>
      </c>
      <c r="M50" s="965">
        <f t="shared" si="24"/>
        <v>3.7445313505873878E-2</v>
      </c>
      <c r="N50" s="965">
        <f t="shared" si="24"/>
        <v>3.5361818358548014E-4</v>
      </c>
      <c r="O50" s="965">
        <f t="shared" si="24"/>
        <v>2.6137499829431254E-2</v>
      </c>
      <c r="P50" s="965">
        <f t="shared" si="24"/>
        <v>-5.9467446171010963E-3</v>
      </c>
      <c r="Q50" s="965">
        <f t="shared" si="24"/>
        <v>-2.149134228862426E-3</v>
      </c>
      <c r="R50" s="965">
        <f t="shared" si="24"/>
        <v>4.6399777473352E-2</v>
      </c>
      <c r="S50" s="965">
        <f t="shared" si="24"/>
        <v>2.0867906465982689E-2</v>
      </c>
      <c r="T50" s="965">
        <f t="shared" si="24"/>
        <v>-3.299418005213739E-2</v>
      </c>
      <c r="U50" s="965">
        <f t="shared" si="24"/>
        <v>-1.0821923509185094E-2</v>
      </c>
      <c r="V50" s="965">
        <f t="shared" si="24"/>
        <v>-1.2389597337761349E-2</v>
      </c>
      <c r="W50" s="965">
        <f t="shared" si="24"/>
        <v>5.2559443070099965E-2</v>
      </c>
      <c r="X50" s="965">
        <f t="shared" si="24"/>
        <v>2.7472814402562218E-2</v>
      </c>
      <c r="Y50" s="965">
        <f t="shared" si="24"/>
        <v>3.2801900780933035E-2</v>
      </c>
      <c r="Z50" s="965">
        <f t="shared" si="24"/>
        <v>7.0906383284308205E-4</v>
      </c>
    </row>
    <row r="51" spans="1:28" s="861" customFormat="1" ht="15" x14ac:dyDescent="0.2">
      <c r="A51" s="981" t="s">
        <v>1387</v>
      </c>
      <c r="B51" s="962"/>
      <c r="C51" s="961"/>
      <c r="D51" s="965"/>
      <c r="E51" s="965"/>
      <c r="F51" s="965"/>
      <c r="G51" s="965"/>
      <c r="H51" s="965"/>
      <c r="I51" s="965"/>
      <c r="J51" s="965"/>
      <c r="K51" s="965"/>
      <c r="L51" s="965"/>
      <c r="M51" s="965"/>
      <c r="N51" s="965"/>
      <c r="O51" s="965"/>
      <c r="P51" s="965"/>
      <c r="Q51" s="965"/>
      <c r="R51" s="965"/>
      <c r="S51" s="965"/>
      <c r="T51" s="965"/>
      <c r="U51" s="965"/>
      <c r="V51" s="965"/>
      <c r="W51" s="965"/>
      <c r="X51" s="965"/>
      <c r="Y51" s="965"/>
      <c r="Z51" s="965"/>
    </row>
    <row r="52" spans="1:28" s="144" customFormat="1" ht="20.25" customHeight="1" x14ac:dyDescent="0.2">
      <c r="A52" s="180" t="s">
        <v>1188</v>
      </c>
      <c r="X52" s="861"/>
      <c r="Y52" s="861"/>
      <c r="Z52" s="861"/>
      <c r="AA52"/>
      <c r="AB52"/>
    </row>
    <row r="53" spans="1:28" ht="15" x14ac:dyDescent="0.2">
      <c r="A53" s="132" t="str">
        <f>Index!B47</f>
        <v>Table 6c :   Pohnpei: Constant price GDP by industry sector, contribution to percent growth, FY2003-FY2015</v>
      </c>
    </row>
    <row r="54" spans="1:28" ht="18.75" customHeight="1" x14ac:dyDescent="0.2">
      <c r="A54" s="159"/>
      <c r="B54" s="160"/>
      <c r="C54" s="161" t="str">
        <f>C2</f>
        <v>FY1995</v>
      </c>
      <c r="D54" s="161" t="str">
        <f t="shared" ref="D54:S54" si="30">D2</f>
        <v>FY1996</v>
      </c>
      <c r="E54" s="161" t="str">
        <f t="shared" si="30"/>
        <v>FY1997</v>
      </c>
      <c r="F54" s="161" t="str">
        <f t="shared" si="30"/>
        <v>FY1998</v>
      </c>
      <c r="G54" s="161" t="str">
        <f t="shared" si="30"/>
        <v>FY1999</v>
      </c>
      <c r="H54" s="161" t="str">
        <f t="shared" si="30"/>
        <v>FY2000</v>
      </c>
      <c r="I54" s="161" t="str">
        <f t="shared" si="30"/>
        <v>FY2001</v>
      </c>
      <c r="J54" s="161" t="str">
        <f t="shared" si="30"/>
        <v>FY2002</v>
      </c>
      <c r="K54" s="161" t="str">
        <f t="shared" si="30"/>
        <v>FY2003</v>
      </c>
      <c r="L54" s="161" t="str">
        <f t="shared" si="30"/>
        <v>FY2004</v>
      </c>
      <c r="M54" s="161" t="str">
        <f t="shared" si="30"/>
        <v>FY2005</v>
      </c>
      <c r="N54" s="161" t="str">
        <f t="shared" si="30"/>
        <v>FY2006</v>
      </c>
      <c r="O54" s="161" t="str">
        <f t="shared" si="30"/>
        <v>FY2007</v>
      </c>
      <c r="P54" s="161" t="str">
        <f t="shared" si="30"/>
        <v>FY2008</v>
      </c>
      <c r="Q54" s="161" t="str">
        <f>Q2</f>
        <v>FY2009</v>
      </c>
      <c r="R54" s="161" t="str">
        <f t="shared" si="30"/>
        <v>FY2010</v>
      </c>
      <c r="S54" s="161" t="str">
        <f t="shared" si="30"/>
        <v>FY2011</v>
      </c>
      <c r="T54" s="161" t="str">
        <f t="shared" ref="T54:Y54" si="31">T2</f>
        <v>FY2012</v>
      </c>
      <c r="U54" s="161" t="str">
        <f t="shared" si="31"/>
        <v>FY2013</v>
      </c>
      <c r="V54" s="161" t="str">
        <f t="shared" si="31"/>
        <v>FY2014</v>
      </c>
      <c r="W54" s="161" t="str">
        <f t="shared" si="31"/>
        <v>FY2015</v>
      </c>
      <c r="X54" s="857" t="str">
        <f t="shared" si="31"/>
        <v>FY2016</v>
      </c>
      <c r="Y54" s="857" t="str">
        <f t="shared" si="31"/>
        <v>FY2017</v>
      </c>
      <c r="Z54" s="857" t="str">
        <f t="shared" ref="Z54" si="32">Z2</f>
        <v>FY2018</v>
      </c>
    </row>
    <row r="55" spans="1:28" ht="17.25" customHeight="1" x14ac:dyDescent="0.2">
      <c r="A55" s="162" t="s">
        <v>48</v>
      </c>
      <c r="B55" s="163" t="s">
        <v>49</v>
      </c>
      <c r="C55" s="173"/>
      <c r="D55" s="173">
        <f t="shared" ref="D55:Z55" si="33">(D3-C3)/(D$22-C$22)*((D$22-C$22)/C$22)</f>
        <v>9.0180576389943382E-4</v>
      </c>
      <c r="E55" s="173">
        <f t="shared" si="33"/>
        <v>1.6460483909637E-3</v>
      </c>
      <c r="F55" s="173">
        <f t="shared" si="33"/>
        <v>1.4503835618427687E-3</v>
      </c>
      <c r="G55" s="173">
        <f t="shared" si="33"/>
        <v>3.2022101857411738E-3</v>
      </c>
      <c r="H55" s="173">
        <f t="shared" si="33"/>
        <v>3.6973740442071057E-3</v>
      </c>
      <c r="I55" s="173">
        <f t="shared" si="33"/>
        <v>3.1534195526613288E-3</v>
      </c>
      <c r="J55" s="173">
        <f t="shared" si="33"/>
        <v>3.4865736014440003E-3</v>
      </c>
      <c r="K55" s="173">
        <f t="shared" si="33"/>
        <v>3.4148076328166326E-3</v>
      </c>
      <c r="L55" s="173">
        <f t="shared" si="33"/>
        <v>4.8046728715680845E-3</v>
      </c>
      <c r="M55" s="173">
        <f t="shared" si="33"/>
        <v>2.9584000860316635E-3</v>
      </c>
      <c r="N55" s="173">
        <f t="shared" si="33"/>
        <v>4.8768827524552378E-3</v>
      </c>
      <c r="O55" s="173">
        <f t="shared" si="33"/>
        <v>1.8206003451299939E-3</v>
      </c>
      <c r="P55" s="173">
        <f t="shared" si="33"/>
        <v>1.9414366621270608E-3</v>
      </c>
      <c r="Q55" s="173">
        <f t="shared" si="33"/>
        <v>2.4578354465960854E-3</v>
      </c>
      <c r="R55" s="173">
        <f t="shared" si="33"/>
        <v>2.4941028937839295E-3</v>
      </c>
      <c r="S55" s="173">
        <f t="shared" si="33"/>
        <v>2.8236372915405187E-3</v>
      </c>
      <c r="T55" s="173">
        <f t="shared" si="33"/>
        <v>4.1567031209450104E-3</v>
      </c>
      <c r="U55" s="173">
        <f t="shared" si="33"/>
        <v>2.8955059758945211E-3</v>
      </c>
      <c r="V55" s="173">
        <f t="shared" si="33"/>
        <v>5.2764690896386392E-3</v>
      </c>
      <c r="W55" s="173">
        <f t="shared" si="33"/>
        <v>5.4283106840140185E-5</v>
      </c>
      <c r="X55" s="766">
        <f t="shared" si="33"/>
        <v>2.2123622299479086E-3</v>
      </c>
      <c r="Y55" s="766">
        <f t="shared" si="33"/>
        <v>7.3521022741343664E-3</v>
      </c>
      <c r="Z55" s="766">
        <f t="shared" si="33"/>
        <v>2.7144027891281629E-3</v>
      </c>
    </row>
    <row r="56" spans="1:28" x14ac:dyDescent="0.2">
      <c r="A56" s="162" t="s">
        <v>50</v>
      </c>
      <c r="B56" s="165" t="s">
        <v>510</v>
      </c>
      <c r="C56" s="173"/>
      <c r="D56" s="173">
        <f t="shared" ref="D56:Z56" si="34">(D4-C4)/(D$22-C$22)*((D$22-C$22)/C$22)</f>
        <v>-1.2131305955711595E-2</v>
      </c>
      <c r="E56" s="173">
        <f t="shared" si="34"/>
        <v>-5.2247876175695762E-2</v>
      </c>
      <c r="F56" s="173">
        <f t="shared" si="34"/>
        <v>4.698707215278114E-2</v>
      </c>
      <c r="G56" s="173">
        <f t="shared" si="34"/>
        <v>-2.3209297401535999E-2</v>
      </c>
      <c r="H56" s="173">
        <f t="shared" si="34"/>
        <v>2.9042730106511584E-2</v>
      </c>
      <c r="I56" s="173">
        <f t="shared" si="34"/>
        <v>-2.72864466113306E-2</v>
      </c>
      <c r="J56" s="173">
        <f t="shared" si="34"/>
        <v>1.5777287942842153E-2</v>
      </c>
      <c r="K56" s="173">
        <f t="shared" si="34"/>
        <v>-4.0284749557544181E-3</v>
      </c>
      <c r="L56" s="173">
        <f t="shared" si="34"/>
        <v>-1.3769111707176441E-2</v>
      </c>
      <c r="M56" s="173">
        <f t="shared" si="34"/>
        <v>6.0661220677368085E-3</v>
      </c>
      <c r="N56" s="173">
        <f t="shared" si="34"/>
        <v>-4.882234527146913E-3</v>
      </c>
      <c r="O56" s="173">
        <f t="shared" si="34"/>
        <v>1.8817095847810723E-2</v>
      </c>
      <c r="P56" s="173">
        <f t="shared" si="34"/>
        <v>6.333219668873786E-4</v>
      </c>
      <c r="Q56" s="173">
        <f t="shared" si="34"/>
        <v>1.0361301598519341E-4</v>
      </c>
      <c r="R56" s="173">
        <f t="shared" si="34"/>
        <v>7.0642438183212648E-5</v>
      </c>
      <c r="S56" s="173">
        <f t="shared" si="34"/>
        <v>2.6709739595159533E-3</v>
      </c>
      <c r="T56" s="173">
        <f t="shared" si="34"/>
        <v>2.2676211197684157E-3</v>
      </c>
      <c r="U56" s="173">
        <f t="shared" si="34"/>
        <v>-1.0512304624862778E-2</v>
      </c>
      <c r="V56" s="173">
        <f t="shared" si="34"/>
        <v>1.0124635599724964E-2</v>
      </c>
      <c r="W56" s="173">
        <f t="shared" si="34"/>
        <v>2.1458261016285136E-2</v>
      </c>
      <c r="X56" s="766">
        <f t="shared" si="34"/>
        <v>1.7249901093379354E-3</v>
      </c>
      <c r="Y56" s="766">
        <f t="shared" si="34"/>
        <v>-7.8399495721296619E-3</v>
      </c>
      <c r="Z56" s="766">
        <f t="shared" si="34"/>
        <v>-1.3628758743403066E-2</v>
      </c>
    </row>
    <row r="57" spans="1:28" x14ac:dyDescent="0.2">
      <c r="A57" s="162" t="s">
        <v>52</v>
      </c>
      <c r="B57" s="165" t="s">
        <v>53</v>
      </c>
      <c r="C57" s="173"/>
      <c r="D57" s="173">
        <f t="shared" ref="D57:Z57" si="35">(D5-C5)/(D$22-C$22)*((D$22-C$22)/C$22)</f>
        <v>0</v>
      </c>
      <c r="E57" s="173">
        <f t="shared" si="35"/>
        <v>0</v>
      </c>
      <c r="F57" s="173">
        <f t="shared" si="35"/>
        <v>0</v>
      </c>
      <c r="G57" s="173">
        <f t="shared" si="35"/>
        <v>0</v>
      </c>
      <c r="H57" s="173">
        <f t="shared" si="35"/>
        <v>0</v>
      </c>
      <c r="I57" s="173">
        <f t="shared" si="35"/>
        <v>0</v>
      </c>
      <c r="J57" s="173">
        <f t="shared" si="35"/>
        <v>0</v>
      </c>
      <c r="K57" s="173">
        <f t="shared" si="35"/>
        <v>0</v>
      </c>
      <c r="L57" s="173">
        <f t="shared" si="35"/>
        <v>0</v>
      </c>
      <c r="M57" s="173">
        <f t="shared" si="35"/>
        <v>0</v>
      </c>
      <c r="N57" s="173">
        <f t="shared" si="35"/>
        <v>0</v>
      </c>
      <c r="O57" s="173">
        <f t="shared" si="35"/>
        <v>0</v>
      </c>
      <c r="P57" s="173">
        <f t="shared" si="35"/>
        <v>0</v>
      </c>
      <c r="Q57" s="173">
        <f t="shared" si="35"/>
        <v>0</v>
      </c>
      <c r="R57" s="173">
        <f t="shared" si="35"/>
        <v>0</v>
      </c>
      <c r="S57" s="173">
        <f t="shared" si="35"/>
        <v>0</v>
      </c>
      <c r="T57" s="173">
        <f t="shared" si="35"/>
        <v>0</v>
      </c>
      <c r="U57" s="173">
        <f t="shared" si="35"/>
        <v>2.0743300554275266E-5</v>
      </c>
      <c r="V57" s="173">
        <f t="shared" si="35"/>
        <v>-1.2974810144944331E-5</v>
      </c>
      <c r="W57" s="173">
        <f t="shared" si="35"/>
        <v>-8.0238366191365249E-6</v>
      </c>
      <c r="X57" s="766">
        <f t="shared" si="35"/>
        <v>0</v>
      </c>
      <c r="Y57" s="766">
        <f t="shared" si="35"/>
        <v>0</v>
      </c>
      <c r="Z57" s="766">
        <f t="shared" si="35"/>
        <v>0</v>
      </c>
    </row>
    <row r="58" spans="1:28" x14ac:dyDescent="0.2">
      <c r="A58" s="162" t="s">
        <v>54</v>
      </c>
      <c r="B58" s="165" t="s">
        <v>55</v>
      </c>
      <c r="C58" s="173"/>
      <c r="D58" s="173">
        <f t="shared" ref="D58:Z58" si="36">(D6-C6)/(D$22-C$22)*((D$22-C$22)/C$22)</f>
        <v>-3.8382095672537531E-3</v>
      </c>
      <c r="E58" s="173">
        <f t="shared" si="36"/>
        <v>4.7327184263994152E-3</v>
      </c>
      <c r="F58" s="173">
        <f t="shared" si="36"/>
        <v>-7.0064900333040043E-4</v>
      </c>
      <c r="G58" s="173">
        <f t="shared" si="36"/>
        <v>-2.9255968775005925E-3</v>
      </c>
      <c r="H58" s="173">
        <f t="shared" si="36"/>
        <v>7.8308861572005264E-5</v>
      </c>
      <c r="I58" s="173">
        <f t="shared" si="36"/>
        <v>2.4258609527319519E-4</v>
      </c>
      <c r="J58" s="173">
        <f t="shared" si="36"/>
        <v>4.880550312951375E-5</v>
      </c>
      <c r="K58" s="173">
        <f t="shared" si="36"/>
        <v>-1.0763648130430955E-3</v>
      </c>
      <c r="L58" s="173">
        <f t="shared" si="36"/>
        <v>-3.2078702480057017E-3</v>
      </c>
      <c r="M58" s="173">
        <f t="shared" si="36"/>
        <v>2.6371351372780991E-3</v>
      </c>
      <c r="N58" s="173">
        <f t="shared" si="36"/>
        <v>-9.172724159232853E-4</v>
      </c>
      <c r="O58" s="173">
        <f t="shared" si="36"/>
        <v>-1.1584436166860611E-4</v>
      </c>
      <c r="P58" s="173">
        <f t="shared" si="36"/>
        <v>3.6186195342036007E-4</v>
      </c>
      <c r="Q58" s="173">
        <f t="shared" si="36"/>
        <v>5.4283837211444171E-4</v>
      </c>
      <c r="R58" s="173">
        <f t="shared" si="36"/>
        <v>-6.7710516160424109E-5</v>
      </c>
      <c r="S58" s="173">
        <f t="shared" si="36"/>
        <v>6.3580503604154684E-4</v>
      </c>
      <c r="T58" s="173">
        <f t="shared" si="36"/>
        <v>-6.1336761935160589E-4</v>
      </c>
      <c r="U58" s="173">
        <f t="shared" si="36"/>
        <v>-9.7205725639494826E-4</v>
      </c>
      <c r="V58" s="173">
        <f t="shared" si="36"/>
        <v>5.0661957402591507E-6</v>
      </c>
      <c r="W58" s="173">
        <f t="shared" si="36"/>
        <v>4.134103351561291E-4</v>
      </c>
      <c r="X58" s="766">
        <f t="shared" si="36"/>
        <v>2.0288091847839571E-3</v>
      </c>
      <c r="Y58" s="766">
        <f t="shared" si="36"/>
        <v>2.9516490318624492E-4</v>
      </c>
      <c r="Z58" s="766">
        <f t="shared" si="36"/>
        <v>1.70774708768949E-4</v>
      </c>
    </row>
    <row r="59" spans="1:28" x14ac:dyDescent="0.2">
      <c r="A59" s="162" t="s">
        <v>56</v>
      </c>
      <c r="B59" s="165" t="s">
        <v>57</v>
      </c>
      <c r="C59" s="173"/>
      <c r="D59" s="173">
        <f t="shared" ref="D59:Z59" si="37">(D7-C7)/(D$22-C$22)*((D$22-C$22)/C$22)</f>
        <v>3.2195427542137348E-4</v>
      </c>
      <c r="E59" s="173">
        <f t="shared" si="37"/>
        <v>-2.5810471951247444E-3</v>
      </c>
      <c r="F59" s="173">
        <f t="shared" si="37"/>
        <v>-9.793150680511909E-4</v>
      </c>
      <c r="G59" s="173">
        <f t="shared" si="37"/>
        <v>5.2057856852986343E-4</v>
      </c>
      <c r="H59" s="173">
        <f t="shared" si="37"/>
        <v>-3.1722122618016359E-4</v>
      </c>
      <c r="I59" s="173">
        <f t="shared" si="37"/>
        <v>-1.3061948295787392E-4</v>
      </c>
      <c r="J59" s="173">
        <f t="shared" si="37"/>
        <v>-3.9563342966568882E-4</v>
      </c>
      <c r="K59" s="173">
        <f t="shared" si="37"/>
        <v>3.2366846153972852E-4</v>
      </c>
      <c r="L59" s="173">
        <f t="shared" si="37"/>
        <v>5.7274000455351021E-4</v>
      </c>
      <c r="M59" s="173">
        <f t="shared" si="37"/>
        <v>-5.8486588504851045E-4</v>
      </c>
      <c r="N59" s="173">
        <f t="shared" si="37"/>
        <v>-5.5909649556729025E-4</v>
      </c>
      <c r="O59" s="173">
        <f t="shared" si="37"/>
        <v>-4.5851332084461956E-4</v>
      </c>
      <c r="P59" s="173">
        <f t="shared" si="37"/>
        <v>-1.8562707254676084E-3</v>
      </c>
      <c r="Q59" s="173">
        <f t="shared" si="37"/>
        <v>4.5226948946876916E-4</v>
      </c>
      <c r="R59" s="173">
        <f t="shared" si="37"/>
        <v>1.0430334717551335E-3</v>
      </c>
      <c r="S59" s="173">
        <f t="shared" si="37"/>
        <v>-5.3884657496334099E-4</v>
      </c>
      <c r="T59" s="173">
        <f t="shared" si="37"/>
        <v>-1.3658197821872456E-3</v>
      </c>
      <c r="U59" s="173">
        <f t="shared" si="37"/>
        <v>-2.013919492876218E-4</v>
      </c>
      <c r="V59" s="173">
        <f t="shared" si="37"/>
        <v>-9.6332441888283152E-4</v>
      </c>
      <c r="W59" s="173">
        <f t="shared" si="37"/>
        <v>2.6074608156530032E-4</v>
      </c>
      <c r="X59" s="766">
        <f t="shared" si="37"/>
        <v>9.5965365738353648E-4</v>
      </c>
      <c r="Y59" s="766">
        <f t="shared" si="37"/>
        <v>4.4301470712929933E-4</v>
      </c>
      <c r="Z59" s="766">
        <f t="shared" si="37"/>
        <v>5.3854731995350533E-5</v>
      </c>
    </row>
    <row r="60" spans="1:28" x14ac:dyDescent="0.2">
      <c r="A60" s="162" t="s">
        <v>58</v>
      </c>
      <c r="B60" s="165" t="s">
        <v>59</v>
      </c>
      <c r="C60" s="173"/>
      <c r="D60" s="173">
        <f t="shared" ref="D60:Z60" si="38">(D8-C8)/(D$22-C$22)*((D$22-C$22)/C$22)</f>
        <v>-4.0499640745880966E-3</v>
      </c>
      <c r="E60" s="173">
        <f t="shared" si="38"/>
        <v>-1.3076835073522995E-2</v>
      </c>
      <c r="F60" s="173">
        <f t="shared" si="38"/>
        <v>2.711348556856391E-3</v>
      </c>
      <c r="G60" s="173">
        <f t="shared" si="38"/>
        <v>7.535053722794738E-3</v>
      </c>
      <c r="H60" s="173">
        <f t="shared" si="38"/>
        <v>-6.5903235566546696E-4</v>
      </c>
      <c r="I60" s="173">
        <f t="shared" si="38"/>
        <v>4.2605584715844228E-3</v>
      </c>
      <c r="J60" s="173">
        <f t="shared" si="38"/>
        <v>-1.0386200407465948E-2</v>
      </c>
      <c r="K60" s="173">
        <f t="shared" si="38"/>
        <v>-7.7819225155608433E-3</v>
      </c>
      <c r="L60" s="173">
        <f t="shared" si="38"/>
        <v>-1.1485132750306299E-3</v>
      </c>
      <c r="M60" s="173">
        <f t="shared" si="38"/>
        <v>4.6387523341894395E-3</v>
      </c>
      <c r="N60" s="173">
        <f t="shared" si="38"/>
        <v>-3.2503193367796174E-3</v>
      </c>
      <c r="O60" s="173">
        <f t="shared" si="38"/>
        <v>-2.145786856421395E-3</v>
      </c>
      <c r="P60" s="173">
        <f t="shared" si="38"/>
        <v>7.9277746145558822E-3</v>
      </c>
      <c r="Q60" s="173">
        <f t="shared" si="38"/>
        <v>9.0602557143299716E-3</v>
      </c>
      <c r="R60" s="173">
        <f t="shared" si="38"/>
        <v>1.6143594710836991E-2</v>
      </c>
      <c r="S60" s="173">
        <f t="shared" si="38"/>
        <v>9.6787174628514324E-3</v>
      </c>
      <c r="T60" s="173">
        <f t="shared" si="38"/>
        <v>-1.9111678185933883E-2</v>
      </c>
      <c r="U60" s="173">
        <f t="shared" si="38"/>
        <v>-4.4040831074246235E-3</v>
      </c>
      <c r="V60" s="173">
        <f t="shared" si="38"/>
        <v>-1.2367249224304424E-2</v>
      </c>
      <c r="W60" s="173">
        <f t="shared" si="38"/>
        <v>-9.328475502595631E-3</v>
      </c>
      <c r="X60" s="766">
        <f t="shared" si="38"/>
        <v>1.0812986439000059E-3</v>
      </c>
      <c r="Y60" s="766">
        <f t="shared" si="38"/>
        <v>5.5564308917115091E-4</v>
      </c>
      <c r="Z60" s="766">
        <f t="shared" si="38"/>
        <v>-2.7256929458005972E-3</v>
      </c>
    </row>
    <row r="61" spans="1:28" x14ac:dyDescent="0.2">
      <c r="A61" s="162" t="s">
        <v>60</v>
      </c>
      <c r="B61" s="165" t="s">
        <v>61</v>
      </c>
      <c r="C61" s="173"/>
      <c r="D61" s="173">
        <f t="shared" ref="D61:Z61" si="39">(D9-C9)/(D$22-C$22)*((D$22-C$22)/C$22)</f>
        <v>-3.1341756156860229E-3</v>
      </c>
      <c r="E61" s="173">
        <f t="shared" si="39"/>
        <v>-4.8693217767856439E-3</v>
      </c>
      <c r="F61" s="173">
        <f t="shared" si="39"/>
        <v>-6.4820823388252549E-4</v>
      </c>
      <c r="G61" s="173">
        <f t="shared" si="39"/>
        <v>-4.4158240739916987E-3</v>
      </c>
      <c r="H61" s="173">
        <f t="shared" si="39"/>
        <v>6.3631331414064889E-3</v>
      </c>
      <c r="I61" s="173">
        <f t="shared" si="39"/>
        <v>-3.1553024673348037E-3</v>
      </c>
      <c r="J61" s="173">
        <f t="shared" si="39"/>
        <v>-1.7816964872753994E-3</v>
      </c>
      <c r="K61" s="173">
        <f t="shared" si="39"/>
        <v>3.6356993548747676E-3</v>
      </c>
      <c r="L61" s="173">
        <f t="shared" si="39"/>
        <v>8.5393971588800903E-3</v>
      </c>
      <c r="M61" s="173">
        <f t="shared" si="39"/>
        <v>1.3560261564851623E-3</v>
      </c>
      <c r="N61" s="173">
        <f t="shared" si="39"/>
        <v>-2.2315125569093534E-3</v>
      </c>
      <c r="O61" s="173">
        <f t="shared" si="39"/>
        <v>5.3905170473051434E-3</v>
      </c>
      <c r="P61" s="173">
        <f t="shared" si="39"/>
        <v>3.5826705875976187E-4</v>
      </c>
      <c r="Q61" s="173">
        <f t="shared" si="39"/>
        <v>-1.2852043881189525E-2</v>
      </c>
      <c r="R61" s="173">
        <f t="shared" si="39"/>
        <v>7.130362698878543E-3</v>
      </c>
      <c r="S61" s="173">
        <f t="shared" si="39"/>
        <v>-2.8744240154051698E-3</v>
      </c>
      <c r="T61" s="173">
        <f t="shared" si="39"/>
        <v>-7.5887396866696852E-3</v>
      </c>
      <c r="U61" s="173">
        <f t="shared" si="39"/>
        <v>-3.3813036930821156E-3</v>
      </c>
      <c r="V61" s="173">
        <f t="shared" si="39"/>
        <v>-1.051143487696044E-3</v>
      </c>
      <c r="W61" s="173">
        <f t="shared" si="39"/>
        <v>8.1257399176280672E-3</v>
      </c>
      <c r="X61" s="766">
        <f t="shared" si="39"/>
        <v>9.6730268833173146E-3</v>
      </c>
      <c r="Y61" s="766">
        <f t="shared" si="39"/>
        <v>3.6708320792277534E-3</v>
      </c>
      <c r="Z61" s="766">
        <f t="shared" si="39"/>
        <v>-1.4589534529614715E-3</v>
      </c>
    </row>
    <row r="62" spans="1:28" x14ac:dyDescent="0.2">
      <c r="A62" s="162" t="s">
        <v>62</v>
      </c>
      <c r="B62" s="165" t="s">
        <v>63</v>
      </c>
      <c r="C62" s="173"/>
      <c r="D62" s="173">
        <f t="shared" ref="D62:Z62" si="40">(D10-C10)/(D$22-C$22)*((D$22-C$22)/C$22)</f>
        <v>-1.192731880993413E-3</v>
      </c>
      <c r="E62" s="173">
        <f t="shared" si="40"/>
        <v>-4.1404241704113626E-4</v>
      </c>
      <c r="F62" s="173">
        <f t="shared" si="40"/>
        <v>-1.4197972759971921E-3</v>
      </c>
      <c r="G62" s="173">
        <f t="shared" si="40"/>
        <v>-2.2128438332432122E-3</v>
      </c>
      <c r="H62" s="173">
        <f t="shared" si="40"/>
        <v>-5.8878105382080407E-4</v>
      </c>
      <c r="I62" s="173">
        <f t="shared" si="40"/>
        <v>2.2072547607138475E-3</v>
      </c>
      <c r="J62" s="173">
        <f t="shared" si="40"/>
        <v>-6.468449721211075E-4</v>
      </c>
      <c r="K62" s="173">
        <f t="shared" si="40"/>
        <v>-1.5109539720009095E-4</v>
      </c>
      <c r="L62" s="173">
        <f t="shared" si="40"/>
        <v>-7.7752517006415419E-5</v>
      </c>
      <c r="M62" s="173">
        <f t="shared" si="40"/>
        <v>2.1777610402303653E-4</v>
      </c>
      <c r="N62" s="173">
        <f t="shared" si="40"/>
        <v>5.3983778975350959E-4</v>
      </c>
      <c r="O62" s="173">
        <f t="shared" si="40"/>
        <v>-9.2321516657095529E-4</v>
      </c>
      <c r="P62" s="173">
        <f t="shared" si="40"/>
        <v>-6.1060912241875582E-4</v>
      </c>
      <c r="Q62" s="173">
        <f t="shared" si="40"/>
        <v>-1.4232389236756536E-3</v>
      </c>
      <c r="R62" s="173">
        <f t="shared" si="40"/>
        <v>2.7551564638921618E-4</v>
      </c>
      <c r="S62" s="173">
        <f t="shared" si="40"/>
        <v>1.6151168437876241E-4</v>
      </c>
      <c r="T62" s="173">
        <f t="shared" si="40"/>
        <v>4.1804377084032012E-4</v>
      </c>
      <c r="U62" s="173">
        <f t="shared" si="40"/>
        <v>-6.0062989697837459E-4</v>
      </c>
      <c r="V62" s="173">
        <f t="shared" si="40"/>
        <v>-8.1276837564190219E-4</v>
      </c>
      <c r="W62" s="173">
        <f t="shared" si="40"/>
        <v>2.4165364624953159E-3</v>
      </c>
      <c r="X62" s="766">
        <f t="shared" si="40"/>
        <v>1.1693552652265867E-3</v>
      </c>
      <c r="Y62" s="766">
        <f t="shared" si="40"/>
        <v>1.1708570279146074E-3</v>
      </c>
      <c r="Z62" s="766">
        <f t="shared" si="40"/>
        <v>7.299247625308107E-4</v>
      </c>
    </row>
    <row r="63" spans="1:28" x14ac:dyDescent="0.2">
      <c r="A63" s="162" t="s">
        <v>64</v>
      </c>
      <c r="B63" s="165" t="s">
        <v>65</v>
      </c>
      <c r="C63" s="173"/>
      <c r="D63" s="173">
        <f t="shared" ref="D63:Z63" si="41">(D11-C11)/(D$22-C$22)*((D$22-C$22)/C$22)</f>
        <v>-3.3249658730455495E-3</v>
      </c>
      <c r="E63" s="173">
        <f t="shared" si="41"/>
        <v>-4.647129312422121E-3</v>
      </c>
      <c r="F63" s="173">
        <f t="shared" si="41"/>
        <v>2.2243581237425761E-3</v>
      </c>
      <c r="G63" s="173">
        <f t="shared" si="41"/>
        <v>3.3646132132602565E-3</v>
      </c>
      <c r="H63" s="173">
        <f t="shared" si="41"/>
        <v>2.0826033921868712E-4</v>
      </c>
      <c r="I63" s="173">
        <f t="shared" si="41"/>
        <v>4.6940174209833957E-3</v>
      </c>
      <c r="J63" s="173">
        <f t="shared" si="41"/>
        <v>-2.8008303983180697E-3</v>
      </c>
      <c r="K63" s="173">
        <f t="shared" si="41"/>
        <v>-1.7573809537134539E-3</v>
      </c>
      <c r="L63" s="173">
        <f t="shared" si="41"/>
        <v>3.3246325262030634E-3</v>
      </c>
      <c r="M63" s="173">
        <f t="shared" si="41"/>
        <v>-1.7864958779408621E-3</v>
      </c>
      <c r="N63" s="173">
        <f t="shared" si="41"/>
        <v>-1.0488445331096007E-3</v>
      </c>
      <c r="O63" s="173">
        <f t="shared" si="41"/>
        <v>3.0916099933669724E-3</v>
      </c>
      <c r="P63" s="173">
        <f t="shared" si="41"/>
        <v>-1.090798924790495E-2</v>
      </c>
      <c r="Q63" s="173">
        <f t="shared" si="41"/>
        <v>2.5248938129442625E-3</v>
      </c>
      <c r="R63" s="173">
        <f t="shared" si="41"/>
        <v>-2.3105669381724239E-3</v>
      </c>
      <c r="S63" s="173">
        <f t="shared" si="41"/>
        <v>-1.3364732298644356E-3</v>
      </c>
      <c r="T63" s="173">
        <f t="shared" si="41"/>
        <v>-6.5634504632338026E-4</v>
      </c>
      <c r="U63" s="173">
        <f t="shared" si="41"/>
        <v>5.6876951853893354E-3</v>
      </c>
      <c r="V63" s="173">
        <f t="shared" si="41"/>
        <v>-6.930577396289786E-3</v>
      </c>
      <c r="W63" s="173">
        <f t="shared" si="41"/>
        <v>-2.7316519244855228E-4</v>
      </c>
      <c r="X63" s="766">
        <f t="shared" si="41"/>
        <v>6.8189976402070534E-3</v>
      </c>
      <c r="Y63" s="766">
        <f t="shared" si="41"/>
        <v>5.366743196877505E-3</v>
      </c>
      <c r="Z63" s="766">
        <f t="shared" si="41"/>
        <v>1.3452051114104698E-5</v>
      </c>
    </row>
    <row r="64" spans="1:28" x14ac:dyDescent="0.2">
      <c r="A64" s="162" t="s">
        <v>66</v>
      </c>
      <c r="B64" s="163" t="s">
        <v>917</v>
      </c>
      <c r="C64" s="173"/>
      <c r="D64" s="173">
        <f t="shared" ref="D64:Z64" si="42">(D12-C12)/(D$22-C$22)*((D$22-C$22)/C$22)</f>
        <v>-2.3289125909456924E-3</v>
      </c>
      <c r="E64" s="173">
        <f t="shared" si="42"/>
        <v>-9.9190404553143878E-5</v>
      </c>
      <c r="F64" s="173">
        <f t="shared" si="42"/>
        <v>-3.7739627330172312E-3</v>
      </c>
      <c r="G64" s="173">
        <f t="shared" si="42"/>
        <v>7.6612292903592248E-3</v>
      </c>
      <c r="H64" s="173">
        <f t="shared" si="42"/>
        <v>1.532228118591501E-3</v>
      </c>
      <c r="I64" s="173">
        <f t="shared" si="42"/>
        <v>6.1698884920548536E-3</v>
      </c>
      <c r="J64" s="173">
        <f t="shared" si="42"/>
        <v>5.3065616503173143E-3</v>
      </c>
      <c r="K64" s="173">
        <f t="shared" si="42"/>
        <v>-1.7552369991475081E-2</v>
      </c>
      <c r="L64" s="173">
        <f t="shared" si="42"/>
        <v>-1.7732783501169419E-4</v>
      </c>
      <c r="M64" s="173">
        <f t="shared" si="42"/>
        <v>6.0731837550211413E-3</v>
      </c>
      <c r="N64" s="173">
        <f t="shared" si="42"/>
        <v>3.4795336643723552E-3</v>
      </c>
      <c r="O64" s="173">
        <f t="shared" si="42"/>
        <v>1.8459222030025697E-3</v>
      </c>
      <c r="P64" s="173">
        <f t="shared" si="42"/>
        <v>-1.7157306685710691E-3</v>
      </c>
      <c r="Q64" s="173">
        <f t="shared" si="42"/>
        <v>-5.001740919880291E-3</v>
      </c>
      <c r="R64" s="173">
        <f t="shared" si="42"/>
        <v>6.0165517582224173E-3</v>
      </c>
      <c r="S64" s="173">
        <f t="shared" si="42"/>
        <v>8.2860798113209341E-3</v>
      </c>
      <c r="T64" s="173">
        <f t="shared" si="42"/>
        <v>3.862404533734595E-3</v>
      </c>
      <c r="U64" s="173">
        <f t="shared" si="42"/>
        <v>3.1460374800967726E-3</v>
      </c>
      <c r="V64" s="173">
        <f t="shared" si="42"/>
        <v>6.7760231938912008E-3</v>
      </c>
      <c r="W64" s="173">
        <f t="shared" si="42"/>
        <v>1.2857358044671634E-2</v>
      </c>
      <c r="X64" s="766">
        <f t="shared" si="42"/>
        <v>-1.8324403311671639E-3</v>
      </c>
      <c r="Y64" s="766">
        <f t="shared" si="42"/>
        <v>4.5488759598893988E-3</v>
      </c>
      <c r="Z64" s="766">
        <f t="shared" si="42"/>
        <v>7.2113793320804573E-3</v>
      </c>
    </row>
    <row r="65" spans="1:28" x14ac:dyDescent="0.2">
      <c r="A65" s="162" t="s">
        <v>67</v>
      </c>
      <c r="B65" s="165" t="s">
        <v>68</v>
      </c>
      <c r="C65" s="173"/>
      <c r="D65" s="173">
        <f t="shared" ref="D65:Z65" si="43">(D13-C13)/(D$22-C$22)*((D$22-C$22)/C$22)</f>
        <v>-6.5542737207039195E-4</v>
      </c>
      <c r="E65" s="173">
        <f t="shared" si="43"/>
        <v>-9.0706053362381582E-4</v>
      </c>
      <c r="F65" s="173">
        <f t="shared" si="43"/>
        <v>-3.1444000775181355E-3</v>
      </c>
      <c r="G65" s="173">
        <f t="shared" si="43"/>
        <v>8.0800042782345829E-3</v>
      </c>
      <c r="H65" s="173">
        <f t="shared" si="43"/>
        <v>-5.3745347707970833E-4</v>
      </c>
      <c r="I65" s="173">
        <f t="shared" si="43"/>
        <v>3.0167978799626903E-3</v>
      </c>
      <c r="J65" s="173">
        <f t="shared" si="43"/>
        <v>1.4299012633967013E-3</v>
      </c>
      <c r="K65" s="173">
        <f t="shared" si="43"/>
        <v>7.1497110964563221E-4</v>
      </c>
      <c r="L65" s="173">
        <f t="shared" si="43"/>
        <v>-9.2005841992165232E-4</v>
      </c>
      <c r="M65" s="173">
        <f t="shared" si="43"/>
        <v>1.0994806693636902E-3</v>
      </c>
      <c r="N65" s="173">
        <f t="shared" si="43"/>
        <v>-2.6472937361145458E-3</v>
      </c>
      <c r="O65" s="173">
        <f t="shared" si="43"/>
        <v>-2.5268072748119244E-3</v>
      </c>
      <c r="P65" s="173">
        <f t="shared" si="43"/>
        <v>-1.1008306590907613E-3</v>
      </c>
      <c r="Q65" s="173">
        <f t="shared" si="43"/>
        <v>1.9996233459313744E-4</v>
      </c>
      <c r="R65" s="173">
        <f t="shared" si="43"/>
        <v>5.1284454665095529E-3</v>
      </c>
      <c r="S65" s="173">
        <f t="shared" si="43"/>
        <v>3.1391481809222945E-3</v>
      </c>
      <c r="T65" s="173">
        <f t="shared" si="43"/>
        <v>-2.6440048072742172E-3</v>
      </c>
      <c r="U65" s="173">
        <f t="shared" si="43"/>
        <v>8.5327408243271289E-4</v>
      </c>
      <c r="V65" s="173">
        <f t="shared" si="43"/>
        <v>2.6566120082293816E-3</v>
      </c>
      <c r="W65" s="173">
        <f t="shared" si="43"/>
        <v>6.7149292393622797E-3</v>
      </c>
      <c r="X65" s="766">
        <f t="shared" si="43"/>
        <v>1.3637149048438351E-3</v>
      </c>
      <c r="Y65" s="766">
        <f t="shared" si="43"/>
        <v>4.8881644989744889E-3</v>
      </c>
      <c r="Z65" s="766">
        <f t="shared" si="43"/>
        <v>1.8834095716338583E-3</v>
      </c>
    </row>
    <row r="66" spans="1:28" x14ac:dyDescent="0.2">
      <c r="A66" s="162" t="s">
        <v>69</v>
      </c>
      <c r="B66" s="165" t="s">
        <v>70</v>
      </c>
      <c r="C66" s="173"/>
      <c r="D66" s="173">
        <f t="shared" ref="D66:Z66" si="44">(D14-C14)/(D$22-C$22)*((D$22-C$22)/C$22)</f>
        <v>-1.0478909303454591E-2</v>
      </c>
      <c r="E66" s="173">
        <f t="shared" si="44"/>
        <v>-3.8846649944238756E-3</v>
      </c>
      <c r="F66" s="173">
        <f t="shared" si="44"/>
        <v>-2.7345009207681375E-3</v>
      </c>
      <c r="G66" s="173">
        <f t="shared" si="44"/>
        <v>7.7364262500872315E-3</v>
      </c>
      <c r="H66" s="173">
        <f t="shared" si="44"/>
        <v>-8.7668402095112379E-3</v>
      </c>
      <c r="I66" s="173">
        <f t="shared" si="44"/>
        <v>-2.2099505806186638E-3</v>
      </c>
      <c r="J66" s="173">
        <f t="shared" si="44"/>
        <v>3.1655253132725414E-3</v>
      </c>
      <c r="K66" s="173">
        <f t="shared" si="44"/>
        <v>1.2817157472341239E-3</v>
      </c>
      <c r="L66" s="173">
        <f t="shared" si="44"/>
        <v>-1.0584414519516562E-2</v>
      </c>
      <c r="M66" s="173">
        <f t="shared" si="44"/>
        <v>-2.0512205579243468E-3</v>
      </c>
      <c r="N66" s="173">
        <f t="shared" si="44"/>
        <v>-2.5758232408284369E-4</v>
      </c>
      <c r="O66" s="173">
        <f t="shared" si="44"/>
        <v>-3.8311668174825426E-3</v>
      </c>
      <c r="P66" s="173">
        <f t="shared" si="44"/>
        <v>6.4719041740422735E-4</v>
      </c>
      <c r="Q66" s="173">
        <f t="shared" si="44"/>
        <v>6.2327328577726343E-4</v>
      </c>
      <c r="R66" s="173">
        <f t="shared" si="44"/>
        <v>3.2463567451317455E-3</v>
      </c>
      <c r="S66" s="173">
        <f t="shared" si="44"/>
        <v>3.0426491991288247E-3</v>
      </c>
      <c r="T66" s="173">
        <f t="shared" si="44"/>
        <v>-3.3123064682300898E-3</v>
      </c>
      <c r="U66" s="173">
        <f t="shared" si="44"/>
        <v>7.5999164261232046E-4</v>
      </c>
      <c r="V66" s="173">
        <f t="shared" si="44"/>
        <v>-2.03967011526916E-3</v>
      </c>
      <c r="W66" s="173">
        <f t="shared" si="44"/>
        <v>6.5503234696107464E-3</v>
      </c>
      <c r="X66" s="766">
        <f t="shared" si="44"/>
        <v>-6.8239851168103085E-4</v>
      </c>
      <c r="Y66" s="766">
        <f t="shared" si="44"/>
        <v>9.4782685302795017E-4</v>
      </c>
      <c r="Z66" s="766">
        <f t="shared" si="44"/>
        <v>1.2292316139261065E-3</v>
      </c>
    </row>
    <row r="67" spans="1:28" x14ac:dyDescent="0.2">
      <c r="A67" s="162" t="s">
        <v>71</v>
      </c>
      <c r="B67" s="165" t="s">
        <v>72</v>
      </c>
      <c r="C67" s="173"/>
      <c r="D67" s="173">
        <f t="shared" ref="D67:Z67" si="45">(D15-C15)/(D$22-C$22)*((D$22-C$22)/C$22)</f>
        <v>1.3675152493740346E-3</v>
      </c>
      <c r="E67" s="173">
        <f t="shared" si="45"/>
        <v>-1.0430789026915809E-2</v>
      </c>
      <c r="F67" s="173">
        <f t="shared" si="45"/>
        <v>-7.2285584674568687E-3</v>
      </c>
      <c r="G67" s="173">
        <f t="shared" si="45"/>
        <v>5.6757553139722477E-3</v>
      </c>
      <c r="H67" s="173">
        <f t="shared" si="45"/>
        <v>5.4362157973967947E-3</v>
      </c>
      <c r="I67" s="173">
        <f t="shared" si="45"/>
        <v>4.9753781882922662E-3</v>
      </c>
      <c r="J67" s="173">
        <f t="shared" si="45"/>
        <v>1.0935483544329347E-2</v>
      </c>
      <c r="K67" s="173">
        <f t="shared" si="45"/>
        <v>1.3476345511363034E-2</v>
      </c>
      <c r="L67" s="173">
        <f t="shared" si="45"/>
        <v>9.4402353818855336E-3</v>
      </c>
      <c r="M67" s="173">
        <f t="shared" si="45"/>
        <v>7.1791386045611813E-3</v>
      </c>
      <c r="N67" s="173">
        <f t="shared" si="45"/>
        <v>6.5990618938246651E-3</v>
      </c>
      <c r="O67" s="173">
        <f t="shared" si="45"/>
        <v>4.2753758565742877E-3</v>
      </c>
      <c r="P67" s="173">
        <f t="shared" si="45"/>
        <v>1.4370247441579064E-3</v>
      </c>
      <c r="Q67" s="173">
        <f t="shared" si="45"/>
        <v>-3.5519689696863269E-3</v>
      </c>
      <c r="R67" s="173">
        <f t="shared" si="45"/>
        <v>9.6281907826643257E-4</v>
      </c>
      <c r="S67" s="173">
        <f t="shared" si="45"/>
        <v>2.919272674201358E-3</v>
      </c>
      <c r="T67" s="173">
        <f t="shared" si="45"/>
        <v>-7.8854985870593626E-4</v>
      </c>
      <c r="U67" s="173">
        <f t="shared" si="45"/>
        <v>-4.5142064229294265E-3</v>
      </c>
      <c r="V67" s="173">
        <f t="shared" si="45"/>
        <v>-7.5356806785791908E-4</v>
      </c>
      <c r="W67" s="173">
        <f t="shared" si="45"/>
        <v>-1.186755704119779E-3</v>
      </c>
      <c r="X67" s="766">
        <f t="shared" si="45"/>
        <v>1.6521667609863963E-3</v>
      </c>
      <c r="Y67" s="766">
        <f t="shared" si="45"/>
        <v>1.7151052235272217E-3</v>
      </c>
      <c r="Z67" s="766">
        <f t="shared" si="45"/>
        <v>-8.5400090497576679E-4</v>
      </c>
    </row>
    <row r="68" spans="1:28" x14ac:dyDescent="0.2">
      <c r="A68" s="162" t="s">
        <v>73</v>
      </c>
      <c r="B68" s="165" t="s">
        <v>74</v>
      </c>
      <c r="C68" s="173"/>
      <c r="D68" s="173">
        <f t="shared" ref="D68:Z68" si="46">(D16-C16)/(D$22-C$22)*((D$22-C$22)/C$22)</f>
        <v>1.1921498835522346E-3</v>
      </c>
      <c r="E68" s="173">
        <f t="shared" si="46"/>
        <v>-7.3388598506373198E-3</v>
      </c>
      <c r="F68" s="173">
        <f t="shared" si="46"/>
        <v>-5.0900138159375354E-3</v>
      </c>
      <c r="G68" s="173">
        <f t="shared" si="46"/>
        <v>-8.1672170536147611E-4</v>
      </c>
      <c r="H68" s="173">
        <f t="shared" si="46"/>
        <v>3.6723511746650397E-3</v>
      </c>
      <c r="I68" s="173">
        <f t="shared" si="46"/>
        <v>1.3551410249692045E-3</v>
      </c>
      <c r="J68" s="173">
        <f t="shared" si="46"/>
        <v>2.389446519084177E-3</v>
      </c>
      <c r="K68" s="173">
        <f t="shared" si="46"/>
        <v>3.818389875979791E-3</v>
      </c>
      <c r="L68" s="173">
        <f t="shared" si="46"/>
        <v>1.7848754123220036E-3</v>
      </c>
      <c r="M68" s="173">
        <f t="shared" si="46"/>
        <v>2.2589755534975563E-3</v>
      </c>
      <c r="N68" s="173">
        <f t="shared" si="46"/>
        <v>3.5294038008976542E-3</v>
      </c>
      <c r="O68" s="173">
        <f t="shared" si="46"/>
        <v>2.7361048217122651E-3</v>
      </c>
      <c r="P68" s="173">
        <f t="shared" si="46"/>
        <v>7.1824230477652109E-4</v>
      </c>
      <c r="Q68" s="173">
        <f t="shared" si="46"/>
        <v>3.5768497093898664E-4</v>
      </c>
      <c r="R68" s="173">
        <f t="shared" si="46"/>
        <v>4.232324239670876E-3</v>
      </c>
      <c r="S68" s="173">
        <f t="shared" si="46"/>
        <v>1.8192167764986887E-4</v>
      </c>
      <c r="T68" s="173">
        <f t="shared" si="46"/>
        <v>3.4513669938113709E-6</v>
      </c>
      <c r="U68" s="173">
        <f t="shared" si="46"/>
        <v>2.4178310717019136E-3</v>
      </c>
      <c r="V68" s="173">
        <f t="shared" si="46"/>
        <v>2.3108778424170066E-3</v>
      </c>
      <c r="W68" s="173">
        <f t="shared" si="46"/>
        <v>-1.4269514618209472E-3</v>
      </c>
      <c r="X68" s="766">
        <f t="shared" si="46"/>
        <v>2.1735942549809149E-3</v>
      </c>
      <c r="Y68" s="766">
        <f t="shared" si="46"/>
        <v>4.1958966419339012E-3</v>
      </c>
      <c r="Z68" s="766">
        <f t="shared" si="46"/>
        <v>-1.0497998112863143E-3</v>
      </c>
    </row>
    <row r="69" spans="1:28" x14ac:dyDescent="0.2">
      <c r="A69" s="162" t="s">
        <v>75</v>
      </c>
      <c r="B69" s="165" t="s">
        <v>76</v>
      </c>
      <c r="C69" s="173"/>
      <c r="D69" s="173">
        <f t="shared" ref="D69:Z69" si="47">(D17-C17)/(D$22-C$22)*((D$22-C$22)/C$22)</f>
        <v>1.0960910835332023E-3</v>
      </c>
      <c r="E69" s="173">
        <f t="shared" si="47"/>
        <v>-5.1658494811480558E-4</v>
      </c>
      <c r="F69" s="173">
        <f t="shared" si="47"/>
        <v>9.2652495819965869E-4</v>
      </c>
      <c r="G69" s="173">
        <f t="shared" si="47"/>
        <v>2.1157370749286001E-3</v>
      </c>
      <c r="H69" s="173">
        <f t="shared" si="47"/>
        <v>-7.812094155307778E-4</v>
      </c>
      <c r="I69" s="173">
        <f t="shared" si="47"/>
        <v>-2.1011491069047628E-4</v>
      </c>
      <c r="J69" s="173">
        <f t="shared" si="47"/>
        <v>1.0912993751901285E-3</v>
      </c>
      <c r="K69" s="173">
        <f t="shared" si="47"/>
        <v>-5.0744980432840996E-4</v>
      </c>
      <c r="L69" s="173">
        <f t="shared" si="47"/>
        <v>2.7700177825164035E-4</v>
      </c>
      <c r="M69" s="173">
        <f t="shared" si="47"/>
        <v>-4.373847449308076E-4</v>
      </c>
      <c r="N69" s="173">
        <f t="shared" si="47"/>
        <v>4.4249640506007599E-4</v>
      </c>
      <c r="O69" s="173">
        <f t="shared" si="47"/>
        <v>-4.5785063191030218E-4</v>
      </c>
      <c r="P69" s="173">
        <f t="shared" si="47"/>
        <v>4.9376396372912312E-4</v>
      </c>
      <c r="Q69" s="173">
        <f t="shared" si="47"/>
        <v>-2.5597751768931894E-4</v>
      </c>
      <c r="R69" s="173">
        <f t="shared" si="47"/>
        <v>1.9244094357842977E-3</v>
      </c>
      <c r="S69" s="173">
        <f t="shared" si="47"/>
        <v>3.9930686340274984E-4</v>
      </c>
      <c r="T69" s="173">
        <f t="shared" si="47"/>
        <v>-1.3303938896128626E-3</v>
      </c>
      <c r="U69" s="173">
        <f t="shared" si="47"/>
        <v>8.745535797251488E-5</v>
      </c>
      <c r="V69" s="173">
        <f t="shared" si="47"/>
        <v>-1.0297505718306912E-3</v>
      </c>
      <c r="W69" s="173">
        <f t="shared" si="47"/>
        <v>2.1845659211572176E-3</v>
      </c>
      <c r="X69" s="766">
        <f t="shared" si="47"/>
        <v>1.2659266403615887E-4</v>
      </c>
      <c r="Y69" s="766">
        <f t="shared" si="47"/>
        <v>-2.4839058613298219E-3</v>
      </c>
      <c r="Z69" s="766">
        <f t="shared" si="47"/>
        <v>1.3208322010052026E-4</v>
      </c>
    </row>
    <row r="70" spans="1:28" x14ac:dyDescent="0.2">
      <c r="A70" s="162"/>
      <c r="B70" s="361" t="s">
        <v>408</v>
      </c>
      <c r="C70" s="173"/>
      <c r="D70" s="173">
        <f t="shared" ref="D70:Z70" si="48">(D18-C18)/(D$22-C$22)*((D$22-C$22)/C$22)</f>
        <v>1.647303740598034E-3</v>
      </c>
      <c r="E70" s="173">
        <f t="shared" si="48"/>
        <v>1.263211938338874E-3</v>
      </c>
      <c r="F70" s="173">
        <f t="shared" si="48"/>
        <v>2.2009751280900676E-4</v>
      </c>
      <c r="G70" s="173">
        <f t="shared" si="48"/>
        <v>-3.4695471518444584E-3</v>
      </c>
      <c r="H70" s="173">
        <f t="shared" si="48"/>
        <v>-1.51663607852383E-3</v>
      </c>
      <c r="I70" s="173">
        <f t="shared" si="48"/>
        <v>-2.5961038022858677E-3</v>
      </c>
      <c r="J70" s="173">
        <f t="shared" si="48"/>
        <v>-4.5836092292943905E-3</v>
      </c>
      <c r="K70" s="173">
        <f t="shared" si="48"/>
        <v>1.1991229690434617E-2</v>
      </c>
      <c r="L70" s="173">
        <f t="shared" si="48"/>
        <v>8.7142199367463828E-4</v>
      </c>
      <c r="M70" s="173">
        <f t="shared" si="48"/>
        <v>-2.9548840858958812E-3</v>
      </c>
      <c r="N70" s="173">
        <f t="shared" si="48"/>
        <v>-2.0958003892535219E-3</v>
      </c>
      <c r="O70" s="173">
        <f t="shared" si="48"/>
        <v>-1.2962373429822882E-3</v>
      </c>
      <c r="P70" s="173">
        <f t="shared" si="48"/>
        <v>-5.1270574722674751E-4</v>
      </c>
      <c r="Q70" s="173">
        <f t="shared" si="48"/>
        <v>2.814448722584927E-3</v>
      </c>
      <c r="R70" s="173">
        <f t="shared" si="48"/>
        <v>-1.9437084683364149E-3</v>
      </c>
      <c r="S70" s="173">
        <f t="shared" si="48"/>
        <v>-1.4395503182522635E-3</v>
      </c>
      <c r="T70" s="173">
        <f t="shared" si="48"/>
        <v>1.1991860233801935E-3</v>
      </c>
      <c r="U70" s="173">
        <f t="shared" si="48"/>
        <v>6.4956209432097147E-6</v>
      </c>
      <c r="V70" s="173">
        <f t="shared" si="48"/>
        <v>-1.1280039655929036E-3</v>
      </c>
      <c r="W70" s="173">
        <f t="shared" si="48"/>
        <v>-2.7094500312031308E-3</v>
      </c>
      <c r="X70" s="766">
        <f t="shared" si="48"/>
        <v>-3.0533482890025723E-3</v>
      </c>
      <c r="Y70" s="766">
        <f t="shared" si="48"/>
        <v>-8.5736165630294657E-5</v>
      </c>
      <c r="Z70" s="766">
        <f t="shared" si="48"/>
        <v>-3.4695840046510096E-3</v>
      </c>
    </row>
    <row r="71" spans="1:28" s="10" customFormat="1" x14ac:dyDescent="0.2">
      <c r="A71" s="359"/>
      <c r="B71" s="360" t="s">
        <v>511</v>
      </c>
      <c r="C71" s="174"/>
      <c r="D71" s="174">
        <f>SUM(D55:D70)</f>
        <v>-3.4607782237370786E-2</v>
      </c>
      <c r="E71" s="174">
        <f>SUM(E55:E70)</f>
        <v>-9.3371422953159172E-2</v>
      </c>
      <c r="F71" s="174">
        <f t="shared" ref="F71:S71" si="49">SUM(F55:F70)</f>
        <v>2.8800379270272316E-2</v>
      </c>
      <c r="G71" s="174">
        <f t="shared" si="49"/>
        <v>8.8417768544304751E-3</v>
      </c>
      <c r="H71" s="174">
        <f t="shared" si="49"/>
        <v>3.686342776725722E-2</v>
      </c>
      <c r="I71" s="174">
        <f t="shared" si="49"/>
        <v>-5.5134959687230829E-3</v>
      </c>
      <c r="J71" s="174">
        <f t="shared" si="49"/>
        <v>2.3036069788865271E-2</v>
      </c>
      <c r="K71" s="174">
        <f t="shared" si="49"/>
        <v>5.801768952812935E-3</v>
      </c>
      <c r="L71" s="174">
        <f t="shared" si="49"/>
        <v>-2.7007139433053349E-4</v>
      </c>
      <c r="M71" s="174">
        <f t="shared" si="49"/>
        <v>2.6670139316447371E-2</v>
      </c>
      <c r="N71" s="174">
        <f t="shared" si="49"/>
        <v>1.5772599914765256E-3</v>
      </c>
      <c r="O71" s="174">
        <f t="shared" si="49"/>
        <v>2.6221804342209321E-2</v>
      </c>
      <c r="P71" s="174">
        <f t="shared" si="49"/>
        <v>-2.1852524848616703E-3</v>
      </c>
      <c r="Q71" s="174">
        <f t="shared" si="49"/>
        <v>-3.9478950467880768E-3</v>
      </c>
      <c r="R71" s="174">
        <f t="shared" si="49"/>
        <v>4.4346172660743088E-2</v>
      </c>
      <c r="S71" s="174">
        <f t="shared" si="49"/>
        <v>2.7749729702469039E-2</v>
      </c>
      <c r="T71" s="174">
        <f t="shared" ref="T71:Y71" si="50">SUM(T55:T70)</f>
        <v>-2.5503795408626559E-2</v>
      </c>
      <c r="U71" s="174">
        <f t="shared" si="50"/>
        <v>-8.7109472333623122E-3</v>
      </c>
      <c r="V71" s="174">
        <f t="shared" si="50"/>
        <v>6.0653496130844663E-5</v>
      </c>
      <c r="W71" s="174">
        <f t="shared" si="50"/>
        <v>4.610333186596479E-2</v>
      </c>
      <c r="X71" s="859">
        <f t="shared" si="50"/>
        <v>2.5416375067100833E-2</v>
      </c>
      <c r="Y71" s="859">
        <f t="shared" si="50"/>
        <v>2.4740634855904105E-2</v>
      </c>
      <c r="Z71" s="859">
        <f t="shared" ref="Z71" si="51">SUM(Z55:Z70)</f>
        <v>-9.0482770817999058E-3</v>
      </c>
      <c r="AA71"/>
      <c r="AB71"/>
    </row>
    <row r="72" spans="1:28" x14ac:dyDescent="0.2">
      <c r="A72" s="162"/>
      <c r="B72" s="361" t="s">
        <v>559</v>
      </c>
      <c r="C72" s="173"/>
      <c r="D72" s="173">
        <f t="shared" ref="D72:Z72" si="52">(D20-C20)/(D$22-C$22)*((D$22-C$22)/C$22)</f>
        <v>4.8982723503687839E-3</v>
      </c>
      <c r="E72" s="173">
        <f t="shared" si="52"/>
        <v>-5.5615380251888211E-3</v>
      </c>
      <c r="F72" s="173">
        <f t="shared" si="52"/>
        <v>6.3361179915271881E-3</v>
      </c>
      <c r="G72" s="173">
        <f t="shared" si="52"/>
        <v>8.4099519892297282E-3</v>
      </c>
      <c r="H72" s="173">
        <f t="shared" si="52"/>
        <v>4.8672533075871703E-3</v>
      </c>
      <c r="I72" s="173">
        <f t="shared" si="52"/>
        <v>-3.555988209112577E-3</v>
      </c>
      <c r="J72" s="173">
        <f t="shared" si="52"/>
        <v>1.0005026971100291E-3</v>
      </c>
      <c r="K72" s="173">
        <f t="shared" si="52"/>
        <v>-4.8372174786293866E-3</v>
      </c>
      <c r="L72" s="173">
        <f t="shared" si="52"/>
        <v>5.4631560575267857E-3</v>
      </c>
      <c r="M72" s="173">
        <f t="shared" si="52"/>
        <v>1.0938236880790823E-2</v>
      </c>
      <c r="N72" s="173">
        <f t="shared" si="52"/>
        <v>-2.1319452693662755E-3</v>
      </c>
      <c r="O72" s="173">
        <f t="shared" si="52"/>
        <v>-1.8990270244849451E-4</v>
      </c>
      <c r="P72" s="173">
        <f t="shared" si="52"/>
        <v>-4.0200243622315144E-3</v>
      </c>
      <c r="Q72" s="173">
        <f t="shared" si="52"/>
        <v>1.1641911826898164E-3</v>
      </c>
      <c r="R72" s="173">
        <f t="shared" si="52"/>
        <v>5.2082938853460561E-3</v>
      </c>
      <c r="S72" s="173">
        <f t="shared" si="52"/>
        <v>-1.9537314535084576E-3</v>
      </c>
      <c r="T72" s="173">
        <f t="shared" si="52"/>
        <v>-6.8103252487094383E-3</v>
      </c>
      <c r="U72" s="173">
        <f t="shared" si="52"/>
        <v>5.321456034448525E-4</v>
      </c>
      <c r="V72" s="173">
        <f t="shared" si="52"/>
        <v>-1.0588368410216004E-2</v>
      </c>
      <c r="W72" s="173">
        <f t="shared" si="52"/>
        <v>1.2004114128447528E-2</v>
      </c>
      <c r="X72" s="766">
        <f t="shared" si="52"/>
        <v>1.6768575312587204E-4</v>
      </c>
      <c r="Y72" s="766">
        <f t="shared" si="52"/>
        <v>1.135828546380325E-2</v>
      </c>
      <c r="Z72" s="766">
        <f t="shared" si="52"/>
        <v>1.0713497341065456E-2</v>
      </c>
    </row>
    <row r="73" spans="1:28" x14ac:dyDescent="0.2">
      <c r="A73" s="162"/>
      <c r="B73" s="361" t="s">
        <v>512</v>
      </c>
      <c r="C73" s="173"/>
      <c r="D73" s="173">
        <f t="shared" ref="D73:Z73" si="53">(D21-C21)/(D$22-C$22)*((D$22-C$22)/C$22)</f>
        <v>-5.3300708059658879E-3</v>
      </c>
      <c r="E73" s="173">
        <f t="shared" si="53"/>
        <v>3.3445454096082418E-3</v>
      </c>
      <c r="F73" s="173">
        <f t="shared" si="53"/>
        <v>-7.3286109287380111E-3</v>
      </c>
      <c r="G73" s="173">
        <f t="shared" si="53"/>
        <v>5.4830880441412572E-3</v>
      </c>
      <c r="H73" s="173">
        <f t="shared" si="53"/>
        <v>-7.2596821913561262E-3</v>
      </c>
      <c r="I73" s="173">
        <f t="shared" si="53"/>
        <v>7.5829903180009072E-3</v>
      </c>
      <c r="J73" s="173">
        <f t="shared" si="53"/>
        <v>7.7873334971053096E-3</v>
      </c>
      <c r="K73" s="173">
        <f t="shared" si="53"/>
        <v>5.5486450757489744E-3</v>
      </c>
      <c r="L73" s="173">
        <f t="shared" si="53"/>
        <v>2.6651260975273923E-3</v>
      </c>
      <c r="M73" s="173">
        <f t="shared" si="53"/>
        <v>-1.6032104669332157E-4</v>
      </c>
      <c r="N73" s="173">
        <f t="shared" si="53"/>
        <v>9.8803612438231833E-4</v>
      </c>
      <c r="O73" s="173">
        <f t="shared" si="53"/>
        <v>1.7475977945829093E-4</v>
      </c>
      <c r="P73" s="173">
        <f t="shared" si="53"/>
        <v>2.7227824074092002E-4</v>
      </c>
      <c r="Q73" s="173">
        <f t="shared" si="53"/>
        <v>6.9799567463472577E-4</v>
      </c>
      <c r="R73" s="173">
        <f t="shared" si="53"/>
        <v>2.8961704497296664E-4</v>
      </c>
      <c r="S73" s="173">
        <f t="shared" si="53"/>
        <v>-2.4058768584420926E-4</v>
      </c>
      <c r="T73" s="173">
        <f t="shared" si="53"/>
        <v>1.4321345980639248E-4</v>
      </c>
      <c r="U73" s="173">
        <f t="shared" si="53"/>
        <v>1.1988241465147694E-5</v>
      </c>
      <c r="V73" s="173">
        <f t="shared" si="53"/>
        <v>-8.9702888833327594E-6</v>
      </c>
      <c r="W73" s="173">
        <f t="shared" si="53"/>
        <v>-5.0456977708005695E-4</v>
      </c>
      <c r="X73" s="766">
        <f t="shared" si="53"/>
        <v>-1.1039554853811717E-4</v>
      </c>
      <c r="Y73" s="766">
        <f t="shared" si="53"/>
        <v>-2.7746309687962291E-5</v>
      </c>
      <c r="Z73" s="766">
        <f t="shared" si="53"/>
        <v>-7.9948231596991019E-4</v>
      </c>
    </row>
    <row r="74" spans="1:28" ht="21" customHeight="1" x14ac:dyDescent="0.2">
      <c r="A74" s="170"/>
      <c r="B74" s="171" t="s">
        <v>562</v>
      </c>
      <c r="C74" s="175"/>
      <c r="D74" s="175">
        <f t="shared" ref="D74:Z74" si="54">(D22-C22)/(D$22-C$22)*((D$22-C$22)/C$22)</f>
        <v>-3.5039580692967864E-2</v>
      </c>
      <c r="E74" s="175">
        <f t="shared" si="54"/>
        <v>-9.5588415568739968E-2</v>
      </c>
      <c r="F74" s="175">
        <f t="shared" si="54"/>
        <v>2.7807886333061711E-2</v>
      </c>
      <c r="G74" s="175">
        <f t="shared" si="54"/>
        <v>2.2734816887801382E-2</v>
      </c>
      <c r="H74" s="175">
        <f t="shared" si="54"/>
        <v>3.4470998883488285E-2</v>
      </c>
      <c r="I74" s="175">
        <f t="shared" si="54"/>
        <v>-1.4864938598345445E-3</v>
      </c>
      <c r="J74" s="175">
        <f t="shared" si="54"/>
        <v>3.182390598308079E-2</v>
      </c>
      <c r="K74" s="175">
        <f t="shared" si="54"/>
        <v>6.513196549932123E-3</v>
      </c>
      <c r="L74" s="175">
        <f t="shared" si="54"/>
        <v>7.8582107607238876E-3</v>
      </c>
      <c r="M74" s="175">
        <f t="shared" si="54"/>
        <v>3.7448055150544779E-2</v>
      </c>
      <c r="N74" s="175">
        <f t="shared" si="54"/>
        <v>4.3335084649252087E-4</v>
      </c>
      <c r="O74" s="175">
        <f t="shared" si="54"/>
        <v>2.620666141921929E-2</v>
      </c>
      <c r="P74" s="175">
        <f t="shared" si="54"/>
        <v>-5.9329986063524518E-3</v>
      </c>
      <c r="Q74" s="175">
        <f t="shared" si="54"/>
        <v>-2.0857081894636621E-3</v>
      </c>
      <c r="R74" s="175">
        <f t="shared" si="54"/>
        <v>4.984408359106212E-2</v>
      </c>
      <c r="S74" s="175">
        <f t="shared" si="54"/>
        <v>2.555541056311654E-2</v>
      </c>
      <c r="T74" s="175">
        <f t="shared" si="54"/>
        <v>-3.217090719752972E-2</v>
      </c>
      <c r="U74" s="175">
        <f t="shared" si="54"/>
        <v>-8.1668133884522029E-3</v>
      </c>
      <c r="V74" s="175">
        <f t="shared" si="54"/>
        <v>-1.0536685202968592E-2</v>
      </c>
      <c r="W74" s="175">
        <f t="shared" si="54"/>
        <v>5.7602876217332476E-2</v>
      </c>
      <c r="X74" s="860">
        <f t="shared" si="54"/>
        <v>2.54736652716883E-2</v>
      </c>
      <c r="Y74" s="860">
        <f t="shared" si="54"/>
        <v>3.6071174010019615E-2</v>
      </c>
      <c r="Z74" s="860">
        <f t="shared" si="54"/>
        <v>8.6573794329574034E-4</v>
      </c>
    </row>
    <row r="75" spans="1:28" s="861" customFormat="1" ht="15" x14ac:dyDescent="0.2">
      <c r="A75" s="960"/>
      <c r="B75" s="1217" t="s">
        <v>1237</v>
      </c>
      <c r="C75" s="965" t="e">
        <f t="shared" ref="C75:C76" si="55">(C23-B23)/(C$22-B$22)*((C$22-B$22)/B$22)</f>
        <v>#VALUE!</v>
      </c>
      <c r="D75" s="965">
        <f t="shared" ref="D75:D76" si="56">(D23-C23)/(D$22-C$22)*((D$22-C$22)/C$22)</f>
        <v>-2.9580353947318231E-2</v>
      </c>
      <c r="E75" s="965">
        <f t="shared" ref="E75:E76" si="57">(E23-D23)/(E$22-D$22)*((E$22-D$22)/D$22)</f>
        <v>-9.2420712866523202E-2</v>
      </c>
      <c r="F75" s="965">
        <f t="shared" ref="F75:F76" si="58">(F23-E23)/(F$22-E$22)*((F$22-E$22)/E$22)</f>
        <v>2.2943610309165793E-2</v>
      </c>
      <c r="G75" s="965">
        <f t="shared" ref="G75:G76" si="59">(G23-F23)/(G$22-F$22)*((G$22-F$22)/F$22)</f>
        <v>4.9311997917924823E-2</v>
      </c>
      <c r="H75" s="965">
        <f t="shared" ref="H75:H76" si="60">(H23-G23)/(H$22-G$22)*((H$22-G$22)/G$22)</f>
        <v>2.6502086255272755E-2</v>
      </c>
      <c r="I75" s="965">
        <f t="shared" ref="I75:I76" si="61">(I23-H23)/(I$22-H$22)*((I$22-H$22)/H$22)</f>
        <v>-8.2244670121511593E-4</v>
      </c>
      <c r="J75" s="965">
        <f t="shared" ref="J75:J76" si="62">(J23-I23)/(J$22-I$22)*((J$22-I$22)/I$22)</f>
        <v>2.1979020139443636E-2</v>
      </c>
      <c r="K75" s="965">
        <f t="shared" ref="K75:K76" si="63">(K23-J23)/(K$22-J$22)*((K$22-J$22)/J$22)</f>
        <v>1.1485249029290469E-2</v>
      </c>
      <c r="L75" s="965">
        <f t="shared" ref="L75:L76" si="64">(L23-K23)/(L$22-K$22)*((L$22-K$22)/K$22)</f>
        <v>8.7294523878658475E-3</v>
      </c>
      <c r="M75" s="965">
        <f t="shared" ref="M75:M76" si="65">(M23-L23)/(M$22-L$22)*((M$22-L$22)/L$22)</f>
        <v>3.1074157407999781E-2</v>
      </c>
      <c r="N75" s="965">
        <f t="shared" ref="N75:N76" si="66">(N23-M23)/(N$22-M$22)*((N$22-M$22)/M$22)</f>
        <v>4.2605338792068804E-3</v>
      </c>
      <c r="O75" s="965">
        <f t="shared" ref="O75:O76" si="67">(O23-N23)/(O$22-N$22)*((O$22-N$22)/N$22)</f>
        <v>1.0667591114026209E-2</v>
      </c>
      <c r="P75" s="965">
        <f t="shared" ref="P75:P76" si="68">(P23-O23)/(P$22-O$22)*((P$22-O$22)/O$22)</f>
        <v>-6.1392315124091422E-3</v>
      </c>
      <c r="Q75" s="965">
        <f t="shared" ref="Q75:Q76" si="69">(Q23-P23)/(Q$22-P$22)*((Q$22-P$22)/P$22)</f>
        <v>-2.4427969284844119E-3</v>
      </c>
      <c r="R75" s="965">
        <f t="shared" ref="R75:R76" si="70">(R23-Q23)/(R$22-Q$22)*((R$22-Q$22)/Q$22)</f>
        <v>5.3448080582112874E-2</v>
      </c>
      <c r="S75" s="965">
        <f t="shared" ref="S75:S76" si="71">(S23-R23)/(S$22-R$22)*((S$22-R$22)/R$22)</f>
        <v>2.0919779435138435E-2</v>
      </c>
      <c r="T75" s="965">
        <f t="shared" ref="T75:T76" si="72">(T23-S23)/(T$22-S$22)*((T$22-S$22)/S$22)</f>
        <v>-3.5461605686477583E-2</v>
      </c>
      <c r="U75" s="965">
        <f t="shared" ref="U75:U76" si="73">(U23-T23)/(U$22-T$22)*((U$22-T$22)/T$22)</f>
        <v>2.7058713716897006E-3</v>
      </c>
      <c r="V75" s="965">
        <f t="shared" ref="V75:V76" si="74">(V23-U23)/(V$22-U$22)*((V$22-U$22)/U$22)</f>
        <v>-2.2862252492846593E-2</v>
      </c>
      <c r="W75" s="965">
        <f t="shared" ref="W75:W76" si="75">(W23-V23)/(W$22-V$22)*((W$22-V$22)/V$22)</f>
        <v>3.70448020296444E-2</v>
      </c>
      <c r="X75" s="965">
        <f t="shared" ref="X75:X76" si="76">(X23-W23)/(X$22-W$22)*((X$22-W$22)/W$22)</f>
        <v>2.4451059714443512E-2</v>
      </c>
      <c r="Y75" s="965">
        <f t="shared" ref="Y75:Y76" si="77">(Y23-X23)/(Y$22-X$22)*((Y$22-X$22)/X$22)</f>
        <v>4.5319461707535258E-2</v>
      </c>
      <c r="Z75" s="965">
        <f t="shared" ref="Z75:Z76" si="78">(Z23-Y23)/(Z$22-Y$22)*((Z$22-Y$22)/Y$22)</f>
        <v>1.5217137562963287E-2</v>
      </c>
    </row>
    <row r="76" spans="1:28" s="861" customFormat="1" ht="15" x14ac:dyDescent="0.2">
      <c r="A76" s="960"/>
      <c r="B76" s="1218" t="s">
        <v>1425</v>
      </c>
      <c r="C76" s="965" t="e">
        <f t="shared" si="55"/>
        <v>#VALUE!</v>
      </c>
      <c r="D76" s="965">
        <f t="shared" si="56"/>
        <v>-3.5039580692967864E-2</v>
      </c>
      <c r="E76" s="965">
        <f t="shared" si="57"/>
        <v>-9.5588415568739968E-2</v>
      </c>
      <c r="F76" s="965">
        <f t="shared" si="58"/>
        <v>2.7807886333061711E-2</v>
      </c>
      <c r="G76" s="965">
        <f t="shared" si="59"/>
        <v>2.2734816887801382E-2</v>
      </c>
      <c r="H76" s="965">
        <f t="shared" si="60"/>
        <v>3.4470998883488285E-2</v>
      </c>
      <c r="I76" s="965">
        <f t="shared" si="61"/>
        <v>-1.4864938598345445E-3</v>
      </c>
      <c r="J76" s="965">
        <f t="shared" si="62"/>
        <v>3.182390598308079E-2</v>
      </c>
      <c r="K76" s="965">
        <f t="shared" si="63"/>
        <v>6.513196549932123E-3</v>
      </c>
      <c r="L76" s="965">
        <f t="shared" si="64"/>
        <v>7.8582107607238876E-3</v>
      </c>
      <c r="M76" s="965">
        <f t="shared" si="65"/>
        <v>3.7445313505873774E-2</v>
      </c>
      <c r="N76" s="965">
        <f t="shared" si="66"/>
        <v>3.5361724908518295E-4</v>
      </c>
      <c r="O76" s="965">
        <f t="shared" si="67"/>
        <v>2.6135347652105997E-2</v>
      </c>
      <c r="P76" s="965">
        <f t="shared" si="68"/>
        <v>-5.9458542084790556E-3</v>
      </c>
      <c r="Q76" s="965">
        <f t="shared" si="69"/>
        <v>-2.1487827241812724E-3</v>
      </c>
      <c r="R76" s="965">
        <f t="shared" si="70"/>
        <v>4.6389239869536726E-2</v>
      </c>
      <c r="S76" s="965">
        <f t="shared" si="71"/>
        <v>2.079471983303666E-2</v>
      </c>
      <c r="T76" s="965">
        <f t="shared" si="72"/>
        <v>-3.2728187366446636E-2</v>
      </c>
      <c r="U76" s="965">
        <f t="shared" si="73"/>
        <v>-1.0725547925703911E-2</v>
      </c>
      <c r="V76" s="965">
        <f t="shared" si="74"/>
        <v>-1.2246389455639044E-2</v>
      </c>
      <c r="W76" s="965">
        <f t="shared" si="75"/>
        <v>5.1854635767020867E-2</v>
      </c>
      <c r="X76" s="965">
        <f t="shared" si="76"/>
        <v>2.6975157819778328E-2</v>
      </c>
      <c r="Y76" s="965">
        <f t="shared" si="77"/>
        <v>3.2270498968885578E-2</v>
      </c>
      <c r="Z76" s="965">
        <f t="shared" si="78"/>
        <v>6.9537559031569067E-4</v>
      </c>
    </row>
    <row r="77" spans="1:28" x14ac:dyDescent="0.2">
      <c r="A77" s="981" t="s">
        <v>1387</v>
      </c>
      <c r="B77" s="957"/>
      <c r="C77" s="963"/>
      <c r="D77" s="963"/>
      <c r="E77" s="963"/>
      <c r="F77" s="963"/>
      <c r="G77" s="963"/>
      <c r="H77" s="963"/>
      <c r="I77" s="963"/>
      <c r="J77" s="963"/>
      <c r="K77" s="963"/>
      <c r="L77" s="963"/>
      <c r="M77" s="963"/>
      <c r="N77" s="963"/>
      <c r="O77" s="963"/>
      <c r="P77" s="963"/>
      <c r="Q77" s="963"/>
      <c r="R77" s="963"/>
      <c r="S77" s="963"/>
      <c r="T77" s="963"/>
      <c r="U77" s="963"/>
      <c r="V77" s="963"/>
      <c r="W77" s="963"/>
      <c r="X77" s="964"/>
      <c r="Y77" s="964"/>
      <c r="Z77" s="964"/>
    </row>
    <row r="78" spans="1:28" s="144" customFormat="1" ht="20.25" customHeight="1" x14ac:dyDescent="0.2">
      <c r="A78" s="180" t="s">
        <v>1188</v>
      </c>
      <c r="X78" s="861"/>
      <c r="Y78" s="861"/>
      <c r="Z78" s="861"/>
      <c r="AA78"/>
      <c r="AB78"/>
    </row>
    <row r="79" spans="1:28" ht="15" x14ac:dyDescent="0.2">
      <c r="A79" s="132" t="str">
        <f>Index!B48</f>
        <v>Table 6d :   Pohnpei: Current price GDP by industry, FY2003-FY2015</v>
      </c>
      <c r="B79" s="10"/>
      <c r="C79" s="357"/>
      <c r="D79" s="358"/>
      <c r="E79" s="358"/>
      <c r="F79" s="358"/>
      <c r="G79" s="358"/>
      <c r="H79" s="358"/>
      <c r="I79" s="358"/>
      <c r="J79" s="358"/>
      <c r="K79" s="358"/>
      <c r="L79" s="358"/>
      <c r="M79" s="358"/>
      <c r="N79" s="358"/>
      <c r="O79" s="358"/>
      <c r="P79" s="358"/>
      <c r="Q79" s="358"/>
      <c r="R79" s="358"/>
      <c r="S79" s="358"/>
      <c r="T79" s="358"/>
      <c r="U79" s="358"/>
      <c r="V79" s="358"/>
      <c r="W79" s="358"/>
      <c r="X79" s="876"/>
      <c r="Y79" s="876"/>
      <c r="Z79" s="876"/>
    </row>
    <row r="80" spans="1:28" ht="18.75" customHeight="1" x14ac:dyDescent="0.2">
      <c r="A80" s="159"/>
      <c r="B80" s="160" t="s">
        <v>397</v>
      </c>
      <c r="C80" s="161" t="str">
        <f t="shared" ref="C80:Q80" si="79">C2</f>
        <v>FY1995</v>
      </c>
      <c r="D80" s="161" t="str">
        <f t="shared" si="79"/>
        <v>FY1996</v>
      </c>
      <c r="E80" s="161" t="str">
        <f t="shared" si="79"/>
        <v>FY1997</v>
      </c>
      <c r="F80" s="161" t="str">
        <f t="shared" si="79"/>
        <v>FY1998</v>
      </c>
      <c r="G80" s="161" t="str">
        <f t="shared" si="79"/>
        <v>FY1999</v>
      </c>
      <c r="H80" s="161" t="str">
        <f t="shared" si="79"/>
        <v>FY2000</v>
      </c>
      <c r="I80" s="161" t="str">
        <f t="shared" si="79"/>
        <v>FY2001</v>
      </c>
      <c r="J80" s="161" t="str">
        <f t="shared" si="79"/>
        <v>FY2002</v>
      </c>
      <c r="K80" s="161" t="str">
        <f t="shared" si="79"/>
        <v>FY2003</v>
      </c>
      <c r="L80" s="161" t="str">
        <f t="shared" si="79"/>
        <v>FY2004</v>
      </c>
      <c r="M80" s="161" t="str">
        <f t="shared" si="79"/>
        <v>FY2005</v>
      </c>
      <c r="N80" s="161" t="str">
        <f t="shared" si="79"/>
        <v>FY2006</v>
      </c>
      <c r="O80" s="161" t="str">
        <f t="shared" si="79"/>
        <v>FY2007</v>
      </c>
      <c r="P80" s="161" t="str">
        <f t="shared" si="79"/>
        <v>FY2008</v>
      </c>
      <c r="Q80" s="161" t="str">
        <f t="shared" si="79"/>
        <v>FY2009</v>
      </c>
      <c r="R80" s="161" t="str">
        <f t="shared" ref="R80:W80" si="80">R2</f>
        <v>FY2010</v>
      </c>
      <c r="S80" s="161" t="str">
        <f t="shared" si="80"/>
        <v>FY2011</v>
      </c>
      <c r="T80" s="161" t="str">
        <f t="shared" si="80"/>
        <v>FY2012</v>
      </c>
      <c r="U80" s="161" t="str">
        <f t="shared" si="80"/>
        <v>FY2013</v>
      </c>
      <c r="V80" s="161" t="str">
        <f t="shared" si="80"/>
        <v>FY2014</v>
      </c>
      <c r="W80" s="161" t="str">
        <f t="shared" si="80"/>
        <v>FY2015</v>
      </c>
      <c r="X80" s="857" t="str">
        <f t="shared" ref="X80:Y80" si="81">X2</f>
        <v>FY2016</v>
      </c>
      <c r="Y80" s="857" t="str">
        <f t="shared" si="81"/>
        <v>FY2017</v>
      </c>
      <c r="Z80" s="857" t="str">
        <f t="shared" ref="Z80" si="82">Z2</f>
        <v>FY2018</v>
      </c>
    </row>
    <row r="81" spans="1:26" ht="18.75" customHeight="1" x14ac:dyDescent="0.2">
      <c r="A81" s="162" t="s">
        <v>48</v>
      </c>
      <c r="B81" s="163" t="s">
        <v>49</v>
      </c>
      <c r="C81" s="351">
        <v>5.9184353888857366</v>
      </c>
      <c r="D81" s="351">
        <v>6.1561905637047278</v>
      </c>
      <c r="E81" s="351">
        <v>6.4610391953679809</v>
      </c>
      <c r="F81" s="351">
        <v>6.6770912020177136</v>
      </c>
      <c r="G81" s="351">
        <v>7.0616156106713905</v>
      </c>
      <c r="H81" s="351">
        <v>7.8840229342481116</v>
      </c>
      <c r="I81" s="351">
        <v>8.5424234617991424</v>
      </c>
      <c r="J81" s="351">
        <v>9.0694140333147146</v>
      </c>
      <c r="K81" s="351">
        <v>9.2101618126738511</v>
      </c>
      <c r="L81" s="351">
        <v>9.9222521386829197</v>
      </c>
      <c r="M81" s="351">
        <v>10.314605113593508</v>
      </c>
      <c r="N81" s="351">
        <v>11.00152489967026</v>
      </c>
      <c r="O81" s="351">
        <v>11.556379286327505</v>
      </c>
      <c r="P81" s="351">
        <v>12.759627514800751</v>
      </c>
      <c r="Q81" s="351">
        <v>14.474226156082144</v>
      </c>
      <c r="R81" s="351">
        <v>15.435985787109525</v>
      </c>
      <c r="S81" s="351">
        <v>16.099044999532417</v>
      </c>
      <c r="T81" s="351">
        <v>16.886997898928573</v>
      </c>
      <c r="U81" s="351">
        <v>17.632814526089298</v>
      </c>
      <c r="V81" s="351">
        <v>18.207546465675051</v>
      </c>
      <c r="W81" s="351">
        <v>18.366127825008316</v>
      </c>
      <c r="X81" s="350">
        <v>19.436221007271161</v>
      </c>
      <c r="Y81" s="350">
        <v>21.469751979689836</v>
      </c>
      <c r="Z81" s="350">
        <v>22.636712512867867</v>
      </c>
    </row>
    <row r="82" spans="1:26" x14ac:dyDescent="0.2">
      <c r="A82" s="162" t="s">
        <v>50</v>
      </c>
      <c r="B82" s="165" t="s">
        <v>510</v>
      </c>
      <c r="C82" s="351">
        <v>9.2108840405154382</v>
      </c>
      <c r="D82" s="351">
        <v>7.5753769274958902</v>
      </c>
      <c r="E82" s="351">
        <v>2.6683052648552712</v>
      </c>
      <c r="F82" s="351">
        <v>6.5002000102425344</v>
      </c>
      <c r="G82" s="351">
        <v>5.0294545104744737</v>
      </c>
      <c r="H82" s="351">
        <v>8.0861470135373175</v>
      </c>
      <c r="I82" s="351">
        <v>5.7027189240131602</v>
      </c>
      <c r="J82" s="351">
        <v>7.1693160255478166</v>
      </c>
      <c r="K82" s="351">
        <v>6.6256040813407342</v>
      </c>
      <c r="L82" s="351">
        <v>5.5378141637255549</v>
      </c>
      <c r="M82" s="351">
        <v>6.3216700728151523</v>
      </c>
      <c r="N82" s="351">
        <v>5.9308001675136266</v>
      </c>
      <c r="O82" s="351">
        <v>9.2398444531948769</v>
      </c>
      <c r="P82" s="351">
        <v>11.415420454869178</v>
      </c>
      <c r="Q82" s="351">
        <v>10.753607578116267</v>
      </c>
      <c r="R82" s="351">
        <v>11.616216076107815</v>
      </c>
      <c r="S82" s="351">
        <v>14.474555303761658</v>
      </c>
      <c r="T82" s="351">
        <v>20.389921133939712</v>
      </c>
      <c r="U82" s="351">
        <v>14.09895043132768</v>
      </c>
      <c r="V82" s="351">
        <v>13.596430523975828</v>
      </c>
      <c r="W82" s="351">
        <v>12.545922099419172</v>
      </c>
      <c r="X82" s="350">
        <v>18.996526677276119</v>
      </c>
      <c r="Y82" s="350">
        <v>24.905066048889644</v>
      </c>
      <c r="Z82" s="350">
        <v>17.644682363153002</v>
      </c>
    </row>
    <row r="83" spans="1:26" x14ac:dyDescent="0.2">
      <c r="A83" s="162" t="s">
        <v>52</v>
      </c>
      <c r="B83" s="165" t="s">
        <v>53</v>
      </c>
      <c r="C83" s="351">
        <v>0</v>
      </c>
      <c r="D83" s="351">
        <v>0</v>
      </c>
      <c r="E83" s="351">
        <v>0</v>
      </c>
      <c r="F83" s="351">
        <v>0</v>
      </c>
      <c r="G83" s="351">
        <v>0</v>
      </c>
      <c r="H83" s="351">
        <v>0</v>
      </c>
      <c r="I83" s="351">
        <v>0</v>
      </c>
      <c r="J83" s="351">
        <v>0</v>
      </c>
      <c r="K83" s="351">
        <v>0</v>
      </c>
      <c r="L83" s="351">
        <v>0</v>
      </c>
      <c r="M83" s="351">
        <v>0</v>
      </c>
      <c r="N83" s="351">
        <v>0</v>
      </c>
      <c r="O83" s="351">
        <v>0</v>
      </c>
      <c r="P83" s="351">
        <v>0</v>
      </c>
      <c r="Q83" s="351">
        <v>0</v>
      </c>
      <c r="R83" s="351">
        <v>0</v>
      </c>
      <c r="S83" s="351">
        <v>0</v>
      </c>
      <c r="T83" s="351">
        <v>0</v>
      </c>
      <c r="U83" s="351">
        <v>3.4108800000000002E-3</v>
      </c>
      <c r="V83" s="351">
        <v>1.30492E-3</v>
      </c>
      <c r="W83" s="351">
        <v>0</v>
      </c>
      <c r="X83" s="350">
        <v>0</v>
      </c>
      <c r="Y83" s="350">
        <v>0</v>
      </c>
      <c r="Z83" s="350">
        <v>0</v>
      </c>
    </row>
    <row r="84" spans="1:26" x14ac:dyDescent="0.2">
      <c r="A84" s="162" t="s">
        <v>54</v>
      </c>
      <c r="B84" s="165" t="s">
        <v>55</v>
      </c>
      <c r="C84" s="351">
        <v>0.85036223239015052</v>
      </c>
      <c r="D84" s="351">
        <v>0.51717906804761982</v>
      </c>
      <c r="E84" s="351">
        <v>0.96695486346710924</v>
      </c>
      <c r="F84" s="351">
        <v>0.92505189973889967</v>
      </c>
      <c r="G84" s="351">
        <v>0.68049279849756295</v>
      </c>
      <c r="H84" s="351">
        <v>0.69915930780821434</v>
      </c>
      <c r="I84" s="351">
        <v>0.72755055208794961</v>
      </c>
      <c r="J84" s="351">
        <v>0.73073299328614749</v>
      </c>
      <c r="K84" s="351">
        <v>0.62087798916030434</v>
      </c>
      <c r="L84" s="351">
        <v>0.30499522694897424</v>
      </c>
      <c r="M84" s="351">
        <v>0.59588386262009763</v>
      </c>
      <c r="N84" s="351">
        <v>0.51136525724303328</v>
      </c>
      <c r="O84" s="351">
        <v>0.51258547016710609</v>
      </c>
      <c r="P84" s="351">
        <v>0.59329086739757064</v>
      </c>
      <c r="Q84" s="351">
        <v>0.71220617587639967</v>
      </c>
      <c r="R84" s="351">
        <v>0.72258222118263393</v>
      </c>
      <c r="S84" s="351">
        <v>0.8464061660973472</v>
      </c>
      <c r="T84" s="351">
        <v>0.79200851668731709</v>
      </c>
      <c r="U84" s="351">
        <v>0.65229534132777667</v>
      </c>
      <c r="V84" s="351">
        <v>0.65821675864411799</v>
      </c>
      <c r="W84" s="351">
        <v>0.72477619512535996</v>
      </c>
      <c r="X84" s="350">
        <v>1.0577954090038397</v>
      </c>
      <c r="Y84" s="350">
        <v>1.1092371723355607</v>
      </c>
      <c r="Z84" s="350">
        <v>1.1532050027447269</v>
      </c>
    </row>
    <row r="85" spans="1:26" x14ac:dyDescent="0.2">
      <c r="A85" s="162" t="s">
        <v>56</v>
      </c>
      <c r="B85" s="165" t="s">
        <v>57</v>
      </c>
      <c r="C85" s="351">
        <v>1.1889557397813539</v>
      </c>
      <c r="D85" s="351">
        <v>2.6263585766041522</v>
      </c>
      <c r="E85" s="351">
        <v>2.9125333258604891</v>
      </c>
      <c r="F85" s="351">
        <v>3.0025922431752692</v>
      </c>
      <c r="G85" s="351">
        <v>3.0435407843389735</v>
      </c>
      <c r="H85" s="351">
        <v>2.8474249963022285</v>
      </c>
      <c r="I85" s="351">
        <v>2.926717070925831</v>
      </c>
      <c r="J85" s="351">
        <v>2.8289978588979157</v>
      </c>
      <c r="K85" s="351">
        <v>3.2289252874239418</v>
      </c>
      <c r="L85" s="351">
        <v>2.7482338223265517</v>
      </c>
      <c r="M85" s="351">
        <v>2.526356838221838</v>
      </c>
      <c r="N85" s="351">
        <v>2.3304750531078908</v>
      </c>
      <c r="O85" s="351">
        <v>1.0944970369385332</v>
      </c>
      <c r="P85" s="351">
        <v>1.6236243529161065</v>
      </c>
      <c r="Q85" s="351">
        <v>2.6151305977573291</v>
      </c>
      <c r="R85" s="351">
        <v>2.0998128069395396</v>
      </c>
      <c r="S85" s="351">
        <v>1.9893529509426258</v>
      </c>
      <c r="T85" s="351">
        <v>2.8784108587968245</v>
      </c>
      <c r="U85" s="351">
        <v>3.2659760992587068</v>
      </c>
      <c r="V85" s="351">
        <v>4.3174629470733192</v>
      </c>
      <c r="W85" s="351">
        <v>4.5271672196447641</v>
      </c>
      <c r="X85" s="350">
        <v>4.4066858496092376</v>
      </c>
      <c r="Y85" s="350">
        <v>4.0099072994539728</v>
      </c>
      <c r="Z85" s="350">
        <v>3.9730159466905111</v>
      </c>
    </row>
    <row r="86" spans="1:26" x14ac:dyDescent="0.2">
      <c r="A86" s="162" t="s">
        <v>58</v>
      </c>
      <c r="B86" s="165" t="s">
        <v>59</v>
      </c>
      <c r="C86" s="351">
        <v>4.6262134840519575</v>
      </c>
      <c r="D86" s="351">
        <v>4.374572856525667</v>
      </c>
      <c r="E86" s="351">
        <v>3.2716379224179297</v>
      </c>
      <c r="F86" s="351">
        <v>3.5565306139672805</v>
      </c>
      <c r="G86" s="351">
        <v>4.298867918629929</v>
      </c>
      <c r="H86" s="351">
        <v>4.3116859559793816</v>
      </c>
      <c r="I86" s="351">
        <v>4.7501411160270859</v>
      </c>
      <c r="J86" s="351">
        <v>3.7333843094265338</v>
      </c>
      <c r="K86" s="351">
        <v>2.9467322503918019</v>
      </c>
      <c r="L86" s="351">
        <v>2.8771353096799706</v>
      </c>
      <c r="M86" s="351">
        <v>3.4627665339515943</v>
      </c>
      <c r="N86" s="351">
        <v>3.2021239229055505</v>
      </c>
      <c r="O86" s="351">
        <v>3.0455996766307463</v>
      </c>
      <c r="P86" s="351">
        <v>4.2591956767120145</v>
      </c>
      <c r="Q86" s="351">
        <v>5.8450885724977182</v>
      </c>
      <c r="R86" s="351">
        <v>8.2780579686550713</v>
      </c>
      <c r="S86" s="351">
        <v>10.063066247788399</v>
      </c>
      <c r="T86" s="351">
        <v>7.4580102355113267</v>
      </c>
      <c r="U86" s="351">
        <v>6.9233426452987423</v>
      </c>
      <c r="V86" s="351">
        <v>4.944644369704899</v>
      </c>
      <c r="W86" s="351">
        <v>3.4243675100127535</v>
      </c>
      <c r="X86" s="350">
        <v>3.5576797673641227</v>
      </c>
      <c r="Y86" s="350">
        <v>3.6547797613047552</v>
      </c>
      <c r="Z86" s="350">
        <v>3.2010417861717317</v>
      </c>
    </row>
    <row r="87" spans="1:26" x14ac:dyDescent="0.2">
      <c r="A87" s="162" t="s">
        <v>60</v>
      </c>
      <c r="B87" s="165" t="s">
        <v>61</v>
      </c>
      <c r="C87" s="351">
        <v>11.464945409093108</v>
      </c>
      <c r="D87" s="351">
        <v>11.499812348883774</v>
      </c>
      <c r="E87" s="351">
        <v>11.418506352617786</v>
      </c>
      <c r="F87" s="351">
        <v>11.675250033105543</v>
      </c>
      <c r="G87" s="351">
        <v>11.534429167761921</v>
      </c>
      <c r="H87" s="351">
        <v>12.128318174395391</v>
      </c>
      <c r="I87" s="351">
        <v>12.098330612128201</v>
      </c>
      <c r="J87" s="351">
        <v>12.047801788368727</v>
      </c>
      <c r="K87" s="351">
        <v>12.4772490965073</v>
      </c>
      <c r="L87" s="351">
        <v>13.731279417916594</v>
      </c>
      <c r="M87" s="351">
        <v>14.958530388443457</v>
      </c>
      <c r="N87" s="351">
        <v>15.94099091465781</v>
      </c>
      <c r="O87" s="351">
        <v>17.611158441972275</v>
      </c>
      <c r="P87" s="351">
        <v>19.90699989334589</v>
      </c>
      <c r="Q87" s="351">
        <v>18.012350876752556</v>
      </c>
      <c r="R87" s="351">
        <v>19.318914523876213</v>
      </c>
      <c r="S87" s="351">
        <v>19.473326984972964</v>
      </c>
      <c r="T87" s="351">
        <v>19.284682432754625</v>
      </c>
      <c r="U87" s="351">
        <v>19.001853446078336</v>
      </c>
      <c r="V87" s="351">
        <v>18.861884473135675</v>
      </c>
      <c r="W87" s="351">
        <v>20.316493442534398</v>
      </c>
      <c r="X87" s="350">
        <v>21.521000479299087</v>
      </c>
      <c r="Y87" s="350">
        <v>21.925142000575775</v>
      </c>
      <c r="Z87" s="350">
        <v>21.681930454328732</v>
      </c>
    </row>
    <row r="88" spans="1:26" x14ac:dyDescent="0.2">
      <c r="A88" s="162" t="s">
        <v>62</v>
      </c>
      <c r="B88" s="165" t="s">
        <v>63</v>
      </c>
      <c r="C88" s="351">
        <v>2.013531888026721</v>
      </c>
      <c r="D88" s="351">
        <v>1.9575890387913237</v>
      </c>
      <c r="E88" s="351">
        <v>1.9711889509004621</v>
      </c>
      <c r="F88" s="351">
        <v>1.8816953997727111</v>
      </c>
      <c r="G88" s="351">
        <v>1.7191614639060608</v>
      </c>
      <c r="H88" s="351">
        <v>1.6929130206990513</v>
      </c>
      <c r="I88" s="351">
        <v>1.9172527484767214</v>
      </c>
      <c r="J88" s="351">
        <v>1.8491061613958717</v>
      </c>
      <c r="K88" s="351">
        <v>1.8272524768129044</v>
      </c>
      <c r="L88" s="351">
        <v>1.8488261856710246</v>
      </c>
      <c r="M88" s="351">
        <v>1.9326966115922875</v>
      </c>
      <c r="N88" s="351">
        <v>2.0537164371330681</v>
      </c>
      <c r="O88" s="351">
        <v>2.006135597656268</v>
      </c>
      <c r="P88" s="351">
        <v>2.0614617806420363</v>
      </c>
      <c r="Q88" s="351">
        <v>2.0329432633833351</v>
      </c>
      <c r="R88" s="351">
        <v>2.1284698972438427</v>
      </c>
      <c r="S88" s="351">
        <v>2.2313395785745014</v>
      </c>
      <c r="T88" s="351">
        <v>2.425115587492833</v>
      </c>
      <c r="U88" s="351">
        <v>2.3879745873988485</v>
      </c>
      <c r="V88" s="351">
        <v>2.2730153494536687</v>
      </c>
      <c r="W88" s="351">
        <v>2.6635420077338927</v>
      </c>
      <c r="X88" s="350">
        <v>2.8228291647082324</v>
      </c>
      <c r="Y88" s="350">
        <v>3.0266583674846483</v>
      </c>
      <c r="Z88" s="350">
        <v>3.1946774211496471</v>
      </c>
    </row>
    <row r="89" spans="1:26" x14ac:dyDescent="0.2">
      <c r="A89" s="162" t="s">
        <v>64</v>
      </c>
      <c r="B89" s="165" t="s">
        <v>65</v>
      </c>
      <c r="C89" s="351">
        <v>7.0171022105800755</v>
      </c>
      <c r="D89" s="351">
        <v>6.9104802575395938</v>
      </c>
      <c r="E89" s="351">
        <v>6.6516033287567593</v>
      </c>
      <c r="F89" s="351">
        <v>6.9519220617252548</v>
      </c>
      <c r="G89" s="351">
        <v>7.3823635800299359</v>
      </c>
      <c r="H89" s="351">
        <v>7.5323538038088662</v>
      </c>
      <c r="I89" s="351">
        <v>8.066662869457712</v>
      </c>
      <c r="J89" s="351">
        <v>7.782988667571658</v>
      </c>
      <c r="K89" s="351">
        <v>7.5787992631199588</v>
      </c>
      <c r="L89" s="351">
        <v>8.0422501588766639</v>
      </c>
      <c r="M89" s="351">
        <v>8.1406538998369005</v>
      </c>
      <c r="N89" s="351">
        <v>8.3141263185990546</v>
      </c>
      <c r="O89" s="351">
        <v>8.9355605186179385</v>
      </c>
      <c r="P89" s="351">
        <v>7.95840957262046</v>
      </c>
      <c r="Q89" s="351">
        <v>8.7793239507882088</v>
      </c>
      <c r="R89" s="351">
        <v>8.7206806590079768</v>
      </c>
      <c r="S89" s="351">
        <v>8.8422032306064704</v>
      </c>
      <c r="T89" s="351">
        <v>9.2245396333382494</v>
      </c>
      <c r="U89" s="351">
        <v>10.410070488138254</v>
      </c>
      <c r="V89" s="351">
        <v>9.3354701803421598</v>
      </c>
      <c r="W89" s="351">
        <v>9.3594640796153534</v>
      </c>
      <c r="X89" s="350">
        <v>10.522097007808721</v>
      </c>
      <c r="Y89" s="350">
        <v>11.513401864042727</v>
      </c>
      <c r="Z89" s="350">
        <v>11.647829360176468</v>
      </c>
    </row>
    <row r="90" spans="1:26" x14ac:dyDescent="0.2">
      <c r="A90" s="162" t="s">
        <v>66</v>
      </c>
      <c r="B90" s="163" t="s">
        <v>917</v>
      </c>
      <c r="C90" s="351">
        <v>1.5664914986658021</v>
      </c>
      <c r="D90" s="351">
        <v>1.3911233099134324</v>
      </c>
      <c r="E90" s="351">
        <v>1.4189721016014634</v>
      </c>
      <c r="F90" s="351">
        <v>1.1187171400463005</v>
      </c>
      <c r="G90" s="351">
        <v>1.8279473180611869</v>
      </c>
      <c r="H90" s="351">
        <v>2.0015025004750737</v>
      </c>
      <c r="I90" s="351">
        <v>2.6125488281782627</v>
      </c>
      <c r="J90" s="351">
        <v>3.118087398082583</v>
      </c>
      <c r="K90" s="351">
        <v>1.3616480460773752</v>
      </c>
      <c r="L90" s="351">
        <v>1.3655859472769354</v>
      </c>
      <c r="M90" s="351">
        <v>2.0530277412276581</v>
      </c>
      <c r="N90" s="351">
        <v>2.5108821520339868</v>
      </c>
      <c r="O90" s="351">
        <v>2.7994676942210912</v>
      </c>
      <c r="P90" s="351">
        <v>2.7664963394713773</v>
      </c>
      <c r="Q90" s="351">
        <v>2.3044741401817443</v>
      </c>
      <c r="R90" s="351">
        <v>3.1884137174460765</v>
      </c>
      <c r="S90" s="351">
        <v>4.6007247030689857</v>
      </c>
      <c r="T90" s="351">
        <v>5.6325780133798151</v>
      </c>
      <c r="U90" s="351">
        <v>6.9716158375992725</v>
      </c>
      <c r="V90" s="351">
        <v>22.883485924991472</v>
      </c>
      <c r="W90" s="351">
        <v>8.744509216842852</v>
      </c>
      <c r="X90" s="350">
        <v>9.8209690749204679</v>
      </c>
      <c r="Y90" s="350">
        <v>20.750339274431131</v>
      </c>
      <c r="Z90" s="350">
        <v>62.119849256247434</v>
      </c>
    </row>
    <row r="91" spans="1:26" x14ac:dyDescent="0.2">
      <c r="A91" s="162" t="s">
        <v>67</v>
      </c>
      <c r="B91" s="165" t="s">
        <v>68</v>
      </c>
      <c r="C91" s="351">
        <v>10.415946596709851</v>
      </c>
      <c r="D91" s="351">
        <v>10.705373035279266</v>
      </c>
      <c r="E91" s="351">
        <v>10.870236393190124</v>
      </c>
      <c r="F91" s="351">
        <v>10.756566671555131</v>
      </c>
      <c r="G91" s="351">
        <v>11.439331685843179</v>
      </c>
      <c r="H91" s="351">
        <v>11.815069555635201</v>
      </c>
      <c r="I91" s="351">
        <v>12.045141766768552</v>
      </c>
      <c r="J91" s="351">
        <v>12.357618321887363</v>
      </c>
      <c r="K91" s="351">
        <v>12.533731807628712</v>
      </c>
      <c r="L91" s="351">
        <v>12.436669261634359</v>
      </c>
      <c r="M91" s="351">
        <v>12.685968129245538</v>
      </c>
      <c r="N91" s="351">
        <v>12.706227621362682</v>
      </c>
      <c r="O91" s="351">
        <v>12.475807748941781</v>
      </c>
      <c r="P91" s="351">
        <v>12.556152272139785</v>
      </c>
      <c r="Q91" s="351">
        <v>13.560608854441359</v>
      </c>
      <c r="R91" s="351">
        <v>14.616861947796114</v>
      </c>
      <c r="S91" s="351">
        <v>15.205954267026852</v>
      </c>
      <c r="T91" s="351">
        <v>14.983946375957842</v>
      </c>
      <c r="U91" s="351">
        <v>15.17464096898857</v>
      </c>
      <c r="V91" s="351">
        <v>15.633254447227994</v>
      </c>
      <c r="W91" s="351">
        <v>16.695002001172121</v>
      </c>
      <c r="X91" s="350">
        <v>16.823956892207654</v>
      </c>
      <c r="Y91" s="350">
        <v>19.156651071497475</v>
      </c>
      <c r="Z91" s="350">
        <v>19.506087945477407</v>
      </c>
    </row>
    <row r="92" spans="1:26" x14ac:dyDescent="0.2">
      <c r="A92" s="162" t="s">
        <v>69</v>
      </c>
      <c r="B92" s="165" t="s">
        <v>70</v>
      </c>
      <c r="C92" s="351">
        <v>19.878841512905232</v>
      </c>
      <c r="D92" s="351">
        <v>18.78116143880958</v>
      </c>
      <c r="E92" s="351">
        <v>18.411209783372016</v>
      </c>
      <c r="F92" s="351">
        <v>19.590382273671793</v>
      </c>
      <c r="G92" s="351">
        <v>18.678853501517178</v>
      </c>
      <c r="H92" s="351">
        <v>17.360994074531718</v>
      </c>
      <c r="I92" s="351">
        <v>17.436372515056984</v>
      </c>
      <c r="J92" s="351">
        <v>18.10200129298245</v>
      </c>
      <c r="K92" s="351">
        <v>17.942930078358426</v>
      </c>
      <c r="L92" s="351">
        <v>17.172703211221521</v>
      </c>
      <c r="M92" s="351">
        <v>17.409495292744936</v>
      </c>
      <c r="N92" s="351">
        <v>17.451898835516268</v>
      </c>
      <c r="O92" s="351">
        <v>16.836944462649697</v>
      </c>
      <c r="P92" s="351">
        <v>17.726549611686369</v>
      </c>
      <c r="Q92" s="351">
        <v>19.061796255115084</v>
      </c>
      <c r="R92" s="351">
        <v>19.662245471933637</v>
      </c>
      <c r="S92" s="351">
        <v>19.971255012180436</v>
      </c>
      <c r="T92" s="351">
        <v>19.81737412090968</v>
      </c>
      <c r="U92" s="351">
        <v>19.819534655959213</v>
      </c>
      <c r="V92" s="351">
        <v>19.416588796833505</v>
      </c>
      <c r="W92" s="351">
        <v>20.174844824663118</v>
      </c>
      <c r="X92" s="350">
        <v>20.514542227121918</v>
      </c>
      <c r="Y92" s="350">
        <v>20.788784257118532</v>
      </c>
      <c r="Z92" s="350">
        <v>21.655894325543727</v>
      </c>
    </row>
    <row r="93" spans="1:26" x14ac:dyDescent="0.2">
      <c r="A93" s="162" t="s">
        <v>71</v>
      </c>
      <c r="B93" s="165" t="s">
        <v>72</v>
      </c>
      <c r="C93" s="351">
        <v>10.042897872389075</v>
      </c>
      <c r="D93" s="351">
        <v>10.575114727965092</v>
      </c>
      <c r="E93" s="351">
        <v>9.542163645340672</v>
      </c>
      <c r="F93" s="351">
        <v>9.3341541297309547</v>
      </c>
      <c r="G93" s="351">
        <v>9.5229680640327263</v>
      </c>
      <c r="H93" s="351">
        <v>10.42833010123061</v>
      </c>
      <c r="I93" s="351">
        <v>10.981860522110631</v>
      </c>
      <c r="J93" s="351">
        <v>12.263214858807537</v>
      </c>
      <c r="K93" s="351">
        <v>13.227378423357578</v>
      </c>
      <c r="L93" s="351">
        <v>14.040247755700516</v>
      </c>
      <c r="M93" s="351">
        <v>14.546266940082621</v>
      </c>
      <c r="N93" s="351">
        <v>14.891779700856006</v>
      </c>
      <c r="O93" s="351">
        <v>15.040769517177999</v>
      </c>
      <c r="P93" s="351">
        <v>15.673488495275018</v>
      </c>
      <c r="Q93" s="351">
        <v>15.603357702325058</v>
      </c>
      <c r="R93" s="351">
        <v>15.750089378052143</v>
      </c>
      <c r="S93" s="351">
        <v>15.590796571034341</v>
      </c>
      <c r="T93" s="351">
        <v>16.104581192223097</v>
      </c>
      <c r="U93" s="351">
        <v>15.913334310989484</v>
      </c>
      <c r="V93" s="351">
        <v>16.05112187904961</v>
      </c>
      <c r="W93" s="351">
        <v>16.05425335838596</v>
      </c>
      <c r="X93" s="350">
        <v>16.452818415281897</v>
      </c>
      <c r="Y93" s="350">
        <v>16.809889256692291</v>
      </c>
      <c r="Z93" s="350">
        <v>17.151681858343476</v>
      </c>
    </row>
    <row r="94" spans="1:26" x14ac:dyDescent="0.2">
      <c r="A94" s="162" t="s">
        <v>73</v>
      </c>
      <c r="B94" s="165" t="s">
        <v>74</v>
      </c>
      <c r="C94" s="351">
        <v>3.4388125983652946</v>
      </c>
      <c r="D94" s="351">
        <v>3.7048309092094867</v>
      </c>
      <c r="E94" s="351">
        <v>3.0111735702103255</v>
      </c>
      <c r="F94" s="351">
        <v>2.7252026927355613</v>
      </c>
      <c r="G94" s="351">
        <v>2.60186006617326</v>
      </c>
      <c r="H94" s="351">
        <v>2.9324806778827117</v>
      </c>
      <c r="I94" s="351">
        <v>3.041647442516588</v>
      </c>
      <c r="J94" s="351">
        <v>3.3175028873471302</v>
      </c>
      <c r="K94" s="351">
        <v>3.5093955132114538</v>
      </c>
      <c r="L94" s="351">
        <v>3.6887285738744833</v>
      </c>
      <c r="M94" s="351">
        <v>3.8940547353000023</v>
      </c>
      <c r="N94" s="351">
        <v>4.2149992700170102</v>
      </c>
      <c r="O94" s="351">
        <v>4.6506195890918285</v>
      </c>
      <c r="P94" s="351">
        <v>5.0302717370939956</v>
      </c>
      <c r="Q94" s="351">
        <v>5.1795958868911836</v>
      </c>
      <c r="R94" s="351">
        <v>5.4674580408979203</v>
      </c>
      <c r="S94" s="351">
        <v>5.625336905788739</v>
      </c>
      <c r="T94" s="351">
        <v>5.6682435194193292</v>
      </c>
      <c r="U94" s="351">
        <v>6.1539825857431358</v>
      </c>
      <c r="V94" s="351">
        <v>6.5099979449736143</v>
      </c>
      <c r="W94" s="351">
        <v>6.293583284201322</v>
      </c>
      <c r="X94" s="350">
        <v>6.4517383892164251</v>
      </c>
      <c r="Y94" s="350">
        <v>7.1744058534523472</v>
      </c>
      <c r="Z94" s="350">
        <v>7.1957581242224125</v>
      </c>
    </row>
    <row r="95" spans="1:26" x14ac:dyDescent="0.2">
      <c r="A95" s="162" t="s">
        <v>75</v>
      </c>
      <c r="B95" s="165" t="s">
        <v>76</v>
      </c>
      <c r="C95" s="351">
        <v>1.4235319832299973</v>
      </c>
      <c r="D95" s="351">
        <v>1.5173177185699547</v>
      </c>
      <c r="E95" s="351">
        <v>1.530548201968996</v>
      </c>
      <c r="F95" s="351">
        <v>1.5727921190813279</v>
      </c>
      <c r="G95" s="351">
        <v>1.7463190782805809</v>
      </c>
      <c r="H95" s="351">
        <v>1.834127791295513</v>
      </c>
      <c r="I95" s="351">
        <v>1.819583419993172</v>
      </c>
      <c r="J95" s="351">
        <v>1.9497239145977134</v>
      </c>
      <c r="K95" s="351">
        <v>1.9262780829756236</v>
      </c>
      <c r="L95" s="351">
        <v>2.0467833967793241</v>
      </c>
      <c r="M95" s="351">
        <v>2.0865547357298895</v>
      </c>
      <c r="N95" s="351">
        <v>2.2678537164171191</v>
      </c>
      <c r="O95" s="351">
        <v>2.2698921427658787</v>
      </c>
      <c r="P95" s="351">
        <v>2.3995458809984465</v>
      </c>
      <c r="Q95" s="351">
        <v>2.5328648817772894</v>
      </c>
      <c r="R95" s="351">
        <v>2.9221607636070672</v>
      </c>
      <c r="S95" s="351">
        <v>3.0750011284826568</v>
      </c>
      <c r="T95" s="351">
        <v>2.9051769377030459</v>
      </c>
      <c r="U95" s="351">
        <v>3.0481813982509052</v>
      </c>
      <c r="V95" s="351">
        <v>3.0577988791833048</v>
      </c>
      <c r="W95" s="351">
        <v>3.4788102885191146</v>
      </c>
      <c r="X95" s="350">
        <v>3.4587812244049796</v>
      </c>
      <c r="Y95" s="350">
        <v>3.0758298437522478</v>
      </c>
      <c r="Z95" s="350">
        <v>3.1217992363532789</v>
      </c>
    </row>
    <row r="96" spans="1:26" x14ac:dyDescent="0.2">
      <c r="A96" s="162"/>
      <c r="B96" s="361" t="s">
        <v>408</v>
      </c>
      <c r="C96" s="351">
        <v>-1.2156750987031213</v>
      </c>
      <c r="D96" s="351">
        <v>-1.0946426396612716</v>
      </c>
      <c r="E96" s="351">
        <v>-1.0060599323115325</v>
      </c>
      <c r="F96" s="351">
        <v>-1.0036220616922933</v>
      </c>
      <c r="G96" s="351">
        <v>-1.3343505283240296</v>
      </c>
      <c r="H96" s="351">
        <v>-1.4982067200506195</v>
      </c>
      <c r="I96" s="351">
        <v>-1.7591715266789603</v>
      </c>
      <c r="J96" s="351">
        <v>-2.1972883725877095</v>
      </c>
      <c r="K96" s="351">
        <v>-0.99709600778099472</v>
      </c>
      <c r="L96" s="351">
        <v>-0.92458138905101783</v>
      </c>
      <c r="M96" s="351">
        <v>-1.2677531442826269</v>
      </c>
      <c r="N96" s="351">
        <v>-1.5443149068123943</v>
      </c>
      <c r="O96" s="351">
        <v>-1.7405659783001184</v>
      </c>
      <c r="P96" s="351">
        <v>-1.921557790372957</v>
      </c>
      <c r="Q96" s="351">
        <v>-1.6910589423174629</v>
      </c>
      <c r="R96" s="351">
        <v>-2.011572048825168</v>
      </c>
      <c r="S96" s="351">
        <v>-2.3057161731381695</v>
      </c>
      <c r="T96" s="351">
        <v>-2.2356861060509301</v>
      </c>
      <c r="U96" s="351">
        <v>-2.2914268866711138</v>
      </c>
      <c r="V96" s="351">
        <v>-2.4947041898551219</v>
      </c>
      <c r="W96" s="351">
        <v>-2.9326174078997962</v>
      </c>
      <c r="X96" s="350">
        <v>-3.4070271053529861</v>
      </c>
      <c r="Y96" s="350">
        <v>-3.4224872460925129</v>
      </c>
      <c r="Z96" s="350">
        <v>-4.0938224277164013</v>
      </c>
    </row>
    <row r="97" spans="1:28" s="10" customFormat="1" x14ac:dyDescent="0.2">
      <c r="A97" s="359"/>
      <c r="B97" s="360" t="s">
        <v>511</v>
      </c>
      <c r="C97" s="362">
        <v>87.841277356886678</v>
      </c>
      <c r="D97" s="362">
        <v>87.197838137678289</v>
      </c>
      <c r="E97" s="362">
        <v>80.100012967615868</v>
      </c>
      <c r="F97" s="362">
        <v>85.264526428873964</v>
      </c>
      <c r="G97" s="362">
        <v>85.23285501989433</v>
      </c>
      <c r="H97" s="362">
        <v>90.056323187778787</v>
      </c>
      <c r="I97" s="362">
        <v>90.909780322861039</v>
      </c>
      <c r="J97" s="362">
        <v>94.122602138926453</v>
      </c>
      <c r="K97" s="362">
        <v>94.019868201258987</v>
      </c>
      <c r="L97" s="362">
        <v>94.838923181264377</v>
      </c>
      <c r="M97" s="362">
        <v>99.660777751122851</v>
      </c>
      <c r="N97" s="362">
        <v>101.78444936022099</v>
      </c>
      <c r="O97" s="362">
        <v>106.33469565805342</v>
      </c>
      <c r="P97" s="362">
        <v>114.80897665959604</v>
      </c>
      <c r="Q97" s="362">
        <v>119.77651594966819</v>
      </c>
      <c r="R97" s="362">
        <v>127.91637721103044</v>
      </c>
      <c r="S97" s="362">
        <v>135.78264787672023</v>
      </c>
      <c r="T97" s="362">
        <v>142.21590035099132</v>
      </c>
      <c r="U97" s="362">
        <v>139.16655131577713</v>
      </c>
      <c r="V97" s="362">
        <v>153.25351967040908</v>
      </c>
      <c r="W97" s="362">
        <v>140.43624594497874</v>
      </c>
      <c r="X97" s="858">
        <v>152.43661448014089</v>
      </c>
      <c r="Y97" s="858">
        <v>175.94735680462841</v>
      </c>
      <c r="Z97" s="858">
        <v>211.79034316575402</v>
      </c>
      <c r="AA97"/>
      <c r="AB97"/>
    </row>
    <row r="98" spans="1:28" x14ac:dyDescent="0.2">
      <c r="A98" s="162"/>
      <c r="B98" s="361" t="s">
        <v>559</v>
      </c>
      <c r="C98" s="351">
        <v>5.7148226700000002</v>
      </c>
      <c r="D98" s="351">
        <v>6.2273368699999994</v>
      </c>
      <c r="E98" s="351">
        <v>5.9070770575000004</v>
      </c>
      <c r="F98" s="351">
        <v>6.6602193100000004</v>
      </c>
      <c r="G98" s="351">
        <v>7.4304467500000007</v>
      </c>
      <c r="H98" s="351">
        <v>7.97607512</v>
      </c>
      <c r="I98" s="351">
        <v>7.7615819700000008</v>
      </c>
      <c r="J98" s="351">
        <v>7.8400929999999995</v>
      </c>
      <c r="K98" s="351">
        <v>7.3586339999999995</v>
      </c>
      <c r="L98" s="351">
        <v>8.0493559999999995</v>
      </c>
      <c r="M98" s="351">
        <v>9.5188646800000001</v>
      </c>
      <c r="N98" s="351">
        <v>9.6870026100000004</v>
      </c>
      <c r="O98" s="351">
        <v>9.9835315399999995</v>
      </c>
      <c r="P98" s="351">
        <v>10.160778780000001</v>
      </c>
      <c r="Q98" s="351">
        <v>11.135415380000001</v>
      </c>
      <c r="R98" s="351">
        <v>12.159381999999999</v>
      </c>
      <c r="S98" s="351">
        <v>12.315871249999999</v>
      </c>
      <c r="T98" s="351">
        <v>11.848596520000001</v>
      </c>
      <c r="U98" s="351">
        <v>12.174835</v>
      </c>
      <c r="V98" s="351">
        <v>10.5071584</v>
      </c>
      <c r="W98" s="351">
        <v>12.47529656</v>
      </c>
      <c r="X98" s="350">
        <v>12.271621959999999</v>
      </c>
      <c r="Y98" s="350">
        <v>14.28933664</v>
      </c>
      <c r="Z98" s="350">
        <v>16.369186540000001</v>
      </c>
    </row>
    <row r="99" spans="1:28" x14ac:dyDescent="0.2">
      <c r="A99" s="162"/>
      <c r="B99" s="361" t="s">
        <v>512</v>
      </c>
      <c r="C99" s="351">
        <v>-1.7622359891809305</v>
      </c>
      <c r="D99" s="351">
        <v>-2.1918312844258701</v>
      </c>
      <c r="E99" s="351">
        <v>-1.8421594537125838</v>
      </c>
      <c r="F99" s="351">
        <v>-2.2997297182773129</v>
      </c>
      <c r="G99" s="351">
        <v>-2.1049665667994395</v>
      </c>
      <c r="H99" s="351">
        <v>-2.9147225287100302</v>
      </c>
      <c r="I99" s="351">
        <v>-1.9454438744074907</v>
      </c>
      <c r="J99" s="351">
        <v>-1.136589907193674</v>
      </c>
      <c r="K99" s="351">
        <v>-0.69269599999999987</v>
      </c>
      <c r="L99" s="351">
        <v>-0.41549999999999998</v>
      </c>
      <c r="M99" s="351">
        <v>-0.42294229623285329</v>
      </c>
      <c r="N99" s="351">
        <v>-0.39457100000000001</v>
      </c>
      <c r="O99" s="351">
        <v>-0.30191299999999999</v>
      </c>
      <c r="P99" s="351">
        <v>-0.27855799999999997</v>
      </c>
      <c r="Q99" s="351">
        <v>-0.23929899999999998</v>
      </c>
      <c r="R99" s="351">
        <v>-0.22844399999999998</v>
      </c>
      <c r="S99" s="351">
        <v>-0.238956</v>
      </c>
      <c r="T99" s="351">
        <v>-0.20160800000000001</v>
      </c>
      <c r="U99" s="351">
        <v>-0.27764100000000003</v>
      </c>
      <c r="V99" s="351">
        <v>-0.291242</v>
      </c>
      <c r="W99" s="351">
        <v>-0.29233280516418036</v>
      </c>
      <c r="X99" s="350">
        <v>-0.42660818883777174</v>
      </c>
      <c r="Y99" s="350">
        <v>-0.34621242177956091</v>
      </c>
      <c r="Z99" s="350">
        <v>-0.45653439114703226</v>
      </c>
    </row>
    <row r="100" spans="1:28" ht="20.25" customHeight="1" x14ac:dyDescent="0.2">
      <c r="A100" s="170"/>
      <c r="B100" s="171" t="s">
        <v>562</v>
      </c>
      <c r="C100" s="363">
        <v>91.793864037705745</v>
      </c>
      <c r="D100" s="363">
        <v>91.233343723252418</v>
      </c>
      <c r="E100" s="363">
        <v>84.164930571403289</v>
      </c>
      <c r="F100" s="363">
        <v>89.625016020596647</v>
      </c>
      <c r="G100" s="363">
        <v>90.558335203094899</v>
      </c>
      <c r="H100" s="363">
        <v>95.117675779068762</v>
      </c>
      <c r="I100" s="363">
        <v>96.725918418453546</v>
      </c>
      <c r="J100" s="363">
        <v>100.82610523173277</v>
      </c>
      <c r="K100" s="363">
        <v>100.68580620125898</v>
      </c>
      <c r="L100" s="363">
        <v>102.47277918126439</v>
      </c>
      <c r="M100" s="363">
        <v>108.75670013489001</v>
      </c>
      <c r="N100" s="363">
        <v>111.07688097022098</v>
      </c>
      <c r="O100" s="363">
        <v>116.01631419805342</v>
      </c>
      <c r="P100" s="363">
        <v>124.69119743959604</v>
      </c>
      <c r="Q100" s="363">
        <v>130.6726323296682</v>
      </c>
      <c r="R100" s="363">
        <v>139.84731521103043</v>
      </c>
      <c r="S100" s="363">
        <v>147.85956312672022</v>
      </c>
      <c r="T100" s="363">
        <v>153.86288887099133</v>
      </c>
      <c r="U100" s="363">
        <v>151.06374531577714</v>
      </c>
      <c r="V100" s="363">
        <v>163.46943607040907</v>
      </c>
      <c r="W100" s="363">
        <v>152.61920969981455</v>
      </c>
      <c r="X100" s="368">
        <v>164.28162825130312</v>
      </c>
      <c r="Y100" s="368">
        <v>189.89048102284883</v>
      </c>
      <c r="Z100" s="368">
        <v>227.70299531460699</v>
      </c>
    </row>
    <row r="101" spans="1:28" s="861" customFormat="1" ht="15" x14ac:dyDescent="0.2">
      <c r="A101" s="960"/>
      <c r="B101" s="1217" t="s">
        <v>1237</v>
      </c>
      <c r="C101" s="961">
        <v>89.137576037705742</v>
      </c>
      <c r="D101" s="961">
        <v>89.384602723252414</v>
      </c>
      <c r="E101" s="961">
        <v>82.660999451403285</v>
      </c>
      <c r="F101" s="961">
        <v>87.691118020596647</v>
      </c>
      <c r="G101" s="961">
        <v>90.794564203094893</v>
      </c>
      <c r="H101" s="961">
        <v>94.788325779068757</v>
      </c>
      <c r="I101" s="961">
        <v>96.398346628453552</v>
      </c>
      <c r="J101" s="961">
        <v>99.550149421732769</v>
      </c>
      <c r="K101" s="961">
        <v>99.894495371258984</v>
      </c>
      <c r="L101" s="961">
        <v>101.71366677262193</v>
      </c>
      <c r="M101" s="961">
        <v>107.19518803732662</v>
      </c>
      <c r="N101" s="961">
        <v>109.92319697022099</v>
      </c>
      <c r="O101" s="961">
        <v>112.19685560000886</v>
      </c>
      <c r="P101" s="961">
        <v>119.52121143959604</v>
      </c>
      <c r="Q101" s="961">
        <v>126.73949782966821</v>
      </c>
      <c r="R101" s="961">
        <v>135.74399921103043</v>
      </c>
      <c r="S101" s="961">
        <v>140.67431912672021</v>
      </c>
      <c r="T101" s="961">
        <v>140.68411287099133</v>
      </c>
      <c r="U101" s="961">
        <v>144.30079142577713</v>
      </c>
      <c r="V101" s="961">
        <v>156.92462503040906</v>
      </c>
      <c r="W101" s="961">
        <v>147.35973069981455</v>
      </c>
      <c r="X101" s="961">
        <v>153.16772325130313</v>
      </c>
      <c r="Y101" s="961">
        <v>173.36832102284882</v>
      </c>
      <c r="Z101" s="961">
        <v>218.192095314607</v>
      </c>
    </row>
    <row r="102" spans="1:28" s="861" customFormat="1" ht="15" x14ac:dyDescent="0.2">
      <c r="A102" s="960"/>
      <c r="B102" s="1218" t="s">
        <v>1425</v>
      </c>
      <c r="C102" s="961">
        <v>91.793864037705745</v>
      </c>
      <c r="D102" s="961">
        <v>91.233343723252418</v>
      </c>
      <c r="E102" s="961">
        <v>84.164930571403289</v>
      </c>
      <c r="F102" s="961">
        <v>89.625016020596647</v>
      </c>
      <c r="G102" s="961">
        <v>90.558335203094899</v>
      </c>
      <c r="H102" s="961">
        <v>95.117675779068762</v>
      </c>
      <c r="I102" s="961">
        <v>96.725918418453546</v>
      </c>
      <c r="J102" s="961">
        <v>100.82610523173277</v>
      </c>
      <c r="K102" s="961">
        <v>100.68580620125898</v>
      </c>
      <c r="L102" s="961">
        <v>102.47277918126439</v>
      </c>
      <c r="M102" s="961">
        <v>108.75670013489001</v>
      </c>
      <c r="N102" s="961">
        <v>111.06755507465064</v>
      </c>
      <c r="O102" s="961">
        <v>115.9984025407792</v>
      </c>
      <c r="P102" s="961">
        <v>124.67045633155745</v>
      </c>
      <c r="Q102" s="961">
        <v>130.64157060826324</v>
      </c>
      <c r="R102" s="961">
        <v>139.35598199001376</v>
      </c>
      <c r="S102" s="961">
        <v>146.59441134937535</v>
      </c>
      <c r="T102" s="961">
        <v>152.29963313767001</v>
      </c>
      <c r="U102" s="961">
        <v>148.36142529730458</v>
      </c>
      <c r="V102" s="961">
        <v>145.72126350229536</v>
      </c>
      <c r="W102" s="961">
        <v>150.16033033176143</v>
      </c>
      <c r="X102" s="961">
        <v>160.59884507508988</v>
      </c>
      <c r="Y102" s="961">
        <v>175.40930275441761</v>
      </c>
      <c r="Z102" s="961">
        <v>173.20683136303526</v>
      </c>
    </row>
    <row r="103" spans="1:28" s="861" customFormat="1" ht="15" x14ac:dyDescent="0.2">
      <c r="A103" s="981" t="s">
        <v>1387</v>
      </c>
      <c r="B103" s="962"/>
      <c r="C103" s="961"/>
      <c r="D103" s="961"/>
      <c r="E103" s="961"/>
      <c r="F103" s="961"/>
      <c r="G103" s="961"/>
      <c r="H103" s="961"/>
      <c r="I103" s="961"/>
      <c r="J103" s="961"/>
      <c r="K103" s="961"/>
      <c r="L103" s="961"/>
      <c r="M103" s="961"/>
      <c r="N103" s="961"/>
      <c r="O103" s="961"/>
      <c r="P103" s="961"/>
      <c r="Q103" s="961"/>
      <c r="R103" s="961"/>
      <c r="S103" s="961"/>
      <c r="T103" s="961"/>
      <c r="U103" s="961"/>
      <c r="V103" s="961"/>
      <c r="W103" s="961"/>
      <c r="X103" s="961"/>
      <c r="Y103" s="961"/>
      <c r="Z103" s="961"/>
    </row>
    <row r="104" spans="1:28" s="144" customFormat="1" ht="20.25" customHeight="1" x14ac:dyDescent="0.2">
      <c r="A104" s="180" t="s">
        <v>1188</v>
      </c>
      <c r="X104" s="861"/>
      <c r="Y104" s="861"/>
      <c r="Z104" s="861"/>
      <c r="AA104"/>
      <c r="AB104"/>
    </row>
    <row r="105" spans="1:28" ht="15" x14ac:dyDescent="0.2">
      <c r="A105" s="132" t="str">
        <f>Index!B49</f>
        <v>Table 6e :   Pohnpei: GDP Implicit price deflators by industry, FY2003-FY2015</v>
      </c>
    </row>
    <row r="106" spans="1:28" ht="18.75" customHeight="1" x14ac:dyDescent="0.2">
      <c r="A106" s="159"/>
      <c r="B106" s="160" t="s">
        <v>446</v>
      </c>
      <c r="C106" s="161" t="str">
        <f>C2</f>
        <v>FY1995</v>
      </c>
      <c r="D106" s="161" t="str">
        <f>D2</f>
        <v>FY1996</v>
      </c>
      <c r="E106" s="161" t="str">
        <f>E2</f>
        <v>FY1997</v>
      </c>
      <c r="F106" s="161" t="str">
        <f>F2</f>
        <v>FY1998</v>
      </c>
      <c r="G106" s="161" t="str">
        <f t="shared" ref="G106:Q106" si="83">G2</f>
        <v>FY1999</v>
      </c>
      <c r="H106" s="161" t="str">
        <f t="shared" si="83"/>
        <v>FY2000</v>
      </c>
      <c r="I106" s="161" t="str">
        <f t="shared" si="83"/>
        <v>FY2001</v>
      </c>
      <c r="J106" s="161" t="str">
        <f t="shared" si="83"/>
        <v>FY2002</v>
      </c>
      <c r="K106" s="161" t="str">
        <f t="shared" si="83"/>
        <v>FY2003</v>
      </c>
      <c r="L106" s="161" t="str">
        <f t="shared" si="83"/>
        <v>FY2004</v>
      </c>
      <c r="M106" s="161" t="str">
        <f t="shared" si="83"/>
        <v>FY2005</v>
      </c>
      <c r="N106" s="161" t="str">
        <f t="shared" si="83"/>
        <v>FY2006</v>
      </c>
      <c r="O106" s="161" t="str">
        <f t="shared" si="83"/>
        <v>FY2007</v>
      </c>
      <c r="P106" s="161" t="str">
        <f t="shared" si="83"/>
        <v>FY2008</v>
      </c>
      <c r="Q106" s="161" t="str">
        <f t="shared" si="83"/>
        <v>FY2009</v>
      </c>
      <c r="R106" s="161" t="str">
        <f t="shared" ref="R106:W106" si="84">R2</f>
        <v>FY2010</v>
      </c>
      <c r="S106" s="161" t="str">
        <f t="shared" si="84"/>
        <v>FY2011</v>
      </c>
      <c r="T106" s="161" t="str">
        <f t="shared" si="84"/>
        <v>FY2012</v>
      </c>
      <c r="U106" s="161" t="str">
        <f t="shared" si="84"/>
        <v>FY2013</v>
      </c>
      <c r="V106" s="161" t="str">
        <f t="shared" si="84"/>
        <v>FY2014</v>
      </c>
      <c r="W106" s="161" t="str">
        <f t="shared" si="84"/>
        <v>FY2015</v>
      </c>
      <c r="X106" s="857" t="str">
        <f t="shared" ref="X106:Y106" si="85">X2</f>
        <v>FY2016</v>
      </c>
      <c r="Y106" s="857" t="str">
        <f t="shared" si="85"/>
        <v>FY2017</v>
      </c>
      <c r="Z106" s="857" t="str">
        <f t="shared" ref="Z106" si="86">Z2</f>
        <v>FY2018</v>
      </c>
    </row>
    <row r="107" spans="1:28" ht="18.75" customHeight="1" x14ac:dyDescent="0.2">
      <c r="A107" s="162" t="s">
        <v>48</v>
      </c>
      <c r="B107" s="163" t="s">
        <v>49</v>
      </c>
      <c r="C107" s="351">
        <f t="shared" ref="C107:C123" si="87">IF(C81&lt;&gt;0,C81/C3*100,0)</f>
        <v>79.945983455109953</v>
      </c>
      <c r="D107" s="351">
        <f t="shared" ref="D107:Q107" si="88">IF(D81&lt;&gt;0,D81/D3*100,0)</f>
        <v>82.124014512502967</v>
      </c>
      <c r="E107" s="351">
        <f t="shared" si="88"/>
        <v>84.344310852194354</v>
      </c>
      <c r="F107" s="351">
        <f t="shared" si="88"/>
        <v>85.70165699360571</v>
      </c>
      <c r="G107" s="351">
        <f t="shared" si="88"/>
        <v>87.311482534081435</v>
      </c>
      <c r="H107" s="351">
        <f t="shared" si="88"/>
        <v>93.431677789226555</v>
      </c>
      <c r="I107" s="351">
        <f t="shared" si="88"/>
        <v>97.65608495424209</v>
      </c>
      <c r="J107" s="351">
        <f t="shared" si="88"/>
        <v>99.786781666222552</v>
      </c>
      <c r="K107" s="351">
        <f t="shared" si="88"/>
        <v>97.629986751229694</v>
      </c>
      <c r="L107" s="351">
        <f t="shared" si="88"/>
        <v>100</v>
      </c>
      <c r="M107" s="351">
        <f t="shared" si="88"/>
        <v>100.8723123762108</v>
      </c>
      <c r="N107" s="351">
        <f t="shared" si="88"/>
        <v>102.3981579641909</v>
      </c>
      <c r="O107" s="351">
        <f t="shared" si="88"/>
        <v>105.65830401781442</v>
      </c>
      <c r="P107" s="351">
        <f t="shared" si="88"/>
        <v>114.44230674470558</v>
      </c>
      <c r="Q107" s="351">
        <f t="shared" si="88"/>
        <v>126.78825213460618</v>
      </c>
      <c r="R107" s="351">
        <f t="shared" ref="R107:U123" si="89">IF(R81&lt;&gt;0,R81/R3*100,0)</f>
        <v>132.08844828418972</v>
      </c>
      <c r="S107" s="351">
        <f t="shared" si="89"/>
        <v>134.07993079927704</v>
      </c>
      <c r="T107" s="351">
        <f t="shared" si="89"/>
        <v>135.18680992727155</v>
      </c>
      <c r="U107" s="351">
        <f t="shared" si="89"/>
        <v>137.55996236706557</v>
      </c>
      <c r="V107" s="351">
        <f t="shared" ref="V107:W107" si="90">IF(V81&lt;&gt;0,V81/V3*100,0)</f>
        <v>135.78895713706277</v>
      </c>
      <c r="W107" s="351">
        <f t="shared" si="90"/>
        <v>136.91026351992718</v>
      </c>
      <c r="X107" s="350">
        <f t="shared" ref="X107:Y107" si="91">IF(X81&lt;&gt;0,X81/X3*100,0)</f>
        <v>142.14223462589226</v>
      </c>
      <c r="Y107" s="350">
        <f t="shared" si="91"/>
        <v>147.49120413068582</v>
      </c>
      <c r="Z107" s="350">
        <f t="shared" ref="Z107" si="92">IF(Z81&lt;&gt;0,Z81/Z3*100,0)</f>
        <v>151.98199749568593</v>
      </c>
    </row>
    <row r="108" spans="1:28" x14ac:dyDescent="0.2">
      <c r="A108" s="162" t="s">
        <v>50</v>
      </c>
      <c r="B108" s="165" t="s">
        <v>510</v>
      </c>
      <c r="C108" s="351">
        <f t="shared" si="87"/>
        <v>91.203783609757309</v>
      </c>
      <c r="D108" s="351">
        <f t="shared" ref="D108:Q108" si="93">IF(D82&lt;&gt;0,D82/D4*100,0)</f>
        <v>85.637200321529932</v>
      </c>
      <c r="E108" s="351">
        <f t="shared" si="93"/>
        <v>73.364026597109131</v>
      </c>
      <c r="F108" s="351">
        <f t="shared" si="93"/>
        <v>82.556340526124117</v>
      </c>
      <c r="G108" s="351">
        <f t="shared" si="93"/>
        <v>87.88450006044296</v>
      </c>
      <c r="H108" s="351">
        <f t="shared" si="93"/>
        <v>95.406822467132898</v>
      </c>
      <c r="I108" s="351">
        <f t="shared" si="93"/>
        <v>98.320861211496151</v>
      </c>
      <c r="J108" s="351">
        <f t="shared" si="93"/>
        <v>97.611941579229295</v>
      </c>
      <c r="K108" s="351">
        <f t="shared" si="93"/>
        <v>95.500456708315014</v>
      </c>
      <c r="L108" s="351">
        <f t="shared" si="93"/>
        <v>100</v>
      </c>
      <c r="M108" s="351">
        <f t="shared" si="93"/>
        <v>102.63406862012458</v>
      </c>
      <c r="N108" s="351">
        <f t="shared" si="93"/>
        <v>105.14866174543782</v>
      </c>
      <c r="O108" s="351">
        <f t="shared" si="93"/>
        <v>120.91329135120912</v>
      </c>
      <c r="P108" s="351">
        <f t="shared" si="93"/>
        <v>148.04391181962478</v>
      </c>
      <c r="Q108" s="351">
        <f t="shared" si="93"/>
        <v>139.25799212728657</v>
      </c>
      <c r="R108" s="351">
        <f t="shared" si="89"/>
        <v>150.27982717632935</v>
      </c>
      <c r="S108" s="351">
        <f t="shared" si="89"/>
        <v>180.18140109033584</v>
      </c>
      <c r="T108" s="351">
        <f t="shared" si="89"/>
        <v>245.73089792819567</v>
      </c>
      <c r="U108" s="351">
        <f t="shared" si="89"/>
        <v>198.25131147965882</v>
      </c>
      <c r="V108" s="351">
        <f t="shared" ref="V108:W108" si="94">IF(V82&lt;&gt;0,V82/V4*100,0)</f>
        <v>164.91322415047134</v>
      </c>
      <c r="W108" s="351">
        <f t="shared" si="94"/>
        <v>118.12969345689692</v>
      </c>
      <c r="X108" s="350">
        <f t="shared" ref="X108:Y108" si="95">IF(X82&lt;&gt;0,X82/X4*100,0)</f>
        <v>175.52876744830004</v>
      </c>
      <c r="Y108" s="350">
        <f t="shared" si="95"/>
        <v>252.04935287390236</v>
      </c>
      <c r="Z108" s="350">
        <f t="shared" ref="Z108" si="96">IF(Z82&lt;&gt;0,Z82/Z4*100,0)</f>
        <v>215.5618595304162</v>
      </c>
    </row>
    <row r="109" spans="1:28" x14ac:dyDescent="0.2">
      <c r="A109" s="162" t="s">
        <v>52</v>
      </c>
      <c r="B109" s="165" t="s">
        <v>53</v>
      </c>
      <c r="C109" s="351">
        <f t="shared" si="87"/>
        <v>0</v>
      </c>
      <c r="D109" s="351">
        <f t="shared" ref="D109:Q109" si="97">IF(D83&lt;&gt;0,D83/D5*100,0)</f>
        <v>0</v>
      </c>
      <c r="E109" s="351">
        <f t="shared" si="97"/>
        <v>0</v>
      </c>
      <c r="F109" s="351">
        <f t="shared" si="97"/>
        <v>0</v>
      </c>
      <c r="G109" s="351">
        <f t="shared" si="97"/>
        <v>0</v>
      </c>
      <c r="H109" s="351">
        <f t="shared" si="97"/>
        <v>0</v>
      </c>
      <c r="I109" s="351">
        <f t="shared" si="97"/>
        <v>0</v>
      </c>
      <c r="J109" s="351">
        <f t="shared" si="97"/>
        <v>0</v>
      </c>
      <c r="K109" s="351">
        <f t="shared" si="97"/>
        <v>0</v>
      </c>
      <c r="L109" s="351">
        <f t="shared" si="97"/>
        <v>0</v>
      </c>
      <c r="M109" s="351">
        <f t="shared" si="97"/>
        <v>0</v>
      </c>
      <c r="N109" s="351">
        <f t="shared" si="97"/>
        <v>0</v>
      </c>
      <c r="O109" s="351">
        <f t="shared" si="97"/>
        <v>0</v>
      </c>
      <c r="P109" s="351">
        <f t="shared" si="97"/>
        <v>0</v>
      </c>
      <c r="Q109" s="351">
        <f t="shared" si="97"/>
        <v>0</v>
      </c>
      <c r="R109" s="351">
        <f t="shared" si="89"/>
        <v>0</v>
      </c>
      <c r="S109" s="351">
        <f t="shared" si="89"/>
        <v>0</v>
      </c>
      <c r="T109" s="351">
        <f t="shared" si="89"/>
        <v>0</v>
      </c>
      <c r="U109" s="351">
        <f t="shared" si="89"/>
        <v>145.74685972151536</v>
      </c>
      <c r="V109" s="351">
        <f t="shared" ref="V109:W109" si="98">IF(V83&lt;&gt;0,V83/V5*100,0)</f>
        <v>146.88386894944239</v>
      </c>
      <c r="W109" s="351">
        <f t="shared" si="98"/>
        <v>0</v>
      </c>
      <c r="X109" s="350">
        <f t="shared" ref="X109:Y109" si="99">IF(X83&lt;&gt;0,X83/X5*100,0)</f>
        <v>0</v>
      </c>
      <c r="Y109" s="350">
        <f t="shared" si="99"/>
        <v>0</v>
      </c>
      <c r="Z109" s="350">
        <f t="shared" ref="Z109" si="100">IF(Z83&lt;&gt;0,Z83/Z5*100,0)</f>
        <v>0</v>
      </c>
    </row>
    <row r="110" spans="1:28" x14ac:dyDescent="0.2">
      <c r="A110" s="162" t="s">
        <v>54</v>
      </c>
      <c r="B110" s="165" t="s">
        <v>55</v>
      </c>
      <c r="C110" s="351">
        <f t="shared" si="87"/>
        <v>88.311808180917879</v>
      </c>
      <c r="D110" s="351">
        <f t="shared" ref="D110:Q110" si="101">IF(D84&lt;&gt;0,D84/D6*100,0)</f>
        <v>91.315299827106784</v>
      </c>
      <c r="E110" s="351">
        <f t="shared" si="101"/>
        <v>93.138375069392794</v>
      </c>
      <c r="F110" s="351">
        <f t="shared" si="101"/>
        <v>94.875381674089127</v>
      </c>
      <c r="G110" s="351">
        <f t="shared" si="101"/>
        <v>96.675078071568109</v>
      </c>
      <c r="H110" s="351">
        <f t="shared" si="101"/>
        <v>98.290564112733279</v>
      </c>
      <c r="I110" s="351">
        <f t="shared" si="101"/>
        <v>98.972538867868494</v>
      </c>
      <c r="J110" s="351">
        <f t="shared" si="101"/>
        <v>98.763513606300066</v>
      </c>
      <c r="K110" s="351">
        <f t="shared" si="101"/>
        <v>98.372243402298437</v>
      </c>
      <c r="L110" s="351">
        <f t="shared" si="101"/>
        <v>100</v>
      </c>
      <c r="M110" s="351">
        <f t="shared" si="101"/>
        <v>103.59057707189989</v>
      </c>
      <c r="N110" s="351">
        <f t="shared" si="101"/>
        <v>107.04413868684968</v>
      </c>
      <c r="O110" s="351">
        <f t="shared" si="101"/>
        <v>110.14020126095309</v>
      </c>
      <c r="P110" s="351">
        <f t="shared" si="101"/>
        <v>117.50928529344633</v>
      </c>
      <c r="Q110" s="351">
        <f t="shared" si="101"/>
        <v>126.32601179073816</v>
      </c>
      <c r="R110" s="351">
        <f t="shared" si="89"/>
        <v>129.85496908020875</v>
      </c>
      <c r="S110" s="351">
        <f t="shared" si="89"/>
        <v>134.62309596592081</v>
      </c>
      <c r="T110" s="351">
        <f t="shared" si="89"/>
        <v>142.13519859571596</v>
      </c>
      <c r="U110" s="351">
        <f t="shared" si="89"/>
        <v>145.74685972151536</v>
      </c>
      <c r="V110" s="351">
        <f t="shared" ref="V110:W110" si="102">IF(V84&lt;&gt;0,V84/V6*100,0)</f>
        <v>146.88386894944239</v>
      </c>
      <c r="W110" s="351">
        <f t="shared" si="102"/>
        <v>146.7474702862275</v>
      </c>
      <c r="X110" s="350">
        <f t="shared" ref="X110:Y110" si="103">IF(X84&lt;&gt;0,X84/X6*100,0)</f>
        <v>144.61357022199971</v>
      </c>
      <c r="Y110" s="350">
        <f t="shared" si="103"/>
        <v>144.63773267502194</v>
      </c>
      <c r="Z110" s="350">
        <f t="shared" ref="Z110" si="104">IF(Z84&lt;&gt;0,Z84/Z6*100,0)</f>
        <v>146.31726961753074</v>
      </c>
    </row>
    <row r="111" spans="1:28" x14ac:dyDescent="0.2">
      <c r="A111" s="162" t="s">
        <v>56</v>
      </c>
      <c r="B111" s="165" t="s">
        <v>57</v>
      </c>
      <c r="C111" s="351">
        <f t="shared" si="87"/>
        <v>39.591992507035329</v>
      </c>
      <c r="D111" s="351">
        <f t="shared" ref="D111:Q111" si="105">IF(D85&lt;&gt;0,D85/D7*100,0)</f>
        <v>86.499129128799524</v>
      </c>
      <c r="E111" s="351">
        <f t="shared" si="105"/>
        <v>104.80631594035997</v>
      </c>
      <c r="F111" s="351">
        <f t="shared" si="105"/>
        <v>111.59283128255551</v>
      </c>
      <c r="G111" s="351">
        <f t="shared" si="105"/>
        <v>111.12230575959863</v>
      </c>
      <c r="H111" s="351">
        <f t="shared" si="105"/>
        <v>105.11583838975827</v>
      </c>
      <c r="I111" s="351">
        <f t="shared" si="105"/>
        <v>108.55621884372194</v>
      </c>
      <c r="J111" s="351">
        <f t="shared" si="105"/>
        <v>106.46114426496756</v>
      </c>
      <c r="K111" s="351">
        <f t="shared" si="105"/>
        <v>120.03434523690674</v>
      </c>
      <c r="L111" s="351">
        <f t="shared" si="105"/>
        <v>100</v>
      </c>
      <c r="M111" s="351">
        <f t="shared" si="105"/>
        <v>93.975966529055555</v>
      </c>
      <c r="N111" s="351">
        <f t="shared" si="105"/>
        <v>88.649532285109487</v>
      </c>
      <c r="O111" s="351">
        <f t="shared" si="105"/>
        <v>42.420761383579588</v>
      </c>
      <c r="P111" s="351">
        <f t="shared" si="105"/>
        <v>68.291311232946924</v>
      </c>
      <c r="Q111" s="351">
        <f t="shared" si="105"/>
        <v>107.77079237160572</v>
      </c>
      <c r="R111" s="351">
        <f t="shared" si="89"/>
        <v>82.686203102384653</v>
      </c>
      <c r="S111" s="351">
        <f t="shared" si="89"/>
        <v>80.272575860133188</v>
      </c>
      <c r="T111" s="351">
        <f t="shared" si="89"/>
        <v>124.12120788756162</v>
      </c>
      <c r="U111" s="351">
        <f t="shared" si="89"/>
        <v>142.22707737029032</v>
      </c>
      <c r="V111" s="351">
        <f t="shared" ref="V111:W111" si="106">IF(V85&lt;&gt;0,V85/V7*100,0)</f>
        <v>197.27814654567041</v>
      </c>
      <c r="W111" s="351">
        <f t="shared" si="106"/>
        <v>204.16690096507014</v>
      </c>
      <c r="X111" s="350">
        <f t="shared" ref="X111:Y111" si="107">IF(X85&lt;&gt;0,X85/X7*100,0)</f>
        <v>189.14769391470793</v>
      </c>
      <c r="Y111" s="350">
        <f t="shared" si="107"/>
        <v>168.27443370760926</v>
      </c>
      <c r="Z111" s="350">
        <f t="shared" ref="Z111" si="108">IF(Z85&lt;&gt;0,Z85/Z7*100,0)</f>
        <v>166.25882698062719</v>
      </c>
    </row>
    <row r="112" spans="1:28" x14ac:dyDescent="0.2">
      <c r="A112" s="162" t="s">
        <v>58</v>
      </c>
      <c r="B112" s="165" t="s">
        <v>59</v>
      </c>
      <c r="C112" s="351">
        <f t="shared" si="87"/>
        <v>88.609498092902911</v>
      </c>
      <c r="D112" s="351">
        <f t="shared" ref="D112:Q112" si="109">IF(D86&lt;&gt;0,D86/D8*100,0)</f>
        <v>91.0898651042571</v>
      </c>
      <c r="E112" s="351">
        <f t="shared" si="109"/>
        <v>93.507604099431546</v>
      </c>
      <c r="F112" s="351">
        <f t="shared" si="109"/>
        <v>95.011545765520239</v>
      </c>
      <c r="G112" s="351">
        <f t="shared" si="109"/>
        <v>96.787554862399944</v>
      </c>
      <c r="H112" s="351">
        <f t="shared" si="109"/>
        <v>98.460822082475943</v>
      </c>
      <c r="I112" s="351">
        <f t="shared" si="109"/>
        <v>99.026903077755591</v>
      </c>
      <c r="J112" s="351">
        <f t="shared" si="109"/>
        <v>98.766605919471985</v>
      </c>
      <c r="K112" s="351">
        <f t="shared" si="109"/>
        <v>98.424241563113966</v>
      </c>
      <c r="L112" s="351">
        <f t="shared" si="109"/>
        <v>100</v>
      </c>
      <c r="M112" s="351">
        <f t="shared" si="109"/>
        <v>103.28966444882661</v>
      </c>
      <c r="N112" s="351">
        <f t="shared" si="109"/>
        <v>106.49114646232314</v>
      </c>
      <c r="O112" s="351">
        <f t="shared" si="109"/>
        <v>109.60436133462763</v>
      </c>
      <c r="P112" s="351">
        <f t="shared" si="109"/>
        <v>116.88286757542474</v>
      </c>
      <c r="Q112" s="351">
        <f t="shared" si="109"/>
        <v>126.32601179073819</v>
      </c>
      <c r="R112" s="351">
        <f t="shared" si="89"/>
        <v>129.85496908020875</v>
      </c>
      <c r="S112" s="351">
        <f t="shared" si="89"/>
        <v>134.62309596592078</v>
      </c>
      <c r="T112" s="351">
        <f t="shared" si="89"/>
        <v>142.13519859571596</v>
      </c>
      <c r="U112" s="351">
        <f t="shared" si="89"/>
        <v>145.74685972151542</v>
      </c>
      <c r="V112" s="351">
        <f t="shared" ref="V112:W112" si="110">IF(V86&lt;&gt;0,V86/V8*100,0)</f>
        <v>146.88386894944239</v>
      </c>
      <c r="W112" s="351">
        <f t="shared" si="110"/>
        <v>146.7474702862275</v>
      </c>
      <c r="X112" s="350">
        <f t="shared" ref="X112:Y112" si="111">IF(X86&lt;&gt;0,X86/X8*100,0)</f>
        <v>144.61357022199971</v>
      </c>
      <c r="Y112" s="350">
        <f t="shared" si="111"/>
        <v>144.63773267502188</v>
      </c>
      <c r="Z112" s="350">
        <f t="shared" ref="Z112" si="112">IF(Z86&lt;&gt;0,Z86/Z8*100,0)</f>
        <v>146.31726961753074</v>
      </c>
    </row>
    <row r="113" spans="1:28" x14ac:dyDescent="0.2">
      <c r="A113" s="162" t="s">
        <v>60</v>
      </c>
      <c r="B113" s="165" t="s">
        <v>61</v>
      </c>
      <c r="C113" s="351">
        <f t="shared" si="87"/>
        <v>83.971331235460184</v>
      </c>
      <c r="D113" s="351">
        <f t="shared" ref="D113:Q113" si="113">IF(D87&lt;&gt;0,D87/D9*100,0)</f>
        <v>86.272757537788905</v>
      </c>
      <c r="E113" s="351">
        <f t="shared" si="113"/>
        <v>88.900411327251888</v>
      </c>
      <c r="F113" s="351">
        <f t="shared" si="113"/>
        <v>91.314841331454346</v>
      </c>
      <c r="G113" s="351">
        <f t="shared" si="113"/>
        <v>93.196319259125858</v>
      </c>
      <c r="H113" s="351">
        <f t="shared" si="113"/>
        <v>93.441554531258006</v>
      </c>
      <c r="I113" s="351">
        <f t="shared" si="113"/>
        <v>95.486412483012515</v>
      </c>
      <c r="J113" s="351">
        <f t="shared" si="113"/>
        <v>96.414940176603267</v>
      </c>
      <c r="K113" s="351">
        <f t="shared" si="113"/>
        <v>97.000731339749919</v>
      </c>
      <c r="L113" s="351">
        <f t="shared" si="113"/>
        <v>100</v>
      </c>
      <c r="M113" s="351">
        <f t="shared" si="113"/>
        <v>107.8462635057835</v>
      </c>
      <c r="N113" s="351">
        <f t="shared" si="113"/>
        <v>116.92941971037638</v>
      </c>
      <c r="O113" s="351">
        <f t="shared" si="113"/>
        <v>123.96708698100124</v>
      </c>
      <c r="P113" s="351">
        <f t="shared" si="113"/>
        <v>139.74315489402562</v>
      </c>
      <c r="Q113" s="351">
        <f t="shared" si="113"/>
        <v>140.16274886761232</v>
      </c>
      <c r="R113" s="351">
        <f t="shared" si="89"/>
        <v>141.81072699914125</v>
      </c>
      <c r="S113" s="351">
        <f t="shared" si="89"/>
        <v>146.45670729334989</v>
      </c>
      <c r="T113" s="351">
        <f t="shared" si="89"/>
        <v>155.37533832202396</v>
      </c>
      <c r="U113" s="351">
        <f t="shared" si="89"/>
        <v>157.95135072870301</v>
      </c>
      <c r="V113" s="351">
        <f t="shared" ref="V113:W113" si="114">IF(V87&lt;&gt;0,V87/V9*100,0)</f>
        <v>158.33596279744316</v>
      </c>
      <c r="W113" s="351">
        <f t="shared" si="114"/>
        <v>158.5707659874808</v>
      </c>
      <c r="X113" s="350">
        <f t="shared" ref="X113:Y113" si="115">IF(X87&lt;&gt;0,X87/X9*100,0)</f>
        <v>154.32826248127378</v>
      </c>
      <c r="Y113" s="350">
        <f t="shared" si="115"/>
        <v>152.40876576122045</v>
      </c>
      <c r="Z113" s="350">
        <f t="shared" ref="Z113" si="116">IF(Z87&lt;&gt;0,Z87/Z9*100,0)</f>
        <v>152.64411095895036</v>
      </c>
    </row>
    <row r="114" spans="1:28" x14ac:dyDescent="0.2">
      <c r="A114" s="162" t="s">
        <v>62</v>
      </c>
      <c r="B114" s="165" t="s">
        <v>63</v>
      </c>
      <c r="C114" s="351">
        <f t="shared" si="87"/>
        <v>88.612025667953901</v>
      </c>
      <c r="D114" s="351">
        <f t="shared" ref="D114:Q114" si="117">IF(D88&lt;&gt;0,D88/D10*100,0)</f>
        <v>91.089865104257115</v>
      </c>
      <c r="E114" s="351">
        <f t="shared" si="117"/>
        <v>93.518928173703969</v>
      </c>
      <c r="F114" s="351">
        <f t="shared" si="117"/>
        <v>95.045628456308123</v>
      </c>
      <c r="G114" s="351">
        <f t="shared" si="117"/>
        <v>96.869864576736049</v>
      </c>
      <c r="H114" s="351">
        <f t="shared" si="117"/>
        <v>98.487684835463099</v>
      </c>
      <c r="I114" s="351">
        <f t="shared" si="117"/>
        <v>99.066398751106149</v>
      </c>
      <c r="J114" s="351">
        <f t="shared" si="117"/>
        <v>98.777322798434952</v>
      </c>
      <c r="K114" s="351">
        <f t="shared" si="117"/>
        <v>98.412312074147295</v>
      </c>
      <c r="L114" s="351">
        <f t="shared" si="117"/>
        <v>100</v>
      </c>
      <c r="M114" s="351">
        <f t="shared" si="117"/>
        <v>103.28966444882658</v>
      </c>
      <c r="N114" s="351">
        <f t="shared" si="117"/>
        <v>106.49114646232316</v>
      </c>
      <c r="O114" s="351">
        <f t="shared" si="117"/>
        <v>109.60436133462765</v>
      </c>
      <c r="P114" s="351">
        <f t="shared" si="117"/>
        <v>116.88286757542474</v>
      </c>
      <c r="Q114" s="351">
        <f t="shared" si="117"/>
        <v>126.32601179073819</v>
      </c>
      <c r="R114" s="351">
        <f t="shared" si="89"/>
        <v>129.85496908020872</v>
      </c>
      <c r="S114" s="351">
        <f t="shared" si="89"/>
        <v>134.62309596592078</v>
      </c>
      <c r="T114" s="351">
        <f t="shared" si="89"/>
        <v>142.13519859571596</v>
      </c>
      <c r="U114" s="351">
        <f t="shared" si="89"/>
        <v>145.74685972151536</v>
      </c>
      <c r="V114" s="351">
        <f t="shared" ref="V114:W114" si="118">IF(V88&lt;&gt;0,V88/V10*100,0)</f>
        <v>146.88386894944239</v>
      </c>
      <c r="W114" s="351">
        <f t="shared" si="118"/>
        <v>146.7474702862275</v>
      </c>
      <c r="X114" s="350">
        <f t="shared" ref="X114:Y114" si="119">IF(X88&lt;&gt;0,X88/X10*100,0)</f>
        <v>144.61357022199968</v>
      </c>
      <c r="Y114" s="350">
        <f t="shared" si="119"/>
        <v>144.63773267502194</v>
      </c>
      <c r="Z114" s="350">
        <f t="shared" ref="Z114" si="120">IF(Z88&lt;&gt;0,Z88/Z10*100,0)</f>
        <v>146.31726961753071</v>
      </c>
    </row>
    <row r="115" spans="1:28" x14ac:dyDescent="0.2">
      <c r="A115" s="162" t="s">
        <v>64</v>
      </c>
      <c r="B115" s="165" t="s">
        <v>65</v>
      </c>
      <c r="C115" s="351">
        <f t="shared" si="87"/>
        <v>88.03925243553438</v>
      </c>
      <c r="D115" s="351">
        <f t="shared" ref="D115:Q115" si="121">IF(D89&lt;&gt;0,D89/D11*100,0)</f>
        <v>90.606582930167079</v>
      </c>
      <c r="E115" s="351">
        <f t="shared" si="121"/>
        <v>92.852609724063356</v>
      </c>
      <c r="F115" s="351">
        <f t="shared" si="121"/>
        <v>94.401931688689956</v>
      </c>
      <c r="G115" s="351">
        <f t="shared" si="121"/>
        <v>96.174878722726575</v>
      </c>
      <c r="H115" s="351">
        <f t="shared" si="121"/>
        <v>97.877209374654001</v>
      </c>
      <c r="I115" s="351">
        <f t="shared" si="121"/>
        <v>98.905280521659478</v>
      </c>
      <c r="J115" s="351">
        <f t="shared" si="121"/>
        <v>98.747018459372313</v>
      </c>
      <c r="K115" s="351">
        <f t="shared" si="121"/>
        <v>98.372024395641674</v>
      </c>
      <c r="L115" s="351">
        <f t="shared" si="121"/>
        <v>100</v>
      </c>
      <c r="M115" s="351">
        <f t="shared" si="121"/>
        <v>103.5814274836947</v>
      </c>
      <c r="N115" s="351">
        <f t="shared" si="121"/>
        <v>107.31117194485924</v>
      </c>
      <c r="O115" s="351">
        <f t="shared" si="121"/>
        <v>110.636651847594</v>
      </c>
      <c r="P115" s="351">
        <f t="shared" si="121"/>
        <v>115.57450400495455</v>
      </c>
      <c r="Q115" s="351">
        <f t="shared" si="121"/>
        <v>122.61802330009989</v>
      </c>
      <c r="R115" s="351">
        <f t="shared" si="89"/>
        <v>126.2086575001987</v>
      </c>
      <c r="S115" s="351">
        <f t="shared" si="89"/>
        <v>130.84400633100867</v>
      </c>
      <c r="T115" s="351">
        <f t="shared" si="89"/>
        <v>138.06483957602867</v>
      </c>
      <c r="U115" s="351">
        <f t="shared" si="89"/>
        <v>142.15580938927059</v>
      </c>
      <c r="V115" s="351">
        <f t="shared" ref="V115:W115" si="122">IF(V89&lt;&gt;0,V89/V11*100,0)</f>
        <v>142.58128134258101</v>
      </c>
      <c r="W115" s="351">
        <f t="shared" si="122"/>
        <v>143.61112962707583</v>
      </c>
      <c r="X115" s="350">
        <f t="shared" ref="X115:Y115" si="123">IF(X89&lt;&gt;0,X89/X11*100,0)</f>
        <v>143.82858945244686</v>
      </c>
      <c r="Y115" s="350">
        <f t="shared" si="123"/>
        <v>144.63773267502194</v>
      </c>
      <c r="Z115" s="350">
        <f t="shared" ref="Z115" si="124">IF(Z89&lt;&gt;0,Z89/Z11*100,0)</f>
        <v>146.29572704076816</v>
      </c>
    </row>
    <row r="116" spans="1:28" x14ac:dyDescent="0.2">
      <c r="A116" s="162" t="s">
        <v>66</v>
      </c>
      <c r="B116" s="163" t="s">
        <v>917</v>
      </c>
      <c r="C116" s="351">
        <f t="shared" si="87"/>
        <v>88.612025667953873</v>
      </c>
      <c r="D116" s="351">
        <f t="shared" ref="D116:Q116" si="125">IF(D90&lt;&gt;0,D90/D12*100,0)</f>
        <v>91.089865104257115</v>
      </c>
      <c r="E116" s="351">
        <f t="shared" si="125"/>
        <v>93.518928173703955</v>
      </c>
      <c r="F116" s="351">
        <f t="shared" si="125"/>
        <v>95.045628456308094</v>
      </c>
      <c r="G116" s="351">
        <f t="shared" si="125"/>
        <v>96.869864576736049</v>
      </c>
      <c r="H116" s="351">
        <f t="shared" si="125"/>
        <v>98.487684835463085</v>
      </c>
      <c r="I116" s="351">
        <f t="shared" si="125"/>
        <v>99.066398751106135</v>
      </c>
      <c r="J116" s="351">
        <f t="shared" si="125"/>
        <v>98.777322798434952</v>
      </c>
      <c r="K116" s="351">
        <f t="shared" si="125"/>
        <v>98.412312074147309</v>
      </c>
      <c r="L116" s="351">
        <f t="shared" si="125"/>
        <v>100</v>
      </c>
      <c r="M116" s="351">
        <f t="shared" si="125"/>
        <v>103.2750669914179</v>
      </c>
      <c r="N116" s="351">
        <f t="shared" si="125"/>
        <v>106.49114646232314</v>
      </c>
      <c r="O116" s="351">
        <f t="shared" si="125"/>
        <v>109.60436133462765</v>
      </c>
      <c r="P116" s="351">
        <f t="shared" si="125"/>
        <v>116.88286757542474</v>
      </c>
      <c r="Q116" s="351">
        <f t="shared" si="125"/>
        <v>126.32601179073819</v>
      </c>
      <c r="R116" s="351">
        <f t="shared" si="89"/>
        <v>128.79161081271897</v>
      </c>
      <c r="S116" s="351">
        <f t="shared" si="89"/>
        <v>134.62309596592081</v>
      </c>
      <c r="T116" s="351">
        <f t="shared" si="89"/>
        <v>145.63007334273976</v>
      </c>
      <c r="U116" s="351">
        <f t="shared" si="89"/>
        <v>165.09976217716152</v>
      </c>
      <c r="V116" s="351">
        <f t="shared" ref="V116:W116" si="126">IF(V90&lt;&gt;0,V90/V12*100,0)</f>
        <v>459.42453802707729</v>
      </c>
      <c r="W116" s="351">
        <f t="shared" si="126"/>
        <v>136.53750808378228</v>
      </c>
      <c r="X116" s="350">
        <f t="shared" ref="X116:Y116" si="127">IF(X90&lt;&gt;0,X90/X12*100,0)</f>
        <v>158.66122994093251</v>
      </c>
      <c r="Y116" s="350">
        <f t="shared" si="127"/>
        <v>308.04528419599154</v>
      </c>
      <c r="Z116" s="350">
        <f t="shared" ref="Z116" si="128">IF(Z90&lt;&gt;0,Z90/Z12*100,0)</f>
        <v>813.79864361980674</v>
      </c>
    </row>
    <row r="117" spans="1:28" x14ac:dyDescent="0.2">
      <c r="A117" s="162" t="s">
        <v>67</v>
      </c>
      <c r="B117" s="165" t="s">
        <v>68</v>
      </c>
      <c r="C117" s="351">
        <f t="shared" si="87"/>
        <v>88.525615514634211</v>
      </c>
      <c r="D117" s="351">
        <f t="shared" ref="D117:Q117" si="129">IF(D91&lt;&gt;0,D91/D13*100,0)</f>
        <v>91.512129473078971</v>
      </c>
      <c r="E117" s="351">
        <f t="shared" si="129"/>
        <v>93.645306872203363</v>
      </c>
      <c r="F117" s="351">
        <f t="shared" si="129"/>
        <v>94.986025166407117</v>
      </c>
      <c r="G117" s="351">
        <f t="shared" si="129"/>
        <v>94.750119343964116</v>
      </c>
      <c r="H117" s="351">
        <f t="shared" si="129"/>
        <v>98.276946511682866</v>
      </c>
      <c r="I117" s="351">
        <f t="shared" si="129"/>
        <v>97.784850952232958</v>
      </c>
      <c r="J117" s="351">
        <f t="shared" si="129"/>
        <v>99.194305511320422</v>
      </c>
      <c r="K117" s="351">
        <f t="shared" si="129"/>
        <v>100.02806580411143</v>
      </c>
      <c r="L117" s="351">
        <f t="shared" si="129"/>
        <v>100.00000000000003</v>
      </c>
      <c r="M117" s="351">
        <f t="shared" si="129"/>
        <v>101.08875901211451</v>
      </c>
      <c r="N117" s="351">
        <f t="shared" si="129"/>
        <v>103.57294845216929</v>
      </c>
      <c r="O117" s="351">
        <f t="shared" si="129"/>
        <v>103.97234216748683</v>
      </c>
      <c r="P117" s="351">
        <f t="shared" si="129"/>
        <v>105.7003120451343</v>
      </c>
      <c r="Q117" s="351">
        <f t="shared" si="129"/>
        <v>113.94792976505141</v>
      </c>
      <c r="R117" s="351">
        <f t="shared" si="89"/>
        <v>117.34832134251616</v>
      </c>
      <c r="S117" s="351">
        <f t="shared" si="89"/>
        <v>118.67805363097223</v>
      </c>
      <c r="T117" s="351">
        <f t="shared" si="89"/>
        <v>119.82783375106926</v>
      </c>
      <c r="U117" s="351">
        <f t="shared" si="89"/>
        <v>120.42572931993601</v>
      </c>
      <c r="V117" s="351">
        <f t="shared" ref="V117:W117" si="130">IF(V91&lt;&gt;0,V91/V13*100,0)</f>
        <v>121.20584204272559</v>
      </c>
      <c r="W117" s="351">
        <f t="shared" si="130"/>
        <v>122.38317357109136</v>
      </c>
      <c r="X117" s="350">
        <f t="shared" ref="X117:Y117" si="131">IF(X91&lt;&gt;0,X91/X13*100,0)</f>
        <v>121.90149992547397</v>
      </c>
      <c r="Y117" s="350">
        <f t="shared" si="131"/>
        <v>133.14095823694154</v>
      </c>
      <c r="Z117" s="350">
        <f t="shared" ref="Z117" si="132">IF(Z91&lt;&gt;0,Z91/Z13*100,0)</f>
        <v>133.39714504894991</v>
      </c>
    </row>
    <row r="118" spans="1:28" x14ac:dyDescent="0.2">
      <c r="A118" s="162" t="s">
        <v>69</v>
      </c>
      <c r="B118" s="165" t="s">
        <v>70</v>
      </c>
      <c r="C118" s="351">
        <f t="shared" si="87"/>
        <v>100.11212482026653</v>
      </c>
      <c r="D118" s="351">
        <f t="shared" ref="D118:Q118" si="133">IF(D92&lt;&gt;0,D92/D14*100,0)</f>
        <v>100.03838848357425</v>
      </c>
      <c r="E118" s="351">
        <f t="shared" si="133"/>
        <v>100.13343699160038</v>
      </c>
      <c r="F118" s="351">
        <f t="shared" si="133"/>
        <v>107.99478026500435</v>
      </c>
      <c r="G118" s="351">
        <f t="shared" si="133"/>
        <v>99.054909064685702</v>
      </c>
      <c r="H118" s="351">
        <f t="shared" si="133"/>
        <v>96.310005548219806</v>
      </c>
      <c r="I118" s="351">
        <f t="shared" si="133"/>
        <v>97.904998570796792</v>
      </c>
      <c r="J118" s="351">
        <f t="shared" si="133"/>
        <v>99.904047603545891</v>
      </c>
      <c r="K118" s="351">
        <f t="shared" si="133"/>
        <v>98.323562044732</v>
      </c>
      <c r="L118" s="351">
        <f t="shared" si="133"/>
        <v>100</v>
      </c>
      <c r="M118" s="351">
        <f t="shared" si="133"/>
        <v>102.63514291659568</v>
      </c>
      <c r="N118" s="351">
        <f t="shared" si="133"/>
        <v>103.05148920131573</v>
      </c>
      <c r="O118" s="351">
        <f t="shared" si="133"/>
        <v>101.87133425584759</v>
      </c>
      <c r="P118" s="351">
        <f t="shared" si="133"/>
        <v>106.79742308315959</v>
      </c>
      <c r="Q118" s="351">
        <f t="shared" si="133"/>
        <v>114.37592893712826</v>
      </c>
      <c r="R118" s="351">
        <f t="shared" si="89"/>
        <v>115.54202077151245</v>
      </c>
      <c r="S118" s="351">
        <f t="shared" si="89"/>
        <v>115.02029478345268</v>
      </c>
      <c r="T118" s="351">
        <f t="shared" si="89"/>
        <v>116.72985606200017</v>
      </c>
      <c r="U118" s="351">
        <f t="shared" si="89"/>
        <v>116.15593711817796</v>
      </c>
      <c r="V118" s="351">
        <f t="shared" ref="V118:W118" si="134">IF(V92&lt;&gt;0,V92/V14*100,0)</f>
        <v>115.3371850900937</v>
      </c>
      <c r="W118" s="351">
        <f t="shared" si="134"/>
        <v>114.89166884900033</v>
      </c>
      <c r="X118" s="350">
        <f t="shared" ref="X118:Y118" si="135">IF(X92&lt;&gt;0,X92/X14*100,0)</f>
        <v>117.36023409803752</v>
      </c>
      <c r="Y118" s="350">
        <f t="shared" si="135"/>
        <v>118.15976117608653</v>
      </c>
      <c r="Z118" s="350">
        <f t="shared" ref="Z118" si="136">IF(Z92&lt;&gt;0,Z92/Z14*100,0)</f>
        <v>122.02755120043236</v>
      </c>
    </row>
    <row r="119" spans="1:28" x14ac:dyDescent="0.2">
      <c r="A119" s="162" t="s">
        <v>71</v>
      </c>
      <c r="B119" s="165" t="s">
        <v>72</v>
      </c>
      <c r="C119" s="351">
        <f t="shared" si="87"/>
        <v>94.12415994497043</v>
      </c>
      <c r="D119" s="351">
        <f t="shared" ref="D119:Q119" si="137">IF(D93&lt;&gt;0,D93/D15*100,0)</f>
        <v>97.816970639147087</v>
      </c>
      <c r="E119" s="351">
        <f t="shared" si="137"/>
        <v>97.655668340605203</v>
      </c>
      <c r="F119" s="351">
        <f t="shared" si="137"/>
        <v>102.35409996349496</v>
      </c>
      <c r="G119" s="351">
        <f t="shared" si="137"/>
        <v>98.730092494024873</v>
      </c>
      <c r="H119" s="351">
        <f t="shared" si="137"/>
        <v>102.63402256252623</v>
      </c>
      <c r="I119" s="351">
        <f t="shared" si="137"/>
        <v>103.13047774670372</v>
      </c>
      <c r="J119" s="351">
        <f t="shared" si="137"/>
        <v>104.64298948454822</v>
      </c>
      <c r="K119" s="351">
        <f t="shared" si="137"/>
        <v>101.12347527131212</v>
      </c>
      <c r="L119" s="351">
        <f t="shared" si="137"/>
        <v>100</v>
      </c>
      <c r="M119" s="351">
        <f t="shared" si="137"/>
        <v>98.445801052150145</v>
      </c>
      <c r="N119" s="351">
        <f t="shared" si="137"/>
        <v>96.215905093219348</v>
      </c>
      <c r="O119" s="351">
        <f t="shared" si="137"/>
        <v>94.40500113482338</v>
      </c>
      <c r="P119" s="351">
        <f t="shared" si="137"/>
        <v>97.4173193664801</v>
      </c>
      <c r="Q119" s="351">
        <f t="shared" si="137"/>
        <v>99.361393632236627</v>
      </c>
      <c r="R119" s="351">
        <f t="shared" si="89"/>
        <v>99.634379481234461</v>
      </c>
      <c r="S119" s="351">
        <f t="shared" si="89"/>
        <v>96.598993896700321</v>
      </c>
      <c r="T119" s="351">
        <f t="shared" si="89"/>
        <v>100.35390683222001</v>
      </c>
      <c r="U119" s="351">
        <f t="shared" si="89"/>
        <v>102.41235756115505</v>
      </c>
      <c r="V119" s="351">
        <f t="shared" ref="V119:W119" si="138">IF(V93&lt;&gt;0,V93/V15*100,0)</f>
        <v>103.86274716816615</v>
      </c>
      <c r="W119" s="351">
        <f t="shared" si="138"/>
        <v>104.77384323148135</v>
      </c>
      <c r="X119" s="350">
        <f t="shared" ref="X119:Y119" si="139">IF(X93&lt;&gt;0,X93/X15*100,0)</f>
        <v>106.03615660427627</v>
      </c>
      <c r="Y119" s="350">
        <f t="shared" si="139"/>
        <v>106.91826967706297</v>
      </c>
      <c r="Z119" s="350">
        <f t="shared" ref="Z119" si="140">IF(Z93&lt;&gt;0,Z93/Z15*100,0)</f>
        <v>109.83446761179567</v>
      </c>
    </row>
    <row r="120" spans="1:28" x14ac:dyDescent="0.2">
      <c r="A120" s="162" t="s">
        <v>73</v>
      </c>
      <c r="B120" s="165" t="s">
        <v>74</v>
      </c>
      <c r="C120" s="351">
        <f t="shared" si="87"/>
        <v>96.873852487718239</v>
      </c>
      <c r="D120" s="351">
        <f t="shared" ref="D120:Q120" si="141">IF(D94&lt;&gt;0,D94/D16*100,0)</f>
        <v>100.86798042972202</v>
      </c>
      <c r="E120" s="351">
        <f t="shared" si="141"/>
        <v>102.37534477926982</v>
      </c>
      <c r="F120" s="351">
        <f t="shared" si="141"/>
        <v>109.78239982210182</v>
      </c>
      <c r="G120" s="351">
        <f t="shared" si="141"/>
        <v>108.10991632789073</v>
      </c>
      <c r="H120" s="351">
        <f t="shared" si="141"/>
        <v>106.45210723119554</v>
      </c>
      <c r="I120" s="351">
        <f t="shared" si="141"/>
        <v>105.33449977596159</v>
      </c>
      <c r="J120" s="351">
        <f t="shared" si="141"/>
        <v>106.27791537106918</v>
      </c>
      <c r="K120" s="351">
        <f t="shared" si="141"/>
        <v>100.06107382732003</v>
      </c>
      <c r="L120" s="351">
        <f t="shared" si="141"/>
        <v>100</v>
      </c>
      <c r="M120" s="351">
        <f t="shared" si="141"/>
        <v>99.332756975120034</v>
      </c>
      <c r="N120" s="351">
        <f t="shared" si="141"/>
        <v>98.127672934023664</v>
      </c>
      <c r="O120" s="351">
        <f t="shared" si="141"/>
        <v>101.39965376051843</v>
      </c>
      <c r="P120" s="351">
        <f t="shared" si="141"/>
        <v>107.83427836189358</v>
      </c>
      <c r="Q120" s="351">
        <f t="shared" si="141"/>
        <v>110.11925041133277</v>
      </c>
      <c r="R120" s="351">
        <f t="shared" si="89"/>
        <v>105.92037714640175</v>
      </c>
      <c r="S120" s="351">
        <f t="shared" si="89"/>
        <v>108.54411767140579</v>
      </c>
      <c r="T120" s="351">
        <f t="shared" si="89"/>
        <v>109.36353542298207</v>
      </c>
      <c r="U120" s="351">
        <f t="shared" si="89"/>
        <v>112.79874322623537</v>
      </c>
      <c r="V120" s="351">
        <f t="shared" ref="V120:W120" si="142">IF(V94&lt;&gt;0,V94/V16*100,0)</f>
        <v>113.9245775406051</v>
      </c>
      <c r="W120" s="351">
        <f t="shared" si="142"/>
        <v>113.26906739643843</v>
      </c>
      <c r="X120" s="350">
        <f t="shared" ref="X120:Y120" si="143">IF(X94&lt;&gt;0,X94/X16*100,0)</f>
        <v>111.02942596771206</v>
      </c>
      <c r="Y120" s="350">
        <f t="shared" si="143"/>
        <v>113.61463526506104</v>
      </c>
      <c r="Z120" s="350">
        <f t="shared" ref="Z120" si="144">IF(Z94&lt;&gt;0,Z94/Z16*100,0)</f>
        <v>116.35946663606902</v>
      </c>
    </row>
    <row r="121" spans="1:28" x14ac:dyDescent="0.2">
      <c r="A121" s="162" t="s">
        <v>75</v>
      </c>
      <c r="B121" s="165" t="s">
        <v>76</v>
      </c>
      <c r="C121" s="351">
        <f t="shared" si="87"/>
        <v>82.940283807638181</v>
      </c>
      <c r="D121" s="351">
        <f t="shared" ref="D121:Q121" si="145">IF(D95&lt;&gt;0,D95/D17*100,0)</f>
        <v>82.932765222568833</v>
      </c>
      <c r="E121" s="351">
        <f t="shared" si="145"/>
        <v>86.078940903641509</v>
      </c>
      <c r="F121" s="351">
        <f t="shared" si="145"/>
        <v>84.485360362732237</v>
      </c>
      <c r="G121" s="351">
        <f t="shared" si="145"/>
        <v>84.868159304746854</v>
      </c>
      <c r="H121" s="351">
        <f t="shared" si="145"/>
        <v>92.462620274528589</v>
      </c>
      <c r="I121" s="351">
        <f t="shared" si="145"/>
        <v>92.69204963807536</v>
      </c>
      <c r="J121" s="351">
        <f t="shared" si="145"/>
        <v>94.195019176850167</v>
      </c>
      <c r="K121" s="351">
        <f t="shared" si="145"/>
        <v>95.425513043656835</v>
      </c>
      <c r="L121" s="351">
        <f t="shared" si="145"/>
        <v>100</v>
      </c>
      <c r="M121" s="351">
        <f t="shared" si="145"/>
        <v>104.22542044250538</v>
      </c>
      <c r="N121" s="351">
        <f t="shared" si="145"/>
        <v>110.68071817104898</v>
      </c>
      <c r="O121" s="351">
        <f t="shared" si="145"/>
        <v>113.47702031699684</v>
      </c>
      <c r="P121" s="351">
        <f t="shared" si="145"/>
        <v>116.81163515639072</v>
      </c>
      <c r="Q121" s="351">
        <f t="shared" si="145"/>
        <v>124.99157018026546</v>
      </c>
      <c r="R121" s="351">
        <f t="shared" si="89"/>
        <v>130.75810162042325</v>
      </c>
      <c r="S121" s="351">
        <f t="shared" si="89"/>
        <v>134.85833045498154</v>
      </c>
      <c r="T121" s="351">
        <f t="shared" si="89"/>
        <v>136.70867457053035</v>
      </c>
      <c r="U121" s="351">
        <f t="shared" si="89"/>
        <v>142.77511804002998</v>
      </c>
      <c r="V121" s="351">
        <f t="shared" ref="V121:W121" si="146">IF(V95&lt;&gt;0,V95/V17*100,0)</f>
        <v>151.39684746745652</v>
      </c>
      <c r="W121" s="351">
        <f t="shared" si="146"/>
        <v>153.82073729359058</v>
      </c>
      <c r="X121" s="350">
        <f t="shared" ref="X121:Y121" si="147">IF(X95&lt;&gt;0,X95/X17*100,0)</f>
        <v>151.93922905251105</v>
      </c>
      <c r="Y121" s="350">
        <f t="shared" si="147"/>
        <v>155.48992236484847</v>
      </c>
      <c r="Z121" s="350">
        <f t="shared" ref="Z121" si="148">IF(Z95&lt;&gt;0,Z95/Z17*100,0)</f>
        <v>156.51359384185804</v>
      </c>
    </row>
    <row r="122" spans="1:28" x14ac:dyDescent="0.2">
      <c r="A122" s="162"/>
      <c r="B122" s="361" t="s">
        <v>408</v>
      </c>
      <c r="C122" s="351">
        <f t="shared" si="87"/>
        <v>88.612025667953915</v>
      </c>
      <c r="D122" s="351">
        <f t="shared" ref="D122:Q122" si="149">IF(D96&lt;&gt;0,D96/D18*100,0)</f>
        <v>91.0898651042571</v>
      </c>
      <c r="E122" s="351">
        <f t="shared" si="149"/>
        <v>93.518928173703969</v>
      </c>
      <c r="F122" s="351">
        <f t="shared" si="149"/>
        <v>95.045628456308108</v>
      </c>
      <c r="G122" s="351">
        <f t="shared" si="149"/>
        <v>96.869864576736063</v>
      </c>
      <c r="H122" s="351">
        <f t="shared" si="149"/>
        <v>98.487684835463085</v>
      </c>
      <c r="I122" s="351">
        <f t="shared" si="149"/>
        <v>99.066398751106149</v>
      </c>
      <c r="J122" s="351">
        <f t="shared" si="149"/>
        <v>98.777322798434938</v>
      </c>
      <c r="K122" s="351">
        <f t="shared" si="149"/>
        <v>98.412312074147295</v>
      </c>
      <c r="L122" s="351">
        <f t="shared" si="149"/>
        <v>100</v>
      </c>
      <c r="M122" s="351">
        <f t="shared" si="149"/>
        <v>103.28966444882661</v>
      </c>
      <c r="N122" s="351">
        <f t="shared" si="149"/>
        <v>106.49114646232314</v>
      </c>
      <c r="O122" s="351">
        <f t="shared" si="149"/>
        <v>109.60436133462765</v>
      </c>
      <c r="P122" s="351">
        <f t="shared" si="149"/>
        <v>116.88286757542473</v>
      </c>
      <c r="Q122" s="351">
        <f t="shared" si="149"/>
        <v>126.32601179073821</v>
      </c>
      <c r="R122" s="351">
        <f t="shared" si="89"/>
        <v>129.85496908020875</v>
      </c>
      <c r="S122" s="351">
        <f t="shared" si="89"/>
        <v>134.62309596592078</v>
      </c>
      <c r="T122" s="351">
        <f t="shared" si="89"/>
        <v>142.13519859571596</v>
      </c>
      <c r="U122" s="351">
        <f t="shared" si="89"/>
        <v>145.74685972151536</v>
      </c>
      <c r="V122" s="351">
        <f t="shared" ref="V122:W122" si="150">IF(V96&lt;&gt;0,V96/V18*100,0)</f>
        <v>146.88386894944239</v>
      </c>
      <c r="W122" s="351">
        <f t="shared" si="150"/>
        <v>146.7474702862275</v>
      </c>
      <c r="X122" s="350">
        <f t="shared" ref="X122:Y122" si="151">IF(X96&lt;&gt;0,X96/X18*100,0)</f>
        <v>144.61357022199971</v>
      </c>
      <c r="Y122" s="350">
        <f t="shared" si="151"/>
        <v>144.63773267502191</v>
      </c>
      <c r="Z122" s="350">
        <f t="shared" ref="Z122" si="152">IF(Z96&lt;&gt;0,Z96/Z18*100,0)</f>
        <v>146.31726961753074</v>
      </c>
    </row>
    <row r="123" spans="1:28" s="10" customFormat="1" x14ac:dyDescent="0.2">
      <c r="A123" s="359"/>
      <c r="B123" s="360" t="s">
        <v>511</v>
      </c>
      <c r="C123" s="362">
        <f t="shared" si="87"/>
        <v>89.143033083083552</v>
      </c>
      <c r="D123" s="362">
        <f t="shared" ref="D123:Q123" si="153">IF(D97&lt;&gt;0,D97/D19*100,0)</f>
        <v>91.82178555565261</v>
      </c>
      <c r="E123" s="362">
        <f t="shared" si="153"/>
        <v>93.51403044125523</v>
      </c>
      <c r="F123" s="362">
        <f t="shared" si="153"/>
        <v>96.6144120702496</v>
      </c>
      <c r="G123" s="362">
        <f t="shared" si="153"/>
        <v>95.690083481665297</v>
      </c>
      <c r="H123" s="362">
        <f t="shared" si="153"/>
        <v>97.289138251178017</v>
      </c>
      <c r="I123" s="362">
        <f t="shared" si="153"/>
        <v>98.788055088155843</v>
      </c>
      <c r="J123" s="362">
        <f t="shared" si="153"/>
        <v>99.832722766158241</v>
      </c>
      <c r="K123" s="362">
        <f t="shared" si="153"/>
        <v>99.107677403564324</v>
      </c>
      <c r="L123" s="362">
        <f t="shared" si="153"/>
        <v>100</v>
      </c>
      <c r="M123" s="362">
        <f t="shared" si="153"/>
        <v>102.14087412711643</v>
      </c>
      <c r="N123" s="362">
        <f t="shared" si="153"/>
        <v>104.13843060199872</v>
      </c>
      <c r="O123" s="362">
        <f t="shared" si="153"/>
        <v>105.77575731412578</v>
      </c>
      <c r="P123" s="362">
        <f t="shared" si="153"/>
        <v>114.47709372165747</v>
      </c>
      <c r="Q123" s="362">
        <f t="shared" si="153"/>
        <v>119.94253864605531</v>
      </c>
      <c r="R123" s="362">
        <f t="shared" si="89"/>
        <v>122.21746665100552</v>
      </c>
      <c r="S123" s="362">
        <f t="shared" si="89"/>
        <v>125.93791199484716</v>
      </c>
      <c r="T123" s="362">
        <f t="shared" si="89"/>
        <v>135.64507615854978</v>
      </c>
      <c r="U123" s="362">
        <f t="shared" si="89"/>
        <v>133.99262213350212</v>
      </c>
      <c r="V123" s="362">
        <f t="shared" ref="V123:W123" si="154">IF(V97&lt;&gt;0,V97/V19*100,0)</f>
        <v>147.54622387416981</v>
      </c>
      <c r="W123" s="362">
        <f t="shared" si="154"/>
        <v>128.87284518285935</v>
      </c>
      <c r="X123" s="858">
        <f t="shared" ref="X123:Y123" si="155">IF(X97&lt;&gt;0,X97/X19*100,0)</f>
        <v>136.16620521260018</v>
      </c>
      <c r="Y123" s="858">
        <f t="shared" si="155"/>
        <v>153.10445214491835</v>
      </c>
      <c r="Z123" s="858">
        <f t="shared" ref="Z123" si="156">IF(Z97&lt;&gt;0,Z97/Z19*100,0)</f>
        <v>186.11716052470936</v>
      </c>
      <c r="AA123"/>
      <c r="AB123"/>
    </row>
    <row r="124" spans="1:28" x14ac:dyDescent="0.2">
      <c r="A124" s="162"/>
      <c r="B124" s="361" t="s">
        <v>565</v>
      </c>
      <c r="C124" s="351">
        <f t="shared" ref="C124:W124" si="157">IF((C98+C99)&lt;&gt;0,(C98+C99)/(C20+C21)*100,0)</f>
        <v>82.780674864445402</v>
      </c>
      <c r="D124" s="351">
        <f t="shared" si="157"/>
        <v>85.314378709875967</v>
      </c>
      <c r="E124" s="351">
        <f t="shared" si="157"/>
        <v>90.148458845237073</v>
      </c>
      <c r="F124" s="351">
        <f t="shared" si="157"/>
        <v>98.66144049363767</v>
      </c>
      <c r="G124" s="351">
        <f t="shared" si="157"/>
        <v>93.312499714422387</v>
      </c>
      <c r="H124" s="351">
        <f t="shared" si="157"/>
        <v>92.353813196935718</v>
      </c>
      <c r="I124" s="351">
        <f t="shared" si="157"/>
        <v>98.994297931715721</v>
      </c>
      <c r="J124" s="351">
        <f t="shared" si="157"/>
        <v>99.524106841832591</v>
      </c>
      <c r="K124" s="351">
        <f t="shared" si="157"/>
        <v>97.921612436459029</v>
      </c>
      <c r="L124" s="351">
        <f t="shared" si="157"/>
        <v>100</v>
      </c>
      <c r="M124" s="351">
        <f t="shared" si="157"/>
        <v>104.09259736824362</v>
      </c>
      <c r="N124" s="351">
        <f t="shared" si="157"/>
        <v>107.84224371611721</v>
      </c>
      <c r="O124" s="351">
        <f t="shared" si="157"/>
        <v>112.37991268009739</v>
      </c>
      <c r="P124" s="351">
        <f t="shared" si="157"/>
        <v>120.4262254834773</v>
      </c>
      <c r="Q124" s="351">
        <f t="shared" si="157"/>
        <v>129.59106532601518</v>
      </c>
      <c r="R124" s="351">
        <f t="shared" si="157"/>
        <v>132.51689056442407</v>
      </c>
      <c r="S124" s="351">
        <f t="shared" si="157"/>
        <v>137.96018094546389</v>
      </c>
      <c r="T124" s="351">
        <f t="shared" si="157"/>
        <v>146.01222394761788</v>
      </c>
      <c r="U124" s="351">
        <f t="shared" si="157"/>
        <v>148.00982129361006</v>
      </c>
      <c r="V124" s="351">
        <f t="shared" si="157"/>
        <v>149.0879586035596</v>
      </c>
      <c r="W124" s="351">
        <f t="shared" si="157"/>
        <v>149.93477676163138</v>
      </c>
      <c r="X124" s="350">
        <f>IF((X98+X99)&lt;&gt;0,(X98+X99)/(X20+X21)*100,0)</f>
        <v>145.6553969040655</v>
      </c>
      <c r="Y124" s="350">
        <f>IF((Y98+Y99)&lt;&gt;0,(Y98+Y99)/(Y20+Y21)*100,0)</f>
        <v>146.88102193572064</v>
      </c>
      <c r="Z124" s="350">
        <f>IF((Z98+Z99)&lt;&gt;0,(Z98+Z99)/(Z20+Z21)*100,0)</f>
        <v>148.35269865306213</v>
      </c>
    </row>
    <row r="125" spans="1:28" ht="20.25" customHeight="1" x14ac:dyDescent="0.2">
      <c r="A125" s="170"/>
      <c r="B125" s="171" t="s">
        <v>562</v>
      </c>
      <c r="C125" s="363">
        <f t="shared" ref="C125:W125" si="158">IF(C100&lt;&gt;0,C100/C22*100,0)</f>
        <v>88.848991057137439</v>
      </c>
      <c r="D125" s="363">
        <f t="shared" si="158"/>
        <v>91.513031245462827</v>
      </c>
      <c r="E125" s="363">
        <f t="shared" si="158"/>
        <v>93.345718276231665</v>
      </c>
      <c r="F125" s="363">
        <f t="shared" si="158"/>
        <v>96.712037500701655</v>
      </c>
      <c r="G125" s="363">
        <f t="shared" si="158"/>
        <v>95.546916449556605</v>
      </c>
      <c r="H125" s="363">
        <f t="shared" si="158"/>
        <v>97.013272714181085</v>
      </c>
      <c r="I125" s="363">
        <f t="shared" si="158"/>
        <v>98.80043220240772</v>
      </c>
      <c r="J125" s="363">
        <f t="shared" si="158"/>
        <v>99.812144809246888</v>
      </c>
      <c r="K125" s="363">
        <f t="shared" si="158"/>
        <v>99.028266138365296</v>
      </c>
      <c r="L125" s="363">
        <f t="shared" si="158"/>
        <v>100</v>
      </c>
      <c r="M125" s="363">
        <f t="shared" si="158"/>
        <v>102.30129846604825</v>
      </c>
      <c r="N125" s="363">
        <f t="shared" si="158"/>
        <v>104.43850330241102</v>
      </c>
      <c r="O125" s="363">
        <f t="shared" si="158"/>
        <v>106.29704647196947</v>
      </c>
      <c r="P125" s="363">
        <f t="shared" si="158"/>
        <v>114.92705334218051</v>
      </c>
      <c r="Q125" s="363">
        <f t="shared" si="158"/>
        <v>120.69183032376105</v>
      </c>
      <c r="R125" s="363">
        <f t="shared" si="158"/>
        <v>123.03326855437437</v>
      </c>
      <c r="S125" s="363">
        <f t="shared" si="158"/>
        <v>126.84072540451967</v>
      </c>
      <c r="T125" s="363">
        <f t="shared" si="158"/>
        <v>136.37805990898568</v>
      </c>
      <c r="U125" s="363">
        <f t="shared" si="158"/>
        <v>134.99952422532076</v>
      </c>
      <c r="V125" s="363">
        <f t="shared" si="158"/>
        <v>147.64163888647153</v>
      </c>
      <c r="W125" s="363">
        <f t="shared" si="158"/>
        <v>130.33434391230074</v>
      </c>
      <c r="X125" s="368">
        <f t="shared" ref="X125:Y125" si="159">IF(X100&lt;&gt;0,X100/X22*100,0)</f>
        <v>136.80883872073457</v>
      </c>
      <c r="Y125" s="368">
        <f t="shared" si="159"/>
        <v>152.62959847183865</v>
      </c>
      <c r="Z125" s="368">
        <f t="shared" ref="Z125" si="160">IF(Z100&lt;&gt;0,Z100/Z22*100,0)</f>
        <v>182.86411483274301</v>
      </c>
    </row>
    <row r="126" spans="1:28" s="861" customFormat="1" ht="15" x14ac:dyDescent="0.2">
      <c r="A126" s="960"/>
      <c r="B126" s="1217" t="s">
        <v>1237</v>
      </c>
      <c r="C126" s="961">
        <f t="shared" ref="C126:I126" si="161">IF(C101&lt;&gt;0,C101/C23*100,0)</f>
        <v>88.505365240126324</v>
      </c>
      <c r="D126" s="961">
        <f t="shared" si="161"/>
        <v>91.527967512123254</v>
      </c>
      <c r="E126" s="961">
        <f t="shared" si="161"/>
        <v>93.460959645832915</v>
      </c>
      <c r="F126" s="961">
        <f t="shared" si="161"/>
        <v>96.882217455692071</v>
      </c>
      <c r="G126" s="961">
        <f t="shared" si="161"/>
        <v>95.489834080392285</v>
      </c>
      <c r="H126" s="961">
        <f t="shared" si="161"/>
        <v>97.124358192292135</v>
      </c>
      <c r="I126" s="961">
        <f t="shared" si="161"/>
        <v>98.855737057433231</v>
      </c>
      <c r="J126" s="961">
        <f t="shared" ref="J126:X126" si="162">IF(J101&lt;&gt;0,J101/J23*100,0)</f>
        <v>99.883843639979915</v>
      </c>
      <c r="K126" s="961">
        <f t="shared" si="162"/>
        <v>99.076018344496475</v>
      </c>
      <c r="L126" s="961">
        <f t="shared" si="162"/>
        <v>100</v>
      </c>
      <c r="M126" s="961">
        <f t="shared" si="162"/>
        <v>102.19000143153509</v>
      </c>
      <c r="N126" s="961">
        <f t="shared" si="162"/>
        <v>104.34010388919246</v>
      </c>
      <c r="O126" s="961">
        <f t="shared" si="162"/>
        <v>105.36357943464986</v>
      </c>
      <c r="P126" s="961">
        <f t="shared" si="162"/>
        <v>112.95260193477918</v>
      </c>
      <c r="Q126" s="961">
        <f t="shared" si="162"/>
        <v>120.07493721063871</v>
      </c>
      <c r="R126" s="961">
        <f t="shared" si="162"/>
        <v>121.92157922514724</v>
      </c>
      <c r="S126" s="961">
        <f t="shared" si="162"/>
        <v>123.7077809193067</v>
      </c>
      <c r="T126" s="961">
        <f t="shared" si="162"/>
        <v>128.3834195777909</v>
      </c>
      <c r="U126" s="961">
        <f t="shared" si="162"/>
        <v>131.31803979610658</v>
      </c>
      <c r="V126" s="961">
        <f t="shared" si="162"/>
        <v>146.21003040493909</v>
      </c>
      <c r="W126" s="961">
        <f t="shared" si="162"/>
        <v>132.24440994065424</v>
      </c>
      <c r="X126" s="961">
        <f t="shared" si="162"/>
        <v>134.01319924788098</v>
      </c>
      <c r="Y126" s="961">
        <f t="shared" ref="Y126:Z127" si="163">IF(Y101&lt;&gt;0,Y101/Y23*100,0)</f>
        <v>144.79332123422256</v>
      </c>
      <c r="Z126" s="961">
        <f t="shared" si="163"/>
        <v>179.39264197031156</v>
      </c>
    </row>
    <row r="127" spans="1:28" s="861" customFormat="1" ht="15" x14ac:dyDescent="0.2">
      <c r="A127" s="960"/>
      <c r="B127" s="1218" t="s">
        <v>1425</v>
      </c>
      <c r="C127" s="961">
        <f t="shared" ref="C127:I127" si="164">IF(C102&lt;&gt;0,C102/C24*100,0)</f>
        <v>88.848991057137439</v>
      </c>
      <c r="D127" s="961">
        <f t="shared" si="164"/>
        <v>91.513031245462827</v>
      </c>
      <c r="E127" s="961">
        <f t="shared" si="164"/>
        <v>93.345718276231665</v>
      </c>
      <c r="F127" s="961">
        <f t="shared" si="164"/>
        <v>96.712037500701655</v>
      </c>
      <c r="G127" s="961">
        <f t="shared" si="164"/>
        <v>95.546916449556605</v>
      </c>
      <c r="H127" s="961">
        <f t="shared" si="164"/>
        <v>97.013272714181085</v>
      </c>
      <c r="I127" s="961">
        <f t="shared" si="164"/>
        <v>98.80043220240772</v>
      </c>
      <c r="J127" s="961">
        <f t="shared" ref="J127:Y127" si="165">IF(J102&lt;&gt;0,J102/J24*100,0)</f>
        <v>99.812144809246888</v>
      </c>
      <c r="K127" s="961">
        <f t="shared" si="165"/>
        <v>99.028266138365296</v>
      </c>
      <c r="L127" s="961">
        <f t="shared" si="165"/>
        <v>100</v>
      </c>
      <c r="M127" s="961">
        <f t="shared" si="165"/>
        <v>102.30156881650059</v>
      </c>
      <c r="N127" s="961">
        <f t="shared" si="165"/>
        <v>104.43833427263094</v>
      </c>
      <c r="O127" s="961">
        <f t="shared" si="165"/>
        <v>106.29655119213812</v>
      </c>
      <c r="P127" s="961">
        <f t="shared" si="165"/>
        <v>114.92673340389604</v>
      </c>
      <c r="Q127" s="961">
        <f t="shared" si="165"/>
        <v>120.69055048446448</v>
      </c>
      <c r="R127" s="961">
        <f t="shared" si="165"/>
        <v>123.03250103332522</v>
      </c>
      <c r="S127" s="961">
        <f t="shared" si="165"/>
        <v>126.77747553297959</v>
      </c>
      <c r="T127" s="961">
        <f t="shared" si="165"/>
        <v>136.20544046307947</v>
      </c>
      <c r="U127" s="961">
        <f t="shared" si="165"/>
        <v>134.13499960445017</v>
      </c>
      <c r="V127" s="961">
        <f t="shared" si="165"/>
        <v>133.40078580992574</v>
      </c>
      <c r="W127" s="961">
        <f t="shared" si="165"/>
        <v>130.60026036170015</v>
      </c>
      <c r="X127" s="961">
        <f t="shared" si="165"/>
        <v>135.94426960254978</v>
      </c>
      <c r="Y127" s="961">
        <f t="shared" si="165"/>
        <v>143.76530221174932</v>
      </c>
      <c r="Z127" s="961">
        <f t="shared" si="163"/>
        <v>141.85957120627953</v>
      </c>
    </row>
    <row r="128" spans="1:28" s="861" customFormat="1" ht="15" x14ac:dyDescent="0.2">
      <c r="A128" s="981" t="s">
        <v>1387</v>
      </c>
      <c r="B128" s="962"/>
      <c r="C128" s="961"/>
      <c r="D128" s="961"/>
      <c r="E128" s="961"/>
      <c r="F128" s="961"/>
      <c r="G128" s="961"/>
      <c r="H128" s="961"/>
      <c r="I128" s="961"/>
      <c r="J128" s="961"/>
      <c r="K128" s="961"/>
      <c r="L128" s="961"/>
      <c r="M128" s="961"/>
      <c r="N128" s="961"/>
      <c r="O128" s="961"/>
      <c r="P128" s="961"/>
      <c r="Q128" s="961"/>
      <c r="R128" s="961"/>
      <c r="S128" s="961"/>
      <c r="T128" s="961"/>
      <c r="U128" s="961"/>
      <c r="V128" s="961"/>
      <c r="W128" s="961"/>
      <c r="X128" s="961"/>
      <c r="Y128" s="961"/>
      <c r="Z128" s="961"/>
    </row>
    <row r="129" spans="1:28" s="144" customFormat="1" ht="20.25" customHeight="1" x14ac:dyDescent="0.2">
      <c r="A129" s="180" t="s">
        <v>1188</v>
      </c>
      <c r="X129" s="861"/>
      <c r="Y129" s="861"/>
      <c r="Z129" s="861"/>
      <c r="AA129"/>
      <c r="AB129"/>
    </row>
    <row r="130" spans="1:28" ht="15" x14ac:dyDescent="0.2">
      <c r="A130" s="132" t="str">
        <f>Index!B50</f>
        <v>Table 6f :    Pohnpei: GDP Implicit price deflators by industry, contribution to change, FY2003-FY2015</v>
      </c>
    </row>
    <row r="131" spans="1:28" ht="18.75" customHeight="1" x14ac:dyDescent="0.2">
      <c r="A131" s="159"/>
      <c r="B131" s="160" t="s">
        <v>446</v>
      </c>
      <c r="C131" s="161" t="str">
        <f>C$2</f>
        <v>FY1995</v>
      </c>
      <c r="D131" s="161" t="str">
        <f t="shared" ref="D131:Z131" si="166">D$2</f>
        <v>FY1996</v>
      </c>
      <c r="E131" s="161" t="str">
        <f t="shared" si="166"/>
        <v>FY1997</v>
      </c>
      <c r="F131" s="161" t="str">
        <f t="shared" si="166"/>
        <v>FY1998</v>
      </c>
      <c r="G131" s="161" t="str">
        <f t="shared" si="166"/>
        <v>FY1999</v>
      </c>
      <c r="H131" s="161" t="str">
        <f t="shared" si="166"/>
        <v>FY2000</v>
      </c>
      <c r="I131" s="161" t="str">
        <f t="shared" si="166"/>
        <v>FY2001</v>
      </c>
      <c r="J131" s="161" t="str">
        <f t="shared" si="166"/>
        <v>FY2002</v>
      </c>
      <c r="K131" s="161" t="str">
        <f t="shared" si="166"/>
        <v>FY2003</v>
      </c>
      <c r="L131" s="161" t="str">
        <f t="shared" si="166"/>
        <v>FY2004</v>
      </c>
      <c r="M131" s="161" t="str">
        <f t="shared" si="166"/>
        <v>FY2005</v>
      </c>
      <c r="N131" s="161" t="str">
        <f t="shared" si="166"/>
        <v>FY2006</v>
      </c>
      <c r="O131" s="161" t="str">
        <f t="shared" si="166"/>
        <v>FY2007</v>
      </c>
      <c r="P131" s="161" t="str">
        <f t="shared" si="166"/>
        <v>FY2008</v>
      </c>
      <c r="Q131" s="161" t="str">
        <f t="shared" si="166"/>
        <v>FY2009</v>
      </c>
      <c r="R131" s="161" t="str">
        <f t="shared" si="166"/>
        <v>FY2010</v>
      </c>
      <c r="S131" s="161" t="str">
        <f t="shared" si="166"/>
        <v>FY2011</v>
      </c>
      <c r="T131" s="161" t="str">
        <f t="shared" si="166"/>
        <v>FY2012</v>
      </c>
      <c r="U131" s="161" t="str">
        <f t="shared" si="166"/>
        <v>FY2013</v>
      </c>
      <c r="V131" s="161" t="str">
        <f t="shared" si="166"/>
        <v>FY2014</v>
      </c>
      <c r="W131" s="161" t="str">
        <f t="shared" si="166"/>
        <v>FY2015</v>
      </c>
      <c r="X131" s="857" t="str">
        <f t="shared" si="166"/>
        <v>FY2016</v>
      </c>
      <c r="Y131" s="857" t="str">
        <f t="shared" si="166"/>
        <v>FY2017</v>
      </c>
      <c r="Z131" s="857" t="str">
        <f t="shared" si="166"/>
        <v>FY2018</v>
      </c>
    </row>
    <row r="132" spans="1:28" ht="18.75" customHeight="1" x14ac:dyDescent="0.2">
      <c r="A132" s="162" t="s">
        <v>48</v>
      </c>
      <c r="B132" s="163" t="s">
        <v>49</v>
      </c>
      <c r="C132" s="852"/>
      <c r="D132" s="852">
        <f t="shared" ref="D132:Z132" si="167">(D3/D$22*D107-C3/C$22*C107)/C$125</f>
        <v>5.0253726163844012E-3</v>
      </c>
      <c r="E132" s="852">
        <f t="shared" si="167"/>
        <v>1.0826350067152726E-2</v>
      </c>
      <c r="F132" s="852">
        <f t="shared" si="167"/>
        <v>4.2060000622368095E-4</v>
      </c>
      <c r="G132" s="852">
        <f t="shared" si="167"/>
        <v>2.5388970094083856E-3</v>
      </c>
      <c r="H132" s="852">
        <f t="shared" si="167"/>
        <v>6.1804713497545334E-3</v>
      </c>
      <c r="I132" s="852">
        <f t="shared" si="167"/>
        <v>7.0556569645386612E-3</v>
      </c>
      <c r="J132" s="852">
        <f t="shared" si="167"/>
        <v>2.5563804711005856E-3</v>
      </c>
      <c r="K132" s="852">
        <f t="shared" si="167"/>
        <v>8.0483489579525063E-4</v>
      </c>
      <c r="L132" s="852">
        <f t="shared" si="167"/>
        <v>6.3040376578931594E-3</v>
      </c>
      <c r="M132" s="852">
        <f t="shared" si="167"/>
        <v>1.9550271229599404E-4</v>
      </c>
      <c r="N132" s="852">
        <f t="shared" si="167"/>
        <v>6.2722970650696749E-3</v>
      </c>
      <c r="O132" s="852">
        <f t="shared" si="167"/>
        <v>2.3383297708261014E-3</v>
      </c>
      <c r="P132" s="852">
        <f t="shared" si="167"/>
        <v>1.1027784455810756E-2</v>
      </c>
      <c r="Q132" s="852">
        <f t="shared" si="167"/>
        <v>1.3993375524589359E-2</v>
      </c>
      <c r="R132" s="852">
        <f t="shared" si="167"/>
        <v>1.751674991468056E-3</v>
      </c>
      <c r="S132" s="852">
        <f t="shared" si="167"/>
        <v>1.8727099824228282E-3</v>
      </c>
      <c r="T132" s="852">
        <f t="shared" si="167"/>
        <v>9.1254252335191618E-3</v>
      </c>
      <c r="U132" s="852">
        <f t="shared" si="167"/>
        <v>5.790910830820944E-3</v>
      </c>
      <c r="V132" s="852">
        <f t="shared" si="167"/>
        <v>5.0880645308145874E-3</v>
      </c>
      <c r="W132" s="852">
        <f t="shared" si="167"/>
        <v>-5.1492139044097907E-3</v>
      </c>
      <c r="X132" s="863">
        <f t="shared" si="167"/>
        <v>3.8480110492169414E-3</v>
      </c>
      <c r="Y132" s="863">
        <f t="shared" si="167"/>
        <v>7.8283505709388392E-3</v>
      </c>
      <c r="Z132" s="863">
        <f t="shared" si="167"/>
        <v>6.0423251215841554E-3</v>
      </c>
    </row>
    <row r="133" spans="1:28" x14ac:dyDescent="0.2">
      <c r="A133" s="162" t="s">
        <v>50</v>
      </c>
      <c r="B133" s="165" t="s">
        <v>510</v>
      </c>
      <c r="C133" s="852"/>
      <c r="D133" s="852">
        <f t="shared" ref="D133:Z133" si="168">(D4/D$22*D108-C4/C$22*C108)/C$125</f>
        <v>-1.4820495110794979E-2</v>
      </c>
      <c r="E133" s="852">
        <f t="shared" si="168"/>
        <v>-5.0694788574074667E-2</v>
      </c>
      <c r="F133" s="852">
        <f t="shared" si="168"/>
        <v>4.3438857123173337E-2</v>
      </c>
      <c r="G133" s="852">
        <f t="shared" si="168"/>
        <v>-1.7657429822032108E-2</v>
      </c>
      <c r="H133" s="852">
        <f t="shared" si="168"/>
        <v>3.0778427201210455E-2</v>
      </c>
      <c r="I133" s="852">
        <f t="shared" si="168"/>
        <v>-2.4968423519131595E-2</v>
      </c>
      <c r="J133" s="852">
        <f t="shared" si="168"/>
        <v>1.2876365982131575E-2</v>
      </c>
      <c r="K133" s="852">
        <f t="shared" si="168"/>
        <v>-5.8178043646045048E-3</v>
      </c>
      <c r="L133" s="852">
        <f t="shared" si="168"/>
        <v>-1.1232645089141641E-2</v>
      </c>
      <c r="M133" s="852">
        <f t="shared" si="168"/>
        <v>5.422580501934204E-3</v>
      </c>
      <c r="N133" s="852">
        <f t="shared" si="168"/>
        <v>-3.6176061686908597E-3</v>
      </c>
      <c r="O133" s="852">
        <f t="shared" si="168"/>
        <v>2.7666266393514612E-2</v>
      </c>
      <c r="P133" s="852">
        <f t="shared" si="168"/>
        <v>1.9339589585324574E-2</v>
      </c>
      <c r="Q133" s="852">
        <f t="shared" si="168"/>
        <v>-5.127363635937179E-3</v>
      </c>
      <c r="R133" s="852">
        <f t="shared" si="168"/>
        <v>2.3807461766562304E-3</v>
      </c>
      <c r="S133" s="852">
        <f t="shared" si="168"/>
        <v>1.7859860179173095E-2</v>
      </c>
      <c r="T133" s="852">
        <f t="shared" si="168"/>
        <v>4.4590504114898823E-2</v>
      </c>
      <c r="U133" s="852">
        <f t="shared" si="168"/>
        <v>-4.0132348692913197E-2</v>
      </c>
      <c r="V133" s="852">
        <f t="shared" si="168"/>
        <v>-2.3680931813953631E-3</v>
      </c>
      <c r="W133" s="852">
        <f t="shared" si="168"/>
        <v>-1.0606437916254909E-2</v>
      </c>
      <c r="X133" s="863">
        <f t="shared" si="168"/>
        <v>3.9174060758190785E-2</v>
      </c>
      <c r="Y133" s="863">
        <f t="shared" si="168"/>
        <v>3.0687916787614945E-2</v>
      </c>
      <c r="Z133" s="863">
        <f t="shared" si="168"/>
        <v>-3.8314959782484344E-2</v>
      </c>
    </row>
    <row r="134" spans="1:28" x14ac:dyDescent="0.2">
      <c r="A134" s="162" t="s">
        <v>52</v>
      </c>
      <c r="B134" s="165" t="s">
        <v>53</v>
      </c>
      <c r="C134" s="852"/>
      <c r="D134" s="852">
        <f t="shared" ref="D134:Z134" si="169">(D5/D$22*D109-C5/C$22*C109)/C$125</f>
        <v>0</v>
      </c>
      <c r="E134" s="852">
        <f t="shared" si="169"/>
        <v>0</v>
      </c>
      <c r="F134" s="852">
        <f t="shared" si="169"/>
        <v>0</v>
      </c>
      <c r="G134" s="852">
        <f t="shared" si="169"/>
        <v>0</v>
      </c>
      <c r="H134" s="852">
        <f t="shared" si="169"/>
        <v>0</v>
      </c>
      <c r="I134" s="852">
        <f t="shared" si="169"/>
        <v>0</v>
      </c>
      <c r="J134" s="852">
        <f t="shared" si="169"/>
        <v>0</v>
      </c>
      <c r="K134" s="852">
        <f t="shared" si="169"/>
        <v>0</v>
      </c>
      <c r="L134" s="852">
        <f t="shared" si="169"/>
        <v>0</v>
      </c>
      <c r="M134" s="852">
        <f t="shared" si="169"/>
        <v>0</v>
      </c>
      <c r="N134" s="852">
        <f t="shared" si="169"/>
        <v>0</v>
      </c>
      <c r="O134" s="852">
        <f t="shared" si="169"/>
        <v>0</v>
      </c>
      <c r="P134" s="852">
        <f t="shared" si="169"/>
        <v>0</v>
      </c>
      <c r="Q134" s="852">
        <f t="shared" si="169"/>
        <v>0</v>
      </c>
      <c r="R134" s="852">
        <f t="shared" si="169"/>
        <v>0</v>
      </c>
      <c r="S134" s="852">
        <f t="shared" si="169"/>
        <v>0</v>
      </c>
      <c r="T134" s="852">
        <f t="shared" si="169"/>
        <v>0</v>
      </c>
      <c r="U134" s="852">
        <f t="shared" si="169"/>
        <v>2.2350843753241328E-5</v>
      </c>
      <c r="V134" s="852">
        <f t="shared" si="169"/>
        <v>-1.3848882451159587E-5</v>
      </c>
      <c r="W134" s="852">
        <f t="shared" si="169"/>
        <v>-7.9826543197833571E-6</v>
      </c>
      <c r="X134" s="863">
        <f t="shared" si="169"/>
        <v>0</v>
      </c>
      <c r="Y134" s="863">
        <f t="shared" si="169"/>
        <v>0</v>
      </c>
      <c r="Z134" s="863">
        <f t="shared" si="169"/>
        <v>0</v>
      </c>
    </row>
    <row r="135" spans="1:28" x14ac:dyDescent="0.2">
      <c r="A135" s="162" t="s">
        <v>54</v>
      </c>
      <c r="B135" s="165" t="s">
        <v>55</v>
      </c>
      <c r="C135" s="852"/>
      <c r="D135" s="852">
        <f t="shared" ref="D135:Z135" si="170">(D6/D$22*D110-C6/C$22*C110)/C$125</f>
        <v>-3.4251024790964771E-3</v>
      </c>
      <c r="E135" s="852">
        <f t="shared" si="170"/>
        <v>6.0501398667441759E-3</v>
      </c>
      <c r="F135" s="852">
        <f t="shared" si="170"/>
        <v>-7.9523302646199493E-4</v>
      </c>
      <c r="G135" s="852">
        <f t="shared" si="170"/>
        <v>-2.8974730832946622E-3</v>
      </c>
      <c r="H135" s="852">
        <f t="shared" si="170"/>
        <v>-5.1139609792367005E-5</v>
      </c>
      <c r="I135" s="852">
        <f t="shared" si="170"/>
        <v>3.0987251845978036E-4</v>
      </c>
      <c r="J135" s="852">
        <f t="shared" si="170"/>
        <v>-2.0010256269419822E-4</v>
      </c>
      <c r="K135" s="852">
        <f t="shared" si="170"/>
        <v>-1.1293973516304393E-3</v>
      </c>
      <c r="L135" s="852">
        <f t="shared" si="170"/>
        <v>-3.1609300648677663E-3</v>
      </c>
      <c r="M135" s="852">
        <f t="shared" si="170"/>
        <v>2.628790048317519E-3</v>
      </c>
      <c r="N135" s="852">
        <f t="shared" si="170"/>
        <v>-7.7917139679540475E-4</v>
      </c>
      <c r="O135" s="852">
        <f t="shared" si="170"/>
        <v>-1.068619578104284E-4</v>
      </c>
      <c r="P135" s="852">
        <f t="shared" si="170"/>
        <v>7.2615994109142537E-4</v>
      </c>
      <c r="Q135" s="852">
        <f t="shared" si="170"/>
        <v>9.6561641803437793E-4</v>
      </c>
      <c r="R135" s="852">
        <f t="shared" si="170"/>
        <v>-1.831326739905175E-4</v>
      </c>
      <c r="S135" s="852">
        <f t="shared" si="170"/>
        <v>7.3460604890510355E-4</v>
      </c>
      <c r="T135" s="852">
        <f t="shared" si="170"/>
        <v>-1.898495185763386E-4</v>
      </c>
      <c r="U135" s="852">
        <f t="shared" si="170"/>
        <v>-8.7312891203725912E-4</v>
      </c>
      <c r="V135" s="852">
        <f t="shared" si="170"/>
        <v>8.5597603973001102E-5</v>
      </c>
      <c r="W135" s="852">
        <f t="shared" si="170"/>
        <v>1.6568316770530596E-4</v>
      </c>
      <c r="X135" s="863">
        <f t="shared" si="170"/>
        <v>2.0098560905074565E-3</v>
      </c>
      <c r="Y135" s="863">
        <f t="shared" si="170"/>
        <v>7.8056749741919264E-5</v>
      </c>
      <c r="Z135" s="863">
        <f t="shared" si="170"/>
        <v>2.2629001955477813E-4</v>
      </c>
    </row>
    <row r="136" spans="1:28" x14ac:dyDescent="0.2">
      <c r="A136" s="162" t="s">
        <v>56</v>
      </c>
      <c r="B136" s="165" t="s">
        <v>57</v>
      </c>
      <c r="C136" s="852"/>
      <c r="D136" s="852">
        <f t="shared" ref="D136:Z136" si="171">(D7/D$22*D111-C7/C$22*C111)/C$125</f>
        <v>1.6697967959337423E-2</v>
      </c>
      <c r="E136" s="852">
        <f t="shared" si="171"/>
        <v>6.5108226052112885E-3</v>
      </c>
      <c r="F136" s="852">
        <f t="shared" si="171"/>
        <v>1.0482032113519967E-4</v>
      </c>
      <c r="G136" s="852">
        <f t="shared" si="171"/>
        <v>-2.9799325371484376E-4</v>
      </c>
      <c r="H136" s="852">
        <f t="shared" si="171"/>
        <v>-3.2133835469475322E-3</v>
      </c>
      <c r="I136" s="852">
        <f t="shared" si="171"/>
        <v>8.7942748372230658E-4</v>
      </c>
      <c r="J136" s="852">
        <f t="shared" si="171"/>
        <v>-1.9123337852682519E-3</v>
      </c>
      <c r="K136" s="852">
        <f t="shared" si="171"/>
        <v>3.7592733828705044E-3</v>
      </c>
      <c r="L136" s="852">
        <f t="shared" si="171"/>
        <v>-4.9869917155222947E-3</v>
      </c>
      <c r="M136" s="852">
        <f t="shared" si="171"/>
        <v>-3.0551446639058223E-3</v>
      </c>
      <c r="N136" s="852">
        <f t="shared" si="171"/>
        <v>-1.8103828154910119E-3</v>
      </c>
      <c r="O136" s="852">
        <f t="shared" si="171"/>
        <v>-1.1378863233686171E-2</v>
      </c>
      <c r="P136" s="852">
        <f t="shared" si="171"/>
        <v>4.6443276032174241E-3</v>
      </c>
      <c r="Q136" s="852">
        <f t="shared" si="171"/>
        <v>7.9955286714681294E-3</v>
      </c>
      <c r="R136" s="852">
        <f t="shared" si="171"/>
        <v>-4.7065086593312162E-3</v>
      </c>
      <c r="S136" s="852">
        <f t="shared" si="171"/>
        <v>-1.1443319944035185E-3</v>
      </c>
      <c r="T136" s="852">
        <f t="shared" si="171"/>
        <v>6.6599485450065344E-3</v>
      </c>
      <c r="U136" s="852">
        <f t="shared" si="171"/>
        <v>2.6936806188467238E-3</v>
      </c>
      <c r="V136" s="852">
        <f t="shared" si="171"/>
        <v>7.2649001919855996E-3</v>
      </c>
      <c r="W136" s="852">
        <f t="shared" si="171"/>
        <v>-2.2554786671359834E-4</v>
      </c>
      <c r="X136" s="863">
        <f t="shared" si="171"/>
        <v>-1.5066734523450497E-3</v>
      </c>
      <c r="Y136" s="863">
        <f t="shared" si="171"/>
        <v>-3.2650324729468533E-3</v>
      </c>
      <c r="Z136" s="863">
        <f t="shared" si="171"/>
        <v>-2.1237488046907656E-4</v>
      </c>
    </row>
    <row r="137" spans="1:28" x14ac:dyDescent="0.2">
      <c r="A137" s="162" t="s">
        <v>58</v>
      </c>
      <c r="B137" s="165" t="s">
        <v>59</v>
      </c>
      <c r="C137" s="852"/>
      <c r="D137" s="852">
        <f t="shared" ref="D137:Z137" si="172">(D8/D$22*D112-C8/C$22*C112)/C$125</f>
        <v>-1.0108673411334313E-3</v>
      </c>
      <c r="E137" s="852">
        <f t="shared" si="172"/>
        <v>-8.2990638324284341E-3</v>
      </c>
      <c r="F137" s="852">
        <f t="shared" si="172"/>
        <v>2.2416566164826564E-3</v>
      </c>
      <c r="G137" s="852">
        <f t="shared" si="172"/>
        <v>7.2164662216531077E-3</v>
      </c>
      <c r="H137" s="852">
        <f t="shared" si="172"/>
        <v>-1.4450072063734436E-3</v>
      </c>
      <c r="I137" s="852">
        <f t="shared" si="172"/>
        <v>4.6839530491308724E-3</v>
      </c>
      <c r="J137" s="852">
        <f t="shared" si="172"/>
        <v>-1.1702171312687984E-2</v>
      </c>
      <c r="K137" s="852">
        <f t="shared" si="172"/>
        <v>-7.9911894538474068E-3</v>
      </c>
      <c r="L137" s="852">
        <f t="shared" si="172"/>
        <v>-9.1402947191212126E-4</v>
      </c>
      <c r="M137" s="852">
        <f t="shared" si="172"/>
        <v>4.4952240504308036E-3</v>
      </c>
      <c r="N137" s="852">
        <f t="shared" si="172"/>
        <v>-2.4093196350916789E-3</v>
      </c>
      <c r="O137" s="852">
        <f t="shared" si="172"/>
        <v>-2.109358629035489E-3</v>
      </c>
      <c r="P137" s="852">
        <f t="shared" si="172"/>
        <v>1.0679675795408329E-2</v>
      </c>
      <c r="Q137" s="852">
        <f t="shared" si="172"/>
        <v>1.2816538440796653E-2</v>
      </c>
      <c r="R137" s="852">
        <f t="shared" si="172"/>
        <v>1.5611126725289101E-2</v>
      </c>
      <c r="S137" s="852">
        <f t="shared" si="172"/>
        <v>1.0970898512820825E-2</v>
      </c>
      <c r="T137" s="852">
        <f t="shared" si="172"/>
        <v>-1.5941814217762907E-2</v>
      </c>
      <c r="U137" s="852">
        <f t="shared" si="172"/>
        <v>-3.1044547455522323E-3</v>
      </c>
      <c r="V137" s="852">
        <f t="shared" si="172"/>
        <v>-1.2749871265009175E-2</v>
      </c>
      <c r="W137" s="852">
        <f t="shared" si="172"/>
        <v>-1.0441014609424102E-2</v>
      </c>
      <c r="X137" s="863">
        <f t="shared" si="172"/>
        <v>2.9443457108144032E-4</v>
      </c>
      <c r="Y137" s="863">
        <f t="shared" si="172"/>
        <v>-1.8348016074435134E-4</v>
      </c>
      <c r="Z137" s="863">
        <f t="shared" si="172"/>
        <v>-2.404053320070904E-3</v>
      </c>
    </row>
    <row r="138" spans="1:28" x14ac:dyDescent="0.2">
      <c r="A138" s="162" t="s">
        <v>60</v>
      </c>
      <c r="B138" s="165" t="s">
        <v>61</v>
      </c>
      <c r="C138" s="852"/>
      <c r="D138" s="852">
        <f t="shared" ref="D138:Z138" si="173">(D9/D$22*D113-C9/C$22*C113)/C$125</f>
        <v>4.9289502194677466E-3</v>
      </c>
      <c r="E138" s="852">
        <f t="shared" si="173"/>
        <v>1.2336832994757308E-2</v>
      </c>
      <c r="F138" s="852">
        <f t="shared" si="173"/>
        <v>-7.0262504696240414E-4</v>
      </c>
      <c r="G138" s="852">
        <f t="shared" si="173"/>
        <v>-4.4320740307573839E-3</v>
      </c>
      <c r="H138" s="852">
        <f t="shared" si="173"/>
        <v>2.0952793706041613E-3</v>
      </c>
      <c r="I138" s="852">
        <f t="shared" si="173"/>
        <v>-1.2591450491608261E-4</v>
      </c>
      <c r="J138" s="852">
        <f t="shared" si="173"/>
        <v>-4.3639980167160921E-3</v>
      </c>
      <c r="K138" s="852">
        <f t="shared" si="173"/>
        <v>3.4584933424166462E-3</v>
      </c>
      <c r="L138" s="852">
        <f t="shared" si="173"/>
        <v>1.1391559471429238E-2</v>
      </c>
      <c r="M138" s="852">
        <f t="shared" si="173"/>
        <v>6.7071772893796226E-3</v>
      </c>
      <c r="N138" s="852">
        <f t="shared" si="173"/>
        <v>8.9700724222661725E-3</v>
      </c>
      <c r="O138" s="852">
        <f t="shared" si="173"/>
        <v>1.0987202044280279E-2</v>
      </c>
      <c r="P138" s="852">
        <f t="shared" si="173"/>
        <v>2.0813060549009915E-2</v>
      </c>
      <c r="Q138" s="852">
        <f t="shared" si="173"/>
        <v>-1.4892807401598939E-2</v>
      </c>
      <c r="R138" s="852">
        <f t="shared" si="173"/>
        <v>2.979566809197995E-3</v>
      </c>
      <c r="S138" s="852">
        <f t="shared" si="173"/>
        <v>-2.3656921037475309E-3</v>
      </c>
      <c r="T138" s="852">
        <f t="shared" si="173"/>
        <v>3.0595493819586426E-3</v>
      </c>
      <c r="U138" s="852">
        <f t="shared" si="173"/>
        <v>-8.2129353823415187E-4</v>
      </c>
      <c r="V138" s="852">
        <f t="shared" si="173"/>
        <v>4.0306921237670345E-4</v>
      </c>
      <c r="W138" s="852">
        <f t="shared" si="173"/>
        <v>2.1292106601690413E-3</v>
      </c>
      <c r="X138" s="863">
        <f t="shared" si="173"/>
        <v>4.3893983624711357E-3</v>
      </c>
      <c r="Y138" s="863">
        <f t="shared" si="173"/>
        <v>-2.1864272757670875E-3</v>
      </c>
      <c r="Z138" s="863">
        <f t="shared" si="173"/>
        <v>-1.3795645685688073E-3</v>
      </c>
    </row>
    <row r="139" spans="1:28" x14ac:dyDescent="0.2">
      <c r="A139" s="162" t="s">
        <v>62</v>
      </c>
      <c r="B139" s="165" t="s">
        <v>63</v>
      </c>
      <c r="C139" s="852"/>
      <c r="D139" s="852">
        <f t="shared" ref="D139:Z139" si="174">(D10/D$22*D114-C10/C$22*C114)/C$125</f>
        <v>1.6494564440515752E-4</v>
      </c>
      <c r="E139" s="852">
        <f t="shared" si="174"/>
        <v>2.4326346167273683E-3</v>
      </c>
      <c r="F139" s="852">
        <f t="shared" si="174"/>
        <v>-1.6681985609030112E-3</v>
      </c>
      <c r="G139" s="852">
        <f t="shared" si="174"/>
        <v>-2.2398871697011913E-3</v>
      </c>
      <c r="H139" s="852">
        <f t="shared" si="174"/>
        <v>-9.1278482223790529E-4</v>
      </c>
      <c r="I139" s="852">
        <f t="shared" si="174"/>
        <v>2.3885566288960802E-3</v>
      </c>
      <c r="J139" s="852">
        <f t="shared" si="174"/>
        <v>-1.2941456207078098E-3</v>
      </c>
      <c r="K139" s="852">
        <f t="shared" si="174"/>
        <v>-3.340198991939049E-4</v>
      </c>
      <c r="L139" s="852">
        <f t="shared" si="174"/>
        <v>7.1097614337076517E-5</v>
      </c>
      <c r="M139" s="852">
        <f t="shared" si="174"/>
        <v>1.3766772103845692E-4</v>
      </c>
      <c r="N139" s="852">
        <f t="shared" si="174"/>
        <v>1.1045777514554808E-3</v>
      </c>
      <c r="O139" s="852">
        <f t="shared" si="174"/>
        <v>-8.8958519682859241E-4</v>
      </c>
      <c r="P139" s="852">
        <f t="shared" si="174"/>
        <v>5.829337955415339E-4</v>
      </c>
      <c r="Q139" s="852">
        <f t="shared" si="174"/>
        <v>-1.9463706495449344E-4</v>
      </c>
      <c r="R139" s="852">
        <f t="shared" si="174"/>
        <v>-4.230435140273345E-5</v>
      </c>
      <c r="S139" s="852">
        <f t="shared" si="174"/>
        <v>3.3799584103225638E-4</v>
      </c>
      <c r="T139" s="852">
        <f t="shared" si="174"/>
        <v>1.8557306484742711E-3</v>
      </c>
      <c r="U139" s="852">
        <f t="shared" si="174"/>
        <v>-1.1359643373256187E-4</v>
      </c>
      <c r="V139" s="852">
        <f t="shared" si="174"/>
        <v>-6.0076724006742752E-4</v>
      </c>
      <c r="W139" s="852">
        <f t="shared" si="174"/>
        <v>1.5015375346408204E-3</v>
      </c>
      <c r="X139" s="863">
        <f t="shared" si="174"/>
        <v>5.8423579076732673E-4</v>
      </c>
      <c r="Y139" s="863">
        <f t="shared" si="174"/>
        <v>5.9930652337402172E-4</v>
      </c>
      <c r="Z139" s="863">
        <f t="shared" si="174"/>
        <v>8.702684392673818E-4</v>
      </c>
    </row>
    <row r="140" spans="1:28" x14ac:dyDescent="0.2">
      <c r="A140" s="162" t="s">
        <v>64</v>
      </c>
      <c r="B140" s="165" t="s">
        <v>65</v>
      </c>
      <c r="C140" s="852"/>
      <c r="D140" s="852">
        <f t="shared" ref="D140:Z140" si="175">(D11/D$22*D115-C11/C$22*C115)/C$125</f>
        <v>1.572119914523879E-3</v>
      </c>
      <c r="E140" s="852">
        <f t="shared" si="175"/>
        <v>4.8681710550093436E-3</v>
      </c>
      <c r="F140" s="852">
        <f t="shared" si="175"/>
        <v>1.3334627797478235E-3</v>
      </c>
      <c r="G140" s="852">
        <f t="shared" si="175"/>
        <v>2.9716675160618043E-3</v>
      </c>
      <c r="H140" s="852">
        <f t="shared" si="175"/>
        <v>-1.1153635222222998E-3</v>
      </c>
      <c r="I140" s="852">
        <f t="shared" si="175"/>
        <v>5.7436008307511716E-3</v>
      </c>
      <c r="J140" s="852">
        <f t="shared" si="175"/>
        <v>-5.4144753740764618E-3</v>
      </c>
      <c r="K140" s="852">
        <f t="shared" si="175"/>
        <v>-2.5115736424790661E-3</v>
      </c>
      <c r="L140" s="852">
        <f t="shared" si="175"/>
        <v>3.9801632706222279E-3</v>
      </c>
      <c r="M140" s="852">
        <f t="shared" si="175"/>
        <v>-1.9072761996628352E-3</v>
      </c>
      <c r="N140" s="852">
        <f t="shared" si="175"/>
        <v>1.5619363729452902E-3</v>
      </c>
      <c r="O140" s="852">
        <f t="shared" si="175"/>
        <v>3.5402787143807885E-3</v>
      </c>
      <c r="P140" s="852">
        <f t="shared" si="175"/>
        <v>-8.0131135672996054E-3</v>
      </c>
      <c r="Q140" s="852">
        <f t="shared" si="175"/>
        <v>6.730737812403566E-3</v>
      </c>
      <c r="R140" s="852">
        <f t="shared" si="175"/>
        <v>-3.6172863614365486E-3</v>
      </c>
      <c r="S140" s="852">
        <f t="shared" si="175"/>
        <v>-7.0657631987007595E-4</v>
      </c>
      <c r="T140" s="852">
        <f t="shared" si="175"/>
        <v>4.6595745407557228E-3</v>
      </c>
      <c r="U140" s="852">
        <f t="shared" si="175"/>
        <v>8.2622132149154631E-3</v>
      </c>
      <c r="V140" s="852">
        <f t="shared" si="175"/>
        <v>-6.4554729409945655E-3</v>
      </c>
      <c r="W140" s="852">
        <f t="shared" si="175"/>
        <v>-2.9716506221619168E-3</v>
      </c>
      <c r="X140" s="863">
        <f t="shared" si="175"/>
        <v>5.9052514524956488E-3</v>
      </c>
      <c r="Y140" s="863">
        <f t="shared" si="175"/>
        <v>3.5942047786252625E-3</v>
      </c>
      <c r="Z140" s="863">
        <f t="shared" si="175"/>
        <v>6.5486300393748694E-4</v>
      </c>
    </row>
    <row r="141" spans="1:28" x14ac:dyDescent="0.2">
      <c r="A141" s="162" t="s">
        <v>66</v>
      </c>
      <c r="B141" s="163" t="s">
        <v>917</v>
      </c>
      <c r="C141" s="852"/>
      <c r="D141" s="852">
        <f t="shared" ref="D141:Z141" si="176">(D12/D$22*D116-C12/C$22*C116)/C$125</f>
        <v>-1.3601541877496296E-3</v>
      </c>
      <c r="E141" s="852">
        <f t="shared" si="176"/>
        <v>1.9490874532347461E-3</v>
      </c>
      <c r="F141" s="852">
        <f t="shared" si="176"/>
        <v>-3.9270803601607037E-3</v>
      </c>
      <c r="G141" s="852">
        <f t="shared" si="176"/>
        <v>7.4599254990530993E-3</v>
      </c>
      <c r="H141" s="852">
        <f t="shared" si="176"/>
        <v>1.1800175716716018E-3</v>
      </c>
      <c r="I141" s="852">
        <f t="shared" si="176"/>
        <v>6.4649986651511985E-3</v>
      </c>
      <c r="J141" s="852">
        <f t="shared" si="176"/>
        <v>4.2322609826450659E-3</v>
      </c>
      <c r="K141" s="852">
        <f t="shared" si="176"/>
        <v>-1.7507872982194576E-2</v>
      </c>
      <c r="L141" s="852">
        <f t="shared" si="176"/>
        <v>-6.6637908390909279E-5</v>
      </c>
      <c r="M141" s="852">
        <f t="shared" si="176"/>
        <v>5.9853461198124515E-3</v>
      </c>
      <c r="N141" s="852">
        <f t="shared" si="176"/>
        <v>4.1998956262511841E-3</v>
      </c>
      <c r="O141" s="852">
        <f t="shared" si="176"/>
        <v>1.9544515729316763E-3</v>
      </c>
      <c r="P141" s="852">
        <f t="shared" si="176"/>
        <v>-1.4187463843528002E-4</v>
      </c>
      <c r="Q141" s="852">
        <f t="shared" si="176"/>
        <v>-3.6667038432898315E-3</v>
      </c>
      <c r="R141" s="852">
        <f t="shared" si="176"/>
        <v>5.6060807414818016E-3</v>
      </c>
      <c r="S141" s="852">
        <f t="shared" si="176"/>
        <v>9.2791723628226248E-3</v>
      </c>
      <c r="T141" s="852">
        <f t="shared" si="176"/>
        <v>8.2448624782425449E-3</v>
      </c>
      <c r="U141" s="852">
        <f t="shared" si="176"/>
        <v>9.0758891470999609E-3</v>
      </c>
      <c r="V141" s="852">
        <f t="shared" si="176"/>
        <v>0.10694527505364794</v>
      </c>
      <c r="W141" s="852">
        <f t="shared" si="176"/>
        <v>-8.9406626597275801E-2</v>
      </c>
      <c r="X141" s="863">
        <f t="shared" si="176"/>
        <v>5.454741733240169E-3</v>
      </c>
      <c r="Y141" s="863">
        <f t="shared" si="176"/>
        <v>6.2130745322187944E-2</v>
      </c>
      <c r="Z141" s="863">
        <f t="shared" si="176"/>
        <v>0.21757687256056732</v>
      </c>
    </row>
    <row r="142" spans="1:28" x14ac:dyDescent="0.2">
      <c r="A142" s="162" t="s">
        <v>67</v>
      </c>
      <c r="B142" s="165" t="s">
        <v>68</v>
      </c>
      <c r="C142" s="852"/>
      <c r="D142" s="852">
        <f t="shared" ref="D142:Z142" si="177">(D13/D$22*D117-C13/C$22*C117)/C$125</f>
        <v>7.3878495356331222E-3</v>
      </c>
      <c r="E142" s="852">
        <f t="shared" si="177"/>
        <v>1.4399916448406314E-2</v>
      </c>
      <c r="F142" s="852">
        <f t="shared" si="177"/>
        <v>-4.8083485973285482E-3</v>
      </c>
      <c r="G142" s="852">
        <f t="shared" si="177"/>
        <v>4.7807538108797926E-3</v>
      </c>
      <c r="H142" s="852">
        <f t="shared" si="177"/>
        <v>-1.9841295514843335E-4</v>
      </c>
      <c r="I142" s="852">
        <f t="shared" si="177"/>
        <v>2.6073376343384125E-3</v>
      </c>
      <c r="J142" s="852">
        <f t="shared" si="177"/>
        <v>-7.0985954891286999E-4</v>
      </c>
      <c r="K142" s="852">
        <f t="shared" si="177"/>
        <v>9.4228660980202915E-4</v>
      </c>
      <c r="L142" s="852">
        <f t="shared" si="177"/>
        <v>-1.9270890978760127E-3</v>
      </c>
      <c r="M142" s="852">
        <f t="shared" si="177"/>
        <v>-2.035836997517144E-3</v>
      </c>
      <c r="N142" s="852">
        <f t="shared" si="177"/>
        <v>1.3567552812707902E-4</v>
      </c>
      <c r="O142" s="852">
        <f t="shared" si="177"/>
        <v>-4.9427000408712209E-3</v>
      </c>
      <c r="P142" s="852">
        <f t="shared" si="177"/>
        <v>1.3384736330213556E-3</v>
      </c>
      <c r="Q142" s="852">
        <f t="shared" si="177"/>
        <v>8.2828554927477805E-3</v>
      </c>
      <c r="R142" s="852">
        <f t="shared" si="177"/>
        <v>2.7724204890064476E-3</v>
      </c>
      <c r="S142" s="852">
        <f t="shared" si="177"/>
        <v>1.502933003942628E-3</v>
      </c>
      <c r="T142" s="852">
        <f t="shared" si="177"/>
        <v>1.8670597435557189E-3</v>
      </c>
      <c r="U142" s="852">
        <f t="shared" si="177"/>
        <v>2.0514595214524076E-3</v>
      </c>
      <c r="V142" s="852">
        <f t="shared" si="177"/>
        <v>4.1379238368354975E-3</v>
      </c>
      <c r="W142" s="852">
        <f t="shared" si="177"/>
        <v>9.3256463935799459E-4</v>
      </c>
      <c r="X142" s="863">
        <f t="shared" si="177"/>
        <v>-1.8933852085547991E-3</v>
      </c>
      <c r="Y142" s="863">
        <f t="shared" si="177"/>
        <v>1.0139592637505818E-2</v>
      </c>
      <c r="Z142" s="863">
        <f t="shared" si="177"/>
        <v>1.7513480346063475E-3</v>
      </c>
    </row>
    <row r="143" spans="1:28" x14ac:dyDescent="0.2">
      <c r="A143" s="162" t="s">
        <v>69</v>
      </c>
      <c r="B143" s="165" t="s">
        <v>70</v>
      </c>
      <c r="C143" s="852"/>
      <c r="D143" s="852">
        <f t="shared" ref="D143:Z143" si="178">(D14/D$22*D118-C14/C$22*C118)/C$125</f>
        <v>-4.52862238704114E-3</v>
      </c>
      <c r="E143" s="852">
        <f t="shared" si="178"/>
        <v>1.7273866757458026E-2</v>
      </c>
      <c r="F143" s="852">
        <f t="shared" si="178"/>
        <v>7.7127649871468751E-3</v>
      </c>
      <c r="G143" s="852">
        <f t="shared" si="178"/>
        <v>-1.4803334898542927E-2</v>
      </c>
      <c r="H143" s="852">
        <f t="shared" si="178"/>
        <v>-2.0940849301063404E-2</v>
      </c>
      <c r="I143" s="852">
        <f t="shared" si="178"/>
        <v>1.0653759804255165E-3</v>
      </c>
      <c r="J143" s="852">
        <f t="shared" si="178"/>
        <v>1.1095263794805759E-3</v>
      </c>
      <c r="K143" s="852">
        <f t="shared" si="178"/>
        <v>-2.729261432050972E-3</v>
      </c>
      <c r="L143" s="852">
        <f t="shared" si="178"/>
        <v>-8.9796312988202256E-3</v>
      </c>
      <c r="M143" s="852">
        <f t="shared" si="178"/>
        <v>-3.8217622669716178E-3</v>
      </c>
      <c r="N143" s="852">
        <f t="shared" si="178"/>
        <v>3.2038507530009604E-4</v>
      </c>
      <c r="O143" s="852">
        <f t="shared" si="178"/>
        <v>-9.4072352112467197E-3</v>
      </c>
      <c r="P143" s="852">
        <f t="shared" si="178"/>
        <v>8.5798661780086966E-3</v>
      </c>
      <c r="Q143" s="852">
        <f t="shared" si="178"/>
        <v>1.1027940317777374E-2</v>
      </c>
      <c r="R143" s="852">
        <f t="shared" si="178"/>
        <v>-2.5488667185362577E-3</v>
      </c>
      <c r="S143" s="852">
        <f t="shared" si="178"/>
        <v>-1.3489446107995161E-3</v>
      </c>
      <c r="T143" s="852">
        <f t="shared" si="178"/>
        <v>3.414416386453806E-3</v>
      </c>
      <c r="U143" s="852">
        <f t="shared" si="178"/>
        <v>1.0746955435464204E-3</v>
      </c>
      <c r="V143" s="852">
        <f t="shared" si="178"/>
        <v>-1.2986620717641937E-3</v>
      </c>
      <c r="W143" s="852">
        <f t="shared" si="178"/>
        <v>-2.0834299069035513E-3</v>
      </c>
      <c r="X143" s="863">
        <f t="shared" si="178"/>
        <v>-1.1132400683357617E-3</v>
      </c>
      <c r="Y143" s="863">
        <f t="shared" si="178"/>
        <v>-2.7363171621097803E-3</v>
      </c>
      <c r="Z143" s="863">
        <f t="shared" si="178"/>
        <v>4.4677224026299315E-3</v>
      </c>
    </row>
    <row r="144" spans="1:28" x14ac:dyDescent="0.2">
      <c r="A144" s="162" t="s">
        <v>71</v>
      </c>
      <c r="B144" s="165" t="s">
        <v>72</v>
      </c>
      <c r="C144" s="852"/>
      <c r="D144" s="852">
        <f t="shared" ref="D144:Z144" si="179">(D15/D$22*D119-C15/C$22*C119)/C$125</f>
        <v>9.9812743600858067E-3</v>
      </c>
      <c r="E144" s="852">
        <f t="shared" si="179"/>
        <v>-2.6774880422112567E-4</v>
      </c>
      <c r="F144" s="852">
        <f t="shared" si="179"/>
        <v>-5.4719940071595178E-3</v>
      </c>
      <c r="G144" s="852">
        <f t="shared" si="179"/>
        <v>-2.5524417183661304E-4</v>
      </c>
      <c r="H144" s="852">
        <f t="shared" si="179"/>
        <v>6.1602902585269443E-3</v>
      </c>
      <c r="I144" s="852">
        <f t="shared" si="179"/>
        <v>5.9913069447412983E-3</v>
      </c>
      <c r="J144" s="852">
        <f t="shared" si="179"/>
        <v>9.3369761393811111E-3</v>
      </c>
      <c r="K144" s="852">
        <f t="shared" si="179"/>
        <v>8.7137011213240002E-3</v>
      </c>
      <c r="L144" s="852">
        <f t="shared" si="179"/>
        <v>6.9860726046389963E-3</v>
      </c>
      <c r="M144" s="852">
        <f t="shared" si="179"/>
        <v>-1.8587859492285474E-4</v>
      </c>
      <c r="N144" s="852">
        <f t="shared" si="179"/>
        <v>3.1176211706834137E-3</v>
      </c>
      <c r="O144" s="852">
        <f t="shared" si="179"/>
        <v>-2.1166645707778094E-3</v>
      </c>
      <c r="P144" s="852">
        <f t="shared" si="179"/>
        <v>6.2600227870764349E-3</v>
      </c>
      <c r="Q144" s="852">
        <f t="shared" si="179"/>
        <v>-3.008931144747714E-4</v>
      </c>
      <c r="R144" s="852">
        <f t="shared" si="179"/>
        <v>-4.5996231111770352E-3</v>
      </c>
      <c r="S144" s="852">
        <f t="shared" si="179"/>
        <v>-3.9170842384966308E-3</v>
      </c>
      <c r="T144" s="852">
        <f t="shared" si="179"/>
        <v>7.0952824414544351E-3</v>
      </c>
      <c r="U144" s="852">
        <f t="shared" si="179"/>
        <v>-3.91358445600667E-4</v>
      </c>
      <c r="V144" s="852">
        <f t="shared" si="179"/>
        <v>2.0436020951244672E-3</v>
      </c>
      <c r="W144" s="852">
        <f t="shared" si="179"/>
        <v>-5.3298743823682578E-3</v>
      </c>
      <c r="X144" s="863">
        <f t="shared" si="179"/>
        <v>-6.6422720050185108E-5</v>
      </c>
      <c r="Y144" s="863">
        <f t="shared" si="179"/>
        <v>-1.3889029033483406E-3</v>
      </c>
      <c r="Z144" s="863">
        <f t="shared" si="179"/>
        <v>1.7218166082751934E-3</v>
      </c>
    </row>
    <row r="145" spans="1:28" x14ac:dyDescent="0.2">
      <c r="A145" s="162" t="s">
        <v>73</v>
      </c>
      <c r="B145" s="165" t="s">
        <v>74</v>
      </c>
      <c r="C145" s="852"/>
      <c r="D145" s="852">
        <f t="shared" ref="D145:Z145" si="180">(D16/D$22*D120-C16/C$22*C120)/C$125</f>
        <v>4.3635584662977947E-3</v>
      </c>
      <c r="E145" s="852">
        <f t="shared" si="180"/>
        <v>-4.1147517218352494E-3</v>
      </c>
      <c r="F145" s="852">
        <f t="shared" si="180"/>
        <v>-4.2737833465891217E-3</v>
      </c>
      <c r="G145" s="852">
        <f t="shared" si="180"/>
        <v>-2.02153944512325E-3</v>
      </c>
      <c r="H145" s="852">
        <f t="shared" si="180"/>
        <v>2.5718613325825491E-3</v>
      </c>
      <c r="I145" s="852">
        <f t="shared" si="180"/>
        <v>1.1953076541683656E-3</v>
      </c>
      <c r="J145" s="852">
        <f t="shared" si="180"/>
        <v>1.7940977951835045E-3</v>
      </c>
      <c r="K145" s="852">
        <f t="shared" si="180"/>
        <v>1.6779697477939434E-3</v>
      </c>
      <c r="L145" s="852">
        <f t="shared" si="180"/>
        <v>1.4954666222071452E-3</v>
      </c>
      <c r="M145" s="852">
        <f t="shared" si="180"/>
        <v>6.3202269905017429E-4</v>
      </c>
      <c r="N145" s="852">
        <f t="shared" si="180"/>
        <v>2.9342445295221765E-3</v>
      </c>
      <c r="O145" s="852">
        <f t="shared" si="180"/>
        <v>2.8525786089894849E-3</v>
      </c>
      <c r="P145" s="852">
        <f t="shared" si="180"/>
        <v>3.5311832718995643E-3</v>
      </c>
      <c r="Q145" s="852">
        <f t="shared" si="180"/>
        <v>1.2843717752840729E-3</v>
      </c>
      <c r="R145" s="852">
        <f t="shared" si="180"/>
        <v>2.1642126362926632E-4</v>
      </c>
      <c r="S145" s="852">
        <f t="shared" si="180"/>
        <v>1.2659030617246227E-4</v>
      </c>
      <c r="T145" s="852">
        <f t="shared" si="180"/>
        <v>1.5644615323041711E-3</v>
      </c>
      <c r="U145" s="852">
        <f t="shared" si="180"/>
        <v>3.4862943787843641E-3</v>
      </c>
      <c r="V145" s="852">
        <f t="shared" si="180"/>
        <v>2.8156299522748974E-3</v>
      </c>
      <c r="W145" s="852">
        <f t="shared" si="180"/>
        <v>-3.4208098762919924E-3</v>
      </c>
      <c r="X145" s="863">
        <f t="shared" si="180"/>
        <v>-1.3836628379961706E-5</v>
      </c>
      <c r="Y145" s="863">
        <f t="shared" si="180"/>
        <v>2.8785206459976359E-3</v>
      </c>
      <c r="Z145" s="863">
        <f t="shared" si="180"/>
        <v>7.9667071361432315E-5</v>
      </c>
    </row>
    <row r="146" spans="1:28" x14ac:dyDescent="0.2">
      <c r="A146" s="162" t="s">
        <v>75</v>
      </c>
      <c r="B146" s="165" t="s">
        <v>76</v>
      </c>
      <c r="C146" s="852"/>
      <c r="D146" s="852">
        <f t="shared" ref="D146:Z146" si="181">(D17/D$22*D121-C17/C$22*C121)/C$125</f>
        <v>1.6219219043074819E-3</v>
      </c>
      <c r="E146" s="852">
        <f t="shared" si="181"/>
        <v>1.9181153589430801E-3</v>
      </c>
      <c r="F146" s="852">
        <f t="shared" si="181"/>
        <v>-3.6690587049880121E-6</v>
      </c>
      <c r="G146" s="852">
        <f t="shared" si="181"/>
        <v>1.5030097528707716E-3</v>
      </c>
      <c r="H146" s="852">
        <f t="shared" si="181"/>
        <v>2.947412299836524E-4</v>
      </c>
      <c r="I146" s="852">
        <f t="shared" si="181"/>
        <v>-1.2443055373839303E-4</v>
      </c>
      <c r="J146" s="852">
        <f t="shared" si="181"/>
        <v>7.2376016713146464E-4</v>
      </c>
      <c r="K146" s="852">
        <f t="shared" si="181"/>
        <v>-3.5616641191273335E-4</v>
      </c>
      <c r="L146" s="852">
        <f t="shared" si="181"/>
        <v>1.0383456105788403E-3</v>
      </c>
      <c r="M146" s="852">
        <f t="shared" si="181"/>
        <v>-3.4687850849934198E-4</v>
      </c>
      <c r="N146" s="852">
        <f t="shared" si="181"/>
        <v>1.657981805611319E-3</v>
      </c>
      <c r="O146" s="852">
        <f t="shared" si="181"/>
        <v>-5.0351380087541398E-4</v>
      </c>
      <c r="P146" s="852">
        <f t="shared" si="181"/>
        <v>1.2409910698068167E-3</v>
      </c>
      <c r="Q146" s="852">
        <f t="shared" si="181"/>
        <v>1.1116491147395169E-3</v>
      </c>
      <c r="R146" s="852">
        <f t="shared" si="181"/>
        <v>1.9174534134333309E-3</v>
      </c>
      <c r="S146" s="852">
        <f t="shared" si="181"/>
        <v>5.4499169412685212E-4</v>
      </c>
      <c r="T146" s="852">
        <f t="shared" si="181"/>
        <v>-4.9543839366754459E-4</v>
      </c>
      <c r="U146" s="852">
        <f t="shared" si="181"/>
        <v>1.0925530420144677E-3</v>
      </c>
      <c r="V146" s="852">
        <f t="shared" si="181"/>
        <v>2.7921750710527309E-4</v>
      </c>
      <c r="W146" s="852">
        <f t="shared" si="181"/>
        <v>1.4163885976942027E-3</v>
      </c>
      <c r="X146" s="863">
        <f t="shared" si="181"/>
        <v>-6.9419979029982477E-4</v>
      </c>
      <c r="Y146" s="863">
        <f t="shared" si="181"/>
        <v>-2.9829108647742458E-3</v>
      </c>
      <c r="Z146" s="863">
        <f t="shared" si="181"/>
        <v>2.2786329303688165E-4</v>
      </c>
    </row>
    <row r="147" spans="1:28" x14ac:dyDescent="0.2">
      <c r="A147" s="162"/>
      <c r="B147" s="361" t="s">
        <v>408</v>
      </c>
      <c r="C147" s="852"/>
      <c r="D147" s="852">
        <f t="shared" ref="D147:Z147" si="182">(D18/D$22*D122-C18/C$22*C122)/C$125</f>
        <v>8.8550434993516771E-4</v>
      </c>
      <c r="E147" s="852">
        <f t="shared" si="182"/>
        <v>-1.9454566957816959E-4</v>
      </c>
      <c r="F147" s="852">
        <f t="shared" si="182"/>
        <v>3.5158820265608333E-4</v>
      </c>
      <c r="G147" s="852">
        <f t="shared" si="182"/>
        <v>-3.3591805277611887E-3</v>
      </c>
      <c r="H147" s="852">
        <f t="shared" si="182"/>
        <v>-1.2581109312815161E-3</v>
      </c>
      <c r="I147" s="852">
        <f t="shared" si="182"/>
        <v>-2.7711326533905942E-3</v>
      </c>
      <c r="J147" s="852">
        <f t="shared" si="182"/>
        <v>-3.8288314747155156E-3</v>
      </c>
      <c r="K147" s="852">
        <f t="shared" si="182"/>
        <v>1.1967581406524199E-2</v>
      </c>
      <c r="L147" s="852">
        <f t="shared" si="182"/>
        <v>7.9180500264400624E-4</v>
      </c>
      <c r="M147" s="852">
        <f t="shared" si="182"/>
        <v>-2.9023369588388214E-3</v>
      </c>
      <c r="N147" s="852">
        <f t="shared" si="182"/>
        <v>-2.5367891992061249E-3</v>
      </c>
      <c r="O147" s="852">
        <f t="shared" si="182"/>
        <v>-1.3666347233672197E-3</v>
      </c>
      <c r="P147" s="852">
        <f t="shared" si="182"/>
        <v>-1.658908546950886E-3</v>
      </c>
      <c r="Q147" s="852">
        <f t="shared" si="182"/>
        <v>1.820212055439483E-3</v>
      </c>
      <c r="R147" s="852">
        <f t="shared" si="182"/>
        <v>-1.7219250706847059E-3</v>
      </c>
      <c r="S147" s="852">
        <f t="shared" si="182"/>
        <v>-1.6924807783200943E-3</v>
      </c>
      <c r="T147" s="852">
        <f t="shared" si="182"/>
        <v>-2.8978568720528746E-5</v>
      </c>
      <c r="U147" s="852">
        <f t="shared" si="182"/>
        <v>-4.8490267079935806E-4</v>
      </c>
      <c r="V147" s="852">
        <f t="shared" si="182"/>
        <v>-1.5214976379580177E-3</v>
      </c>
      <c r="W147" s="852">
        <f t="shared" si="182"/>
        <v>-1.7017659848206151E-3</v>
      </c>
      <c r="X147" s="863">
        <f t="shared" si="182"/>
        <v>-2.5539128178856895E-3</v>
      </c>
      <c r="Y147" s="863">
        <f t="shared" si="182"/>
        <v>6.312022233414072E-4</v>
      </c>
      <c r="Z147" s="863">
        <f t="shared" si="182"/>
        <v>-3.5167327308499238E-3</v>
      </c>
    </row>
    <row r="148" spans="1:28" s="10" customFormat="1" x14ac:dyDescent="0.2">
      <c r="A148" s="359"/>
      <c r="B148" s="360" t="s">
        <v>511</v>
      </c>
      <c r="C148" s="853"/>
      <c r="D148" s="853">
        <f t="shared" ref="D148:X148" si="183">SUM(D132:D147)</f>
        <v>2.7484223464562321E-2</v>
      </c>
      <c r="E148" s="853">
        <f t="shared" si="183"/>
        <v>1.4995038621506728E-2</v>
      </c>
      <c r="F148" s="853">
        <f t="shared" si="183"/>
        <v>3.3952818032295363E-2</v>
      </c>
      <c r="G148" s="853">
        <f t="shared" si="183"/>
        <v>-2.1493436592837204E-2</v>
      </c>
      <c r="H148" s="853">
        <f t="shared" si="183"/>
        <v>2.0126036419267E-2</v>
      </c>
      <c r="I148" s="853">
        <f t="shared" si="183"/>
        <v>1.0395493123146998E-2</v>
      </c>
      <c r="J148" s="853">
        <f t="shared" si="183"/>
        <v>3.2034502212747E-3</v>
      </c>
      <c r="K148" s="853">
        <f t="shared" si="183"/>
        <v>-7.0531450313870304E-3</v>
      </c>
      <c r="L148" s="853">
        <f t="shared" si="183"/>
        <v>7.9059320781971968E-4</v>
      </c>
      <c r="M148" s="853">
        <f t="shared" si="183"/>
        <v>1.1949196951940791E-2</v>
      </c>
      <c r="N148" s="853">
        <f t="shared" si="183"/>
        <v>1.9121418131956804E-2</v>
      </c>
      <c r="O148" s="853">
        <f t="shared" si="183"/>
        <v>1.6517689740423874E-2</v>
      </c>
      <c r="P148" s="853">
        <f t="shared" si="183"/>
        <v>7.8950171912531036E-2</v>
      </c>
      <c r="Q148" s="853">
        <f t="shared" si="183"/>
        <v>4.1846420563025087E-2</v>
      </c>
      <c r="R148" s="853">
        <f t="shared" si="183"/>
        <v>1.5815843663603214E-2</v>
      </c>
      <c r="S148" s="853">
        <f t="shared" si="183"/>
        <v>3.2054647885781322E-2</v>
      </c>
      <c r="T148" s="853">
        <f t="shared" si="183"/>
        <v>7.5480734347896511E-2</v>
      </c>
      <c r="U148" s="853">
        <f t="shared" si="183"/>
        <v>-1.2371036297635439E-2</v>
      </c>
      <c r="V148" s="853">
        <f t="shared" si="183"/>
        <v>0.10405506676449805</v>
      </c>
      <c r="W148" s="853">
        <f t="shared" si="183"/>
        <v>-0.12519896972137695</v>
      </c>
      <c r="X148" s="864">
        <f t="shared" si="183"/>
        <v>5.3818319122119651E-2</v>
      </c>
      <c r="Y148" s="864">
        <f t="shared" ref="Y148:Z148" si="184">SUM(Y132:Y147)</f>
        <v>0.10582482539963714</v>
      </c>
      <c r="Z148" s="864">
        <f t="shared" si="184"/>
        <v>0.18779135127237787</v>
      </c>
      <c r="AA148"/>
      <c r="AB148"/>
    </row>
    <row r="149" spans="1:28" x14ac:dyDescent="0.2">
      <c r="A149" s="162"/>
      <c r="B149" s="361" t="s">
        <v>565</v>
      </c>
      <c r="C149" s="852"/>
      <c r="D149" s="852">
        <f t="shared" ref="D149:Z149" si="185">((D20+D21)/D$22*D124-(C20+C21)/C$22*C124)/C$125</f>
        <v>2.4996869504944784E-3</v>
      </c>
      <c r="E149" s="852">
        <f t="shared" si="185"/>
        <v>5.0314756992030146E-3</v>
      </c>
      <c r="F149" s="852">
        <f t="shared" si="185"/>
        <v>2.1101025454681585E-3</v>
      </c>
      <c r="G149" s="852">
        <f t="shared" si="185"/>
        <v>9.4461146538631826E-3</v>
      </c>
      <c r="H149" s="852">
        <f t="shared" si="185"/>
        <v>-4.7790600948283473E-3</v>
      </c>
      <c r="I149" s="852">
        <f t="shared" si="185"/>
        <v>8.0263108035379636E-3</v>
      </c>
      <c r="J149" s="852">
        <f t="shared" si="185"/>
        <v>7.0365111259239914E-3</v>
      </c>
      <c r="K149" s="852">
        <f t="shared" si="185"/>
        <v>-8.0039495996083094E-4</v>
      </c>
      <c r="L149" s="852">
        <f t="shared" si="185"/>
        <v>9.0220986581267208E-3</v>
      </c>
      <c r="M149" s="852">
        <f t="shared" si="185"/>
        <v>1.1063787708541719E-2</v>
      </c>
      <c r="N149" s="852">
        <f t="shared" si="185"/>
        <v>1.7698595781892985E-3</v>
      </c>
      <c r="O149" s="852">
        <f t="shared" si="185"/>
        <v>1.2778847918620681E-3</v>
      </c>
      <c r="P149" s="852">
        <f t="shared" si="185"/>
        <v>2.2374730563893058E-3</v>
      </c>
      <c r="Q149" s="852">
        <f t="shared" si="185"/>
        <v>8.313892556781952E-3</v>
      </c>
      <c r="R149" s="852">
        <f t="shared" si="185"/>
        <v>3.5842948903674625E-3</v>
      </c>
      <c r="S149" s="852">
        <f t="shared" si="185"/>
        <v>-1.1080844490583192E-3</v>
      </c>
      <c r="T149" s="852">
        <f t="shared" si="185"/>
        <v>-2.8931239686623064E-4</v>
      </c>
      <c r="U149" s="852">
        <f t="shared" si="185"/>
        <v>2.2628437878947677E-3</v>
      </c>
      <c r="V149" s="852">
        <f t="shared" si="185"/>
        <v>-1.0409442946961169E-2</v>
      </c>
      <c r="W149" s="852">
        <f t="shared" si="185"/>
        <v>7.9739436060869504E-3</v>
      </c>
      <c r="X149" s="863">
        <f t="shared" si="185"/>
        <v>-4.1422735451350353E-3</v>
      </c>
      <c r="Y149" s="863">
        <f t="shared" si="185"/>
        <v>9.8165315407485309E-3</v>
      </c>
      <c r="Z149" s="863">
        <f t="shared" si="185"/>
        <v>1.029942970076893E-2</v>
      </c>
    </row>
    <row r="150" spans="1:28" ht="20.25" customHeight="1" x14ac:dyDescent="0.2">
      <c r="A150" s="170"/>
      <c r="B150" s="171" t="s">
        <v>562</v>
      </c>
      <c r="C150" s="854"/>
      <c r="D150" s="855">
        <f t="shared" ref="D150:D152" si="186">(D22/D$22*D125-C22/C$22*C125)/C$125</f>
        <v>2.9983910415056748E-2</v>
      </c>
      <c r="E150" s="855">
        <f t="shared" ref="E150:E152" si="187">(E22/E$22*E125-D22/D$22*D125)/D$125</f>
        <v>2.0026514320709947E-2</v>
      </c>
      <c r="F150" s="855">
        <f t="shared" ref="F150:F152" si="188">(F22/F$22*F125-E22/E$22*E125)/E$125</f>
        <v>3.6062920577763079E-2</v>
      </c>
      <c r="G150" s="855">
        <f t="shared" ref="G150:G152" si="189">(G22/G$22*G125-F22/F$22*F125)/F$125</f>
        <v>-1.2047321938973697E-2</v>
      </c>
      <c r="H150" s="855">
        <f t="shared" ref="H150:H152" si="190">(H22/H$22*H125-G22/G$22*G125)/G$125</f>
        <v>1.5346976324438827E-2</v>
      </c>
      <c r="I150" s="855">
        <f t="shared" ref="I150:I152" si="191">(I22/I$22*I125-H22/H$22*H125)/H$125</f>
        <v>1.8421803926684702E-2</v>
      </c>
      <c r="J150" s="855">
        <f t="shared" ref="J150:J152" si="192">(J22/J$22*J125-I22/I$22*I125)/I$125</f>
        <v>1.0239961347198574E-2</v>
      </c>
      <c r="K150" s="855">
        <f t="shared" ref="K150:K152" si="193">(K22/K$22*K125-J22/J$22*J125)/J$125</f>
        <v>-7.853539991347535E-3</v>
      </c>
      <c r="L150" s="855">
        <f t="shared" ref="L150:L152" si="194">(L22/L$22*L125-K22/K$22*K125)/K$125</f>
        <v>9.8126918659463096E-3</v>
      </c>
      <c r="M150" s="855">
        <f t="shared" ref="M150:M152" si="195">(M22/M$22*M125-L22/L$22*L125)/L$125</f>
        <v>2.3012984660482516E-2</v>
      </c>
      <c r="N150" s="855">
        <f t="shared" ref="N150:N152" si="196">(N22/N$22*N125-M22/M$22*M125)/M$125</f>
        <v>2.0891277710146223E-2</v>
      </c>
      <c r="O150" s="855">
        <f t="shared" ref="O150:O152" si="197">(O22/O$22*O125-N22/N$22*N125)/N$125</f>
        <v>1.7795574532285922E-2</v>
      </c>
      <c r="P150" s="855">
        <f t="shared" ref="P150:P152" si="198">(P22/P$22*P125-O22/O$22*O125)/O$125</f>
        <v>8.1187644968920003E-2</v>
      </c>
      <c r="Q150" s="855">
        <f t="shared" ref="Q150:Q152" si="199">(Q22/Q$22*Q125-P22/P$22*P125)/P$125</f>
        <v>5.0160313119807023E-2</v>
      </c>
      <c r="R150" s="855">
        <f t="shared" ref="R150:R152" si="200">(R22/R$22*R125-Q22/Q$22*Q125)/Q$125</f>
        <v>1.9400138553970981E-2</v>
      </c>
      <c r="S150" s="855">
        <f t="shared" ref="S150:S152" si="201">(S22/S$22*S125-R22/R$22*R125)/R$125</f>
        <v>3.0946563436722811E-2</v>
      </c>
      <c r="T150" s="855">
        <f t="shared" ref="T150:T152" si="202">(T22/T$22*T125-S22/S$22*S125)/S$125</f>
        <v>7.5191421951030263E-2</v>
      </c>
      <c r="U150" s="855">
        <f t="shared" ref="U150:U152" si="203">(U22/U$22*U125-T22/T$22*T125)/T$125</f>
        <v>-1.0108192509740288E-2</v>
      </c>
      <c r="V150" s="855">
        <f t="shared" ref="V150:V152" si="204">(V22/V$22*V125-U22/U$22*U125)/U$125</f>
        <v>9.3645623817536341E-2</v>
      </c>
      <c r="W150" s="855">
        <f t="shared" ref="W150:W152" si="205">(W22/W$22*W125-V22/V$22*V125)/V$125</f>
        <v>-0.11722502611528964</v>
      </c>
      <c r="X150" s="865">
        <f t="shared" ref="X150:Z150" si="206">(X22/X$22*X125-W22/W$22*W125)/W$125</f>
        <v>4.9676045576984559E-2</v>
      </c>
      <c r="Y150" s="865">
        <f t="shared" si="206"/>
        <v>0.11564135694038534</v>
      </c>
      <c r="Z150" s="865">
        <f t="shared" si="206"/>
        <v>0.19809078097314703</v>
      </c>
    </row>
    <row r="151" spans="1:28" ht="15" x14ac:dyDescent="0.2">
      <c r="A151" s="956"/>
      <c r="B151" s="1217" t="s">
        <v>1237</v>
      </c>
      <c r="C151" s="978"/>
      <c r="D151" s="965">
        <f t="shared" si="186"/>
        <v>3.8049979356106198E-2</v>
      </c>
      <c r="E151" s="965">
        <f t="shared" si="187"/>
        <v>2.2063680463726473E-2</v>
      </c>
      <c r="F151" s="965">
        <f t="shared" si="188"/>
        <v>3.1575965696095276E-2</v>
      </c>
      <c r="G151" s="965">
        <f t="shared" si="189"/>
        <v>1.2107493970445886E-2</v>
      </c>
      <c r="H151" s="965">
        <f t="shared" si="190"/>
        <v>9.222699805527099E-3</v>
      </c>
      <c r="I151" s="965">
        <f t="shared" si="191"/>
        <v>1.8435371874322194E-2</v>
      </c>
      <c r="J151" s="965">
        <f t="shared" si="192"/>
        <v>8.4195800234302222E-4</v>
      </c>
      <c r="K151" s="965">
        <f t="shared" si="193"/>
        <v>-2.9960123669926226E-3</v>
      </c>
      <c r="L151" s="965">
        <f t="shared" si="194"/>
        <v>1.0191267330291581E-2</v>
      </c>
      <c r="M151" s="965">
        <f t="shared" si="195"/>
        <v>1.5732662439490355E-2</v>
      </c>
      <c r="N151" s="965">
        <f t="shared" si="196"/>
        <v>2.4645785068635882E-2</v>
      </c>
      <c r="O151" s="965">
        <f t="shared" si="197"/>
        <v>-5.3256680799601691E-3</v>
      </c>
      <c r="P151" s="965">
        <f t="shared" si="198"/>
        <v>6.9280836832897513E-2</v>
      </c>
      <c r="Q151" s="965">
        <f t="shared" si="199"/>
        <v>6.0013703004524709E-2</v>
      </c>
      <c r="R151" s="965">
        <f t="shared" si="200"/>
        <v>1.9588656373146572E-2</v>
      </c>
      <c r="S151" s="965">
        <f t="shared" si="201"/>
        <v>1.0189055608411794E-2</v>
      </c>
      <c r="T151" s="965">
        <f t="shared" si="202"/>
        <v>3.1693402413924175E-2</v>
      </c>
      <c r="U151" s="965">
        <f t="shared" si="203"/>
        <v>3.1228192063025094E-2</v>
      </c>
      <c r="V151" s="965">
        <f t="shared" si="204"/>
        <v>9.4628307532379746E-2</v>
      </c>
      <c r="W151" s="965">
        <f t="shared" si="205"/>
        <v>-0.10760982057663088</v>
      </c>
      <c r="X151" s="965">
        <f t="shared" ref="X151:Y151" si="207">(X23/X$22*X126-W23/W$22*W126)/W$125</f>
        <v>1.3125293787967056E-2</v>
      </c>
      <c r="Y151" s="965">
        <f t="shared" si="207"/>
        <v>8.6222179808096697E-2</v>
      </c>
      <c r="Z151" s="965">
        <f>(Z23/Z$22*Z126-Y23/Y$22*Y126)/Y$125</f>
        <v>0.23505675623909994</v>
      </c>
    </row>
    <row r="152" spans="1:28" ht="15" x14ac:dyDescent="0.2">
      <c r="A152" s="956"/>
      <c r="B152" s="1218" t="s">
        <v>1425</v>
      </c>
      <c r="C152" s="978"/>
      <c r="D152" s="965">
        <f t="shared" si="186"/>
        <v>2.9983910415056748E-2</v>
      </c>
      <c r="E152" s="965">
        <f t="shared" si="187"/>
        <v>2.0026514320709947E-2</v>
      </c>
      <c r="F152" s="965">
        <f t="shared" si="188"/>
        <v>3.6062920577763079E-2</v>
      </c>
      <c r="G152" s="965">
        <f t="shared" si="189"/>
        <v>-1.2047321938973697E-2</v>
      </c>
      <c r="H152" s="965">
        <f t="shared" si="190"/>
        <v>1.5346976324438827E-2</v>
      </c>
      <c r="I152" s="965">
        <f t="shared" si="191"/>
        <v>1.8421803926684702E-2</v>
      </c>
      <c r="J152" s="965">
        <f t="shared" si="192"/>
        <v>1.0239961347198574E-2</v>
      </c>
      <c r="K152" s="965">
        <f t="shared" si="193"/>
        <v>-7.853539991347535E-3</v>
      </c>
      <c r="L152" s="965">
        <f t="shared" si="194"/>
        <v>9.8126918659463096E-3</v>
      </c>
      <c r="M152" s="965">
        <f t="shared" si="195"/>
        <v>2.3012984660482516E-2</v>
      </c>
      <c r="N152" s="965">
        <f t="shared" si="196"/>
        <v>2.0805564775452298E-2</v>
      </c>
      <c r="O152" s="965">
        <f t="shared" si="197"/>
        <v>1.772239688922456E-2</v>
      </c>
      <c r="P152" s="965">
        <f t="shared" si="198"/>
        <v>8.1162189564616183E-2</v>
      </c>
      <c r="Q152" s="965">
        <f t="shared" si="199"/>
        <v>5.0077023082716776E-2</v>
      </c>
      <c r="R152" s="965">
        <f t="shared" si="200"/>
        <v>1.6056330697500454E-2</v>
      </c>
      <c r="S152" s="965">
        <f t="shared" si="201"/>
        <v>2.5638683644160932E-2</v>
      </c>
      <c r="T152" s="965">
        <f t="shared" si="202"/>
        <v>7.2823857741622949E-2</v>
      </c>
      <c r="U152" s="965">
        <f t="shared" si="203"/>
        <v>-1.7655921252281846E-2</v>
      </c>
      <c r="V152" s="965">
        <f t="shared" si="204"/>
        <v>-7.2048538460987308E-3</v>
      </c>
      <c r="W152" s="965">
        <f t="shared" si="205"/>
        <v>-2.2875784564341573E-2</v>
      </c>
      <c r="X152" s="965">
        <f t="shared" ref="X152:Y152" si="208">(X24/X$22*X127-W24/W$22*W127)/W$125</f>
        <v>4.2256139221940346E-2</v>
      </c>
      <c r="Y152" s="965">
        <f t="shared" si="208"/>
        <v>5.2979280825426252E-2</v>
      </c>
      <c r="Z152" s="965">
        <f>(Z24/Z$22*Z127-Y24/Y$22*Y127)/Y$125</f>
        <v>-1.2387632060616195E-2</v>
      </c>
    </row>
    <row r="153" spans="1:28" x14ac:dyDescent="0.2">
      <c r="A153" s="981" t="s">
        <v>1387</v>
      </c>
      <c r="B153" s="957"/>
      <c r="C153" s="978"/>
      <c r="D153" s="979"/>
      <c r="E153" s="979"/>
      <c r="F153" s="979"/>
      <c r="G153" s="979"/>
      <c r="H153" s="979"/>
      <c r="I153" s="979"/>
      <c r="J153" s="979"/>
      <c r="K153" s="979"/>
      <c r="L153" s="979"/>
      <c r="M153" s="979"/>
      <c r="N153" s="979"/>
      <c r="O153" s="979"/>
      <c r="P153" s="979"/>
      <c r="Q153" s="979"/>
      <c r="R153" s="979"/>
      <c r="S153" s="979"/>
      <c r="T153" s="979"/>
      <c r="U153" s="979"/>
      <c r="V153" s="979"/>
      <c r="W153" s="979"/>
      <c r="X153" s="980"/>
      <c r="Y153" s="980"/>
      <c r="Z153" s="980"/>
    </row>
    <row r="154" spans="1:28" s="144" customFormat="1" ht="20.25" customHeight="1" x14ac:dyDescent="0.2">
      <c r="A154" s="180" t="s">
        <v>1188</v>
      </c>
      <c r="X154" s="861"/>
      <c r="Y154" s="861"/>
      <c r="Z154" s="861"/>
      <c r="AA154"/>
      <c r="AB154"/>
    </row>
    <row r="155" spans="1:28" ht="15" x14ac:dyDescent="0.2">
      <c r="A155" s="132" t="str">
        <f>Index!B51</f>
        <v>Table 6g :   Pohnpei: Share of GDP by industry, current prices, FY2003-FY2015</v>
      </c>
    </row>
    <row r="156" spans="1:28" ht="18.75" customHeight="1" x14ac:dyDescent="0.2">
      <c r="A156" s="159"/>
      <c r="B156" s="160"/>
      <c r="C156" s="161" t="str">
        <f t="shared" ref="C156:X156" si="209">C2</f>
        <v>FY1995</v>
      </c>
      <c r="D156" s="161" t="str">
        <f t="shared" si="209"/>
        <v>FY1996</v>
      </c>
      <c r="E156" s="161" t="str">
        <f t="shared" si="209"/>
        <v>FY1997</v>
      </c>
      <c r="F156" s="161" t="str">
        <f t="shared" si="209"/>
        <v>FY1998</v>
      </c>
      <c r="G156" s="161" t="str">
        <f t="shared" si="209"/>
        <v>FY1999</v>
      </c>
      <c r="H156" s="161" t="str">
        <f t="shared" si="209"/>
        <v>FY2000</v>
      </c>
      <c r="I156" s="161" t="str">
        <f t="shared" si="209"/>
        <v>FY2001</v>
      </c>
      <c r="J156" s="161" t="str">
        <f t="shared" si="209"/>
        <v>FY2002</v>
      </c>
      <c r="K156" s="161" t="str">
        <f t="shared" si="209"/>
        <v>FY2003</v>
      </c>
      <c r="L156" s="161" t="str">
        <f t="shared" si="209"/>
        <v>FY2004</v>
      </c>
      <c r="M156" s="161" t="str">
        <f t="shared" si="209"/>
        <v>FY2005</v>
      </c>
      <c r="N156" s="161" t="str">
        <f t="shared" si="209"/>
        <v>FY2006</v>
      </c>
      <c r="O156" s="161" t="str">
        <f t="shared" si="209"/>
        <v>FY2007</v>
      </c>
      <c r="P156" s="161" t="str">
        <f t="shared" si="209"/>
        <v>FY2008</v>
      </c>
      <c r="Q156" s="161" t="str">
        <f t="shared" si="209"/>
        <v>FY2009</v>
      </c>
      <c r="R156" s="161" t="str">
        <f t="shared" si="209"/>
        <v>FY2010</v>
      </c>
      <c r="S156" s="161" t="str">
        <f t="shared" si="209"/>
        <v>FY2011</v>
      </c>
      <c r="T156" s="161" t="str">
        <f t="shared" si="209"/>
        <v>FY2012</v>
      </c>
      <c r="U156" s="161" t="str">
        <f t="shared" si="209"/>
        <v>FY2013</v>
      </c>
      <c r="V156" s="161" t="str">
        <f t="shared" si="209"/>
        <v>FY2014</v>
      </c>
      <c r="W156" s="161" t="str">
        <f t="shared" si="209"/>
        <v>FY2015</v>
      </c>
      <c r="X156" s="857" t="str">
        <f t="shared" si="209"/>
        <v>FY2016</v>
      </c>
      <c r="Y156" s="857" t="str">
        <f t="shared" ref="Y156:Z156" si="210">Y2</f>
        <v>FY2017</v>
      </c>
      <c r="Z156" s="857" t="str">
        <f t="shared" si="210"/>
        <v>FY2018</v>
      </c>
    </row>
    <row r="157" spans="1:28" ht="17.25" customHeight="1" x14ac:dyDescent="0.2">
      <c r="A157" s="162" t="s">
        <v>48</v>
      </c>
      <c r="B157" s="163" t="s">
        <v>49</v>
      </c>
      <c r="C157" s="364">
        <f t="shared" ref="C157:X157" si="211">IF(C81/C$100&lt;&gt;0,C81/C$100,"~")</f>
        <v>6.4475283298398328E-2</v>
      </c>
      <c r="D157" s="364">
        <f t="shared" si="211"/>
        <v>6.7477419027619334E-2</v>
      </c>
      <c r="E157" s="364">
        <f t="shared" si="211"/>
        <v>7.6766405574191107E-2</v>
      </c>
      <c r="F157" s="364">
        <f t="shared" si="211"/>
        <v>7.450030692862869E-2</v>
      </c>
      <c r="G157" s="364">
        <f t="shared" si="211"/>
        <v>7.7978637690659033E-2</v>
      </c>
      <c r="H157" s="364">
        <f t="shared" si="211"/>
        <v>8.288704354551775E-2</v>
      </c>
      <c r="I157" s="364">
        <f t="shared" si="211"/>
        <v>8.8315764807144009E-2</v>
      </c>
      <c r="J157" s="364">
        <f t="shared" si="211"/>
        <v>8.9951050003073199E-2</v>
      </c>
      <c r="K157" s="364">
        <f t="shared" si="211"/>
        <v>9.1474281829395404E-2</v>
      </c>
      <c r="L157" s="364">
        <f t="shared" si="211"/>
        <v>9.6828174447493226E-2</v>
      </c>
      <c r="M157" s="364">
        <f t="shared" si="211"/>
        <v>9.4841100371750808E-2</v>
      </c>
      <c r="N157" s="364">
        <f t="shared" si="211"/>
        <v>9.9044236780646555E-2</v>
      </c>
      <c r="O157" s="364">
        <f t="shared" si="211"/>
        <v>9.9609950257507865E-2</v>
      </c>
      <c r="P157" s="364">
        <f t="shared" si="211"/>
        <v>0.10232981779633545</v>
      </c>
      <c r="Q157" s="364">
        <f t="shared" si="211"/>
        <v>0.11076708181377841</v>
      </c>
      <c r="R157" s="364">
        <f t="shared" si="211"/>
        <v>0.11037741957231377</v>
      </c>
      <c r="S157" s="364">
        <f t="shared" si="211"/>
        <v>0.10888064768414768</v>
      </c>
      <c r="T157" s="364">
        <f t="shared" si="211"/>
        <v>0.1097535476087917</v>
      </c>
      <c r="U157" s="364">
        <f t="shared" si="211"/>
        <v>0.1167243304422939</v>
      </c>
      <c r="V157" s="364">
        <f t="shared" si="211"/>
        <v>0.11138196168874498</v>
      </c>
      <c r="W157" s="364">
        <f t="shared" si="211"/>
        <v>0.12033955529669234</v>
      </c>
      <c r="X157" s="866">
        <f t="shared" si="211"/>
        <v>0.11831037477629205</v>
      </c>
      <c r="Y157" s="866">
        <f t="shared" ref="Y157:Z157" si="212">IF(Y81/Y$100&lt;&gt;0,Y81/Y$100,"~")</f>
        <v>0.11306386641416985</v>
      </c>
      <c r="Z157" s="866">
        <f t="shared" si="212"/>
        <v>9.9413327793917414E-2</v>
      </c>
    </row>
    <row r="158" spans="1:28" x14ac:dyDescent="0.2">
      <c r="A158" s="162" t="s">
        <v>50</v>
      </c>
      <c r="B158" s="165" t="s">
        <v>510</v>
      </c>
      <c r="C158" s="364">
        <f t="shared" ref="C158:X158" si="213">IF(C82/C$100&lt;&gt;0,C82/C$100,"~")</f>
        <v>0.10034313444667636</v>
      </c>
      <c r="D158" s="364">
        <f t="shared" si="213"/>
        <v>8.3032985730250863E-2</v>
      </c>
      <c r="E158" s="364">
        <f t="shared" si="213"/>
        <v>3.1703290749958521E-2</v>
      </c>
      <c r="F158" s="364">
        <f t="shared" si="213"/>
        <v>7.2526625922708116E-2</v>
      </c>
      <c r="G158" s="364">
        <f t="shared" si="213"/>
        <v>5.5538283684157086E-2</v>
      </c>
      <c r="H158" s="364">
        <f t="shared" si="213"/>
        <v>8.5012033224183603E-2</v>
      </c>
      <c r="I158" s="364">
        <f t="shared" si="213"/>
        <v>5.8957506087894483E-2</v>
      </c>
      <c r="J158" s="364">
        <f t="shared" si="213"/>
        <v>7.1105751918813923E-2</v>
      </c>
      <c r="K158" s="364">
        <f t="shared" si="213"/>
        <v>6.5804747772460967E-2</v>
      </c>
      <c r="L158" s="364">
        <f t="shared" si="213"/>
        <v>5.4041807082539452E-2</v>
      </c>
      <c r="M158" s="364">
        <f t="shared" si="213"/>
        <v>5.8126718307694503E-2</v>
      </c>
      <c r="N158" s="364">
        <f t="shared" si="213"/>
        <v>5.3393650557253557E-2</v>
      </c>
      <c r="O158" s="364">
        <f t="shared" si="213"/>
        <v>7.9642630582293636E-2</v>
      </c>
      <c r="P158" s="364">
        <f t="shared" si="213"/>
        <v>9.1549529471790764E-2</v>
      </c>
      <c r="Q158" s="364">
        <f t="shared" si="213"/>
        <v>8.2294259986945589E-2</v>
      </c>
      <c r="R158" s="364">
        <f t="shared" si="213"/>
        <v>8.3063561560541052E-2</v>
      </c>
      <c r="S158" s="364">
        <f t="shared" si="213"/>
        <v>9.7893940693957793E-2</v>
      </c>
      <c r="T158" s="364">
        <f t="shared" si="213"/>
        <v>0.13252007214706563</v>
      </c>
      <c r="U158" s="364">
        <f t="shared" si="213"/>
        <v>9.333113250870248E-2</v>
      </c>
      <c r="V158" s="364">
        <f t="shared" si="213"/>
        <v>8.3174144664692015E-2</v>
      </c>
      <c r="W158" s="364">
        <f t="shared" si="213"/>
        <v>8.2204082461805703E-2</v>
      </c>
      <c r="X158" s="866">
        <f t="shared" si="213"/>
        <v>0.11563390793897511</v>
      </c>
      <c r="Y158" s="866">
        <f t="shared" ref="Y158:Z158" si="214">IF(Y82/Y$100&lt;&gt;0,Y82/Y$100,"~")</f>
        <v>0.13115489473057318</v>
      </c>
      <c r="Z158" s="866">
        <f t="shared" si="214"/>
        <v>7.7489900116483476E-2</v>
      </c>
    </row>
    <row r="159" spans="1:28" x14ac:dyDescent="0.2">
      <c r="A159" s="162" t="s">
        <v>52</v>
      </c>
      <c r="B159" s="165" t="s">
        <v>53</v>
      </c>
      <c r="C159" s="364" t="str">
        <f t="shared" ref="C159:X159" si="215">IF(C83/C$100&lt;&gt;0,C83/C$100,"~")</f>
        <v>~</v>
      </c>
      <c r="D159" s="364" t="str">
        <f t="shared" si="215"/>
        <v>~</v>
      </c>
      <c r="E159" s="364" t="str">
        <f t="shared" si="215"/>
        <v>~</v>
      </c>
      <c r="F159" s="364" t="str">
        <f t="shared" si="215"/>
        <v>~</v>
      </c>
      <c r="G159" s="364" t="str">
        <f t="shared" si="215"/>
        <v>~</v>
      </c>
      <c r="H159" s="364" t="str">
        <f t="shared" si="215"/>
        <v>~</v>
      </c>
      <c r="I159" s="364" t="str">
        <f t="shared" si="215"/>
        <v>~</v>
      </c>
      <c r="J159" s="364" t="str">
        <f t="shared" si="215"/>
        <v>~</v>
      </c>
      <c r="K159" s="364" t="str">
        <f t="shared" si="215"/>
        <v>~</v>
      </c>
      <c r="L159" s="364" t="str">
        <f t="shared" si="215"/>
        <v>~</v>
      </c>
      <c r="M159" s="364" t="str">
        <f t="shared" si="215"/>
        <v>~</v>
      </c>
      <c r="N159" s="364" t="str">
        <f t="shared" si="215"/>
        <v>~</v>
      </c>
      <c r="O159" s="364" t="str">
        <f t="shared" si="215"/>
        <v>~</v>
      </c>
      <c r="P159" s="364" t="str">
        <f t="shared" si="215"/>
        <v>~</v>
      </c>
      <c r="Q159" s="364" t="str">
        <f t="shared" si="215"/>
        <v>~</v>
      </c>
      <c r="R159" s="364" t="str">
        <f t="shared" si="215"/>
        <v>~</v>
      </c>
      <c r="S159" s="364" t="str">
        <f t="shared" si="215"/>
        <v>~</v>
      </c>
      <c r="T159" s="364" t="str">
        <f t="shared" si="215"/>
        <v>~</v>
      </c>
      <c r="U159" s="364">
        <f t="shared" si="215"/>
        <v>2.257907741443881E-5</v>
      </c>
      <c r="V159" s="364">
        <f t="shared" si="215"/>
        <v>7.9826543197833554E-6</v>
      </c>
      <c r="W159" s="364" t="str">
        <f t="shared" si="215"/>
        <v>~</v>
      </c>
      <c r="X159" s="866" t="str">
        <f t="shared" si="215"/>
        <v>~</v>
      </c>
      <c r="Y159" s="866" t="str">
        <f t="shared" ref="Y159:Z159" si="216">IF(Y83/Y$100&lt;&gt;0,Y83/Y$100,"~")</f>
        <v>~</v>
      </c>
      <c r="Z159" s="866" t="str">
        <f t="shared" si="216"/>
        <v>~</v>
      </c>
    </row>
    <row r="160" spans="1:28" x14ac:dyDescent="0.2">
      <c r="A160" s="162" t="s">
        <v>54</v>
      </c>
      <c r="B160" s="165" t="s">
        <v>55</v>
      </c>
      <c r="C160" s="364">
        <f t="shared" ref="C160:X160" si="217">IF(C84/C$100&lt;&gt;0,C84/C$100,"~")</f>
        <v>9.2638243449567736E-3</v>
      </c>
      <c r="D160" s="364">
        <f t="shared" si="217"/>
        <v>5.6687505569940838E-3</v>
      </c>
      <c r="E160" s="364">
        <f t="shared" si="217"/>
        <v>1.1488809613485874E-2</v>
      </c>
      <c r="F160" s="364">
        <f t="shared" si="217"/>
        <v>1.0321358263705239E-2</v>
      </c>
      <c r="G160" s="364">
        <f t="shared" si="217"/>
        <v>7.5144137419424053E-3</v>
      </c>
      <c r="H160" s="364">
        <f t="shared" si="217"/>
        <v>7.3504666938263089E-3</v>
      </c>
      <c r="I160" s="364">
        <f t="shared" si="217"/>
        <v>7.5217745562304863E-3</v>
      </c>
      <c r="J160" s="364">
        <f t="shared" si="217"/>
        <v>7.2474583006719726E-3</v>
      </c>
      <c r="K160" s="364">
        <f t="shared" si="217"/>
        <v>6.1664897226848727E-3</v>
      </c>
      <c r="L160" s="364">
        <f t="shared" si="217"/>
        <v>2.9763536168904655E-3</v>
      </c>
      <c r="M160" s="364">
        <f t="shared" si="217"/>
        <v>5.4790542732634211E-3</v>
      </c>
      <c r="N160" s="364">
        <f t="shared" si="217"/>
        <v>4.6037055846042986E-3</v>
      </c>
      <c r="O160" s="364">
        <f t="shared" si="217"/>
        <v>4.4182188833551692E-3</v>
      </c>
      <c r="P160" s="364">
        <f t="shared" si="217"/>
        <v>4.7580814009343169E-3</v>
      </c>
      <c r="Q160" s="364">
        <f t="shared" si="217"/>
        <v>5.4503086314172215E-3</v>
      </c>
      <c r="R160" s="364">
        <f t="shared" si="217"/>
        <v>5.1669366701266525E-3</v>
      </c>
      <c r="S160" s="364">
        <f t="shared" si="217"/>
        <v>5.7243924450929894E-3</v>
      </c>
      <c r="T160" s="364">
        <f t="shared" si="217"/>
        <v>5.147495425952834E-3</v>
      </c>
      <c r="U160" s="364">
        <f t="shared" si="217"/>
        <v>4.3180138289584079E-3</v>
      </c>
      <c r="V160" s="364">
        <f t="shared" si="217"/>
        <v>4.0265432760201898E-3</v>
      </c>
      <c r="W160" s="364">
        <f t="shared" si="217"/>
        <v>4.7489185440739486E-3</v>
      </c>
      <c r="X160" s="866">
        <f t="shared" si="217"/>
        <v>6.438914809060209E-3</v>
      </c>
      <c r="Y160" s="866">
        <f t="shared" ref="Y160:Z160" si="218">IF(Y84/Y$100&lt;&gt;0,Y84/Y$100,"~")</f>
        <v>5.8414574883408205E-3</v>
      </c>
      <c r="Z160" s="866">
        <f t="shared" si="218"/>
        <v>5.0645139786211222E-3</v>
      </c>
    </row>
    <row r="161" spans="1:28" x14ac:dyDescent="0.2">
      <c r="A161" s="162" t="s">
        <v>56</v>
      </c>
      <c r="B161" s="165" t="s">
        <v>57</v>
      </c>
      <c r="C161" s="364">
        <f t="shared" ref="C161:X161" si="219">IF(C85/C$100&lt;&gt;0,C85/C$100,"~")</f>
        <v>1.2952453328394281E-2</v>
      </c>
      <c r="D161" s="364">
        <f t="shared" si="219"/>
        <v>2.8787266468835764E-2</v>
      </c>
      <c r="E161" s="364">
        <f t="shared" si="219"/>
        <v>3.460507014129327E-2</v>
      </c>
      <c r="F161" s="364">
        <f t="shared" si="219"/>
        <v>3.3501720574144682E-2</v>
      </c>
      <c r="G161" s="364">
        <f t="shared" si="219"/>
        <v>3.3608621199950658E-2</v>
      </c>
      <c r="H161" s="364">
        <f t="shared" si="219"/>
        <v>2.9935813432994146E-2</v>
      </c>
      <c r="I161" s="364">
        <f t="shared" si="219"/>
        <v>3.025783697668635E-2</v>
      </c>
      <c r="J161" s="364">
        <f t="shared" si="219"/>
        <v>2.8058188426458745E-2</v>
      </c>
      <c r="K161" s="364">
        <f t="shared" si="219"/>
        <v>3.206931949245858E-2</v>
      </c>
      <c r="L161" s="364">
        <f t="shared" si="219"/>
        <v>2.6819159627408887E-2</v>
      </c>
      <c r="M161" s="364">
        <f t="shared" si="219"/>
        <v>2.3229436302208684E-2</v>
      </c>
      <c r="N161" s="364">
        <f t="shared" si="219"/>
        <v>2.0980739040851144E-2</v>
      </c>
      <c r="O161" s="364">
        <f t="shared" si="219"/>
        <v>9.4339924906603964E-3</v>
      </c>
      <c r="P161" s="364">
        <f t="shared" si="219"/>
        <v>1.3021162570057412E-2</v>
      </c>
      <c r="Q161" s="364">
        <f t="shared" si="219"/>
        <v>2.0012840876731799E-2</v>
      </c>
      <c r="R161" s="364">
        <f t="shared" si="219"/>
        <v>1.5015038392198731E-2</v>
      </c>
      <c r="S161" s="364">
        <f t="shared" si="219"/>
        <v>1.3454340787127098E-2</v>
      </c>
      <c r="T161" s="364">
        <f t="shared" si="219"/>
        <v>1.8707635609326638E-2</v>
      </c>
      <c r="U161" s="364">
        <f t="shared" si="219"/>
        <v>2.1619853873155674E-2</v>
      </c>
      <c r="V161" s="364">
        <f t="shared" si="219"/>
        <v>2.6411438436807932E-2</v>
      </c>
      <c r="W161" s="364">
        <f t="shared" si="219"/>
        <v>2.9663154648416876E-2</v>
      </c>
      <c r="X161" s="866">
        <f t="shared" si="219"/>
        <v>2.6823972324332517E-2</v>
      </c>
      <c r="Y161" s="866">
        <f t="shared" ref="Y161:Z161" si="220">IF(Y85/Y$100&lt;&gt;0,Y85/Y$100,"~")</f>
        <v>2.111694739965125E-2</v>
      </c>
      <c r="Z161" s="866">
        <f t="shared" si="220"/>
        <v>1.7448237521869983E-2</v>
      </c>
    </row>
    <row r="162" spans="1:28" x14ac:dyDescent="0.2">
      <c r="A162" s="162" t="s">
        <v>58</v>
      </c>
      <c r="B162" s="165" t="s">
        <v>59</v>
      </c>
      <c r="C162" s="364">
        <f t="shared" ref="C162:X162" si="221">IF(C86/C$100&lt;&gt;0,C86/C$100,"~")</f>
        <v>5.0397851017053484E-2</v>
      </c>
      <c r="D162" s="364">
        <f t="shared" si="221"/>
        <v>4.7949276854255318E-2</v>
      </c>
      <c r="E162" s="364">
        <f t="shared" si="221"/>
        <v>3.8871747415538581E-2</v>
      </c>
      <c r="F162" s="364">
        <f t="shared" si="221"/>
        <v>3.9682342853360912E-2</v>
      </c>
      <c r="G162" s="364">
        <f t="shared" si="221"/>
        <v>4.7470703927903174E-2</v>
      </c>
      <c r="H162" s="364">
        <f t="shared" si="221"/>
        <v>4.5330018008368902E-2</v>
      </c>
      <c r="I162" s="364">
        <f t="shared" si="221"/>
        <v>4.9109289357968454E-2</v>
      </c>
      <c r="J162" s="364">
        <f t="shared" si="221"/>
        <v>3.7027953235384263E-2</v>
      </c>
      <c r="K162" s="364">
        <f t="shared" si="221"/>
        <v>2.9266610275748634E-2</v>
      </c>
      <c r="L162" s="364">
        <f t="shared" si="221"/>
        <v>2.8077069175518291E-2</v>
      </c>
      <c r="M162" s="364">
        <f t="shared" si="221"/>
        <v>3.1839569696917563E-2</v>
      </c>
      <c r="N162" s="364">
        <f t="shared" si="221"/>
        <v>2.8827996383550054E-2</v>
      </c>
      <c r="O162" s="364">
        <f t="shared" si="221"/>
        <v>2.6251477627806302E-2</v>
      </c>
      <c r="P162" s="364">
        <f t="shared" si="221"/>
        <v>3.4157949912825961E-2</v>
      </c>
      <c r="Q162" s="364">
        <f t="shared" si="221"/>
        <v>4.4730778498066857E-2</v>
      </c>
      <c r="R162" s="364">
        <f t="shared" si="221"/>
        <v>5.9193542301212092E-2</v>
      </c>
      <c r="S162" s="364">
        <f t="shared" si="221"/>
        <v>6.8058271206739865E-2</v>
      </c>
      <c r="T162" s="364">
        <f t="shared" si="221"/>
        <v>4.8471793882439114E-2</v>
      </c>
      <c r="U162" s="364">
        <f t="shared" si="221"/>
        <v>4.5830603701943744E-2</v>
      </c>
      <c r="V162" s="364">
        <f t="shared" si="221"/>
        <v>3.0248127653509226E-2</v>
      </c>
      <c r="W162" s="364">
        <f t="shared" si="221"/>
        <v>2.2437329591393596E-2</v>
      </c>
      <c r="X162" s="866">
        <f t="shared" si="221"/>
        <v>2.1655980679238868E-2</v>
      </c>
      <c r="Y162" s="866">
        <f t="shared" ref="Y162:Z162" si="222">IF(Y86/Y$100&lt;&gt;0,Y86/Y$100,"~")</f>
        <v>1.9246777098136842E-2</v>
      </c>
      <c r="Z162" s="866">
        <f t="shared" si="222"/>
        <v>1.4057969600922447E-2</v>
      </c>
    </row>
    <row r="163" spans="1:28" x14ac:dyDescent="0.2">
      <c r="A163" s="162" t="s">
        <v>60</v>
      </c>
      <c r="B163" s="165" t="s">
        <v>61</v>
      </c>
      <c r="C163" s="364">
        <f t="shared" ref="C163:X163" si="223">IF(C87/C$100&lt;&gt;0,C87/C$100,"~")</f>
        <v>0.12489882117157314</v>
      </c>
      <c r="D163" s="364">
        <f t="shared" si="223"/>
        <v>0.12604834898704742</v>
      </c>
      <c r="E163" s="364">
        <f t="shared" si="223"/>
        <v>0.13566822042264537</v>
      </c>
      <c r="F163" s="364">
        <f t="shared" si="223"/>
        <v>0.13026775951060879</v>
      </c>
      <c r="G163" s="364">
        <f t="shared" si="223"/>
        <v>0.12737015473941402</v>
      </c>
      <c r="H163" s="364">
        <f t="shared" si="223"/>
        <v>0.12750856320928211</v>
      </c>
      <c r="I163" s="364">
        <f t="shared" si="223"/>
        <v>0.12507847751611589</v>
      </c>
      <c r="J163" s="364">
        <f t="shared" si="223"/>
        <v>0.11949089732940463</v>
      </c>
      <c r="K163" s="364">
        <f t="shared" si="223"/>
        <v>0.12392262193905226</v>
      </c>
      <c r="L163" s="364">
        <f t="shared" si="223"/>
        <v>0.13399928769012204</v>
      </c>
      <c r="M163" s="364">
        <f t="shared" si="223"/>
        <v>0.13754123074615651</v>
      </c>
      <c r="N163" s="364">
        <f t="shared" si="223"/>
        <v>0.14351313050401091</v>
      </c>
      <c r="O163" s="364">
        <f t="shared" si="223"/>
        <v>0.15179898244231382</v>
      </c>
      <c r="P163" s="364">
        <f t="shared" si="223"/>
        <v>0.1596504027719311</v>
      </c>
      <c r="Q163" s="364">
        <f t="shared" si="223"/>
        <v>0.13784333073898744</v>
      </c>
      <c r="R163" s="364">
        <f t="shared" si="223"/>
        <v>0.13814290603093707</v>
      </c>
      <c r="S163" s="364">
        <f t="shared" si="223"/>
        <v>0.13170150494955624</v>
      </c>
      <c r="T163" s="364">
        <f t="shared" si="223"/>
        <v>0.12533680196869409</v>
      </c>
      <c r="U163" s="364">
        <f t="shared" si="223"/>
        <v>0.12578698751548678</v>
      </c>
      <c r="V163" s="364">
        <f t="shared" si="223"/>
        <v>0.11538477728039349</v>
      </c>
      <c r="W163" s="364">
        <f t="shared" si="223"/>
        <v>0.13311884842343727</v>
      </c>
      <c r="X163" s="866">
        <f t="shared" si="223"/>
        <v>0.13100065240635558</v>
      </c>
      <c r="Y163" s="866">
        <f t="shared" ref="Y163:Z163" si="224">IF(Y87/Y$100&lt;&gt;0,Y87/Y$100,"~")</f>
        <v>0.11546203834165654</v>
      </c>
      <c r="Z163" s="866">
        <f t="shared" si="224"/>
        <v>9.5220225032050118E-2</v>
      </c>
    </row>
    <row r="164" spans="1:28" x14ac:dyDescent="0.2">
      <c r="A164" s="162" t="s">
        <v>62</v>
      </c>
      <c r="B164" s="165" t="s">
        <v>63</v>
      </c>
      <c r="C164" s="364">
        <f t="shared" ref="C164:X164" si="225">IF(C88/C$100&lt;&gt;0,C88/C$100,"~")</f>
        <v>2.1935364734179091E-2</v>
      </c>
      <c r="D164" s="364">
        <f t="shared" si="225"/>
        <v>2.1456947196076492E-2</v>
      </c>
      <c r="E164" s="364">
        <f t="shared" si="225"/>
        <v>2.3420549836112057E-2</v>
      </c>
      <c r="F164" s="364">
        <f t="shared" si="225"/>
        <v>2.0995202939102182E-2</v>
      </c>
      <c r="G164" s="364">
        <f t="shared" si="225"/>
        <v>1.8984022398937688E-2</v>
      </c>
      <c r="H164" s="364">
        <f t="shared" si="225"/>
        <v>1.7798090700105053E-2</v>
      </c>
      <c r="I164" s="364">
        <f t="shared" si="225"/>
        <v>1.9821499550744453E-2</v>
      </c>
      <c r="J164" s="364">
        <f t="shared" si="225"/>
        <v>1.8339557569401251E-2</v>
      </c>
      <c r="K164" s="364">
        <f t="shared" si="225"/>
        <v>1.8148064218311402E-2</v>
      </c>
      <c r="L164" s="364">
        <f t="shared" si="225"/>
        <v>1.8042120067814603E-2</v>
      </c>
      <c r="M164" s="364">
        <f t="shared" si="225"/>
        <v>1.777082799675956E-2</v>
      </c>
      <c r="N164" s="364">
        <f t="shared" si="225"/>
        <v>1.8489143908205854E-2</v>
      </c>
      <c r="O164" s="364">
        <f t="shared" si="225"/>
        <v>1.7291840475396933E-2</v>
      </c>
      <c r="P164" s="364">
        <f t="shared" si="225"/>
        <v>1.6532536562099076E-2</v>
      </c>
      <c r="Q164" s="364">
        <f t="shared" si="225"/>
        <v>1.555752897251287E-2</v>
      </c>
      <c r="R164" s="364">
        <f t="shared" si="225"/>
        <v>1.521995537799184E-2</v>
      </c>
      <c r="S164" s="364">
        <f t="shared" si="225"/>
        <v>1.5090938532411153E-2</v>
      </c>
      <c r="T164" s="364">
        <f t="shared" si="225"/>
        <v>1.5761536815587857E-2</v>
      </c>
      <c r="U164" s="364">
        <f t="shared" si="225"/>
        <v>1.5807727939004354E-2</v>
      </c>
      <c r="V164" s="364">
        <f t="shared" si="225"/>
        <v>1.390483385820602E-2</v>
      </c>
      <c r="W164" s="364">
        <f t="shared" si="225"/>
        <v>1.7452206789517463E-2</v>
      </c>
      <c r="X164" s="866">
        <f t="shared" si="225"/>
        <v>1.7182865757759139E-2</v>
      </c>
      <c r="Y164" s="866">
        <f t="shared" ref="Y164:Z164" si="226">IF(Y88/Y$100&lt;&gt;0,Y88/Y$100,"~")</f>
        <v>1.5938968352607739E-2</v>
      </c>
      <c r="Z164" s="866">
        <f t="shared" si="226"/>
        <v>1.4030019309740327E-2</v>
      </c>
    </row>
    <row r="165" spans="1:28" x14ac:dyDescent="0.2">
      <c r="A165" s="162" t="s">
        <v>64</v>
      </c>
      <c r="B165" s="165" t="s">
        <v>65</v>
      </c>
      <c r="C165" s="364">
        <f t="shared" ref="C165:X165" si="227">IF(C89/C$100&lt;&gt;0,C89/C$100,"~")</f>
        <v>7.6444131469372428E-2</v>
      </c>
      <c r="D165" s="364">
        <f t="shared" si="227"/>
        <v>7.5745116593576481E-2</v>
      </c>
      <c r="E165" s="364">
        <f t="shared" si="227"/>
        <v>7.9030580594535341E-2</v>
      </c>
      <c r="F165" s="364">
        <f t="shared" si="227"/>
        <v>7.7566759487414094E-2</v>
      </c>
      <c r="G165" s="364">
        <f t="shared" si="227"/>
        <v>8.1520531086106338E-2</v>
      </c>
      <c r="H165" s="364">
        <f t="shared" si="227"/>
        <v>7.9189842919463002E-2</v>
      </c>
      <c r="I165" s="364">
        <f t="shared" si="227"/>
        <v>8.3397118387234043E-2</v>
      </c>
      <c r="J165" s="364">
        <f t="shared" si="227"/>
        <v>7.7192197890454034E-2</v>
      </c>
      <c r="K165" s="364">
        <f t="shared" si="227"/>
        <v>7.5271774136374675E-2</v>
      </c>
      <c r="L165" s="364">
        <f t="shared" si="227"/>
        <v>7.8481819495211561E-2</v>
      </c>
      <c r="M165" s="364">
        <f t="shared" si="227"/>
        <v>7.4851975921852318E-2</v>
      </c>
      <c r="N165" s="364">
        <f t="shared" si="227"/>
        <v>7.4850196062203264E-2</v>
      </c>
      <c r="O165" s="364">
        <f t="shared" si="227"/>
        <v>7.701986208046474E-2</v>
      </c>
      <c r="P165" s="364">
        <f t="shared" si="227"/>
        <v>6.3824951047372375E-2</v>
      </c>
      <c r="Q165" s="364">
        <f t="shared" si="227"/>
        <v>6.7185636305536728E-2</v>
      </c>
      <c r="R165" s="364">
        <f t="shared" si="227"/>
        <v>6.2358584759731835E-2</v>
      </c>
      <c r="S165" s="364">
        <f t="shared" si="227"/>
        <v>5.980136180321613E-2</v>
      </c>
      <c r="T165" s="364">
        <f t="shared" si="227"/>
        <v>5.9952986071077248E-2</v>
      </c>
      <c r="U165" s="364">
        <f t="shared" si="227"/>
        <v>6.8911772751148806E-2</v>
      </c>
      <c r="V165" s="364">
        <f t="shared" si="227"/>
        <v>5.7108352513807005E-2</v>
      </c>
      <c r="W165" s="364">
        <f t="shared" si="227"/>
        <v>6.132559654858917E-2</v>
      </c>
      <c r="X165" s="866">
        <f t="shared" si="227"/>
        <v>6.4049140003123006E-2</v>
      </c>
      <c r="Y165" s="866">
        <f t="shared" ref="Y165:Z165" si="228">IF(Y89/Y$100&lt;&gt;0,Y89/Y$100,"~")</f>
        <v>6.0631801036184436E-2</v>
      </c>
      <c r="Z165" s="866">
        <f t="shared" si="228"/>
        <v>5.1153606232026881E-2</v>
      </c>
    </row>
    <row r="166" spans="1:28" x14ac:dyDescent="0.2">
      <c r="A166" s="162" t="s">
        <v>66</v>
      </c>
      <c r="B166" s="163" t="s">
        <v>917</v>
      </c>
      <c r="C166" s="364">
        <f t="shared" ref="C166:X166" si="229">IF(C90/C$100&lt;&gt;0,C90/C$100,"~")</f>
        <v>1.706531820059717E-2</v>
      </c>
      <c r="D166" s="364">
        <f t="shared" si="229"/>
        <v>1.5247970239184385E-2</v>
      </c>
      <c r="E166" s="364">
        <f t="shared" si="229"/>
        <v>1.6859422231657938E-2</v>
      </c>
      <c r="F166" s="364">
        <f t="shared" si="229"/>
        <v>1.248219737878997E-2</v>
      </c>
      <c r="G166" s="364">
        <f t="shared" si="229"/>
        <v>2.018530170592972E-2</v>
      </c>
      <c r="H166" s="364">
        <f t="shared" si="229"/>
        <v>2.1042382334109943E-2</v>
      </c>
      <c r="I166" s="364">
        <f t="shared" si="229"/>
        <v>2.7009811546848398E-2</v>
      </c>
      <c r="J166" s="364">
        <f t="shared" si="229"/>
        <v>3.0925397652881215E-2</v>
      </c>
      <c r="K166" s="364">
        <f t="shared" si="229"/>
        <v>1.3523733855351987E-2</v>
      </c>
      <c r="L166" s="364">
        <f t="shared" si="229"/>
        <v>1.3326328788851784E-2</v>
      </c>
      <c r="M166" s="364">
        <f t="shared" si="229"/>
        <v>1.8877252975506846E-2</v>
      </c>
      <c r="N166" s="364">
        <f t="shared" si="229"/>
        <v>2.2604903289525555E-2</v>
      </c>
      <c r="O166" s="364">
        <f t="shared" si="229"/>
        <v>2.4129948564320637E-2</v>
      </c>
      <c r="P166" s="364">
        <f t="shared" si="229"/>
        <v>2.2186781394986175E-2</v>
      </c>
      <c r="Q166" s="364">
        <f t="shared" si="229"/>
        <v>1.7635476527080963E-2</v>
      </c>
      <c r="R166" s="364">
        <f t="shared" si="229"/>
        <v>2.2799248685144519E-2</v>
      </c>
      <c r="S166" s="364">
        <f t="shared" si="229"/>
        <v>3.1115503155693908E-2</v>
      </c>
      <c r="T166" s="364">
        <f t="shared" si="229"/>
        <v>3.6607774978815948E-2</v>
      </c>
      <c r="U166" s="364">
        <f t="shared" si="229"/>
        <v>4.6150158815578865E-2</v>
      </c>
      <c r="V166" s="364">
        <f t="shared" si="229"/>
        <v>0.13998632695554883</v>
      </c>
      <c r="W166" s="364">
        <f t="shared" si="229"/>
        <v>5.729625539302919E-2</v>
      </c>
      <c r="X166" s="866">
        <f t="shared" si="229"/>
        <v>5.9781298611779284E-2</v>
      </c>
      <c r="Y166" s="866">
        <f t="shared" ref="Y166:Z166" si="230">IF(Y90/Y$100&lt;&gt;0,Y90/Y$100,"~")</f>
        <v>0.10927529996584882</v>
      </c>
      <c r="Z166" s="866">
        <f t="shared" si="230"/>
        <v>0.27281085683751866</v>
      </c>
    </row>
    <row r="167" spans="1:28" x14ac:dyDescent="0.2">
      <c r="A167" s="162" t="s">
        <v>67</v>
      </c>
      <c r="B167" s="165" t="s">
        <v>68</v>
      </c>
      <c r="C167" s="364">
        <f t="shared" ref="C167:X167" si="231">IF(C91/C$100&lt;&gt;0,C91/C$100,"~")</f>
        <v>0.11347105501987954</v>
      </c>
      <c r="D167" s="364">
        <f t="shared" si="231"/>
        <v>0.11734057525889861</v>
      </c>
      <c r="E167" s="364">
        <f t="shared" si="231"/>
        <v>0.1291539875265281</v>
      </c>
      <c r="F167" s="364">
        <f t="shared" si="231"/>
        <v>0.12001745884299952</v>
      </c>
      <c r="G167" s="364">
        <f t="shared" si="231"/>
        <v>0.12632003073144205</v>
      </c>
      <c r="H167" s="364">
        <f t="shared" si="231"/>
        <v>0.12421528868176131</v>
      </c>
      <c r="I167" s="364">
        <f t="shared" si="231"/>
        <v>0.12452858513743052</v>
      </c>
      <c r="J167" s="364">
        <f t="shared" si="231"/>
        <v>0.12256367826055904</v>
      </c>
      <c r="K167" s="364">
        <f t="shared" si="231"/>
        <v>0.12448360181548597</v>
      </c>
      <c r="L167" s="364">
        <f t="shared" si="231"/>
        <v>0.12136558958389428</v>
      </c>
      <c r="M167" s="364">
        <f t="shared" si="231"/>
        <v>0.11664539392525922</v>
      </c>
      <c r="N167" s="364">
        <f t="shared" si="231"/>
        <v>0.11439128926179645</v>
      </c>
      <c r="O167" s="364">
        <f t="shared" si="231"/>
        <v>0.10753494312570659</v>
      </c>
      <c r="P167" s="364">
        <f t="shared" si="231"/>
        <v>0.1006979845407479</v>
      </c>
      <c r="Q167" s="364">
        <f t="shared" si="231"/>
        <v>0.10377543187643071</v>
      </c>
      <c r="R167" s="364">
        <f t="shared" si="231"/>
        <v>0.1045201470313476</v>
      </c>
      <c r="S167" s="364">
        <f t="shared" si="231"/>
        <v>0.10284051937847861</v>
      </c>
      <c r="T167" s="364">
        <f t="shared" si="231"/>
        <v>9.7385058124843604E-2</v>
      </c>
      <c r="U167" s="364">
        <f t="shared" si="231"/>
        <v>0.10045190483837239</v>
      </c>
      <c r="V167" s="364">
        <f t="shared" si="231"/>
        <v>9.5634112547464137E-2</v>
      </c>
      <c r="W167" s="364">
        <f t="shared" si="231"/>
        <v>0.10938991254121537</v>
      </c>
      <c r="X167" s="866">
        <f t="shared" si="231"/>
        <v>0.10240924119933784</v>
      </c>
      <c r="Y167" s="866">
        <f t="shared" ref="Y167:Z167" si="232">IF(Y91/Y$100&lt;&gt;0,Y91/Y$100,"~")</f>
        <v>0.10088262965215421</v>
      </c>
      <c r="Z167" s="866">
        <f t="shared" si="232"/>
        <v>8.5664608489346927E-2</v>
      </c>
    </row>
    <row r="168" spans="1:28" x14ac:dyDescent="0.2">
      <c r="A168" s="162" t="s">
        <v>69</v>
      </c>
      <c r="B168" s="165" t="s">
        <v>70</v>
      </c>
      <c r="C168" s="364">
        <f t="shared" ref="C168:X168" si="233">IF(C92/C$100&lt;&gt;0,C92/C$100,"~")</f>
        <v>0.21655958948127177</v>
      </c>
      <c r="D168" s="364">
        <f t="shared" si="233"/>
        <v>0.20585852356546777</v>
      </c>
      <c r="E168" s="364">
        <f t="shared" si="233"/>
        <v>0.21875155909209043</v>
      </c>
      <c r="F168" s="364">
        <f t="shared" si="233"/>
        <v>0.21858163204310885</v>
      </c>
      <c r="G168" s="364">
        <f t="shared" si="233"/>
        <v>0.20626321651812801</v>
      </c>
      <c r="H168" s="364">
        <f t="shared" si="233"/>
        <v>0.18252121839957861</v>
      </c>
      <c r="I168" s="364">
        <f t="shared" si="233"/>
        <v>0.18026577364325591</v>
      </c>
      <c r="J168" s="364">
        <f t="shared" si="233"/>
        <v>0.17953684962220726</v>
      </c>
      <c r="K168" s="364">
        <f t="shared" si="233"/>
        <v>0.17820714513118799</v>
      </c>
      <c r="L168" s="364">
        <f t="shared" si="233"/>
        <v>0.16758307277725606</v>
      </c>
      <c r="M168" s="364">
        <f t="shared" si="233"/>
        <v>0.16007745059524689</v>
      </c>
      <c r="N168" s="364">
        <f t="shared" si="233"/>
        <v>0.15711549228857996</v>
      </c>
      <c r="O168" s="364">
        <f t="shared" si="233"/>
        <v>0.14512566253317669</v>
      </c>
      <c r="P168" s="364">
        <f t="shared" si="233"/>
        <v>0.14216360076479026</v>
      </c>
      <c r="Q168" s="364">
        <f t="shared" si="233"/>
        <v>0.14587443380665144</v>
      </c>
      <c r="R168" s="364">
        <f t="shared" si="233"/>
        <v>0.14059794742761555</v>
      </c>
      <c r="S168" s="364">
        <f t="shared" si="233"/>
        <v>0.13506907899534676</v>
      </c>
      <c r="T168" s="364">
        <f t="shared" si="233"/>
        <v>0.12879892134045304</v>
      </c>
      <c r="U168" s="364">
        <f t="shared" si="233"/>
        <v>0.13119980981889012</v>
      </c>
      <c r="V168" s="364">
        <f t="shared" si="233"/>
        <v>0.11877809860719436</v>
      </c>
      <c r="W168" s="364">
        <f t="shared" si="233"/>
        <v>0.13219073054004704</v>
      </c>
      <c r="X168" s="866">
        <f t="shared" si="233"/>
        <v>0.12487423241106811</v>
      </c>
      <c r="Y168" s="866">
        <f t="shared" ref="Y168:Z168" si="234">IF(Y92/Y$100&lt;&gt;0,Y92/Y$100,"~")</f>
        <v>0.10947775868036846</v>
      </c>
      <c r="Z168" s="866">
        <f t="shared" si="234"/>
        <v>9.5105882536251893E-2</v>
      </c>
    </row>
    <row r="169" spans="1:28" x14ac:dyDescent="0.2">
      <c r="A169" s="162" t="s">
        <v>71</v>
      </c>
      <c r="B169" s="165" t="s">
        <v>72</v>
      </c>
      <c r="C169" s="364">
        <f t="shared" ref="C169:X169" si="235">IF(C93/C$100&lt;&gt;0,C93/C$100,"~")</f>
        <v>0.1094070717871055</v>
      </c>
      <c r="D169" s="364">
        <f t="shared" si="235"/>
        <v>0.1159128263460746</v>
      </c>
      <c r="E169" s="364">
        <f t="shared" si="235"/>
        <v>0.11337457989400174</v>
      </c>
      <c r="F169" s="364">
        <f t="shared" si="235"/>
        <v>0.10414674991618279</v>
      </c>
      <c r="G169" s="364">
        <f t="shared" si="235"/>
        <v>0.10515838263452608</v>
      </c>
      <c r="H169" s="364">
        <f t="shared" si="235"/>
        <v>0.10963609040923843</v>
      </c>
      <c r="I169" s="364">
        <f t="shared" si="235"/>
        <v>0.11353586196619139</v>
      </c>
      <c r="J169" s="364">
        <f t="shared" si="235"/>
        <v>0.12162737845146837</v>
      </c>
      <c r="K169" s="364">
        <f t="shared" si="235"/>
        <v>0.1313728212784791</v>
      </c>
      <c r="L169" s="364">
        <f t="shared" si="235"/>
        <v>0.13701441366067257</v>
      </c>
      <c r="M169" s="364">
        <f t="shared" si="235"/>
        <v>0.13375053603172044</v>
      </c>
      <c r="N169" s="364">
        <f t="shared" si="235"/>
        <v>0.13406731959685111</v>
      </c>
      <c r="O169" s="364">
        <f t="shared" si="235"/>
        <v>0.12964357315732034</v>
      </c>
      <c r="P169" s="364">
        <f t="shared" si="235"/>
        <v>0.12569843595308886</v>
      </c>
      <c r="Q169" s="364">
        <f t="shared" si="235"/>
        <v>0.11940800016150312</v>
      </c>
      <c r="R169" s="364">
        <f t="shared" si="235"/>
        <v>0.11262346620158681</v>
      </c>
      <c r="S169" s="364">
        <f t="shared" si="235"/>
        <v>0.10544327496539771</v>
      </c>
      <c r="T169" s="364">
        <f t="shared" si="235"/>
        <v>0.1046683921665232</v>
      </c>
      <c r="U169" s="364">
        <f t="shared" si="235"/>
        <v>0.10534184941413266</v>
      </c>
      <c r="V169" s="364">
        <f t="shared" si="235"/>
        <v>9.8190354508448402E-2</v>
      </c>
      <c r="W169" s="364">
        <f t="shared" si="235"/>
        <v>0.10519156395818677</v>
      </c>
      <c r="X169" s="866">
        <f t="shared" si="235"/>
        <v>0.10015008123801809</v>
      </c>
      <c r="Y169" s="866">
        <f t="shared" ref="Y169:Z169" si="236">IF(Y93/Y$100&lt;&gt;0,Y93/Y$100,"~")</f>
        <v>8.8524128045521233E-2</v>
      </c>
      <c r="Z169" s="866">
        <f t="shared" si="236"/>
        <v>7.532479682423926E-2</v>
      </c>
    </row>
    <row r="170" spans="1:28" x14ac:dyDescent="0.2">
      <c r="A170" s="162" t="s">
        <v>73</v>
      </c>
      <c r="B170" s="165" t="s">
        <v>74</v>
      </c>
      <c r="C170" s="364">
        <f t="shared" ref="C170:X170" si="237">IF(C94/C$100&lt;&gt;0,C94/C$100,"~")</f>
        <v>3.7462336229279435E-2</v>
      </c>
      <c r="D170" s="364">
        <f t="shared" si="237"/>
        <v>4.0608299093451351E-2</v>
      </c>
      <c r="E170" s="364">
        <f t="shared" si="237"/>
        <v>3.5777057614937685E-2</v>
      </c>
      <c r="F170" s="364">
        <f t="shared" si="237"/>
        <v>3.0406719169894316E-2</v>
      </c>
      <c r="G170" s="364">
        <f t="shared" si="237"/>
        <v>2.8731315127846338E-2</v>
      </c>
      <c r="H170" s="364">
        <f t="shared" si="237"/>
        <v>3.0830028739285305E-2</v>
      </c>
      <c r="I170" s="364">
        <f t="shared" si="237"/>
        <v>3.1446043544997727E-2</v>
      </c>
      <c r="J170" s="364">
        <f t="shared" si="237"/>
        <v>3.2903213703657175E-2</v>
      </c>
      <c r="K170" s="364">
        <f t="shared" si="237"/>
        <v>3.4854917943414866E-2</v>
      </c>
      <c r="L170" s="364">
        <f t="shared" si="237"/>
        <v>3.5997155569963427E-2</v>
      </c>
      <c r="M170" s="364">
        <f t="shared" si="237"/>
        <v>3.5805193891229131E-2</v>
      </c>
      <c r="N170" s="364">
        <f t="shared" si="237"/>
        <v>3.7946683713121411E-2</v>
      </c>
      <c r="O170" s="364">
        <f t="shared" si="237"/>
        <v>4.008591051386684E-2</v>
      </c>
      <c r="P170" s="364">
        <f t="shared" si="237"/>
        <v>4.0341835192743272E-2</v>
      </c>
      <c r="Q170" s="364">
        <f t="shared" si="237"/>
        <v>3.9637954746513486E-2</v>
      </c>
      <c r="R170" s="364">
        <f t="shared" si="237"/>
        <v>3.9095909940405314E-2</v>
      </c>
      <c r="S170" s="364">
        <f t="shared" si="237"/>
        <v>3.8045134090972876E-2</v>
      </c>
      <c r="T170" s="364">
        <f t="shared" si="237"/>
        <v>3.6839575553348373E-2</v>
      </c>
      <c r="U170" s="364">
        <f t="shared" si="237"/>
        <v>4.0737653980967542E-2</v>
      </c>
      <c r="V170" s="364">
        <f t="shared" si="237"/>
        <v>3.9823945695693516E-2</v>
      </c>
      <c r="W170" s="364">
        <f t="shared" si="237"/>
        <v>4.1237163372684987E-2</v>
      </c>
      <c r="X170" s="866">
        <f t="shared" si="237"/>
        <v>3.9272427829526634E-2</v>
      </c>
      <c r="Y170" s="866">
        <f t="shared" ref="Y170:Z170" si="238">IF(Y94/Y$100&lt;&gt;0,Y94/Y$100,"~")</f>
        <v>3.778180883426735E-2</v>
      </c>
      <c r="Z170" s="866">
        <f t="shared" si="238"/>
        <v>3.1601508422321616E-2</v>
      </c>
    </row>
    <row r="171" spans="1:28" x14ac:dyDescent="0.2">
      <c r="A171" s="162" t="s">
        <v>75</v>
      </c>
      <c r="B171" s="165" t="s">
        <v>76</v>
      </c>
      <c r="C171" s="364">
        <f t="shared" ref="C171:X171" si="239">IF(C95/C$100&lt;&gt;0,C95/C$100,"~")</f>
        <v>1.5507920906840347E-2</v>
      </c>
      <c r="D171" s="364">
        <f t="shared" si="239"/>
        <v>1.6631175145488387E-2</v>
      </c>
      <c r="E171" s="364">
        <f t="shared" si="239"/>
        <v>1.8185106214405056E-2</v>
      </c>
      <c r="F171" s="364">
        <f t="shared" si="239"/>
        <v>1.7548583965886107E-2</v>
      </c>
      <c r="G171" s="364">
        <f t="shared" si="239"/>
        <v>1.9283913229678047E-2</v>
      </c>
      <c r="H171" s="364">
        <f t="shared" si="239"/>
        <v>1.9282722966819214E-2</v>
      </c>
      <c r="I171" s="364">
        <f t="shared" si="239"/>
        <v>1.8811746114638376E-2</v>
      </c>
      <c r="J171" s="364">
        <f t="shared" si="239"/>
        <v>1.9337491120147734E-2</v>
      </c>
      <c r="K171" s="364">
        <f t="shared" si="239"/>
        <v>1.9131575299950642E-2</v>
      </c>
      <c r="L171" s="364">
        <f t="shared" si="239"/>
        <v>1.9973922959176927E-2</v>
      </c>
      <c r="M171" s="364">
        <f t="shared" si="239"/>
        <v>1.9185528184856228E-2</v>
      </c>
      <c r="N171" s="364">
        <f t="shared" si="239"/>
        <v>2.0416973330616983E-2</v>
      </c>
      <c r="O171" s="364">
        <f t="shared" si="239"/>
        <v>1.9565284059023864E-2</v>
      </c>
      <c r="P171" s="364">
        <f t="shared" si="239"/>
        <v>1.9243907591478978E-2</v>
      </c>
      <c r="Q171" s="364">
        <f t="shared" si="239"/>
        <v>1.9383285058398737E-2</v>
      </c>
      <c r="R171" s="364">
        <f t="shared" si="239"/>
        <v>2.089536548626271E-2</v>
      </c>
      <c r="S171" s="364">
        <f t="shared" si="239"/>
        <v>2.0796768659780807E-2</v>
      </c>
      <c r="T171" s="364">
        <f t="shared" si="239"/>
        <v>1.8881596199190928E-2</v>
      </c>
      <c r="U171" s="364">
        <f t="shared" si="239"/>
        <v>2.017811349691561E-2</v>
      </c>
      <c r="V171" s="364">
        <f t="shared" si="239"/>
        <v>1.8705630561215485E-2</v>
      </c>
      <c r="W171" s="364">
        <f t="shared" si="239"/>
        <v>2.279405256626317E-2</v>
      </c>
      <c r="X171" s="866">
        <f t="shared" si="239"/>
        <v>2.105397457538009E-2</v>
      </c>
      <c r="Y171" s="866">
        <f t="shared" ref="Y171:Z171" si="240">IF(Y95/Y$100&lt;&gt;0,Y95/Y$100,"~")</f>
        <v>1.619791485694401E-2</v>
      </c>
      <c r="Z171" s="866">
        <f t="shared" si="240"/>
        <v>1.3709961224005987E-2</v>
      </c>
    </row>
    <row r="172" spans="1:28" x14ac:dyDescent="0.2">
      <c r="A172" s="162"/>
      <c r="B172" s="361" t="s">
        <v>408</v>
      </c>
      <c r="C172" s="364">
        <f t="shared" ref="C172:X172" si="241">IF(C96/C$100&lt;&gt;0,C96/C$100,"~")</f>
        <v>-1.3243533339045014E-2</v>
      </c>
      <c r="D172" s="364">
        <f t="shared" si="241"/>
        <v>-1.199827382170454E-2</v>
      </c>
      <c r="E172" s="364">
        <f t="shared" si="241"/>
        <v>-1.195343387657188E-2</v>
      </c>
      <c r="F172" s="364">
        <f t="shared" si="241"/>
        <v>-1.1198012633678657E-2</v>
      </c>
      <c r="G172" s="364">
        <f t="shared" si="241"/>
        <v>-1.4734706919373968E-2</v>
      </c>
      <c r="H172" s="364">
        <f t="shared" si="241"/>
        <v>-1.5751086302093067E-2</v>
      </c>
      <c r="I172" s="364">
        <f t="shared" si="241"/>
        <v>-1.8187178322447879E-2</v>
      </c>
      <c r="J172" s="364">
        <f t="shared" si="241"/>
        <v>-2.1792851836710262E-2</v>
      </c>
      <c r="K172" s="364">
        <f t="shared" si="241"/>
        <v>-9.9030443853021163E-3</v>
      </c>
      <c r="L172" s="364">
        <f t="shared" si="241"/>
        <v>-9.0227023843622231E-3</v>
      </c>
      <c r="M172" s="364">
        <f t="shared" si="241"/>
        <v>-1.1656781997892943E-2</v>
      </c>
      <c r="N172" s="364">
        <f t="shared" si="241"/>
        <v>-1.3903117312291253E-2</v>
      </c>
      <c r="O172" s="364">
        <f t="shared" si="241"/>
        <v>-1.5002769139250267E-2</v>
      </c>
      <c r="P172" s="364">
        <f t="shared" si="241"/>
        <v>-1.5410532818917024E-2</v>
      </c>
      <c r="Q172" s="364">
        <f t="shared" si="241"/>
        <v>-1.2941186782333773E-2</v>
      </c>
      <c r="R172" s="364">
        <f t="shared" si="241"/>
        <v>-1.4384059113252863E-2</v>
      </c>
      <c r="S172" s="364">
        <f t="shared" si="241"/>
        <v>-1.5593960406619756E-2</v>
      </c>
      <c r="T172" s="364">
        <f t="shared" si="241"/>
        <v>-1.4530379108671715E-2</v>
      </c>
      <c r="U172" s="364">
        <f t="shared" si="241"/>
        <v>-1.5168608999341396E-2</v>
      </c>
      <c r="V172" s="364">
        <f t="shared" si="241"/>
        <v>-1.5260982418637636E-2</v>
      </c>
      <c r="W172" s="364">
        <f t="shared" si="241"/>
        <v>-1.9215257461154052E-2</v>
      </c>
      <c r="X172" s="866">
        <f t="shared" si="241"/>
        <v>-2.0738941667544381E-2</v>
      </c>
      <c r="Y172" s="866">
        <f t="shared" ref="Y172:Z172" si="242">IF(Y96/Y$100&lt;&gt;0,Y96/Y$100,"~")</f>
        <v>-1.8023479785069886E-2</v>
      </c>
      <c r="Z172" s="866">
        <f t="shared" si="242"/>
        <v>-1.7978781623228763E-2</v>
      </c>
    </row>
    <row r="173" spans="1:28" s="10" customFormat="1" x14ac:dyDescent="0.2">
      <c r="A173" s="359"/>
      <c r="B173" s="360" t="s">
        <v>511</v>
      </c>
      <c r="C173" s="365">
        <f t="shared" ref="C173:X173" si="243">IF(C97/C$100&lt;&gt;0,C97/C$100,"~")</f>
        <v>0.95694062209653274</v>
      </c>
      <c r="D173" s="365">
        <f t="shared" si="243"/>
        <v>0.95576720724151631</v>
      </c>
      <c r="E173" s="365">
        <f t="shared" si="243"/>
        <v>0.95170295304480945</v>
      </c>
      <c r="F173" s="365">
        <f t="shared" si="243"/>
        <v>0.95134740516285543</v>
      </c>
      <c r="G173" s="365">
        <f t="shared" si="243"/>
        <v>0.9411928214972467</v>
      </c>
      <c r="H173" s="365">
        <f t="shared" si="243"/>
        <v>0.94678851696244082</v>
      </c>
      <c r="I173" s="365">
        <f t="shared" si="243"/>
        <v>0.93986991087093263</v>
      </c>
      <c r="J173" s="365">
        <f t="shared" si="243"/>
        <v>0.93351421164787252</v>
      </c>
      <c r="K173" s="365">
        <f t="shared" si="243"/>
        <v>0.93379466032505543</v>
      </c>
      <c r="L173" s="365">
        <f t="shared" si="243"/>
        <v>0.92550357215845136</v>
      </c>
      <c r="M173" s="365">
        <f t="shared" si="243"/>
        <v>0.91636448722252917</v>
      </c>
      <c r="N173" s="365">
        <f t="shared" si="243"/>
        <v>0.91634234298952599</v>
      </c>
      <c r="O173" s="365">
        <f t="shared" si="243"/>
        <v>0.9165495076539637</v>
      </c>
      <c r="P173" s="365">
        <f t="shared" si="243"/>
        <v>0.92074644415226481</v>
      </c>
      <c r="Q173" s="365">
        <f t="shared" si="243"/>
        <v>0.9166151612182214</v>
      </c>
      <c r="R173" s="365">
        <f t="shared" si="243"/>
        <v>0.91468597032416288</v>
      </c>
      <c r="S173" s="365">
        <f t="shared" si="243"/>
        <v>0.91832171694129994</v>
      </c>
      <c r="T173" s="365">
        <f t="shared" si="243"/>
        <v>0.92430280878343829</v>
      </c>
      <c r="U173" s="365">
        <f t="shared" si="243"/>
        <v>0.92124388300362448</v>
      </c>
      <c r="V173" s="365">
        <f t="shared" si="243"/>
        <v>0.93750564848342766</v>
      </c>
      <c r="W173" s="365">
        <f t="shared" si="243"/>
        <v>0.92017411321419906</v>
      </c>
      <c r="X173" s="867">
        <f t="shared" si="243"/>
        <v>0.92789812289270224</v>
      </c>
      <c r="Y173" s="867">
        <f t="shared" ref="Y173:Z173" si="244">IF(Y97/Y$100&lt;&gt;0,Y97/Y$100,"~")</f>
        <v>0.92657281111135481</v>
      </c>
      <c r="Z173" s="867">
        <f t="shared" si="244"/>
        <v>0.93011663229608743</v>
      </c>
      <c r="AA173"/>
      <c r="AB173"/>
    </row>
    <row r="174" spans="1:28" x14ac:dyDescent="0.2">
      <c r="A174" s="162"/>
      <c r="B174" s="361" t="s">
        <v>559</v>
      </c>
      <c r="C174" s="364">
        <f t="shared" ref="C174:X174" si="245">IF(C98/C$100&lt;&gt;0,C98/C$100,"~")</f>
        <v>6.2257131562220201E-2</v>
      </c>
      <c r="D174" s="364">
        <f t="shared" si="245"/>
        <v>6.8257246921586343E-2</v>
      </c>
      <c r="E174" s="364">
        <f t="shared" si="245"/>
        <v>7.0184541440197507E-2</v>
      </c>
      <c r="F174" s="364">
        <f t="shared" si="245"/>
        <v>7.4312057121076788E-2</v>
      </c>
      <c r="G174" s="364">
        <f t="shared" si="245"/>
        <v>8.2051494578999948E-2</v>
      </c>
      <c r="H174" s="364">
        <f t="shared" si="245"/>
        <v>8.3854815150510492E-2</v>
      </c>
      <c r="I174" s="364">
        <f t="shared" si="245"/>
        <v>8.0243042370732681E-2</v>
      </c>
      <c r="J174" s="364">
        <f t="shared" si="245"/>
        <v>7.7758562447500998E-2</v>
      </c>
      <c r="K174" s="364">
        <f t="shared" si="245"/>
        <v>7.3085117730407434E-2</v>
      </c>
      <c r="L174" s="364">
        <f t="shared" si="245"/>
        <v>7.8551163189996748E-2</v>
      </c>
      <c r="M174" s="364">
        <f t="shared" si="245"/>
        <v>8.7524397744633969E-2</v>
      </c>
      <c r="N174" s="364">
        <f t="shared" si="245"/>
        <v>8.7209890351503699E-2</v>
      </c>
      <c r="O174" s="364">
        <f t="shared" si="245"/>
        <v>8.6052824630826863E-2</v>
      </c>
      <c r="P174" s="364">
        <f t="shared" si="245"/>
        <v>8.1487538724793876E-2</v>
      </c>
      <c r="Q174" s="364">
        <f t="shared" si="245"/>
        <v>8.5216125071292309E-2</v>
      </c>
      <c r="R174" s="364">
        <f t="shared" si="245"/>
        <v>8.6947554063883312E-2</v>
      </c>
      <c r="S174" s="364">
        <f t="shared" si="245"/>
        <v>8.3294384141017086E-2</v>
      </c>
      <c r="T174" s="364">
        <f t="shared" si="245"/>
        <v>7.700750068416197E-2</v>
      </c>
      <c r="U174" s="364">
        <f t="shared" si="245"/>
        <v>8.0594023235358359E-2</v>
      </c>
      <c r="V174" s="364">
        <f t="shared" si="245"/>
        <v>6.4275981202225399E-2</v>
      </c>
      <c r="W174" s="364">
        <f t="shared" si="245"/>
        <v>8.1741325908694956E-2</v>
      </c>
      <c r="X174" s="866">
        <f t="shared" si="245"/>
        <v>7.4698687191168969E-2</v>
      </c>
      <c r="Y174" s="866">
        <f t="shared" ref="Y174:Z174" si="246">IF(Y98/Y$100&lt;&gt;0,Y98/Y$100,"~")</f>
        <v>7.5250410463074319E-2</v>
      </c>
      <c r="Z174" s="866">
        <f t="shared" si="246"/>
        <v>7.1888323284388211E-2</v>
      </c>
    </row>
    <row r="175" spans="1:28" x14ac:dyDescent="0.2">
      <c r="A175" s="162"/>
      <c r="B175" s="361" t="s">
        <v>512</v>
      </c>
      <c r="C175" s="364">
        <f t="shared" ref="C175:X175" si="247">IF(C99/C$100&lt;&gt;0,C99/C$100,"~")</f>
        <v>-1.9197753658752887E-2</v>
      </c>
      <c r="D175" s="364">
        <f t="shared" si="247"/>
        <v>-2.4024454163102688E-2</v>
      </c>
      <c r="E175" s="364">
        <f t="shared" si="247"/>
        <v>-2.1887494485006969E-2</v>
      </c>
      <c r="F175" s="364">
        <f t="shared" si="247"/>
        <v>-2.5659462283932132E-2</v>
      </c>
      <c r="G175" s="364">
        <f t="shared" si="247"/>
        <v>-2.3244316076246736E-2</v>
      </c>
      <c r="H175" s="364">
        <f t="shared" si="247"/>
        <v>-3.0643332112951324E-2</v>
      </c>
      <c r="I175" s="364">
        <f t="shared" si="247"/>
        <v>-2.0112953241665323E-2</v>
      </c>
      <c r="J175" s="364">
        <f t="shared" si="247"/>
        <v>-1.1272774095373445E-2</v>
      </c>
      <c r="K175" s="364">
        <f t="shared" si="247"/>
        <v>-6.8797780554627798E-3</v>
      </c>
      <c r="L175" s="364">
        <f t="shared" si="247"/>
        <v>-4.0547353484482046E-3</v>
      </c>
      <c r="M175" s="364">
        <f t="shared" si="247"/>
        <v>-3.8888849671632328E-3</v>
      </c>
      <c r="N175" s="364">
        <f t="shared" si="247"/>
        <v>-3.5522333410296426E-3</v>
      </c>
      <c r="O175" s="364">
        <f t="shared" si="247"/>
        <v>-2.6023322847905611E-3</v>
      </c>
      <c r="P175" s="364">
        <f t="shared" si="247"/>
        <v>-2.2339828770586742E-3</v>
      </c>
      <c r="Q175" s="364">
        <f t="shared" si="247"/>
        <v>-1.8312862895138067E-3</v>
      </c>
      <c r="R175" s="364">
        <f t="shared" si="247"/>
        <v>-1.6335243880461817E-3</v>
      </c>
      <c r="S175" s="364">
        <f t="shared" si="247"/>
        <v>-1.6161010823169235E-3</v>
      </c>
      <c r="T175" s="364">
        <f t="shared" si="247"/>
        <v>-1.3103094676003471E-3</v>
      </c>
      <c r="U175" s="364">
        <f t="shared" si="247"/>
        <v>-1.8379062389829622E-3</v>
      </c>
      <c r="V175" s="364">
        <f t="shared" si="247"/>
        <v>-1.7816296856530238E-3</v>
      </c>
      <c r="W175" s="364">
        <f t="shared" si="247"/>
        <v>-1.9154391228939484E-3</v>
      </c>
      <c r="X175" s="866">
        <f t="shared" si="247"/>
        <v>-2.5968100838712487E-3</v>
      </c>
      <c r="Y175" s="866">
        <f t="shared" ref="Y175:Z175" si="248">IF(Y99/Y$100&lt;&gt;0,Y99/Y$100,"~")</f>
        <v>-1.8232215744290123E-3</v>
      </c>
      <c r="Z175" s="866">
        <f t="shared" si="248"/>
        <v>-2.0049555804756069E-3</v>
      </c>
    </row>
    <row r="176" spans="1:28" ht="21" customHeight="1" x14ac:dyDescent="0.2">
      <c r="A176" s="170"/>
      <c r="B176" s="171" t="s">
        <v>562</v>
      </c>
      <c r="C176" s="369">
        <f t="shared" ref="C176:X176" si="249">IF(C100/C$100&lt;&gt;0,C100/C$100,"~")</f>
        <v>1</v>
      </c>
      <c r="D176" s="369">
        <f t="shared" si="249"/>
        <v>1</v>
      </c>
      <c r="E176" s="369">
        <f t="shared" si="249"/>
        <v>1</v>
      </c>
      <c r="F176" s="369">
        <f t="shared" si="249"/>
        <v>1</v>
      </c>
      <c r="G176" s="369">
        <f t="shared" si="249"/>
        <v>1</v>
      </c>
      <c r="H176" s="369">
        <f t="shared" si="249"/>
        <v>1</v>
      </c>
      <c r="I176" s="369">
        <f t="shared" si="249"/>
        <v>1</v>
      </c>
      <c r="J176" s="369">
        <f t="shared" si="249"/>
        <v>1</v>
      </c>
      <c r="K176" s="369">
        <f t="shared" si="249"/>
        <v>1</v>
      </c>
      <c r="L176" s="369">
        <f t="shared" si="249"/>
        <v>1</v>
      </c>
      <c r="M176" s="369">
        <f t="shared" si="249"/>
        <v>1</v>
      </c>
      <c r="N176" s="369">
        <f t="shared" si="249"/>
        <v>1</v>
      </c>
      <c r="O176" s="369">
        <f t="shared" si="249"/>
        <v>1</v>
      </c>
      <c r="P176" s="369">
        <f t="shared" si="249"/>
        <v>1</v>
      </c>
      <c r="Q176" s="369">
        <f t="shared" si="249"/>
        <v>1</v>
      </c>
      <c r="R176" s="369">
        <f t="shared" si="249"/>
        <v>1</v>
      </c>
      <c r="S176" s="369">
        <f t="shared" si="249"/>
        <v>1</v>
      </c>
      <c r="T176" s="369">
        <f t="shared" si="249"/>
        <v>1</v>
      </c>
      <c r="U176" s="369">
        <f t="shared" si="249"/>
        <v>1</v>
      </c>
      <c r="V176" s="369">
        <f t="shared" si="249"/>
        <v>1</v>
      </c>
      <c r="W176" s="369">
        <f t="shared" si="249"/>
        <v>1</v>
      </c>
      <c r="X176" s="868">
        <f t="shared" si="249"/>
        <v>1</v>
      </c>
      <c r="Y176" s="868">
        <f t="shared" ref="Y176:Z176" si="250">IF(Y100/Y$100&lt;&gt;0,Y100/Y$100,"~")</f>
        <v>1</v>
      </c>
      <c r="Z176" s="868">
        <f t="shared" si="250"/>
        <v>1</v>
      </c>
    </row>
    <row r="177" spans="1:28" ht="15" x14ac:dyDescent="0.2">
      <c r="A177" s="956"/>
      <c r="B177" s="1217" t="s">
        <v>1237</v>
      </c>
      <c r="C177" s="1011">
        <f t="shared" ref="C177:Y177" si="251">IF(C101/C$100&lt;&gt;0,C101/C$100,"~")</f>
        <v>0.97106246667087803</v>
      </c>
      <c r="D177" s="1011">
        <f t="shared" si="251"/>
        <v>0.97973612580058467</v>
      </c>
      <c r="E177" s="1011">
        <f t="shared" si="251"/>
        <v>0.98213114286687242</v>
      </c>
      <c r="F177" s="1011">
        <f t="shared" si="251"/>
        <v>0.97842234137447104</v>
      </c>
      <c r="G177" s="1011">
        <f t="shared" si="251"/>
        <v>1.0026085837319139</v>
      </c>
      <c r="H177" s="1011">
        <f t="shared" si="251"/>
        <v>0.99653744693294455</v>
      </c>
      <c r="I177" s="1011">
        <f t="shared" si="251"/>
        <v>0.99661340212265692</v>
      </c>
      <c r="J177" s="1011">
        <f t="shared" si="251"/>
        <v>0.98734498563573969</v>
      </c>
      <c r="K177" s="1011">
        <f t="shared" si="251"/>
        <v>0.99214079064512561</v>
      </c>
      <c r="L177" s="1011">
        <f t="shared" si="251"/>
        <v>0.99259205796205008</v>
      </c>
      <c r="M177" s="1011">
        <f t="shared" si="251"/>
        <v>0.98564215266161381</v>
      </c>
      <c r="N177" s="1011">
        <f t="shared" si="251"/>
        <v>0.98961364426221787</v>
      </c>
      <c r="O177" s="1011">
        <f t="shared" si="251"/>
        <v>0.96707826287668219</v>
      </c>
      <c r="P177" s="1011">
        <f t="shared" si="251"/>
        <v>0.95853768264191641</v>
      </c>
      <c r="Q177" s="1011">
        <f t="shared" si="251"/>
        <v>0.9699008550613929</v>
      </c>
      <c r="R177" s="1011">
        <f t="shared" si="251"/>
        <v>0.97065860010391991</v>
      </c>
      <c r="S177" s="1011">
        <f t="shared" si="251"/>
        <v>0.95140494231108996</v>
      </c>
      <c r="T177" s="1011">
        <f t="shared" si="251"/>
        <v>0.91434727310332808</v>
      </c>
      <c r="U177" s="1011">
        <f t="shared" si="251"/>
        <v>0.95523112527189746</v>
      </c>
      <c r="V177" s="1011">
        <f t="shared" si="251"/>
        <v>0.95996309036521632</v>
      </c>
      <c r="W177" s="1011">
        <f t="shared" si="251"/>
        <v>0.96553855173051395</v>
      </c>
      <c r="X177" s="1011">
        <f t="shared" si="251"/>
        <v>0.93234846088207168</v>
      </c>
      <c r="Y177" s="1011">
        <f t="shared" si="251"/>
        <v>0.91299110987026277</v>
      </c>
      <c r="Z177" s="1011">
        <f t="shared" ref="Z177:Z178" si="252">IF(Z101/Z$100&lt;&gt;0,Z101/Z$100,"~")</f>
        <v>0.95823111599011157</v>
      </c>
    </row>
    <row r="178" spans="1:28" ht="15" x14ac:dyDescent="0.2">
      <c r="A178" s="956"/>
      <c r="B178" s="1218" t="s">
        <v>1425</v>
      </c>
      <c r="C178" s="1011">
        <f t="shared" ref="C178:Y178" si="253">IF(C102/C$100&lt;&gt;0,C102/C$100,"~")</f>
        <v>1</v>
      </c>
      <c r="D178" s="1011">
        <f t="shared" si="253"/>
        <v>1</v>
      </c>
      <c r="E178" s="1011">
        <f t="shared" si="253"/>
        <v>1</v>
      </c>
      <c r="F178" s="1011">
        <f t="shared" si="253"/>
        <v>1</v>
      </c>
      <c r="G178" s="1011">
        <f t="shared" si="253"/>
        <v>1</v>
      </c>
      <c r="H178" s="1011">
        <f t="shared" si="253"/>
        <v>1</v>
      </c>
      <c r="I178" s="1011">
        <f t="shared" si="253"/>
        <v>1</v>
      </c>
      <c r="J178" s="1011">
        <f t="shared" si="253"/>
        <v>1</v>
      </c>
      <c r="K178" s="1011">
        <f t="shared" si="253"/>
        <v>1</v>
      </c>
      <c r="L178" s="1011">
        <f t="shared" si="253"/>
        <v>1</v>
      </c>
      <c r="M178" s="1011">
        <f t="shared" si="253"/>
        <v>1</v>
      </c>
      <c r="N178" s="1011">
        <f t="shared" si="253"/>
        <v>0.99991604107453425</v>
      </c>
      <c r="O178" s="1011">
        <f t="shared" si="253"/>
        <v>0.99984561087465984</v>
      </c>
      <c r="P178" s="1011">
        <f t="shared" si="253"/>
        <v>0.99983366020645814</v>
      </c>
      <c r="Q178" s="1011">
        <f t="shared" si="253"/>
        <v>0.99976229359697444</v>
      </c>
      <c r="R178" s="1011">
        <f t="shared" si="253"/>
        <v>0.99648664530831177</v>
      </c>
      <c r="S178" s="1011">
        <f t="shared" si="253"/>
        <v>0.99144355799116901</v>
      </c>
      <c r="T178" s="1011">
        <f t="shared" si="253"/>
        <v>0.98983994292066069</v>
      </c>
      <c r="U178" s="1011">
        <f t="shared" si="253"/>
        <v>0.98211139269171599</v>
      </c>
      <c r="V178" s="1011">
        <f t="shared" si="253"/>
        <v>0.89142818991270467</v>
      </c>
      <c r="W178" s="1011">
        <f t="shared" si="253"/>
        <v>0.98388879504166304</v>
      </c>
      <c r="X178" s="1011">
        <f t="shared" si="253"/>
        <v>0.97758250137027103</v>
      </c>
      <c r="Y178" s="1011">
        <f t="shared" si="253"/>
        <v>0.92373931441729951</v>
      </c>
      <c r="Z178" s="1011">
        <f t="shared" si="252"/>
        <v>0.76066997328569685</v>
      </c>
    </row>
    <row r="179" spans="1:28" x14ac:dyDescent="0.2">
      <c r="A179" s="981" t="s">
        <v>1387</v>
      </c>
      <c r="B179" s="957"/>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7"/>
      <c r="Y179" s="977"/>
      <c r="Z179" s="977"/>
    </row>
    <row r="180" spans="1:28" s="144" customFormat="1" ht="20.25" customHeight="1" x14ac:dyDescent="0.2">
      <c r="A180" s="180" t="s">
        <v>1188</v>
      </c>
      <c r="X180" s="861"/>
      <c r="Y180" s="861"/>
      <c r="Z180" s="861"/>
      <c r="AA180"/>
      <c r="AB180"/>
    </row>
    <row r="181" spans="1:28" ht="15" x14ac:dyDescent="0.2">
      <c r="A181" s="132" t="str">
        <f>Index!B52</f>
        <v>Table 6h :   Pohnpei: Constant price GDP by institutional sector and income components, FY2003-FY2018</v>
      </c>
    </row>
    <row r="182" spans="1:28" ht="18.75" customHeight="1" x14ac:dyDescent="0.2">
      <c r="A182" s="159"/>
      <c r="B182" s="160" t="s">
        <v>397</v>
      </c>
      <c r="C182" s="161" t="str">
        <f>C$2</f>
        <v>FY1995</v>
      </c>
      <c r="D182" s="161" t="str">
        <f t="shared" ref="D182:Z182" si="254">D$2</f>
        <v>FY1996</v>
      </c>
      <c r="E182" s="161" t="str">
        <f t="shared" si="254"/>
        <v>FY1997</v>
      </c>
      <c r="F182" s="161" t="str">
        <f t="shared" si="254"/>
        <v>FY1998</v>
      </c>
      <c r="G182" s="161" t="str">
        <f t="shared" si="254"/>
        <v>FY1999</v>
      </c>
      <c r="H182" s="161" t="str">
        <f t="shared" si="254"/>
        <v>FY2000</v>
      </c>
      <c r="I182" s="161" t="str">
        <f t="shared" si="254"/>
        <v>FY2001</v>
      </c>
      <c r="J182" s="161" t="str">
        <f t="shared" si="254"/>
        <v>FY2002</v>
      </c>
      <c r="K182" s="161" t="str">
        <f t="shared" si="254"/>
        <v>FY2003</v>
      </c>
      <c r="L182" s="161" t="str">
        <f t="shared" si="254"/>
        <v>FY2004</v>
      </c>
      <c r="M182" s="161" t="str">
        <f t="shared" si="254"/>
        <v>FY2005</v>
      </c>
      <c r="N182" s="161" t="str">
        <f t="shared" si="254"/>
        <v>FY2006</v>
      </c>
      <c r="O182" s="161" t="str">
        <f t="shared" si="254"/>
        <v>FY2007</v>
      </c>
      <c r="P182" s="161" t="str">
        <f t="shared" si="254"/>
        <v>FY2008</v>
      </c>
      <c r="Q182" s="161" t="str">
        <f t="shared" si="254"/>
        <v>FY2009</v>
      </c>
      <c r="R182" s="161" t="str">
        <f t="shared" si="254"/>
        <v>FY2010</v>
      </c>
      <c r="S182" s="161" t="str">
        <f t="shared" si="254"/>
        <v>FY2011</v>
      </c>
      <c r="T182" s="161" t="str">
        <f t="shared" si="254"/>
        <v>FY2012</v>
      </c>
      <c r="U182" s="161" t="str">
        <f t="shared" si="254"/>
        <v>FY2013</v>
      </c>
      <c r="V182" s="161" t="str">
        <f t="shared" si="254"/>
        <v>FY2014</v>
      </c>
      <c r="W182" s="161" t="str">
        <f t="shared" si="254"/>
        <v>FY2015</v>
      </c>
      <c r="X182" s="857" t="str">
        <f t="shared" si="254"/>
        <v>FY2016</v>
      </c>
      <c r="Y182" s="857" t="str">
        <f t="shared" si="254"/>
        <v>FY2017</v>
      </c>
      <c r="Z182" s="857" t="str">
        <f t="shared" si="254"/>
        <v>FY2018</v>
      </c>
    </row>
    <row r="183" spans="1:28" s="10" customFormat="1" ht="18.75" customHeight="1" x14ac:dyDescent="0.2">
      <c r="A183" s="359">
        <v>1</v>
      </c>
      <c r="B183" s="360" t="s">
        <v>0</v>
      </c>
      <c r="C183" s="377">
        <v>42.297653453115458</v>
      </c>
      <c r="D183" s="377">
        <v>38.83851218557885</v>
      </c>
      <c r="E183" s="377">
        <v>31.66823489416905</v>
      </c>
      <c r="F183" s="377">
        <v>34.993687660329385</v>
      </c>
      <c r="G183" s="377">
        <v>33.866858230563764</v>
      </c>
      <c r="H183" s="377">
        <v>36.608483905905402</v>
      </c>
      <c r="I183" s="377">
        <v>35.437303983987981</v>
      </c>
      <c r="J183" s="377">
        <v>36.622108886317307</v>
      </c>
      <c r="K183" s="377">
        <v>36.021392539210716</v>
      </c>
      <c r="L183" s="377">
        <v>35.754045255402197</v>
      </c>
      <c r="M183" s="377">
        <v>37.143313190308426</v>
      </c>
      <c r="N183" s="377">
        <v>35.871007595712683</v>
      </c>
      <c r="O183" s="377">
        <v>38.137638294385965</v>
      </c>
      <c r="P183" s="377">
        <v>37.227622857988301</v>
      </c>
      <c r="Q183" s="377">
        <v>36.955794143050298</v>
      </c>
      <c r="R183" s="377">
        <v>39.817054238303214</v>
      </c>
      <c r="S183" s="377">
        <v>41.110851327254899</v>
      </c>
      <c r="T183" s="377">
        <v>37.474680903672223</v>
      </c>
      <c r="U183" s="377">
        <v>36.046043249119457</v>
      </c>
      <c r="V183" s="377">
        <v>35.121590018055677</v>
      </c>
      <c r="W183" s="377">
        <v>38.810071213470408</v>
      </c>
      <c r="X183" s="869">
        <v>41.803154475212288</v>
      </c>
      <c r="Y183" s="869">
        <v>42.548481340306608</v>
      </c>
      <c r="Z183" s="869">
        <v>40.590757580321096</v>
      </c>
    </row>
    <row r="184" spans="1:28" x14ac:dyDescent="0.2">
      <c r="A184" s="162">
        <v>1.1000000000000001</v>
      </c>
      <c r="B184" s="5" t="s">
        <v>1</v>
      </c>
      <c r="C184" s="89">
        <v>31.048166433676545</v>
      </c>
      <c r="D184" s="89">
        <v>29.452866411119743</v>
      </c>
      <c r="E184" s="89">
        <v>26.979630241322589</v>
      </c>
      <c r="F184" s="89">
        <v>26.819153171854659</v>
      </c>
      <c r="G184" s="89">
        <v>27.001101055837221</v>
      </c>
      <c r="H184" s="89">
        <v>27.7143080736762</v>
      </c>
      <c r="I184" s="89">
        <v>28.089961851538277</v>
      </c>
      <c r="J184" s="89">
        <v>27.568823790232635</v>
      </c>
      <c r="K184" s="89">
        <v>26.540254055128397</v>
      </c>
      <c r="L184" s="89">
        <v>27.127284001680952</v>
      </c>
      <c r="M184" s="89">
        <v>27.922698468960931</v>
      </c>
      <c r="N184" s="89">
        <v>27.061278697059656</v>
      </c>
      <c r="O184" s="89">
        <v>27.566553510577478</v>
      </c>
      <c r="P184" s="89">
        <v>27.611510100551232</v>
      </c>
      <c r="Q184" s="89">
        <v>25.074213967346804</v>
      </c>
      <c r="R184" s="89">
        <v>28.670093967688274</v>
      </c>
      <c r="S184" s="89">
        <v>30.292970388902276</v>
      </c>
      <c r="T184" s="89">
        <v>26.498236089543262</v>
      </c>
      <c r="U184" s="89">
        <v>25.525636493481539</v>
      </c>
      <c r="V184" s="89">
        <v>24.218080999300838</v>
      </c>
      <c r="W184" s="89">
        <v>25.352638353533635</v>
      </c>
      <c r="X184" s="870">
        <v>26.770125327160233</v>
      </c>
      <c r="Y184" s="870">
        <v>27.737785186020119</v>
      </c>
      <c r="Z184" s="870">
        <v>27.995236605143909</v>
      </c>
    </row>
    <row r="185" spans="1:28" x14ac:dyDescent="0.2">
      <c r="A185" s="162"/>
      <c r="B185" s="6" t="s">
        <v>358</v>
      </c>
      <c r="C185" s="89">
        <v>15.506924536272326</v>
      </c>
      <c r="D185" s="89">
        <v>15.298511001378809</v>
      </c>
      <c r="E185" s="89">
        <v>13.846985430571461</v>
      </c>
      <c r="F185" s="89">
        <v>13.498743175291196</v>
      </c>
      <c r="G185" s="89">
        <v>14.050167054103252</v>
      </c>
      <c r="H185" s="89">
        <v>14.495528746127814</v>
      </c>
      <c r="I185" s="89">
        <v>14.936829737201295</v>
      </c>
      <c r="J185" s="89">
        <v>14.53315432041925</v>
      </c>
      <c r="K185" s="89">
        <v>14.184407083409345</v>
      </c>
      <c r="L185" s="89">
        <v>14.356230524036992</v>
      </c>
      <c r="M185" s="89">
        <v>14.665097299699053</v>
      </c>
      <c r="N185" s="89">
        <v>14.256721830477909</v>
      </c>
      <c r="O185" s="89">
        <v>14.632014459203718</v>
      </c>
      <c r="P185" s="89">
        <v>14.694645253719163</v>
      </c>
      <c r="Q185" s="89">
        <v>13.892287859558182</v>
      </c>
      <c r="R185" s="89">
        <v>15.547628909254746</v>
      </c>
      <c r="S185" s="89">
        <v>16.367584390790817</v>
      </c>
      <c r="T185" s="89">
        <v>14.581165848982446</v>
      </c>
      <c r="U185" s="89">
        <v>13.915725905417336</v>
      </c>
      <c r="V185" s="89">
        <v>13.391825001451513</v>
      </c>
      <c r="W185" s="89">
        <v>14.411588148880263</v>
      </c>
      <c r="X185" s="870">
        <v>15.216179770498114</v>
      </c>
      <c r="Y185" s="870">
        <v>15.618801936724289</v>
      </c>
      <c r="Z185" s="870">
        <v>15.648788987814408</v>
      </c>
    </row>
    <row r="186" spans="1:28" x14ac:dyDescent="0.2">
      <c r="A186" s="162"/>
      <c r="B186" s="6" t="s">
        <v>3</v>
      </c>
      <c r="C186" s="89">
        <v>15.54124189740422</v>
      </c>
      <c r="D186" s="89">
        <v>14.154355409740933</v>
      </c>
      <c r="E186" s="89">
        <v>13.132644810751128</v>
      </c>
      <c r="F186" s="89">
        <v>13.320409996563464</v>
      </c>
      <c r="G186" s="89">
        <v>12.95093400173397</v>
      </c>
      <c r="H186" s="89">
        <v>13.218779327548386</v>
      </c>
      <c r="I186" s="89">
        <v>13.153132114336982</v>
      </c>
      <c r="J186" s="89">
        <v>13.035669469813385</v>
      </c>
      <c r="K186" s="89">
        <v>12.355846971719052</v>
      </c>
      <c r="L186" s="89">
        <v>12.77105347764396</v>
      </c>
      <c r="M186" s="89">
        <v>13.25760116926188</v>
      </c>
      <c r="N186" s="89">
        <v>12.804556866581745</v>
      </c>
      <c r="O186" s="89">
        <v>12.934539051373759</v>
      </c>
      <c r="P186" s="89">
        <v>12.91686484683207</v>
      </c>
      <c r="Q186" s="89">
        <v>11.181926107788621</v>
      </c>
      <c r="R186" s="89">
        <v>13.122465058433528</v>
      </c>
      <c r="S186" s="89">
        <v>13.92538599811146</v>
      </c>
      <c r="T186" s="89">
        <v>11.917070240560816</v>
      </c>
      <c r="U186" s="89">
        <v>11.609910588064203</v>
      </c>
      <c r="V186" s="89">
        <v>10.826255997849326</v>
      </c>
      <c r="W186" s="89">
        <v>10.94105020465337</v>
      </c>
      <c r="X186" s="971">
        <v>11.55394555666212</v>
      </c>
      <c r="Y186" s="971">
        <v>12.11898324929583</v>
      </c>
      <c r="Z186" s="971">
        <v>12.346447617329499</v>
      </c>
    </row>
    <row r="187" spans="1:28" x14ac:dyDescent="0.2">
      <c r="A187" s="162" t="s">
        <v>89</v>
      </c>
      <c r="B187" s="5" t="s">
        <v>4</v>
      </c>
      <c r="C187" s="89">
        <v>11.249487019438916</v>
      </c>
      <c r="D187" s="89">
        <v>9.3856457744591086</v>
      </c>
      <c r="E187" s="89">
        <v>4.6886046528464602</v>
      </c>
      <c r="F187" s="89">
        <v>8.1745344884747233</v>
      </c>
      <c r="G187" s="89">
        <v>6.8657571747265411</v>
      </c>
      <c r="H187" s="89">
        <v>8.8941758322292035</v>
      </c>
      <c r="I187" s="89">
        <v>7.3473421324497039</v>
      </c>
      <c r="J187" s="89">
        <v>9.053285096084668</v>
      </c>
      <c r="K187" s="89">
        <v>9.4811384840823187</v>
      </c>
      <c r="L187" s="89">
        <v>8.6267612537212468</v>
      </c>
      <c r="M187" s="89">
        <v>9.2206147213474949</v>
      </c>
      <c r="N187" s="89">
        <v>8.8097288986530238</v>
      </c>
      <c r="O187" s="89">
        <v>10.571084783808484</v>
      </c>
      <c r="P187" s="89">
        <v>9.6161127574370688</v>
      </c>
      <c r="Q187" s="89">
        <v>11.88158017570349</v>
      </c>
      <c r="R187" s="89">
        <v>11.146960270614938</v>
      </c>
      <c r="S187" s="89">
        <v>10.817880938352621</v>
      </c>
      <c r="T187" s="89">
        <v>10.976444814128962</v>
      </c>
      <c r="U187" s="89">
        <v>10.520406755637918</v>
      </c>
      <c r="V187" s="89">
        <v>10.903509018754841</v>
      </c>
      <c r="W187" s="89">
        <v>13.457432859936775</v>
      </c>
      <c r="X187" s="870">
        <v>15.033029148052055</v>
      </c>
      <c r="Y187" s="870">
        <v>14.810696154286488</v>
      </c>
      <c r="Z187" s="870">
        <v>12.595520975177191</v>
      </c>
    </row>
    <row r="188" spans="1:28" x14ac:dyDescent="0.2">
      <c r="A188" s="162"/>
      <c r="B188" s="6" t="s">
        <v>358</v>
      </c>
      <c r="C188" s="89">
        <v>7.8241860778161385</v>
      </c>
      <c r="D188" s="89">
        <v>9.4398839883877308</v>
      </c>
      <c r="E188" s="89">
        <v>8.2326455220408441</v>
      </c>
      <c r="F188" s="89">
        <v>9.2923172168583292</v>
      </c>
      <c r="G188" s="89">
        <v>9.0272100645415065</v>
      </c>
      <c r="H188" s="89">
        <v>8.1516552554086381</v>
      </c>
      <c r="I188" s="89">
        <v>7.168460449427938</v>
      </c>
      <c r="J188" s="89">
        <v>7.8230527627865412</v>
      </c>
      <c r="K188" s="89">
        <v>7.1312261604801712</v>
      </c>
      <c r="L188" s="89">
        <v>6.5604663006467154</v>
      </c>
      <c r="M188" s="89">
        <v>6.1370300129190483</v>
      </c>
      <c r="N188" s="89">
        <v>5.8926235758047136</v>
      </c>
      <c r="O188" s="89">
        <v>5.985709889212969</v>
      </c>
      <c r="P188" s="89">
        <v>5.2721499187529481</v>
      </c>
      <c r="Q188" s="89">
        <v>5.7545146285588675</v>
      </c>
      <c r="R188" s="89">
        <v>5.8079680651047196</v>
      </c>
      <c r="S188" s="89">
        <v>5.8408051948558812</v>
      </c>
      <c r="T188" s="89">
        <v>5.6456724372205693</v>
      </c>
      <c r="U188" s="89">
        <v>5.1912623157933711</v>
      </c>
      <c r="V188" s="89">
        <v>5.8896277748980159</v>
      </c>
      <c r="W188" s="89">
        <v>6.2979616542049568</v>
      </c>
      <c r="X188" s="870">
        <v>7.5549060746244558</v>
      </c>
      <c r="Y188" s="870">
        <v>7.3185209200297576</v>
      </c>
      <c r="Z188" s="870">
        <v>7.3066377914531442</v>
      </c>
    </row>
    <row r="189" spans="1:28" x14ac:dyDescent="0.2">
      <c r="A189" s="162"/>
      <c r="B189" s="6" t="s">
        <v>3</v>
      </c>
      <c r="C189" s="89">
        <v>5.120180813093171</v>
      </c>
      <c r="D189" s="89">
        <v>2.1913150968828408</v>
      </c>
      <c r="E189" s="89">
        <v>-1.6319199196543588</v>
      </c>
      <c r="F189" s="89">
        <v>1.4551205702479661</v>
      </c>
      <c r="G189" s="89">
        <v>-9.6678534072156985E-2</v>
      </c>
      <c r="H189" s="89">
        <v>3.4953597679155939</v>
      </c>
      <c r="I189" s="89">
        <v>2.1882386738734931</v>
      </c>
      <c r="J189" s="89">
        <v>2.477207047324204</v>
      </c>
      <c r="K189" s="89">
        <v>3.0363858347233328</v>
      </c>
      <c r="L189" s="89">
        <v>2.4817949530745307</v>
      </c>
      <c r="M189" s="89">
        <v>3.5155132516443617</v>
      </c>
      <c r="N189" s="89">
        <v>3.243995562432576</v>
      </c>
      <c r="O189" s="89">
        <v>4.8936783384986304</v>
      </c>
      <c r="P189" s="89">
        <v>4.6225488831151624</v>
      </c>
      <c r="Q189" s="89">
        <v>6.3299218883014232</v>
      </c>
      <c r="R189" s="89">
        <v>5.5104918081598333</v>
      </c>
      <c r="S189" s="89">
        <v>5.1759220486549324</v>
      </c>
      <c r="T189" s="89">
        <v>5.5129241389430685</v>
      </c>
      <c r="U189" s="89">
        <v>5.5099436782654259</v>
      </c>
      <c r="V189" s="89">
        <v>5.1956842528043445</v>
      </c>
      <c r="W189" s="89">
        <v>7.3971403900615238</v>
      </c>
      <c r="X189" s="870">
        <v>7.7287193810822208</v>
      </c>
      <c r="Y189" s="870">
        <v>7.7461033507156127</v>
      </c>
      <c r="Z189" s="870">
        <v>5.6422769890589946</v>
      </c>
    </row>
    <row r="190" spans="1:28" x14ac:dyDescent="0.2">
      <c r="A190" s="162"/>
      <c r="B190" s="6" t="s">
        <v>5</v>
      </c>
      <c r="C190" s="89">
        <v>-1.6948798714703937</v>
      </c>
      <c r="D190" s="89">
        <v>-2.2455533108114625</v>
      </c>
      <c r="E190" s="89">
        <v>-1.9121209495400253</v>
      </c>
      <c r="F190" s="89">
        <v>-2.5729032986315734</v>
      </c>
      <c r="G190" s="89">
        <v>-2.0647743557428075</v>
      </c>
      <c r="H190" s="89">
        <v>-2.7528391910950294</v>
      </c>
      <c r="I190" s="89">
        <v>-2.0093569908517281</v>
      </c>
      <c r="J190" s="89">
        <v>-1.2469747140260781</v>
      </c>
      <c r="K190" s="89">
        <v>-0.68647351112118571</v>
      </c>
      <c r="L190" s="89">
        <v>-0.41549999999999998</v>
      </c>
      <c r="M190" s="89">
        <v>-0.4319285432159139</v>
      </c>
      <c r="N190" s="89">
        <v>-0.32689023958426544</v>
      </c>
      <c r="O190" s="89">
        <v>-0.30830344390311504</v>
      </c>
      <c r="P190" s="89">
        <v>-0.27858604443104057</v>
      </c>
      <c r="Q190" s="89">
        <v>-0.20285634115679901</v>
      </c>
      <c r="R190" s="89">
        <v>-0.17149960264961378</v>
      </c>
      <c r="S190" s="89">
        <v>-0.19884630515819413</v>
      </c>
      <c r="T190" s="89">
        <v>-0.18215176203467714</v>
      </c>
      <c r="U190" s="89">
        <v>-0.18079923842087767</v>
      </c>
      <c r="V190" s="89">
        <v>-0.18180300894751969</v>
      </c>
      <c r="W190" s="89">
        <v>-0.23766918432970502</v>
      </c>
      <c r="X190" s="870">
        <v>-0.25059630765462232</v>
      </c>
      <c r="Y190" s="870">
        <v>-0.25392811645888236</v>
      </c>
      <c r="Z190" s="870">
        <v>-0.35339380533494813</v>
      </c>
    </row>
    <row r="191" spans="1:28" ht="17.25" customHeight="1" x14ac:dyDescent="0.2">
      <c r="A191" s="162">
        <v>2</v>
      </c>
      <c r="B191" s="26" t="s">
        <v>92</v>
      </c>
      <c r="C191" s="176">
        <v>1.7322191735211749</v>
      </c>
      <c r="D191" s="176">
        <v>1.4846078741752695</v>
      </c>
      <c r="E191" s="176">
        <v>1.4845658827726445</v>
      </c>
      <c r="F191" s="176">
        <v>1.1413477480923566</v>
      </c>
      <c r="G191" s="176">
        <v>1.8565983610274448</v>
      </c>
      <c r="H191" s="176">
        <v>1.9976756523031156</v>
      </c>
      <c r="I191" s="176">
        <v>2.6087218883076706</v>
      </c>
      <c r="J191" s="176">
        <v>3.1222858756518637</v>
      </c>
      <c r="K191" s="176">
        <v>1.3583712994164585</v>
      </c>
      <c r="L191" s="176">
        <v>1.3348297103719353</v>
      </c>
      <c r="M191" s="176">
        <v>1.9576717380764586</v>
      </c>
      <c r="N191" s="176">
        <v>2.3151321966163669</v>
      </c>
      <c r="O191" s="176">
        <v>2.4837180636653251</v>
      </c>
      <c r="P191" s="176">
        <v>2.294043969993214</v>
      </c>
      <c r="Q191" s="176">
        <v>1.7516175255670965</v>
      </c>
      <c r="R191" s="176">
        <v>2.3831278055295035</v>
      </c>
      <c r="S191" s="176">
        <v>3.2894194071291465</v>
      </c>
      <c r="T191" s="176">
        <v>3.7098435354730372</v>
      </c>
      <c r="U191" s="176">
        <v>4.0435573699405882</v>
      </c>
      <c r="V191" s="176">
        <v>4.7145949464132491</v>
      </c>
      <c r="W191" s="176">
        <v>5.9754484004863189</v>
      </c>
      <c r="X191" s="871">
        <v>5.9087892461350133</v>
      </c>
      <c r="Y191" s="871">
        <v>6.3895065094827785</v>
      </c>
      <c r="Z191" s="871">
        <v>7.2627638224425821</v>
      </c>
    </row>
    <row r="192" spans="1:28" x14ac:dyDescent="0.2">
      <c r="A192" s="162"/>
      <c r="B192" s="177" t="s">
        <v>2</v>
      </c>
      <c r="C192" s="89">
        <v>1.6438417035742039</v>
      </c>
      <c r="D192" s="89">
        <v>1.5516886243476462</v>
      </c>
      <c r="E192" s="89">
        <v>1.5757756312206723</v>
      </c>
      <c r="F192" s="89">
        <v>1.847772796759362</v>
      </c>
      <c r="G192" s="89">
        <v>1.7850090455782543</v>
      </c>
      <c r="H192" s="89">
        <v>1.6564153662552892</v>
      </c>
      <c r="I192" s="89">
        <v>1.7186293479947754</v>
      </c>
      <c r="J192" s="89">
        <v>1.5442301246160366</v>
      </c>
      <c r="K192" s="89">
        <v>1.1714609901017023</v>
      </c>
      <c r="L192" s="89">
        <v>1.1900384676073279</v>
      </c>
      <c r="M192" s="89">
        <v>1.2107168273499487</v>
      </c>
      <c r="N192" s="89">
        <v>1.2983136088754645</v>
      </c>
      <c r="O192" s="89">
        <v>1.3614061366459027</v>
      </c>
      <c r="P192" s="89">
        <v>1.3638702236342222</v>
      </c>
      <c r="Q192" s="89">
        <v>1.3122839963685484</v>
      </c>
      <c r="R192" s="89">
        <v>1.4774821089820225</v>
      </c>
      <c r="S192" s="89">
        <v>1.5863451614946409</v>
      </c>
      <c r="T192" s="89">
        <v>1.5591130041683865</v>
      </c>
      <c r="U192" s="89">
        <v>1.5860428938269346</v>
      </c>
      <c r="V192" s="89">
        <v>1.7777472499410061</v>
      </c>
      <c r="W192" s="89">
        <v>1.9297072775603743</v>
      </c>
      <c r="X192" s="870">
        <v>1.9544819926399009</v>
      </c>
      <c r="Y192" s="870">
        <v>1.9700328149102631</v>
      </c>
      <c r="Z192" s="870">
        <v>2.084220592124912</v>
      </c>
    </row>
    <row r="193" spans="1:26" x14ac:dyDescent="0.2">
      <c r="A193" s="162"/>
      <c r="B193" s="177" t="s">
        <v>3</v>
      </c>
      <c r="C193" s="89">
        <v>8.837746994697096E-2</v>
      </c>
      <c r="D193" s="89">
        <v>-6.7080750172376608E-2</v>
      </c>
      <c r="E193" s="89">
        <v>-9.1209748448027941E-2</v>
      </c>
      <c r="F193" s="89">
        <v>-0.7064250486670054</v>
      </c>
      <c r="G193" s="89">
        <v>7.158931544919038E-2</v>
      </c>
      <c r="H193" s="89">
        <v>0.34126028604782632</v>
      </c>
      <c r="I193" s="89">
        <v>0.89009254031289531</v>
      </c>
      <c r="J193" s="89">
        <v>1.5780557510358273</v>
      </c>
      <c r="K193" s="89">
        <v>0.18691030931475616</v>
      </c>
      <c r="L193" s="89">
        <v>0.14479124276460734</v>
      </c>
      <c r="M193" s="89">
        <v>0.74695491072650988</v>
      </c>
      <c r="N193" s="89">
        <v>1.0168185877409026</v>
      </c>
      <c r="O193" s="89">
        <v>1.1223119270194226</v>
      </c>
      <c r="P193" s="89">
        <v>0.93017374635899208</v>
      </c>
      <c r="Q193" s="89">
        <v>0.43933352919854801</v>
      </c>
      <c r="R193" s="89">
        <v>0.90564569654748095</v>
      </c>
      <c r="S193" s="89">
        <v>1.7030742456345056</v>
      </c>
      <c r="T193" s="89">
        <v>2.1507305313046508</v>
      </c>
      <c r="U193" s="89">
        <v>2.4575144761136536</v>
      </c>
      <c r="V193" s="89">
        <v>2.9368476964722428</v>
      </c>
      <c r="W193" s="89">
        <v>4.0457411229259446</v>
      </c>
      <c r="X193" s="870">
        <v>3.9543072534951129</v>
      </c>
      <c r="Y193" s="870">
        <v>4.4194736945725159</v>
      </c>
      <c r="Z193" s="870">
        <v>5.1785432303176702</v>
      </c>
    </row>
    <row r="194" spans="1:26" ht="17.25" customHeight="1" x14ac:dyDescent="0.2">
      <c r="A194" s="162">
        <v>3</v>
      </c>
      <c r="B194" s="26" t="s">
        <v>6</v>
      </c>
      <c r="C194" s="176">
        <v>33.715456519707033</v>
      </c>
      <c r="D194" s="176">
        <v>33.124590467516356</v>
      </c>
      <c r="E194" s="176">
        <v>30.904523029606768</v>
      </c>
      <c r="F194" s="176">
        <v>29.440252899501278</v>
      </c>
      <c r="G194" s="176">
        <v>30.937422925161421</v>
      </c>
      <c r="H194" s="176">
        <v>30.852997042644272</v>
      </c>
      <c r="I194" s="176">
        <v>31.310525834877524</v>
      </c>
      <c r="J194" s="176">
        <v>32.589303721453966</v>
      </c>
      <c r="K194" s="176">
        <v>34.616228129994468</v>
      </c>
      <c r="L194" s="176">
        <v>34.557474346720966</v>
      </c>
      <c r="M194" s="176">
        <v>35.143032599036189</v>
      </c>
      <c r="N194" s="176">
        <v>36.031023278754908</v>
      </c>
      <c r="O194" s="176">
        <v>36.222193274896682</v>
      </c>
      <c r="P194" s="176">
        <v>36.657099853307336</v>
      </c>
      <c r="Q194" s="176">
        <v>36.412436815093095</v>
      </c>
      <c r="R194" s="176">
        <v>37.414674301779705</v>
      </c>
      <c r="S194" s="176">
        <v>38.070932496626561</v>
      </c>
      <c r="T194" s="176">
        <v>37.500241369105609</v>
      </c>
      <c r="U194" s="176">
        <v>37.20898878873011</v>
      </c>
      <c r="V194" s="176">
        <v>37.128596986938739</v>
      </c>
      <c r="W194" s="176">
        <v>37.469931563501518</v>
      </c>
      <c r="X194" s="871">
        <v>37.479666787985011</v>
      </c>
      <c r="Y194" s="871">
        <v>38.206280430637243</v>
      </c>
      <c r="Z194" s="871">
        <v>38.106624296050441</v>
      </c>
    </row>
    <row r="195" spans="1:26" x14ac:dyDescent="0.2">
      <c r="A195" s="162">
        <v>3.1</v>
      </c>
      <c r="B195" s="5" t="s">
        <v>7</v>
      </c>
      <c r="C195" s="89">
        <v>7.6417539056303214</v>
      </c>
      <c r="D195" s="89">
        <v>7.3812001777857033</v>
      </c>
      <c r="E195" s="89">
        <v>7.5817779538586461</v>
      </c>
      <c r="F195" s="89">
        <v>7.7836912955904971</v>
      </c>
      <c r="G195" s="89">
        <v>8.450414744501451</v>
      </c>
      <c r="H195" s="89">
        <v>8.2828819801187166</v>
      </c>
      <c r="I195" s="89">
        <v>8.1770999162960081</v>
      </c>
      <c r="J195" s="89">
        <v>8.441244553305328</v>
      </c>
      <c r="K195" s="89">
        <v>8.1581785522478096</v>
      </c>
      <c r="L195" s="89">
        <v>7.7082294368131867</v>
      </c>
      <c r="M195" s="89">
        <v>7.7053488337927494</v>
      </c>
      <c r="N195" s="89">
        <v>7.8627368563268591</v>
      </c>
      <c r="O195" s="89">
        <v>8.124138462318939</v>
      </c>
      <c r="P195" s="89">
        <v>8.5845638015605026</v>
      </c>
      <c r="Q195" s="89">
        <v>9.010308221744145</v>
      </c>
      <c r="R195" s="89">
        <v>9.3517153867133622</v>
      </c>
      <c r="S195" s="89">
        <v>9.6067942484357562</v>
      </c>
      <c r="T195" s="89">
        <v>9.205518273031478</v>
      </c>
      <c r="U195" s="89">
        <v>9.4909136577821798</v>
      </c>
      <c r="V195" s="89">
        <v>9.2651985759476574</v>
      </c>
      <c r="W195" s="89">
        <v>9.7198998984772658</v>
      </c>
      <c r="X195" s="870">
        <v>9.3332464937387716</v>
      </c>
      <c r="Y195" s="870">
        <v>9.7868128068509535</v>
      </c>
      <c r="Z195" s="870">
        <v>10.164398614713274</v>
      </c>
    </row>
    <row r="196" spans="1:26" x14ac:dyDescent="0.2">
      <c r="A196" s="162">
        <v>3.2</v>
      </c>
      <c r="B196" s="5" t="s">
        <v>8</v>
      </c>
      <c r="C196" s="89">
        <v>19.161901557083983</v>
      </c>
      <c r="D196" s="89">
        <v>18.187109998037485</v>
      </c>
      <c r="E196" s="89">
        <v>15.040373274072831</v>
      </c>
      <c r="F196" s="89">
        <v>13.067029344828088</v>
      </c>
      <c r="G196" s="89">
        <v>12.731948678313653</v>
      </c>
      <c r="H196" s="89">
        <v>13.04675786641296</v>
      </c>
      <c r="I196" s="89">
        <v>13.1859095402795</v>
      </c>
      <c r="J196" s="89">
        <v>13.578025213860219</v>
      </c>
      <c r="K196" s="89">
        <v>15.362495563536395</v>
      </c>
      <c r="L196" s="89">
        <v>15.535523469267071</v>
      </c>
      <c r="M196" s="89">
        <v>15.953869153949444</v>
      </c>
      <c r="N196" s="89">
        <v>17.455801418342862</v>
      </c>
      <c r="O196" s="89">
        <v>18.02899107047978</v>
      </c>
      <c r="P196" s="89">
        <v>18.07612123143219</v>
      </c>
      <c r="Q196" s="89">
        <v>18.029794504395166</v>
      </c>
      <c r="R196" s="89">
        <v>18.51988964442144</v>
      </c>
      <c r="S196" s="89">
        <v>18.725582298241395</v>
      </c>
      <c r="T196" s="89">
        <v>18.863337187021799</v>
      </c>
      <c r="U196" s="89">
        <v>18.951537869954254</v>
      </c>
      <c r="V196" s="89">
        <v>19.336329851167172</v>
      </c>
      <c r="W196" s="89">
        <v>19.153361623742462</v>
      </c>
      <c r="X196" s="870">
        <v>19.290911333974549</v>
      </c>
      <c r="Y196" s="870">
        <v>19.635743703848117</v>
      </c>
      <c r="Z196" s="870">
        <v>19.271994295428456</v>
      </c>
    </row>
    <row r="197" spans="1:26" x14ac:dyDescent="0.2">
      <c r="A197" s="162">
        <v>3.3</v>
      </c>
      <c r="B197" s="5" t="s">
        <v>9</v>
      </c>
      <c r="C197" s="89">
        <v>1.1352020635488664</v>
      </c>
      <c r="D197" s="89">
        <v>1.3372654795661729</v>
      </c>
      <c r="E197" s="89">
        <v>1.3465851974033691</v>
      </c>
      <c r="F197" s="89">
        <v>1.2942667614061916</v>
      </c>
      <c r="G197" s="89">
        <v>1.4168785729344748</v>
      </c>
      <c r="H197" s="89">
        <v>1.5709350555413719</v>
      </c>
      <c r="I197" s="89">
        <v>1.6463393382662852</v>
      </c>
      <c r="J197" s="89">
        <v>1.6461030350345498</v>
      </c>
      <c r="K197" s="89">
        <v>1.6325168557403895</v>
      </c>
      <c r="L197" s="89">
        <v>1.6062376707602033</v>
      </c>
      <c r="M197" s="89">
        <v>1.7008974963381032</v>
      </c>
      <c r="N197" s="89">
        <v>1.5697903516200911</v>
      </c>
      <c r="O197" s="89">
        <v>1.5701772998642314</v>
      </c>
      <c r="P197" s="89">
        <v>1.4960869564240498</v>
      </c>
      <c r="Q197" s="89">
        <v>1.4086124617877263</v>
      </c>
      <c r="R197" s="89">
        <v>1.4307572634108336</v>
      </c>
      <c r="S197" s="89">
        <v>1.3683389854981214</v>
      </c>
      <c r="T197" s="89">
        <v>1.3005638354846334</v>
      </c>
      <c r="U197" s="89">
        <v>1.2526076352740465</v>
      </c>
      <c r="V197" s="89">
        <v>1.255898987333171</v>
      </c>
      <c r="W197" s="89">
        <v>1.2784825707581222</v>
      </c>
      <c r="X197" s="870">
        <v>1.30405475469981</v>
      </c>
      <c r="Y197" s="870">
        <v>1.337329676803185</v>
      </c>
      <c r="Z197" s="870">
        <v>1.2789751200439621</v>
      </c>
    </row>
    <row r="198" spans="1:26" x14ac:dyDescent="0.2">
      <c r="A198" s="162">
        <v>3.4</v>
      </c>
      <c r="B198" s="5" t="s">
        <v>10</v>
      </c>
      <c r="C198" s="89">
        <v>5.7765989934438586</v>
      </c>
      <c r="D198" s="89">
        <v>6.219014812126991</v>
      </c>
      <c r="E198" s="89">
        <v>6.9357866042719252</v>
      </c>
      <c r="F198" s="89">
        <v>7.2952654976764997</v>
      </c>
      <c r="G198" s="89">
        <v>8.3381809294118394</v>
      </c>
      <c r="H198" s="89">
        <v>7.9524221405712234</v>
      </c>
      <c r="I198" s="89">
        <v>8.3011770400357303</v>
      </c>
      <c r="J198" s="89">
        <v>8.9239309192538681</v>
      </c>
      <c r="K198" s="89">
        <v>9.4630371584698754</v>
      </c>
      <c r="L198" s="89">
        <v>9.7074837698805077</v>
      </c>
      <c r="M198" s="89">
        <v>9.7829171149558931</v>
      </c>
      <c r="N198" s="89">
        <v>9.1426946524650958</v>
      </c>
      <c r="O198" s="89">
        <v>8.4988864422337347</v>
      </c>
      <c r="P198" s="89">
        <v>8.500327863890595</v>
      </c>
      <c r="Q198" s="89">
        <v>7.9637216271660591</v>
      </c>
      <c r="R198" s="89">
        <v>8.1123120072340686</v>
      </c>
      <c r="S198" s="89">
        <v>8.3702169644512878</v>
      </c>
      <c r="T198" s="89">
        <v>8.1308220735676944</v>
      </c>
      <c r="U198" s="89">
        <v>7.5139296257196335</v>
      </c>
      <c r="V198" s="89">
        <v>7.2711695724907361</v>
      </c>
      <c r="W198" s="89">
        <v>7.3181874705236645</v>
      </c>
      <c r="X198" s="870">
        <v>7.551454205571881</v>
      </c>
      <c r="Y198" s="870">
        <v>7.4463942431349857</v>
      </c>
      <c r="Z198" s="870">
        <v>7.3912562658647474</v>
      </c>
    </row>
    <row r="199" spans="1:26" ht="17.25" customHeight="1" x14ac:dyDescent="0.2">
      <c r="A199" s="162">
        <v>4</v>
      </c>
      <c r="B199" s="26" t="s">
        <v>11</v>
      </c>
      <c r="C199" s="176">
        <v>1.9435699567454061</v>
      </c>
      <c r="D199" s="176">
        <v>1.7065492303130401</v>
      </c>
      <c r="E199" s="176">
        <v>1.7596418730338901</v>
      </c>
      <c r="F199" s="176">
        <v>1.9094389721391458</v>
      </c>
      <c r="G199" s="176">
        <v>2.0573399054329427</v>
      </c>
      <c r="H199" s="176">
        <v>1.7672265362797264</v>
      </c>
      <c r="I199" s="176">
        <v>1.9151274695735228</v>
      </c>
      <c r="J199" s="176">
        <v>1.9615835319542663</v>
      </c>
      <c r="K199" s="176">
        <v>1.8316961738693289</v>
      </c>
      <c r="L199" s="176">
        <v>1.7994613550745278</v>
      </c>
      <c r="M199" s="176">
        <v>1.8108383499432814</v>
      </c>
      <c r="N199" s="176">
        <v>1.6705220798953202</v>
      </c>
      <c r="O199" s="176">
        <v>1.6563008363093781</v>
      </c>
      <c r="P199" s="176">
        <v>1.8212672619063053</v>
      </c>
      <c r="Q199" s="176">
        <v>1.7937728576401513</v>
      </c>
      <c r="R199" s="176">
        <v>1.8961658114589337</v>
      </c>
      <c r="S199" s="176">
        <v>1.8952177285532046</v>
      </c>
      <c r="T199" s="176">
        <v>2.018468506298035</v>
      </c>
      <c r="U199" s="176">
        <v>2.0023510969006333</v>
      </c>
      <c r="V199" s="176">
        <v>1.7795516140542089</v>
      </c>
      <c r="W199" s="176">
        <v>1.7416282978250299</v>
      </c>
      <c r="X199" s="871">
        <v>1.7767073653370207</v>
      </c>
      <c r="Y199" s="871">
        <v>1.786188194394315</v>
      </c>
      <c r="Z199" s="871">
        <v>1.7359398003906532</v>
      </c>
    </row>
    <row r="200" spans="1:26" ht="17.25" customHeight="1" x14ac:dyDescent="0.2">
      <c r="A200" s="162">
        <v>5</v>
      </c>
      <c r="B200" s="26" t="s">
        <v>12</v>
      </c>
      <c r="C200" s="176">
        <v>18.527828591641299</v>
      </c>
      <c r="D200" s="176">
        <v>18.766119512260012</v>
      </c>
      <c r="E200" s="176">
        <v>19.002305257516866</v>
      </c>
      <c r="F200" s="176">
        <v>19.250695177273862</v>
      </c>
      <c r="G200" s="176">
        <v>19.666247462618003</v>
      </c>
      <c r="H200" s="176">
        <v>20.107639901058285</v>
      </c>
      <c r="I200" s="176">
        <v>20.519787301789972</v>
      </c>
      <c r="J200" s="176">
        <v>20.962541570764333</v>
      </c>
      <c r="K200" s="176">
        <v>21.365402892835824</v>
      </c>
      <c r="L200" s="176">
        <v>21.902193902745765</v>
      </c>
      <c r="M200" s="176">
        <v>22.312478631083227</v>
      </c>
      <c r="N200" s="176">
        <v>22.975171391408601</v>
      </c>
      <c r="O200" s="176">
        <v>23.308308729483194</v>
      </c>
      <c r="P200" s="176">
        <v>23.655295054435207</v>
      </c>
      <c r="Q200" s="176">
        <v>24.083750453311985</v>
      </c>
      <c r="R200" s="176">
        <v>24.529495990306835</v>
      </c>
      <c r="S200" s="176">
        <v>24.964586784222618</v>
      </c>
      <c r="T200" s="176">
        <v>25.531673437226072</v>
      </c>
      <c r="U200" s="176">
        <v>25.951810442272009</v>
      </c>
      <c r="V200" s="176">
        <v>26.640423744969894</v>
      </c>
      <c r="W200" s="176">
        <v>26.736383154596204</v>
      </c>
      <c r="X200" s="871">
        <v>27.085971843211546</v>
      </c>
      <c r="Y200" s="871">
        <v>28.101680642504093</v>
      </c>
      <c r="Z200" s="871">
        <v>28.54252611220674</v>
      </c>
    </row>
    <row r="201" spans="1:26" x14ac:dyDescent="0.2">
      <c r="A201" s="162"/>
      <c r="B201" s="355" t="s">
        <v>509</v>
      </c>
      <c r="C201" s="235">
        <v>3.9016925087335661</v>
      </c>
      <c r="D201" s="235">
        <v>4.0116286811361377</v>
      </c>
      <c r="E201" s="235">
        <v>4.1179577843499713</v>
      </c>
      <c r="F201" s="235">
        <v>4.2349692593771273</v>
      </c>
      <c r="G201" s="235">
        <v>4.5176011136457399</v>
      </c>
      <c r="H201" s="235">
        <v>4.8245106723691933</v>
      </c>
      <c r="I201" s="235">
        <v>5.118915358005113</v>
      </c>
      <c r="J201" s="235">
        <v>5.4427401797998982</v>
      </c>
      <c r="K201" s="235">
        <v>5.7254712354097261</v>
      </c>
      <c r="L201" s="235">
        <v>6.14091690887052</v>
      </c>
      <c r="M201" s="235">
        <v>6.4294320572206374</v>
      </c>
      <c r="N201" s="235">
        <v>6.8978800506219455</v>
      </c>
      <c r="O201" s="235">
        <v>7.0348087507637453</v>
      </c>
      <c r="P201" s="235">
        <v>7.1835971345191467</v>
      </c>
      <c r="Q201" s="235">
        <v>7.4118395444223726</v>
      </c>
      <c r="R201" s="235">
        <v>7.6553309841936761</v>
      </c>
      <c r="S201" s="235">
        <v>7.973229169912206</v>
      </c>
      <c r="T201" s="235">
        <v>8.4218866105895636</v>
      </c>
      <c r="U201" s="235">
        <v>8.7222651291360727</v>
      </c>
      <c r="V201" s="235">
        <v>9.2899324065237181</v>
      </c>
      <c r="W201" s="235">
        <v>9.5545962959211668</v>
      </c>
      <c r="X201" s="872">
        <v>10.014321027131176</v>
      </c>
      <c r="Y201" s="872">
        <v>10.380611824592753</v>
      </c>
      <c r="Z201" s="872">
        <v>10.695301736742735</v>
      </c>
    </row>
    <row r="202" spans="1:26" x14ac:dyDescent="0.2">
      <c r="A202" s="162"/>
      <c r="B202" s="178" t="s">
        <v>13</v>
      </c>
      <c r="C202" s="89">
        <v>7.5786887230631717</v>
      </c>
      <c r="D202" s="89">
        <v>7.608167670402235</v>
      </c>
      <c r="E202" s="89">
        <v>7.6377612824765819</v>
      </c>
      <c r="F202" s="89">
        <v>7.6674700052994726</v>
      </c>
      <c r="G202" s="89">
        <v>7.6972942866190408</v>
      </c>
      <c r="H202" s="89">
        <v>7.727234575925026</v>
      </c>
      <c r="I202" s="89">
        <v>7.7480729687673673</v>
      </c>
      <c r="J202" s="89">
        <v>7.7689113616097103</v>
      </c>
      <c r="K202" s="89">
        <v>7.7897497544520524</v>
      </c>
      <c r="L202" s="89">
        <v>7.8105881472943945</v>
      </c>
      <c r="M202" s="89">
        <v>7.8314265401367393</v>
      </c>
      <c r="N202" s="89">
        <v>7.8872196564565566</v>
      </c>
      <c r="O202" s="89">
        <v>7.9430127727763793</v>
      </c>
      <c r="P202" s="89">
        <v>7.9988058890961993</v>
      </c>
      <c r="Q202" s="89">
        <v>8.0545990054160193</v>
      </c>
      <c r="R202" s="89">
        <v>8.1103921217358401</v>
      </c>
      <c r="S202" s="89">
        <v>8.12452397224801</v>
      </c>
      <c r="T202" s="89">
        <v>8.1386804466249583</v>
      </c>
      <c r="U202" s="89">
        <v>8.1528986739913698</v>
      </c>
      <c r="V202" s="89">
        <v>8.1671045895096768</v>
      </c>
      <c r="W202" s="89">
        <v>7.8904047510103617</v>
      </c>
      <c r="X202" s="870">
        <v>7.67100333919731</v>
      </c>
      <c r="Y202" s="870">
        <v>8.2098710261718733</v>
      </c>
      <c r="Z202" s="870">
        <v>8.2241762124470341</v>
      </c>
    </row>
    <row r="203" spans="1:26" x14ac:dyDescent="0.2">
      <c r="A203" s="162"/>
      <c r="B203" s="178" t="s">
        <v>14</v>
      </c>
      <c r="C203" s="89">
        <v>7.0474473598445604</v>
      </c>
      <c r="D203" s="89">
        <v>7.1463231607216384</v>
      </c>
      <c r="E203" s="89">
        <v>7.2465861906903113</v>
      </c>
      <c r="F203" s="89">
        <v>7.3482559125972617</v>
      </c>
      <c r="G203" s="89">
        <v>7.4513520623532212</v>
      </c>
      <c r="H203" s="89">
        <v>7.5558946527640671</v>
      </c>
      <c r="I203" s="89">
        <v>7.6527989750174905</v>
      </c>
      <c r="J203" s="89">
        <v>7.7508900293547249</v>
      </c>
      <c r="K203" s="89">
        <v>7.8501819029740458</v>
      </c>
      <c r="L203" s="89">
        <v>7.9506888465808476</v>
      </c>
      <c r="M203" s="89">
        <v>8.0516200337258503</v>
      </c>
      <c r="N203" s="89">
        <v>8.1900716843301016</v>
      </c>
      <c r="O203" s="89">
        <v>8.3304872059430686</v>
      </c>
      <c r="P203" s="89">
        <v>8.4728920308198585</v>
      </c>
      <c r="Q203" s="89">
        <v>8.6173119034735937</v>
      </c>
      <c r="R203" s="89">
        <v>8.7637728843773157</v>
      </c>
      <c r="S203" s="89">
        <v>8.8668336420624012</v>
      </c>
      <c r="T203" s="89">
        <v>8.9711063800115518</v>
      </c>
      <c r="U203" s="89">
        <v>9.0766466391445668</v>
      </c>
      <c r="V203" s="89">
        <v>9.1833867489365009</v>
      </c>
      <c r="W203" s="89">
        <v>9.2913821076646759</v>
      </c>
      <c r="X203" s="870">
        <v>9.4006474768830586</v>
      </c>
      <c r="Y203" s="870">
        <v>9.5111977917394643</v>
      </c>
      <c r="Z203" s="870">
        <v>9.6230481630169713</v>
      </c>
    </row>
    <row r="204" spans="1:26" s="119" customFormat="1" x14ac:dyDescent="0.2">
      <c r="A204" s="162"/>
      <c r="B204" s="119" t="s">
        <v>561</v>
      </c>
      <c r="C204" s="381">
        <v>6.4696496921942401</v>
      </c>
      <c r="D204" s="381">
        <v>6.9757121030327092</v>
      </c>
      <c r="E204" s="381">
        <v>6.4212580505590111</v>
      </c>
      <c r="F204" s="381">
        <v>6.9925525252246929</v>
      </c>
      <c r="G204" s="381">
        <v>7.7719199144824103</v>
      </c>
      <c r="H204" s="381">
        <v>8.2332329248081315</v>
      </c>
      <c r="I204" s="381">
        <v>7.8845823493914349</v>
      </c>
      <c r="J204" s="381">
        <v>7.9825318624662867</v>
      </c>
      <c r="K204" s="381">
        <v>7.4938961363618617</v>
      </c>
      <c r="L204" s="381">
        <v>8.0493559999999995</v>
      </c>
      <c r="M204" s="381">
        <v>9.1702275325176394</v>
      </c>
      <c r="N204" s="381">
        <v>8.943580035524807</v>
      </c>
      <c r="O204" s="381">
        <v>8.9233826952635091</v>
      </c>
      <c r="P204" s="381">
        <v>8.4846231765637423</v>
      </c>
      <c r="Q204" s="381">
        <v>8.6109332040087203</v>
      </c>
      <c r="R204" s="381">
        <v>9.1748334034828645</v>
      </c>
      <c r="S204" s="381">
        <v>8.9527600556584499</v>
      </c>
      <c r="T204" s="381">
        <v>8.1588733029505782</v>
      </c>
      <c r="U204" s="381">
        <v>8.2189104232180643</v>
      </c>
      <c r="V204" s="381">
        <v>7.0340776632441724</v>
      </c>
      <c r="W204" s="381">
        <v>8.3631781676154731</v>
      </c>
      <c r="X204" s="870">
        <v>8.3828138724894004</v>
      </c>
      <c r="Y204" s="870">
        <v>9.7467298647489731</v>
      </c>
      <c r="Z204" s="870">
        <v>11.079624128968172</v>
      </c>
    </row>
    <row r="205" spans="1:26" s="119" customFormat="1" x14ac:dyDescent="0.2">
      <c r="A205" s="162"/>
      <c r="B205" s="119" t="s">
        <v>408</v>
      </c>
      <c r="C205" s="381">
        <v>-1.3719075820007622</v>
      </c>
      <c r="D205" s="381">
        <v>-1.2017172694332086</v>
      </c>
      <c r="E205" s="381">
        <v>-1.0757821458805175</v>
      </c>
      <c r="F205" s="381">
        <v>-1.0559371093575884</v>
      </c>
      <c r="G205" s="381">
        <v>-1.3774671144161821</v>
      </c>
      <c r="H205" s="381">
        <v>-1.521212243493768</v>
      </c>
      <c r="I205" s="381">
        <v>-1.7757499503930618</v>
      </c>
      <c r="J205" s="381">
        <v>-2.2244866638788108</v>
      </c>
      <c r="K205" s="381">
        <v>-1.0131821789023181</v>
      </c>
      <c r="L205" s="381">
        <v>-0.92458138905101783</v>
      </c>
      <c r="M205" s="381">
        <v>-1.2273765734912587</v>
      </c>
      <c r="N205" s="381">
        <v>-1.4501815015756048</v>
      </c>
      <c r="O205" s="381">
        <v>-1.5880444510653025</v>
      </c>
      <c r="P205" s="381">
        <v>-1.644002949476725</v>
      </c>
      <c r="Q205" s="381">
        <v>-1.3386466637755801</v>
      </c>
      <c r="R205" s="381">
        <v>-1.5490913155450072</v>
      </c>
      <c r="S205" s="381">
        <v>-1.712719616641301</v>
      </c>
      <c r="T205" s="381">
        <v>-1.5729292449297039</v>
      </c>
      <c r="U205" s="381">
        <v>-1.5721964034418574</v>
      </c>
      <c r="V205" s="381">
        <v>-1.6984194436720632</v>
      </c>
      <c r="W205" s="381">
        <v>-1.9984108769846558</v>
      </c>
      <c r="X205" s="870">
        <v>-2.3559525569576758</v>
      </c>
      <c r="Y205" s="870">
        <v>-2.3662478544117529</v>
      </c>
      <c r="Z205" s="870">
        <v>-2.7979078877138281</v>
      </c>
    </row>
    <row r="206" spans="1:26" ht="20.25" customHeight="1" x14ac:dyDescent="0.2">
      <c r="A206" s="170"/>
      <c r="B206" s="171" t="s">
        <v>562</v>
      </c>
      <c r="C206" s="172">
        <v>103.31446980492385</v>
      </c>
      <c r="D206" s="172">
        <v>99.694374103443025</v>
      </c>
      <c r="E206" s="172">
        <v>90.164746841777699</v>
      </c>
      <c r="F206" s="172">
        <v>92.672037873203138</v>
      </c>
      <c r="G206" s="172">
        <v>94.778919684869805</v>
      </c>
      <c r="H206" s="172">
        <v>98.046043719505164</v>
      </c>
      <c r="I206" s="172">
        <v>97.900298877535036</v>
      </c>
      <c r="J206" s="172">
        <v>101.01586878472921</v>
      </c>
      <c r="K206" s="172">
        <v>101.67380499278634</v>
      </c>
      <c r="L206" s="172">
        <v>102.47277918126437</v>
      </c>
      <c r="M206" s="172">
        <v>106.31018546747397</v>
      </c>
      <c r="N206" s="172">
        <v>106.35625507633708</v>
      </c>
      <c r="O206" s="172">
        <v>109.14349744293877</v>
      </c>
      <c r="P206" s="172">
        <v>108.49594922471738</v>
      </c>
      <c r="Q206" s="172">
        <v>108.26965833489577</v>
      </c>
      <c r="R206" s="172">
        <v>113.66626023531603</v>
      </c>
      <c r="S206" s="172">
        <v>116.57104818280358</v>
      </c>
      <c r="T206" s="172">
        <v>112.82085180979584</v>
      </c>
      <c r="U206" s="172">
        <v>111.89946496673902</v>
      </c>
      <c r="V206" s="172">
        <v>110.72041553000389</v>
      </c>
      <c r="W206" s="172">
        <v>117.09822992051031</v>
      </c>
      <c r="X206" s="873">
        <v>120.08115103341262</v>
      </c>
      <c r="Y206" s="873">
        <v>124.41261912766225</v>
      </c>
      <c r="Z206" s="873">
        <v>124.52032785266586</v>
      </c>
    </row>
    <row r="207" spans="1:26" s="861" customFormat="1" ht="15" x14ac:dyDescent="0.2">
      <c r="A207" s="960"/>
      <c r="B207" s="1217" t="s">
        <v>1237</v>
      </c>
      <c r="C207" s="961">
        <f t="shared" ref="C207:Y207" si="255">C23</f>
        <v>100.71431917812457</v>
      </c>
      <c r="D207" s="961">
        <f t="shared" si="255"/>
        <v>97.6582405934154</v>
      </c>
      <c r="E207" s="961">
        <f t="shared" si="255"/>
        <v>88.444415469993345</v>
      </c>
      <c r="F207" s="961">
        <f t="shared" si="255"/>
        <v>90.513120285155679</v>
      </c>
      <c r="G207" s="961">
        <f t="shared" si="255"/>
        <v>95.082963623808922</v>
      </c>
      <c r="H207" s="961">
        <f t="shared" si="255"/>
        <v>97.594802728478911</v>
      </c>
      <c r="I207" s="961">
        <f t="shared" si="255"/>
        <v>97.514165083254611</v>
      </c>
      <c r="J207" s="961">
        <f t="shared" si="255"/>
        <v>99.665917723941504</v>
      </c>
      <c r="K207" s="961">
        <f t="shared" si="255"/>
        <v>100.82611013284425</v>
      </c>
      <c r="L207" s="961">
        <f t="shared" si="255"/>
        <v>101.71366677262193</v>
      </c>
      <c r="M207" s="961">
        <f t="shared" si="255"/>
        <v>104.89792204293575</v>
      </c>
      <c r="N207" s="961">
        <f t="shared" si="255"/>
        <v>105.35086018982469</v>
      </c>
      <c r="O207" s="961">
        <f t="shared" si="255"/>
        <v>106.48542523139812</v>
      </c>
      <c r="P207" s="961">
        <f t="shared" si="255"/>
        <v>105.81536803252189</v>
      </c>
      <c r="Q207" s="961">
        <f t="shared" si="255"/>
        <v>105.55033446100275</v>
      </c>
      <c r="R207" s="961">
        <f t="shared" si="255"/>
        <v>111.33713988428408</v>
      </c>
      <c r="S207" s="961">
        <f t="shared" si="255"/>
        <v>113.71501297762394</v>
      </c>
      <c r="T207" s="961">
        <f t="shared" si="255"/>
        <v>109.58121643250598</v>
      </c>
      <c r="U207" s="961">
        <f t="shared" si="255"/>
        <v>109.88649514554776</v>
      </c>
      <c r="V207" s="961">
        <f t="shared" si="255"/>
        <v>107.32822132366373</v>
      </c>
      <c r="W207" s="961">
        <f t="shared" si="255"/>
        <v>111.42983719761268</v>
      </c>
      <c r="X207" s="961">
        <f t="shared" si="255"/>
        <v>114.29301300985472</v>
      </c>
      <c r="Y207" s="961">
        <f t="shared" si="255"/>
        <v>119.73502613591022</v>
      </c>
      <c r="Z207" s="961">
        <f t="shared" ref="Z207:Z208" si="256">Z23</f>
        <v>121.62823007574441</v>
      </c>
    </row>
    <row r="208" spans="1:26" s="861" customFormat="1" ht="15" x14ac:dyDescent="0.2">
      <c r="A208" s="960"/>
      <c r="B208" s="1218" t="s">
        <v>1425</v>
      </c>
      <c r="C208" s="961">
        <f t="shared" ref="C208:Y208" si="257">C24</f>
        <v>103.31446980492385</v>
      </c>
      <c r="D208" s="961">
        <f t="shared" si="257"/>
        <v>99.694374103443025</v>
      </c>
      <c r="E208" s="961">
        <f t="shared" si="257"/>
        <v>90.164746841777685</v>
      </c>
      <c r="F208" s="961">
        <f t="shared" si="257"/>
        <v>92.672037873203124</v>
      </c>
      <c r="G208" s="961">
        <f t="shared" si="257"/>
        <v>94.778919684869791</v>
      </c>
      <c r="H208" s="961">
        <f t="shared" si="257"/>
        <v>98.046043719505164</v>
      </c>
      <c r="I208" s="961">
        <f t="shared" si="257"/>
        <v>97.90029887753505</v>
      </c>
      <c r="J208" s="961">
        <f t="shared" si="257"/>
        <v>101.01586878472924</v>
      </c>
      <c r="K208" s="961">
        <f t="shared" si="257"/>
        <v>101.67380499278633</v>
      </c>
      <c r="L208" s="961">
        <f t="shared" si="257"/>
        <v>102.47277918126439</v>
      </c>
      <c r="M208" s="961">
        <f t="shared" si="257"/>
        <v>106.30990452352501</v>
      </c>
      <c r="N208" s="961">
        <f t="shared" si="257"/>
        <v>106.34749763885975</v>
      </c>
      <c r="O208" s="961">
        <f t="shared" si="257"/>
        <v>109.12715534025588</v>
      </c>
      <c r="P208" s="961">
        <f t="shared" si="257"/>
        <v>108.47820401665666</v>
      </c>
      <c r="Q208" s="961">
        <f t="shared" si="257"/>
        <v>108.24506979531894</v>
      </c>
      <c r="R208" s="961">
        <f t="shared" si="257"/>
        <v>113.26761694640921</v>
      </c>
      <c r="S208" s="961">
        <f t="shared" si="257"/>
        <v>115.63127498247164</v>
      </c>
      <c r="T208" s="961">
        <f t="shared" si="257"/>
        <v>111.81611587604176</v>
      </c>
      <c r="U208" s="961">
        <f t="shared" si="257"/>
        <v>110.60605042293706</v>
      </c>
      <c r="V208" s="961">
        <f t="shared" si="257"/>
        <v>109.23568599507674</v>
      </c>
      <c r="W208" s="961">
        <f t="shared" si="257"/>
        <v>114.97705281435829</v>
      </c>
      <c r="X208" s="961">
        <f t="shared" si="257"/>
        <v>118.13579604688074</v>
      </c>
      <c r="Y208" s="961">
        <f t="shared" si="257"/>
        <v>122.01087470748708</v>
      </c>
      <c r="Z208" s="961">
        <f t="shared" si="256"/>
        <v>122.0973882059557</v>
      </c>
    </row>
    <row r="209" spans="1:26" s="861" customFormat="1" ht="15" x14ac:dyDescent="0.2">
      <c r="A209" s="972" t="s">
        <v>1388</v>
      </c>
      <c r="B209" s="962"/>
      <c r="C209" s="961"/>
      <c r="D209" s="961"/>
      <c r="E209" s="961"/>
      <c r="F209" s="961"/>
      <c r="G209" s="961"/>
      <c r="H209" s="961"/>
      <c r="I209" s="961"/>
      <c r="J209" s="961"/>
      <c r="K209" s="961"/>
      <c r="L209" s="961"/>
      <c r="M209" s="961"/>
      <c r="N209" s="961"/>
      <c r="O209" s="961"/>
      <c r="P209" s="961"/>
      <c r="Q209" s="961"/>
      <c r="R209" s="961"/>
      <c r="S209" s="961"/>
      <c r="T209" s="961"/>
      <c r="U209" s="961"/>
      <c r="V209" s="961"/>
      <c r="W209" s="961"/>
      <c r="X209" s="961"/>
      <c r="Y209" s="961"/>
      <c r="Z209" s="961"/>
    </row>
    <row r="210" spans="1:26" s="144" customFormat="1" ht="20.25" customHeight="1" x14ac:dyDescent="0.2">
      <c r="A210" s="180" t="s">
        <v>1188</v>
      </c>
      <c r="X210" s="967"/>
      <c r="Y210" s="967"/>
      <c r="Z210" s="967"/>
    </row>
    <row r="211" spans="1:26" ht="15" x14ac:dyDescent="0.2">
      <c r="A211" s="132" t="str">
        <f>Index!B53</f>
        <v>Table 6i :    Pohnpei: Current price GDP by institutional sector and income components, FY2003-FY2018</v>
      </c>
    </row>
    <row r="212" spans="1:26" ht="18.75" customHeight="1" x14ac:dyDescent="0.2">
      <c r="A212" s="159"/>
      <c r="B212" s="160" t="s">
        <v>397</v>
      </c>
      <c r="C212" s="161" t="str">
        <f t="shared" ref="C212:X212" si="258">C2</f>
        <v>FY1995</v>
      </c>
      <c r="D212" s="161" t="str">
        <f t="shared" si="258"/>
        <v>FY1996</v>
      </c>
      <c r="E212" s="161" t="str">
        <f t="shared" si="258"/>
        <v>FY1997</v>
      </c>
      <c r="F212" s="161" t="str">
        <f t="shared" si="258"/>
        <v>FY1998</v>
      </c>
      <c r="G212" s="161" t="str">
        <f t="shared" si="258"/>
        <v>FY1999</v>
      </c>
      <c r="H212" s="161" t="str">
        <f t="shared" si="258"/>
        <v>FY2000</v>
      </c>
      <c r="I212" s="161" t="str">
        <f t="shared" si="258"/>
        <v>FY2001</v>
      </c>
      <c r="J212" s="161" t="str">
        <f t="shared" si="258"/>
        <v>FY2002</v>
      </c>
      <c r="K212" s="161" t="str">
        <f t="shared" si="258"/>
        <v>FY2003</v>
      </c>
      <c r="L212" s="161" t="str">
        <f t="shared" si="258"/>
        <v>FY2004</v>
      </c>
      <c r="M212" s="161" t="str">
        <f t="shared" si="258"/>
        <v>FY2005</v>
      </c>
      <c r="N212" s="161" t="str">
        <f t="shared" si="258"/>
        <v>FY2006</v>
      </c>
      <c r="O212" s="161" t="str">
        <f t="shared" si="258"/>
        <v>FY2007</v>
      </c>
      <c r="P212" s="161" t="str">
        <f t="shared" si="258"/>
        <v>FY2008</v>
      </c>
      <c r="Q212" s="161" t="str">
        <f t="shared" si="258"/>
        <v>FY2009</v>
      </c>
      <c r="R212" s="161" t="str">
        <f t="shared" si="258"/>
        <v>FY2010</v>
      </c>
      <c r="S212" s="161" t="str">
        <f t="shared" si="258"/>
        <v>FY2011</v>
      </c>
      <c r="T212" s="161" t="str">
        <f t="shared" si="258"/>
        <v>FY2012</v>
      </c>
      <c r="U212" s="161" t="str">
        <f t="shared" si="258"/>
        <v>FY2013</v>
      </c>
      <c r="V212" s="161" t="str">
        <f t="shared" si="258"/>
        <v>FY2014</v>
      </c>
      <c r="W212" s="161" t="str">
        <f t="shared" si="258"/>
        <v>FY2015</v>
      </c>
      <c r="X212" s="857" t="str">
        <f t="shared" si="258"/>
        <v>FY2016</v>
      </c>
      <c r="Y212" s="857" t="str">
        <f t="shared" ref="Y212:Z212" si="259">Y2</f>
        <v>FY2017</v>
      </c>
      <c r="Z212" s="857" t="str">
        <f t="shared" si="259"/>
        <v>FY2018</v>
      </c>
    </row>
    <row r="213" spans="1:26" ht="18.75" customHeight="1" x14ac:dyDescent="0.2">
      <c r="A213" s="162">
        <v>1</v>
      </c>
      <c r="B213" s="163" t="s">
        <v>0</v>
      </c>
      <c r="C213" s="164">
        <v>35.974398870796087</v>
      </c>
      <c r="D213" s="164">
        <v>34.587931280765289</v>
      </c>
      <c r="E213" s="164">
        <v>29.182455153003716</v>
      </c>
      <c r="F213" s="164">
        <v>33.033174086974213</v>
      </c>
      <c r="G213" s="164">
        <v>32.772787436742888</v>
      </c>
      <c r="H213" s="164">
        <v>35.342832695214888</v>
      </c>
      <c r="I213" s="164">
        <v>34.811377050473368</v>
      </c>
      <c r="J213" s="164">
        <v>35.980479588406034</v>
      </c>
      <c r="K213" s="164">
        <v>35.716493517733497</v>
      </c>
      <c r="L213" s="164">
        <v>35.754045255402197</v>
      </c>
      <c r="M213" s="164">
        <v>38.909014877422692</v>
      </c>
      <c r="N213" s="164">
        <v>39.291649216750244</v>
      </c>
      <c r="O213" s="164">
        <v>43.204574605511688</v>
      </c>
      <c r="P213" s="164">
        <v>47.833659364281964</v>
      </c>
      <c r="Q213" s="164">
        <v>48.493486691774741</v>
      </c>
      <c r="R213" s="164">
        <v>53.151378163957567</v>
      </c>
      <c r="S213" s="164">
        <v>58.861901847048955</v>
      </c>
      <c r="T213" s="164">
        <v>63.055459699153175</v>
      </c>
      <c r="U213" s="164">
        <v>57.640758279715612</v>
      </c>
      <c r="V213" s="164">
        <v>55.477566642951913</v>
      </c>
      <c r="W213" s="164">
        <v>56.631844339691213</v>
      </c>
      <c r="X213" s="875">
        <v>65.433395746450515</v>
      </c>
      <c r="Y213" s="875">
        <v>72.87676165161119</v>
      </c>
      <c r="Z213" s="875">
        <v>65.997169096408641</v>
      </c>
    </row>
    <row r="214" spans="1:26" x14ac:dyDescent="0.2">
      <c r="A214" s="162">
        <v>1.1000000000000001</v>
      </c>
      <c r="B214" s="5" t="s">
        <v>1</v>
      </c>
      <c r="C214" s="89">
        <v>26.878796433158492</v>
      </c>
      <c r="D214" s="89">
        <v>26.1864751766918</v>
      </c>
      <c r="E214" s="89">
        <v>24.637851578683083</v>
      </c>
      <c r="F214" s="89">
        <v>25.013425087664139</v>
      </c>
      <c r="G214" s="89">
        <v>25.701274214455239</v>
      </c>
      <c r="H214" s="89">
        <v>26.640214040261199</v>
      </c>
      <c r="I214" s="89">
        <v>27.374121777662836</v>
      </c>
      <c r="J214" s="89">
        <v>26.93654785888998</v>
      </c>
      <c r="K214" s="89">
        <v>25.9373053609336</v>
      </c>
      <c r="L214" s="89">
        <v>27.127284001680952</v>
      </c>
      <c r="M214" s="89">
        <v>29.473272559367473</v>
      </c>
      <c r="N214" s="89">
        <v>30.237513159442557</v>
      </c>
      <c r="O214" s="89">
        <v>32.239182408944032</v>
      </c>
      <c r="P214" s="89">
        <v>35.057004765962475</v>
      </c>
      <c r="Q214" s="89">
        <v>32.000743101008084</v>
      </c>
      <c r="R214" s="89">
        <v>37.58933158066273</v>
      </c>
      <c r="S214" s="89">
        <v>41.102201593497981</v>
      </c>
      <c r="T214" s="89">
        <v>37.948656142188753</v>
      </c>
      <c r="U214" s="89">
        <v>37.344672734035633</v>
      </c>
      <c r="V214" s="89">
        <v>35.681471663084508</v>
      </c>
      <c r="W214" s="89">
        <v>37.368747635595582</v>
      </c>
      <c r="X214" s="870">
        <v>38.926571164114051</v>
      </c>
      <c r="Y214" s="870">
        <v>40.413684103972102</v>
      </c>
      <c r="Z214" s="870">
        <v>41.152564655979901</v>
      </c>
    </row>
    <row r="215" spans="1:26" x14ac:dyDescent="0.2">
      <c r="A215" s="162"/>
      <c r="B215" s="6" t="s">
        <v>358</v>
      </c>
      <c r="C215" s="89">
        <v>13.826494433158492</v>
      </c>
      <c r="D215" s="89">
        <v>14.023864176691806</v>
      </c>
      <c r="E215" s="89">
        <v>13.038633578683084</v>
      </c>
      <c r="F215" s="89">
        <v>12.919241087664139</v>
      </c>
      <c r="G215" s="89">
        <v>13.701710214455241</v>
      </c>
      <c r="H215" s="89">
        <v>14.3435710402612</v>
      </c>
      <c r="I215" s="89">
        <v>14.820158777662835</v>
      </c>
      <c r="J215" s="89">
        <v>14.37478385888998</v>
      </c>
      <c r="K215" s="89">
        <v>13.979272585069397</v>
      </c>
      <c r="L215" s="89">
        <v>14.356230524036992</v>
      </c>
      <c r="M215" s="89">
        <v>15.172133977114793</v>
      </c>
      <c r="N215" s="89">
        <v>15.259275146829266</v>
      </c>
      <c r="O215" s="89">
        <v>16.120227969608059</v>
      </c>
      <c r="P215" s="89">
        <v>17.287503922764284</v>
      </c>
      <c r="Q215" s="89">
        <v>17.725635225619893</v>
      </c>
      <c r="R215" s="89">
        <v>20.400354496296178</v>
      </c>
      <c r="S215" s="89">
        <v>22.237905195222758</v>
      </c>
      <c r="T215" s="89">
        <v>20.908214072809443</v>
      </c>
      <c r="U215" s="89">
        <v>20.39525658861697</v>
      </c>
      <c r="V215" s="89">
        <v>19.763364769694093</v>
      </c>
      <c r="W215" s="89">
        <v>21.247293166210994</v>
      </c>
      <c r="X215" s="870">
        <v>22.121949675026283</v>
      </c>
      <c r="Y215" s="870">
        <v>22.749202936108567</v>
      </c>
      <c r="Z215" s="870">
        <v>23.006043667386511</v>
      </c>
    </row>
    <row r="216" spans="1:26" x14ac:dyDescent="0.2">
      <c r="A216" s="162"/>
      <c r="B216" s="6" t="s">
        <v>3</v>
      </c>
      <c r="C216" s="89">
        <v>13.052302000000001</v>
      </c>
      <c r="D216" s="89">
        <v>12.162610999999997</v>
      </c>
      <c r="E216" s="89">
        <v>11.599218</v>
      </c>
      <c r="F216" s="89">
        <v>12.094184</v>
      </c>
      <c r="G216" s="89">
        <v>11.999563999999999</v>
      </c>
      <c r="H216" s="89">
        <v>12.296643000000001</v>
      </c>
      <c r="I216" s="89">
        <v>12.553963</v>
      </c>
      <c r="J216" s="89">
        <v>12.561764000000002</v>
      </c>
      <c r="K216" s="89">
        <v>11.958032775864201</v>
      </c>
      <c r="L216" s="89">
        <v>12.77105347764396</v>
      </c>
      <c r="M216" s="89">
        <v>14.30113858225268</v>
      </c>
      <c r="N216" s="89">
        <v>14.978238012613289</v>
      </c>
      <c r="O216" s="89">
        <v>16.118954439335976</v>
      </c>
      <c r="P216" s="89">
        <v>17.769500843198195</v>
      </c>
      <c r="Q216" s="89">
        <v>14.275107875388189</v>
      </c>
      <c r="R216" s="89">
        <v>17.188977084366556</v>
      </c>
      <c r="S216" s="89">
        <v>18.864296398275219</v>
      </c>
      <c r="T216" s="89">
        <v>17.040442069379313</v>
      </c>
      <c r="U216" s="89">
        <v>16.949416145418663</v>
      </c>
      <c r="V216" s="89">
        <v>15.918106893390419</v>
      </c>
      <c r="W216" s="89">
        <v>16.121454469384584</v>
      </c>
      <c r="X216" s="971">
        <v>16.804621489087765</v>
      </c>
      <c r="Y216" s="971">
        <v>17.664481167863531</v>
      </c>
      <c r="Z216" s="971">
        <v>18.146520988593387</v>
      </c>
    </row>
    <row r="217" spans="1:26" x14ac:dyDescent="0.2">
      <c r="A217" s="162" t="s">
        <v>89</v>
      </c>
      <c r="B217" s="5" t="s">
        <v>4</v>
      </c>
      <c r="C217" s="89">
        <v>9.095602437637595</v>
      </c>
      <c r="D217" s="89">
        <v>8.4014561040734854</v>
      </c>
      <c r="E217" s="89">
        <v>4.5446035743206314</v>
      </c>
      <c r="F217" s="89">
        <v>8.0197489993100746</v>
      </c>
      <c r="G217" s="89">
        <v>7.0715132222876482</v>
      </c>
      <c r="H217" s="89">
        <v>8.7026186549536888</v>
      </c>
      <c r="I217" s="89">
        <v>7.437255272810531</v>
      </c>
      <c r="J217" s="89">
        <v>9.0439317295160535</v>
      </c>
      <c r="K217" s="89">
        <v>9.7791881567999006</v>
      </c>
      <c r="L217" s="89">
        <v>8.6267612537212468</v>
      </c>
      <c r="M217" s="89">
        <v>9.4357423180552225</v>
      </c>
      <c r="N217" s="89">
        <v>9.0541360573076872</v>
      </c>
      <c r="O217" s="89">
        <v>10.965392196567654</v>
      </c>
      <c r="P217" s="89">
        <v>12.776654598319487</v>
      </c>
      <c r="Q217" s="89">
        <v>16.492743590766658</v>
      </c>
      <c r="R217" s="89">
        <v>15.562046583294837</v>
      </c>
      <c r="S217" s="89">
        <v>17.759700253550974</v>
      </c>
      <c r="T217" s="89">
        <v>25.106803556964422</v>
      </c>
      <c r="U217" s="89">
        <v>20.296085545679976</v>
      </c>
      <c r="V217" s="89">
        <v>19.796094979867409</v>
      </c>
      <c r="W217" s="89">
        <v>19.263096704095627</v>
      </c>
      <c r="X217" s="870">
        <v>26.506824582336467</v>
      </c>
      <c r="Y217" s="870">
        <v>32.463077547639081</v>
      </c>
      <c r="Z217" s="870">
        <v>24.844604440428739</v>
      </c>
    </row>
    <row r="218" spans="1:26" x14ac:dyDescent="0.2">
      <c r="A218" s="162"/>
      <c r="B218" s="6" t="s">
        <v>358</v>
      </c>
      <c r="C218" s="89">
        <v>7.2282012822030453</v>
      </c>
      <c r="D218" s="89">
        <v>8.3260445904945559</v>
      </c>
      <c r="E218" s="89">
        <v>7.4000946816964106</v>
      </c>
      <c r="F218" s="89">
        <v>8.3056144254795043</v>
      </c>
      <c r="G218" s="89">
        <v>8.208562417868194</v>
      </c>
      <c r="H218" s="89">
        <v>7.3738992752675241</v>
      </c>
      <c r="I218" s="89">
        <v>6.8385739821112352</v>
      </c>
      <c r="J218" s="89">
        <v>7.4035271276114045</v>
      </c>
      <c r="K218" s="89">
        <v>6.8953109002414719</v>
      </c>
      <c r="L218" s="89">
        <v>6.5604663006467154</v>
      </c>
      <c r="M218" s="89">
        <v>6.3692716118400181</v>
      </c>
      <c r="N218" s="89">
        <v>6.4908916625360931</v>
      </c>
      <c r="O218" s="89">
        <v>7.156005453745105</v>
      </c>
      <c r="P218" s="89">
        <v>6.7413021861789026</v>
      </c>
      <c r="Q218" s="89">
        <v>7.2725969049645096</v>
      </c>
      <c r="R218" s="89">
        <v>7.5234207130526709</v>
      </c>
      <c r="S218" s="89">
        <v>7.7728994411360279</v>
      </c>
      <c r="T218" s="89">
        <v>8.1249566547851</v>
      </c>
      <c r="U218" s="89">
        <v>7.8228301777367726</v>
      </c>
      <c r="V218" s="89">
        <v>9.3859511067004586</v>
      </c>
      <c r="W218" s="89">
        <v>10.291458903239569</v>
      </c>
      <c r="X218" s="870">
        <v>12.297301684804312</v>
      </c>
      <c r="Y218" s="870">
        <v>11.491925769330004</v>
      </c>
      <c r="Z218" s="870">
        <v>11.528446401315524</v>
      </c>
    </row>
    <row r="219" spans="1:26" x14ac:dyDescent="0.2">
      <c r="A219" s="162"/>
      <c r="B219" s="6" t="s">
        <v>3</v>
      </c>
      <c r="C219" s="89">
        <v>3.6296371446154794</v>
      </c>
      <c r="D219" s="89">
        <v>2.2672427980047991</v>
      </c>
      <c r="E219" s="89">
        <v>-1.0133316536631951</v>
      </c>
      <c r="F219" s="89">
        <v>2.0138642921078831</v>
      </c>
      <c r="G219" s="89">
        <v>0.96791737121889332</v>
      </c>
      <c r="H219" s="89">
        <v>4.2434419083961954</v>
      </c>
      <c r="I219" s="89">
        <v>2.5441251651067858</v>
      </c>
      <c r="J219" s="89">
        <v>2.7769945090983237</v>
      </c>
      <c r="K219" s="89">
        <v>3.5765732565584285</v>
      </c>
      <c r="L219" s="89">
        <v>2.4817949530745307</v>
      </c>
      <c r="M219" s="89">
        <v>3.4894130024480576</v>
      </c>
      <c r="N219" s="89">
        <v>2.9578153947715942</v>
      </c>
      <c r="O219" s="89">
        <v>4.1112997428225491</v>
      </c>
      <c r="P219" s="89">
        <v>6.3139104121405847</v>
      </c>
      <c r="Q219" s="89">
        <v>9.4594456858021463</v>
      </c>
      <c r="R219" s="89">
        <v>8.2670698702421657</v>
      </c>
      <c r="S219" s="89">
        <v>10.22575681241495</v>
      </c>
      <c r="T219" s="89">
        <v>17.183454902179324</v>
      </c>
      <c r="U219" s="89">
        <v>12.750896367943204</v>
      </c>
      <c r="V219" s="89">
        <v>10.701385873166952</v>
      </c>
      <c r="W219" s="89">
        <v>9.2639706060202371</v>
      </c>
      <c r="X219" s="870">
        <v>14.636131086369929</v>
      </c>
      <c r="Y219" s="870">
        <v>21.31736420008864</v>
      </c>
      <c r="Z219" s="870">
        <v>13.772692430260248</v>
      </c>
    </row>
    <row r="220" spans="1:26" x14ac:dyDescent="0.2">
      <c r="A220" s="162"/>
      <c r="B220" s="6" t="s">
        <v>5</v>
      </c>
      <c r="C220" s="89">
        <v>-1.7622359891809305</v>
      </c>
      <c r="D220" s="89">
        <v>-2.1918312844258701</v>
      </c>
      <c r="E220" s="89">
        <v>-1.8421594537125838</v>
      </c>
      <c r="F220" s="89">
        <v>-2.2997297182773129</v>
      </c>
      <c r="G220" s="89">
        <v>-2.1049665667994395</v>
      </c>
      <c r="H220" s="89">
        <v>-2.9147225287100302</v>
      </c>
      <c r="I220" s="89">
        <v>-1.9454438744074907</v>
      </c>
      <c r="J220" s="89">
        <v>-1.136589907193674</v>
      </c>
      <c r="K220" s="89">
        <v>-0.69269599999999987</v>
      </c>
      <c r="L220" s="89">
        <v>-0.41549999999999998</v>
      </c>
      <c r="M220" s="89">
        <v>-0.42294229623285329</v>
      </c>
      <c r="N220" s="89">
        <v>-0.39457100000000001</v>
      </c>
      <c r="O220" s="89">
        <v>-0.30191299999999999</v>
      </c>
      <c r="P220" s="89">
        <v>-0.27855799999999997</v>
      </c>
      <c r="Q220" s="89">
        <v>-0.23929899999999998</v>
      </c>
      <c r="R220" s="89">
        <v>-0.22844399999999998</v>
      </c>
      <c r="S220" s="89">
        <v>-0.238956</v>
      </c>
      <c r="T220" s="89">
        <v>-0.20160800000000001</v>
      </c>
      <c r="U220" s="89">
        <v>-0.27764100000000003</v>
      </c>
      <c r="V220" s="89">
        <v>-0.291242</v>
      </c>
      <c r="W220" s="89">
        <v>-0.29233280516418036</v>
      </c>
      <c r="X220" s="870">
        <v>-0.42660818883777174</v>
      </c>
      <c r="Y220" s="870">
        <v>-0.34621242177956091</v>
      </c>
      <c r="Z220" s="870">
        <v>-0.45653439114703226</v>
      </c>
    </row>
    <row r="221" spans="1:26" ht="17.25" customHeight="1" x14ac:dyDescent="0.2">
      <c r="A221" s="162">
        <v>2</v>
      </c>
      <c r="B221" s="26" t="s">
        <v>92</v>
      </c>
      <c r="C221" s="176">
        <v>1.5349544986658021</v>
      </c>
      <c r="D221" s="176">
        <v>1.3523273099134323</v>
      </c>
      <c r="E221" s="176">
        <v>1.3883501016014634</v>
      </c>
      <c r="F221" s="176">
        <v>1.0848011400463005</v>
      </c>
      <c r="G221" s="176">
        <v>1.7984843180611869</v>
      </c>
      <c r="H221" s="176">
        <v>1.9674645004750739</v>
      </c>
      <c r="I221" s="176">
        <v>2.584366828178263</v>
      </c>
      <c r="J221" s="176">
        <v>3.0841103980825828</v>
      </c>
      <c r="K221" s="176">
        <v>1.3368046023073752</v>
      </c>
      <c r="L221" s="176">
        <v>1.3348297103719353</v>
      </c>
      <c r="M221" s="176">
        <v>2.0217823832065069</v>
      </c>
      <c r="N221" s="176">
        <v>2.4654108182951342</v>
      </c>
      <c r="O221" s="176">
        <v>2.7222633210331608</v>
      </c>
      <c r="P221" s="176">
        <v>2.6813443755691848</v>
      </c>
      <c r="Q221" s="176">
        <v>2.212748561876527</v>
      </c>
      <c r="R221" s="176">
        <v>3.0682849764785916</v>
      </c>
      <c r="S221" s="176">
        <v>4.4283182451810941</v>
      </c>
      <c r="T221" s="176">
        <v>5.4081657952523692</v>
      </c>
      <c r="U221" s="176">
        <v>6.7105668254261586</v>
      </c>
      <c r="V221" s="176">
        <v>22.492323846364346</v>
      </c>
      <c r="W221" s="176">
        <v>8.1149249904569309</v>
      </c>
      <c r="X221" s="871">
        <v>9.4144469624272578</v>
      </c>
      <c r="Y221" s="871">
        <v>20.248986938879806</v>
      </c>
      <c r="Z221" s="871">
        <v>61.577662539792527</v>
      </c>
    </row>
    <row r="222" spans="1:26" x14ac:dyDescent="0.2">
      <c r="A222" s="162"/>
      <c r="B222" s="177" t="s">
        <v>2</v>
      </c>
      <c r="C222" s="89">
        <v>1.4566414323117041</v>
      </c>
      <c r="D222" s="89">
        <v>1.4134310747563739</v>
      </c>
      <c r="E222" s="89">
        <v>1.4736484807399908</v>
      </c>
      <c r="F222" s="89">
        <v>1.7562272671246362</v>
      </c>
      <c r="G222" s="89">
        <v>1.7291358451341439</v>
      </c>
      <c r="H222" s="89">
        <v>1.6313651454836908</v>
      </c>
      <c r="I222" s="89">
        <v>1.7025842029380398</v>
      </c>
      <c r="J222" s="89">
        <v>1.5253491749426566</v>
      </c>
      <c r="K222" s="89">
        <v>1.1528618454057833</v>
      </c>
      <c r="L222" s="89">
        <v>1.1900384676073279</v>
      </c>
      <c r="M222" s="89">
        <v>1.2502551623330627</v>
      </c>
      <c r="N222" s="89">
        <v>1.3825890467678441</v>
      </c>
      <c r="O222" s="89">
        <v>1.4921605012411701</v>
      </c>
      <c r="P222" s="89">
        <v>1.5941306273910372</v>
      </c>
      <c r="Q222" s="89">
        <v>1.657756035980503</v>
      </c>
      <c r="R222" s="89">
        <v>1.9185839357842216</v>
      </c>
      <c r="S222" s="89">
        <v>2.1355869691096721</v>
      </c>
      <c r="T222" s="89">
        <v>2.2160483648063694</v>
      </c>
      <c r="U222" s="89">
        <v>2.3116077115890059</v>
      </c>
      <c r="V222" s="89">
        <v>2.6112239408556635</v>
      </c>
      <c r="W222" s="89">
        <v>2.8317966137490798</v>
      </c>
      <c r="X222" s="870">
        <v>2.8264461889026422</v>
      </c>
      <c r="Y222" s="870">
        <v>2.8494107964401154</v>
      </c>
      <c r="Z222" s="870">
        <v>3.0495746632035026</v>
      </c>
    </row>
    <row r="223" spans="1:26" x14ac:dyDescent="0.2">
      <c r="A223" s="162"/>
      <c r="B223" s="177" t="s">
        <v>3</v>
      </c>
      <c r="C223" s="89">
        <v>7.8313066354098154E-2</v>
      </c>
      <c r="D223" s="89">
        <v>-6.1103764842941576E-2</v>
      </c>
      <c r="E223" s="89">
        <v>-8.5298379138527322E-2</v>
      </c>
      <c r="F223" s="89">
        <v>-0.6714261270783356</v>
      </c>
      <c r="G223" s="89">
        <v>6.9348472927043103E-2</v>
      </c>
      <c r="H223" s="89">
        <v>0.33609935499138299</v>
      </c>
      <c r="I223" s="89">
        <v>0.88178262524022299</v>
      </c>
      <c r="J223" s="89">
        <v>1.5587612231399262</v>
      </c>
      <c r="K223" s="89">
        <v>0.18394275690159187</v>
      </c>
      <c r="L223" s="89">
        <v>0.14479124276460734</v>
      </c>
      <c r="M223" s="89">
        <v>0.77152722087344439</v>
      </c>
      <c r="N223" s="89">
        <v>1.0828217715272903</v>
      </c>
      <c r="O223" s="89">
        <v>1.2301028197919905</v>
      </c>
      <c r="P223" s="89">
        <v>1.0872137481781479</v>
      </c>
      <c r="Q223" s="89">
        <v>0.55499252589602399</v>
      </c>
      <c r="R223" s="89">
        <v>1.14970104069437</v>
      </c>
      <c r="S223" s="89">
        <v>2.2927312760714225</v>
      </c>
      <c r="T223" s="89">
        <v>3.1921174304459994</v>
      </c>
      <c r="U223" s="89">
        <v>4.3989591138371527</v>
      </c>
      <c r="V223" s="89">
        <v>19.881099905508684</v>
      </c>
      <c r="W223" s="89">
        <v>5.2831283767078503</v>
      </c>
      <c r="X223" s="870">
        <v>6.5880007735246151</v>
      </c>
      <c r="Y223" s="870">
        <v>17.399576142439692</v>
      </c>
      <c r="Z223" s="870">
        <v>58.528087876589026</v>
      </c>
    </row>
    <row r="224" spans="1:26" ht="17.25" customHeight="1" x14ac:dyDescent="0.2">
      <c r="A224" s="162">
        <v>3</v>
      </c>
      <c r="B224" s="26" t="s">
        <v>6</v>
      </c>
      <c r="C224" s="176">
        <v>33.123746844413226</v>
      </c>
      <c r="D224" s="176">
        <v>33.085086417396781</v>
      </c>
      <c r="E224" s="176">
        <v>30.832647183325086</v>
      </c>
      <c r="F224" s="176">
        <v>31.453056624276723</v>
      </c>
      <c r="G224" s="176">
        <v>30.712618551410195</v>
      </c>
      <c r="H224" s="176">
        <v>30.630252300009595</v>
      </c>
      <c r="I224" s="176">
        <v>31.337965226800165</v>
      </c>
      <c r="J224" s="176">
        <v>33.382785316604441</v>
      </c>
      <c r="K224" s="176">
        <v>34.59719038528371</v>
      </c>
      <c r="L224" s="176">
        <v>34.557474346720966</v>
      </c>
      <c r="M224" s="176">
        <v>35.272852675172672</v>
      </c>
      <c r="N224" s="176">
        <v>35.913729423998731</v>
      </c>
      <c r="O224" s="176">
        <v>35.6275857197055</v>
      </c>
      <c r="P224" s="176">
        <v>37.500026629918864</v>
      </c>
      <c r="Q224" s="176">
        <v>38.835224344446289</v>
      </c>
      <c r="R224" s="176">
        <v>39.960775056881559</v>
      </c>
      <c r="S224" s="176">
        <v>40.144278765773926</v>
      </c>
      <c r="T224" s="176">
        <v>40.357438807185339</v>
      </c>
      <c r="U224" s="176">
        <v>40.367960899685585</v>
      </c>
      <c r="V224" s="176">
        <v>40.34230248119632</v>
      </c>
      <c r="W224" s="176">
        <v>40.802971003769358</v>
      </c>
      <c r="X224" s="871">
        <v>41.359397528939894</v>
      </c>
      <c r="Y224" s="871">
        <v>42.566844581923021</v>
      </c>
      <c r="Z224" s="871">
        <v>43.719356936931625</v>
      </c>
    </row>
    <row r="225" spans="1:28" x14ac:dyDescent="0.2">
      <c r="A225" s="162">
        <v>3.1</v>
      </c>
      <c r="B225" s="5" t="s">
        <v>7</v>
      </c>
      <c r="C225" s="89">
        <v>8.5161534394926246</v>
      </c>
      <c r="D225" s="89">
        <v>8.0806188429437054</v>
      </c>
      <c r="E225" s="89">
        <v>8.0034479676329706</v>
      </c>
      <c r="F225" s="89">
        <v>7.9778827392339577</v>
      </c>
      <c r="G225" s="89">
        <v>7.9751051587301589</v>
      </c>
      <c r="H225" s="89">
        <v>7.5668035285714295</v>
      </c>
      <c r="I225" s="89">
        <v>7.6517406730769215</v>
      </c>
      <c r="J225" s="89">
        <v>8.0907323901098902</v>
      </c>
      <c r="K225" s="89">
        <v>7.8437025961538458</v>
      </c>
      <c r="L225" s="89">
        <v>7.7082294368131858</v>
      </c>
      <c r="M225" s="89">
        <v>7.8336981868131863</v>
      </c>
      <c r="N225" s="89">
        <v>8.0833752335164863</v>
      </c>
      <c r="O225" s="89">
        <v>8.2124869642857146</v>
      </c>
      <c r="P225" s="89">
        <v>8.8809689264782854</v>
      </c>
      <c r="Q225" s="89">
        <v>10.443299780219778</v>
      </c>
      <c r="R225" s="89">
        <v>11.185509230769227</v>
      </c>
      <c r="S225" s="89">
        <v>11.569709835164835</v>
      </c>
      <c r="T225" s="89">
        <v>11.224737925714289</v>
      </c>
      <c r="U225" s="89">
        <v>11.555310384615384</v>
      </c>
      <c r="V225" s="89">
        <v>11.296537417582419</v>
      </c>
      <c r="W225" s="89">
        <v>11.515637023809525</v>
      </c>
      <c r="X225" s="870">
        <v>11.669930412087911</v>
      </c>
      <c r="Y225" s="870">
        <v>12.12828517857143</v>
      </c>
      <c r="Z225" s="870">
        <v>13.250453612637363</v>
      </c>
    </row>
    <row r="226" spans="1:28" x14ac:dyDescent="0.2">
      <c r="A226" s="162">
        <v>3.2</v>
      </c>
      <c r="B226" s="5" t="s">
        <v>8</v>
      </c>
      <c r="C226" s="89">
        <v>18.475688312142857</v>
      </c>
      <c r="D226" s="89">
        <v>18.370948816620864</v>
      </c>
      <c r="E226" s="89">
        <v>15.426101183714252</v>
      </c>
      <c r="F226" s="89">
        <v>14.530738932396293</v>
      </c>
      <c r="G226" s="89">
        <v>14.02878247608235</v>
      </c>
      <c r="H226" s="89">
        <v>14.16025929024352</v>
      </c>
      <c r="I226" s="89">
        <v>14.172501318677813</v>
      </c>
      <c r="J226" s="89">
        <v>14.79409807898465</v>
      </c>
      <c r="K226" s="89">
        <v>15.508487989919242</v>
      </c>
      <c r="L226" s="89">
        <v>15.535523469267071</v>
      </c>
      <c r="M226" s="89">
        <v>15.851123840467816</v>
      </c>
      <c r="N226" s="89">
        <v>16.834623712043555</v>
      </c>
      <c r="O226" s="89">
        <v>16.791036840659338</v>
      </c>
      <c r="P226" s="89">
        <v>17.880026614285708</v>
      </c>
      <c r="Q226" s="89">
        <v>17.692562923280427</v>
      </c>
      <c r="R226" s="89">
        <v>17.906296346153848</v>
      </c>
      <c r="S226" s="89">
        <v>17.998164038461539</v>
      </c>
      <c r="T226" s="89">
        <v>18.113481309523806</v>
      </c>
      <c r="U226" s="89">
        <v>18.271189052197798</v>
      </c>
      <c r="V226" s="89">
        <v>18.441751346153843</v>
      </c>
      <c r="W226" s="89">
        <v>18.388092335164838</v>
      </c>
      <c r="X226" s="870">
        <v>18.320957403846155</v>
      </c>
      <c r="Y226" s="870">
        <v>18.990129752747254</v>
      </c>
      <c r="Z226" s="870">
        <v>18.887631936813186</v>
      </c>
    </row>
    <row r="227" spans="1:28" x14ac:dyDescent="0.2">
      <c r="A227" s="162">
        <v>3.3</v>
      </c>
      <c r="B227" s="5" t="s">
        <v>9</v>
      </c>
      <c r="C227" s="89">
        <v>1.0059255439350638</v>
      </c>
      <c r="D227" s="89">
        <v>1.2181133214226239</v>
      </c>
      <c r="E227" s="89">
        <v>1.2593120435573866</v>
      </c>
      <c r="F227" s="89">
        <v>1.2301439772796205</v>
      </c>
      <c r="G227" s="89">
        <v>1.3725283548184164</v>
      </c>
      <c r="H227" s="89">
        <v>1.5471775664713934</v>
      </c>
      <c r="I227" s="89">
        <v>1.6309690936432004</v>
      </c>
      <c r="J227" s="89">
        <v>1.6259765085109119</v>
      </c>
      <c r="K227" s="89">
        <v>1.6065975827342893</v>
      </c>
      <c r="L227" s="89">
        <v>1.6062376707602031</v>
      </c>
      <c r="M227" s="89">
        <v>1.7568513165861195</v>
      </c>
      <c r="N227" s="89">
        <v>1.6716877424951688</v>
      </c>
      <c r="O227" s="89">
        <v>1.7209828013374922</v>
      </c>
      <c r="P227" s="89">
        <v>1.7486693360903243</v>
      </c>
      <c r="Q227" s="89">
        <v>1.7794439445637706</v>
      </c>
      <c r="R227" s="89">
        <v>1.8579094020149789</v>
      </c>
      <c r="S227" s="89">
        <v>1.8421003055862433</v>
      </c>
      <c r="T227" s="89">
        <v>1.848558990430144</v>
      </c>
      <c r="U227" s="89">
        <v>1.8256362930438557</v>
      </c>
      <c r="V227" s="89">
        <v>1.8447130226918289</v>
      </c>
      <c r="W227" s="89">
        <v>1.8761408306378728</v>
      </c>
      <c r="X227" s="870">
        <v>1.8858401384211358</v>
      </c>
      <c r="Y227" s="870">
        <v>1.9342833229183254</v>
      </c>
      <c r="Z227" s="870">
        <v>1.8713614747358613</v>
      </c>
    </row>
    <row r="228" spans="1:28" x14ac:dyDescent="0.2">
      <c r="A228" s="162">
        <v>3.4</v>
      </c>
      <c r="B228" s="5" t="s">
        <v>10</v>
      </c>
      <c r="C228" s="89">
        <v>5.1259795488426798</v>
      </c>
      <c r="D228" s="89">
        <v>5.4154054364095865</v>
      </c>
      <c r="E228" s="89">
        <v>6.1437859884204773</v>
      </c>
      <c r="F228" s="89">
        <v>7.7142909753668505</v>
      </c>
      <c r="G228" s="89">
        <v>7.3362025617792703</v>
      </c>
      <c r="H228" s="89">
        <v>7.3560119147232497</v>
      </c>
      <c r="I228" s="89">
        <v>7.8827541414022262</v>
      </c>
      <c r="J228" s="89">
        <v>8.8719783389989928</v>
      </c>
      <c r="K228" s="89">
        <v>9.638402216476333</v>
      </c>
      <c r="L228" s="89">
        <v>9.7074837698805077</v>
      </c>
      <c r="M228" s="89">
        <v>9.8311793313055542</v>
      </c>
      <c r="N228" s="89">
        <v>9.3240427359435181</v>
      </c>
      <c r="O228" s="89">
        <v>8.9030791134229528</v>
      </c>
      <c r="P228" s="89">
        <v>8.9903617530645494</v>
      </c>
      <c r="Q228" s="89">
        <v>8.919917696382317</v>
      </c>
      <c r="R228" s="89">
        <v>9.0110600779435011</v>
      </c>
      <c r="S228" s="89">
        <v>8.7343045865613096</v>
      </c>
      <c r="T228" s="89">
        <v>9.1706605815171027</v>
      </c>
      <c r="U228" s="89">
        <v>8.7158251698285465</v>
      </c>
      <c r="V228" s="89">
        <v>8.7593006947682301</v>
      </c>
      <c r="W228" s="89">
        <v>9.0231008141571181</v>
      </c>
      <c r="X228" s="870">
        <v>9.4826695745846905</v>
      </c>
      <c r="Y228" s="870">
        <v>9.5141463276860154</v>
      </c>
      <c r="Z228" s="870">
        <v>9.7099099127452089</v>
      </c>
    </row>
    <row r="229" spans="1:28" ht="17.25" customHeight="1" x14ac:dyDescent="0.2">
      <c r="A229" s="162">
        <v>4</v>
      </c>
      <c r="B229" s="26" t="s">
        <v>11</v>
      </c>
      <c r="C229" s="176">
        <v>1.4198254493910831</v>
      </c>
      <c r="D229" s="176">
        <v>1.201189455370776</v>
      </c>
      <c r="E229" s="176">
        <v>1.3529130360612567</v>
      </c>
      <c r="F229" s="176">
        <v>1.3964195631212633</v>
      </c>
      <c r="G229" s="176">
        <v>1.4760036892691804</v>
      </c>
      <c r="H229" s="176">
        <v>1.492986148996394</v>
      </c>
      <c r="I229" s="176">
        <v>1.6361899570596237</v>
      </c>
      <c r="J229" s="176">
        <v>1.7445208907462761</v>
      </c>
      <c r="K229" s="176">
        <v>1.6896993556887181</v>
      </c>
      <c r="L229" s="176">
        <v>1.7994613550745278</v>
      </c>
      <c r="M229" s="176">
        <v>1.9029167347893248</v>
      </c>
      <c r="N229" s="176">
        <v>1.9138541191405778</v>
      </c>
      <c r="O229" s="176">
        <v>1.9327502783193118</v>
      </c>
      <c r="P229" s="176">
        <v>2.126585991890984</v>
      </c>
      <c r="Q229" s="176">
        <v>2.2257098336265431</v>
      </c>
      <c r="R229" s="176">
        <v>2.4909856622042987</v>
      </c>
      <c r="S229" s="176">
        <v>2.5589216077163446</v>
      </c>
      <c r="T229" s="176">
        <v>2.702447522758507</v>
      </c>
      <c r="U229" s="176">
        <v>2.8278654354635933</v>
      </c>
      <c r="V229" s="176">
        <v>2.7473849421940368</v>
      </c>
      <c r="W229" s="176">
        <v>2.7964739013608884</v>
      </c>
      <c r="X229" s="871">
        <v>2.8337178326658696</v>
      </c>
      <c r="Y229" s="871">
        <v>2.9322764547199265</v>
      </c>
      <c r="Z229" s="871">
        <v>2.8775453990488553</v>
      </c>
    </row>
    <row r="230" spans="1:28" ht="17.25" customHeight="1" x14ac:dyDescent="0.2">
      <c r="A230" s="162">
        <v>5</v>
      </c>
      <c r="B230" s="26" t="s">
        <v>12</v>
      </c>
      <c r="C230" s="176">
        <v>15.241790803142662</v>
      </c>
      <c r="D230" s="176">
        <v>15.874115029467404</v>
      </c>
      <c r="E230" s="176">
        <v>16.507547972223286</v>
      </c>
      <c r="F230" s="176">
        <v>17.000967357870461</v>
      </c>
      <c r="G230" s="176">
        <v>17.702344985935468</v>
      </c>
      <c r="H230" s="176">
        <v>19.20627173442341</v>
      </c>
      <c r="I230" s="176">
        <v>20.353608912621084</v>
      </c>
      <c r="J230" s="176">
        <v>20.991404410481138</v>
      </c>
      <c r="K230" s="176">
        <v>20.984080348026673</v>
      </c>
      <c r="L230" s="176">
        <v>21.902193902745765</v>
      </c>
      <c r="M230" s="176">
        <v>22.399021928581423</v>
      </c>
      <c r="N230" s="176">
        <v>23.34954968884869</v>
      </c>
      <c r="O230" s="176">
        <v>24.286174711783872</v>
      </c>
      <c r="P230" s="176">
        <v>26.310360088307995</v>
      </c>
      <c r="Q230" s="176">
        <v>29.461106460261583</v>
      </c>
      <c r="R230" s="176">
        <v>31.028081400333569</v>
      </c>
      <c r="S230" s="176">
        <v>31.855987584138084</v>
      </c>
      <c r="T230" s="176">
        <v>32.726466632692869</v>
      </c>
      <c r="U230" s="176">
        <v>33.633185762157275</v>
      </c>
      <c r="V230" s="176">
        <v>34.397403947557592</v>
      </c>
      <c r="W230" s="176">
        <v>34.730316312435946</v>
      </c>
      <c r="X230" s="871">
        <v>36.376075326172554</v>
      </c>
      <c r="Y230" s="871">
        <v>40.398762001807434</v>
      </c>
      <c r="Z230" s="871">
        <v>41.255897230141748</v>
      </c>
    </row>
    <row r="231" spans="1:28" x14ac:dyDescent="0.2">
      <c r="A231" s="162"/>
      <c r="B231" s="355" t="s">
        <v>509</v>
      </c>
      <c r="C231" s="235">
        <v>3.0176962609170221</v>
      </c>
      <c r="D231" s="235">
        <v>3.1929792220588089</v>
      </c>
      <c r="E231" s="235">
        <v>3.3685387358742158</v>
      </c>
      <c r="F231" s="235">
        <v>3.5243411004229519</v>
      </c>
      <c r="G231" s="235">
        <v>3.8400670242684249</v>
      </c>
      <c r="H231" s="235">
        <v>4.4827129304515942</v>
      </c>
      <c r="I231" s="235">
        <v>5.0417700056000943</v>
      </c>
      <c r="J231" s="235">
        <v>5.4490387836497405</v>
      </c>
      <c r="K231" s="235">
        <v>5.5708666711227979</v>
      </c>
      <c r="L231" s="235">
        <v>6.14091690887052</v>
      </c>
      <c r="M231" s="235">
        <v>6.4737399558090782</v>
      </c>
      <c r="N231" s="235">
        <v>7.068447654021119</v>
      </c>
      <c r="O231" s="235">
        <v>7.4699520211108039</v>
      </c>
      <c r="P231" s="235">
        <v>8.3523274749119167</v>
      </c>
      <c r="Q231" s="235">
        <v>9.5421893481908207</v>
      </c>
      <c r="R231" s="235">
        <v>10.240525455037387</v>
      </c>
      <c r="S231" s="235">
        <v>10.805583813793433</v>
      </c>
      <c r="T231" s="235">
        <v>11.484372795395885</v>
      </c>
      <c r="U231" s="235">
        <v>12.086306822693921</v>
      </c>
      <c r="V231" s="235">
        <v>12.74256937886372</v>
      </c>
      <c r="W231" s="235">
        <v>13.215587657783658</v>
      </c>
      <c r="X231" s="872">
        <v>14.434992525008218</v>
      </c>
      <c r="Y231" s="872">
        <v>15.532779976934064</v>
      </c>
      <c r="Z231" s="872">
        <v>16.324017083794125</v>
      </c>
    </row>
    <row r="232" spans="1:28" x14ac:dyDescent="0.2">
      <c r="A232" s="162"/>
      <c r="B232" s="178" t="s">
        <v>13</v>
      </c>
      <c r="C232" s="89">
        <v>5.8594947343744659</v>
      </c>
      <c r="D232" s="89">
        <v>6.0467716455682741</v>
      </c>
      <c r="E232" s="89">
        <v>6.2321663203064519</v>
      </c>
      <c r="F232" s="89">
        <v>6.3585437860459431</v>
      </c>
      <c r="G232" s="89">
        <v>6.5057926501076722</v>
      </c>
      <c r="H232" s="89">
        <v>7.167664151207747</v>
      </c>
      <c r="I232" s="89">
        <v>7.6590399320034983</v>
      </c>
      <c r="J232" s="89">
        <v>7.7914755974766745</v>
      </c>
      <c r="K232" s="89">
        <v>7.5630317739298274</v>
      </c>
      <c r="L232" s="89">
        <v>7.8105881472943945</v>
      </c>
      <c r="M232" s="89">
        <v>7.8736619390464941</v>
      </c>
      <c r="N232" s="89">
        <v>8.0910303504974692</v>
      </c>
      <c r="O232" s="89">
        <v>8.4857354847300002</v>
      </c>
      <c r="P232" s="89">
        <v>9.4851405825762178</v>
      </c>
      <c r="Q232" s="89">
        <v>10.5834958833077</v>
      </c>
      <c r="R232" s="89">
        <v>11.050030518210278</v>
      </c>
      <c r="S232" s="89">
        <v>11.198366390275314</v>
      </c>
      <c r="T232" s="89">
        <v>11.274197859506369</v>
      </c>
      <c r="U232" s="89">
        <v>11.461716007080504</v>
      </c>
      <c r="V232" s="89">
        <v>11.451071514319981</v>
      </c>
      <c r="W232" s="89">
        <v>11.190970757247092</v>
      </c>
      <c r="X232" s="870">
        <v>11.495918937960941</v>
      </c>
      <c r="Y232" s="870">
        <v>12.751448252197086</v>
      </c>
      <c r="Z232" s="870">
        <v>12.700018417452451</v>
      </c>
    </row>
    <row r="233" spans="1:28" x14ac:dyDescent="0.2">
      <c r="A233" s="162"/>
      <c r="B233" s="178" t="s">
        <v>14</v>
      </c>
      <c r="C233" s="89">
        <v>6.3645998078511727</v>
      </c>
      <c r="D233" s="89">
        <v>6.6343641618403213</v>
      </c>
      <c r="E233" s="89">
        <v>6.9068429160426152</v>
      </c>
      <c r="F233" s="89">
        <v>7.118082471401566</v>
      </c>
      <c r="G233" s="89">
        <v>7.3564853115593722</v>
      </c>
      <c r="H233" s="89">
        <v>7.5558946527640671</v>
      </c>
      <c r="I233" s="89">
        <v>7.6527989750174905</v>
      </c>
      <c r="J233" s="89">
        <v>7.7508900293547249</v>
      </c>
      <c r="K233" s="89">
        <v>7.8501819029740458</v>
      </c>
      <c r="L233" s="89">
        <v>7.9506888465808485</v>
      </c>
      <c r="M233" s="89">
        <v>8.0516200337258503</v>
      </c>
      <c r="N233" s="89">
        <v>8.1900716843301016</v>
      </c>
      <c r="O233" s="89">
        <v>8.3304872059430686</v>
      </c>
      <c r="P233" s="89">
        <v>8.4728920308198585</v>
      </c>
      <c r="Q233" s="89">
        <v>9.3354212287630602</v>
      </c>
      <c r="R233" s="89">
        <v>9.737525427085906</v>
      </c>
      <c r="S233" s="89">
        <v>9.8520373800693353</v>
      </c>
      <c r="T233" s="89">
        <v>9.9678959777906133</v>
      </c>
      <c r="U233" s="89">
        <v>10.085162932382852</v>
      </c>
      <c r="V233" s="89">
        <v>10.203763054373889</v>
      </c>
      <c r="W233" s="89">
        <v>10.323757897405196</v>
      </c>
      <c r="X233" s="870">
        <v>10.445163863203399</v>
      </c>
      <c r="Y233" s="870">
        <v>12.114533772676284</v>
      </c>
      <c r="Z233" s="870">
        <v>12.231861728895172</v>
      </c>
    </row>
    <row r="234" spans="1:28" s="119" customFormat="1" x14ac:dyDescent="0.2">
      <c r="A234" s="162"/>
      <c r="B234" s="119" t="s">
        <v>561</v>
      </c>
      <c r="C234" s="381">
        <v>5.7148226700000002</v>
      </c>
      <c r="D234" s="381">
        <v>6.2273368699999994</v>
      </c>
      <c r="E234" s="381">
        <v>5.9070770575000004</v>
      </c>
      <c r="F234" s="381">
        <v>6.6602193100000004</v>
      </c>
      <c r="G234" s="381">
        <v>7.4304467500000007</v>
      </c>
      <c r="H234" s="381">
        <v>7.97607512</v>
      </c>
      <c r="I234" s="381">
        <v>7.7615819700000008</v>
      </c>
      <c r="J234" s="381">
        <v>7.8400929999999995</v>
      </c>
      <c r="K234" s="381">
        <v>7.3586339999999995</v>
      </c>
      <c r="L234" s="381">
        <v>8.0493559999999995</v>
      </c>
      <c r="M234" s="381">
        <v>9.5188646800000001</v>
      </c>
      <c r="N234" s="381">
        <v>9.6870026100000004</v>
      </c>
      <c r="O234" s="381">
        <v>9.9835315399999995</v>
      </c>
      <c r="P234" s="381">
        <v>10.160778780000001</v>
      </c>
      <c r="Q234" s="381">
        <v>11.135415380000001</v>
      </c>
      <c r="R234" s="381">
        <v>12.159381999999999</v>
      </c>
      <c r="S234" s="381">
        <v>12.315871249999999</v>
      </c>
      <c r="T234" s="381">
        <v>11.848596520000001</v>
      </c>
      <c r="U234" s="381">
        <v>12.174835</v>
      </c>
      <c r="V234" s="381">
        <v>10.5071584</v>
      </c>
      <c r="W234" s="381">
        <v>12.47529656</v>
      </c>
      <c r="X234" s="870">
        <v>12.271621959999999</v>
      </c>
      <c r="Y234" s="870">
        <v>14.28933664</v>
      </c>
      <c r="Z234" s="870">
        <v>16.369186540000001</v>
      </c>
      <c r="AA234"/>
      <c r="AB234"/>
    </row>
    <row r="235" spans="1:28" s="119" customFormat="1" x14ac:dyDescent="0.2">
      <c r="A235" s="162"/>
      <c r="B235" s="119" t="s">
        <v>408</v>
      </c>
      <c r="C235" s="381">
        <v>-1.2156750987031213</v>
      </c>
      <c r="D235" s="381">
        <v>-1.0946426396612716</v>
      </c>
      <c r="E235" s="381">
        <v>-1.0060599323115325</v>
      </c>
      <c r="F235" s="381">
        <v>-1.0036220616922933</v>
      </c>
      <c r="G235" s="381">
        <v>-1.3343505283240296</v>
      </c>
      <c r="H235" s="381">
        <v>-1.4982067200506195</v>
      </c>
      <c r="I235" s="381">
        <v>-1.7591715266789603</v>
      </c>
      <c r="J235" s="381">
        <v>-2.1972883725877095</v>
      </c>
      <c r="K235" s="381">
        <v>-0.99709600778099472</v>
      </c>
      <c r="L235" s="381">
        <v>-0.92458138905101783</v>
      </c>
      <c r="M235" s="381">
        <v>-1.2677531442826269</v>
      </c>
      <c r="N235" s="381">
        <v>-1.5443149068123943</v>
      </c>
      <c r="O235" s="381">
        <v>-1.7405659783001184</v>
      </c>
      <c r="P235" s="381">
        <v>-1.921557790372957</v>
      </c>
      <c r="Q235" s="381">
        <v>-1.6910589423174629</v>
      </c>
      <c r="R235" s="381">
        <v>-2.011572048825168</v>
      </c>
      <c r="S235" s="381">
        <v>-2.3057161731381695</v>
      </c>
      <c r="T235" s="381">
        <v>-2.2356861060509301</v>
      </c>
      <c r="U235" s="381">
        <v>-2.2914268866711138</v>
      </c>
      <c r="V235" s="381">
        <v>-2.4947041898551219</v>
      </c>
      <c r="W235" s="381">
        <v>-2.9326174078997962</v>
      </c>
      <c r="X235" s="870">
        <v>-3.4070271053529861</v>
      </c>
      <c r="Y235" s="870">
        <v>-3.4224872460925129</v>
      </c>
      <c r="Z235" s="870">
        <v>-4.0938224277164013</v>
      </c>
      <c r="AA235"/>
      <c r="AB235"/>
    </row>
    <row r="236" spans="1:28" ht="20.25" customHeight="1" x14ac:dyDescent="0.2">
      <c r="A236" s="170"/>
      <c r="B236" s="171" t="s">
        <v>562</v>
      </c>
      <c r="C236" s="172">
        <v>91.793864037705745</v>
      </c>
      <c r="D236" s="172">
        <v>91.233343723252418</v>
      </c>
      <c r="E236" s="172">
        <v>84.164930571403289</v>
      </c>
      <c r="F236" s="172">
        <v>89.625016020596661</v>
      </c>
      <c r="G236" s="172">
        <v>90.558335203094884</v>
      </c>
      <c r="H236" s="172">
        <v>95.117675779068747</v>
      </c>
      <c r="I236" s="172">
        <v>96.725918418453546</v>
      </c>
      <c r="J236" s="172">
        <v>100.82610523173275</v>
      </c>
      <c r="K236" s="172">
        <v>100.68580620125896</v>
      </c>
      <c r="L236" s="172">
        <v>102.47277918126437</v>
      </c>
      <c r="M236" s="172">
        <v>108.75670013489001</v>
      </c>
      <c r="N236" s="172">
        <v>111.076880970221</v>
      </c>
      <c r="O236" s="172">
        <v>116.01631419805341</v>
      </c>
      <c r="P236" s="172">
        <v>124.69119743959602</v>
      </c>
      <c r="Q236" s="172">
        <v>130.67263232966823</v>
      </c>
      <c r="R236" s="172">
        <v>139.84731521103041</v>
      </c>
      <c r="S236" s="172">
        <v>147.85956312672022</v>
      </c>
      <c r="T236" s="172">
        <v>153.86288887099133</v>
      </c>
      <c r="U236" s="172">
        <v>151.06374531577711</v>
      </c>
      <c r="V236" s="172">
        <v>163.46943607040907</v>
      </c>
      <c r="W236" s="172">
        <v>152.61920969981455</v>
      </c>
      <c r="X236" s="873">
        <v>164.28162825130312</v>
      </c>
      <c r="Y236" s="873">
        <v>189.89048102284886</v>
      </c>
      <c r="Z236" s="873">
        <v>227.70299531460702</v>
      </c>
    </row>
    <row r="237" spans="1:28" s="861" customFormat="1" ht="15" x14ac:dyDescent="0.2">
      <c r="A237" s="960"/>
      <c r="B237" s="1217" t="s">
        <v>1237</v>
      </c>
      <c r="C237" s="961">
        <f t="shared" ref="C237:Y237" si="260">C101</f>
        <v>89.137576037705742</v>
      </c>
      <c r="D237" s="961">
        <f t="shared" si="260"/>
        <v>89.384602723252414</v>
      </c>
      <c r="E237" s="961">
        <f t="shared" si="260"/>
        <v>82.660999451403285</v>
      </c>
      <c r="F237" s="961">
        <f t="shared" si="260"/>
        <v>87.691118020596647</v>
      </c>
      <c r="G237" s="961">
        <f t="shared" si="260"/>
        <v>90.794564203094893</v>
      </c>
      <c r="H237" s="961">
        <f t="shared" si="260"/>
        <v>94.788325779068757</v>
      </c>
      <c r="I237" s="961">
        <f t="shared" si="260"/>
        <v>96.398346628453552</v>
      </c>
      <c r="J237" s="961">
        <f t="shared" si="260"/>
        <v>99.550149421732769</v>
      </c>
      <c r="K237" s="961">
        <f t="shared" si="260"/>
        <v>99.894495371258984</v>
      </c>
      <c r="L237" s="961">
        <f t="shared" si="260"/>
        <v>101.71366677262193</v>
      </c>
      <c r="M237" s="961">
        <f t="shared" si="260"/>
        <v>107.19518803732662</v>
      </c>
      <c r="N237" s="961">
        <f t="shared" si="260"/>
        <v>109.92319697022099</v>
      </c>
      <c r="O237" s="961">
        <f t="shared" si="260"/>
        <v>112.19685560000886</v>
      </c>
      <c r="P237" s="961">
        <f t="shared" si="260"/>
        <v>119.52121143959604</v>
      </c>
      <c r="Q237" s="961">
        <f t="shared" si="260"/>
        <v>126.73949782966821</v>
      </c>
      <c r="R237" s="961">
        <f t="shared" si="260"/>
        <v>135.74399921103043</v>
      </c>
      <c r="S237" s="961">
        <f t="shared" si="260"/>
        <v>140.67431912672021</v>
      </c>
      <c r="T237" s="961">
        <f t="shared" si="260"/>
        <v>140.68411287099133</v>
      </c>
      <c r="U237" s="961">
        <f t="shared" si="260"/>
        <v>144.30079142577713</v>
      </c>
      <c r="V237" s="961">
        <f t="shared" si="260"/>
        <v>156.92462503040906</v>
      </c>
      <c r="W237" s="961">
        <f t="shared" si="260"/>
        <v>147.35973069981455</v>
      </c>
      <c r="X237" s="961">
        <f t="shared" si="260"/>
        <v>153.16772325130313</v>
      </c>
      <c r="Y237" s="961">
        <f t="shared" si="260"/>
        <v>173.36832102284882</v>
      </c>
      <c r="Z237" s="961">
        <f t="shared" ref="Z237:Z238" si="261">Z101</f>
        <v>218.192095314607</v>
      </c>
    </row>
    <row r="238" spans="1:28" s="861" customFormat="1" ht="15" x14ac:dyDescent="0.2">
      <c r="A238" s="960"/>
      <c r="B238" s="1218" t="s">
        <v>1425</v>
      </c>
      <c r="C238" s="961">
        <f t="shared" ref="C238:Y238" si="262">C102</f>
        <v>91.793864037705745</v>
      </c>
      <c r="D238" s="961">
        <f t="shared" si="262"/>
        <v>91.233343723252418</v>
      </c>
      <c r="E238" s="961">
        <f t="shared" si="262"/>
        <v>84.164930571403289</v>
      </c>
      <c r="F238" s="961">
        <f t="shared" si="262"/>
        <v>89.625016020596647</v>
      </c>
      <c r="G238" s="961">
        <f t="shared" si="262"/>
        <v>90.558335203094899</v>
      </c>
      <c r="H238" s="961">
        <f t="shared" si="262"/>
        <v>95.117675779068762</v>
      </c>
      <c r="I238" s="961">
        <f t="shared" si="262"/>
        <v>96.725918418453546</v>
      </c>
      <c r="J238" s="961">
        <f t="shared" si="262"/>
        <v>100.82610523173277</v>
      </c>
      <c r="K238" s="961">
        <f t="shared" si="262"/>
        <v>100.68580620125898</v>
      </c>
      <c r="L238" s="961">
        <f t="shared" si="262"/>
        <v>102.47277918126439</v>
      </c>
      <c r="M238" s="961">
        <f t="shared" si="262"/>
        <v>108.75670013489001</v>
      </c>
      <c r="N238" s="961">
        <f t="shared" si="262"/>
        <v>111.06755507465064</v>
      </c>
      <c r="O238" s="961">
        <f t="shared" si="262"/>
        <v>115.9984025407792</v>
      </c>
      <c r="P238" s="961">
        <f t="shared" si="262"/>
        <v>124.67045633155745</v>
      </c>
      <c r="Q238" s="961">
        <f t="shared" si="262"/>
        <v>130.64157060826324</v>
      </c>
      <c r="R238" s="961">
        <f t="shared" si="262"/>
        <v>139.35598199001376</v>
      </c>
      <c r="S238" s="961">
        <f t="shared" si="262"/>
        <v>146.59441134937535</v>
      </c>
      <c r="T238" s="961">
        <f t="shared" si="262"/>
        <v>152.29963313767001</v>
      </c>
      <c r="U238" s="961">
        <f t="shared" si="262"/>
        <v>148.36142529730458</v>
      </c>
      <c r="V238" s="961">
        <f t="shared" si="262"/>
        <v>145.72126350229536</v>
      </c>
      <c r="W238" s="961">
        <f t="shared" si="262"/>
        <v>150.16033033176143</v>
      </c>
      <c r="X238" s="961">
        <f t="shared" si="262"/>
        <v>160.59884507508988</v>
      </c>
      <c r="Y238" s="961">
        <f t="shared" si="262"/>
        <v>175.40930275441761</v>
      </c>
      <c r="Z238" s="961">
        <f t="shared" si="261"/>
        <v>173.20683136303526</v>
      </c>
    </row>
    <row r="239" spans="1:28" s="861" customFormat="1" ht="15" x14ac:dyDescent="0.2">
      <c r="A239" s="972" t="s">
        <v>1388</v>
      </c>
      <c r="B239" s="962"/>
      <c r="C239" s="961"/>
      <c r="D239" s="961"/>
      <c r="E239" s="961"/>
      <c r="F239" s="961"/>
      <c r="G239" s="961"/>
      <c r="H239" s="961"/>
      <c r="I239" s="961"/>
      <c r="J239" s="961"/>
      <c r="K239" s="961"/>
      <c r="L239" s="961"/>
      <c r="M239" s="961"/>
      <c r="N239" s="961"/>
      <c r="O239" s="961"/>
      <c r="P239" s="961"/>
      <c r="Q239" s="961"/>
      <c r="R239" s="961"/>
      <c r="S239" s="961"/>
      <c r="T239" s="961"/>
      <c r="U239" s="961"/>
      <c r="V239" s="961"/>
      <c r="W239" s="961"/>
      <c r="X239" s="961"/>
      <c r="Y239" s="961"/>
      <c r="Z239" s="961"/>
    </row>
    <row r="240" spans="1:28" s="144" customFormat="1" ht="20.25" customHeight="1" x14ac:dyDescent="0.2">
      <c r="A240" s="180" t="s">
        <v>1188</v>
      </c>
      <c r="X240" s="967"/>
      <c r="Y240" s="967"/>
      <c r="Z240" s="967"/>
      <c r="AA240"/>
      <c r="AB240"/>
    </row>
    <row r="241" spans="1:26" ht="15" x14ac:dyDescent="0.2">
      <c r="A241" s="132" t="str">
        <f>Index!B54</f>
        <v>Table 6j :    Pohnpei: Share of GDP by institutional sector, current prices, FY2003-FY2018</v>
      </c>
    </row>
    <row r="242" spans="1:26" ht="18.75" customHeight="1" x14ac:dyDescent="0.2">
      <c r="A242" s="159"/>
      <c r="B242" s="160"/>
      <c r="C242" s="161" t="str">
        <f>C$2</f>
        <v>FY1995</v>
      </c>
      <c r="D242" s="161" t="str">
        <f t="shared" ref="D242:Z242" si="263">D$2</f>
        <v>FY1996</v>
      </c>
      <c r="E242" s="161" t="str">
        <f t="shared" si="263"/>
        <v>FY1997</v>
      </c>
      <c r="F242" s="161" t="str">
        <f t="shared" si="263"/>
        <v>FY1998</v>
      </c>
      <c r="G242" s="161" t="str">
        <f t="shared" si="263"/>
        <v>FY1999</v>
      </c>
      <c r="H242" s="161" t="str">
        <f t="shared" si="263"/>
        <v>FY2000</v>
      </c>
      <c r="I242" s="161" t="str">
        <f t="shared" si="263"/>
        <v>FY2001</v>
      </c>
      <c r="J242" s="161" t="str">
        <f t="shared" si="263"/>
        <v>FY2002</v>
      </c>
      <c r="K242" s="161" t="str">
        <f t="shared" si="263"/>
        <v>FY2003</v>
      </c>
      <c r="L242" s="161" t="str">
        <f t="shared" si="263"/>
        <v>FY2004</v>
      </c>
      <c r="M242" s="161" t="str">
        <f t="shared" si="263"/>
        <v>FY2005</v>
      </c>
      <c r="N242" s="161" t="str">
        <f t="shared" si="263"/>
        <v>FY2006</v>
      </c>
      <c r="O242" s="161" t="str">
        <f t="shared" si="263"/>
        <v>FY2007</v>
      </c>
      <c r="P242" s="161" t="str">
        <f t="shared" si="263"/>
        <v>FY2008</v>
      </c>
      <c r="Q242" s="161" t="str">
        <f t="shared" si="263"/>
        <v>FY2009</v>
      </c>
      <c r="R242" s="161" t="str">
        <f t="shared" si="263"/>
        <v>FY2010</v>
      </c>
      <c r="S242" s="161" t="str">
        <f t="shared" si="263"/>
        <v>FY2011</v>
      </c>
      <c r="T242" s="161" t="str">
        <f t="shared" si="263"/>
        <v>FY2012</v>
      </c>
      <c r="U242" s="161" t="str">
        <f t="shared" si="263"/>
        <v>FY2013</v>
      </c>
      <c r="V242" s="161" t="str">
        <f t="shared" si="263"/>
        <v>FY2014</v>
      </c>
      <c r="W242" s="161" t="str">
        <f t="shared" si="263"/>
        <v>FY2015</v>
      </c>
      <c r="X242" s="857" t="str">
        <f t="shared" si="263"/>
        <v>FY2016</v>
      </c>
      <c r="Y242" s="857" t="str">
        <f t="shared" si="263"/>
        <v>FY2017</v>
      </c>
      <c r="Z242" s="857" t="str">
        <f t="shared" si="263"/>
        <v>FY2018</v>
      </c>
    </row>
    <row r="243" spans="1:26" s="10" customFormat="1" ht="18.75" customHeight="1" x14ac:dyDescent="0.2">
      <c r="A243" s="359">
        <v>1.1000000000000001</v>
      </c>
      <c r="B243" s="360" t="s">
        <v>398</v>
      </c>
      <c r="C243" s="859">
        <f t="shared" ref="C243:W245" si="264">C214/C$236</f>
        <v>0.29281691880971056</v>
      </c>
      <c r="D243" s="859">
        <f t="shared" si="264"/>
        <v>0.28702746285531261</v>
      </c>
      <c r="E243" s="859">
        <f t="shared" si="264"/>
        <v>0.29273298761627309</v>
      </c>
      <c r="F243" s="859">
        <f t="shared" si="264"/>
        <v>0.27908976977940869</v>
      </c>
      <c r="G243" s="859">
        <f t="shared" si="264"/>
        <v>0.28380904040268712</v>
      </c>
      <c r="H243" s="859">
        <f t="shared" si="264"/>
        <v>0.28007637720394707</v>
      </c>
      <c r="I243" s="859">
        <f t="shared" si="264"/>
        <v>0.28300710114984395</v>
      </c>
      <c r="J243" s="859">
        <f t="shared" si="264"/>
        <v>0.26715846850357466</v>
      </c>
      <c r="K243" s="859">
        <f t="shared" si="264"/>
        <v>0.25760637312758872</v>
      </c>
      <c r="L243" s="859">
        <f t="shared" si="264"/>
        <v>0.26472673248859024</v>
      </c>
      <c r="M243" s="859">
        <f t="shared" si="264"/>
        <v>0.27100190170179883</v>
      </c>
      <c r="N243" s="859">
        <f t="shared" si="264"/>
        <v>0.27222148205213864</v>
      </c>
      <c r="O243" s="859">
        <f t="shared" si="264"/>
        <v>0.27788490465149562</v>
      </c>
      <c r="P243" s="859">
        <f t="shared" si="264"/>
        <v>0.28115059832467393</v>
      </c>
      <c r="Q243" s="859">
        <f t="shared" si="264"/>
        <v>0.24489246547260804</v>
      </c>
      <c r="R243" s="859">
        <f t="shared" si="264"/>
        <v>0.26878836768471537</v>
      </c>
      <c r="S243" s="859">
        <f t="shared" si="264"/>
        <v>0.27798135422780956</v>
      </c>
      <c r="T243" s="859">
        <f t="shared" si="264"/>
        <v>0.24663943606315217</v>
      </c>
      <c r="U243" s="859">
        <f t="shared" si="264"/>
        <v>0.2472113521081577</v>
      </c>
      <c r="V243" s="859">
        <f t="shared" si="264"/>
        <v>0.21827610421140678</v>
      </c>
      <c r="W243" s="859">
        <f t="shared" si="264"/>
        <v>0.2448495684723821</v>
      </c>
      <c r="X243" s="859">
        <f>X214/X$236</f>
        <v>0.23695023952750041</v>
      </c>
      <c r="Y243" s="859">
        <f>Y214/Y$236</f>
        <v>0.21282627694807549</v>
      </c>
      <c r="Z243" s="859">
        <f>Z214/Z$236</f>
        <v>0.18072913181981312</v>
      </c>
    </row>
    <row r="244" spans="1:26" s="3" customFormat="1" x14ac:dyDescent="0.2">
      <c r="A244" s="764"/>
      <c r="B244" s="765" t="s">
        <v>1243</v>
      </c>
      <c r="C244" s="766">
        <f t="shared" si="264"/>
        <v>0.15062547565792683</v>
      </c>
      <c r="D244" s="766">
        <f t="shared" si="264"/>
        <v>0.15371424091647731</v>
      </c>
      <c r="E244" s="766">
        <f t="shared" si="264"/>
        <v>0.15491765382758149</v>
      </c>
      <c r="F244" s="766">
        <f t="shared" si="264"/>
        <v>0.14414771300788584</v>
      </c>
      <c r="G244" s="766">
        <f t="shared" si="264"/>
        <v>0.15130258505444541</v>
      </c>
      <c r="H244" s="766">
        <f t="shared" si="264"/>
        <v>0.15079816577496308</v>
      </c>
      <c r="I244" s="766">
        <f t="shared" si="264"/>
        <v>0.15321807246686653</v>
      </c>
      <c r="J244" s="766">
        <f t="shared" si="264"/>
        <v>0.14257005986546667</v>
      </c>
      <c r="K244" s="766">
        <f t="shared" si="264"/>
        <v>0.13884054875745339</v>
      </c>
      <c r="L244" s="766">
        <f t="shared" si="264"/>
        <v>0.1400979912786616</v>
      </c>
      <c r="M244" s="766">
        <f t="shared" si="264"/>
        <v>0.13950528067049592</v>
      </c>
      <c r="N244" s="766">
        <f t="shared" si="264"/>
        <v>0.13737579785770343</v>
      </c>
      <c r="O244" s="766">
        <f t="shared" si="264"/>
        <v>0.13894794090845661</v>
      </c>
      <c r="P244" s="766">
        <f t="shared" si="264"/>
        <v>0.13864253674473567</v>
      </c>
      <c r="Q244" s="766">
        <f t="shared" si="264"/>
        <v>0.13564917848215277</v>
      </c>
      <c r="R244" s="766">
        <f t="shared" si="264"/>
        <v>0.14587591092122093</v>
      </c>
      <c r="S244" s="766">
        <f t="shared" si="264"/>
        <v>0.15039882930104553</v>
      </c>
      <c r="T244" s="766">
        <f t="shared" si="264"/>
        <v>0.13588860982806747</v>
      </c>
      <c r="U244" s="766">
        <f t="shared" si="264"/>
        <v>0.13501092896898331</v>
      </c>
      <c r="V244" s="766">
        <f t="shared" si="264"/>
        <v>0.12089944912504423</v>
      </c>
      <c r="W244" s="766">
        <f t="shared" si="264"/>
        <v>0.1392176856897773</v>
      </c>
      <c r="X244" s="766">
        <f t="shared" ref="X244:Y245" si="265">X215/X$236</f>
        <v>0.13465869501357836</v>
      </c>
      <c r="Y244" s="766">
        <f t="shared" si="265"/>
        <v>0.119801702610734</v>
      </c>
      <c r="Z244" s="766">
        <f t="shared" ref="Z244" si="266">Z215/Z$236</f>
        <v>0.10103531416264459</v>
      </c>
    </row>
    <row r="245" spans="1:26" s="3" customFormat="1" x14ac:dyDescent="0.2">
      <c r="A245" s="764"/>
      <c r="B245" s="765" t="s">
        <v>1242</v>
      </c>
      <c r="C245" s="766">
        <f t="shared" si="264"/>
        <v>0.14219144315178373</v>
      </c>
      <c r="D245" s="766">
        <f t="shared" si="264"/>
        <v>0.1333132219388353</v>
      </c>
      <c r="E245" s="766">
        <f t="shared" si="264"/>
        <v>0.13781533378869162</v>
      </c>
      <c r="F245" s="766">
        <f t="shared" si="264"/>
        <v>0.13494205677152285</v>
      </c>
      <c r="G245" s="766">
        <f t="shared" si="264"/>
        <v>0.13250645534824174</v>
      </c>
      <c r="H245" s="766">
        <f t="shared" si="264"/>
        <v>0.12927821142898402</v>
      </c>
      <c r="I245" s="766">
        <f t="shared" si="264"/>
        <v>0.1297890286829774</v>
      </c>
      <c r="J245" s="766">
        <f t="shared" si="264"/>
        <v>0.12458840863810802</v>
      </c>
      <c r="K245" s="766">
        <f t="shared" si="264"/>
        <v>0.1187658243701353</v>
      </c>
      <c r="L245" s="766">
        <f t="shared" si="264"/>
        <v>0.12462874120992863</v>
      </c>
      <c r="M245" s="766">
        <f t="shared" si="264"/>
        <v>0.13149662103130288</v>
      </c>
      <c r="N245" s="766">
        <f t="shared" si="264"/>
        <v>0.13484568419443518</v>
      </c>
      <c r="O245" s="766">
        <f t="shared" si="264"/>
        <v>0.13893696374303907</v>
      </c>
      <c r="P245" s="766">
        <f t="shared" si="264"/>
        <v>0.14250806157993828</v>
      </c>
      <c r="Q245" s="766">
        <f t="shared" si="264"/>
        <v>0.10924328699045525</v>
      </c>
      <c r="R245" s="766">
        <f t="shared" si="264"/>
        <v>0.12291245676349447</v>
      </c>
      <c r="S245" s="766">
        <f t="shared" si="264"/>
        <v>0.127582524926764</v>
      </c>
      <c r="T245" s="766">
        <f t="shared" si="264"/>
        <v>0.11075082623508474</v>
      </c>
      <c r="U245" s="766">
        <f t="shared" si="264"/>
        <v>0.11220042313917437</v>
      </c>
      <c r="V245" s="766">
        <f t="shared" si="264"/>
        <v>9.7376655086362562E-2</v>
      </c>
      <c r="W245" s="766">
        <f t="shared" si="264"/>
        <v>0.10563188278260476</v>
      </c>
      <c r="X245" s="766">
        <f t="shared" si="265"/>
        <v>0.10229154451392204</v>
      </c>
      <c r="Y245" s="766">
        <f t="shared" si="265"/>
        <v>9.3024574337341459E-2</v>
      </c>
      <c r="Z245" s="766">
        <f t="shared" ref="Z245" si="267">Z216/Z$236</f>
        <v>7.9693817657168514E-2</v>
      </c>
    </row>
    <row r="246" spans="1:26" s="10" customFormat="1" x14ac:dyDescent="0.2">
      <c r="A246" s="359">
        <v>1.2</v>
      </c>
      <c r="B246" s="360" t="s">
        <v>90</v>
      </c>
      <c r="C246" s="174">
        <f t="shared" ref="C246:W246" si="268">C217/C$236</f>
        <v>9.9087259622292798E-2</v>
      </c>
      <c r="D246" s="174">
        <f t="shared" si="268"/>
        <v>9.2087560986019487E-2</v>
      </c>
      <c r="E246" s="174">
        <f t="shared" si="268"/>
        <v>5.399640376896777E-2</v>
      </c>
      <c r="F246" s="174">
        <f t="shared" si="268"/>
        <v>8.9481144387935863E-2</v>
      </c>
      <c r="G246" s="174">
        <f t="shared" si="268"/>
        <v>7.8087933114366431E-2</v>
      </c>
      <c r="H246" s="174">
        <f t="shared" si="268"/>
        <v>9.1493180249351255E-2</v>
      </c>
      <c r="I246" s="174">
        <f t="shared" si="268"/>
        <v>7.6889993854962854E-2</v>
      </c>
      <c r="J246" s="174">
        <f t="shared" si="268"/>
        <v>8.9698314823626446E-2</v>
      </c>
      <c r="K246" s="174">
        <f t="shared" si="268"/>
        <v>9.7125786898428032E-2</v>
      </c>
      <c r="L246" s="174">
        <f t="shared" si="268"/>
        <v>8.4185881583843311E-2</v>
      </c>
      <c r="M246" s="174">
        <f t="shared" si="268"/>
        <v>8.676010127515961E-2</v>
      </c>
      <c r="N246" s="174">
        <f t="shared" si="268"/>
        <v>8.1512336124517609E-2</v>
      </c>
      <c r="O246" s="174">
        <f t="shared" si="268"/>
        <v>9.4515950384774755E-2</v>
      </c>
      <c r="P246" s="174">
        <f t="shared" si="268"/>
        <v>0.10246637181031855</v>
      </c>
      <c r="Q246" s="174">
        <f t="shared" si="268"/>
        <v>0.12621421407627145</v>
      </c>
      <c r="R246" s="174">
        <f t="shared" si="268"/>
        <v>0.11127883692162141</v>
      </c>
      <c r="S246" s="174">
        <f t="shared" si="268"/>
        <v>0.12011194864907292</v>
      </c>
      <c r="T246" s="174">
        <f t="shared" si="268"/>
        <v>0.16317647316511522</v>
      </c>
      <c r="U246" s="174">
        <f t="shared" si="268"/>
        <v>0.13435444423315412</v>
      </c>
      <c r="V246" s="174">
        <f t="shared" si="268"/>
        <v>0.1210996713253534</v>
      </c>
      <c r="W246" s="174">
        <f t="shared" si="268"/>
        <v>0.12621672423795177</v>
      </c>
      <c r="X246" s="859">
        <f t="shared" ref="X246:Y246" si="269">X217/X$236</f>
        <v>0.16134990177835792</v>
      </c>
      <c r="Y246" s="859">
        <f t="shared" si="269"/>
        <v>0.17095684508657868</v>
      </c>
      <c r="Z246" s="859">
        <f t="shared" ref="Z246" si="270">Z217/Z$236</f>
        <v>0.10910969531209751</v>
      </c>
    </row>
    <row r="247" spans="1:26" s="10" customFormat="1" x14ac:dyDescent="0.2">
      <c r="A247" s="359" t="s">
        <v>91</v>
      </c>
      <c r="B247" s="360" t="s">
        <v>92</v>
      </c>
      <c r="C247" s="174">
        <f t="shared" ref="C247:W247" si="271">C221/C$236</f>
        <v>1.6721754931629154E-2</v>
      </c>
      <c r="D247" s="174">
        <f t="shared" si="271"/>
        <v>1.4822730974495326E-2</v>
      </c>
      <c r="E247" s="174">
        <f t="shared" si="271"/>
        <v>1.6495588984340979E-2</v>
      </c>
      <c r="F247" s="174">
        <f t="shared" si="271"/>
        <v>1.2103776246991165E-2</v>
      </c>
      <c r="G247" s="174">
        <f t="shared" si="271"/>
        <v>1.9859953410447884E-2</v>
      </c>
      <c r="H247" s="174">
        <f t="shared" si="271"/>
        <v>2.0684530865166778E-2</v>
      </c>
      <c r="I247" s="174">
        <f t="shared" si="271"/>
        <v>2.6718452204277161E-2</v>
      </c>
      <c r="J247" s="174">
        <f t="shared" si="271"/>
        <v>3.0588411513012885E-2</v>
      </c>
      <c r="K247" s="174">
        <f t="shared" si="271"/>
        <v>1.3276991591399305E-2</v>
      </c>
      <c r="L247" s="174">
        <f t="shared" si="271"/>
        <v>1.3026188232981867E-2</v>
      </c>
      <c r="M247" s="174">
        <f t="shared" si="271"/>
        <v>1.8589957038958587E-2</v>
      </c>
      <c r="N247" s="174">
        <f t="shared" si="271"/>
        <v>2.219553517132062E-2</v>
      </c>
      <c r="O247" s="174">
        <f t="shared" si="271"/>
        <v>2.3464487213289153E-2</v>
      </c>
      <c r="P247" s="174">
        <f t="shared" si="271"/>
        <v>2.1503878626782012E-2</v>
      </c>
      <c r="Q247" s="174">
        <f t="shared" si="271"/>
        <v>1.6933527108370185E-2</v>
      </c>
      <c r="R247" s="174">
        <f t="shared" si="271"/>
        <v>2.1940249420223275E-2</v>
      </c>
      <c r="S247" s="174">
        <f t="shared" si="271"/>
        <v>2.9949488227460054E-2</v>
      </c>
      <c r="T247" s="174">
        <f t="shared" si="271"/>
        <v>3.5149254215465352E-2</v>
      </c>
      <c r="U247" s="174">
        <f t="shared" si="271"/>
        <v>4.4422086923627375E-2</v>
      </c>
      <c r="V247" s="174">
        <f t="shared" si="271"/>
        <v>0.13759345102699516</v>
      </c>
      <c r="W247" s="174">
        <f t="shared" si="271"/>
        <v>5.3171058914655039E-2</v>
      </c>
      <c r="X247" s="859">
        <f t="shared" ref="X247:Y247" si="272">X221/X$236</f>
        <v>5.7306754642253065E-2</v>
      </c>
      <c r="Y247" s="859">
        <f t="shared" si="272"/>
        <v>0.1066350815997107</v>
      </c>
      <c r="Z247" s="859">
        <f t="shared" ref="Z247" si="273">Z221/Z$236</f>
        <v>0.2704297431604421</v>
      </c>
    </row>
    <row r="248" spans="1:26" s="10" customFormat="1" x14ac:dyDescent="0.2">
      <c r="A248" s="359" t="s">
        <v>399</v>
      </c>
      <c r="B248" s="360" t="s">
        <v>6</v>
      </c>
      <c r="C248" s="174">
        <f t="shared" ref="C248:W248" si="274">C224/C$236</f>
        <v>0.36084924838556898</v>
      </c>
      <c r="D248" s="174">
        <f t="shared" si="274"/>
        <v>0.36264248428466256</v>
      </c>
      <c r="E248" s="174">
        <f t="shared" si="274"/>
        <v>0.36633603775348555</v>
      </c>
      <c r="F248" s="174">
        <f t="shared" si="274"/>
        <v>0.35094059695396335</v>
      </c>
      <c r="G248" s="174">
        <f t="shared" si="274"/>
        <v>0.33914734057920903</v>
      </c>
      <c r="H248" s="174">
        <f t="shared" si="274"/>
        <v>0.32202481872196859</v>
      </c>
      <c r="I248" s="174">
        <f t="shared" si="274"/>
        <v>0.32398725945642148</v>
      </c>
      <c r="J248" s="174">
        <f t="shared" si="274"/>
        <v>0.33109267922111463</v>
      </c>
      <c r="K248" s="174">
        <f t="shared" si="274"/>
        <v>0.34361536834822615</v>
      </c>
      <c r="L248" s="174">
        <f t="shared" si="274"/>
        <v>0.33723565050960663</v>
      </c>
      <c r="M248" s="174">
        <f t="shared" si="274"/>
        <v>0.32432808858143042</v>
      </c>
      <c r="N248" s="174">
        <f t="shared" si="274"/>
        <v>0.3233231713953777</v>
      </c>
      <c r="O248" s="174">
        <f t="shared" si="274"/>
        <v>0.30709117046146672</v>
      </c>
      <c r="P248" s="174">
        <f t="shared" si="274"/>
        <v>0.30074317513940746</v>
      </c>
      <c r="Q248" s="174">
        <f t="shared" si="274"/>
        <v>0.29719478097349877</v>
      </c>
      <c r="R248" s="174">
        <f t="shared" si="274"/>
        <v>0.28574574346729875</v>
      </c>
      <c r="S248" s="174">
        <f t="shared" si="274"/>
        <v>0.27150275516078076</v>
      </c>
      <c r="T248" s="174">
        <f t="shared" si="274"/>
        <v>0.26229482042952962</v>
      </c>
      <c r="U248" s="174">
        <f t="shared" si="274"/>
        <v>0.26722467932528843</v>
      </c>
      <c r="V248" s="174">
        <f t="shared" si="274"/>
        <v>0.24678804460926998</v>
      </c>
      <c r="W248" s="174">
        <f t="shared" si="274"/>
        <v>0.2673514761609917</v>
      </c>
      <c r="X248" s="859">
        <f t="shared" ref="X248:Y248" si="275">X224/X$236</f>
        <v>0.25175911615431545</v>
      </c>
      <c r="Y248" s="859">
        <f t="shared" si="275"/>
        <v>0.22416523647017936</v>
      </c>
      <c r="Z248" s="859">
        <f t="shared" ref="Z248" si="276">Z224/Z$236</f>
        <v>0.1920016769060352</v>
      </c>
    </row>
    <row r="249" spans="1:26" s="3" customFormat="1" x14ac:dyDescent="0.2">
      <c r="A249" s="764" t="s">
        <v>93</v>
      </c>
      <c r="B249" s="765" t="s">
        <v>1048</v>
      </c>
      <c r="C249" s="766">
        <f t="shared" ref="C249:W249" si="277">C225/C$236</f>
        <v>9.2774757101351385E-2</v>
      </c>
      <c r="D249" s="766">
        <f t="shared" si="277"/>
        <v>8.8570894293379027E-2</v>
      </c>
      <c r="E249" s="766">
        <f t="shared" si="277"/>
        <v>9.5092432362230236E-2</v>
      </c>
      <c r="F249" s="766">
        <f t="shared" si="277"/>
        <v>8.9014017441297486E-2</v>
      </c>
      <c r="G249" s="766">
        <f t="shared" si="277"/>
        <v>8.8065942696985505E-2</v>
      </c>
      <c r="H249" s="766">
        <f t="shared" si="277"/>
        <v>7.9552022971492262E-2</v>
      </c>
      <c r="I249" s="766">
        <f t="shared" si="277"/>
        <v>7.910744915312283E-2</v>
      </c>
      <c r="J249" s="766">
        <f t="shared" si="277"/>
        <v>8.0244420544804643E-2</v>
      </c>
      <c r="K249" s="766">
        <f t="shared" si="277"/>
        <v>7.7902763975244108E-2</v>
      </c>
      <c r="L249" s="766">
        <f t="shared" si="277"/>
        <v>7.5222215093611142E-2</v>
      </c>
      <c r="M249" s="766">
        <f t="shared" si="277"/>
        <v>7.2029568542417308E-2</v>
      </c>
      <c r="N249" s="766">
        <f t="shared" si="277"/>
        <v>7.2772796309284085E-2</v>
      </c>
      <c r="O249" s="766">
        <f t="shared" si="277"/>
        <v>7.0787345909524749E-2</v>
      </c>
      <c r="P249" s="766">
        <f t="shared" si="277"/>
        <v>7.1223703908854352E-2</v>
      </c>
      <c r="Q249" s="766">
        <f t="shared" si="277"/>
        <v>7.9919563829347506E-2</v>
      </c>
      <c r="R249" s="766">
        <f t="shared" si="277"/>
        <v>7.9983725206953238E-2</v>
      </c>
      <c r="S249" s="766">
        <f t="shared" si="277"/>
        <v>7.8247964423168462E-2</v>
      </c>
      <c r="T249" s="766">
        <f t="shared" si="277"/>
        <v>7.2952860875541217E-2</v>
      </c>
      <c r="U249" s="766">
        <f t="shared" si="277"/>
        <v>7.6492942502257327E-2</v>
      </c>
      <c r="V249" s="766">
        <f t="shared" si="277"/>
        <v>6.9104890119745729E-2</v>
      </c>
      <c r="W249" s="766">
        <f t="shared" si="277"/>
        <v>7.5453391787701787E-2</v>
      </c>
      <c r="X249" s="766">
        <f t="shared" ref="X249:Y249" si="278">X225/X$236</f>
        <v>7.1036125806084122E-2</v>
      </c>
      <c r="Y249" s="766">
        <f t="shared" si="278"/>
        <v>6.386989549577303E-2</v>
      </c>
      <c r="Z249" s="766">
        <f t="shared" ref="Z249" si="279">Z225/Z$236</f>
        <v>5.8191828325884799E-2</v>
      </c>
    </row>
    <row r="250" spans="1:26" s="3" customFormat="1" x14ac:dyDescent="0.2">
      <c r="A250" s="764" t="s">
        <v>95</v>
      </c>
      <c r="B250" s="765" t="s">
        <v>1049</v>
      </c>
      <c r="C250" s="766">
        <f t="shared" ref="C250:W250" si="280">C226/C$236</f>
        <v>0.20127367450784819</v>
      </c>
      <c r="D250" s="766">
        <f t="shared" si="280"/>
        <v>0.20136222204403001</v>
      </c>
      <c r="E250" s="766">
        <f t="shared" si="280"/>
        <v>0.18328419068351939</v>
      </c>
      <c r="F250" s="766">
        <f t="shared" si="280"/>
        <v>0.16212815994428378</v>
      </c>
      <c r="G250" s="766">
        <f t="shared" si="280"/>
        <v>0.15491431511654941</v>
      </c>
      <c r="H250" s="766">
        <f t="shared" si="280"/>
        <v>0.14887095562694116</v>
      </c>
      <c r="I250" s="766">
        <f t="shared" si="280"/>
        <v>0.14652227190405212</v>
      </c>
      <c r="J250" s="766">
        <f t="shared" si="280"/>
        <v>0.14672884611562423</v>
      </c>
      <c r="K250" s="766">
        <f t="shared" si="280"/>
        <v>0.15402854260231694</v>
      </c>
      <c r="L250" s="766">
        <f t="shared" si="280"/>
        <v>0.15160634456674824</v>
      </c>
      <c r="M250" s="766">
        <f t="shared" si="280"/>
        <v>0.14574848097457721</v>
      </c>
      <c r="N250" s="766">
        <f t="shared" si="280"/>
        <v>0.15155830416733443</v>
      </c>
      <c r="O250" s="766">
        <f t="shared" si="280"/>
        <v>0.14472996282225511</v>
      </c>
      <c r="P250" s="766">
        <f t="shared" si="280"/>
        <v>0.14339445751932331</v>
      </c>
      <c r="Q250" s="766">
        <f t="shared" si="280"/>
        <v>0.13539608568261363</v>
      </c>
      <c r="R250" s="766">
        <f t="shared" si="280"/>
        <v>0.1280417598230838</v>
      </c>
      <c r="S250" s="766">
        <f t="shared" si="280"/>
        <v>0.12172472079493807</v>
      </c>
      <c r="T250" s="766">
        <f t="shared" si="280"/>
        <v>0.11772482268099964</v>
      </c>
      <c r="U250" s="766">
        <f t="shared" si="280"/>
        <v>0.12095019234432786</v>
      </c>
      <c r="V250" s="766">
        <f t="shared" si="280"/>
        <v>0.11281467526572164</v>
      </c>
      <c r="W250" s="766">
        <f t="shared" si="280"/>
        <v>0.12048347237108765</v>
      </c>
      <c r="X250" s="766">
        <f t="shared" ref="X250:Y250" si="281">X226/X$236</f>
        <v>0.11152164486597624</v>
      </c>
      <c r="Y250" s="766">
        <f t="shared" si="281"/>
        <v>0.10000569618053808</v>
      </c>
      <c r="Z250" s="766">
        <f t="shared" ref="Z250" si="282">Z226/Z$236</f>
        <v>8.2948544048430245E-2</v>
      </c>
    </row>
    <row r="251" spans="1:26" s="3" customFormat="1" x14ac:dyDescent="0.2">
      <c r="A251" s="764" t="s">
        <v>97</v>
      </c>
      <c r="B251" s="765" t="s">
        <v>1050</v>
      </c>
      <c r="C251" s="766">
        <f t="shared" ref="C251:W251" si="283">C227/C$236</f>
        <v>1.095852707019572E-2</v>
      </c>
      <c r="D251" s="766">
        <f t="shared" si="283"/>
        <v>1.3351624216664179E-2</v>
      </c>
      <c r="E251" s="766">
        <f t="shared" si="283"/>
        <v>1.4962431917994868E-2</v>
      </c>
      <c r="F251" s="766">
        <f t="shared" si="283"/>
        <v>1.3725453359996299E-2</v>
      </c>
      <c r="G251" s="766">
        <f t="shared" si="283"/>
        <v>1.5156289608684297E-2</v>
      </c>
      <c r="H251" s="766">
        <f t="shared" si="283"/>
        <v>1.6265931161575542E-2</v>
      </c>
      <c r="I251" s="766">
        <f t="shared" si="283"/>
        <v>1.6861758671417704E-2</v>
      </c>
      <c r="J251" s="766">
        <f t="shared" si="283"/>
        <v>1.6126542870756176E-2</v>
      </c>
      <c r="K251" s="766">
        <f t="shared" si="283"/>
        <v>1.5956544853232755E-2</v>
      </c>
      <c r="L251" s="766">
        <f t="shared" si="283"/>
        <v>1.5674774155572817E-2</v>
      </c>
      <c r="M251" s="766">
        <f t="shared" si="283"/>
        <v>1.6153959382797674E-2</v>
      </c>
      <c r="N251" s="766">
        <f t="shared" si="283"/>
        <v>1.5049826101466943E-2</v>
      </c>
      <c r="O251" s="766">
        <f t="shared" si="283"/>
        <v>1.4833972387707244E-2</v>
      </c>
      <c r="P251" s="766">
        <f t="shared" si="283"/>
        <v>1.402399986524654E-2</v>
      </c>
      <c r="Q251" s="766">
        <f t="shared" si="283"/>
        <v>1.361757173510127E-2</v>
      </c>
      <c r="R251" s="766">
        <f t="shared" si="283"/>
        <v>1.3285270433768306E-2</v>
      </c>
      <c r="S251" s="766">
        <f t="shared" si="283"/>
        <v>1.2458445477804546E-2</v>
      </c>
      <c r="T251" s="766">
        <f t="shared" si="283"/>
        <v>1.2014326547450285E-2</v>
      </c>
      <c r="U251" s="766">
        <f t="shared" si="283"/>
        <v>1.2085204753977367E-2</v>
      </c>
      <c r="V251" s="766">
        <f t="shared" si="283"/>
        <v>1.1284757977003601E-2</v>
      </c>
      <c r="W251" s="766">
        <f t="shared" si="283"/>
        <v>1.229295338593378E-2</v>
      </c>
      <c r="X251" s="766">
        <f t="shared" ref="X251:Y251" si="284">X227/X$236</f>
        <v>1.147931243739774E-2</v>
      </c>
      <c r="Y251" s="766">
        <f t="shared" si="284"/>
        <v>1.0186310090423015E-2</v>
      </c>
      <c r="Z251" s="766">
        <f t="shared" ref="Z251" si="285">Z227/Z$236</f>
        <v>8.2184315237060681E-3</v>
      </c>
    </row>
    <row r="252" spans="1:26" s="3" customFormat="1" x14ac:dyDescent="0.2">
      <c r="A252" s="764" t="s">
        <v>98</v>
      </c>
      <c r="B252" s="765" t="s">
        <v>1051</v>
      </c>
      <c r="C252" s="766">
        <f t="shared" ref="C252:W252" si="286">C228/C$236</f>
        <v>5.5842289706173658E-2</v>
      </c>
      <c r="D252" s="766">
        <f t="shared" si="286"/>
        <v>5.9357743730589316E-2</v>
      </c>
      <c r="E252" s="766">
        <f t="shared" si="286"/>
        <v>7.2996982789741066E-2</v>
      </c>
      <c r="F252" s="766">
        <f t="shared" si="286"/>
        <v>8.6072966208385782E-2</v>
      </c>
      <c r="G252" s="766">
        <f t="shared" si="286"/>
        <v>8.1010793156989835E-2</v>
      </c>
      <c r="H252" s="766">
        <f t="shared" si="286"/>
        <v>7.733590896195959E-2</v>
      </c>
      <c r="I252" s="766">
        <f t="shared" si="286"/>
        <v>8.1495779727828774E-2</v>
      </c>
      <c r="J252" s="766">
        <f t="shared" si="286"/>
        <v>8.7992869689929629E-2</v>
      </c>
      <c r="K252" s="766">
        <f t="shared" si="286"/>
        <v>9.5727516917432365E-2</v>
      </c>
      <c r="L252" s="766">
        <f t="shared" si="286"/>
        <v>9.4732316693674462E-2</v>
      </c>
      <c r="M252" s="766">
        <f t="shared" si="286"/>
        <v>9.039607968163825E-2</v>
      </c>
      <c r="N252" s="766">
        <f t="shared" si="286"/>
        <v>8.3942244817292219E-2</v>
      </c>
      <c r="O252" s="766">
        <f t="shared" si="286"/>
        <v>7.6739889341979575E-2</v>
      </c>
      <c r="P252" s="766">
        <f t="shared" si="286"/>
        <v>7.2101013845983289E-2</v>
      </c>
      <c r="Q252" s="766">
        <f t="shared" si="286"/>
        <v>6.8261559726436438E-2</v>
      </c>
      <c r="R252" s="766">
        <f t="shared" si="286"/>
        <v>6.4434988003493371E-2</v>
      </c>
      <c r="S252" s="766">
        <f t="shared" si="286"/>
        <v>5.9071624464869688E-2</v>
      </c>
      <c r="T252" s="766">
        <f t="shared" si="286"/>
        <v>5.9602810325538491E-2</v>
      </c>
      <c r="U252" s="766">
        <f t="shared" si="286"/>
        <v>5.7696339724725897E-2</v>
      </c>
      <c r="V252" s="766">
        <f t="shared" si="286"/>
        <v>5.3583721246799006E-2</v>
      </c>
      <c r="W252" s="766">
        <f t="shared" si="286"/>
        <v>5.9121658616268426E-2</v>
      </c>
      <c r="X252" s="766">
        <f t="shared" ref="X252:Y252" si="287">X228/X$236</f>
        <v>5.772203304485736E-2</v>
      </c>
      <c r="Y252" s="766">
        <f t="shared" si="287"/>
        <v>5.0103334703445253E-2</v>
      </c>
      <c r="Z252" s="766">
        <f t="shared" ref="Z252" si="288">Z228/Z$236</f>
        <v>4.2642873008014066E-2</v>
      </c>
    </row>
    <row r="253" spans="1:26" s="10" customFormat="1" x14ac:dyDescent="0.2">
      <c r="A253" s="359" t="s">
        <v>99</v>
      </c>
      <c r="B253" s="360" t="s">
        <v>11</v>
      </c>
      <c r="C253" s="174">
        <f t="shared" ref="C253:W253" si="289">C229/C$236</f>
        <v>1.5467542022284494E-2</v>
      </c>
      <c r="D253" s="174">
        <f t="shared" si="289"/>
        <v>1.3166123331119692E-2</v>
      </c>
      <c r="E253" s="174">
        <f t="shared" si="289"/>
        <v>1.6074545857475416E-2</v>
      </c>
      <c r="F253" s="174">
        <f t="shared" si="289"/>
        <v>1.5580689690480536E-2</v>
      </c>
      <c r="G253" s="174">
        <f t="shared" si="289"/>
        <v>1.6298926939844374E-2</v>
      </c>
      <c r="H253" s="174">
        <f t="shared" si="289"/>
        <v>1.5696200908695196E-2</v>
      </c>
      <c r="I253" s="174">
        <f t="shared" si="289"/>
        <v>1.691573451886158E-2</v>
      </c>
      <c r="J253" s="174">
        <f t="shared" si="289"/>
        <v>1.7302273917422204E-2</v>
      </c>
      <c r="K253" s="174">
        <f t="shared" si="289"/>
        <v>1.6781902230699825E-2</v>
      </c>
      <c r="L253" s="174">
        <f t="shared" si="289"/>
        <v>1.7560384030294092E-2</v>
      </c>
      <c r="M253" s="174">
        <f t="shared" si="289"/>
        <v>1.749700691938201E-2</v>
      </c>
      <c r="N253" s="174">
        <f t="shared" si="289"/>
        <v>1.7229995138715409E-2</v>
      </c>
      <c r="O253" s="174">
        <f t="shared" si="289"/>
        <v>1.6659297372780532E-2</v>
      </c>
      <c r="P253" s="174">
        <f t="shared" si="289"/>
        <v>1.7054820513061179E-2</v>
      </c>
      <c r="Q253" s="174">
        <f t="shared" si="289"/>
        <v>1.7032715986094148E-2</v>
      </c>
      <c r="R253" s="174">
        <f t="shared" si="289"/>
        <v>1.7812180794785991E-2</v>
      </c>
      <c r="S253" s="174">
        <f t="shared" si="289"/>
        <v>1.7306432898920913E-2</v>
      </c>
      <c r="T253" s="174">
        <f t="shared" si="289"/>
        <v>1.7563998327266656E-2</v>
      </c>
      <c r="U253" s="174">
        <f t="shared" si="289"/>
        <v>1.8719683068577082E-2</v>
      </c>
      <c r="V253" s="174">
        <f t="shared" si="289"/>
        <v>1.6806719398057331E-2</v>
      </c>
      <c r="W253" s="174">
        <f t="shared" si="289"/>
        <v>1.8323210471743692E-2</v>
      </c>
      <c r="X253" s="859">
        <f t="shared" ref="X253:Y253" si="290">X229/X$236</f>
        <v>1.7249146254693225E-2</v>
      </c>
      <c r="Y253" s="859">
        <f t="shared" si="290"/>
        <v>1.5441934945475733E-2</v>
      </c>
      <c r="Z253" s="859">
        <f t="shared" ref="Z253" si="291">Z229/Z$236</f>
        <v>1.2637275127071032E-2</v>
      </c>
    </row>
    <row r="254" spans="1:26" s="10" customFormat="1" x14ac:dyDescent="0.2">
      <c r="A254" s="359" t="s">
        <v>101</v>
      </c>
      <c r="B254" s="360" t="s">
        <v>12</v>
      </c>
      <c r="C254" s="174">
        <f t="shared" ref="C254:W254" si="292">C230/C$236</f>
        <v>0.16604367800533881</v>
      </c>
      <c r="D254" s="174">
        <f t="shared" si="292"/>
        <v>0.17399466446850842</v>
      </c>
      <c r="E254" s="174">
        <f t="shared" si="292"/>
        <v>0.1961333284558314</v>
      </c>
      <c r="F254" s="174">
        <f t="shared" si="292"/>
        <v>0.18968997845382232</v>
      </c>
      <c r="G254" s="174">
        <f t="shared" si="292"/>
        <v>0.19548001789381925</v>
      </c>
      <c r="H254" s="174">
        <f t="shared" si="292"/>
        <v>0.20192116320245362</v>
      </c>
      <c r="I254" s="174">
        <f t="shared" si="292"/>
        <v>0.21042559476734818</v>
      </c>
      <c r="J254" s="174">
        <f t="shared" si="292"/>
        <v>0.2081941414104585</v>
      </c>
      <c r="K254" s="174">
        <f t="shared" si="292"/>
        <v>0.20841150445855289</v>
      </c>
      <c r="L254" s="174">
        <f t="shared" si="292"/>
        <v>0.21373670234904935</v>
      </c>
      <c r="M254" s="174">
        <f t="shared" si="292"/>
        <v>0.20595532873652939</v>
      </c>
      <c r="N254" s="174">
        <f t="shared" si="292"/>
        <v>0.21021070707871745</v>
      </c>
      <c r="O254" s="174">
        <f t="shared" si="292"/>
        <v>0.20933413442461662</v>
      </c>
      <c r="P254" s="174">
        <f t="shared" si="292"/>
        <v>0.21100414967988004</v>
      </c>
      <c r="Q254" s="174">
        <f t="shared" si="292"/>
        <v>0.22545735809419876</v>
      </c>
      <c r="R254" s="174">
        <f t="shared" si="292"/>
        <v>0.22187112676072485</v>
      </c>
      <c r="S254" s="174">
        <f t="shared" si="292"/>
        <v>0.21544759710155859</v>
      </c>
      <c r="T254" s="174">
        <f t="shared" si="292"/>
        <v>0.21269889622398078</v>
      </c>
      <c r="U254" s="174">
        <f t="shared" si="292"/>
        <v>0.22264234010517825</v>
      </c>
      <c r="V254" s="174">
        <f t="shared" si="292"/>
        <v>0.2104210106453297</v>
      </c>
      <c r="W254" s="174">
        <f t="shared" si="292"/>
        <v>0.22756189329473475</v>
      </c>
      <c r="X254" s="859">
        <f t="shared" ref="X254:Y254" si="293">X230/X$236</f>
        <v>0.22142509611925526</v>
      </c>
      <c r="Y254" s="859">
        <f t="shared" si="293"/>
        <v>0.2127476942719756</v>
      </c>
      <c r="Z254" s="859">
        <f t="shared" ref="Z254" si="294">Z230/Z$236</f>
        <v>0.18118293601338148</v>
      </c>
    </row>
    <row r="255" spans="1:26" x14ac:dyDescent="0.2">
      <c r="A255" s="166"/>
      <c r="B255" s="379" t="s">
        <v>560</v>
      </c>
      <c r="C255" s="173">
        <f t="shared" ref="C255:W255" si="295">C234/C$236</f>
        <v>6.2257131562220201E-2</v>
      </c>
      <c r="D255" s="173">
        <f t="shared" si="295"/>
        <v>6.8257246921586343E-2</v>
      </c>
      <c r="E255" s="173">
        <f t="shared" si="295"/>
        <v>7.0184541440197507E-2</v>
      </c>
      <c r="F255" s="173">
        <f t="shared" si="295"/>
        <v>7.4312057121076774E-2</v>
      </c>
      <c r="G255" s="173">
        <f t="shared" si="295"/>
        <v>8.2051494578999948E-2</v>
      </c>
      <c r="H255" s="173">
        <f t="shared" si="295"/>
        <v>8.3854815150510506E-2</v>
      </c>
      <c r="I255" s="173">
        <f t="shared" si="295"/>
        <v>8.0243042370732681E-2</v>
      </c>
      <c r="J255" s="173">
        <f t="shared" si="295"/>
        <v>7.7758562447501012E-2</v>
      </c>
      <c r="K255" s="173">
        <f t="shared" si="295"/>
        <v>7.3085117730407448E-2</v>
      </c>
      <c r="L255" s="173">
        <f t="shared" si="295"/>
        <v>7.8551163189996748E-2</v>
      </c>
      <c r="M255" s="173">
        <f t="shared" si="295"/>
        <v>8.7524397744633969E-2</v>
      </c>
      <c r="N255" s="173">
        <f t="shared" si="295"/>
        <v>8.7209890351503699E-2</v>
      </c>
      <c r="O255" s="173">
        <f t="shared" si="295"/>
        <v>8.6052824630826877E-2</v>
      </c>
      <c r="P255" s="173">
        <f t="shared" si="295"/>
        <v>8.148753872479389E-2</v>
      </c>
      <c r="Q255" s="173">
        <f t="shared" si="295"/>
        <v>8.5216125071292295E-2</v>
      </c>
      <c r="R255" s="173">
        <f t="shared" si="295"/>
        <v>8.6947554063883326E-2</v>
      </c>
      <c r="S255" s="173">
        <f t="shared" si="295"/>
        <v>8.3294384141017086E-2</v>
      </c>
      <c r="T255" s="173">
        <f t="shared" si="295"/>
        <v>7.700750068416197E-2</v>
      </c>
      <c r="U255" s="173">
        <f t="shared" si="295"/>
        <v>8.0594023235358372E-2</v>
      </c>
      <c r="V255" s="173">
        <f t="shared" si="295"/>
        <v>6.4275981202225399E-2</v>
      </c>
      <c r="W255" s="173">
        <f t="shared" si="295"/>
        <v>8.1741325908694956E-2</v>
      </c>
      <c r="X255" s="766">
        <f t="shared" ref="X255:Y255" si="296">X234/X$236</f>
        <v>7.4698687191168969E-2</v>
      </c>
      <c r="Y255" s="766">
        <f t="shared" si="296"/>
        <v>7.5250410463074319E-2</v>
      </c>
      <c r="Z255" s="766">
        <f t="shared" ref="Z255" si="297">Z234/Z$236</f>
        <v>7.1888323284388198E-2</v>
      </c>
    </row>
    <row r="256" spans="1:26" x14ac:dyDescent="0.2">
      <c r="A256" s="166"/>
      <c r="B256" s="169" t="s">
        <v>400</v>
      </c>
      <c r="C256" s="173">
        <f t="shared" ref="C256:W256" si="298">C235/C$236</f>
        <v>-1.3243533339045014E-2</v>
      </c>
      <c r="D256" s="173">
        <f t="shared" si="298"/>
        <v>-1.199827382170454E-2</v>
      </c>
      <c r="E256" s="173">
        <f t="shared" si="298"/>
        <v>-1.195343387657188E-2</v>
      </c>
      <c r="F256" s="173">
        <f t="shared" si="298"/>
        <v>-1.1198012633678655E-2</v>
      </c>
      <c r="G256" s="173">
        <f t="shared" si="298"/>
        <v>-1.473470691937397E-2</v>
      </c>
      <c r="H256" s="173">
        <f t="shared" si="298"/>
        <v>-1.575108630209307E-2</v>
      </c>
      <c r="I256" s="173">
        <f t="shared" si="298"/>
        <v>-1.8187178322447879E-2</v>
      </c>
      <c r="J256" s="173">
        <f t="shared" si="298"/>
        <v>-2.1792851836710262E-2</v>
      </c>
      <c r="K256" s="173">
        <f t="shared" si="298"/>
        <v>-9.9030443853021181E-3</v>
      </c>
      <c r="L256" s="173">
        <f t="shared" si="298"/>
        <v>-9.0227023843622248E-3</v>
      </c>
      <c r="M256" s="173">
        <f t="shared" si="298"/>
        <v>-1.1656781997892943E-2</v>
      </c>
      <c r="N256" s="173">
        <f t="shared" si="298"/>
        <v>-1.3903117312291251E-2</v>
      </c>
      <c r="O256" s="173">
        <f t="shared" si="298"/>
        <v>-1.5002769139250268E-2</v>
      </c>
      <c r="P256" s="173">
        <f t="shared" si="298"/>
        <v>-1.5410532818917026E-2</v>
      </c>
      <c r="Q256" s="173">
        <f t="shared" si="298"/>
        <v>-1.2941186782333769E-2</v>
      </c>
      <c r="R256" s="173">
        <f t="shared" si="298"/>
        <v>-1.4384059113252867E-2</v>
      </c>
      <c r="S256" s="173">
        <f t="shared" si="298"/>
        <v>-1.5593960406619756E-2</v>
      </c>
      <c r="T256" s="173">
        <f t="shared" si="298"/>
        <v>-1.4530379108671715E-2</v>
      </c>
      <c r="U256" s="173">
        <f t="shared" si="298"/>
        <v>-1.51686089993414E-2</v>
      </c>
      <c r="V256" s="173">
        <f t="shared" si="298"/>
        <v>-1.5260982418637636E-2</v>
      </c>
      <c r="W256" s="173">
        <f t="shared" si="298"/>
        <v>-1.9215257461154052E-2</v>
      </c>
      <c r="X256" s="766">
        <f t="shared" ref="X256:Y256" si="299">X235/X$236</f>
        <v>-2.0738941667544381E-2</v>
      </c>
      <c r="Y256" s="766">
        <f t="shared" si="299"/>
        <v>-1.8023479785069883E-2</v>
      </c>
      <c r="Z256" s="766">
        <f t="shared" ref="Z256" si="300">Z235/Z$236</f>
        <v>-1.797878162322876E-2</v>
      </c>
    </row>
    <row r="257" spans="1:28" ht="20.25" customHeight="1" x14ac:dyDescent="0.2">
      <c r="A257" s="170"/>
      <c r="B257" s="171" t="s">
        <v>562</v>
      </c>
      <c r="C257" s="181">
        <f t="shared" ref="C257:W257" si="301">C236/C$236</f>
        <v>1</v>
      </c>
      <c r="D257" s="181">
        <f t="shared" si="301"/>
        <v>1</v>
      </c>
      <c r="E257" s="181">
        <f t="shared" si="301"/>
        <v>1</v>
      </c>
      <c r="F257" s="181">
        <f t="shared" si="301"/>
        <v>1</v>
      </c>
      <c r="G257" s="181">
        <f t="shared" si="301"/>
        <v>1</v>
      </c>
      <c r="H257" s="181">
        <f t="shared" si="301"/>
        <v>1</v>
      </c>
      <c r="I257" s="181">
        <f t="shared" si="301"/>
        <v>1</v>
      </c>
      <c r="J257" s="181">
        <f t="shared" si="301"/>
        <v>1</v>
      </c>
      <c r="K257" s="181">
        <f t="shared" si="301"/>
        <v>1</v>
      </c>
      <c r="L257" s="181">
        <f t="shared" si="301"/>
        <v>1</v>
      </c>
      <c r="M257" s="181">
        <f t="shared" si="301"/>
        <v>1</v>
      </c>
      <c r="N257" s="181">
        <f t="shared" si="301"/>
        <v>1</v>
      </c>
      <c r="O257" s="181">
        <f t="shared" si="301"/>
        <v>1</v>
      </c>
      <c r="P257" s="181">
        <f t="shared" si="301"/>
        <v>1</v>
      </c>
      <c r="Q257" s="181">
        <f t="shared" si="301"/>
        <v>1</v>
      </c>
      <c r="R257" s="181">
        <f t="shared" si="301"/>
        <v>1</v>
      </c>
      <c r="S257" s="181">
        <f t="shared" si="301"/>
        <v>1</v>
      </c>
      <c r="T257" s="181">
        <f t="shared" si="301"/>
        <v>1</v>
      </c>
      <c r="U257" s="181">
        <f t="shared" si="301"/>
        <v>1</v>
      </c>
      <c r="V257" s="181">
        <f t="shared" si="301"/>
        <v>1</v>
      </c>
      <c r="W257" s="181">
        <f t="shared" si="301"/>
        <v>1</v>
      </c>
      <c r="X257" s="874">
        <f t="shared" ref="X257:Y257" si="302">X236/X$236</f>
        <v>1</v>
      </c>
      <c r="Y257" s="874">
        <f t="shared" si="302"/>
        <v>1</v>
      </c>
      <c r="Z257" s="874">
        <f t="shared" ref="Z257" si="303">Z236/Z$236</f>
        <v>1</v>
      </c>
    </row>
    <row r="258" spans="1:28" x14ac:dyDescent="0.2">
      <c r="A258" s="972" t="s">
        <v>1388</v>
      </c>
      <c r="B258" s="957"/>
      <c r="C258" s="973"/>
      <c r="D258" s="973"/>
      <c r="E258" s="973"/>
      <c r="F258" s="973"/>
      <c r="G258" s="973"/>
      <c r="H258" s="973"/>
      <c r="I258" s="973"/>
      <c r="J258" s="973"/>
      <c r="K258" s="973"/>
      <c r="L258" s="973"/>
      <c r="M258" s="973"/>
      <c r="N258" s="973"/>
      <c r="O258" s="973"/>
      <c r="P258" s="973"/>
      <c r="Q258" s="973"/>
      <c r="R258" s="973"/>
      <c r="S258" s="973"/>
      <c r="T258" s="973"/>
      <c r="U258" s="973"/>
      <c r="V258" s="973"/>
      <c r="W258" s="973"/>
      <c r="X258" s="974"/>
      <c r="Y258" s="974"/>
      <c r="Z258" s="974"/>
    </row>
    <row r="259" spans="1:28" s="144" customFormat="1" ht="20.25" customHeight="1" x14ac:dyDescent="0.2">
      <c r="A259" s="180" t="s">
        <v>1188</v>
      </c>
      <c r="X259" s="967"/>
      <c r="Y259" s="967"/>
      <c r="Z259" s="967"/>
    </row>
    <row r="260" spans="1:28" ht="15" x14ac:dyDescent="0.2">
      <c r="A260" s="132" t="str">
        <f>Index!B55</f>
        <v>Table 6k :   Pohnpei: GDP by income component, current prices, FY2003-FY2018</v>
      </c>
    </row>
    <row r="261" spans="1:28" ht="18.75" customHeight="1" x14ac:dyDescent="0.2">
      <c r="A261" s="159"/>
      <c r="B261" s="160" t="s">
        <v>397</v>
      </c>
      <c r="C261" s="161" t="str">
        <f t="shared" ref="C261:W261" si="304">C2</f>
        <v>FY1995</v>
      </c>
      <c r="D261" s="161" t="str">
        <f t="shared" si="304"/>
        <v>FY1996</v>
      </c>
      <c r="E261" s="161" t="str">
        <f t="shared" si="304"/>
        <v>FY1997</v>
      </c>
      <c r="F261" s="161" t="str">
        <f t="shared" si="304"/>
        <v>FY1998</v>
      </c>
      <c r="G261" s="161" t="str">
        <f t="shared" si="304"/>
        <v>FY1999</v>
      </c>
      <c r="H261" s="161" t="str">
        <f t="shared" si="304"/>
        <v>FY2000</v>
      </c>
      <c r="I261" s="161" t="str">
        <f t="shared" si="304"/>
        <v>FY2001</v>
      </c>
      <c r="J261" s="161" t="str">
        <f t="shared" si="304"/>
        <v>FY2002</v>
      </c>
      <c r="K261" s="161" t="str">
        <f t="shared" si="304"/>
        <v>FY2003</v>
      </c>
      <c r="L261" s="161" t="str">
        <f t="shared" si="304"/>
        <v>FY2004</v>
      </c>
      <c r="M261" s="161" t="str">
        <f t="shared" si="304"/>
        <v>FY2005</v>
      </c>
      <c r="N261" s="161" t="str">
        <f t="shared" si="304"/>
        <v>FY2006</v>
      </c>
      <c r="O261" s="161" t="str">
        <f t="shared" si="304"/>
        <v>FY2007</v>
      </c>
      <c r="P261" s="161" t="str">
        <f t="shared" si="304"/>
        <v>FY2008</v>
      </c>
      <c r="Q261" s="161" t="str">
        <f t="shared" si="304"/>
        <v>FY2009</v>
      </c>
      <c r="R261" s="161" t="str">
        <f t="shared" si="304"/>
        <v>FY2010</v>
      </c>
      <c r="S261" s="161" t="str">
        <f t="shared" si="304"/>
        <v>FY2011</v>
      </c>
      <c r="T261" s="161" t="str">
        <f t="shared" si="304"/>
        <v>FY2012</v>
      </c>
      <c r="U261" s="161" t="str">
        <f t="shared" si="304"/>
        <v>FY2013</v>
      </c>
      <c r="V261" s="161" t="str">
        <f t="shared" si="304"/>
        <v>FY2014</v>
      </c>
      <c r="W261" s="161" t="str">
        <f t="shared" si="304"/>
        <v>FY2015</v>
      </c>
      <c r="X261" s="857" t="str">
        <f t="shared" ref="X261:Y261" si="305">X2</f>
        <v>FY2016</v>
      </c>
      <c r="Y261" s="857" t="str">
        <f t="shared" si="305"/>
        <v>FY2017</v>
      </c>
      <c r="Z261" s="857" t="str">
        <f t="shared" ref="Z261" si="306">Z2</f>
        <v>FY2018</v>
      </c>
    </row>
    <row r="262" spans="1:28" ht="18.75" customHeight="1" x14ac:dyDescent="0.2">
      <c r="A262" s="162"/>
      <c r="B262" s="163" t="s">
        <v>358</v>
      </c>
      <c r="C262" s="164">
        <v>57.054909441477555</v>
      </c>
      <c r="D262" s="164">
        <v>58.049615714710292</v>
      </c>
      <c r="E262" s="164">
        <v>54.097936960505834</v>
      </c>
      <c r="F262" s="164">
        <v>55.830558967666271</v>
      </c>
      <c r="G262" s="164">
        <v>55.828030718136951</v>
      </c>
      <c r="H262" s="164">
        <v>55.472073910018402</v>
      </c>
      <c r="I262" s="164">
        <v>56.335472146571895</v>
      </c>
      <c r="J262" s="164">
        <v>58.430966368794756</v>
      </c>
      <c r="K262" s="164">
        <v>58.314335071689079</v>
      </c>
      <c r="L262" s="164">
        <v>58.463670994086527</v>
      </c>
      <c r="M262" s="164">
        <v>59.967430161249865</v>
      </c>
      <c r="N262" s="164">
        <v>60.960339399272513</v>
      </c>
      <c r="O262" s="164">
        <v>62.328729922619146</v>
      </c>
      <c r="P262" s="164">
        <v>65.249549358144066</v>
      </c>
      <c r="Q262" s="164">
        <v>67.716922344637723</v>
      </c>
      <c r="R262" s="164">
        <v>72.294119864218928</v>
      </c>
      <c r="S262" s="164">
        <v>74.849591978958728</v>
      </c>
      <c r="T262" s="164">
        <v>74.309105422344757</v>
      </c>
      <c r="U262" s="164">
        <v>73.725520813091919</v>
      </c>
      <c r="V262" s="164">
        <v>74.850227240640564</v>
      </c>
      <c r="W262" s="164">
        <v>77.969993588329885</v>
      </c>
      <c r="X262" s="875">
        <v>81.438812910338996</v>
      </c>
      <c r="Y262" s="875">
        <v>82.589660538521628</v>
      </c>
      <c r="Z262" s="875">
        <v>84.180967067886016</v>
      </c>
    </row>
    <row r="263" spans="1:28" x14ac:dyDescent="0.2">
      <c r="A263" s="162"/>
      <c r="B263" s="165" t="s">
        <v>401</v>
      </c>
      <c r="C263" s="164">
        <v>16.760252210969579</v>
      </c>
      <c r="D263" s="164">
        <v>14.368750033161854</v>
      </c>
      <c r="E263" s="164">
        <v>10.500587967198278</v>
      </c>
      <c r="F263" s="164">
        <v>13.436622165029547</v>
      </c>
      <c r="G263" s="164">
        <v>13.036829844145936</v>
      </c>
      <c r="H263" s="164">
        <v>16.876184263387579</v>
      </c>
      <c r="I263" s="164">
        <v>15.979870790347009</v>
      </c>
      <c r="J263" s="164">
        <v>16.897519732238251</v>
      </c>
      <c r="K263" s="164">
        <v>15.718548789324222</v>
      </c>
      <c r="L263" s="164">
        <v>15.397639673483098</v>
      </c>
      <c r="M263" s="164">
        <v>18.562078805574181</v>
      </c>
      <c r="N263" s="164">
        <v>19.018875178912172</v>
      </c>
      <c r="O263" s="164">
        <v>21.460357001950516</v>
      </c>
      <c r="P263" s="164">
        <v>25.170625003516928</v>
      </c>
      <c r="Q263" s="164">
        <v>24.289546087086357</v>
      </c>
      <c r="R263" s="164">
        <v>26.605747995303094</v>
      </c>
      <c r="S263" s="164">
        <v>31.38278448676159</v>
      </c>
      <c r="T263" s="164">
        <v>37.416014402004635</v>
      </c>
      <c r="U263" s="164">
        <v>34.099271627199016</v>
      </c>
      <c r="V263" s="164">
        <v>46.500592672066055</v>
      </c>
      <c r="W263" s="164">
        <v>30.668553452112672</v>
      </c>
      <c r="X263" s="875">
        <v>38.028753348982306</v>
      </c>
      <c r="Y263" s="875">
        <v>56.381421510391867</v>
      </c>
      <c r="Z263" s="875">
        <v>90.447301295442657</v>
      </c>
    </row>
    <row r="264" spans="1:28" x14ac:dyDescent="0.2">
      <c r="A264" s="162"/>
      <c r="B264" s="165" t="s">
        <v>402</v>
      </c>
      <c r="C264" s="164">
        <v>3.0176962609170221</v>
      </c>
      <c r="D264" s="164">
        <v>3.1929792220588089</v>
      </c>
      <c r="E264" s="164">
        <v>3.3685387358742158</v>
      </c>
      <c r="F264" s="164">
        <v>3.5243411004229519</v>
      </c>
      <c r="G264" s="164">
        <v>3.8400670242684249</v>
      </c>
      <c r="H264" s="164">
        <v>4.4827129304515942</v>
      </c>
      <c r="I264" s="164">
        <v>5.0417700056000943</v>
      </c>
      <c r="J264" s="164">
        <v>5.4490387836497405</v>
      </c>
      <c r="K264" s="164">
        <v>5.5708666711227979</v>
      </c>
      <c r="L264" s="164">
        <v>6.14091690887052</v>
      </c>
      <c r="M264" s="164">
        <v>6.4737399558090782</v>
      </c>
      <c r="N264" s="164">
        <v>7.068447654021119</v>
      </c>
      <c r="O264" s="164">
        <v>7.4699520211108039</v>
      </c>
      <c r="P264" s="164">
        <v>8.3523274749119167</v>
      </c>
      <c r="Q264" s="164">
        <v>9.5421893481908207</v>
      </c>
      <c r="R264" s="164">
        <v>10.240525455037387</v>
      </c>
      <c r="S264" s="164">
        <v>10.805583813793433</v>
      </c>
      <c r="T264" s="164">
        <v>11.484372795395885</v>
      </c>
      <c r="U264" s="164">
        <v>12.086306822693921</v>
      </c>
      <c r="V264" s="164">
        <v>12.74256937886372</v>
      </c>
      <c r="W264" s="164">
        <v>13.215587657783658</v>
      </c>
      <c r="X264" s="875">
        <v>14.434992525008218</v>
      </c>
      <c r="Y264" s="875">
        <v>15.532779976934064</v>
      </c>
      <c r="Z264" s="875">
        <v>16.324017083794125</v>
      </c>
    </row>
    <row r="265" spans="1:28" x14ac:dyDescent="0.2">
      <c r="A265" s="162"/>
      <c r="B265" s="165" t="s">
        <v>560</v>
      </c>
      <c r="C265" s="164">
        <v>3.9525866808190697</v>
      </c>
      <c r="D265" s="164">
        <v>4.0355055855741293</v>
      </c>
      <c r="E265" s="164">
        <v>4.0649176037874168</v>
      </c>
      <c r="F265" s="164">
        <v>4.360489591722688</v>
      </c>
      <c r="G265" s="164">
        <v>5.3254801832005612</v>
      </c>
      <c r="H265" s="164">
        <v>5.0613525912899693</v>
      </c>
      <c r="I265" s="164">
        <v>5.8161380955925104</v>
      </c>
      <c r="J265" s="164">
        <v>6.7035030928063257</v>
      </c>
      <c r="K265" s="164">
        <v>6.6659379999999997</v>
      </c>
      <c r="L265" s="164">
        <v>7.6338559999999998</v>
      </c>
      <c r="M265" s="164">
        <v>9.0959223837671459</v>
      </c>
      <c r="N265" s="164">
        <v>9.2924316100000013</v>
      </c>
      <c r="O265" s="164">
        <v>9.6816185399999988</v>
      </c>
      <c r="P265" s="164">
        <v>9.8822207800000008</v>
      </c>
      <c r="Q265" s="164">
        <v>10.89611638</v>
      </c>
      <c r="R265" s="164">
        <v>11.930937999999999</v>
      </c>
      <c r="S265" s="164">
        <v>12.076915249999999</v>
      </c>
      <c r="T265" s="164">
        <v>11.646988520000001</v>
      </c>
      <c r="U265" s="164">
        <v>11.897193999999999</v>
      </c>
      <c r="V265" s="164">
        <v>10.215916399999999</v>
      </c>
      <c r="W265" s="164">
        <v>12.18296375483582</v>
      </c>
      <c r="X265" s="875">
        <v>11.845013771162227</v>
      </c>
      <c r="Y265" s="875">
        <v>13.94312421822044</v>
      </c>
      <c r="Z265" s="875">
        <v>15.912652148852969</v>
      </c>
    </row>
    <row r="266" spans="1:28" x14ac:dyDescent="0.2">
      <c r="A266" s="162"/>
      <c r="B266" s="165" t="s">
        <v>400</v>
      </c>
      <c r="C266" s="164">
        <v>-1.2156750987031213</v>
      </c>
      <c r="D266" s="164">
        <v>-1.0946426396612716</v>
      </c>
      <c r="E266" s="164">
        <v>-1.0060599323115325</v>
      </c>
      <c r="F266" s="164">
        <v>-1.0036220616922933</v>
      </c>
      <c r="G266" s="164">
        <v>-1.3343505283240296</v>
      </c>
      <c r="H266" s="164">
        <v>-1.4982067200506195</v>
      </c>
      <c r="I266" s="164">
        <v>-1.7591715266789603</v>
      </c>
      <c r="J266" s="164">
        <v>-2.1972883725877095</v>
      </c>
      <c r="K266" s="164">
        <v>-0.99709600778099472</v>
      </c>
      <c r="L266" s="164">
        <v>-0.92458138905101783</v>
      </c>
      <c r="M266" s="164">
        <v>-1.2677531442826269</v>
      </c>
      <c r="N266" s="164">
        <v>-1.5443149068123943</v>
      </c>
      <c r="O266" s="164">
        <v>-1.7405659783001184</v>
      </c>
      <c r="P266" s="164">
        <v>-1.921557790372957</v>
      </c>
      <c r="Q266" s="164">
        <v>-1.6910589423174629</v>
      </c>
      <c r="R266" s="164">
        <v>-2.011572048825168</v>
      </c>
      <c r="S266" s="164">
        <v>-2.3057161731381695</v>
      </c>
      <c r="T266" s="164">
        <v>-2.2356861060509301</v>
      </c>
      <c r="U266" s="164">
        <v>-2.2914268866711138</v>
      </c>
      <c r="V266" s="164">
        <v>-2.4947041898551219</v>
      </c>
      <c r="W266" s="164">
        <v>-2.9326174078997962</v>
      </c>
      <c r="X266" s="875">
        <v>-3.4070271053529861</v>
      </c>
      <c r="Y266" s="875">
        <v>-3.4224872460925129</v>
      </c>
      <c r="Z266" s="875">
        <v>-4.0938224277164013</v>
      </c>
    </row>
    <row r="267" spans="1:28" x14ac:dyDescent="0.2">
      <c r="A267" s="166"/>
      <c r="B267" s="167" t="s">
        <v>403</v>
      </c>
      <c r="C267" s="168">
        <v>79.569769495480102</v>
      </c>
      <c r="D267" s="168">
        <v>78.552207915843809</v>
      </c>
      <c r="E267" s="168">
        <v>71.025921335054221</v>
      </c>
      <c r="F267" s="168">
        <v>76.148389763149154</v>
      </c>
      <c r="G267" s="168">
        <v>76.696057241427837</v>
      </c>
      <c r="H267" s="168">
        <v>80.394116975096935</v>
      </c>
      <c r="I267" s="168">
        <v>81.414079511432561</v>
      </c>
      <c r="J267" s="168">
        <v>85.283739604901371</v>
      </c>
      <c r="K267" s="168">
        <v>85.272592524355105</v>
      </c>
      <c r="L267" s="168">
        <v>86.711502187389129</v>
      </c>
      <c r="M267" s="168">
        <v>92.831418162117643</v>
      </c>
      <c r="N267" s="168">
        <v>94.7957789353934</v>
      </c>
      <c r="O267" s="168">
        <v>99.200091507380336</v>
      </c>
      <c r="P267" s="168">
        <v>106.73316482619995</v>
      </c>
      <c r="Q267" s="168">
        <v>110.75371521759742</v>
      </c>
      <c r="R267" s="168">
        <v>119.05975926573423</v>
      </c>
      <c r="S267" s="168">
        <v>126.8091593563756</v>
      </c>
      <c r="T267" s="168">
        <v>132.62079503369435</v>
      </c>
      <c r="U267" s="168">
        <v>129.51686637631377</v>
      </c>
      <c r="V267" s="168">
        <v>141.8146015017152</v>
      </c>
      <c r="W267" s="168">
        <v>131.10448104516226</v>
      </c>
      <c r="X267" s="869">
        <v>142.34054545013876</v>
      </c>
      <c r="Y267" s="869">
        <v>165.02449899797548</v>
      </c>
      <c r="Z267" s="869">
        <v>202.7711151682594</v>
      </c>
    </row>
    <row r="268" spans="1:28" s="785" customFormat="1" x14ac:dyDescent="0.2">
      <c r="A268" s="784"/>
      <c r="B268" s="783" t="s">
        <v>404</v>
      </c>
      <c r="C268" s="766">
        <v>0.86683102764685438</v>
      </c>
      <c r="D268" s="766">
        <v>0.86100327698307755</v>
      </c>
      <c r="E268" s="766">
        <v>0.84388973950139146</v>
      </c>
      <c r="F268" s="766">
        <v>0.84963320671150055</v>
      </c>
      <c r="G268" s="766">
        <v>0.84692432860456013</v>
      </c>
      <c r="H268" s="766">
        <v>0.84520691150853555</v>
      </c>
      <c r="I268" s="766">
        <v>0.84169869712914747</v>
      </c>
      <c r="J268" s="766">
        <v>0.84584978670841504</v>
      </c>
      <c r="K268" s="766">
        <v>0.84691771106153058</v>
      </c>
      <c r="L268" s="766">
        <v>0.8461905969584852</v>
      </c>
      <c r="M268" s="766">
        <v>0.85356964717557304</v>
      </c>
      <c r="N268" s="766">
        <v>0.85342492611768206</v>
      </c>
      <c r="O268" s="766">
        <v>0.85505294831237433</v>
      </c>
      <c r="P268" s="766">
        <v>0.85597994900886676</v>
      </c>
      <c r="Q268" s="766">
        <v>0.84756626726690398</v>
      </c>
      <c r="R268" s="766">
        <v>0.8513553448349892</v>
      </c>
      <c r="S268" s="766">
        <v>0.85763244983820364</v>
      </c>
      <c r="T268" s="766">
        <v>0.86194140774837702</v>
      </c>
      <c r="U268" s="766">
        <v>0.85736565120623298</v>
      </c>
      <c r="V268" s="766">
        <v>0.86752976526225511</v>
      </c>
      <c r="W268" s="766">
        <v>0.85903000875859969</v>
      </c>
      <c r="X268" s="766">
        <v>0.86644226116628886</v>
      </c>
      <c r="Y268" s="766">
        <v>0.86905092929918204</v>
      </c>
      <c r="Z268" s="766">
        <v>0.89050701721380365</v>
      </c>
      <c r="AA268" s="3"/>
      <c r="AB268" s="3"/>
    </row>
    <row r="269" spans="1:28" ht="17.25" customHeight="1" x14ac:dyDescent="0.2">
      <c r="A269" s="166"/>
      <c r="B269" s="165" t="s">
        <v>405</v>
      </c>
      <c r="C269" s="164">
        <v>5.8594947343744659</v>
      </c>
      <c r="D269" s="164">
        <v>6.0467716455682741</v>
      </c>
      <c r="E269" s="164">
        <v>6.2321663203064519</v>
      </c>
      <c r="F269" s="164">
        <v>6.3585437860459431</v>
      </c>
      <c r="G269" s="164">
        <v>6.5057926501076722</v>
      </c>
      <c r="H269" s="164">
        <v>7.167664151207747</v>
      </c>
      <c r="I269" s="164">
        <v>7.6590399320034983</v>
      </c>
      <c r="J269" s="164">
        <v>7.7914755974766745</v>
      </c>
      <c r="K269" s="164">
        <v>7.5630317739298274</v>
      </c>
      <c r="L269" s="164">
        <v>7.8105881472943945</v>
      </c>
      <c r="M269" s="164">
        <v>7.8736619390464941</v>
      </c>
      <c r="N269" s="164">
        <v>8.0910303504974692</v>
      </c>
      <c r="O269" s="164">
        <v>8.4857354847300002</v>
      </c>
      <c r="P269" s="164">
        <v>9.4851405825762178</v>
      </c>
      <c r="Q269" s="164">
        <v>10.5834958833077</v>
      </c>
      <c r="R269" s="164">
        <v>11.050030518210278</v>
      </c>
      <c r="S269" s="164">
        <v>11.198366390275314</v>
      </c>
      <c r="T269" s="164">
        <v>11.274197859506369</v>
      </c>
      <c r="U269" s="164">
        <v>11.461716007080504</v>
      </c>
      <c r="V269" s="164">
        <v>11.451071514319981</v>
      </c>
      <c r="W269" s="164">
        <v>11.190970757247092</v>
      </c>
      <c r="X269" s="875">
        <v>11.495918937960941</v>
      </c>
      <c r="Y269" s="875">
        <v>12.751448252197086</v>
      </c>
      <c r="Z269" s="875">
        <v>12.700018417452451</v>
      </c>
    </row>
    <row r="270" spans="1:28" x14ac:dyDescent="0.2">
      <c r="A270" s="166"/>
      <c r="B270" s="165" t="s">
        <v>14</v>
      </c>
      <c r="C270" s="164">
        <v>6.3645998078511727</v>
      </c>
      <c r="D270" s="164">
        <v>6.6343641618403213</v>
      </c>
      <c r="E270" s="164">
        <v>6.9068429160426152</v>
      </c>
      <c r="F270" s="164">
        <v>7.118082471401566</v>
      </c>
      <c r="G270" s="164">
        <v>7.3564853115593722</v>
      </c>
      <c r="H270" s="164">
        <v>7.5558946527640671</v>
      </c>
      <c r="I270" s="164">
        <v>7.6527989750174905</v>
      </c>
      <c r="J270" s="164">
        <v>7.7508900293547249</v>
      </c>
      <c r="K270" s="164">
        <v>7.8501819029740458</v>
      </c>
      <c r="L270" s="164">
        <v>7.9506888465808485</v>
      </c>
      <c r="M270" s="164">
        <v>8.0516200337258503</v>
      </c>
      <c r="N270" s="164">
        <v>8.1900716843301016</v>
      </c>
      <c r="O270" s="164">
        <v>8.3304872059430686</v>
      </c>
      <c r="P270" s="164">
        <v>8.4728920308198585</v>
      </c>
      <c r="Q270" s="164">
        <v>9.3354212287630602</v>
      </c>
      <c r="R270" s="164">
        <v>9.737525427085906</v>
      </c>
      <c r="S270" s="164">
        <v>9.8520373800693353</v>
      </c>
      <c r="T270" s="164">
        <v>9.9678959777906133</v>
      </c>
      <c r="U270" s="164">
        <v>10.085162932382852</v>
      </c>
      <c r="V270" s="164">
        <v>10.203763054373889</v>
      </c>
      <c r="W270" s="164">
        <v>10.323757897405196</v>
      </c>
      <c r="X270" s="875">
        <v>10.445163863203399</v>
      </c>
      <c r="Y270" s="875">
        <v>12.114533772676284</v>
      </c>
      <c r="Z270" s="875">
        <v>12.231861728895172</v>
      </c>
    </row>
    <row r="271" spans="1:28" x14ac:dyDescent="0.2">
      <c r="A271" s="166"/>
      <c r="B271" s="167" t="s">
        <v>406</v>
      </c>
      <c r="C271" s="168">
        <v>12.22409454222564</v>
      </c>
      <c r="D271" s="168">
        <v>12.681135807408594</v>
      </c>
      <c r="E271" s="168">
        <v>13.139009236349068</v>
      </c>
      <c r="F271" s="168">
        <v>13.47662625744751</v>
      </c>
      <c r="G271" s="168">
        <v>13.862277961667044</v>
      </c>
      <c r="H271" s="168">
        <v>14.723558803971814</v>
      </c>
      <c r="I271" s="168">
        <v>15.311838907020988</v>
      </c>
      <c r="J271" s="168">
        <v>15.542365626831399</v>
      </c>
      <c r="K271" s="168">
        <v>15.413213676903872</v>
      </c>
      <c r="L271" s="168">
        <v>15.761276993875242</v>
      </c>
      <c r="M271" s="168">
        <v>15.925281972772344</v>
      </c>
      <c r="N271" s="168">
        <v>16.281102034827569</v>
      </c>
      <c r="O271" s="168">
        <v>16.816222690673069</v>
      </c>
      <c r="P271" s="168">
        <v>17.958032613396078</v>
      </c>
      <c r="Q271" s="168">
        <v>19.918917112070758</v>
      </c>
      <c r="R271" s="168">
        <v>20.787555945296184</v>
      </c>
      <c r="S271" s="168">
        <v>21.050403770344651</v>
      </c>
      <c r="T271" s="168">
        <v>21.242093837296984</v>
      </c>
      <c r="U271" s="168">
        <v>21.546878939463355</v>
      </c>
      <c r="V271" s="168">
        <v>21.654834568693872</v>
      </c>
      <c r="W271" s="168">
        <v>21.514728654652288</v>
      </c>
      <c r="X271" s="869">
        <v>21.941082801164342</v>
      </c>
      <c r="Y271" s="869">
        <v>24.865982024873368</v>
      </c>
      <c r="Z271" s="869">
        <v>24.931880146347623</v>
      </c>
    </row>
    <row r="272" spans="1:28" s="785" customFormat="1" x14ac:dyDescent="0.2">
      <c r="A272" s="784"/>
      <c r="B272" s="783" t="s">
        <v>407</v>
      </c>
      <c r="C272" s="766">
        <v>0.13316897235314556</v>
      </c>
      <c r="D272" s="766">
        <v>0.13899672301692245</v>
      </c>
      <c r="E272" s="766">
        <v>0.15611026049860852</v>
      </c>
      <c r="F272" s="766">
        <v>0.15036679328849945</v>
      </c>
      <c r="G272" s="766">
        <v>0.15307567139543984</v>
      </c>
      <c r="H272" s="766">
        <v>0.15479308849146445</v>
      </c>
      <c r="I272" s="766">
        <v>0.15830130287085253</v>
      </c>
      <c r="J272" s="766">
        <v>0.15415021329158499</v>
      </c>
      <c r="K272" s="766">
        <v>0.15308228893846954</v>
      </c>
      <c r="L272" s="766">
        <v>0.15380940304151483</v>
      </c>
      <c r="M272" s="766">
        <v>0.14643035282442698</v>
      </c>
      <c r="N272" s="766">
        <v>0.14657507388231789</v>
      </c>
      <c r="O272" s="766">
        <v>0.14494705168762567</v>
      </c>
      <c r="P272" s="766">
        <v>0.14402005099113319</v>
      </c>
      <c r="Q272" s="766">
        <v>0.15243373273309599</v>
      </c>
      <c r="R272" s="766">
        <v>0.1486446551650108</v>
      </c>
      <c r="S272" s="766">
        <v>0.14236755016179645</v>
      </c>
      <c r="T272" s="766">
        <v>0.13805859225162306</v>
      </c>
      <c r="U272" s="766">
        <v>0.1426343487937671</v>
      </c>
      <c r="V272" s="766">
        <v>0.13247023473774489</v>
      </c>
      <c r="W272" s="766">
        <v>0.14096999124140028</v>
      </c>
      <c r="X272" s="766">
        <v>0.133557738833711</v>
      </c>
      <c r="Y272" s="766">
        <v>0.13094907070081796</v>
      </c>
      <c r="Z272" s="766">
        <v>0.10949298278619639</v>
      </c>
    </row>
    <row r="273" spans="1:28" ht="20.25" customHeight="1" x14ac:dyDescent="0.2">
      <c r="A273" s="170"/>
      <c r="B273" s="171" t="s">
        <v>562</v>
      </c>
      <c r="C273" s="172">
        <v>91.793864037705745</v>
      </c>
      <c r="D273" s="172">
        <v>91.233343723252403</v>
      </c>
      <c r="E273" s="172">
        <v>84.164930571403289</v>
      </c>
      <c r="F273" s="172">
        <v>89.625016020596661</v>
      </c>
      <c r="G273" s="172">
        <v>90.558335203094884</v>
      </c>
      <c r="H273" s="172">
        <v>95.117675779068747</v>
      </c>
      <c r="I273" s="172">
        <v>96.725918418453546</v>
      </c>
      <c r="J273" s="172">
        <v>100.82610523173277</v>
      </c>
      <c r="K273" s="172">
        <v>100.68580620125897</v>
      </c>
      <c r="L273" s="172">
        <v>102.47277918126437</v>
      </c>
      <c r="M273" s="172">
        <v>108.75670013488998</v>
      </c>
      <c r="N273" s="172">
        <v>111.07688097022097</v>
      </c>
      <c r="O273" s="172">
        <v>116.01631419805341</v>
      </c>
      <c r="P273" s="172">
        <v>124.69119743959604</v>
      </c>
      <c r="Q273" s="172">
        <v>130.67263232966818</v>
      </c>
      <c r="R273" s="172">
        <v>139.84731521103041</v>
      </c>
      <c r="S273" s="172">
        <v>147.85956312672025</v>
      </c>
      <c r="T273" s="172">
        <v>153.86288887099133</v>
      </c>
      <c r="U273" s="172">
        <v>151.06374531577711</v>
      </c>
      <c r="V273" s="172">
        <v>163.46943607040907</v>
      </c>
      <c r="W273" s="172">
        <v>152.61920969981455</v>
      </c>
      <c r="X273" s="873">
        <v>164.28162825130312</v>
      </c>
      <c r="Y273" s="873">
        <v>189.89048102284886</v>
      </c>
      <c r="Z273" s="873">
        <v>227.70299531460702</v>
      </c>
    </row>
    <row r="274" spans="1:28" x14ac:dyDescent="0.2">
      <c r="A274" s="972" t="s">
        <v>1388</v>
      </c>
      <c r="B274" s="957"/>
      <c r="C274" s="966"/>
      <c r="D274" s="966"/>
      <c r="E274" s="966"/>
      <c r="F274" s="966"/>
      <c r="G274" s="966"/>
      <c r="H274" s="966"/>
      <c r="I274" s="966"/>
      <c r="J274" s="966"/>
      <c r="K274" s="966"/>
      <c r="L274" s="966"/>
      <c r="M274" s="966"/>
      <c r="N274" s="966"/>
      <c r="O274" s="966"/>
      <c r="P274" s="966"/>
      <c r="Q274" s="966"/>
      <c r="R274" s="966"/>
      <c r="S274" s="966"/>
      <c r="T274" s="966"/>
      <c r="U274" s="966"/>
      <c r="V274" s="966"/>
      <c r="W274" s="966"/>
      <c r="X274" s="975"/>
      <c r="Y274" s="975"/>
      <c r="Z274" s="975"/>
    </row>
    <row r="275" spans="1:28" s="144" customFormat="1" ht="20.25" customHeight="1" x14ac:dyDescent="0.2">
      <c r="A275" s="180" t="s">
        <v>1188</v>
      </c>
      <c r="X275" s="967"/>
      <c r="Y275" s="967"/>
      <c r="Z275" s="967"/>
      <c r="AA275"/>
      <c r="AB275"/>
    </row>
  </sheetData>
  <phoneticPr fontId="0" type="noConversion"/>
  <pageMargins left="0.74803149606299202" right="0.74803149606299202" top="0.98425196850393704" bottom="0.98425196850393704" header="0.511811023622047" footer="0.511811023622047"/>
  <pageSetup scale="61" fitToHeight="0" orientation="landscape" r:id="rId1"/>
  <headerFooter alignWithMargins="0"/>
  <rowBreaks count="10" manualBreakCount="10">
    <brk id="26" max="25" man="1"/>
    <brk id="52" max="16383" man="1"/>
    <brk id="78" max="16383" man="1"/>
    <brk id="104" max="25" man="1"/>
    <brk id="129" max="25" man="1"/>
    <brk id="154" max="16383" man="1"/>
    <brk id="180" max="25" man="1"/>
    <brk id="210" max="25" man="1"/>
    <brk id="240" max="25" man="1"/>
    <brk id="259" max="2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AI275"/>
  <sheetViews>
    <sheetView view="pageBreakPreview" zoomScale="80" zoomScaleNormal="80" zoomScaleSheetLayoutView="80" workbookViewId="0">
      <pane xSplit="2" topLeftCell="C1" activePane="topRight" state="frozen"/>
      <selection activeCell="A2" sqref="A2"/>
      <selection pane="topRight" activeCell="A2" sqref="A2"/>
    </sheetView>
  </sheetViews>
  <sheetFormatPr defaultRowHeight="12.75" outlineLevelCol="1" x14ac:dyDescent="0.2"/>
  <cols>
    <col min="2" max="2" width="44" customWidth="1"/>
    <col min="3" max="10" width="8.7109375" hidden="1" customWidth="1" outlineLevel="1"/>
    <col min="11" max="11" width="8.7109375" customWidth="1" collapsed="1"/>
    <col min="12" max="13" width="8.7109375" customWidth="1"/>
    <col min="24" max="24" width="9.140625" style="3"/>
    <col min="25" max="26" width="8.85546875" style="3"/>
  </cols>
  <sheetData>
    <row r="1" spans="1:26" ht="15" x14ac:dyDescent="0.2">
      <c r="A1" s="132" t="str">
        <f>Index!B56</f>
        <v>Table 7a :   Yap: Constant price GDP by industry, FY2003-FY2015</v>
      </c>
    </row>
    <row r="2" spans="1:26" ht="18.75" customHeight="1" x14ac:dyDescent="0.2">
      <c r="A2" s="159"/>
      <c r="B2" s="160" t="s">
        <v>513</v>
      </c>
      <c r="C2" s="161" t="str">
        <f>GNI!C2</f>
        <v>FY1995</v>
      </c>
      <c r="D2" s="161" t="str">
        <f>GNI!D2</f>
        <v>FY1996</v>
      </c>
      <c r="E2" s="161" t="str">
        <f>GNI!E2</f>
        <v>FY1997</v>
      </c>
      <c r="F2" s="161" t="str">
        <f>GNI!F2</f>
        <v>FY1998</v>
      </c>
      <c r="G2" s="161" t="str">
        <f>GNI!G2</f>
        <v>FY1999</v>
      </c>
      <c r="H2" s="161" t="str">
        <f>GNI!H2</f>
        <v>FY2000</v>
      </c>
      <c r="I2" s="161" t="str">
        <f>GNI!I2</f>
        <v>FY2001</v>
      </c>
      <c r="J2" s="161" t="str">
        <f>GNI!J2</f>
        <v>FY2002</v>
      </c>
      <c r="K2" s="161" t="str">
        <f>GNI!K2</f>
        <v>FY2003</v>
      </c>
      <c r="L2" s="161" t="str">
        <f>GNI!L2</f>
        <v>FY2004</v>
      </c>
      <c r="M2" s="161" t="str">
        <f>GNI!M2</f>
        <v>FY2005</v>
      </c>
      <c r="N2" s="161" t="str">
        <f>GNI!N2</f>
        <v>FY2006</v>
      </c>
      <c r="O2" s="161" t="str">
        <f>GNI!O2</f>
        <v>FY2007</v>
      </c>
      <c r="P2" s="161" t="str">
        <f>GNI!P2</f>
        <v>FY2008</v>
      </c>
      <c r="Q2" s="161" t="str">
        <f>GNI!Q2</f>
        <v>FY2009</v>
      </c>
      <c r="R2" s="161" t="str">
        <f>GNI!R2</f>
        <v>FY2010</v>
      </c>
      <c r="S2" s="161" t="str">
        <f>GNI!S2</f>
        <v>FY2011</v>
      </c>
      <c r="T2" s="161" t="str">
        <f>GNI!T2</f>
        <v>FY2012</v>
      </c>
      <c r="U2" s="161" t="str">
        <f>GNI!U2</f>
        <v>FY2013</v>
      </c>
      <c r="V2" s="161" t="str">
        <f>GNI!V2</f>
        <v>FY2014</v>
      </c>
      <c r="W2" s="161" t="str">
        <f>GNI!W2</f>
        <v>FY2015</v>
      </c>
      <c r="X2" s="857" t="str">
        <f>GNI!X2</f>
        <v>FY2016</v>
      </c>
      <c r="Y2" s="857" t="str">
        <f>GNI!Y2</f>
        <v>FY2017</v>
      </c>
      <c r="Z2" s="857" t="str">
        <f>GNI!Z2</f>
        <v>FY2018</v>
      </c>
    </row>
    <row r="3" spans="1:26" ht="18.75" customHeight="1" x14ac:dyDescent="0.2">
      <c r="A3" s="162" t="s">
        <v>48</v>
      </c>
      <c r="B3" s="163" t="s">
        <v>49</v>
      </c>
      <c r="C3" s="351">
        <v>7.883235979638763</v>
      </c>
      <c r="D3" s="351">
        <v>7.908944831377152</v>
      </c>
      <c r="E3" s="351">
        <v>7.9162513957068832</v>
      </c>
      <c r="F3" s="351">
        <v>7.9328118371248273</v>
      </c>
      <c r="G3" s="351">
        <v>8.0611435524576009</v>
      </c>
      <c r="H3" s="351">
        <v>8.2564825455882556</v>
      </c>
      <c r="I3" s="351">
        <v>8.3635662773574566</v>
      </c>
      <c r="J3" s="351">
        <v>8.4266457908295305</v>
      </c>
      <c r="K3" s="351">
        <v>8.6052349634533449</v>
      </c>
      <c r="L3" s="351">
        <v>6.8695066182772297</v>
      </c>
      <c r="M3" s="351">
        <v>7.8280753717171967</v>
      </c>
      <c r="N3" s="351">
        <v>8.7326514074510548</v>
      </c>
      <c r="O3" s="351">
        <v>9.0747916116428495</v>
      </c>
      <c r="P3" s="351">
        <v>8.5915768568265669</v>
      </c>
      <c r="Q3" s="351">
        <v>9.4599773242091203</v>
      </c>
      <c r="R3" s="351">
        <v>9.7571366189229742</v>
      </c>
      <c r="S3" s="351">
        <v>9.9649561549724304</v>
      </c>
      <c r="T3" s="351">
        <v>9.4306248287020367</v>
      </c>
      <c r="U3" s="351">
        <v>9.3032987043042894</v>
      </c>
      <c r="V3" s="351">
        <v>9.6428180370767649</v>
      </c>
      <c r="W3" s="351">
        <v>10.047712560322672</v>
      </c>
      <c r="X3" s="350">
        <v>9.659432035152193</v>
      </c>
      <c r="Y3" s="350">
        <v>10.057934530146838</v>
      </c>
      <c r="Z3" s="350">
        <v>10.341999867389179</v>
      </c>
    </row>
    <row r="4" spans="1:26" x14ac:dyDescent="0.2">
      <c r="A4" s="162" t="s">
        <v>50</v>
      </c>
      <c r="B4" s="165" t="s">
        <v>510</v>
      </c>
      <c r="C4" s="351">
        <v>4.5490605532714685</v>
      </c>
      <c r="D4" s="351">
        <v>4.297187539269669</v>
      </c>
      <c r="E4" s="351">
        <v>4.6190593496634973</v>
      </c>
      <c r="F4" s="351">
        <v>7.7843450526769793</v>
      </c>
      <c r="G4" s="351">
        <v>4.632655137680219</v>
      </c>
      <c r="H4" s="351">
        <v>4.9870614989341231</v>
      </c>
      <c r="I4" s="351">
        <v>5.7908573071078919</v>
      </c>
      <c r="J4" s="351">
        <v>5.0598180689466723</v>
      </c>
      <c r="K4" s="351">
        <v>6.5522722975165477</v>
      </c>
      <c r="L4" s="351">
        <v>5.7950928060874718</v>
      </c>
      <c r="M4" s="351">
        <v>6.0228582556772672</v>
      </c>
      <c r="N4" s="351">
        <v>5.3576323064534428</v>
      </c>
      <c r="O4" s="351">
        <v>5.4699130015207551</v>
      </c>
      <c r="P4" s="351">
        <v>5.5047507703212295</v>
      </c>
      <c r="Q4" s="351">
        <v>5.0891570775192498</v>
      </c>
      <c r="R4" s="351">
        <v>2.8219469221665641</v>
      </c>
      <c r="S4" s="351">
        <v>7.5902901408105041</v>
      </c>
      <c r="T4" s="351">
        <v>6.7573406557638567</v>
      </c>
      <c r="U4" s="351">
        <v>4.2747909997833977</v>
      </c>
      <c r="V4" s="351">
        <v>5.3661524069424384</v>
      </c>
      <c r="W4" s="351">
        <v>8.682399077890409</v>
      </c>
      <c r="X4" s="350">
        <v>5.2516984026934308</v>
      </c>
      <c r="Y4" s="350">
        <v>4.2496960485046502</v>
      </c>
      <c r="Z4" s="350">
        <v>5.2408660352083878</v>
      </c>
    </row>
    <row r="5" spans="1:26" x14ac:dyDescent="0.2">
      <c r="A5" s="162" t="s">
        <v>52</v>
      </c>
      <c r="B5" s="165" t="s">
        <v>53</v>
      </c>
      <c r="C5" s="351">
        <v>0</v>
      </c>
      <c r="D5" s="351">
        <v>0</v>
      </c>
      <c r="E5" s="351">
        <v>0</v>
      </c>
      <c r="F5" s="351">
        <v>0</v>
      </c>
      <c r="G5" s="351">
        <v>0</v>
      </c>
      <c r="H5" s="351">
        <v>0</v>
      </c>
      <c r="I5" s="351">
        <v>0</v>
      </c>
      <c r="J5" s="351">
        <v>0</v>
      </c>
      <c r="K5" s="351">
        <v>0</v>
      </c>
      <c r="L5" s="351">
        <v>0</v>
      </c>
      <c r="M5" s="351">
        <v>0</v>
      </c>
      <c r="N5" s="351">
        <v>0</v>
      </c>
      <c r="O5" s="351">
        <v>0</v>
      </c>
      <c r="P5" s="351">
        <v>0</v>
      </c>
      <c r="Q5" s="351">
        <v>0</v>
      </c>
      <c r="R5" s="351">
        <v>0</v>
      </c>
      <c r="S5" s="351">
        <v>0</v>
      </c>
      <c r="T5" s="351">
        <v>0</v>
      </c>
      <c r="U5" s="351">
        <v>0</v>
      </c>
      <c r="V5" s="351">
        <v>0</v>
      </c>
      <c r="W5" s="351">
        <v>0</v>
      </c>
      <c r="X5" s="350">
        <v>0</v>
      </c>
      <c r="Y5" s="350">
        <v>0</v>
      </c>
      <c r="Z5" s="350">
        <v>0</v>
      </c>
    </row>
    <row r="6" spans="1:26" x14ac:dyDescent="0.2">
      <c r="A6" s="162" t="s">
        <v>54</v>
      </c>
      <c r="B6" s="165" t="s">
        <v>55</v>
      </c>
      <c r="C6" s="351">
        <v>1.8366321665949032</v>
      </c>
      <c r="D6" s="351">
        <v>1.7986472581523718</v>
      </c>
      <c r="E6" s="351">
        <v>1.6353473910965028</v>
      </c>
      <c r="F6" s="351">
        <v>1.7792194086681532</v>
      </c>
      <c r="G6" s="351">
        <v>1.7695882259112177</v>
      </c>
      <c r="H6" s="351">
        <v>2.2599636737100335</v>
      </c>
      <c r="I6" s="351">
        <v>3.16671689679908</v>
      </c>
      <c r="J6" s="351">
        <v>3.0362587045190859</v>
      </c>
      <c r="K6" s="351">
        <v>2.8555511658877681</v>
      </c>
      <c r="L6" s="351">
        <v>2.5909929739103883</v>
      </c>
      <c r="M6" s="351">
        <v>0.38959431007040246</v>
      </c>
      <c r="N6" s="351">
        <v>6.8072202390561665E-2</v>
      </c>
      <c r="O6" s="351">
        <v>6.800431751048594E-2</v>
      </c>
      <c r="P6" s="351">
        <v>8.4437980916320682E-2</v>
      </c>
      <c r="Q6" s="351">
        <v>6.5723619825397733E-2</v>
      </c>
      <c r="R6" s="351">
        <v>6.3714786759186098E-2</v>
      </c>
      <c r="S6" s="351">
        <v>5.1374472024141471E-2</v>
      </c>
      <c r="T6" s="351">
        <v>5.9919557523136102E-2</v>
      </c>
      <c r="U6" s="351">
        <v>5.797744642935624E-2</v>
      </c>
      <c r="V6" s="351">
        <v>6.7850040905285333E-2</v>
      </c>
      <c r="W6" s="351">
        <v>7.9980317585210459E-2</v>
      </c>
      <c r="X6" s="350">
        <v>8.0390735307980979E-2</v>
      </c>
      <c r="Y6" s="350">
        <v>6.4635924836737815E-2</v>
      </c>
      <c r="Z6" s="350">
        <v>6.5923242898458578E-2</v>
      </c>
    </row>
    <row r="7" spans="1:26" x14ac:dyDescent="0.2">
      <c r="A7" s="162" t="s">
        <v>56</v>
      </c>
      <c r="B7" s="165" t="s">
        <v>57</v>
      </c>
      <c r="C7" s="351">
        <v>1.2045775095131583</v>
      </c>
      <c r="D7" s="351">
        <v>0.98362814662773057</v>
      </c>
      <c r="E7" s="351">
        <v>0.86721224930564278</v>
      </c>
      <c r="F7" s="351">
        <v>0.88946219998543385</v>
      </c>
      <c r="G7" s="351">
        <v>0.82207762337296619</v>
      </c>
      <c r="H7" s="351">
        <v>0.82914654427866985</v>
      </c>
      <c r="I7" s="351">
        <v>0.89684292640506913</v>
      </c>
      <c r="J7" s="351">
        <v>0.91498632736000585</v>
      </c>
      <c r="K7" s="351">
        <v>0.91124236602372488</v>
      </c>
      <c r="L7" s="351">
        <v>0.81857734243773617</v>
      </c>
      <c r="M7" s="351">
        <v>0.75657593321246241</v>
      </c>
      <c r="N7" s="351">
        <v>0.67277138772210743</v>
      </c>
      <c r="O7" s="351">
        <v>0.66966091840849795</v>
      </c>
      <c r="P7" s="351">
        <v>0.65880720725474695</v>
      </c>
      <c r="Q7" s="351">
        <v>0.68948417075473611</v>
      </c>
      <c r="R7" s="351">
        <v>0.67414181218021096</v>
      </c>
      <c r="S7" s="351">
        <v>0.65570531157380652</v>
      </c>
      <c r="T7" s="351">
        <v>0.63146108944244317</v>
      </c>
      <c r="U7" s="351">
        <v>0.63371825714678542</v>
      </c>
      <c r="V7" s="351">
        <v>0.59543389686103687</v>
      </c>
      <c r="W7" s="351">
        <v>0.58920576379894563</v>
      </c>
      <c r="X7" s="350">
        <v>0.59400036267557166</v>
      </c>
      <c r="Y7" s="350">
        <v>0.58929967830248331</v>
      </c>
      <c r="Z7" s="350">
        <v>0.59184493406217586</v>
      </c>
    </row>
    <row r="8" spans="1:26" x14ac:dyDescent="0.2">
      <c r="A8" s="162" t="s">
        <v>58</v>
      </c>
      <c r="B8" s="165" t="s">
        <v>59</v>
      </c>
      <c r="C8" s="351">
        <v>1.0131982924516962</v>
      </c>
      <c r="D8" s="351">
        <v>1.2653448181239437</v>
      </c>
      <c r="E8" s="351">
        <v>1.3625532500084612</v>
      </c>
      <c r="F8" s="351">
        <v>3.0496851597889965</v>
      </c>
      <c r="G8" s="351">
        <v>1.8841903727915577</v>
      </c>
      <c r="H8" s="351">
        <v>1.8946335876022995</v>
      </c>
      <c r="I8" s="351">
        <v>1.8724904532950324</v>
      </c>
      <c r="J8" s="351">
        <v>1.4979726034450422</v>
      </c>
      <c r="K8" s="351">
        <v>1.5201010061315765</v>
      </c>
      <c r="L8" s="351">
        <v>1.7668892899580724</v>
      </c>
      <c r="M8" s="351">
        <v>3.4721863038381322</v>
      </c>
      <c r="N8" s="351">
        <v>1.6304199094309437</v>
      </c>
      <c r="O8" s="351">
        <v>1.1222731964793864</v>
      </c>
      <c r="P8" s="351">
        <v>1.2092195776949441</v>
      </c>
      <c r="Q8" s="351">
        <v>3.0749748953805458</v>
      </c>
      <c r="R8" s="351">
        <v>2.3652953511206465</v>
      </c>
      <c r="S8" s="351">
        <v>2.0740887528196725</v>
      </c>
      <c r="T8" s="351">
        <v>2.5259646720229574</v>
      </c>
      <c r="U8" s="351">
        <v>2.364255123736962</v>
      </c>
      <c r="V8" s="351">
        <v>1.648633263197077</v>
      </c>
      <c r="W8" s="351">
        <v>1.3567911617870529</v>
      </c>
      <c r="X8" s="350">
        <v>0.44265095195815141</v>
      </c>
      <c r="Y8" s="350">
        <v>0.58931760224731955</v>
      </c>
      <c r="Z8" s="350">
        <v>0.69321528377281405</v>
      </c>
    </row>
    <row r="9" spans="1:26" x14ac:dyDescent="0.2">
      <c r="A9" s="162" t="s">
        <v>60</v>
      </c>
      <c r="B9" s="165" t="s">
        <v>61</v>
      </c>
      <c r="C9" s="351">
        <v>4.3146963010358705</v>
      </c>
      <c r="D9" s="351">
        <v>4.7782187494141262</v>
      </c>
      <c r="E9" s="351">
        <v>4.592866499764737</v>
      </c>
      <c r="F9" s="351">
        <v>4.5140265133487452</v>
      </c>
      <c r="G9" s="351">
        <v>4.4011684912467279</v>
      </c>
      <c r="H9" s="351">
        <v>4.7054277217300351</v>
      </c>
      <c r="I9" s="351">
        <v>4.6854298378545183</v>
      </c>
      <c r="J9" s="351">
        <v>4.5041161687791096</v>
      </c>
      <c r="K9" s="351">
        <v>4.6070310689318559</v>
      </c>
      <c r="L9" s="351">
        <v>4.3769021359329852</v>
      </c>
      <c r="M9" s="351">
        <v>4.6949424975140888</v>
      </c>
      <c r="N9" s="351">
        <v>4.4821104928071334</v>
      </c>
      <c r="O9" s="351">
        <v>4.4596593497097068</v>
      </c>
      <c r="P9" s="351">
        <v>4.7517577339087298</v>
      </c>
      <c r="Q9" s="351">
        <v>4.5105181236891427</v>
      </c>
      <c r="R9" s="351">
        <v>4.3477126460540489</v>
      </c>
      <c r="S9" s="351">
        <v>4.1923961927432494</v>
      </c>
      <c r="T9" s="351">
        <v>3.7746582186530904</v>
      </c>
      <c r="U9" s="351">
        <v>3.5784411753811205</v>
      </c>
      <c r="V9" s="351">
        <v>3.4856783891591041</v>
      </c>
      <c r="W9" s="351">
        <v>3.6577787645831403</v>
      </c>
      <c r="X9" s="350">
        <v>4.110754755627239</v>
      </c>
      <c r="Y9" s="350">
        <v>4.2748094758918889</v>
      </c>
      <c r="Z9" s="350">
        <v>4.2916344891054115</v>
      </c>
    </row>
    <row r="10" spans="1:26" x14ac:dyDescent="0.2">
      <c r="A10" s="162" t="s">
        <v>62</v>
      </c>
      <c r="B10" s="165" t="s">
        <v>63</v>
      </c>
      <c r="C10" s="351">
        <v>1.0371037814387396</v>
      </c>
      <c r="D10" s="351">
        <v>1.0190192728589502</v>
      </c>
      <c r="E10" s="351">
        <v>1.0712694697533132</v>
      </c>
      <c r="F10" s="351">
        <v>1.2651135485345824</v>
      </c>
      <c r="G10" s="351">
        <v>1.4660893409176006</v>
      </c>
      <c r="H10" s="351">
        <v>1.7063205479642727</v>
      </c>
      <c r="I10" s="351">
        <v>1.6572817258929367</v>
      </c>
      <c r="J10" s="351">
        <v>1.5523286256132096</v>
      </c>
      <c r="K10" s="351">
        <v>1.4943016680357859</v>
      </c>
      <c r="L10" s="351">
        <v>1.5297914565020665</v>
      </c>
      <c r="M10" s="351">
        <v>1.6193686956944471</v>
      </c>
      <c r="N10" s="351">
        <v>1.6664358769925962</v>
      </c>
      <c r="O10" s="351">
        <v>1.4998453893222832</v>
      </c>
      <c r="P10" s="351">
        <v>1.3196835727651242</v>
      </c>
      <c r="Q10" s="351">
        <v>1.1454107313912676</v>
      </c>
      <c r="R10" s="351">
        <v>1.1781667125532809</v>
      </c>
      <c r="S10" s="351">
        <v>1.1008656725885184</v>
      </c>
      <c r="T10" s="351">
        <v>1.0250538558534743</v>
      </c>
      <c r="U10" s="351">
        <v>0.99093656279207221</v>
      </c>
      <c r="V10" s="351">
        <v>0.9624439379899753</v>
      </c>
      <c r="W10" s="351">
        <v>0.97149159977354482</v>
      </c>
      <c r="X10" s="350">
        <v>1.0348540044899315</v>
      </c>
      <c r="Y10" s="350">
        <v>1.086923306346429</v>
      </c>
      <c r="Z10" s="350">
        <v>1.0505835656572033</v>
      </c>
    </row>
    <row r="11" spans="1:26" x14ac:dyDescent="0.2">
      <c r="A11" s="162" t="s">
        <v>64</v>
      </c>
      <c r="B11" s="165" t="s">
        <v>65</v>
      </c>
      <c r="C11" s="351">
        <v>2.8856351249686525</v>
      </c>
      <c r="D11" s="351">
        <v>2.8609461851698361</v>
      </c>
      <c r="E11" s="351">
        <v>2.7463614267155387</v>
      </c>
      <c r="F11" s="351">
        <v>2.8985164916489246</v>
      </c>
      <c r="G11" s="351">
        <v>2.7430900198427142</v>
      </c>
      <c r="H11" s="351">
        <v>2.929680178661898</v>
      </c>
      <c r="I11" s="351">
        <v>3.072975085522752</v>
      </c>
      <c r="J11" s="351">
        <v>2.9908930921848609</v>
      </c>
      <c r="K11" s="351">
        <v>3.2470833400848118</v>
      </c>
      <c r="L11" s="351">
        <v>3.2075563121730331</v>
      </c>
      <c r="M11" s="351">
        <v>3.1852583017942315</v>
      </c>
      <c r="N11" s="351">
        <v>2.8349715447622277</v>
      </c>
      <c r="O11" s="351">
        <v>2.9510258499599438</v>
      </c>
      <c r="P11" s="351">
        <v>2.7918133912011669</v>
      </c>
      <c r="Q11" s="351">
        <v>2.4315291587682331</v>
      </c>
      <c r="R11" s="351">
        <v>2.4191653023420407</v>
      </c>
      <c r="S11" s="351">
        <v>2.3412500964336642</v>
      </c>
      <c r="T11" s="351">
        <v>2.20856680943213</v>
      </c>
      <c r="U11" s="351">
        <v>2.1281345201669852</v>
      </c>
      <c r="V11" s="351">
        <v>1.9465927200895905</v>
      </c>
      <c r="W11" s="351">
        <v>2.0716830553047565</v>
      </c>
      <c r="X11" s="350">
        <v>2.1855737535196851</v>
      </c>
      <c r="Y11" s="350">
        <v>2.1207914018522254</v>
      </c>
      <c r="Z11" s="350">
        <v>2.500108533268826</v>
      </c>
    </row>
    <row r="12" spans="1:26" x14ac:dyDescent="0.2">
      <c r="A12" s="162" t="s">
        <v>66</v>
      </c>
      <c r="B12" s="163" t="s">
        <v>917</v>
      </c>
      <c r="C12" s="351">
        <v>0.33246816083636155</v>
      </c>
      <c r="D12" s="351">
        <v>0.26356747370310074</v>
      </c>
      <c r="E12" s="351">
        <v>0.27803438211276532</v>
      </c>
      <c r="F12" s="351">
        <v>0.26037812893222301</v>
      </c>
      <c r="G12" s="351">
        <v>0.45221652734517404</v>
      </c>
      <c r="H12" s="351">
        <v>0.60166046580282628</v>
      </c>
      <c r="I12" s="351">
        <v>0.69638435033153723</v>
      </c>
      <c r="J12" s="351">
        <v>0.95989819375439944</v>
      </c>
      <c r="K12" s="351">
        <v>0.42363318078924322</v>
      </c>
      <c r="L12" s="351">
        <v>0.45586083137952071</v>
      </c>
      <c r="M12" s="351">
        <v>0.63178646201391553</v>
      </c>
      <c r="N12" s="351">
        <v>0.7634151668670992</v>
      </c>
      <c r="O12" s="351">
        <v>0.92861444304109853</v>
      </c>
      <c r="P12" s="351">
        <v>0.77217674031287564</v>
      </c>
      <c r="Q12" s="351">
        <v>0.79698915757683808</v>
      </c>
      <c r="R12" s="351">
        <v>0.73973065959156747</v>
      </c>
      <c r="S12" s="351">
        <v>0.76007664802364738</v>
      </c>
      <c r="T12" s="351">
        <v>0.77877592671313733</v>
      </c>
      <c r="U12" s="351">
        <v>0.67775899642828796</v>
      </c>
      <c r="V12" s="351">
        <v>0.62076510426654785</v>
      </c>
      <c r="W12" s="351">
        <v>0.60911130570328487</v>
      </c>
      <c r="X12" s="350">
        <v>0.61694380239398439</v>
      </c>
      <c r="Y12" s="350">
        <v>0.53515951064802558</v>
      </c>
      <c r="Z12" s="350">
        <v>0.63239001095591663</v>
      </c>
    </row>
    <row r="13" spans="1:26" x14ac:dyDescent="0.2">
      <c r="A13" s="162" t="s">
        <v>67</v>
      </c>
      <c r="B13" s="165" t="s">
        <v>68</v>
      </c>
      <c r="C13" s="351">
        <v>3.1618699451802379</v>
      </c>
      <c r="D13" s="351">
        <v>3.1780167877847152</v>
      </c>
      <c r="E13" s="351">
        <v>3.2079818416886212</v>
      </c>
      <c r="F13" s="351">
        <v>3.3017247829462493</v>
      </c>
      <c r="G13" s="351">
        <v>3.5470916564973018</v>
      </c>
      <c r="H13" s="351">
        <v>3.7456033210909485</v>
      </c>
      <c r="I13" s="351">
        <v>4.0086704467781225</v>
      </c>
      <c r="J13" s="351">
        <v>4.0289696362817349</v>
      </c>
      <c r="K13" s="351">
        <v>4.088421372556696</v>
      </c>
      <c r="L13" s="351">
        <v>4.0157896630518408</v>
      </c>
      <c r="M13" s="351">
        <v>3.8903821740969806</v>
      </c>
      <c r="N13" s="351">
        <v>3.7186900957876134</v>
      </c>
      <c r="O13" s="351">
        <v>3.7327882018756435</v>
      </c>
      <c r="P13" s="351">
        <v>3.7590071329646477</v>
      </c>
      <c r="Q13" s="351">
        <v>3.7359695051251154</v>
      </c>
      <c r="R13" s="351">
        <v>3.6152494064231631</v>
      </c>
      <c r="S13" s="351">
        <v>3.5760034621290235</v>
      </c>
      <c r="T13" s="351">
        <v>3.6396004848037866</v>
      </c>
      <c r="U13" s="351">
        <v>3.7049599545571716</v>
      </c>
      <c r="V13" s="351">
        <v>3.8909341013791723</v>
      </c>
      <c r="W13" s="351">
        <v>3.7548990537200018</v>
      </c>
      <c r="X13" s="350">
        <v>3.891996053373584</v>
      </c>
      <c r="Y13" s="350">
        <v>3.9668028885374187</v>
      </c>
      <c r="Z13" s="350">
        <v>3.9857930773217363</v>
      </c>
    </row>
    <row r="14" spans="1:26" x14ac:dyDescent="0.2">
      <c r="A14" s="162" t="s">
        <v>69</v>
      </c>
      <c r="B14" s="165" t="s">
        <v>70</v>
      </c>
      <c r="C14" s="351">
        <v>4.0148344924689168</v>
      </c>
      <c r="D14" s="351">
        <v>3.7657080522161399</v>
      </c>
      <c r="E14" s="351">
        <v>3.9078062293357259</v>
      </c>
      <c r="F14" s="351">
        <v>3.4463190428072306</v>
      </c>
      <c r="G14" s="351">
        <v>3.9321362849706731</v>
      </c>
      <c r="H14" s="351">
        <v>3.0599560704317961</v>
      </c>
      <c r="I14" s="351">
        <v>2.6553098502763746</v>
      </c>
      <c r="J14" s="351">
        <v>2.8061597901539401</v>
      </c>
      <c r="K14" s="351">
        <v>2.9384429814933402</v>
      </c>
      <c r="L14" s="351">
        <v>2.7901290198513373</v>
      </c>
      <c r="M14" s="351">
        <v>2.9037334545620279</v>
      </c>
      <c r="N14" s="351">
        <v>2.8452673598374014</v>
      </c>
      <c r="O14" s="351">
        <v>2.8471544179997892</v>
      </c>
      <c r="P14" s="351">
        <v>2.7157311675819802</v>
      </c>
      <c r="Q14" s="351">
        <v>2.7353131215292561</v>
      </c>
      <c r="R14" s="351">
        <v>3.0968804346045955</v>
      </c>
      <c r="S14" s="351">
        <v>3.0036104315554422</v>
      </c>
      <c r="T14" s="351">
        <v>2.9065041784038916</v>
      </c>
      <c r="U14" s="351">
        <v>2.9428812280113541</v>
      </c>
      <c r="V14" s="351">
        <v>2.8108936547815309</v>
      </c>
      <c r="W14" s="351">
        <v>2.8958080531115078</v>
      </c>
      <c r="X14" s="350">
        <v>2.8527595126723897</v>
      </c>
      <c r="Y14" s="350">
        <v>2.8345280576446701</v>
      </c>
      <c r="Z14" s="350">
        <v>2.8991906236247624</v>
      </c>
    </row>
    <row r="15" spans="1:26" x14ac:dyDescent="0.2">
      <c r="A15" s="162" t="s">
        <v>71</v>
      </c>
      <c r="B15" s="165" t="s">
        <v>72</v>
      </c>
      <c r="C15" s="351">
        <v>2.5348566602876459</v>
      </c>
      <c r="D15" s="351">
        <v>2.8029867021462831</v>
      </c>
      <c r="E15" s="351">
        <v>2.8369172947744605</v>
      </c>
      <c r="F15" s="351">
        <v>2.8598793130579083</v>
      </c>
      <c r="G15" s="351">
        <v>2.6754370572560173</v>
      </c>
      <c r="H15" s="351">
        <v>3.2749703764497511</v>
      </c>
      <c r="I15" s="351">
        <v>3.8963580147078747</v>
      </c>
      <c r="J15" s="351">
        <v>3.7197693057800842</v>
      </c>
      <c r="K15" s="351">
        <v>3.9669702011998753</v>
      </c>
      <c r="L15" s="351">
        <v>3.9197531979862581</v>
      </c>
      <c r="M15" s="351">
        <v>3.989168222725838</v>
      </c>
      <c r="N15" s="351">
        <v>4.545857747680853</v>
      </c>
      <c r="O15" s="351">
        <v>4.6570163981286541</v>
      </c>
      <c r="P15" s="351">
        <v>4.6986750937605777</v>
      </c>
      <c r="Q15" s="351">
        <v>4.6961914878280826</v>
      </c>
      <c r="R15" s="351">
        <v>4.4341228541478381</v>
      </c>
      <c r="S15" s="351">
        <v>4.410357630874171</v>
      </c>
      <c r="T15" s="351">
        <v>4.1991327600063295</v>
      </c>
      <c r="U15" s="351">
        <v>4.0501873355598921</v>
      </c>
      <c r="V15" s="351">
        <v>3.9955789779230031</v>
      </c>
      <c r="W15" s="351">
        <v>3.9570228863505106</v>
      </c>
      <c r="X15" s="350">
        <v>3.9163258764621953</v>
      </c>
      <c r="Y15" s="350">
        <v>3.7956777294090456</v>
      </c>
      <c r="Z15" s="350">
        <v>3.8311261029248151</v>
      </c>
    </row>
    <row r="16" spans="1:26" x14ac:dyDescent="0.2">
      <c r="A16" s="162" t="s">
        <v>73</v>
      </c>
      <c r="B16" s="165" t="s">
        <v>74</v>
      </c>
      <c r="C16" s="351">
        <v>1.1039518259146099</v>
      </c>
      <c r="D16" s="351">
        <v>1.1932314455233133</v>
      </c>
      <c r="E16" s="351">
        <v>1.2315036850002787</v>
      </c>
      <c r="F16" s="351">
        <v>0.97386909429516544</v>
      </c>
      <c r="G16" s="351">
        <v>0.88412801524808748</v>
      </c>
      <c r="H16" s="351">
        <v>0.85700845676750603</v>
      </c>
      <c r="I16" s="351">
        <v>0.84253849989393303</v>
      </c>
      <c r="J16" s="351">
        <v>0.8604613821453535</v>
      </c>
      <c r="K16" s="351">
        <v>0.93691906079078036</v>
      </c>
      <c r="L16" s="351">
        <v>0.94753231960663131</v>
      </c>
      <c r="M16" s="351">
        <v>0.97412814569007822</v>
      </c>
      <c r="N16" s="351">
        <v>0.99532286571880502</v>
      </c>
      <c r="O16" s="351">
        <v>1.1183792023574315</v>
      </c>
      <c r="P16" s="351">
        <v>1.2113558520416863</v>
      </c>
      <c r="Q16" s="351">
        <v>1.290457774453146</v>
      </c>
      <c r="R16" s="351">
        <v>1.3757189347069041</v>
      </c>
      <c r="S16" s="351">
        <v>1.4297760771230978</v>
      </c>
      <c r="T16" s="351">
        <v>1.5096904079386062</v>
      </c>
      <c r="U16" s="351">
        <v>1.5260333988260808</v>
      </c>
      <c r="V16" s="351">
        <v>1.5818298723521436</v>
      </c>
      <c r="W16" s="351">
        <v>1.699797669947954</v>
      </c>
      <c r="X16" s="350">
        <v>1.6120550949839207</v>
      </c>
      <c r="Y16" s="350">
        <v>1.5856370712045151</v>
      </c>
      <c r="Z16" s="350">
        <v>1.5626800924117386</v>
      </c>
    </row>
    <row r="17" spans="1:33" x14ac:dyDescent="0.2">
      <c r="A17" s="162" t="s">
        <v>75</v>
      </c>
      <c r="B17" s="165" t="s">
        <v>76</v>
      </c>
      <c r="C17" s="351">
        <v>0.2658669326072749</v>
      </c>
      <c r="D17" s="351">
        <v>0.29960521421500519</v>
      </c>
      <c r="E17" s="351">
        <v>0.29410262230270567</v>
      </c>
      <c r="F17" s="351">
        <v>0.28639653785719138</v>
      </c>
      <c r="G17" s="351">
        <v>0.28181041137799623</v>
      </c>
      <c r="H17" s="351">
        <v>0.33471825042474379</v>
      </c>
      <c r="I17" s="351">
        <v>0.38427676094081664</v>
      </c>
      <c r="J17" s="351">
        <v>0.37069085333244689</v>
      </c>
      <c r="K17" s="351">
        <v>0.38092514963900387</v>
      </c>
      <c r="L17" s="351">
        <v>0.47734414990764545</v>
      </c>
      <c r="M17" s="351">
        <v>0.47925619420596011</v>
      </c>
      <c r="N17" s="351">
        <v>0.44918308160378334</v>
      </c>
      <c r="O17" s="351">
        <v>0.44023315134951563</v>
      </c>
      <c r="P17" s="351">
        <v>0.44954831270806328</v>
      </c>
      <c r="Q17" s="351">
        <v>0.49348426607463253</v>
      </c>
      <c r="R17" s="351">
        <v>0.48622874431887786</v>
      </c>
      <c r="S17" s="351">
        <v>0.48364709646637027</v>
      </c>
      <c r="T17" s="351">
        <v>0.48230864100530391</v>
      </c>
      <c r="U17" s="351">
        <v>0.48356664549759254</v>
      </c>
      <c r="V17" s="351">
        <v>0.51996815118439865</v>
      </c>
      <c r="W17" s="351">
        <v>0.5021486377309452</v>
      </c>
      <c r="X17" s="350">
        <v>0.48083367438506031</v>
      </c>
      <c r="Y17" s="350">
        <v>0.47410402461706458</v>
      </c>
      <c r="Z17" s="350">
        <v>0.46173523252021526</v>
      </c>
    </row>
    <row r="18" spans="1:33" x14ac:dyDescent="0.2">
      <c r="A18" s="162"/>
      <c r="B18" s="361" t="s">
        <v>408</v>
      </c>
      <c r="C18" s="351">
        <v>-0.29125615033867247</v>
      </c>
      <c r="D18" s="351">
        <v>-0.24705278999125804</v>
      </c>
      <c r="E18" s="351">
        <v>-0.25857678288182151</v>
      </c>
      <c r="F18" s="351">
        <v>-0.27045460626359413</v>
      </c>
      <c r="G18" s="351">
        <v>-0.38826764913521694</v>
      </c>
      <c r="H18" s="351">
        <v>-0.50221816721680101</v>
      </c>
      <c r="I18" s="351">
        <v>-0.5351709599791471</v>
      </c>
      <c r="J18" s="351">
        <v>-0.7245463644801643</v>
      </c>
      <c r="K18" s="351">
        <v>-0.35706626682796289</v>
      </c>
      <c r="L18" s="351">
        <v>-0.34484772774906691</v>
      </c>
      <c r="M18" s="351">
        <v>-0.44382427872096231</v>
      </c>
      <c r="N18" s="351">
        <v>-0.58499914191348634</v>
      </c>
      <c r="O18" s="351">
        <v>-0.70484287695762293</v>
      </c>
      <c r="P18" s="351">
        <v>-0.62397398986900254</v>
      </c>
      <c r="Q18" s="351">
        <v>-0.68764201302865002</v>
      </c>
      <c r="R18" s="351">
        <v>-0.65291660284589115</v>
      </c>
      <c r="S18" s="351">
        <v>-0.63415550748881677</v>
      </c>
      <c r="T18" s="351">
        <v>-0.63272482334404112</v>
      </c>
      <c r="U18" s="351">
        <v>-0.56749066219244892</v>
      </c>
      <c r="V18" s="351">
        <v>-0.50437350377400714</v>
      </c>
      <c r="W18" s="351">
        <v>-0.47889597676896201</v>
      </c>
      <c r="X18" s="350">
        <v>-0.46905341357194585</v>
      </c>
      <c r="Y18" s="350">
        <v>-0.38477451298291676</v>
      </c>
      <c r="Z18" s="350">
        <v>-0.43137023129659874</v>
      </c>
    </row>
    <row r="19" spans="1:33" s="10" customFormat="1" x14ac:dyDescent="0.2">
      <c r="A19" s="359"/>
      <c r="B19" s="360" t="s">
        <v>511</v>
      </c>
      <c r="C19" s="362">
        <v>35.846731575869626</v>
      </c>
      <c r="D19" s="362">
        <v>36.167999686591088</v>
      </c>
      <c r="E19" s="362">
        <v>36.308690304347301</v>
      </c>
      <c r="F19" s="362">
        <v>40.971292505409032</v>
      </c>
      <c r="G19" s="362">
        <v>37.16455506778064</v>
      </c>
      <c r="H19" s="362">
        <v>38.940415072220354</v>
      </c>
      <c r="I19" s="362">
        <v>41.454527473184243</v>
      </c>
      <c r="J19" s="362">
        <v>40.004422178645314</v>
      </c>
      <c r="K19" s="362">
        <v>42.17106355570639</v>
      </c>
      <c r="L19" s="362">
        <v>39.216870389313151</v>
      </c>
      <c r="M19" s="362">
        <v>40.393490044092069</v>
      </c>
      <c r="N19" s="362">
        <v>38.177802303592145</v>
      </c>
      <c r="O19" s="362">
        <v>38.33451657234842</v>
      </c>
      <c r="P19" s="362">
        <v>37.894567400389654</v>
      </c>
      <c r="Q19" s="362">
        <v>39.527538401096116</v>
      </c>
      <c r="R19" s="362">
        <v>36.722294583046015</v>
      </c>
      <c r="S19" s="362">
        <v>41.000242632648941</v>
      </c>
      <c r="T19" s="362">
        <v>39.296877262920141</v>
      </c>
      <c r="U19" s="362">
        <v>36.149449686428895</v>
      </c>
      <c r="V19" s="362">
        <v>36.631199050334068</v>
      </c>
      <c r="W19" s="362">
        <v>40.396933930840973</v>
      </c>
      <c r="X19" s="858">
        <v>36.261215602123364</v>
      </c>
      <c r="Y19" s="858">
        <v>35.840542737206391</v>
      </c>
      <c r="Z19" s="858">
        <v>37.717720859825043</v>
      </c>
      <c r="AA19"/>
      <c r="AB19"/>
      <c r="AC19"/>
      <c r="AD19"/>
      <c r="AE19"/>
      <c r="AF19"/>
      <c r="AG19"/>
    </row>
    <row r="20" spans="1:33" x14ac:dyDescent="0.2">
      <c r="A20" s="162"/>
      <c r="B20" s="361" t="s">
        <v>559</v>
      </c>
      <c r="C20" s="351">
        <v>2.9302599742103368</v>
      </c>
      <c r="D20" s="351">
        <v>3.5192254709527533</v>
      </c>
      <c r="E20" s="351">
        <v>3.2703648520045547</v>
      </c>
      <c r="F20" s="351">
        <v>3.9473665419000978</v>
      </c>
      <c r="G20" s="351">
        <v>4.3601482144446591</v>
      </c>
      <c r="H20" s="351">
        <v>4.962905238389629</v>
      </c>
      <c r="I20" s="351">
        <v>5.0115041750746929</v>
      </c>
      <c r="J20" s="351">
        <v>4.4724693167324077</v>
      </c>
      <c r="K20" s="351">
        <v>4.7592214258134167</v>
      </c>
      <c r="L20" s="351">
        <v>4.8064840000000002</v>
      </c>
      <c r="M20" s="351">
        <v>5.6264509184812521</v>
      </c>
      <c r="N20" s="351">
        <v>5.4403376794976985</v>
      </c>
      <c r="O20" s="351">
        <v>4.6768178394637134</v>
      </c>
      <c r="P20" s="351">
        <v>4.5721835825921913</v>
      </c>
      <c r="Q20" s="351">
        <v>4.8063673488328629</v>
      </c>
      <c r="R20" s="351">
        <v>4.7243752676097746</v>
      </c>
      <c r="S20" s="351">
        <v>3.3837712156515063</v>
      </c>
      <c r="T20" s="351">
        <v>3.1957279001112591</v>
      </c>
      <c r="U20" s="351">
        <v>2.9929408224467617</v>
      </c>
      <c r="V20" s="351">
        <v>2.9112303721643746</v>
      </c>
      <c r="W20" s="351">
        <v>2.8340028374313775</v>
      </c>
      <c r="X20" s="350">
        <v>3.1048172394651896</v>
      </c>
      <c r="Y20" s="350">
        <v>3.320490992531425</v>
      </c>
      <c r="Z20" s="350">
        <v>3.1468096691164327</v>
      </c>
    </row>
    <row r="21" spans="1:33" x14ac:dyDescent="0.2">
      <c r="A21" s="162"/>
      <c r="B21" s="361" t="s">
        <v>512</v>
      </c>
      <c r="C21" s="351">
        <v>-0.56453955970036673</v>
      </c>
      <c r="D21" s="351">
        <v>-0.49458419759190181</v>
      </c>
      <c r="E21" s="351">
        <v>-0.48695962827915595</v>
      </c>
      <c r="F21" s="351">
        <v>-0.58700106614561842</v>
      </c>
      <c r="G21" s="351">
        <v>-0.66859846324278271</v>
      </c>
      <c r="H21" s="351">
        <v>-0.46298251652826378</v>
      </c>
      <c r="I21" s="351">
        <v>-0.70636192108586726</v>
      </c>
      <c r="J21" s="351">
        <v>-0.52653602832366986</v>
      </c>
      <c r="K21" s="351">
        <v>-0.37037539220421989</v>
      </c>
      <c r="L21" s="351">
        <v>-0.36771299999999996</v>
      </c>
      <c r="M21" s="351">
        <v>-0.30749185732507744</v>
      </c>
      <c r="N21" s="351">
        <v>-0.34520641153469056</v>
      </c>
      <c r="O21" s="351">
        <v>-0.33461659299287971</v>
      </c>
      <c r="P21" s="351">
        <v>-0.32104136634131697</v>
      </c>
      <c r="Q21" s="351">
        <v>-0.32196017939156796</v>
      </c>
      <c r="R21" s="351">
        <v>-0.33504578157223341</v>
      </c>
      <c r="S21" s="351">
        <v>-0.33835807435028642</v>
      </c>
      <c r="T21" s="351">
        <v>-0.32745225015406876</v>
      </c>
      <c r="U21" s="351">
        <v>-0.31227561407105331</v>
      </c>
      <c r="V21" s="351">
        <v>-0.28791111220649201</v>
      </c>
      <c r="W21" s="351">
        <v>-0.33749911444562491</v>
      </c>
      <c r="X21" s="350">
        <v>-0.35293479127371158</v>
      </c>
      <c r="Y21" s="350">
        <v>-0.35700961583126678</v>
      </c>
      <c r="Z21" s="350">
        <v>-0.8511533610261941</v>
      </c>
    </row>
    <row r="22" spans="1:33" ht="20.25" customHeight="1" x14ac:dyDescent="0.2">
      <c r="A22" s="170"/>
      <c r="B22" s="171" t="s">
        <v>562</v>
      </c>
      <c r="C22" s="363">
        <v>38.212451990379598</v>
      </c>
      <c r="D22" s="363">
        <v>39.192640959951937</v>
      </c>
      <c r="E22" s="363">
        <v>39.092095528072697</v>
      </c>
      <c r="F22" s="363">
        <v>44.331657981163509</v>
      </c>
      <c r="G22" s="363">
        <v>40.856104818982516</v>
      </c>
      <c r="H22" s="363">
        <v>43.440337794081721</v>
      </c>
      <c r="I22" s="363">
        <v>45.759669727173069</v>
      </c>
      <c r="J22" s="363">
        <v>43.950355467054052</v>
      </c>
      <c r="K22" s="363">
        <v>46.559909589315588</v>
      </c>
      <c r="L22" s="363">
        <v>43.655641389313146</v>
      </c>
      <c r="M22" s="363">
        <v>45.712449105248247</v>
      </c>
      <c r="N22" s="363">
        <v>43.272933571555157</v>
      </c>
      <c r="O22" s="363">
        <v>42.676717818819256</v>
      </c>
      <c r="P22" s="363">
        <v>42.145709616640524</v>
      </c>
      <c r="Q22" s="363">
        <v>44.011945570537414</v>
      </c>
      <c r="R22" s="363">
        <v>41.111624069083554</v>
      </c>
      <c r="S22" s="363">
        <v>44.045655773950159</v>
      </c>
      <c r="T22" s="363">
        <v>42.165152912877332</v>
      </c>
      <c r="U22" s="363">
        <v>38.830114894804602</v>
      </c>
      <c r="V22" s="363">
        <v>39.254518310291949</v>
      </c>
      <c r="W22" s="363">
        <v>42.893437653826723</v>
      </c>
      <c r="X22" s="368">
        <v>39.013098050314845</v>
      </c>
      <c r="Y22" s="368">
        <v>38.80402411390655</v>
      </c>
      <c r="Z22" s="368">
        <v>40.01337716791528</v>
      </c>
    </row>
    <row r="23" spans="1:33" s="861" customFormat="1" ht="21" customHeight="1" x14ac:dyDescent="0.2">
      <c r="A23" s="960"/>
      <c r="B23" s="962" t="s">
        <v>1237</v>
      </c>
      <c r="C23" s="961"/>
      <c r="D23" s="961"/>
      <c r="E23" s="961"/>
      <c r="F23" s="961"/>
      <c r="G23" s="961"/>
      <c r="H23" s="961"/>
      <c r="I23" s="961">
        <v>43.879217203289834</v>
      </c>
      <c r="J23" s="961">
        <v>42.788048573635585</v>
      </c>
      <c r="K23" s="961">
        <v>43.822154051096469</v>
      </c>
      <c r="L23" s="961">
        <v>41.713905143779115</v>
      </c>
      <c r="M23" s="961">
        <v>43.580647876937178</v>
      </c>
      <c r="N23" s="961">
        <v>42.082674849686647</v>
      </c>
      <c r="O23" s="961">
        <v>41.118714916333651</v>
      </c>
      <c r="P23" s="961">
        <v>40.433718301827334</v>
      </c>
      <c r="Q23" s="961">
        <v>42.699199354358079</v>
      </c>
      <c r="R23" s="961">
        <v>42.567493495116501</v>
      </c>
      <c r="S23" s="961">
        <v>40.330593036110152</v>
      </c>
      <c r="T23" s="961">
        <v>39.159378463841833</v>
      </c>
      <c r="U23" s="961">
        <v>38.322727056107276</v>
      </c>
      <c r="V23" s="961">
        <v>37.616459550674641</v>
      </c>
      <c r="W23" s="961">
        <v>37.943086459985302</v>
      </c>
      <c r="X23" s="961">
        <v>37.480696358420126</v>
      </c>
      <c r="Y23" s="961">
        <v>38.28086737546456</v>
      </c>
      <c r="Z23" s="961">
        <v>38.532228395112213</v>
      </c>
    </row>
    <row r="24" spans="1:33" s="861" customFormat="1" ht="21" customHeight="1" x14ac:dyDescent="0.2">
      <c r="A24" s="960"/>
      <c r="B24" s="962"/>
      <c r="C24" s="961"/>
      <c r="D24" s="961"/>
      <c r="E24" s="961"/>
      <c r="F24" s="961"/>
      <c r="G24" s="961"/>
      <c r="H24" s="961"/>
      <c r="I24" s="961"/>
      <c r="J24" s="961"/>
      <c r="K24" s="961"/>
      <c r="L24" s="961"/>
      <c r="M24" s="961"/>
      <c r="N24" s="961"/>
      <c r="O24" s="961"/>
      <c r="P24" s="961"/>
      <c r="Q24" s="961"/>
      <c r="R24" s="961"/>
      <c r="S24" s="961"/>
      <c r="T24" s="961"/>
      <c r="U24" s="961"/>
      <c r="V24" s="961"/>
      <c r="W24" s="961"/>
      <c r="X24" s="961"/>
      <c r="Y24" s="961"/>
      <c r="Z24" s="961"/>
    </row>
    <row r="25" spans="1:33" s="861" customFormat="1" ht="15" x14ac:dyDescent="0.2">
      <c r="A25" s="981" t="s">
        <v>1387</v>
      </c>
      <c r="B25" s="962"/>
      <c r="C25" s="961"/>
      <c r="D25" s="961"/>
      <c r="E25" s="961"/>
      <c r="F25" s="961"/>
      <c r="G25" s="961"/>
      <c r="H25" s="961"/>
      <c r="I25" s="961"/>
      <c r="J25" s="961"/>
      <c r="K25" s="961"/>
      <c r="L25" s="961"/>
      <c r="M25" s="961"/>
      <c r="N25" s="961"/>
      <c r="O25" s="961"/>
      <c r="P25" s="961"/>
      <c r="Q25" s="961"/>
      <c r="R25" s="961"/>
      <c r="S25" s="961"/>
      <c r="T25" s="961"/>
      <c r="U25" s="961"/>
      <c r="V25" s="961"/>
      <c r="W25" s="961"/>
      <c r="X25" s="961"/>
      <c r="Y25" s="961"/>
      <c r="Z25" s="961"/>
    </row>
    <row r="26" spans="1:33" s="144" customFormat="1" ht="20.25" customHeight="1" x14ac:dyDescent="0.2">
      <c r="A26" s="180" t="s">
        <v>1188</v>
      </c>
      <c r="X26" s="861"/>
      <c r="Y26" s="861"/>
      <c r="Z26" s="861"/>
      <c r="AA26"/>
      <c r="AB26"/>
      <c r="AC26"/>
      <c r="AD26"/>
      <c r="AE26"/>
      <c r="AF26"/>
      <c r="AG26"/>
    </row>
    <row r="27" spans="1:33" ht="15" x14ac:dyDescent="0.2">
      <c r="A27" s="132" t="str">
        <f>Index!B57</f>
        <v>Table 7b :   Yap: Constant price GDP by industry sector, annual percent growth, FY2003-FY2015</v>
      </c>
    </row>
    <row r="28" spans="1:33" ht="18.75" customHeight="1" x14ac:dyDescent="0.2">
      <c r="A28" s="159"/>
      <c r="B28" s="160"/>
      <c r="C28" s="161" t="str">
        <f t="shared" ref="C28:Q28" si="0">C2</f>
        <v>FY1995</v>
      </c>
      <c r="D28" s="161" t="str">
        <f t="shared" si="0"/>
        <v>FY1996</v>
      </c>
      <c r="E28" s="161" t="str">
        <f t="shared" si="0"/>
        <v>FY1997</v>
      </c>
      <c r="F28" s="161" t="str">
        <f t="shared" si="0"/>
        <v>FY1998</v>
      </c>
      <c r="G28" s="161" t="str">
        <f t="shared" si="0"/>
        <v>FY1999</v>
      </c>
      <c r="H28" s="161" t="str">
        <f t="shared" si="0"/>
        <v>FY2000</v>
      </c>
      <c r="I28" s="161" t="str">
        <f t="shared" si="0"/>
        <v>FY2001</v>
      </c>
      <c r="J28" s="161" t="str">
        <f t="shared" si="0"/>
        <v>FY2002</v>
      </c>
      <c r="K28" s="161" t="str">
        <f t="shared" si="0"/>
        <v>FY2003</v>
      </c>
      <c r="L28" s="161" t="str">
        <f t="shared" si="0"/>
        <v>FY2004</v>
      </c>
      <c r="M28" s="161" t="str">
        <f t="shared" si="0"/>
        <v>FY2005</v>
      </c>
      <c r="N28" s="161" t="str">
        <f t="shared" si="0"/>
        <v>FY2006</v>
      </c>
      <c r="O28" s="161" t="str">
        <f t="shared" si="0"/>
        <v>FY2007</v>
      </c>
      <c r="P28" s="161" t="str">
        <f t="shared" si="0"/>
        <v>FY2008</v>
      </c>
      <c r="Q28" s="161" t="str">
        <f t="shared" si="0"/>
        <v>FY2009</v>
      </c>
      <c r="R28" s="161" t="str">
        <f t="shared" ref="R28:W28" si="1">R2</f>
        <v>FY2010</v>
      </c>
      <c r="S28" s="161" t="str">
        <f t="shared" si="1"/>
        <v>FY2011</v>
      </c>
      <c r="T28" s="161" t="str">
        <f t="shared" si="1"/>
        <v>FY2012</v>
      </c>
      <c r="U28" s="161" t="str">
        <f t="shared" si="1"/>
        <v>FY2013</v>
      </c>
      <c r="V28" s="161" t="str">
        <f t="shared" si="1"/>
        <v>FY2014</v>
      </c>
      <c r="W28" s="161" t="str">
        <f t="shared" si="1"/>
        <v>FY2015</v>
      </c>
      <c r="X28" s="857" t="str">
        <f t="shared" ref="X28:Y28" si="2">X2</f>
        <v>FY2016</v>
      </c>
      <c r="Y28" s="857" t="str">
        <f t="shared" si="2"/>
        <v>FY2017</v>
      </c>
      <c r="Z28" s="857" t="str">
        <f t="shared" ref="Z28" si="3">Z2</f>
        <v>FY2018</v>
      </c>
    </row>
    <row r="29" spans="1:33" ht="17.25" customHeight="1" x14ac:dyDescent="0.2">
      <c r="A29" s="162" t="s">
        <v>48</v>
      </c>
      <c r="B29" s="163" t="s">
        <v>49</v>
      </c>
      <c r="C29" s="173"/>
      <c r="D29" s="173">
        <f t="shared" ref="D29:Z29" si="4">IF(C3&gt;0.1,D3/C3-1,"")</f>
        <v>3.261205398999989E-3</v>
      </c>
      <c r="E29" s="173">
        <f t="shared" si="4"/>
        <v>9.2383554134101153E-4</v>
      </c>
      <c r="F29" s="173">
        <f t="shared" si="4"/>
        <v>2.0919549658220404E-3</v>
      </c>
      <c r="G29" s="173">
        <f t="shared" si="4"/>
        <v>1.6177330052402406E-2</v>
      </c>
      <c r="H29" s="173">
        <f t="shared" si="4"/>
        <v>2.4232169029058115E-2</v>
      </c>
      <c r="I29" s="173">
        <f t="shared" si="4"/>
        <v>1.2969655198559193E-2</v>
      </c>
      <c r="J29" s="173">
        <f t="shared" si="4"/>
        <v>7.5421789437895015E-3</v>
      </c>
      <c r="K29" s="173">
        <f t="shared" si="4"/>
        <v>2.119338786236491E-2</v>
      </c>
      <c r="L29" s="173">
        <f t="shared" si="4"/>
        <v>-0.20170609548115748</v>
      </c>
      <c r="M29" s="173">
        <f t="shared" si="4"/>
        <v>0.13953967973326753</v>
      </c>
      <c r="N29" s="173">
        <f t="shared" si="4"/>
        <v>0.11555535591827426</v>
      </c>
      <c r="O29" s="173">
        <f t="shared" si="4"/>
        <v>3.9179418509694086E-2</v>
      </c>
      <c r="P29" s="173">
        <f t="shared" si="4"/>
        <v>-5.3248027667800568E-2</v>
      </c>
      <c r="Q29" s="173">
        <f t="shared" si="4"/>
        <v>0.10107579573039049</v>
      </c>
      <c r="R29" s="173">
        <f t="shared" si="4"/>
        <v>3.1412262897648979E-2</v>
      </c>
      <c r="S29" s="173">
        <f t="shared" si="4"/>
        <v>2.1299234003386847E-2</v>
      </c>
      <c r="T29" s="173">
        <f t="shared" si="4"/>
        <v>-5.362104137345014E-2</v>
      </c>
      <c r="U29" s="173">
        <f t="shared" si="4"/>
        <v>-1.3501345532295095E-2</v>
      </c>
      <c r="V29" s="173">
        <f t="shared" si="4"/>
        <v>3.6494510556281723E-2</v>
      </c>
      <c r="W29" s="173">
        <f t="shared" si="4"/>
        <v>4.1989231953676098E-2</v>
      </c>
      <c r="X29" s="766">
        <f t="shared" si="4"/>
        <v>-3.8643673656007738E-2</v>
      </c>
      <c r="Y29" s="766">
        <f t="shared" si="4"/>
        <v>4.125527189843381E-2</v>
      </c>
      <c r="Z29" s="766">
        <f t="shared" si="4"/>
        <v>2.8242909753578793E-2</v>
      </c>
    </row>
    <row r="30" spans="1:33" x14ac:dyDescent="0.2">
      <c r="A30" s="162" t="s">
        <v>50</v>
      </c>
      <c r="B30" s="165" t="s">
        <v>510</v>
      </c>
      <c r="C30" s="173"/>
      <c r="D30" s="173">
        <f t="shared" ref="D30:Z30" si="5">IF(C4&gt;0.1,D4/C4-1,"")</f>
        <v>-5.5368138333675154E-2</v>
      </c>
      <c r="E30" s="173">
        <f t="shared" si="5"/>
        <v>7.4902900432530783E-2</v>
      </c>
      <c r="F30" s="173">
        <f t="shared" si="5"/>
        <v>0.68526629848219556</v>
      </c>
      <c r="G30" s="173">
        <f t="shared" si="5"/>
        <v>-0.40487541259658288</v>
      </c>
      <c r="H30" s="173">
        <f t="shared" si="5"/>
        <v>7.6501779372977863E-2</v>
      </c>
      <c r="I30" s="173">
        <f t="shared" si="5"/>
        <v>0.16117623741868092</v>
      </c>
      <c r="J30" s="173">
        <f t="shared" si="5"/>
        <v>-0.12624024378288823</v>
      </c>
      <c r="K30" s="173">
        <f t="shared" si="5"/>
        <v>0.29496203385837694</v>
      </c>
      <c r="L30" s="173">
        <f t="shared" si="5"/>
        <v>-0.11555983284090054</v>
      </c>
      <c r="M30" s="173">
        <f t="shared" si="5"/>
        <v>3.9303158242873781E-2</v>
      </c>
      <c r="N30" s="173">
        <f t="shared" si="5"/>
        <v>-0.11045020835361163</v>
      </c>
      <c r="O30" s="173">
        <f t="shared" si="5"/>
        <v>2.0957148353026422E-2</v>
      </c>
      <c r="P30" s="173">
        <f t="shared" si="5"/>
        <v>6.3689804190283361E-3</v>
      </c>
      <c r="Q30" s="173">
        <f t="shared" si="5"/>
        <v>-7.5497276832703464E-2</v>
      </c>
      <c r="R30" s="173">
        <f t="shared" si="5"/>
        <v>-0.44549816812843501</v>
      </c>
      <c r="S30" s="173">
        <f t="shared" si="5"/>
        <v>1.6897352608542406</v>
      </c>
      <c r="T30" s="173">
        <f t="shared" si="5"/>
        <v>-0.10973882020242554</v>
      </c>
      <c r="U30" s="173">
        <f t="shared" si="5"/>
        <v>-0.36738560070416182</v>
      </c>
      <c r="V30" s="173">
        <f t="shared" si="5"/>
        <v>0.25530169947825287</v>
      </c>
      <c r="W30" s="173">
        <f t="shared" si="5"/>
        <v>0.61799338137649418</v>
      </c>
      <c r="X30" s="766">
        <f t="shared" si="5"/>
        <v>-0.39513280193871791</v>
      </c>
      <c r="Y30" s="766">
        <f t="shared" si="5"/>
        <v>-0.19079586780438218</v>
      </c>
      <c r="Z30" s="766">
        <f t="shared" si="5"/>
        <v>0.23323314782771409</v>
      </c>
    </row>
    <row r="31" spans="1:33" x14ac:dyDescent="0.2">
      <c r="A31" s="162" t="s">
        <v>52</v>
      </c>
      <c r="B31" s="165" t="s">
        <v>53</v>
      </c>
      <c r="C31" s="173"/>
      <c r="D31" s="173" t="str">
        <f t="shared" ref="D31:Z31" si="6">IF(C5&gt;0.1,D5/C5-1,"")</f>
        <v/>
      </c>
      <c r="E31" s="173" t="str">
        <f t="shared" si="6"/>
        <v/>
      </c>
      <c r="F31" s="173" t="str">
        <f t="shared" si="6"/>
        <v/>
      </c>
      <c r="G31" s="173" t="str">
        <f t="shared" si="6"/>
        <v/>
      </c>
      <c r="H31" s="173" t="str">
        <f t="shared" si="6"/>
        <v/>
      </c>
      <c r="I31" s="173" t="str">
        <f t="shared" si="6"/>
        <v/>
      </c>
      <c r="J31" s="173" t="str">
        <f t="shared" si="6"/>
        <v/>
      </c>
      <c r="K31" s="173" t="str">
        <f t="shared" si="6"/>
        <v/>
      </c>
      <c r="L31" s="173" t="str">
        <f t="shared" si="6"/>
        <v/>
      </c>
      <c r="M31" s="173" t="str">
        <f t="shared" si="6"/>
        <v/>
      </c>
      <c r="N31" s="173" t="str">
        <f t="shared" si="6"/>
        <v/>
      </c>
      <c r="O31" s="173" t="str">
        <f t="shared" si="6"/>
        <v/>
      </c>
      <c r="P31" s="173" t="str">
        <f t="shared" si="6"/>
        <v/>
      </c>
      <c r="Q31" s="173" t="str">
        <f t="shared" si="6"/>
        <v/>
      </c>
      <c r="R31" s="173" t="str">
        <f t="shared" si="6"/>
        <v/>
      </c>
      <c r="S31" s="173" t="str">
        <f t="shared" si="6"/>
        <v/>
      </c>
      <c r="T31" s="173" t="str">
        <f t="shared" si="6"/>
        <v/>
      </c>
      <c r="U31" s="173" t="str">
        <f t="shared" si="6"/>
        <v/>
      </c>
      <c r="V31" s="173" t="str">
        <f t="shared" si="6"/>
        <v/>
      </c>
      <c r="W31" s="173" t="str">
        <f t="shared" si="6"/>
        <v/>
      </c>
      <c r="X31" s="766" t="str">
        <f t="shared" si="6"/>
        <v/>
      </c>
      <c r="Y31" s="766" t="str">
        <f t="shared" si="6"/>
        <v/>
      </c>
      <c r="Z31" s="766" t="str">
        <f t="shared" si="6"/>
        <v/>
      </c>
    </row>
    <row r="32" spans="1:33" x14ac:dyDescent="0.2">
      <c r="A32" s="162" t="s">
        <v>54</v>
      </c>
      <c r="B32" s="165" t="s">
        <v>55</v>
      </c>
      <c r="C32" s="173"/>
      <c r="D32" s="173">
        <f t="shared" ref="D32:Z32" si="7">IF(C6&gt;0.1,D6/C6-1,"")</f>
        <v>-2.0681826842309459E-2</v>
      </c>
      <c r="E32" s="173">
        <f t="shared" si="7"/>
        <v>-9.0790379445281455E-2</v>
      </c>
      <c r="F32" s="173">
        <f t="shared" si="7"/>
        <v>8.797642528734162E-2</v>
      </c>
      <c r="G32" s="173">
        <f t="shared" si="7"/>
        <v>-5.4131506828295484E-3</v>
      </c>
      <c r="H32" s="173">
        <f t="shared" si="7"/>
        <v>0.27711274330292612</v>
      </c>
      <c r="I32" s="173">
        <f t="shared" si="7"/>
        <v>0.40122468942188316</v>
      </c>
      <c r="J32" s="173">
        <f t="shared" si="7"/>
        <v>-4.119667041024766E-2</v>
      </c>
      <c r="K32" s="173">
        <f t="shared" si="7"/>
        <v>-5.9516515625746114E-2</v>
      </c>
      <c r="L32" s="173">
        <f t="shared" si="7"/>
        <v>-9.2646980077883079E-2</v>
      </c>
      <c r="M32" s="173">
        <f t="shared" si="7"/>
        <v>-0.8496351344857499</v>
      </c>
      <c r="N32" s="173">
        <f t="shared" si="7"/>
        <v>-0.82527413611800304</v>
      </c>
      <c r="O32" s="173" t="str">
        <f t="shared" si="7"/>
        <v/>
      </c>
      <c r="P32" s="173" t="str">
        <f t="shared" si="7"/>
        <v/>
      </c>
      <c r="Q32" s="173" t="str">
        <f t="shared" si="7"/>
        <v/>
      </c>
      <c r="R32" s="173" t="str">
        <f t="shared" si="7"/>
        <v/>
      </c>
      <c r="S32" s="173" t="str">
        <f t="shared" si="7"/>
        <v/>
      </c>
      <c r="T32" s="173" t="str">
        <f t="shared" si="7"/>
        <v/>
      </c>
      <c r="U32" s="173" t="str">
        <f t="shared" si="7"/>
        <v/>
      </c>
      <c r="V32" s="173" t="str">
        <f t="shared" si="7"/>
        <v/>
      </c>
      <c r="W32" s="173" t="str">
        <f t="shared" si="7"/>
        <v/>
      </c>
      <c r="X32" s="766" t="str">
        <f t="shared" si="7"/>
        <v/>
      </c>
      <c r="Y32" s="766" t="str">
        <f t="shared" si="7"/>
        <v/>
      </c>
      <c r="Z32" s="766" t="str">
        <f t="shared" si="7"/>
        <v/>
      </c>
    </row>
    <row r="33" spans="1:33" x14ac:dyDescent="0.2">
      <c r="A33" s="162" t="s">
        <v>56</v>
      </c>
      <c r="B33" s="165" t="s">
        <v>57</v>
      </c>
      <c r="C33" s="173"/>
      <c r="D33" s="173">
        <f t="shared" ref="D33:Z33" si="8">IF(C7&gt;0.1,D7/C7-1,"")</f>
        <v>-0.18342477851402572</v>
      </c>
      <c r="E33" s="173">
        <f t="shared" si="8"/>
        <v>-0.11835356452660273</v>
      </c>
      <c r="F33" s="173">
        <f t="shared" si="8"/>
        <v>2.5656868543549871E-2</v>
      </c>
      <c r="G33" s="173">
        <f t="shared" si="8"/>
        <v>-7.5758786167159364E-2</v>
      </c>
      <c r="H33" s="173">
        <f t="shared" si="8"/>
        <v>8.5988484599544002E-3</v>
      </c>
      <c r="I33" s="173">
        <f t="shared" si="8"/>
        <v>8.1645859339970928E-2</v>
      </c>
      <c r="J33" s="173">
        <f t="shared" si="8"/>
        <v>2.0230299443474653E-2</v>
      </c>
      <c r="K33" s="173">
        <f t="shared" si="8"/>
        <v>-4.0918221664397736E-3</v>
      </c>
      <c r="L33" s="173">
        <f t="shared" si="8"/>
        <v>-0.10169086407860906</v>
      </c>
      <c r="M33" s="173">
        <f t="shared" si="8"/>
        <v>-7.5742884649888542E-2</v>
      </c>
      <c r="N33" s="173">
        <f t="shared" si="8"/>
        <v>-0.11076818837537739</v>
      </c>
      <c r="O33" s="173">
        <f t="shared" si="8"/>
        <v>-4.6233674177806883E-3</v>
      </c>
      <c r="P33" s="173">
        <f t="shared" si="8"/>
        <v>-1.6207771508520596E-2</v>
      </c>
      <c r="Q33" s="173">
        <f t="shared" si="8"/>
        <v>4.6564401788833143E-2</v>
      </c>
      <c r="R33" s="173">
        <f t="shared" si="8"/>
        <v>-2.2251937354458518E-2</v>
      </c>
      <c r="S33" s="173">
        <f t="shared" si="8"/>
        <v>-2.7348104320632172E-2</v>
      </c>
      <c r="T33" s="173">
        <f t="shared" si="8"/>
        <v>-3.6974265273485463E-2</v>
      </c>
      <c r="U33" s="173">
        <f t="shared" si="8"/>
        <v>3.5745158998399251E-3</v>
      </c>
      <c r="V33" s="173">
        <f t="shared" si="8"/>
        <v>-6.0412272889403096E-2</v>
      </c>
      <c r="W33" s="173">
        <f t="shared" si="8"/>
        <v>-1.0459822819836484E-2</v>
      </c>
      <c r="X33" s="766">
        <f t="shared" si="8"/>
        <v>8.1373930317865106E-3</v>
      </c>
      <c r="Y33" s="766">
        <f t="shared" si="8"/>
        <v>-7.9136052239344723E-3</v>
      </c>
      <c r="Z33" s="766">
        <f t="shared" si="8"/>
        <v>4.3191195471621313E-3</v>
      </c>
    </row>
    <row r="34" spans="1:33" x14ac:dyDescent="0.2">
      <c r="A34" s="162" t="s">
        <v>58</v>
      </c>
      <c r="B34" s="165" t="s">
        <v>59</v>
      </c>
      <c r="C34" s="173"/>
      <c r="D34" s="173">
        <f t="shared" ref="D34:Z34" si="9">IF(C8&gt;0.1,D8/C8-1,"")</f>
        <v>0.24886197257805631</v>
      </c>
      <c r="E34" s="173">
        <f t="shared" si="9"/>
        <v>7.6823669320938981E-2</v>
      </c>
      <c r="F34" s="173">
        <f t="shared" si="9"/>
        <v>1.238213559558174</v>
      </c>
      <c r="G34" s="173">
        <f t="shared" si="9"/>
        <v>-0.38216888823962336</v>
      </c>
      <c r="H34" s="173">
        <f t="shared" si="9"/>
        <v>5.5425475904908872E-3</v>
      </c>
      <c r="I34" s="173">
        <f t="shared" si="9"/>
        <v>-1.1687291121704302E-2</v>
      </c>
      <c r="J34" s="173">
        <f t="shared" si="9"/>
        <v>-0.20001055235873111</v>
      </c>
      <c r="K34" s="173">
        <f t="shared" si="9"/>
        <v>1.4772234576015064E-2</v>
      </c>
      <c r="L34" s="173">
        <f t="shared" si="9"/>
        <v>0.16234992466358156</v>
      </c>
      <c r="M34" s="173">
        <f t="shared" si="9"/>
        <v>0.9651408402167212</v>
      </c>
      <c r="N34" s="173">
        <f t="shared" si="9"/>
        <v>-0.53043420866308688</v>
      </c>
      <c r="O34" s="173">
        <f t="shared" si="9"/>
        <v>-0.31166616036289263</v>
      </c>
      <c r="P34" s="173">
        <f t="shared" si="9"/>
        <v>7.747345431425412E-2</v>
      </c>
      <c r="Q34" s="173">
        <f t="shared" si="9"/>
        <v>1.5429417056265069</v>
      </c>
      <c r="R34" s="173">
        <f t="shared" si="9"/>
        <v>-0.2307919799039766</v>
      </c>
      <c r="S34" s="173">
        <f t="shared" si="9"/>
        <v>-0.12311637874864301</v>
      </c>
      <c r="T34" s="173">
        <f t="shared" si="9"/>
        <v>0.21786720485754074</v>
      </c>
      <c r="U34" s="173">
        <f t="shared" si="9"/>
        <v>-6.4018927135860437E-2</v>
      </c>
      <c r="V34" s="173">
        <f t="shared" si="9"/>
        <v>-0.30268385731941094</v>
      </c>
      <c r="W34" s="173">
        <f t="shared" si="9"/>
        <v>-0.17702063152849135</v>
      </c>
      <c r="X34" s="766">
        <f t="shared" si="9"/>
        <v>-0.6737515953633364</v>
      </c>
      <c r="Y34" s="766">
        <f t="shared" si="9"/>
        <v>0.33133702670322984</v>
      </c>
      <c r="Z34" s="766">
        <f t="shared" si="9"/>
        <v>0.17630167693835763</v>
      </c>
    </row>
    <row r="35" spans="1:33" x14ac:dyDescent="0.2">
      <c r="A35" s="162" t="s">
        <v>60</v>
      </c>
      <c r="B35" s="165" t="s">
        <v>61</v>
      </c>
      <c r="C35" s="173"/>
      <c r="D35" s="173">
        <f t="shared" ref="D35:Z35" si="10">IF(C9&gt;0.1,D9/C9-1,"")</f>
        <v>0.10742875420153508</v>
      </c>
      <c r="E35" s="173">
        <f t="shared" si="10"/>
        <v>-3.8791076627062271E-2</v>
      </c>
      <c r="F35" s="173">
        <f t="shared" si="10"/>
        <v>-1.7165747452060787E-2</v>
      </c>
      <c r="G35" s="173">
        <f t="shared" si="10"/>
        <v>-2.5001630311270229E-2</v>
      </c>
      <c r="H35" s="173">
        <f t="shared" si="10"/>
        <v>6.9131466129604746E-2</v>
      </c>
      <c r="I35" s="173">
        <f t="shared" si="10"/>
        <v>-4.2499609085833168E-3</v>
      </c>
      <c r="J35" s="173">
        <f t="shared" si="10"/>
        <v>-3.8697339486452154E-2</v>
      </c>
      <c r="K35" s="173">
        <f t="shared" si="10"/>
        <v>2.2849077665028972E-2</v>
      </c>
      <c r="L35" s="173">
        <f t="shared" si="10"/>
        <v>-4.9951678110177422E-2</v>
      </c>
      <c r="M35" s="173">
        <f t="shared" si="10"/>
        <v>7.2663347660915756E-2</v>
      </c>
      <c r="N35" s="173">
        <f t="shared" si="10"/>
        <v>-4.5332185606031805E-2</v>
      </c>
      <c r="O35" s="173">
        <f t="shared" si="10"/>
        <v>-5.0090561429612102E-3</v>
      </c>
      <c r="P35" s="173">
        <f t="shared" si="10"/>
        <v>6.5497913919823736E-2</v>
      </c>
      <c r="Q35" s="173">
        <f t="shared" si="10"/>
        <v>-5.0768499517155896E-2</v>
      </c>
      <c r="R35" s="173">
        <f t="shared" si="10"/>
        <v>-3.6094628858720945E-2</v>
      </c>
      <c r="S35" s="173">
        <f t="shared" si="10"/>
        <v>-3.572371634352689E-2</v>
      </c>
      <c r="T35" s="173">
        <f t="shared" si="10"/>
        <v>-9.9641816966925645E-2</v>
      </c>
      <c r="U35" s="173">
        <f t="shared" si="10"/>
        <v>-5.1982731125782777E-2</v>
      </c>
      <c r="V35" s="173">
        <f t="shared" si="10"/>
        <v>-2.5922680205057946E-2</v>
      </c>
      <c r="W35" s="173">
        <f t="shared" si="10"/>
        <v>4.9373566981764538E-2</v>
      </c>
      <c r="X35" s="766">
        <f t="shared" si="10"/>
        <v>0.12383908929377863</v>
      </c>
      <c r="Y35" s="766">
        <f t="shared" si="10"/>
        <v>3.990866155176831E-2</v>
      </c>
      <c r="Z35" s="766">
        <f t="shared" si="10"/>
        <v>3.9358510147431414E-3</v>
      </c>
    </row>
    <row r="36" spans="1:33" x14ac:dyDescent="0.2">
      <c r="A36" s="162" t="s">
        <v>62</v>
      </c>
      <c r="B36" s="165" t="s">
        <v>63</v>
      </c>
      <c r="C36" s="173"/>
      <c r="D36" s="173">
        <f t="shared" ref="D36:Z36" si="11">IF(C10&gt;0.1,D10/C10-1,"")</f>
        <v>-1.743751098342472E-2</v>
      </c>
      <c r="E36" s="173">
        <f t="shared" si="11"/>
        <v>5.1274983983149225E-2</v>
      </c>
      <c r="F36" s="173">
        <f t="shared" si="11"/>
        <v>0.1809480100519496</v>
      </c>
      <c r="G36" s="173">
        <f t="shared" si="11"/>
        <v>0.15885988464499046</v>
      </c>
      <c r="H36" s="173">
        <f t="shared" si="11"/>
        <v>0.16385850462313267</v>
      </c>
      <c r="I36" s="173">
        <f t="shared" si="11"/>
        <v>-2.8739513293584706E-2</v>
      </c>
      <c r="J36" s="173">
        <f t="shared" si="11"/>
        <v>-6.3328460478364823E-2</v>
      </c>
      <c r="K36" s="173">
        <f t="shared" si="11"/>
        <v>-3.7380588504255408E-2</v>
      </c>
      <c r="L36" s="173">
        <f t="shared" si="11"/>
        <v>2.3750082881812462E-2</v>
      </c>
      <c r="M36" s="173">
        <f t="shared" si="11"/>
        <v>5.8555196403830667E-2</v>
      </c>
      <c r="N36" s="173">
        <f t="shared" si="11"/>
        <v>2.90651421280963E-2</v>
      </c>
      <c r="O36" s="173">
        <f t="shared" si="11"/>
        <v>-9.99681355702432E-2</v>
      </c>
      <c r="P36" s="173">
        <f t="shared" si="11"/>
        <v>-0.12012025895453571</v>
      </c>
      <c r="Q36" s="173">
        <f t="shared" si="11"/>
        <v>-0.13205653610486634</v>
      </c>
      <c r="R36" s="173">
        <f t="shared" si="11"/>
        <v>2.8597585358944855E-2</v>
      </c>
      <c r="S36" s="173">
        <f t="shared" si="11"/>
        <v>-6.5611291798627014E-2</v>
      </c>
      <c r="T36" s="173">
        <f t="shared" si="11"/>
        <v>-6.8865637854602313E-2</v>
      </c>
      <c r="U36" s="173">
        <f t="shared" si="11"/>
        <v>-3.3283415175289099E-2</v>
      </c>
      <c r="V36" s="173">
        <f t="shared" si="11"/>
        <v>-2.8753227877489795E-2</v>
      </c>
      <c r="W36" s="173">
        <f t="shared" si="11"/>
        <v>9.4007156432043271E-3</v>
      </c>
      <c r="X36" s="766">
        <f t="shared" si="11"/>
        <v>6.5221773128204541E-2</v>
      </c>
      <c r="Y36" s="766">
        <f t="shared" si="11"/>
        <v>5.0315601650652075E-2</v>
      </c>
      <c r="Z36" s="766">
        <f t="shared" si="11"/>
        <v>-3.3433583102912334E-2</v>
      </c>
    </row>
    <row r="37" spans="1:33" x14ac:dyDescent="0.2">
      <c r="A37" s="162" t="s">
        <v>64</v>
      </c>
      <c r="B37" s="165" t="s">
        <v>65</v>
      </c>
      <c r="C37" s="173"/>
      <c r="D37" s="173">
        <f t="shared" ref="D37:Z37" si="12">IF(C11&gt;0.1,D11/C11-1,"")</f>
        <v>-8.5558079000319642E-3</v>
      </c>
      <c r="E37" s="173">
        <f t="shared" si="12"/>
        <v>-4.0051350510633688E-2</v>
      </c>
      <c r="F37" s="173">
        <f t="shared" si="12"/>
        <v>5.540241843381577E-2</v>
      </c>
      <c r="G37" s="173">
        <f t="shared" si="12"/>
        <v>-5.3622766078446737E-2</v>
      </c>
      <c r="H37" s="173">
        <f t="shared" si="12"/>
        <v>6.8021886802636766E-2</v>
      </c>
      <c r="I37" s="173">
        <f t="shared" si="12"/>
        <v>4.8911450439038218E-2</v>
      </c>
      <c r="J37" s="173">
        <f t="shared" si="12"/>
        <v>-2.6710920542308281E-2</v>
      </c>
      <c r="K37" s="173">
        <f t="shared" si="12"/>
        <v>8.5656772075662024E-2</v>
      </c>
      <c r="L37" s="173">
        <f t="shared" si="12"/>
        <v>-1.217308697433872E-2</v>
      </c>
      <c r="M37" s="173">
        <f t="shared" si="12"/>
        <v>-6.9517128332799993E-3</v>
      </c>
      <c r="N37" s="173">
        <f t="shared" si="12"/>
        <v>-0.10997122488769273</v>
      </c>
      <c r="O37" s="173">
        <f t="shared" si="12"/>
        <v>4.0936673742681062E-2</v>
      </c>
      <c r="P37" s="173">
        <f t="shared" si="12"/>
        <v>-5.3951563576082551E-2</v>
      </c>
      <c r="Q37" s="173">
        <f t="shared" si="12"/>
        <v>-0.12905025585464469</v>
      </c>
      <c r="R37" s="173">
        <f t="shared" si="12"/>
        <v>-5.0848069749060976E-3</v>
      </c>
      <c r="S37" s="173">
        <f t="shared" si="12"/>
        <v>-3.2207474963759308E-2</v>
      </c>
      <c r="T37" s="173">
        <f t="shared" si="12"/>
        <v>-5.6671983571360274E-2</v>
      </c>
      <c r="U37" s="173">
        <f t="shared" si="12"/>
        <v>-3.641831839618459E-2</v>
      </c>
      <c r="V37" s="173">
        <f t="shared" si="12"/>
        <v>-8.5305603737469538E-2</v>
      </c>
      <c r="W37" s="173">
        <f t="shared" si="12"/>
        <v>6.4261174884805206E-2</v>
      </c>
      <c r="X37" s="766">
        <f t="shared" si="12"/>
        <v>5.4974962469910515E-2</v>
      </c>
      <c r="Y37" s="766">
        <f t="shared" si="12"/>
        <v>-2.9640890207037418E-2</v>
      </c>
      <c r="Z37" s="766">
        <f t="shared" si="12"/>
        <v>0.17885640760582033</v>
      </c>
    </row>
    <row r="38" spans="1:33" x14ac:dyDescent="0.2">
      <c r="A38" s="162" t="s">
        <v>66</v>
      </c>
      <c r="B38" s="163" t="s">
        <v>917</v>
      </c>
      <c r="C38" s="173"/>
      <c r="D38" s="173">
        <f t="shared" ref="D38:Z38" si="13">IF(C12&gt;0.1,D12/C12-1,"")</f>
        <v>-0.20723995633125669</v>
      </c>
      <c r="E38" s="173">
        <f t="shared" si="13"/>
        <v>5.4888822988685693E-2</v>
      </c>
      <c r="F38" s="173">
        <f t="shared" si="13"/>
        <v>-6.3503848144152442E-2</v>
      </c>
      <c r="G38" s="173">
        <f t="shared" si="13"/>
        <v>0.73676848051583854</v>
      </c>
      <c r="H38" s="173">
        <f t="shared" si="13"/>
        <v>0.33046987321536481</v>
      </c>
      <c r="I38" s="173">
        <f t="shared" si="13"/>
        <v>0.15743744173437757</v>
      </c>
      <c r="J38" s="173">
        <f t="shared" si="13"/>
        <v>0.3784028795268124</v>
      </c>
      <c r="K38" s="173">
        <f t="shared" si="13"/>
        <v>-0.55866863429307123</v>
      </c>
      <c r="L38" s="173">
        <f t="shared" si="13"/>
        <v>7.6074424883896707E-2</v>
      </c>
      <c r="M38" s="173">
        <f t="shared" si="13"/>
        <v>0.38591960204611286</v>
      </c>
      <c r="N38" s="173">
        <f t="shared" si="13"/>
        <v>0.20834366161249673</v>
      </c>
      <c r="O38" s="173">
        <f t="shared" si="13"/>
        <v>0.21639506698818112</v>
      </c>
      <c r="P38" s="173">
        <f t="shared" si="13"/>
        <v>-0.16846356838464471</v>
      </c>
      <c r="Q38" s="173">
        <f t="shared" si="13"/>
        <v>3.2133080379899592E-2</v>
      </c>
      <c r="R38" s="173">
        <f t="shared" si="13"/>
        <v>-7.1843509338770706E-2</v>
      </c>
      <c r="S38" s="173">
        <f t="shared" si="13"/>
        <v>2.7504589904808974E-2</v>
      </c>
      <c r="T38" s="173">
        <f t="shared" si="13"/>
        <v>2.460183290476281E-2</v>
      </c>
      <c r="U38" s="173">
        <f t="shared" si="13"/>
        <v>-0.12971244592933984</v>
      </c>
      <c r="V38" s="173">
        <f t="shared" si="13"/>
        <v>-8.4091679287315091E-2</v>
      </c>
      <c r="W38" s="173">
        <f t="shared" si="13"/>
        <v>-1.877328233041109E-2</v>
      </c>
      <c r="X38" s="766">
        <f t="shared" si="13"/>
        <v>1.2858892319616455E-2</v>
      </c>
      <c r="Y38" s="766">
        <f t="shared" si="13"/>
        <v>-0.13256360049100679</v>
      </c>
      <c r="Z38" s="766">
        <f t="shared" si="13"/>
        <v>0.18168508336917055</v>
      </c>
    </row>
    <row r="39" spans="1:33" x14ac:dyDescent="0.2">
      <c r="A39" s="162" t="s">
        <v>67</v>
      </c>
      <c r="B39" s="165" t="s">
        <v>68</v>
      </c>
      <c r="C39" s="173"/>
      <c r="D39" s="173">
        <f t="shared" ref="D39:Z39" si="14">IF(C13&gt;0.1,D13/C13-1,"")</f>
        <v>5.106738380903586E-3</v>
      </c>
      <c r="E39" s="173">
        <f t="shared" si="14"/>
        <v>9.4288532455468754E-3</v>
      </c>
      <c r="F39" s="173">
        <f t="shared" si="14"/>
        <v>2.9221780509918194E-2</v>
      </c>
      <c r="G39" s="173">
        <f t="shared" si="14"/>
        <v>7.4314756583709896E-2</v>
      </c>
      <c r="H39" s="173">
        <f t="shared" si="14"/>
        <v>5.5964627874790729E-2</v>
      </c>
      <c r="I39" s="173">
        <f t="shared" si="14"/>
        <v>7.0233578715044764E-2</v>
      </c>
      <c r="J39" s="173">
        <f t="shared" si="14"/>
        <v>5.063820978331357E-3</v>
      </c>
      <c r="K39" s="173">
        <f t="shared" si="14"/>
        <v>1.4756064612546416E-2</v>
      </c>
      <c r="L39" s="173">
        <f t="shared" si="14"/>
        <v>-1.7765221068550163E-2</v>
      </c>
      <c r="M39" s="173">
        <f t="shared" si="14"/>
        <v>-3.1228599970934634E-2</v>
      </c>
      <c r="N39" s="173">
        <f t="shared" si="14"/>
        <v>-4.4132445252430652E-2</v>
      </c>
      <c r="O39" s="173">
        <f t="shared" si="14"/>
        <v>3.7911484218595692E-3</v>
      </c>
      <c r="P39" s="173">
        <f t="shared" si="14"/>
        <v>7.0239535893918958E-3</v>
      </c>
      <c r="Q39" s="173">
        <f t="shared" si="14"/>
        <v>-6.1286470135966109E-3</v>
      </c>
      <c r="R39" s="173">
        <f t="shared" si="14"/>
        <v>-3.231292400442376E-2</v>
      </c>
      <c r="S39" s="173">
        <f t="shared" si="14"/>
        <v>-1.0855667170406536E-2</v>
      </c>
      <c r="T39" s="173">
        <f t="shared" si="14"/>
        <v>1.7784385095896971E-2</v>
      </c>
      <c r="U39" s="173">
        <f t="shared" si="14"/>
        <v>1.7957869284356054E-2</v>
      </c>
      <c r="V39" s="173">
        <f t="shared" si="14"/>
        <v>5.0195993776734005E-2</v>
      </c>
      <c r="W39" s="173">
        <f t="shared" si="14"/>
        <v>-3.4962053870547849E-2</v>
      </c>
      <c r="X39" s="766">
        <f t="shared" si="14"/>
        <v>3.6511500759989657E-2</v>
      </c>
      <c r="Y39" s="766">
        <f t="shared" si="14"/>
        <v>1.9220686284867172E-2</v>
      </c>
      <c r="Z39" s="766">
        <f t="shared" si="14"/>
        <v>4.7872781476467896E-3</v>
      </c>
    </row>
    <row r="40" spans="1:33" x14ac:dyDescent="0.2">
      <c r="A40" s="162" t="s">
        <v>69</v>
      </c>
      <c r="B40" s="165" t="s">
        <v>70</v>
      </c>
      <c r="C40" s="173"/>
      <c r="D40" s="173">
        <f t="shared" ref="D40:Z40" si="15">IF(C14&gt;0.1,D14/C14-1,"")</f>
        <v>-6.2051484493343856E-2</v>
      </c>
      <c r="E40" s="173">
        <f t="shared" si="15"/>
        <v>3.7734783246396564E-2</v>
      </c>
      <c r="F40" s="173">
        <f t="shared" si="15"/>
        <v>-0.11809367185714881</v>
      </c>
      <c r="G40" s="173">
        <f t="shared" si="15"/>
        <v>0.14096699583788852</v>
      </c>
      <c r="H40" s="173">
        <f t="shared" si="15"/>
        <v>-0.22180823637077518</v>
      </c>
      <c r="I40" s="173">
        <f t="shared" si="15"/>
        <v>-0.13223922528349275</v>
      </c>
      <c r="J40" s="173">
        <f t="shared" si="15"/>
        <v>5.6810673097855036E-2</v>
      </c>
      <c r="K40" s="173">
        <f t="shared" si="15"/>
        <v>4.7140291797903355E-2</v>
      </c>
      <c r="L40" s="173">
        <f t="shared" si="15"/>
        <v>-5.0473656482736495E-2</v>
      </c>
      <c r="M40" s="173">
        <f t="shared" si="15"/>
        <v>4.0716552497182867E-2</v>
      </c>
      <c r="N40" s="173">
        <f t="shared" si="15"/>
        <v>-2.0134800814024745E-2</v>
      </c>
      <c r="O40" s="173">
        <f t="shared" si="15"/>
        <v>6.6322700953325153E-4</v>
      </c>
      <c r="P40" s="173">
        <f t="shared" si="15"/>
        <v>-4.6159509153050338E-2</v>
      </c>
      <c r="Q40" s="173">
        <f t="shared" si="15"/>
        <v>7.2105642049655749E-3</v>
      </c>
      <c r="R40" s="173">
        <f t="shared" si="15"/>
        <v>0.13218498102812992</v>
      </c>
      <c r="S40" s="173">
        <f t="shared" si="15"/>
        <v>-3.0117405246567697E-2</v>
      </c>
      <c r="T40" s="173">
        <f t="shared" si="15"/>
        <v>-3.2329842822280797E-2</v>
      </c>
      <c r="U40" s="173">
        <f t="shared" si="15"/>
        <v>1.2515739656510316E-2</v>
      </c>
      <c r="V40" s="173">
        <f t="shared" si="15"/>
        <v>-4.4849779180185845E-2</v>
      </c>
      <c r="W40" s="173">
        <f t="shared" si="15"/>
        <v>3.0209039813915206E-2</v>
      </c>
      <c r="X40" s="766">
        <f t="shared" si="15"/>
        <v>-1.4865812805811784E-2</v>
      </c>
      <c r="Y40" s="766">
        <f t="shared" si="15"/>
        <v>-6.3908138582073892E-3</v>
      </c>
      <c r="Z40" s="766">
        <f t="shared" si="15"/>
        <v>2.2812462838636804E-2</v>
      </c>
    </row>
    <row r="41" spans="1:33" x14ac:dyDescent="0.2">
      <c r="A41" s="162" t="s">
        <v>71</v>
      </c>
      <c r="B41" s="165" t="s">
        <v>72</v>
      </c>
      <c r="C41" s="173"/>
      <c r="D41" s="173">
        <f t="shared" ref="D41:Z41" si="16">IF(C15&gt;0.1,D15/C15-1,"")</f>
        <v>0.10577720076219643</v>
      </c>
      <c r="E41" s="173">
        <f t="shared" si="16"/>
        <v>1.2105156475482604E-2</v>
      </c>
      <c r="F41" s="173">
        <f t="shared" si="16"/>
        <v>8.0940034190433163E-3</v>
      </c>
      <c r="G41" s="173">
        <f t="shared" si="16"/>
        <v>-6.4493020722849015E-2</v>
      </c>
      <c r="H41" s="173">
        <f t="shared" si="16"/>
        <v>0.22408799248995503</v>
      </c>
      <c r="I41" s="173">
        <f t="shared" si="16"/>
        <v>0.18973839968950879</v>
      </c>
      <c r="J41" s="173">
        <f t="shared" si="16"/>
        <v>-4.5321479253499719E-2</v>
      </c>
      <c r="K41" s="173">
        <f t="shared" si="16"/>
        <v>6.6455974846523436E-2</v>
      </c>
      <c r="L41" s="173">
        <f t="shared" si="16"/>
        <v>-1.1902535390695856E-2</v>
      </c>
      <c r="M41" s="173">
        <f t="shared" si="16"/>
        <v>1.7709029429516576E-2</v>
      </c>
      <c r="N41" s="173">
        <f t="shared" si="16"/>
        <v>0.13955027561475553</v>
      </c>
      <c r="O41" s="173">
        <f t="shared" si="16"/>
        <v>2.4452734031220169E-2</v>
      </c>
      <c r="P41" s="173">
        <f t="shared" si="16"/>
        <v>8.945361594316692E-3</v>
      </c>
      <c r="Q41" s="173">
        <f t="shared" si="16"/>
        <v>-5.2857579699283619E-4</v>
      </c>
      <c r="R41" s="173">
        <f t="shared" si="16"/>
        <v>-5.58045033639476E-2</v>
      </c>
      <c r="S41" s="173">
        <f t="shared" si="16"/>
        <v>-5.3596221970791946E-3</v>
      </c>
      <c r="T41" s="173">
        <f t="shared" si="16"/>
        <v>-4.7892912218543748E-2</v>
      </c>
      <c r="U41" s="173">
        <f t="shared" si="16"/>
        <v>-3.5470520452469123E-2</v>
      </c>
      <c r="V41" s="173">
        <f t="shared" si="16"/>
        <v>-1.3482921433642825E-2</v>
      </c>
      <c r="W41" s="173">
        <f t="shared" si="16"/>
        <v>-9.6496882643363202E-3</v>
      </c>
      <c r="X41" s="766">
        <f t="shared" si="16"/>
        <v>-1.0284754740412794E-2</v>
      </c>
      <c r="Y41" s="766">
        <f t="shared" si="16"/>
        <v>-3.0806462704818904E-2</v>
      </c>
      <c r="Z41" s="766">
        <f t="shared" si="16"/>
        <v>9.3391420565329675E-3</v>
      </c>
    </row>
    <row r="42" spans="1:33" x14ac:dyDescent="0.2">
      <c r="A42" s="162" t="s">
        <v>73</v>
      </c>
      <c r="B42" s="165" t="s">
        <v>74</v>
      </c>
      <c r="C42" s="173"/>
      <c r="D42" s="173">
        <f t="shared" ref="D42:Z42" si="17">IF(C16&gt;0.1,D16/C16-1,"")</f>
        <v>8.0872749619066431E-2</v>
      </c>
      <c r="E42" s="173">
        <f t="shared" si="17"/>
        <v>3.2074447602393308E-2</v>
      </c>
      <c r="F42" s="173">
        <f t="shared" si="17"/>
        <v>-0.20920326414212476</v>
      </c>
      <c r="G42" s="173">
        <f t="shared" si="17"/>
        <v>-9.2149016302881859E-2</v>
      </c>
      <c r="H42" s="173">
        <f t="shared" si="17"/>
        <v>-3.0673791592240929E-2</v>
      </c>
      <c r="I42" s="173">
        <f t="shared" si="17"/>
        <v>-1.6884263812461442E-2</v>
      </c>
      <c r="J42" s="173">
        <f t="shared" si="17"/>
        <v>2.1272478650740334E-2</v>
      </c>
      <c r="K42" s="173">
        <f t="shared" si="17"/>
        <v>8.8856606736723132E-2</v>
      </c>
      <c r="L42" s="173">
        <f t="shared" si="17"/>
        <v>1.1327828902203185E-2</v>
      </c>
      <c r="M42" s="173">
        <f t="shared" si="17"/>
        <v>2.8068516010607558E-2</v>
      </c>
      <c r="N42" s="173">
        <f t="shared" si="17"/>
        <v>2.1757630269180206E-2</v>
      </c>
      <c r="O42" s="173">
        <f t="shared" si="17"/>
        <v>0.12363459222827888</v>
      </c>
      <c r="P42" s="173">
        <f t="shared" si="17"/>
        <v>8.3135174087884733E-2</v>
      </c>
      <c r="Q42" s="173">
        <f t="shared" si="17"/>
        <v>6.5300318051163098E-2</v>
      </c>
      <c r="R42" s="173">
        <f t="shared" si="17"/>
        <v>6.6070476649179088E-2</v>
      </c>
      <c r="S42" s="173">
        <f t="shared" si="17"/>
        <v>3.929374020552423E-2</v>
      </c>
      <c r="T42" s="173">
        <f t="shared" si="17"/>
        <v>5.589289966041866E-2</v>
      </c>
      <c r="U42" s="173">
        <f t="shared" si="17"/>
        <v>1.0825392280123136E-2</v>
      </c>
      <c r="V42" s="173">
        <f t="shared" si="17"/>
        <v>3.6563074942517648E-2</v>
      </c>
      <c r="W42" s="173">
        <f t="shared" si="17"/>
        <v>7.457679214288393E-2</v>
      </c>
      <c r="X42" s="766">
        <f t="shared" si="17"/>
        <v>-5.1619423014457877E-2</v>
      </c>
      <c r="Y42" s="766">
        <f t="shared" si="17"/>
        <v>-1.6387792118028766E-2</v>
      </c>
      <c r="Z42" s="766">
        <f t="shared" si="17"/>
        <v>-1.4478079006652878E-2</v>
      </c>
    </row>
    <row r="43" spans="1:33" x14ac:dyDescent="0.2">
      <c r="A43" s="162" t="s">
        <v>75</v>
      </c>
      <c r="B43" s="165" t="s">
        <v>76</v>
      </c>
      <c r="C43" s="173"/>
      <c r="D43" s="173">
        <f t="shared" ref="D43:Z43" si="18">IF(C17&gt;0.1,D17/C17-1,"")</f>
        <v>0.12689912685594029</v>
      </c>
      <c r="E43" s="173">
        <f t="shared" si="18"/>
        <v>-1.8366142013638953E-2</v>
      </c>
      <c r="F43" s="173">
        <f t="shared" si="18"/>
        <v>-2.6202025623500824E-2</v>
      </c>
      <c r="G43" s="173">
        <f t="shared" si="18"/>
        <v>-1.6013205025131927E-2</v>
      </c>
      <c r="H43" s="173">
        <f t="shared" si="18"/>
        <v>0.18774266993202593</v>
      </c>
      <c r="I43" s="173">
        <f t="shared" si="18"/>
        <v>0.14806037750611178</v>
      </c>
      <c r="J43" s="173">
        <f t="shared" si="18"/>
        <v>-3.5354486633820015E-2</v>
      </c>
      <c r="K43" s="173">
        <f t="shared" si="18"/>
        <v>2.7608710100485157E-2</v>
      </c>
      <c r="L43" s="173">
        <f t="shared" si="18"/>
        <v>0.25311796913387363</v>
      </c>
      <c r="M43" s="173">
        <f t="shared" si="18"/>
        <v>4.005588627585821E-3</v>
      </c>
      <c r="N43" s="173">
        <f t="shared" si="18"/>
        <v>-6.2749554342229064E-2</v>
      </c>
      <c r="O43" s="173">
        <f t="shared" si="18"/>
        <v>-1.9924905057226328E-2</v>
      </c>
      <c r="P43" s="173">
        <f t="shared" si="18"/>
        <v>2.1159609016250691E-2</v>
      </c>
      <c r="Q43" s="173">
        <f t="shared" si="18"/>
        <v>9.7733551933274043E-2</v>
      </c>
      <c r="R43" s="173">
        <f t="shared" si="18"/>
        <v>-1.4702640498486241E-2</v>
      </c>
      <c r="S43" s="173">
        <f t="shared" si="18"/>
        <v>-5.3095335943662558E-3</v>
      </c>
      <c r="T43" s="173">
        <f t="shared" si="18"/>
        <v>-2.7674216817291653E-3</v>
      </c>
      <c r="U43" s="173">
        <f t="shared" si="18"/>
        <v>2.6082976445673811E-3</v>
      </c>
      <c r="V43" s="173">
        <f t="shared" si="18"/>
        <v>7.5277122658757412E-2</v>
      </c>
      <c r="W43" s="173">
        <f t="shared" si="18"/>
        <v>-3.4270394086375555E-2</v>
      </c>
      <c r="X43" s="766">
        <f t="shared" si="18"/>
        <v>-4.2447518014189223E-2</v>
      </c>
      <c r="Y43" s="766">
        <f t="shared" si="18"/>
        <v>-1.3995795482923068E-2</v>
      </c>
      <c r="Z43" s="766">
        <f t="shared" si="18"/>
        <v>-2.6088772620818101E-2</v>
      </c>
    </row>
    <row r="44" spans="1:33" x14ac:dyDescent="0.2">
      <c r="A44" s="162"/>
      <c r="B44" s="361" t="s">
        <v>408</v>
      </c>
      <c r="C44" s="173"/>
      <c r="D44" s="173" t="str">
        <f t="shared" ref="D44:Z44" si="19">IF(C18&gt;0.1,D18/C18-1,"")</f>
        <v/>
      </c>
      <c r="E44" s="173" t="str">
        <f t="shared" si="19"/>
        <v/>
      </c>
      <c r="F44" s="173" t="str">
        <f t="shared" si="19"/>
        <v/>
      </c>
      <c r="G44" s="173" t="str">
        <f t="shared" si="19"/>
        <v/>
      </c>
      <c r="H44" s="173" t="str">
        <f t="shared" si="19"/>
        <v/>
      </c>
      <c r="I44" s="173" t="str">
        <f t="shared" si="19"/>
        <v/>
      </c>
      <c r="J44" s="173" t="str">
        <f t="shared" si="19"/>
        <v/>
      </c>
      <c r="K44" s="173" t="str">
        <f t="shared" si="19"/>
        <v/>
      </c>
      <c r="L44" s="173" t="str">
        <f t="shared" si="19"/>
        <v/>
      </c>
      <c r="M44" s="173" t="str">
        <f t="shared" si="19"/>
        <v/>
      </c>
      <c r="N44" s="173" t="str">
        <f t="shared" si="19"/>
        <v/>
      </c>
      <c r="O44" s="173" t="str">
        <f t="shared" si="19"/>
        <v/>
      </c>
      <c r="P44" s="173" t="str">
        <f t="shared" si="19"/>
        <v/>
      </c>
      <c r="Q44" s="173" t="str">
        <f t="shared" si="19"/>
        <v/>
      </c>
      <c r="R44" s="173" t="str">
        <f t="shared" si="19"/>
        <v/>
      </c>
      <c r="S44" s="173" t="str">
        <f t="shared" si="19"/>
        <v/>
      </c>
      <c r="T44" s="173" t="str">
        <f t="shared" si="19"/>
        <v/>
      </c>
      <c r="U44" s="173" t="str">
        <f t="shared" si="19"/>
        <v/>
      </c>
      <c r="V44" s="173" t="str">
        <f t="shared" si="19"/>
        <v/>
      </c>
      <c r="W44" s="173" t="str">
        <f t="shared" si="19"/>
        <v/>
      </c>
      <c r="X44" s="766" t="str">
        <f t="shared" si="19"/>
        <v/>
      </c>
      <c r="Y44" s="766" t="str">
        <f t="shared" si="19"/>
        <v/>
      </c>
      <c r="Z44" s="766" t="str">
        <f t="shared" si="19"/>
        <v/>
      </c>
    </row>
    <row r="45" spans="1:33" s="10" customFormat="1" x14ac:dyDescent="0.2">
      <c r="A45" s="359"/>
      <c r="B45" s="360" t="s">
        <v>511</v>
      </c>
      <c r="C45" s="174"/>
      <c r="D45" s="174">
        <f t="shared" ref="D45:Z45" si="20">IF(C19&gt;0.1,D19/C19-1,"")</f>
        <v>8.9622706617338288E-3</v>
      </c>
      <c r="E45" s="174">
        <f t="shared" si="20"/>
        <v>3.8899197902939608E-3</v>
      </c>
      <c r="F45" s="174">
        <f t="shared" si="20"/>
        <v>0.12841559863434315</v>
      </c>
      <c r="G45" s="174">
        <f t="shared" si="20"/>
        <v>-9.2912310177322932E-2</v>
      </c>
      <c r="H45" s="174">
        <f t="shared" si="20"/>
        <v>4.7783701465035744E-2</v>
      </c>
      <c r="I45" s="174">
        <f t="shared" si="20"/>
        <v>6.4563061187229875E-2</v>
      </c>
      <c r="J45" s="174">
        <f t="shared" si="20"/>
        <v>-3.4980625348508987E-2</v>
      </c>
      <c r="K45" s="174">
        <f t="shared" si="20"/>
        <v>5.4160046791468242E-2</v>
      </c>
      <c r="L45" s="174">
        <f t="shared" si="20"/>
        <v>-7.0052612320077312E-2</v>
      </c>
      <c r="M45" s="174">
        <f t="shared" si="20"/>
        <v>3.0002895261615592E-2</v>
      </c>
      <c r="N45" s="174">
        <f t="shared" si="20"/>
        <v>-5.485259476418991E-2</v>
      </c>
      <c r="O45" s="174">
        <f t="shared" si="20"/>
        <v>4.1048530638321257E-3</v>
      </c>
      <c r="P45" s="174">
        <f t="shared" si="20"/>
        <v>-1.147658067184576E-2</v>
      </c>
      <c r="Q45" s="174">
        <f t="shared" si="20"/>
        <v>4.3092482979226965E-2</v>
      </c>
      <c r="R45" s="174">
        <f t="shared" si="20"/>
        <v>-7.0969352798663343E-2</v>
      </c>
      <c r="S45" s="174">
        <f t="shared" si="20"/>
        <v>0.11649457361463389</v>
      </c>
      <c r="T45" s="174">
        <f t="shared" si="20"/>
        <v>-4.1545250963280655E-2</v>
      </c>
      <c r="U45" s="174">
        <f t="shared" si="20"/>
        <v>-8.0093579839258799E-2</v>
      </c>
      <c r="V45" s="174">
        <f t="shared" si="20"/>
        <v>1.3326602979686131E-2</v>
      </c>
      <c r="W45" s="174">
        <f t="shared" si="20"/>
        <v>0.10280129993376685</v>
      </c>
      <c r="X45" s="859">
        <f t="shared" si="20"/>
        <v>-0.10237703524227615</v>
      </c>
      <c r="Y45" s="859">
        <f t="shared" si="20"/>
        <v>-1.1601179329805422E-2</v>
      </c>
      <c r="Z45" s="859">
        <f t="shared" si="20"/>
        <v>5.2375828580015771E-2</v>
      </c>
      <c r="AA45"/>
      <c r="AB45"/>
      <c r="AC45"/>
      <c r="AD45"/>
      <c r="AE45"/>
      <c r="AF45"/>
      <c r="AG45"/>
    </row>
    <row r="46" spans="1:33" x14ac:dyDescent="0.2">
      <c r="A46" s="162"/>
      <c r="B46" s="361" t="s">
        <v>559</v>
      </c>
      <c r="C46" s="173"/>
      <c r="D46" s="173">
        <f t="shared" ref="D46:Z46" si="21">IF(C20&gt;0.1,D20/C20-1,"")</f>
        <v>0.20099428102830164</v>
      </c>
      <c r="E46" s="173">
        <f t="shared" si="21"/>
        <v>-7.0714599278239754E-2</v>
      </c>
      <c r="F46" s="173">
        <f t="shared" si="21"/>
        <v>0.20701105856142576</v>
      </c>
      <c r="G46" s="173">
        <f t="shared" si="21"/>
        <v>0.10457140682604704</v>
      </c>
      <c r="H46" s="173">
        <f t="shared" si="21"/>
        <v>0.13824232441184159</v>
      </c>
      <c r="I46" s="173">
        <f t="shared" si="21"/>
        <v>9.7924369599353689E-3</v>
      </c>
      <c r="J46" s="173">
        <f t="shared" si="21"/>
        <v>-0.10755949501613482</v>
      </c>
      <c r="K46" s="173">
        <f t="shared" si="21"/>
        <v>6.4114941606913112E-2</v>
      </c>
      <c r="L46" s="173">
        <f t="shared" si="21"/>
        <v>9.9307365549829996E-3</v>
      </c>
      <c r="M46" s="173">
        <f t="shared" si="21"/>
        <v>0.17059599459422969</v>
      </c>
      <c r="N46" s="173">
        <f t="shared" si="21"/>
        <v>-3.3078265798467399E-2</v>
      </c>
      <c r="O46" s="173">
        <f t="shared" si="21"/>
        <v>-0.14034420012407767</v>
      </c>
      <c r="P46" s="173">
        <f t="shared" si="21"/>
        <v>-2.2372959662572689E-2</v>
      </c>
      <c r="Q46" s="173">
        <f t="shared" si="21"/>
        <v>5.1219239562533492E-2</v>
      </c>
      <c r="R46" s="173">
        <f t="shared" si="21"/>
        <v>-1.7059054223768078E-2</v>
      </c>
      <c r="S46" s="173">
        <f t="shared" si="21"/>
        <v>-0.28376324403131636</v>
      </c>
      <c r="T46" s="173">
        <f t="shared" si="21"/>
        <v>-5.5572112757050429E-2</v>
      </c>
      <c r="U46" s="173">
        <f t="shared" si="21"/>
        <v>-6.3455677079840678E-2</v>
      </c>
      <c r="V46" s="173">
        <f t="shared" si="21"/>
        <v>-2.7301057765515058E-2</v>
      </c>
      <c r="W46" s="173">
        <f t="shared" si="21"/>
        <v>-2.6527455701000346E-2</v>
      </c>
      <c r="X46" s="766">
        <f t="shared" si="21"/>
        <v>9.5558973497453126E-2</v>
      </c>
      <c r="Y46" s="766">
        <f t="shared" si="21"/>
        <v>6.9464234585152385E-2</v>
      </c>
      <c r="Z46" s="766">
        <f t="shared" si="21"/>
        <v>-5.2305916144824049E-2</v>
      </c>
    </row>
    <row r="47" spans="1:33" x14ac:dyDescent="0.2">
      <c r="A47" s="162"/>
      <c r="B47" s="361" t="s">
        <v>512</v>
      </c>
      <c r="C47" s="173"/>
      <c r="D47" s="173" t="str">
        <f t="shared" ref="D47:Z47" si="22">IF(C21&gt;0.1,D21/C21-1,"")</f>
        <v/>
      </c>
      <c r="E47" s="173" t="str">
        <f t="shared" si="22"/>
        <v/>
      </c>
      <c r="F47" s="173" t="str">
        <f t="shared" si="22"/>
        <v/>
      </c>
      <c r="G47" s="173" t="str">
        <f t="shared" si="22"/>
        <v/>
      </c>
      <c r="H47" s="173" t="str">
        <f t="shared" si="22"/>
        <v/>
      </c>
      <c r="I47" s="173" t="str">
        <f t="shared" si="22"/>
        <v/>
      </c>
      <c r="J47" s="173" t="str">
        <f t="shared" si="22"/>
        <v/>
      </c>
      <c r="K47" s="173" t="str">
        <f t="shared" si="22"/>
        <v/>
      </c>
      <c r="L47" s="173" t="str">
        <f t="shared" si="22"/>
        <v/>
      </c>
      <c r="M47" s="173" t="str">
        <f t="shared" si="22"/>
        <v/>
      </c>
      <c r="N47" s="173" t="str">
        <f t="shared" si="22"/>
        <v/>
      </c>
      <c r="O47" s="173" t="str">
        <f t="shared" si="22"/>
        <v/>
      </c>
      <c r="P47" s="173" t="str">
        <f t="shared" si="22"/>
        <v/>
      </c>
      <c r="Q47" s="173" t="str">
        <f t="shared" si="22"/>
        <v/>
      </c>
      <c r="R47" s="173" t="str">
        <f t="shared" si="22"/>
        <v/>
      </c>
      <c r="S47" s="173" t="str">
        <f t="shared" si="22"/>
        <v/>
      </c>
      <c r="T47" s="173" t="str">
        <f t="shared" si="22"/>
        <v/>
      </c>
      <c r="U47" s="173" t="str">
        <f t="shared" si="22"/>
        <v/>
      </c>
      <c r="V47" s="173" t="str">
        <f t="shared" si="22"/>
        <v/>
      </c>
      <c r="W47" s="173" t="str">
        <f t="shared" si="22"/>
        <v/>
      </c>
      <c r="X47" s="766" t="str">
        <f t="shared" si="22"/>
        <v/>
      </c>
      <c r="Y47" s="766" t="str">
        <f t="shared" si="22"/>
        <v/>
      </c>
      <c r="Z47" s="766" t="str">
        <f t="shared" si="22"/>
        <v/>
      </c>
    </row>
    <row r="48" spans="1:33" ht="21" customHeight="1" x14ac:dyDescent="0.2">
      <c r="A48" s="170"/>
      <c r="B48" s="171" t="s">
        <v>562</v>
      </c>
      <c r="C48" s="175"/>
      <c r="D48" s="175">
        <f t="shared" ref="D48:Z48" si="23">IF(C22&gt;0.1,D22/C22-1,"")</f>
        <v>2.5651035683842416E-2</v>
      </c>
      <c r="E48" s="175">
        <f t="shared" si="23"/>
        <v>-2.5654160938524129E-3</v>
      </c>
      <c r="F48" s="175">
        <f t="shared" si="23"/>
        <v>0.13403125062272991</v>
      </c>
      <c r="G48" s="175">
        <f t="shared" si="23"/>
        <v>-7.8398898675473672E-2</v>
      </c>
      <c r="H48" s="175">
        <f t="shared" si="23"/>
        <v>6.3252064447869794E-2</v>
      </c>
      <c r="I48" s="175">
        <f t="shared" si="23"/>
        <v>5.3391203910190033E-2</v>
      </c>
      <c r="J48" s="175">
        <f t="shared" si="23"/>
        <v>-3.9539495606206398E-2</v>
      </c>
      <c r="K48" s="175">
        <f t="shared" si="23"/>
        <v>5.9375040190919659E-2</v>
      </c>
      <c r="L48" s="175">
        <f t="shared" si="23"/>
        <v>-6.2377015454276208E-2</v>
      </c>
      <c r="M48" s="175">
        <f t="shared" si="23"/>
        <v>4.7114362553807521E-2</v>
      </c>
      <c r="N48" s="175">
        <f t="shared" si="23"/>
        <v>-5.3366546344440047E-2</v>
      </c>
      <c r="O48" s="175">
        <f t="shared" si="23"/>
        <v>-1.3778029440736028E-2</v>
      </c>
      <c r="P48" s="175">
        <f t="shared" si="23"/>
        <v>-1.2442573593243189E-2</v>
      </c>
      <c r="Q48" s="175">
        <f t="shared" si="23"/>
        <v>4.4280567841241014E-2</v>
      </c>
      <c r="R48" s="175">
        <f t="shared" si="23"/>
        <v>-6.5898506958878889E-2</v>
      </c>
      <c r="S48" s="175">
        <f t="shared" si="23"/>
        <v>7.1367448289960222E-2</v>
      </c>
      <c r="T48" s="175">
        <f t="shared" si="23"/>
        <v>-4.2694400345039463E-2</v>
      </c>
      <c r="U48" s="175">
        <f t="shared" si="23"/>
        <v>-7.9094650147804924E-2</v>
      </c>
      <c r="V48" s="175">
        <f t="shared" si="23"/>
        <v>1.0929749155703217E-2</v>
      </c>
      <c r="W48" s="175">
        <f t="shared" si="23"/>
        <v>9.2700649509198207E-2</v>
      </c>
      <c r="X48" s="860">
        <f t="shared" si="23"/>
        <v>-9.0464644844470588E-2</v>
      </c>
      <c r="Y48" s="860">
        <f t="shared" si="23"/>
        <v>-5.3590703342414336E-3</v>
      </c>
      <c r="Z48" s="860">
        <f t="shared" si="23"/>
        <v>3.1165660820608565E-2</v>
      </c>
    </row>
    <row r="49" spans="1:33" s="861" customFormat="1" ht="21" customHeight="1" x14ac:dyDescent="0.2">
      <c r="A49" s="960"/>
      <c r="B49" s="962" t="s">
        <v>1237</v>
      </c>
      <c r="C49" s="961"/>
      <c r="D49" s="965" t="str">
        <f t="shared" ref="D49:Z49" si="24">IF(C23&gt;0.1,D23/C23-1,"")</f>
        <v/>
      </c>
      <c r="E49" s="965" t="str">
        <f t="shared" si="24"/>
        <v/>
      </c>
      <c r="F49" s="965" t="str">
        <f t="shared" si="24"/>
        <v/>
      </c>
      <c r="G49" s="965" t="str">
        <f t="shared" si="24"/>
        <v/>
      </c>
      <c r="H49" s="965" t="str">
        <f t="shared" si="24"/>
        <v/>
      </c>
      <c r="I49" s="965" t="str">
        <f t="shared" si="24"/>
        <v/>
      </c>
      <c r="J49" s="965">
        <f t="shared" si="24"/>
        <v>-2.486755004308594E-2</v>
      </c>
      <c r="K49" s="965">
        <f t="shared" si="24"/>
        <v>2.416809160345923E-2</v>
      </c>
      <c r="L49" s="965">
        <f t="shared" si="24"/>
        <v>-4.8109203049652494E-2</v>
      </c>
      <c r="M49" s="965">
        <f t="shared" si="24"/>
        <v>4.47510902353494E-2</v>
      </c>
      <c r="N49" s="965">
        <f t="shared" si="24"/>
        <v>-3.4372435937173318E-2</v>
      </c>
      <c r="O49" s="965">
        <f t="shared" si="24"/>
        <v>-2.2906337032903012E-2</v>
      </c>
      <c r="P49" s="965">
        <f t="shared" si="24"/>
        <v>-1.6658998606841613E-2</v>
      </c>
      <c r="Q49" s="965">
        <f t="shared" si="24"/>
        <v>5.6029500814629873E-2</v>
      </c>
      <c r="R49" s="965">
        <f t="shared" si="24"/>
        <v>-3.0845041882063828E-3</v>
      </c>
      <c r="S49" s="965">
        <f t="shared" si="24"/>
        <v>-5.2549499050560167E-2</v>
      </c>
      <c r="T49" s="965">
        <f t="shared" si="24"/>
        <v>-2.9040350862673092E-2</v>
      </c>
      <c r="U49" s="965">
        <f t="shared" si="24"/>
        <v>-2.1365288228644586E-2</v>
      </c>
      <c r="V49" s="965">
        <f t="shared" si="24"/>
        <v>-1.8429468873616628E-2</v>
      </c>
      <c r="W49" s="965">
        <f t="shared" si="24"/>
        <v>8.6830848307415387E-3</v>
      </c>
      <c r="X49" s="965">
        <f t="shared" si="24"/>
        <v>-1.2186412458902396E-2</v>
      </c>
      <c r="Y49" s="965">
        <f t="shared" si="24"/>
        <v>2.1348883419682663E-2</v>
      </c>
      <c r="Z49" s="965">
        <f t="shared" si="24"/>
        <v>6.5662310412735181E-3</v>
      </c>
    </row>
    <row r="50" spans="1:33" s="861" customFormat="1" ht="21" customHeight="1" x14ac:dyDescent="0.2">
      <c r="A50" s="960"/>
      <c r="B50" s="962"/>
      <c r="C50" s="961"/>
      <c r="D50" s="965"/>
      <c r="E50" s="965"/>
      <c r="F50" s="965"/>
      <c r="G50" s="965"/>
      <c r="H50" s="965"/>
      <c r="I50" s="965"/>
      <c r="J50" s="965"/>
      <c r="K50" s="965"/>
      <c r="L50" s="965"/>
      <c r="M50" s="965"/>
      <c r="N50" s="965"/>
      <c r="O50" s="965"/>
      <c r="P50" s="965"/>
      <c r="Q50" s="965"/>
      <c r="R50" s="965"/>
      <c r="S50" s="965"/>
      <c r="T50" s="965"/>
      <c r="U50" s="965"/>
      <c r="V50" s="965"/>
      <c r="W50" s="965"/>
      <c r="X50" s="965"/>
      <c r="Y50" s="965"/>
      <c r="Z50" s="965"/>
    </row>
    <row r="51" spans="1:33" s="861" customFormat="1" ht="15" x14ac:dyDescent="0.2">
      <c r="A51" s="981" t="s">
        <v>1387</v>
      </c>
      <c r="B51" s="962"/>
      <c r="C51" s="961"/>
      <c r="D51" s="965"/>
      <c r="E51" s="965"/>
      <c r="F51" s="965"/>
      <c r="G51" s="965"/>
      <c r="H51" s="965"/>
      <c r="I51" s="965"/>
      <c r="J51" s="965"/>
      <c r="K51" s="965"/>
      <c r="L51" s="965"/>
      <c r="M51" s="965"/>
      <c r="N51" s="965"/>
      <c r="O51" s="965"/>
      <c r="P51" s="965"/>
      <c r="Q51" s="965"/>
      <c r="R51" s="965"/>
      <c r="S51" s="965"/>
      <c r="T51" s="965"/>
      <c r="U51" s="965"/>
      <c r="V51" s="965"/>
      <c r="W51" s="965"/>
      <c r="X51" s="965"/>
      <c r="Y51" s="965"/>
      <c r="Z51" s="965"/>
    </row>
    <row r="52" spans="1:33" s="144" customFormat="1" ht="20.25" customHeight="1" x14ac:dyDescent="0.2">
      <c r="A52" s="180" t="s">
        <v>1188</v>
      </c>
      <c r="X52" s="861"/>
      <c r="Y52" s="861"/>
      <c r="Z52" s="861"/>
      <c r="AA52"/>
      <c r="AB52"/>
      <c r="AC52"/>
      <c r="AD52"/>
      <c r="AE52"/>
      <c r="AF52"/>
      <c r="AG52"/>
    </row>
    <row r="53" spans="1:33" ht="15" x14ac:dyDescent="0.2">
      <c r="A53" s="132" t="str">
        <f>Index!B58</f>
        <v>Table 7c :   Yap: Constant price GDP by industry sector, contribution to percent growth, FY2003-FY2015</v>
      </c>
    </row>
    <row r="54" spans="1:33" ht="18.75" customHeight="1" x14ac:dyDescent="0.2">
      <c r="A54" s="159"/>
      <c r="B54" s="160"/>
      <c r="C54" s="161" t="str">
        <f>C2</f>
        <v>FY1995</v>
      </c>
      <c r="D54" s="161" t="str">
        <f t="shared" ref="D54:S54" si="25">D2</f>
        <v>FY1996</v>
      </c>
      <c r="E54" s="161" t="str">
        <f t="shared" si="25"/>
        <v>FY1997</v>
      </c>
      <c r="F54" s="161" t="str">
        <f t="shared" si="25"/>
        <v>FY1998</v>
      </c>
      <c r="G54" s="161" t="str">
        <f t="shared" si="25"/>
        <v>FY1999</v>
      </c>
      <c r="H54" s="161" t="str">
        <f t="shared" si="25"/>
        <v>FY2000</v>
      </c>
      <c r="I54" s="161" t="str">
        <f t="shared" si="25"/>
        <v>FY2001</v>
      </c>
      <c r="J54" s="161" t="str">
        <f t="shared" si="25"/>
        <v>FY2002</v>
      </c>
      <c r="K54" s="161" t="str">
        <f t="shared" si="25"/>
        <v>FY2003</v>
      </c>
      <c r="L54" s="161" t="str">
        <f t="shared" si="25"/>
        <v>FY2004</v>
      </c>
      <c r="M54" s="161" t="str">
        <f t="shared" si="25"/>
        <v>FY2005</v>
      </c>
      <c r="N54" s="161" t="str">
        <f t="shared" si="25"/>
        <v>FY2006</v>
      </c>
      <c r="O54" s="161" t="str">
        <f t="shared" si="25"/>
        <v>FY2007</v>
      </c>
      <c r="P54" s="161" t="str">
        <f t="shared" si="25"/>
        <v>FY2008</v>
      </c>
      <c r="Q54" s="161" t="str">
        <f>Q2</f>
        <v>FY2009</v>
      </c>
      <c r="R54" s="161" t="str">
        <f t="shared" si="25"/>
        <v>FY2010</v>
      </c>
      <c r="S54" s="161" t="str">
        <f t="shared" si="25"/>
        <v>FY2011</v>
      </c>
      <c r="T54" s="161" t="str">
        <f t="shared" ref="T54:Y54" si="26">T2</f>
        <v>FY2012</v>
      </c>
      <c r="U54" s="161" t="str">
        <f t="shared" si="26"/>
        <v>FY2013</v>
      </c>
      <c r="V54" s="161" t="str">
        <f t="shared" si="26"/>
        <v>FY2014</v>
      </c>
      <c r="W54" s="161" t="str">
        <f t="shared" si="26"/>
        <v>FY2015</v>
      </c>
      <c r="X54" s="857" t="str">
        <f t="shared" si="26"/>
        <v>FY2016</v>
      </c>
      <c r="Y54" s="857" t="str">
        <f t="shared" si="26"/>
        <v>FY2017</v>
      </c>
      <c r="Z54" s="857" t="str">
        <f t="shared" ref="Z54" si="27">Z2</f>
        <v>FY2018</v>
      </c>
    </row>
    <row r="55" spans="1:33" ht="17.25" customHeight="1" x14ac:dyDescent="0.2">
      <c r="A55" s="162" t="s">
        <v>48</v>
      </c>
      <c r="B55" s="163" t="s">
        <v>49</v>
      </c>
      <c r="C55" s="173"/>
      <c r="D55" s="173">
        <f t="shared" ref="D55:Z55" si="28">(D3-C3)/(D$22-C$22)*((D$22-C$22)/C$22)</f>
        <v>6.7278728266015168E-4</v>
      </c>
      <c r="E55" s="173">
        <f t="shared" si="28"/>
        <v>1.8642694523181636E-4</v>
      </c>
      <c r="F55" s="173">
        <f t="shared" si="28"/>
        <v>4.2362634169999331E-4</v>
      </c>
      <c r="G55" s="173">
        <f t="shared" si="28"/>
        <v>2.8948097404184999E-3</v>
      </c>
      <c r="H55" s="173">
        <f t="shared" si="28"/>
        <v>4.781145779709681E-3</v>
      </c>
      <c r="I55" s="173">
        <f t="shared" si="28"/>
        <v>2.4650759456983336E-3</v>
      </c>
      <c r="J55" s="173">
        <f t="shared" si="28"/>
        <v>1.3784958206246821E-3</v>
      </c>
      <c r="K55" s="173">
        <f t="shared" si="28"/>
        <v>4.0634295383045992E-3</v>
      </c>
      <c r="L55" s="173">
        <f t="shared" si="28"/>
        <v>-3.7279461246514628E-2</v>
      </c>
      <c r="M55" s="173">
        <f t="shared" si="28"/>
        <v>2.195750017487141E-2</v>
      </c>
      <c r="N55" s="173">
        <f t="shared" si="28"/>
        <v>1.9788395796759086E-2</v>
      </c>
      <c r="O55" s="173">
        <f t="shared" si="28"/>
        <v>7.906563663543616E-3</v>
      </c>
      <c r="P55" s="173">
        <f t="shared" si="28"/>
        <v>-1.1322678488719163E-2</v>
      </c>
      <c r="Q55" s="173">
        <f t="shared" si="28"/>
        <v>2.0604718138134758E-2</v>
      </c>
      <c r="R55" s="173">
        <f t="shared" si="28"/>
        <v>6.7517872900574307E-3</v>
      </c>
      <c r="S55" s="173">
        <f t="shared" si="28"/>
        <v>5.0550067226786842E-3</v>
      </c>
      <c r="T55" s="173">
        <f t="shared" si="28"/>
        <v>-1.2131305956997745E-2</v>
      </c>
      <c r="U55" s="173">
        <f t="shared" si="28"/>
        <v>-3.0197002880751225E-3</v>
      </c>
      <c r="V55" s="173">
        <f t="shared" si="28"/>
        <v>8.7437117735106804E-3</v>
      </c>
      <c r="W55" s="173">
        <f t="shared" si="28"/>
        <v>1.0314596654718096E-2</v>
      </c>
      <c r="X55" s="766">
        <f t="shared" si="28"/>
        <v>-9.0522127954423617E-3</v>
      </c>
      <c r="Y55" s="766">
        <f t="shared" si="28"/>
        <v>1.021458215086379E-2</v>
      </c>
      <c r="Z55" s="766">
        <f t="shared" si="28"/>
        <v>7.3205123367743102E-3</v>
      </c>
    </row>
    <row r="56" spans="1:33" x14ac:dyDescent="0.2">
      <c r="A56" s="162" t="s">
        <v>50</v>
      </c>
      <c r="B56" s="165" t="s">
        <v>510</v>
      </c>
      <c r="C56" s="173"/>
      <c r="D56" s="173">
        <f t="shared" ref="D56:Z56" si="29">(D4-C4)/(D$22-C$22)*((D$22-C$22)/C$22)</f>
        <v>-6.5913858148964454E-3</v>
      </c>
      <c r="E56" s="173">
        <f t="shared" si="29"/>
        <v>8.2125573196949204E-3</v>
      </c>
      <c r="F56" s="173">
        <f t="shared" si="29"/>
        <v>8.0969967464149792E-2</v>
      </c>
      <c r="G56" s="173">
        <f t="shared" si="29"/>
        <v>-7.1093436576089963E-2</v>
      </c>
      <c r="H56" s="173">
        <f t="shared" si="29"/>
        <v>8.6745019581318545E-3</v>
      </c>
      <c r="I56" s="173">
        <f t="shared" si="29"/>
        <v>1.8503442859582862E-2</v>
      </c>
      <c r="J56" s="173">
        <f t="shared" si="29"/>
        <v>-1.5975623131019082E-2</v>
      </c>
      <c r="K56" s="173">
        <f t="shared" si="29"/>
        <v>3.3957728275682435E-2</v>
      </c>
      <c r="L56" s="173">
        <f t="shared" si="29"/>
        <v>-1.6262477700404104E-2</v>
      </c>
      <c r="M56" s="173">
        <f t="shared" si="29"/>
        <v>5.2173199692251487E-3</v>
      </c>
      <c r="N56" s="173">
        <f t="shared" si="29"/>
        <v>-1.4552402294005503E-2</v>
      </c>
      <c r="O56" s="173">
        <f t="shared" si="29"/>
        <v>2.5947095747887641E-3</v>
      </c>
      <c r="P56" s="173">
        <f t="shared" si="29"/>
        <v>8.163179030865373E-4</v>
      </c>
      <c r="Q56" s="173">
        <f t="shared" si="29"/>
        <v>-9.860877811341668E-3</v>
      </c>
      <c r="R56" s="173">
        <f t="shared" si="29"/>
        <v>-5.1513518113373458E-2</v>
      </c>
      <c r="S56" s="173">
        <f t="shared" si="29"/>
        <v>0.1159852797503515</v>
      </c>
      <c r="T56" s="173">
        <f t="shared" si="29"/>
        <v>-1.89110474213731E-2</v>
      </c>
      <c r="U56" s="173">
        <f t="shared" si="29"/>
        <v>-5.8876809034938485E-2</v>
      </c>
      <c r="V56" s="173">
        <f t="shared" si="29"/>
        <v>2.8106056603635309E-2</v>
      </c>
      <c r="W56" s="173">
        <f t="shared" si="29"/>
        <v>8.448063595467685E-2</v>
      </c>
      <c r="X56" s="766">
        <f t="shared" si="29"/>
        <v>-7.9981947422461008E-2</v>
      </c>
      <c r="Y56" s="766">
        <f t="shared" si="29"/>
        <v>-2.5683742236940709E-2</v>
      </c>
      <c r="Z56" s="766">
        <f t="shared" si="29"/>
        <v>2.5542969043474101E-2</v>
      </c>
    </row>
    <row r="57" spans="1:33" x14ac:dyDescent="0.2">
      <c r="A57" s="162" t="s">
        <v>52</v>
      </c>
      <c r="B57" s="165" t="s">
        <v>53</v>
      </c>
      <c r="C57" s="173"/>
      <c r="D57" s="173">
        <f t="shared" ref="D57:Z57" si="30">(D5-C5)/(D$22-C$22)*((D$22-C$22)/C$22)</f>
        <v>0</v>
      </c>
      <c r="E57" s="173">
        <f t="shared" si="30"/>
        <v>0</v>
      </c>
      <c r="F57" s="173">
        <f t="shared" si="30"/>
        <v>0</v>
      </c>
      <c r="G57" s="173">
        <f t="shared" si="30"/>
        <v>0</v>
      </c>
      <c r="H57" s="173">
        <f t="shared" si="30"/>
        <v>0</v>
      </c>
      <c r="I57" s="173">
        <f t="shared" si="30"/>
        <v>0</v>
      </c>
      <c r="J57" s="173">
        <f t="shared" si="30"/>
        <v>0</v>
      </c>
      <c r="K57" s="173">
        <f t="shared" si="30"/>
        <v>0</v>
      </c>
      <c r="L57" s="173">
        <f t="shared" si="30"/>
        <v>0</v>
      </c>
      <c r="M57" s="173">
        <f t="shared" si="30"/>
        <v>0</v>
      </c>
      <c r="N57" s="173">
        <f t="shared" si="30"/>
        <v>0</v>
      </c>
      <c r="O57" s="173">
        <f t="shared" si="30"/>
        <v>0</v>
      </c>
      <c r="P57" s="173">
        <f t="shared" si="30"/>
        <v>0</v>
      </c>
      <c r="Q57" s="173">
        <f t="shared" si="30"/>
        <v>0</v>
      </c>
      <c r="R57" s="173">
        <f t="shared" si="30"/>
        <v>0</v>
      </c>
      <c r="S57" s="173">
        <f t="shared" si="30"/>
        <v>0</v>
      </c>
      <c r="T57" s="173">
        <f t="shared" si="30"/>
        <v>0</v>
      </c>
      <c r="U57" s="173">
        <f t="shared" si="30"/>
        <v>0</v>
      </c>
      <c r="V57" s="173">
        <f t="shared" si="30"/>
        <v>0</v>
      </c>
      <c r="W57" s="173">
        <f t="shared" si="30"/>
        <v>0</v>
      </c>
      <c r="X57" s="766">
        <f t="shared" si="30"/>
        <v>0</v>
      </c>
      <c r="Y57" s="766">
        <f t="shared" si="30"/>
        <v>0</v>
      </c>
      <c r="Z57" s="766">
        <f t="shared" si="30"/>
        <v>0</v>
      </c>
    </row>
    <row r="58" spans="1:33" x14ac:dyDescent="0.2">
      <c r="A58" s="162" t="s">
        <v>54</v>
      </c>
      <c r="B58" s="165" t="s">
        <v>55</v>
      </c>
      <c r="C58" s="173"/>
      <c r="D58" s="173">
        <f t="shared" ref="D58:Z58" si="31">(D6-C6)/(D$22-C$22)*((D$22-C$22)/C$22)</f>
        <v>-9.9404530366422337E-4</v>
      </c>
      <c r="E58" s="173">
        <f t="shared" si="31"/>
        <v>-4.1665951325590188E-3</v>
      </c>
      <c r="F58" s="173">
        <f t="shared" si="31"/>
        <v>3.6803352603170993E-3</v>
      </c>
      <c r="G58" s="173">
        <f t="shared" si="31"/>
        <v>-2.1725293380698307E-4</v>
      </c>
      <c r="H58" s="173">
        <f t="shared" si="31"/>
        <v>1.2002501216684225E-2</v>
      </c>
      <c r="I58" s="173">
        <f t="shared" si="31"/>
        <v>2.0873530666066363E-2</v>
      </c>
      <c r="J58" s="173">
        <f t="shared" si="31"/>
        <v>-2.8509426107707517E-3</v>
      </c>
      <c r="K58" s="173">
        <f t="shared" si="31"/>
        <v>-4.1116286025668037E-3</v>
      </c>
      <c r="L58" s="173">
        <f t="shared" si="31"/>
        <v>-5.6821027856568214E-3</v>
      </c>
      <c r="M58" s="173">
        <f t="shared" si="31"/>
        <v>-5.0426441893461349E-2</v>
      </c>
      <c r="N58" s="173">
        <f t="shared" si="31"/>
        <v>-7.0335786853066868E-3</v>
      </c>
      <c r="O58" s="173">
        <f t="shared" si="31"/>
        <v>-1.5687607581185101E-6</v>
      </c>
      <c r="P58" s="173">
        <f t="shared" si="31"/>
        <v>3.8507327286982579E-4</v>
      </c>
      <c r="Q58" s="173">
        <f t="shared" si="31"/>
        <v>-4.4403953002926545E-4</v>
      </c>
      <c r="R58" s="173">
        <f t="shared" si="31"/>
        <v>-4.5642905356049361E-5</v>
      </c>
      <c r="S58" s="173">
        <f t="shared" si="31"/>
        <v>-3.0016607260049098E-4</v>
      </c>
      <c r="T58" s="173">
        <f t="shared" si="31"/>
        <v>1.9400518277783106E-4</v>
      </c>
      <c r="U58" s="173">
        <f t="shared" si="31"/>
        <v>-4.6059624111709003E-5</v>
      </c>
      <c r="V58" s="173">
        <f t="shared" si="31"/>
        <v>2.5425097254219118E-4</v>
      </c>
      <c r="W58" s="173">
        <f t="shared" si="31"/>
        <v>3.0901606240687834E-4</v>
      </c>
      <c r="X58" s="766">
        <f t="shared" si="31"/>
        <v>9.5683103341544589E-6</v>
      </c>
      <c r="Y58" s="766">
        <f t="shared" si="31"/>
        <v>-4.0383387268871403E-4</v>
      </c>
      <c r="Z58" s="766">
        <f t="shared" si="31"/>
        <v>3.3174859853244329E-5</v>
      </c>
    </row>
    <row r="59" spans="1:33" x14ac:dyDescent="0.2">
      <c r="A59" s="162" t="s">
        <v>56</v>
      </c>
      <c r="B59" s="165" t="s">
        <v>57</v>
      </c>
      <c r="C59" s="173"/>
      <c r="D59" s="173">
        <f t="shared" ref="D59:Z59" si="32">(D7-C7)/(D$22-C$22)*((D$22-C$22)/C$22)</f>
        <v>-5.7821299439526717E-3</v>
      </c>
      <c r="E59" s="173">
        <f t="shared" si="32"/>
        <v>-2.970350924834195E-3</v>
      </c>
      <c r="F59" s="173">
        <f t="shared" si="32"/>
        <v>5.6916751018918916E-4</v>
      </c>
      <c r="G59" s="173">
        <f t="shared" si="32"/>
        <v>-1.5200102969552664E-3</v>
      </c>
      <c r="H59" s="173">
        <f t="shared" si="32"/>
        <v>1.7301994247917888E-4</v>
      </c>
      <c r="I59" s="173">
        <f t="shared" si="32"/>
        <v>1.5583760523985193E-3</v>
      </c>
      <c r="J59" s="173">
        <f t="shared" si="32"/>
        <v>3.9649326717414613E-4</v>
      </c>
      <c r="K59" s="173">
        <f t="shared" si="32"/>
        <v>-8.5186144605531211E-5</v>
      </c>
      <c r="L59" s="173">
        <f t="shared" si="32"/>
        <v>-1.9902320344550922E-3</v>
      </c>
      <c r="M59" s="173">
        <f t="shared" si="32"/>
        <v>-1.4202381926394425E-3</v>
      </c>
      <c r="N59" s="173">
        <f t="shared" si="32"/>
        <v>-1.8332980868603992E-3</v>
      </c>
      <c r="O59" s="173">
        <f t="shared" si="32"/>
        <v>-7.1880250699113646E-5</v>
      </c>
      <c r="P59" s="173">
        <f t="shared" si="32"/>
        <v>-2.5432394308835094E-4</v>
      </c>
      <c r="Q59" s="173">
        <f t="shared" si="32"/>
        <v>7.2787868039305434E-4</v>
      </c>
      <c r="R59" s="173">
        <f t="shared" si="32"/>
        <v>-3.4859532737393161E-4</v>
      </c>
      <c r="S59" s="173">
        <f t="shared" si="32"/>
        <v>-4.4844982468763439E-4</v>
      </c>
      <c r="T59" s="173">
        <f t="shared" si="32"/>
        <v>-5.5043390103643461E-4</v>
      </c>
      <c r="U59" s="173">
        <f t="shared" si="32"/>
        <v>5.3531590624278542E-5</v>
      </c>
      <c r="V59" s="173">
        <f t="shared" si="32"/>
        <v>-9.859450683951216E-4</v>
      </c>
      <c r="W59" s="173">
        <f t="shared" si="32"/>
        <v>-1.5866028498580053E-4</v>
      </c>
      <c r="X59" s="766">
        <f t="shared" si="32"/>
        <v>1.1177931028333618E-4</v>
      </c>
      <c r="Y59" s="766">
        <f t="shared" si="32"/>
        <v>-1.2048990231501015E-4</v>
      </c>
      <c r="Z59" s="766">
        <f t="shared" si="32"/>
        <v>6.5592572363658251E-5</v>
      </c>
    </row>
    <row r="60" spans="1:33" x14ac:dyDescent="0.2">
      <c r="A60" s="162" t="s">
        <v>58</v>
      </c>
      <c r="B60" s="165" t="s">
        <v>59</v>
      </c>
      <c r="C60" s="173"/>
      <c r="D60" s="173">
        <f t="shared" ref="D60:Z60" si="33">(D8-C8)/(D$22-C$22)*((D$22-C$22)/C$22)</f>
        <v>6.5985434730995041E-3</v>
      </c>
      <c r="E60" s="173">
        <f t="shared" si="33"/>
        <v>2.4802725589185876E-3</v>
      </c>
      <c r="F60" s="173">
        <f t="shared" si="33"/>
        <v>4.3157878517128288E-2</v>
      </c>
      <c r="G60" s="173">
        <f t="shared" si="33"/>
        <v>-2.6290349607331551E-2</v>
      </c>
      <c r="H60" s="173">
        <f t="shared" si="33"/>
        <v>2.5560965385740167E-4</v>
      </c>
      <c r="I60" s="173">
        <f t="shared" si="33"/>
        <v>-5.0973669708166659E-4</v>
      </c>
      <c r="J60" s="173">
        <f t="shared" si="33"/>
        <v>-8.1844526431884071E-3</v>
      </c>
      <c r="K60" s="173">
        <f t="shared" si="33"/>
        <v>5.0348631885633102E-4</v>
      </c>
      <c r="L60" s="173">
        <f t="shared" si="33"/>
        <v>5.3004459416546639E-3</v>
      </c>
      <c r="M60" s="173">
        <f t="shared" si="33"/>
        <v>3.9062466146643639E-2</v>
      </c>
      <c r="N60" s="173">
        <f t="shared" si="33"/>
        <v>-4.0290258571941955E-2</v>
      </c>
      <c r="O60" s="173">
        <f t="shared" si="33"/>
        <v>-1.1742830240785438E-2</v>
      </c>
      <c r="P60" s="173">
        <f t="shared" si="33"/>
        <v>2.0373258689827547E-3</v>
      </c>
      <c r="Q60" s="173">
        <f t="shared" si="33"/>
        <v>4.4269163686092967E-2</v>
      </c>
      <c r="R60" s="173">
        <f t="shared" si="33"/>
        <v>-1.612470285192243E-2</v>
      </c>
      <c r="S60" s="173">
        <f t="shared" si="33"/>
        <v>-7.0833153614080864E-3</v>
      </c>
      <c r="T60" s="173">
        <f t="shared" si="33"/>
        <v>1.0259261924090525E-2</v>
      </c>
      <c r="U60" s="173">
        <f t="shared" si="33"/>
        <v>-3.8351467293412547E-3</v>
      </c>
      <c r="V60" s="173">
        <f t="shared" si="33"/>
        <v>-1.8429558152959106E-2</v>
      </c>
      <c r="W60" s="173">
        <f t="shared" si="33"/>
        <v>-7.4346117077051851E-3</v>
      </c>
      <c r="X60" s="766">
        <f t="shared" si="33"/>
        <v>-2.1311889646302269E-2</v>
      </c>
      <c r="Y60" s="766">
        <f t="shared" si="33"/>
        <v>3.7594207488985741E-3</v>
      </c>
      <c r="Z60" s="766">
        <f t="shared" si="33"/>
        <v>2.6774976023236658E-3</v>
      </c>
    </row>
    <row r="61" spans="1:33" x14ac:dyDescent="0.2">
      <c r="A61" s="162" t="s">
        <v>60</v>
      </c>
      <c r="B61" s="165" t="s">
        <v>61</v>
      </c>
      <c r="C61" s="173"/>
      <c r="D61" s="173">
        <f t="shared" ref="D61:Z61" si="34">(D9-C9)/(D$22-C$22)*((D$22-C$22)/C$22)</f>
        <v>1.2130141465272956E-2</v>
      </c>
      <c r="E61" s="173">
        <f t="shared" si="34"/>
        <v>-4.7292615427163192E-3</v>
      </c>
      <c r="F61" s="173">
        <f t="shared" si="34"/>
        <v>-2.0167756512151041E-3</v>
      </c>
      <c r="G61" s="173">
        <f t="shared" si="34"/>
        <v>-2.5457658757082925E-3</v>
      </c>
      <c r="H61" s="173">
        <f t="shared" si="34"/>
        <v>7.4470934473895951E-3</v>
      </c>
      <c r="I61" s="173">
        <f t="shared" si="34"/>
        <v>-4.603528630535032E-4</v>
      </c>
      <c r="J61" s="173">
        <f t="shared" si="34"/>
        <v>-3.9623028347108196E-3</v>
      </c>
      <c r="K61" s="173">
        <f t="shared" si="34"/>
        <v>2.3416170144492481E-3</v>
      </c>
      <c r="L61" s="173">
        <f t="shared" si="34"/>
        <v>-4.9426413201558266E-3</v>
      </c>
      <c r="M61" s="173">
        <f t="shared" si="34"/>
        <v>7.2852064809878049E-3</v>
      </c>
      <c r="N61" s="173">
        <f t="shared" si="34"/>
        <v>-4.6558871570615574E-3</v>
      </c>
      <c r="O61" s="173">
        <f t="shared" si="34"/>
        <v>-5.1882646366699088E-4</v>
      </c>
      <c r="P61" s="173">
        <f t="shared" si="34"/>
        <v>6.8444435075608288E-3</v>
      </c>
      <c r="Q61" s="173">
        <f t="shared" si="34"/>
        <v>-5.7239423043036787E-3</v>
      </c>
      <c r="R61" s="173">
        <f t="shared" si="34"/>
        <v>-3.6991202166731627E-3</v>
      </c>
      <c r="S61" s="173">
        <f t="shared" si="34"/>
        <v>-3.7779206447745139E-3</v>
      </c>
      <c r="T61" s="173">
        <f t="shared" si="34"/>
        <v>-9.4842037597092834E-3</v>
      </c>
      <c r="U61" s="173">
        <f t="shared" si="34"/>
        <v>-4.6535356738157284E-3</v>
      </c>
      <c r="V61" s="173">
        <f t="shared" si="34"/>
        <v>-2.3889392671981994E-3</v>
      </c>
      <c r="W61" s="173">
        <f t="shared" si="34"/>
        <v>4.3842182462576302E-3</v>
      </c>
      <c r="X61" s="766">
        <f t="shared" si="34"/>
        <v>1.0560496332792451E-2</v>
      </c>
      <c r="Y61" s="766">
        <f t="shared" si="34"/>
        <v>4.2051190103659531E-3</v>
      </c>
      <c r="Z61" s="766">
        <f t="shared" si="34"/>
        <v>4.3358939176343968E-4</v>
      </c>
    </row>
    <row r="62" spans="1:33" x14ac:dyDescent="0.2">
      <c r="A62" s="162" t="s">
        <v>62</v>
      </c>
      <c r="B62" s="165" t="s">
        <v>63</v>
      </c>
      <c r="C62" s="173"/>
      <c r="D62" s="173">
        <f t="shared" ref="D62:Z62" si="35">(D10-C10)/(D$22-C$22)*((D$22-C$22)/C$22)</f>
        <v>-4.7326218648157818E-4</v>
      </c>
      <c r="E62" s="173">
        <f t="shared" si="35"/>
        <v>1.3331634616752046E-3</v>
      </c>
      <c r="F62" s="173">
        <f t="shared" si="35"/>
        <v>4.9586515167002621E-3</v>
      </c>
      <c r="G62" s="173">
        <f t="shared" si="35"/>
        <v>4.5334598689815006E-3</v>
      </c>
      <c r="H62" s="173">
        <f t="shared" si="35"/>
        <v>5.8799341765702591E-3</v>
      </c>
      <c r="I62" s="173">
        <f t="shared" si="35"/>
        <v>-1.1288775493365764E-3</v>
      </c>
      <c r="J62" s="173">
        <f t="shared" si="35"/>
        <v>-2.2935720669636666E-3</v>
      </c>
      <c r="K62" s="173">
        <f t="shared" si="35"/>
        <v>-1.3202841469831053E-3</v>
      </c>
      <c r="L62" s="173">
        <f t="shared" si="35"/>
        <v>7.6223920491513733E-4</v>
      </c>
      <c r="M62" s="173">
        <f t="shared" si="35"/>
        <v>2.0519052370241661E-3</v>
      </c>
      <c r="N62" s="173">
        <f t="shared" si="35"/>
        <v>1.0296359573686753E-3</v>
      </c>
      <c r="O62" s="173">
        <f t="shared" si="35"/>
        <v>-3.8497618238625473E-3</v>
      </c>
      <c r="P62" s="173">
        <f t="shared" si="35"/>
        <v>-4.2215480891014687E-3</v>
      </c>
      <c r="Q62" s="173">
        <f t="shared" si="35"/>
        <v>-4.1350078800203157E-3</v>
      </c>
      <c r="R62" s="173">
        <f t="shared" si="35"/>
        <v>7.4425206014843554E-4</v>
      </c>
      <c r="S62" s="173">
        <f t="shared" si="35"/>
        <v>-1.8802721058858334E-3</v>
      </c>
      <c r="T62" s="173">
        <f t="shared" si="35"/>
        <v>-1.7212098537963273E-3</v>
      </c>
      <c r="U62" s="173">
        <f t="shared" si="35"/>
        <v>-8.0913481167484624E-4</v>
      </c>
      <c r="V62" s="173">
        <f t="shared" si="35"/>
        <v>-7.3377647424651771E-4</v>
      </c>
      <c r="W62" s="173">
        <f t="shared" si="35"/>
        <v>2.3048714321371167E-4</v>
      </c>
      <c r="X62" s="766">
        <f t="shared" si="35"/>
        <v>1.4772050966806529E-3</v>
      </c>
      <c r="Y62" s="766">
        <f t="shared" si="35"/>
        <v>1.3346620611709478E-3</v>
      </c>
      <c r="Z62" s="766">
        <f t="shared" si="35"/>
        <v>-9.3649412706663657E-4</v>
      </c>
    </row>
    <row r="63" spans="1:33" x14ac:dyDescent="0.2">
      <c r="A63" s="162" t="s">
        <v>64</v>
      </c>
      <c r="B63" s="165" t="s">
        <v>65</v>
      </c>
      <c r="C63" s="173"/>
      <c r="D63" s="173">
        <f t="shared" ref="D63:Z63" si="36">(D11-C11)/(D$22-C$22)*((D$22-C$22)/C$22)</f>
        <v>-6.4609671750538483E-4</v>
      </c>
      <c r="E63" s="173">
        <f t="shared" si="36"/>
        <v>-2.9236294275597065E-3</v>
      </c>
      <c r="F63" s="173">
        <f t="shared" si="36"/>
        <v>3.8922207386943653E-3</v>
      </c>
      <c r="G63" s="173">
        <f t="shared" si="36"/>
        <v>-3.5059927574161783E-3</v>
      </c>
      <c r="H63" s="173">
        <f t="shared" si="36"/>
        <v>4.5670080308901724E-3</v>
      </c>
      <c r="I63" s="173">
        <f t="shared" si="36"/>
        <v>3.2986600504836864E-3</v>
      </c>
      <c r="J63" s="173">
        <f t="shared" si="36"/>
        <v>-1.7937628008960278E-3</v>
      </c>
      <c r="K63" s="173">
        <f t="shared" si="36"/>
        <v>5.8290824995032306E-3</v>
      </c>
      <c r="L63" s="173">
        <f t="shared" si="36"/>
        <v>-8.4894984248099327E-4</v>
      </c>
      <c r="M63" s="173">
        <f t="shared" si="36"/>
        <v>-5.1077042208478587E-4</v>
      </c>
      <c r="N63" s="173">
        <f t="shared" si="36"/>
        <v>-7.662830670601444E-3</v>
      </c>
      <c r="O63" s="173">
        <f t="shared" si="36"/>
        <v>2.6819144351702268E-3</v>
      </c>
      <c r="P63" s="173">
        <f t="shared" si="36"/>
        <v>-3.7306631553696611E-3</v>
      </c>
      <c r="Q63" s="173">
        <f t="shared" si="36"/>
        <v>-8.5485387649204912E-3</v>
      </c>
      <c r="R63" s="173">
        <f t="shared" si="36"/>
        <v>-2.8092046979329529E-4</v>
      </c>
      <c r="S63" s="173">
        <f t="shared" si="36"/>
        <v>-1.8952110910882189E-3</v>
      </c>
      <c r="T63" s="173">
        <f t="shared" si="36"/>
        <v>-3.0124034861119457E-3</v>
      </c>
      <c r="U63" s="173">
        <f t="shared" si="36"/>
        <v>-1.9075536007502674E-3</v>
      </c>
      <c r="V63" s="173">
        <f t="shared" si="36"/>
        <v>-4.6752836186349962E-3</v>
      </c>
      <c r="W63" s="173">
        <f t="shared" si="36"/>
        <v>3.186648075168691E-3</v>
      </c>
      <c r="X63" s="766">
        <f t="shared" si="36"/>
        <v>2.6552009921444911E-3</v>
      </c>
      <c r="Y63" s="766">
        <f t="shared" si="36"/>
        <v>-1.6605282560208494E-3</v>
      </c>
      <c r="Z63" s="766">
        <f t="shared" si="36"/>
        <v>9.7752008993485101E-3</v>
      </c>
    </row>
    <row r="64" spans="1:33" x14ac:dyDescent="0.2">
      <c r="A64" s="162" t="s">
        <v>66</v>
      </c>
      <c r="B64" s="163" t="s">
        <v>917</v>
      </c>
      <c r="C64" s="173"/>
      <c r="D64" s="173">
        <f t="shared" ref="D64:Z64" si="37">(D12-C12)/(D$22-C$22)*((D$22-C$22)/C$22)</f>
        <v>-1.8030951573222076E-3</v>
      </c>
      <c r="E64" s="173">
        <f t="shared" si="37"/>
        <v>3.6912308166339811E-4</v>
      </c>
      <c r="F64" s="173">
        <f t="shared" si="37"/>
        <v>-4.5165788484945906E-4</v>
      </c>
      <c r="G64" s="173">
        <f t="shared" si="37"/>
        <v>4.3273454490347059E-3</v>
      </c>
      <c r="H64" s="173">
        <f t="shared" si="37"/>
        <v>3.6578117057360251E-3</v>
      </c>
      <c r="I64" s="173">
        <f t="shared" si="37"/>
        <v>2.1805512880154455E-3</v>
      </c>
      <c r="J64" s="173">
        <f t="shared" si="37"/>
        <v>5.7586482812043132E-3</v>
      </c>
      <c r="K64" s="173">
        <f t="shared" si="37"/>
        <v>-1.2201608093184817E-2</v>
      </c>
      <c r="L64" s="173">
        <f t="shared" si="37"/>
        <v>6.9217597015422438E-4</v>
      </c>
      <c r="M64" s="173">
        <f t="shared" si="37"/>
        <v>4.0298487213948301E-3</v>
      </c>
      <c r="N64" s="173">
        <f t="shared" si="37"/>
        <v>2.8794936046879047E-3</v>
      </c>
      <c r="O64" s="173">
        <f t="shared" si="37"/>
        <v>3.8176121316302598E-3</v>
      </c>
      <c r="P64" s="173">
        <f t="shared" si="37"/>
        <v>-3.6656451274525654E-3</v>
      </c>
      <c r="Q64" s="173">
        <f t="shared" si="37"/>
        <v>5.8872937458302223E-4</v>
      </c>
      <c r="R64" s="173">
        <f t="shared" si="37"/>
        <v>-1.3009762972987209E-3</v>
      </c>
      <c r="S64" s="173">
        <f t="shared" si="37"/>
        <v>4.9489624632417144E-4</v>
      </c>
      <c r="T64" s="173">
        <f t="shared" si="37"/>
        <v>4.2454308741497342E-4</v>
      </c>
      <c r="U64" s="173">
        <f t="shared" si="37"/>
        <v>-2.3957444312741618E-3</v>
      </c>
      <c r="V64" s="173">
        <f t="shared" si="37"/>
        <v>-1.46777552206949E-3</v>
      </c>
      <c r="W64" s="173">
        <f t="shared" si="37"/>
        <v>-2.9687788985574006E-4</v>
      </c>
      <c r="X64" s="766">
        <f t="shared" si="37"/>
        <v>1.8260361302612326E-4</v>
      </c>
      <c r="Y64" s="766">
        <f t="shared" si="37"/>
        <v>-2.0963290749297153E-3</v>
      </c>
      <c r="Z64" s="766">
        <f t="shared" si="37"/>
        <v>2.5056808547092328E-3</v>
      </c>
    </row>
    <row r="65" spans="1:33" x14ac:dyDescent="0.2">
      <c r="A65" s="162" t="s">
        <v>67</v>
      </c>
      <c r="B65" s="165" t="s">
        <v>68</v>
      </c>
      <c r="C65" s="173"/>
      <c r="D65" s="173">
        <f t="shared" ref="D65:Z65" si="38">(D13-C13)/(D$22-C$22)*((D$22-C$22)/C$22)</f>
        <v>4.2255447539829268E-4</v>
      </c>
      <c r="E65" s="173">
        <f t="shared" si="38"/>
        <v>7.645581713803134E-4</v>
      </c>
      <c r="F65" s="173">
        <f t="shared" si="38"/>
        <v>2.3980024603774347E-3</v>
      </c>
      <c r="G65" s="173">
        <f t="shared" si="38"/>
        <v>5.5348002922721452E-3</v>
      </c>
      <c r="H65" s="173">
        <f t="shared" si="38"/>
        <v>4.8588005506930857E-3</v>
      </c>
      <c r="I65" s="173">
        <f t="shared" si="38"/>
        <v>6.0558259683471888E-3</v>
      </c>
      <c r="J65" s="173">
        <f t="shared" si="38"/>
        <v>4.4360437093710786E-4</v>
      </c>
      <c r="K65" s="173">
        <f t="shared" si="38"/>
        <v>1.3527020576551924E-3</v>
      </c>
      <c r="L65" s="173">
        <f t="shared" si="38"/>
        <v>-1.5599624257329418E-3</v>
      </c>
      <c r="M65" s="173">
        <f t="shared" si="38"/>
        <v>-2.8726525361636268E-3</v>
      </c>
      <c r="N65" s="173">
        <f t="shared" si="38"/>
        <v>-3.755915109996922E-3</v>
      </c>
      <c r="O65" s="173">
        <f t="shared" si="38"/>
        <v>3.2579501606281826E-4</v>
      </c>
      <c r="P65" s="173">
        <f t="shared" si="38"/>
        <v>6.1436146988422735E-4</v>
      </c>
      <c r="Q65" s="173">
        <f t="shared" si="38"/>
        <v>-5.4661857752743399E-4</v>
      </c>
      <c r="R65" s="173">
        <f t="shared" si="38"/>
        <v>-2.7428939379304574E-3</v>
      </c>
      <c r="S65" s="173">
        <f t="shared" si="38"/>
        <v>-9.5461916630175056E-4</v>
      </c>
      <c r="T65" s="173">
        <f t="shared" si="38"/>
        <v>1.443888655016374E-3</v>
      </c>
      <c r="U65" s="173">
        <f t="shared" si="38"/>
        <v>1.5500825975523522E-3</v>
      </c>
      <c r="V65" s="173">
        <f t="shared" si="38"/>
        <v>4.7894307633605179E-3</v>
      </c>
      <c r="W65" s="173">
        <f t="shared" si="38"/>
        <v>-3.4654621560724682E-3</v>
      </c>
      <c r="X65" s="766">
        <f t="shared" si="38"/>
        <v>3.1962231789400817E-3</v>
      </c>
      <c r="Y65" s="766">
        <f t="shared" si="38"/>
        <v>1.9174799978037369E-3</v>
      </c>
      <c r="Z65" s="766">
        <f t="shared" si="38"/>
        <v>4.8938709883730551E-4</v>
      </c>
    </row>
    <row r="66" spans="1:33" x14ac:dyDescent="0.2">
      <c r="A66" s="162" t="s">
        <v>69</v>
      </c>
      <c r="B66" s="165" t="s">
        <v>70</v>
      </c>
      <c r="C66" s="173"/>
      <c r="D66" s="173">
        <f t="shared" ref="D66:Z66" si="39">(D14-C14)/(D$22-C$22)*((D$22-C$22)/C$22)</f>
        <v>-6.5195094079672552E-3</v>
      </c>
      <c r="E66" s="173">
        <f t="shared" si="39"/>
        <v>3.6256341404700327E-3</v>
      </c>
      <c r="F66" s="173">
        <f t="shared" si="39"/>
        <v>-1.1805127872899357E-2</v>
      </c>
      <c r="G66" s="173">
        <f t="shared" si="39"/>
        <v>1.0958697785899774E-2</v>
      </c>
      <c r="H66" s="173">
        <f t="shared" si="39"/>
        <v>-2.1347610556688355E-2</v>
      </c>
      <c r="I66" s="173">
        <f t="shared" si="39"/>
        <v>-9.3149878823122357E-3</v>
      </c>
      <c r="J66" s="173">
        <f t="shared" si="39"/>
        <v>3.2965696819264338E-3</v>
      </c>
      <c r="K66" s="173">
        <f t="shared" si="39"/>
        <v>3.0098321147496018E-3</v>
      </c>
      <c r="L66" s="173">
        <f t="shared" si="39"/>
        <v>-3.185443506016546E-3</v>
      </c>
      <c r="M66" s="173">
        <f t="shared" si="39"/>
        <v>2.6022853197273338E-3</v>
      </c>
      <c r="N66" s="173">
        <f t="shared" si="39"/>
        <v>-1.2789972068662145E-3</v>
      </c>
      <c r="O66" s="173">
        <f t="shared" si="39"/>
        <v>4.3608279047395061E-5</v>
      </c>
      <c r="P66" s="173">
        <f t="shared" si="39"/>
        <v>-3.0795069802639552E-3</v>
      </c>
      <c r="Q66" s="173">
        <f t="shared" si="39"/>
        <v>4.6462508581287013E-4</v>
      </c>
      <c r="R66" s="173">
        <f t="shared" si="39"/>
        <v>8.2152085845843791E-3</v>
      </c>
      <c r="S66" s="173">
        <f t="shared" si="39"/>
        <v>-2.2687014965018988E-3</v>
      </c>
      <c r="T66" s="173">
        <f t="shared" si="39"/>
        <v>-2.2046726617016765E-3</v>
      </c>
      <c r="U66" s="173">
        <f t="shared" si="39"/>
        <v>8.6272779995902327E-4</v>
      </c>
      <c r="V66" s="173">
        <f t="shared" si="39"/>
        <v>-3.399103339956455E-3</v>
      </c>
      <c r="W66" s="173">
        <f t="shared" si="39"/>
        <v>2.1631751448014497E-3</v>
      </c>
      <c r="X66" s="766">
        <f t="shared" si="39"/>
        <v>-1.003616002674888E-3</v>
      </c>
      <c r="Y66" s="766">
        <f t="shared" si="39"/>
        <v>-4.6731625886789783E-4</v>
      </c>
      <c r="Z66" s="766">
        <f t="shared" si="39"/>
        <v>1.6663881506278789E-3</v>
      </c>
    </row>
    <row r="67" spans="1:33" x14ac:dyDescent="0.2">
      <c r="A67" s="162" t="s">
        <v>71</v>
      </c>
      <c r="B67" s="165" t="s">
        <v>72</v>
      </c>
      <c r="C67" s="173"/>
      <c r="D67" s="173">
        <f t="shared" ref="D67:Z67" si="40">(D15-C15)/(D$22-C$22)*((D$22-C$22)/C$22)</f>
        <v>7.0168237810581185E-3</v>
      </c>
      <c r="E67" s="173">
        <f t="shared" si="40"/>
        <v>8.6573886824438796E-4</v>
      </c>
      <c r="F67" s="173">
        <f t="shared" si="40"/>
        <v>5.8738264023115315E-4</v>
      </c>
      <c r="G67" s="173">
        <f t="shared" si="40"/>
        <v>-4.1605088598369224E-3</v>
      </c>
      <c r="H67" s="173">
        <f t="shared" si="40"/>
        <v>1.4674265249955482E-2</v>
      </c>
      <c r="I67" s="173">
        <f t="shared" si="40"/>
        <v>1.4304392410658947E-2</v>
      </c>
      <c r="J67" s="173">
        <f t="shared" si="40"/>
        <v>-3.8590468414794591E-3</v>
      </c>
      <c r="K67" s="173">
        <f t="shared" si="40"/>
        <v>5.6245482611647392E-3</v>
      </c>
      <c r="L67" s="173">
        <f t="shared" si="40"/>
        <v>-1.0141128629779905E-3</v>
      </c>
      <c r="M67" s="173">
        <f t="shared" si="40"/>
        <v>1.5900585246371541E-3</v>
      </c>
      <c r="N67" s="173">
        <f t="shared" si="40"/>
        <v>1.2178072622477394E-2</v>
      </c>
      <c r="O67" s="173">
        <f t="shared" si="40"/>
        <v>2.5687800958534871E-3</v>
      </c>
      <c r="P67" s="173">
        <f t="shared" si="40"/>
        <v>9.7614572443884744E-4</v>
      </c>
      <c r="Q67" s="173">
        <f t="shared" si="40"/>
        <v>-5.8929033467133061E-5</v>
      </c>
      <c r="R67" s="173">
        <f t="shared" si="40"/>
        <v>-5.954488725344583E-3</v>
      </c>
      <c r="S67" s="173">
        <f t="shared" si="40"/>
        <v>-5.7806578581600927E-4</v>
      </c>
      <c r="T67" s="173">
        <f t="shared" si="40"/>
        <v>-4.7955891939010656E-3</v>
      </c>
      <c r="U67" s="173">
        <f t="shared" si="40"/>
        <v>-3.5324293677813073E-3</v>
      </c>
      <c r="V67" s="173">
        <f t="shared" si="40"/>
        <v>-1.406340356829474E-3</v>
      </c>
      <c r="W67" s="173">
        <f t="shared" si="40"/>
        <v>-9.822077363864552E-4</v>
      </c>
      <c r="X67" s="766">
        <f t="shared" si="40"/>
        <v>-9.4879338459095248E-4</v>
      </c>
      <c r="Y67" s="766">
        <f t="shared" si="40"/>
        <v>-3.0925036226948938E-3</v>
      </c>
      <c r="Z67" s="766">
        <f t="shared" si="40"/>
        <v>9.1352312872792021E-4</v>
      </c>
    </row>
    <row r="68" spans="1:33" x14ac:dyDescent="0.2">
      <c r="A68" s="162" t="s">
        <v>73</v>
      </c>
      <c r="B68" s="165" t="s">
        <v>74</v>
      </c>
      <c r="C68" s="173"/>
      <c r="D68" s="173">
        <f t="shared" ref="D68:Z68" si="41">(D16-C16)/(D$22-C$22)*((D$22-C$22)/C$22)</f>
        <v>2.3364012241658938E-3</v>
      </c>
      <c r="E68" s="173">
        <f t="shared" si="41"/>
        <v>9.7651596165905291E-4</v>
      </c>
      <c r="F68" s="173">
        <f t="shared" si="41"/>
        <v>-6.5904522954033382E-3</v>
      </c>
      <c r="G68" s="173">
        <f t="shared" si="41"/>
        <v>-2.0243113642446865E-3</v>
      </c>
      <c r="H68" s="173">
        <f t="shared" si="41"/>
        <v>-6.6378228176028158E-4</v>
      </c>
      <c r="I68" s="173">
        <f t="shared" si="41"/>
        <v>-3.3309954775591946E-4</v>
      </c>
      <c r="J68" s="173">
        <f t="shared" si="41"/>
        <v>3.9167420478075432E-4</v>
      </c>
      <c r="K68" s="173">
        <f t="shared" si="41"/>
        <v>1.7396373210847146E-3</v>
      </c>
      <c r="L68" s="173">
        <f t="shared" si="41"/>
        <v>2.2794844125484409E-4</v>
      </c>
      <c r="M68" s="173">
        <f t="shared" si="41"/>
        <v>6.0921853939265524E-4</v>
      </c>
      <c r="N68" s="173">
        <f t="shared" si="41"/>
        <v>4.6365312827427202E-4</v>
      </c>
      <c r="O68" s="173">
        <f t="shared" si="41"/>
        <v>2.8437253146968476E-3</v>
      </c>
      <c r="P68" s="173">
        <f t="shared" si="41"/>
        <v>2.1786269993625106E-3</v>
      </c>
      <c r="Q68" s="173">
        <f t="shared" si="41"/>
        <v>1.8768677317566791E-3</v>
      </c>
      <c r="R68" s="173">
        <f t="shared" si="41"/>
        <v>1.9372277037176429E-3</v>
      </c>
      <c r="S68" s="173">
        <f t="shared" si="41"/>
        <v>1.3148870578636514E-3</v>
      </c>
      <c r="T68" s="173">
        <f t="shared" si="41"/>
        <v>1.8143521628022153E-3</v>
      </c>
      <c r="U68" s="173">
        <f t="shared" si="41"/>
        <v>3.8759472593975601E-4</v>
      </c>
      <c r="V68" s="173">
        <f t="shared" si="41"/>
        <v>1.4369381516697037E-3</v>
      </c>
      <c r="W68" s="173">
        <f t="shared" si="41"/>
        <v>3.0052030358217654E-3</v>
      </c>
      <c r="X68" s="766">
        <f t="shared" si="41"/>
        <v>-2.0455943790787618E-3</v>
      </c>
      <c r="Y68" s="766">
        <f t="shared" si="41"/>
        <v>-6.7715780339552931E-4</v>
      </c>
      <c r="Z68" s="766">
        <f t="shared" si="41"/>
        <v>-5.9161335240355344E-4</v>
      </c>
    </row>
    <row r="69" spans="1:33" x14ac:dyDescent="0.2">
      <c r="A69" s="162" t="s">
        <v>75</v>
      </c>
      <c r="B69" s="165" t="s">
        <v>76</v>
      </c>
      <c r="C69" s="173"/>
      <c r="D69" s="173">
        <f t="shared" ref="D69:Z69" si="42">(D17-C17)/(D$22-C$22)*((D$22-C$22)/C$22)</f>
        <v>8.829132874337473E-4</v>
      </c>
      <c r="E69" s="173">
        <f t="shared" si="42"/>
        <v>-1.4039859977596833E-4</v>
      </c>
      <c r="F69" s="173">
        <f t="shared" si="42"/>
        <v>-1.9712640986412262E-4</v>
      </c>
      <c r="G69" s="173">
        <f t="shared" si="42"/>
        <v>-1.0345037131577153E-4</v>
      </c>
      <c r="H69" s="173">
        <f t="shared" si="42"/>
        <v>1.2949800104821933E-3</v>
      </c>
      <c r="I69" s="173">
        <f t="shared" si="42"/>
        <v>1.1408408182964145E-3</v>
      </c>
      <c r="J69" s="173">
        <f t="shared" si="42"/>
        <v>-2.9689697695309524E-4</v>
      </c>
      <c r="K69" s="173">
        <f t="shared" si="42"/>
        <v>2.328603761630275E-4</v>
      </c>
      <c r="L69" s="173">
        <f t="shared" si="42"/>
        <v>2.0708588379812383E-3</v>
      </c>
      <c r="M69" s="173">
        <f t="shared" si="42"/>
        <v>4.3798332528512995E-5</v>
      </c>
      <c r="N69" s="173">
        <f t="shared" si="42"/>
        <v>-6.5787576887286201E-4</v>
      </c>
      <c r="O69" s="173">
        <f t="shared" si="42"/>
        <v>-2.0682513330112708E-4</v>
      </c>
      <c r="P69" s="173">
        <f t="shared" si="42"/>
        <v>2.1827267500032353E-4</v>
      </c>
      <c r="Q69" s="173">
        <f t="shared" si="42"/>
        <v>1.0424774850444534E-3</v>
      </c>
      <c r="R69" s="173">
        <f t="shared" si="42"/>
        <v>-1.6485346561483704E-4</v>
      </c>
      <c r="S69" s="173">
        <f t="shared" si="42"/>
        <v>-6.279605612683678E-5</v>
      </c>
      <c r="T69" s="173">
        <f t="shared" si="42"/>
        <v>-3.0387910851765956E-5</v>
      </c>
      <c r="U69" s="173">
        <f t="shared" si="42"/>
        <v>2.9835169693039014E-5</v>
      </c>
      <c r="V69" s="173">
        <f t="shared" si="42"/>
        <v>9.3745552351369855E-4</v>
      </c>
      <c r="W69" s="173">
        <f t="shared" si="42"/>
        <v>-4.5394808599094285E-4</v>
      </c>
      <c r="X69" s="766">
        <f t="shared" si="42"/>
        <v>-4.9692830679387828E-4</v>
      </c>
      <c r="Y69" s="766">
        <f t="shared" si="42"/>
        <v>-1.7249718951610962E-4</v>
      </c>
      <c r="Z69" s="766">
        <f t="shared" si="42"/>
        <v>-3.1875024251458E-4</v>
      </c>
    </row>
    <row r="70" spans="1:33" x14ac:dyDescent="0.2">
      <c r="A70" s="162"/>
      <c r="B70" s="361" t="s">
        <v>408</v>
      </c>
      <c r="C70" s="173"/>
      <c r="D70" s="173">
        <f t="shared" ref="D70:Z70" si="43">(D18-C18)/(D$22-C$22)*((D$22-C$22)/C$22)</f>
        <v>1.1567789567270665E-3</v>
      </c>
      <c r="E70" s="173">
        <f t="shared" si="43"/>
        <v>-2.9403460977123186E-4</v>
      </c>
      <c r="F70" s="173">
        <f t="shared" si="43"/>
        <v>-3.0384207398764172E-4</v>
      </c>
      <c r="G70" s="173">
        <f t="shared" si="43"/>
        <v>-2.6575374853266592E-3</v>
      </c>
      <c r="H70" s="173">
        <f t="shared" si="43"/>
        <v>-2.7890695548793607E-3</v>
      </c>
      <c r="I70" s="173">
        <f t="shared" si="43"/>
        <v>-7.5857588673805261E-4</v>
      </c>
      <c r="J70" s="173">
        <f t="shared" si="43"/>
        <v>-4.1384783944050634E-3</v>
      </c>
      <c r="K70" s="173">
        <f t="shared" si="43"/>
        <v>8.3612542776285593E-3</v>
      </c>
      <c r="L70" s="173">
        <f t="shared" si="43"/>
        <v>2.6242617708389714E-4</v>
      </c>
      <c r="M70" s="173">
        <f t="shared" si="43"/>
        <v>-2.2672110137894972E-3</v>
      </c>
      <c r="N70" s="173">
        <f t="shared" si="43"/>
        <v>-3.0883242083022794E-3</v>
      </c>
      <c r="O70" s="173">
        <f t="shared" si="43"/>
        <v>-2.7694848754814755E-3</v>
      </c>
      <c r="P70" s="173">
        <f t="shared" si="43"/>
        <v>1.8949181479218497E-3</v>
      </c>
      <c r="Q70" s="173">
        <f t="shared" si="43"/>
        <v>-1.5106644006892991E-3</v>
      </c>
      <c r="R70" s="173">
        <f t="shared" si="43"/>
        <v>7.8899966208276066E-4</v>
      </c>
      <c r="S70" s="173">
        <f t="shared" si="43"/>
        <v>4.5634527416256828E-4</v>
      </c>
      <c r="T70" s="173">
        <f t="shared" si="43"/>
        <v>3.2481844568694063E-5</v>
      </c>
      <c r="U70" s="173">
        <f t="shared" si="43"/>
        <v>1.5471107453678779E-3</v>
      </c>
      <c r="V70" s="173">
        <f t="shared" si="43"/>
        <v>1.6254692675886659E-3</v>
      </c>
      <c r="W70" s="173">
        <f t="shared" si="43"/>
        <v>6.4903425393364987E-4</v>
      </c>
      <c r="X70" s="766">
        <f t="shared" si="43"/>
        <v>2.2946547852962891E-4</v>
      </c>
      <c r="Y70" s="766">
        <f t="shared" si="43"/>
        <v>2.1602719291950448E-3</v>
      </c>
      <c r="Z70" s="766">
        <f t="shared" si="43"/>
        <v>-1.2007960354035304E-3</v>
      </c>
    </row>
    <row r="71" spans="1:33" s="10" customFormat="1" x14ac:dyDescent="0.2">
      <c r="A71" s="359"/>
      <c r="B71" s="360" t="s">
        <v>511</v>
      </c>
      <c r="C71" s="174"/>
      <c r="D71" s="174">
        <f>SUM(D55:D70)</f>
        <v>8.4074194140259656E-3</v>
      </c>
      <c r="E71" s="174">
        <f>SUM(E55:E70)</f>
        <v>3.5897202717212742E-3</v>
      </c>
      <c r="F71" s="174">
        <f t="shared" ref="F71:S71" si="44">SUM(F55:F70)</f>
        <v>0.11927225026126854</v>
      </c>
      <c r="G71" s="174">
        <f t="shared" si="44"/>
        <v>-8.5869502991425636E-2</v>
      </c>
      <c r="H71" s="174">
        <f t="shared" si="44"/>
        <v>4.3466209329251146E-2</v>
      </c>
      <c r="I71" s="174">
        <f t="shared" si="44"/>
        <v>5.7875065633269801E-2</v>
      </c>
      <c r="J71" s="174">
        <f t="shared" si="44"/>
        <v>-3.1689592673738935E-2</v>
      </c>
      <c r="K71" s="174">
        <f t="shared" si="44"/>
        <v>4.9297471067901423E-2</v>
      </c>
      <c r="L71" s="174">
        <f t="shared" si="44"/>
        <v>-6.3449289151350938E-2</v>
      </c>
      <c r="M71" s="174">
        <f t="shared" si="44"/>
        <v>2.6952293388293955E-2</v>
      </c>
      <c r="N71" s="174">
        <f t="shared" si="44"/>
        <v>-4.8470116650248481E-2</v>
      </c>
      <c r="O71" s="174">
        <f t="shared" si="44"/>
        <v>3.6215309622386043E-3</v>
      </c>
      <c r="P71" s="174">
        <f t="shared" si="44"/>
        <v>-1.030888021488746E-2</v>
      </c>
      <c r="Q71" s="174">
        <f t="shared" si="44"/>
        <v>3.8745841879518524E-2</v>
      </c>
      <c r="R71" s="174">
        <f t="shared" si="44"/>
        <v>-6.3738237010090279E-2</v>
      </c>
      <c r="S71" s="174">
        <f t="shared" si="44"/>
        <v>0.10405689744618929</v>
      </c>
      <c r="T71" s="174">
        <f t="shared" ref="T71:Y71" si="45">SUM(T55:T70)</f>
        <v>-3.8672721288808741E-2</v>
      </c>
      <c r="U71" s="174">
        <f t="shared" si="45"/>
        <v>-7.4645230932626525E-2</v>
      </c>
      <c r="V71" s="174">
        <f t="shared" si="45"/>
        <v>1.2406591255531398E-2</v>
      </c>
      <c r="W71" s="174">
        <f t="shared" si="45"/>
        <v>9.5931246710002124E-2</v>
      </c>
      <c r="X71" s="859">
        <f t="shared" si="45"/>
        <v>-9.6418439624613203E-2</v>
      </c>
      <c r="Y71" s="859">
        <f t="shared" si="45"/>
        <v>-1.0782862319071381E-2</v>
      </c>
      <c r="Z71" s="859">
        <f t="shared" ref="Z71" si="46">SUM(Z55:Z70)</f>
        <v>4.8375862181414958E-2</v>
      </c>
      <c r="AA71"/>
      <c r="AB71"/>
      <c r="AC71"/>
      <c r="AD71"/>
      <c r="AE71"/>
      <c r="AF71"/>
      <c r="AG71"/>
    </row>
    <row r="72" spans="1:33" x14ac:dyDescent="0.2">
      <c r="A72" s="162"/>
      <c r="B72" s="361" t="s">
        <v>559</v>
      </c>
      <c r="C72" s="173"/>
      <c r="D72" s="173">
        <f t="shared" ref="D72:Z72" si="47">(D20-C20)/(D$22-C$22)*((D$22-C$22)/C$22)</f>
        <v>1.5412920816771845E-2</v>
      </c>
      <c r="E72" s="173">
        <f t="shared" si="47"/>
        <v>-6.3496772060471964E-3</v>
      </c>
      <c r="F72" s="173">
        <f t="shared" si="47"/>
        <v>1.7318122263601261E-2</v>
      </c>
      <c r="G72" s="173">
        <f t="shared" si="47"/>
        <v>9.3112166641715014E-3</v>
      </c>
      <c r="H72" s="173">
        <f t="shared" si="47"/>
        <v>1.4753169119169622E-2</v>
      </c>
      <c r="I72" s="173">
        <f t="shared" si="47"/>
        <v>1.1187513530726955E-3</v>
      </c>
      <c r="J72" s="173">
        <f t="shared" si="47"/>
        <v>-1.1779692938259888E-2</v>
      </c>
      <c r="K72" s="173">
        <f t="shared" si="47"/>
        <v>6.5244548316785141E-3</v>
      </c>
      <c r="L72" s="173">
        <f t="shared" si="47"/>
        <v>1.0150916228890013E-3</v>
      </c>
      <c r="M72" s="173">
        <f t="shared" si="47"/>
        <v>1.878261073222896E-2</v>
      </c>
      <c r="N72" s="173">
        <f t="shared" si="47"/>
        <v>-4.0713906742350829E-3</v>
      </c>
      <c r="O72" s="173">
        <f t="shared" si="47"/>
        <v>-1.764428193368138E-2</v>
      </c>
      <c r="P72" s="173">
        <f t="shared" si="47"/>
        <v>-2.4517878182605071E-3</v>
      </c>
      <c r="Q72" s="173">
        <f t="shared" si="47"/>
        <v>5.5565268296777735E-3</v>
      </c>
      <c r="R72" s="173">
        <f t="shared" si="47"/>
        <v>-1.8629506185242506E-3</v>
      </c>
      <c r="S72" s="173">
        <f t="shared" si="47"/>
        <v>-3.2608880877717961E-2</v>
      </c>
      <c r="T72" s="173">
        <f t="shared" si="47"/>
        <v>-4.2692817767390661E-3</v>
      </c>
      <c r="U72" s="173">
        <f t="shared" si="47"/>
        <v>-4.8093523598384882E-3</v>
      </c>
      <c r="V72" s="173">
        <f t="shared" si="47"/>
        <v>-2.1043061681313697E-3</v>
      </c>
      <c r="W72" s="173">
        <f t="shared" si="47"/>
        <v>-1.9673540284596805E-3</v>
      </c>
      <c r="X72" s="766">
        <f t="shared" si="47"/>
        <v>6.3136558141930954E-3</v>
      </c>
      <c r="Y72" s="766">
        <f t="shared" si="47"/>
        <v>5.5282395873325115E-3</v>
      </c>
      <c r="Z72" s="766">
        <f t="shared" si="47"/>
        <v>-4.4758585579980758E-3</v>
      </c>
    </row>
    <row r="73" spans="1:33" x14ac:dyDescent="0.2">
      <c r="A73" s="162"/>
      <c r="B73" s="361" t="s">
        <v>512</v>
      </c>
      <c r="C73" s="173"/>
      <c r="D73" s="173">
        <f t="shared" ref="D73:Z73" si="48">(D21-C21)/(D$22-C$22)*((D$22-C$22)/C$22)</f>
        <v>1.8306954530443887E-3</v>
      </c>
      <c r="E73" s="173">
        <f t="shared" si="48"/>
        <v>1.9454084047402774E-4</v>
      </c>
      <c r="F73" s="173">
        <f t="shared" si="48"/>
        <v>-2.5591219021405751E-3</v>
      </c>
      <c r="G73" s="173">
        <f t="shared" si="48"/>
        <v>-1.8406123482193012E-3</v>
      </c>
      <c r="H73" s="173">
        <f t="shared" si="48"/>
        <v>5.0326859994491175E-3</v>
      </c>
      <c r="I73" s="173">
        <f t="shared" si="48"/>
        <v>-5.6026130761524908E-3</v>
      </c>
      <c r="J73" s="173">
        <f t="shared" si="48"/>
        <v>3.9297900057922181E-3</v>
      </c>
      <c r="K73" s="173">
        <f t="shared" si="48"/>
        <v>3.5531142913397071E-3</v>
      </c>
      <c r="L73" s="173">
        <f t="shared" si="48"/>
        <v>5.7182074185790285E-5</v>
      </c>
      <c r="M73" s="173">
        <f t="shared" si="48"/>
        <v>1.3794584332842853E-3</v>
      </c>
      <c r="N73" s="173">
        <f t="shared" si="48"/>
        <v>-8.2503901995666876E-4</v>
      </c>
      <c r="O73" s="173">
        <f t="shared" si="48"/>
        <v>2.4472153070694317E-4</v>
      </c>
      <c r="P73" s="173">
        <f t="shared" si="48"/>
        <v>3.180944399050398E-4</v>
      </c>
      <c r="Q73" s="173">
        <f t="shared" si="48"/>
        <v>-2.1800867955684164E-5</v>
      </c>
      <c r="R73" s="173">
        <f t="shared" si="48"/>
        <v>-2.9731933026440105E-4</v>
      </c>
      <c r="S73" s="173">
        <f t="shared" si="48"/>
        <v>-8.0568278511378258E-5</v>
      </c>
      <c r="T73" s="173">
        <f t="shared" si="48"/>
        <v>2.4760272050865169E-4</v>
      </c>
      <c r="U73" s="173">
        <f t="shared" si="48"/>
        <v>3.5993314466032614E-4</v>
      </c>
      <c r="V73" s="173">
        <f t="shared" si="48"/>
        <v>6.2746406830285273E-4</v>
      </c>
      <c r="W73" s="173">
        <f t="shared" si="48"/>
        <v>-1.2632431723441034E-3</v>
      </c>
      <c r="X73" s="766">
        <f t="shared" si="48"/>
        <v>-3.5986103405049826E-4</v>
      </c>
      <c r="Y73" s="766">
        <f t="shared" si="48"/>
        <v>-1.0444760250262453E-4</v>
      </c>
      <c r="Z73" s="766">
        <f t="shared" si="48"/>
        <v>-1.2734342802808343E-2</v>
      </c>
    </row>
    <row r="74" spans="1:33" ht="21" customHeight="1" x14ac:dyDescent="0.2">
      <c r="A74" s="170"/>
      <c r="B74" s="171" t="s">
        <v>562</v>
      </c>
      <c r="C74" s="175"/>
      <c r="D74" s="175">
        <f t="shared" ref="D74:Z74" si="49">(D22-C22)/(D$22-C$22)*((D$22-C$22)/C$22)</f>
        <v>2.5651035683842329E-2</v>
      </c>
      <c r="E74" s="175">
        <f t="shared" si="49"/>
        <v>-2.5654160938524198E-3</v>
      </c>
      <c r="F74" s="175">
        <f t="shared" si="49"/>
        <v>0.13403125062272994</v>
      </c>
      <c r="G74" s="175">
        <f t="shared" si="49"/>
        <v>-7.8398898675473713E-2</v>
      </c>
      <c r="H74" s="175">
        <f t="shared" si="49"/>
        <v>6.325206444786978E-2</v>
      </c>
      <c r="I74" s="175">
        <f t="shared" si="49"/>
        <v>5.3391203910189949E-2</v>
      </c>
      <c r="J74" s="175">
        <f t="shared" si="49"/>
        <v>-3.9539495606206426E-2</v>
      </c>
      <c r="K74" s="175">
        <f t="shared" si="49"/>
        <v>5.9375040190919555E-2</v>
      </c>
      <c r="L74" s="175">
        <f t="shared" si="49"/>
        <v>-6.2377015454276208E-2</v>
      </c>
      <c r="M74" s="175">
        <f t="shared" si="49"/>
        <v>4.7114362553807417E-2</v>
      </c>
      <c r="N74" s="175">
        <f t="shared" si="49"/>
        <v>-5.3366546344440095E-2</v>
      </c>
      <c r="O74" s="175">
        <f t="shared" si="49"/>
        <v>-1.3778029440736021E-2</v>
      </c>
      <c r="P74" s="175">
        <f t="shared" si="49"/>
        <v>-1.2442573593243208E-2</v>
      </c>
      <c r="Q74" s="175">
        <f t="shared" si="49"/>
        <v>4.428056784124091E-2</v>
      </c>
      <c r="R74" s="175">
        <f t="shared" si="49"/>
        <v>-6.5898506958878916E-2</v>
      </c>
      <c r="S74" s="175">
        <f t="shared" si="49"/>
        <v>7.1367448289960236E-2</v>
      </c>
      <c r="T74" s="175">
        <f t="shared" si="49"/>
        <v>-4.2694400345039463E-2</v>
      </c>
      <c r="U74" s="175">
        <f t="shared" si="49"/>
        <v>-7.909465014780491E-2</v>
      </c>
      <c r="V74" s="175">
        <f t="shared" si="49"/>
        <v>1.0929749155703165E-2</v>
      </c>
      <c r="W74" s="175">
        <f t="shared" si="49"/>
        <v>9.270064950919811E-2</v>
      </c>
      <c r="X74" s="860">
        <f t="shared" si="49"/>
        <v>-9.0464644844470629E-2</v>
      </c>
      <c r="Y74" s="860">
        <f t="shared" si="49"/>
        <v>-5.3590703342414432E-3</v>
      </c>
      <c r="Z74" s="860">
        <f t="shared" si="49"/>
        <v>3.1165660820608634E-2</v>
      </c>
    </row>
    <row r="75" spans="1:33" s="861" customFormat="1" ht="21" customHeight="1" x14ac:dyDescent="0.2">
      <c r="A75" s="960"/>
      <c r="B75" s="962" t="s">
        <v>1237</v>
      </c>
      <c r="C75" s="961"/>
      <c r="D75" s="965"/>
      <c r="E75" s="965"/>
      <c r="F75" s="965"/>
      <c r="G75" s="965"/>
      <c r="H75" s="965"/>
      <c r="I75" s="965"/>
      <c r="J75" s="965"/>
      <c r="K75" s="965">
        <f t="shared" ref="K75:Z75" si="50">(K23-J23)/(K$22-J$22)*((K$22-J$22)/J$22)</f>
        <v>2.3528944566468112E-2</v>
      </c>
      <c r="L75" s="965">
        <f t="shared" si="50"/>
        <v>-4.5280347962727729E-2</v>
      </c>
      <c r="M75" s="965">
        <f t="shared" si="50"/>
        <v>4.2760630098428447E-2</v>
      </c>
      <c r="N75" s="965">
        <f t="shared" si="50"/>
        <v>-3.2769476511783489E-2</v>
      </c>
      <c r="O75" s="965">
        <f t="shared" si="50"/>
        <v>-2.2276278814308097E-2</v>
      </c>
      <c r="P75" s="965">
        <f t="shared" si="50"/>
        <v>-1.6050826996921799E-2</v>
      </c>
      <c r="Q75" s="965">
        <f t="shared" si="50"/>
        <v>5.3753539165378263E-2</v>
      </c>
      <c r="R75" s="965">
        <f t="shared" si="50"/>
        <v>-2.992502547529835E-3</v>
      </c>
      <c r="S75" s="965">
        <f t="shared" si="50"/>
        <v>-5.4410413347998246E-2</v>
      </c>
      <c r="T75" s="965">
        <f t="shared" si="50"/>
        <v>-2.6590921435684655E-2</v>
      </c>
      <c r="U75" s="965">
        <f t="shared" si="50"/>
        <v>-1.9842247684083263E-2</v>
      </c>
      <c r="V75" s="965">
        <f t="shared" si="50"/>
        <v>-1.8188653506331295E-2</v>
      </c>
      <c r="W75" s="965">
        <f t="shared" si="50"/>
        <v>8.3207468431735886E-3</v>
      </c>
      <c r="X75" s="965">
        <f t="shared" si="50"/>
        <v>-1.077997304149216E-2</v>
      </c>
      <c r="Y75" s="965">
        <f t="shared" si="50"/>
        <v>2.0510317227625977E-2</v>
      </c>
      <c r="Z75" s="965">
        <f t="shared" si="50"/>
        <v>6.4777049645624489E-3</v>
      </c>
    </row>
    <row r="76" spans="1:33" s="861" customFormat="1" ht="21" customHeight="1" x14ac:dyDescent="0.2">
      <c r="A76" s="960"/>
      <c r="B76" s="962"/>
      <c r="C76" s="961"/>
      <c r="D76" s="965"/>
      <c r="E76" s="965"/>
      <c r="F76" s="965"/>
      <c r="G76" s="965"/>
      <c r="H76" s="965"/>
      <c r="I76" s="965"/>
      <c r="J76" s="965"/>
      <c r="K76" s="965"/>
      <c r="L76" s="965"/>
      <c r="M76" s="965"/>
      <c r="N76" s="965"/>
      <c r="O76" s="965"/>
      <c r="P76" s="965"/>
      <c r="Q76" s="965"/>
      <c r="R76" s="965"/>
      <c r="S76" s="965"/>
      <c r="T76" s="965"/>
      <c r="U76" s="965"/>
      <c r="V76" s="965"/>
      <c r="W76" s="965"/>
      <c r="X76" s="965"/>
      <c r="Y76" s="965"/>
      <c r="Z76" s="965"/>
    </row>
    <row r="77" spans="1:33" x14ac:dyDescent="0.2">
      <c r="A77" s="981" t="s">
        <v>1387</v>
      </c>
      <c r="B77" s="957"/>
      <c r="C77" s="963"/>
      <c r="D77" s="963"/>
      <c r="E77" s="963"/>
      <c r="F77" s="963"/>
      <c r="G77" s="963"/>
      <c r="H77" s="963"/>
      <c r="I77" s="963"/>
      <c r="J77" s="963"/>
      <c r="K77" s="963"/>
      <c r="L77" s="963"/>
      <c r="M77" s="963"/>
      <c r="N77" s="963"/>
      <c r="O77" s="963"/>
      <c r="P77" s="963"/>
      <c r="Q77" s="963"/>
      <c r="R77" s="963"/>
      <c r="S77" s="963"/>
      <c r="T77" s="963"/>
      <c r="U77" s="963"/>
      <c r="V77" s="963"/>
      <c r="W77" s="963"/>
      <c r="X77" s="964"/>
      <c r="Y77" s="964"/>
      <c r="Z77" s="964"/>
    </row>
    <row r="78" spans="1:33" s="144" customFormat="1" ht="20.25" customHeight="1" x14ac:dyDescent="0.2">
      <c r="A78" s="180" t="s">
        <v>1188</v>
      </c>
      <c r="K78" s="654"/>
      <c r="L78" s="654"/>
      <c r="M78" s="654"/>
      <c r="N78" s="654"/>
      <c r="O78" s="654"/>
      <c r="P78" s="654"/>
      <c r="Q78" s="654"/>
      <c r="R78" s="654"/>
      <c r="S78" s="654"/>
      <c r="T78" s="654"/>
      <c r="U78" s="654"/>
      <c r="V78" s="654"/>
      <c r="W78" s="654"/>
      <c r="X78" s="862"/>
      <c r="Y78" s="862"/>
      <c r="Z78" s="862"/>
      <c r="AA78"/>
      <c r="AB78"/>
      <c r="AC78"/>
      <c r="AD78"/>
      <c r="AE78"/>
      <c r="AF78"/>
      <c r="AG78"/>
    </row>
    <row r="79" spans="1:33" ht="15" x14ac:dyDescent="0.2">
      <c r="A79" s="132" t="str">
        <f>Index!B59</f>
        <v>Table 7d :   Yap: Current price GDP by industry, FY2003-FY2015</v>
      </c>
      <c r="B79" s="10"/>
      <c r="C79" s="357"/>
      <c r="D79" s="358"/>
      <c r="E79" s="358"/>
      <c r="F79" s="358"/>
      <c r="G79" s="358"/>
      <c r="H79" s="358"/>
      <c r="I79" s="358"/>
      <c r="J79" s="358"/>
      <c r="K79" s="358"/>
      <c r="L79" s="358"/>
      <c r="M79" s="358"/>
      <c r="N79" s="358"/>
      <c r="O79" s="358"/>
      <c r="P79" s="358"/>
      <c r="Q79" s="358"/>
      <c r="R79" s="358"/>
      <c r="S79" s="358"/>
      <c r="T79" s="358"/>
      <c r="U79" s="358"/>
      <c r="V79" s="358"/>
      <c r="W79" s="358"/>
      <c r="X79" s="876"/>
      <c r="Y79" s="876"/>
      <c r="Z79" s="876"/>
    </row>
    <row r="80" spans="1:33" ht="18.75" customHeight="1" x14ac:dyDescent="0.2">
      <c r="A80" s="159"/>
      <c r="B80" s="160" t="s">
        <v>397</v>
      </c>
      <c r="C80" s="161" t="str">
        <f t="shared" ref="C80:Q80" si="51">C2</f>
        <v>FY1995</v>
      </c>
      <c r="D80" s="161" t="str">
        <f t="shared" si="51"/>
        <v>FY1996</v>
      </c>
      <c r="E80" s="161" t="str">
        <f t="shared" si="51"/>
        <v>FY1997</v>
      </c>
      <c r="F80" s="161" t="str">
        <f t="shared" si="51"/>
        <v>FY1998</v>
      </c>
      <c r="G80" s="161" t="str">
        <f t="shared" si="51"/>
        <v>FY1999</v>
      </c>
      <c r="H80" s="161" t="str">
        <f t="shared" si="51"/>
        <v>FY2000</v>
      </c>
      <c r="I80" s="161" t="str">
        <f t="shared" si="51"/>
        <v>FY2001</v>
      </c>
      <c r="J80" s="161" t="str">
        <f t="shared" si="51"/>
        <v>FY2002</v>
      </c>
      <c r="K80" s="161" t="str">
        <f t="shared" si="51"/>
        <v>FY2003</v>
      </c>
      <c r="L80" s="161" t="str">
        <f t="shared" si="51"/>
        <v>FY2004</v>
      </c>
      <c r="M80" s="161" t="str">
        <f t="shared" si="51"/>
        <v>FY2005</v>
      </c>
      <c r="N80" s="161" t="str">
        <f t="shared" si="51"/>
        <v>FY2006</v>
      </c>
      <c r="O80" s="161" t="str">
        <f t="shared" si="51"/>
        <v>FY2007</v>
      </c>
      <c r="P80" s="161" t="str">
        <f t="shared" si="51"/>
        <v>FY2008</v>
      </c>
      <c r="Q80" s="161" t="str">
        <f t="shared" si="51"/>
        <v>FY2009</v>
      </c>
      <c r="R80" s="161" t="str">
        <f t="shared" ref="R80:W80" si="52">R2</f>
        <v>FY2010</v>
      </c>
      <c r="S80" s="161" t="str">
        <f t="shared" si="52"/>
        <v>FY2011</v>
      </c>
      <c r="T80" s="161" t="str">
        <f t="shared" si="52"/>
        <v>FY2012</v>
      </c>
      <c r="U80" s="161" t="str">
        <f t="shared" si="52"/>
        <v>FY2013</v>
      </c>
      <c r="V80" s="161" t="str">
        <f t="shared" si="52"/>
        <v>FY2014</v>
      </c>
      <c r="W80" s="161" t="str">
        <f t="shared" si="52"/>
        <v>FY2015</v>
      </c>
      <c r="X80" s="857" t="str">
        <f t="shared" ref="X80:Y80" si="53">X2</f>
        <v>FY2016</v>
      </c>
      <c r="Y80" s="857" t="str">
        <f t="shared" si="53"/>
        <v>FY2017</v>
      </c>
      <c r="Z80" s="857" t="str">
        <f t="shared" ref="Z80" si="54">Z2</f>
        <v>FY2018</v>
      </c>
    </row>
    <row r="81" spans="1:26" ht="18.75" customHeight="1" x14ac:dyDescent="0.2">
      <c r="A81" s="162" t="s">
        <v>48</v>
      </c>
      <c r="B81" s="163" t="s">
        <v>49</v>
      </c>
      <c r="C81" s="351">
        <v>7.4447361104042207</v>
      </c>
      <c r="D81" s="351">
        <v>7.6776675976073445</v>
      </c>
      <c r="E81" s="351">
        <v>7.8900328606017975</v>
      </c>
      <c r="F81" s="351">
        <v>8.035313714338594</v>
      </c>
      <c r="G81" s="351">
        <v>8.3212397661392448</v>
      </c>
      <c r="H81" s="351">
        <v>8.3865666721961123</v>
      </c>
      <c r="I81" s="351">
        <v>8.4914550005544438</v>
      </c>
      <c r="J81" s="351">
        <v>8.4831709202475096</v>
      </c>
      <c r="K81" s="351">
        <v>8.7404690099315214</v>
      </c>
      <c r="L81" s="351">
        <v>6.8695066182772297</v>
      </c>
      <c r="M81" s="351">
        <v>8.0287149103455118</v>
      </c>
      <c r="N81" s="351">
        <v>9.409195413986339</v>
      </c>
      <c r="O81" s="351">
        <v>10.764847947338257</v>
      </c>
      <c r="P81" s="351">
        <v>10.380673778978986</v>
      </c>
      <c r="Q81" s="351">
        <v>11.537020245315404</v>
      </c>
      <c r="R81" s="351">
        <v>11.803941350899155</v>
      </c>
      <c r="S81" s="351">
        <v>12.100918029243706</v>
      </c>
      <c r="T81" s="351">
        <v>11.63672532966323</v>
      </c>
      <c r="U81" s="351">
        <v>11.531230383615267</v>
      </c>
      <c r="V81" s="351">
        <v>12.276046022192739</v>
      </c>
      <c r="W81" s="351">
        <v>12.700407871279728</v>
      </c>
      <c r="X81" s="350">
        <v>12.188962204736395</v>
      </c>
      <c r="Y81" s="350">
        <v>12.714563865917638</v>
      </c>
      <c r="Z81" s="350">
        <v>9.3871357016415402</v>
      </c>
    </row>
    <row r="82" spans="1:26" x14ac:dyDescent="0.2">
      <c r="A82" s="162" t="s">
        <v>50</v>
      </c>
      <c r="B82" s="165" t="s">
        <v>510</v>
      </c>
      <c r="C82" s="351">
        <v>4.3223938935315847</v>
      </c>
      <c r="D82" s="351">
        <v>4.1469040231747627</v>
      </c>
      <c r="E82" s="351">
        <v>4.5005185698561476</v>
      </c>
      <c r="F82" s="351">
        <v>7.3938186434663962</v>
      </c>
      <c r="G82" s="351">
        <v>4.5931006552209404</v>
      </c>
      <c r="H82" s="351">
        <v>4.7799785302792035</v>
      </c>
      <c r="I82" s="351">
        <v>5.5104500627207287</v>
      </c>
      <c r="J82" s="351">
        <v>4.9343117614245458</v>
      </c>
      <c r="K82" s="351">
        <v>6.4833365579439217</v>
      </c>
      <c r="L82" s="351">
        <v>5.7950928060874718</v>
      </c>
      <c r="M82" s="351">
        <v>6.2976151436731254</v>
      </c>
      <c r="N82" s="351">
        <v>5.6199425375575016</v>
      </c>
      <c r="O82" s="351">
        <v>6.9306919871495705</v>
      </c>
      <c r="P82" s="351">
        <v>7.8192882332366311</v>
      </c>
      <c r="Q82" s="351">
        <v>6.4124280396827995</v>
      </c>
      <c r="R82" s="351">
        <v>6.4625669374484671</v>
      </c>
      <c r="S82" s="351">
        <v>8.9985944907363304</v>
      </c>
      <c r="T82" s="351">
        <v>13.10483437010191</v>
      </c>
      <c r="U82" s="351">
        <v>9.3466642596383362</v>
      </c>
      <c r="V82" s="351">
        <v>3.0355959018157526</v>
      </c>
      <c r="W82" s="351">
        <v>7.1866716847758729</v>
      </c>
      <c r="X82" s="350">
        <v>6.9619498734352678</v>
      </c>
      <c r="Y82" s="350">
        <v>8.7377447460551174</v>
      </c>
      <c r="Z82" s="350">
        <v>7.5884003646709743</v>
      </c>
    </row>
    <row r="83" spans="1:26" x14ac:dyDescent="0.2">
      <c r="A83" s="162" t="s">
        <v>52</v>
      </c>
      <c r="B83" s="165" t="s">
        <v>53</v>
      </c>
      <c r="C83" s="351">
        <v>0</v>
      </c>
      <c r="D83" s="351">
        <v>0</v>
      </c>
      <c r="E83" s="351">
        <v>0</v>
      </c>
      <c r="F83" s="351">
        <v>0</v>
      </c>
      <c r="G83" s="351">
        <v>0</v>
      </c>
      <c r="H83" s="351">
        <v>0</v>
      </c>
      <c r="I83" s="351">
        <v>0</v>
      </c>
      <c r="J83" s="351">
        <v>0</v>
      </c>
      <c r="K83" s="351">
        <v>0</v>
      </c>
      <c r="L83" s="351">
        <v>0</v>
      </c>
      <c r="M83" s="351">
        <v>0</v>
      </c>
      <c r="N83" s="351">
        <v>0</v>
      </c>
      <c r="O83" s="351">
        <v>0</v>
      </c>
      <c r="P83" s="351">
        <v>0</v>
      </c>
      <c r="Q83" s="351">
        <v>0</v>
      </c>
      <c r="R83" s="351">
        <v>0</v>
      </c>
      <c r="S83" s="351">
        <v>0</v>
      </c>
      <c r="T83" s="351">
        <v>0</v>
      </c>
      <c r="U83" s="351">
        <v>0</v>
      </c>
      <c r="V83" s="351">
        <v>0</v>
      </c>
      <c r="W83" s="351">
        <v>0</v>
      </c>
      <c r="X83" s="350">
        <v>0</v>
      </c>
      <c r="Y83" s="350">
        <v>0</v>
      </c>
      <c r="Z83" s="350">
        <v>0</v>
      </c>
    </row>
    <row r="84" spans="1:26" x14ac:dyDescent="0.2">
      <c r="A84" s="162" t="s">
        <v>54</v>
      </c>
      <c r="B84" s="165" t="s">
        <v>55</v>
      </c>
      <c r="C84" s="351">
        <v>1.6274769668889735</v>
      </c>
      <c r="D84" s="351">
        <v>1.6383853611524148</v>
      </c>
      <c r="E84" s="351">
        <v>1.5293593520700801</v>
      </c>
      <c r="F84" s="351">
        <v>1.691070268585255</v>
      </c>
      <c r="G84" s="351">
        <v>1.7141977180060628</v>
      </c>
      <c r="H84" s="351">
        <v>2.2257859003594911</v>
      </c>
      <c r="I84" s="351">
        <v>3.1371523883016312</v>
      </c>
      <c r="J84" s="351">
        <v>2.9991350615583969</v>
      </c>
      <c r="K84" s="351">
        <v>2.8102139248104221</v>
      </c>
      <c r="L84" s="351">
        <v>2.5909929739103883</v>
      </c>
      <c r="M84" s="351">
        <v>0.4024106555834398</v>
      </c>
      <c r="N84" s="351">
        <v>7.2490868747862064E-2</v>
      </c>
      <c r="O84" s="351">
        <v>7.4535697887340463E-2</v>
      </c>
      <c r="P84" s="351">
        <v>9.8693533417785501E-2</v>
      </c>
      <c r="Q84" s="351">
        <v>8.3026027729931895E-2</v>
      </c>
      <c r="R84" s="351">
        <v>8.2736816645662042E-2</v>
      </c>
      <c r="S84" s="351">
        <v>6.9161904775045108E-2</v>
      </c>
      <c r="T84" s="351">
        <v>8.5166782083183762E-2</v>
      </c>
      <c r="U84" s="351">
        <v>8.4500307517510573E-2</v>
      </c>
      <c r="V84" s="351">
        <v>9.9660765165462378E-2</v>
      </c>
      <c r="W84" s="351">
        <v>0.11736909278318711</v>
      </c>
      <c r="X84" s="350">
        <v>0.11625591245658901</v>
      </c>
      <c r="Y84" s="350">
        <v>9.3487936177388931E-2</v>
      </c>
      <c r="Z84" s="350">
        <v>9.6457089052357337E-2</v>
      </c>
    </row>
    <row r="85" spans="1:26" x14ac:dyDescent="0.2">
      <c r="A85" s="162" t="s">
        <v>56</v>
      </c>
      <c r="B85" s="165" t="s">
        <v>57</v>
      </c>
      <c r="C85" s="351">
        <v>0.51369334408664458</v>
      </c>
      <c r="D85" s="351">
        <v>1.4304851090154589</v>
      </c>
      <c r="E85" s="351">
        <v>0.70806768391704367</v>
      </c>
      <c r="F85" s="351">
        <v>1.2852109681545476</v>
      </c>
      <c r="G85" s="351">
        <v>0.78173308201389913</v>
      </c>
      <c r="H85" s="351">
        <v>0.53094418018732648</v>
      </c>
      <c r="I85" s="351">
        <v>0.6725580485904139</v>
      </c>
      <c r="J85" s="351">
        <v>0.79301541824667587</v>
      </c>
      <c r="K85" s="351">
        <v>0.85292609604844094</v>
      </c>
      <c r="L85" s="351">
        <v>0.81857734243773617</v>
      </c>
      <c r="M85" s="351">
        <v>1.0008825349336175</v>
      </c>
      <c r="N85" s="351">
        <v>0.67030220116770389</v>
      </c>
      <c r="O85" s="351">
        <v>-4.9078666118226144E-2</v>
      </c>
      <c r="P85" s="351">
        <v>-0.78037047189436848</v>
      </c>
      <c r="Q85" s="351">
        <v>1.1986782423988758</v>
      </c>
      <c r="R85" s="351">
        <v>0.57887465275917238</v>
      </c>
      <c r="S85" s="351">
        <v>0.63053983198317243</v>
      </c>
      <c r="T85" s="351">
        <v>0.7523432820281295</v>
      </c>
      <c r="U85" s="351">
        <v>1.4857589035657006</v>
      </c>
      <c r="V85" s="351">
        <v>1.6090094531969175</v>
      </c>
      <c r="W85" s="351">
        <v>2.2651777367591341</v>
      </c>
      <c r="X85" s="350">
        <v>2.4389300629264041</v>
      </c>
      <c r="Y85" s="350">
        <v>1.8231162060147665</v>
      </c>
      <c r="Z85" s="350">
        <v>1.9911851054004386</v>
      </c>
    </row>
    <row r="86" spans="1:26" x14ac:dyDescent="0.2">
      <c r="A86" s="162" t="s">
        <v>58</v>
      </c>
      <c r="B86" s="165" t="s">
        <v>59</v>
      </c>
      <c r="C86" s="351">
        <v>0.96900851650173525</v>
      </c>
      <c r="D86" s="351">
        <v>1.2090903525574492</v>
      </c>
      <c r="E86" s="351">
        <v>1.3051789796821582</v>
      </c>
      <c r="F86" s="351">
        <v>2.926020438388472</v>
      </c>
      <c r="G86" s="351">
        <v>1.8454484906881274</v>
      </c>
      <c r="H86" s="351">
        <v>1.8705248345385197</v>
      </c>
      <c r="I86" s="351">
        <v>1.8554950505165442</v>
      </c>
      <c r="J86" s="351">
        <v>1.481815647265122</v>
      </c>
      <c r="K86" s="351">
        <v>1.5022007850014512</v>
      </c>
      <c r="L86" s="351">
        <v>1.7668892899580724</v>
      </c>
      <c r="M86" s="351">
        <v>2.4466820777567877</v>
      </c>
      <c r="N86" s="351">
        <v>1.4362977532510743</v>
      </c>
      <c r="O86" s="351">
        <v>1.2957139318567403</v>
      </c>
      <c r="P86" s="351">
        <v>1.4790166700474809</v>
      </c>
      <c r="Q86" s="351">
        <v>3.9264643112416868</v>
      </c>
      <c r="R86" s="351">
        <v>3.0976751756192549</v>
      </c>
      <c r="S86" s="351">
        <v>2.8095526777574134</v>
      </c>
      <c r="T86" s="351">
        <v>3.5937628148090122</v>
      </c>
      <c r="U86" s="351">
        <v>3.4395334401645576</v>
      </c>
      <c r="V86" s="351">
        <v>2.424505261095069</v>
      </c>
      <c r="W86" s="351">
        <v>1.9925253049413323</v>
      </c>
      <c r="X86" s="350">
        <v>0.65708379657850635</v>
      </c>
      <c r="Y86" s="350">
        <v>0.86767813162542184</v>
      </c>
      <c r="Z86" s="350">
        <v>1.0387244770604021</v>
      </c>
    </row>
    <row r="87" spans="1:26" x14ac:dyDescent="0.2">
      <c r="A87" s="162" t="s">
        <v>60</v>
      </c>
      <c r="B87" s="165" t="s">
        <v>61</v>
      </c>
      <c r="C87" s="351">
        <v>3.6389882876544464</v>
      </c>
      <c r="D87" s="351">
        <v>4.120053404373988</v>
      </c>
      <c r="E87" s="351">
        <v>4.1434584944574091</v>
      </c>
      <c r="F87" s="351">
        <v>4.177456249738813</v>
      </c>
      <c r="G87" s="351">
        <v>4.2085531596206103</v>
      </c>
      <c r="H87" s="351">
        <v>4.4998506256192226</v>
      </c>
      <c r="I87" s="351">
        <v>4.5206514344594178</v>
      </c>
      <c r="J87" s="351">
        <v>4.3623854358496184</v>
      </c>
      <c r="K87" s="351">
        <v>4.4832890088231983</v>
      </c>
      <c r="L87" s="351">
        <v>4.3769021359329852</v>
      </c>
      <c r="M87" s="351">
        <v>5.0304989022909776</v>
      </c>
      <c r="N87" s="351">
        <v>5.1811392106731757</v>
      </c>
      <c r="O87" s="351">
        <v>5.3813022850730841</v>
      </c>
      <c r="P87" s="351">
        <v>6.600899254964486</v>
      </c>
      <c r="Q87" s="351">
        <v>6.3338048546864094</v>
      </c>
      <c r="R87" s="351">
        <v>6.1696316605060852</v>
      </c>
      <c r="S87" s="351">
        <v>6.121777634240047</v>
      </c>
      <c r="T87" s="351">
        <v>5.8775677057239593</v>
      </c>
      <c r="U87" s="351">
        <v>5.6787687495927752</v>
      </c>
      <c r="V87" s="351">
        <v>5.5546541786851407</v>
      </c>
      <c r="W87" s="351">
        <v>5.8302857625344613</v>
      </c>
      <c r="X87" s="350">
        <v>6.3642076542520032</v>
      </c>
      <c r="Y87" s="350">
        <v>6.5258886932448581</v>
      </c>
      <c r="Z87" s="350">
        <v>6.5526454729899157</v>
      </c>
    </row>
    <row r="88" spans="1:26" x14ac:dyDescent="0.2">
      <c r="A88" s="162" t="s">
        <v>62</v>
      </c>
      <c r="B88" s="165" t="s">
        <v>63</v>
      </c>
      <c r="C88" s="351">
        <v>0.91913196491805516</v>
      </c>
      <c r="D88" s="351">
        <v>0.92830718981918625</v>
      </c>
      <c r="E88" s="351">
        <v>1.0018136444740342</v>
      </c>
      <c r="F88" s="351">
        <v>1.2010968173854626</v>
      </c>
      <c r="G88" s="351">
        <v>1.4188570701233105</v>
      </c>
      <c r="H88" s="351">
        <v>1.6800840056248929</v>
      </c>
      <c r="I88" s="351">
        <v>1.6418897854921852</v>
      </c>
      <c r="J88" s="351">
        <v>1.5333369083884731</v>
      </c>
      <c r="K88" s="351">
        <v>1.4708040322782463</v>
      </c>
      <c r="L88" s="351">
        <v>1.5297914565020665</v>
      </c>
      <c r="M88" s="351">
        <v>1.6726404919721345</v>
      </c>
      <c r="N88" s="351">
        <v>1.7746066704688848</v>
      </c>
      <c r="O88" s="351">
        <v>1.6438959599735481</v>
      </c>
      <c r="P88" s="351">
        <v>1.542484002769694</v>
      </c>
      <c r="Q88" s="351">
        <v>1.4469516955897133</v>
      </c>
      <c r="R88" s="351">
        <v>1.5299080202993747</v>
      </c>
      <c r="S88" s="351">
        <v>1.4820194508647204</v>
      </c>
      <c r="T88" s="351">
        <v>1.4569623337303796</v>
      </c>
      <c r="U88" s="351">
        <v>1.4442589221017677</v>
      </c>
      <c r="V88" s="351">
        <v>1.4136748925890479</v>
      </c>
      <c r="W88" s="351">
        <v>1.4256393467108788</v>
      </c>
      <c r="X88" s="350">
        <v>1.4965393224782231</v>
      </c>
      <c r="Y88" s="350">
        <v>1.5721012262158576</v>
      </c>
      <c r="Z88" s="350">
        <v>1.5371851883201182</v>
      </c>
    </row>
    <row r="89" spans="1:26" x14ac:dyDescent="0.2">
      <c r="A89" s="162" t="s">
        <v>64</v>
      </c>
      <c r="B89" s="165" t="s">
        <v>65</v>
      </c>
      <c r="C89" s="351">
        <v>2.6580777172417132</v>
      </c>
      <c r="D89" s="351">
        <v>2.7249414259475628</v>
      </c>
      <c r="E89" s="351">
        <v>2.6294709146441786</v>
      </c>
      <c r="F89" s="351">
        <v>2.8165391870938938</v>
      </c>
      <c r="G89" s="351">
        <v>2.6960190384512881</v>
      </c>
      <c r="H89" s="351">
        <v>2.8800638916491939</v>
      </c>
      <c r="I89" s="351">
        <v>3.0397336509332127</v>
      </c>
      <c r="J89" s="351">
        <v>2.956542350461445</v>
      </c>
      <c r="K89" s="351">
        <v>3.2140058827890861</v>
      </c>
      <c r="L89" s="351">
        <v>3.2075563121730331</v>
      </c>
      <c r="M89" s="351">
        <v>3.2392293993446741</v>
      </c>
      <c r="N89" s="351">
        <v>3.0103232611999471</v>
      </c>
      <c r="O89" s="351">
        <v>3.0711433287608627</v>
      </c>
      <c r="P89" s="351">
        <v>3.0763241435434865</v>
      </c>
      <c r="Q89" s="351">
        <v>2.8556980297114629</v>
      </c>
      <c r="R89" s="351">
        <v>2.8972209903363928</v>
      </c>
      <c r="S89" s="351">
        <v>2.8971834341912817</v>
      </c>
      <c r="T89" s="351">
        <v>2.8598646965110954</v>
      </c>
      <c r="U89" s="351">
        <v>2.8186858345235613</v>
      </c>
      <c r="V89" s="351">
        <v>2.5851327197455092</v>
      </c>
      <c r="W89" s="351">
        <v>2.7638625151505107</v>
      </c>
      <c r="X89" s="350">
        <v>2.904786757103778</v>
      </c>
      <c r="Y89" s="350">
        <v>2.8387966915458951</v>
      </c>
      <c r="Z89" s="350">
        <v>3.4442759511954377</v>
      </c>
    </row>
    <row r="90" spans="1:26" x14ac:dyDescent="0.2">
      <c r="A90" s="162" t="s">
        <v>66</v>
      </c>
      <c r="B90" s="163" t="s">
        <v>917</v>
      </c>
      <c r="C90" s="351">
        <v>0.29460677201809093</v>
      </c>
      <c r="D90" s="351">
        <v>0.2400832562548528</v>
      </c>
      <c r="E90" s="351">
        <v>0.26001477410623869</v>
      </c>
      <c r="F90" s="351">
        <v>0.24747802900640758</v>
      </c>
      <c r="G90" s="351">
        <v>0.43806153763288874</v>
      </c>
      <c r="H90" s="351">
        <v>0.59256146333946669</v>
      </c>
      <c r="I90" s="351">
        <v>0.68988289733974062</v>
      </c>
      <c r="J90" s="351">
        <v>0.94816173738112974</v>
      </c>
      <c r="K90" s="351">
        <v>0.41690720792794678</v>
      </c>
      <c r="L90" s="351">
        <v>0.45586083137952071</v>
      </c>
      <c r="M90" s="351">
        <v>0.65257011664728681</v>
      </c>
      <c r="N90" s="351">
        <v>0.81296956346403115</v>
      </c>
      <c r="O90" s="351">
        <v>1.0178019295563057</v>
      </c>
      <c r="P90" s="351">
        <v>0.90254231682812969</v>
      </c>
      <c r="Q90" s="351">
        <v>1.0068046171714216</v>
      </c>
      <c r="R90" s="351">
        <v>0.96057701928945427</v>
      </c>
      <c r="S90" s="351">
        <v>1.023238715283429</v>
      </c>
      <c r="T90" s="351">
        <v>1.1069147100493453</v>
      </c>
      <c r="U90" s="351">
        <v>0.98781245377428761</v>
      </c>
      <c r="V90" s="351">
        <v>0.91180380223474566</v>
      </c>
      <c r="W90" s="351">
        <v>0.89385543234698028</v>
      </c>
      <c r="X90" s="350">
        <v>0.89218445890529963</v>
      </c>
      <c r="Y90" s="350">
        <v>0.77404258239604662</v>
      </c>
      <c r="Z90" s="350">
        <v>0.9252957973647008</v>
      </c>
    </row>
    <row r="91" spans="1:26" x14ac:dyDescent="0.2">
      <c r="A91" s="162" t="s">
        <v>67</v>
      </c>
      <c r="B91" s="165" t="s">
        <v>68</v>
      </c>
      <c r="C91" s="351">
        <v>2.7716922962105364</v>
      </c>
      <c r="D91" s="351">
        <v>2.8636416086695249</v>
      </c>
      <c r="E91" s="351">
        <v>2.9677559974426408</v>
      </c>
      <c r="F91" s="351">
        <v>3.104221133706714</v>
      </c>
      <c r="G91" s="351">
        <v>3.4016030653170626</v>
      </c>
      <c r="H91" s="351">
        <v>3.6780485720683962</v>
      </c>
      <c r="I91" s="351">
        <v>3.9848763779040701</v>
      </c>
      <c r="J91" s="351">
        <v>4.0144110977728964</v>
      </c>
      <c r="K91" s="351">
        <v>4.0694024920686811</v>
      </c>
      <c r="L91" s="351">
        <v>4.0157896630518408</v>
      </c>
      <c r="M91" s="351">
        <v>3.8531840025591504</v>
      </c>
      <c r="N91" s="351">
        <v>3.6991402806980656</v>
      </c>
      <c r="O91" s="351">
        <v>3.7374070980402019</v>
      </c>
      <c r="P91" s="351">
        <v>3.8224274822990498</v>
      </c>
      <c r="Q91" s="351">
        <v>3.8667385232937552</v>
      </c>
      <c r="R91" s="351">
        <v>3.7373463342045787</v>
      </c>
      <c r="S91" s="351">
        <v>3.7445837999740705</v>
      </c>
      <c r="T91" s="351">
        <v>4.0274843688547293</v>
      </c>
      <c r="U91" s="351">
        <v>4.1327861322490831</v>
      </c>
      <c r="V91" s="351">
        <v>4.2600974428789069</v>
      </c>
      <c r="W91" s="351">
        <v>3.889714552009421</v>
      </c>
      <c r="X91" s="350">
        <v>4.05364166630903</v>
      </c>
      <c r="Y91" s="350">
        <v>4.3520563519386517</v>
      </c>
      <c r="Z91" s="350">
        <v>4.6886643465326889</v>
      </c>
    </row>
    <row r="92" spans="1:26" x14ac:dyDescent="0.2">
      <c r="A92" s="162" t="s">
        <v>69</v>
      </c>
      <c r="B92" s="165" t="s">
        <v>70</v>
      </c>
      <c r="C92" s="351">
        <v>3.6712051965965609</v>
      </c>
      <c r="D92" s="351">
        <v>3.7351223897066239</v>
      </c>
      <c r="E92" s="351">
        <v>3.5674048449196638</v>
      </c>
      <c r="F92" s="351">
        <v>3.3231939125802472</v>
      </c>
      <c r="G92" s="351">
        <v>3.2795084082987866</v>
      </c>
      <c r="H92" s="351">
        <v>2.794065400765037</v>
      </c>
      <c r="I92" s="351">
        <v>2.4983217974253478</v>
      </c>
      <c r="J92" s="351">
        <v>2.7715043369689289</v>
      </c>
      <c r="K92" s="351">
        <v>2.9145844301998247</v>
      </c>
      <c r="L92" s="351">
        <v>2.7901290198513378</v>
      </c>
      <c r="M92" s="351">
        <v>3.8621208667698839</v>
      </c>
      <c r="N92" s="351">
        <v>3.5610795140294473</v>
      </c>
      <c r="O92" s="351">
        <v>3.7373057204527518</v>
      </c>
      <c r="P92" s="351">
        <v>3.7310390909994191</v>
      </c>
      <c r="Q92" s="351">
        <v>3.7576890640329443</v>
      </c>
      <c r="R92" s="351">
        <v>3.7944672271509825</v>
      </c>
      <c r="S92" s="351">
        <v>3.7705071641457488</v>
      </c>
      <c r="T92" s="351">
        <v>3.8288166659953222</v>
      </c>
      <c r="U92" s="351">
        <v>3.9129873867115692</v>
      </c>
      <c r="V92" s="351">
        <v>3.6819684397559258</v>
      </c>
      <c r="W92" s="351">
        <v>3.773169915041942</v>
      </c>
      <c r="X92" s="350">
        <v>3.7249074062544447</v>
      </c>
      <c r="Y92" s="350">
        <v>3.7661901820979446</v>
      </c>
      <c r="Z92" s="350">
        <v>4.0145407688538759</v>
      </c>
    </row>
    <row r="93" spans="1:26" x14ac:dyDescent="0.2">
      <c r="A93" s="162" t="s">
        <v>71</v>
      </c>
      <c r="B93" s="165" t="s">
        <v>72</v>
      </c>
      <c r="C93" s="351">
        <v>2.7647011089346005</v>
      </c>
      <c r="D93" s="351">
        <v>3.153652456585863</v>
      </c>
      <c r="E93" s="351">
        <v>2.9938923833207389</v>
      </c>
      <c r="F93" s="351">
        <v>3.1373011216348683</v>
      </c>
      <c r="G93" s="351">
        <v>2.9119798764419511</v>
      </c>
      <c r="H93" s="351">
        <v>3.1726949355551786</v>
      </c>
      <c r="I93" s="351">
        <v>3.588313246372147</v>
      </c>
      <c r="J93" s="351">
        <v>3.6647315107978833</v>
      </c>
      <c r="K93" s="351">
        <v>3.7850750308169143</v>
      </c>
      <c r="L93" s="351">
        <v>3.9197531979862585</v>
      </c>
      <c r="M93" s="351">
        <v>3.9515692551637356</v>
      </c>
      <c r="N93" s="351">
        <v>4.3647906745241523</v>
      </c>
      <c r="O93" s="351">
        <v>4.1622951177498644</v>
      </c>
      <c r="P93" s="351">
        <v>4.3172907369405857</v>
      </c>
      <c r="Q93" s="351">
        <v>4.366644533234429</v>
      </c>
      <c r="R93" s="351">
        <v>4.2967134679172432</v>
      </c>
      <c r="S93" s="351">
        <v>4.4005684054361982</v>
      </c>
      <c r="T93" s="351">
        <v>4.2545714423966183</v>
      </c>
      <c r="U93" s="351">
        <v>4.2318005075895453</v>
      </c>
      <c r="V93" s="351">
        <v>4.2469808570164087</v>
      </c>
      <c r="W93" s="351">
        <v>4.2325866604760218</v>
      </c>
      <c r="X93" s="350">
        <v>4.3635983311949857</v>
      </c>
      <c r="Y93" s="350">
        <v>4.5591973971191671</v>
      </c>
      <c r="Z93" s="350">
        <v>4.8130881921048649</v>
      </c>
    </row>
    <row r="94" spans="1:26" x14ac:dyDescent="0.2">
      <c r="A94" s="162" t="s">
        <v>73</v>
      </c>
      <c r="B94" s="165" t="s">
        <v>74</v>
      </c>
      <c r="C94" s="351">
        <v>1.2192336098004426</v>
      </c>
      <c r="D94" s="351">
        <v>1.362721158855889</v>
      </c>
      <c r="E94" s="351">
        <v>1.3160576907100117</v>
      </c>
      <c r="F94" s="351">
        <v>1.0768052567173596</v>
      </c>
      <c r="G94" s="351">
        <v>0.96965142300430074</v>
      </c>
      <c r="H94" s="351">
        <v>0.86985778477278763</v>
      </c>
      <c r="I94" s="351">
        <v>0.83747805149644261</v>
      </c>
      <c r="J94" s="351">
        <v>0.86236218862458214</v>
      </c>
      <c r="K94" s="351">
        <v>0.96113700619999998</v>
      </c>
      <c r="L94" s="351">
        <v>0.94753231960663153</v>
      </c>
      <c r="M94" s="351">
        <v>0.93906968805206248</v>
      </c>
      <c r="N94" s="351">
        <v>1.501082457026776</v>
      </c>
      <c r="O94" s="351">
        <v>1.4351380023011784</v>
      </c>
      <c r="P94" s="351">
        <v>1.5815413959170561</v>
      </c>
      <c r="Q94" s="351">
        <v>1.7490689632282146</v>
      </c>
      <c r="R94" s="351">
        <v>2.0117318039533116</v>
      </c>
      <c r="S94" s="351">
        <v>2.1741299978629192</v>
      </c>
      <c r="T94" s="351">
        <v>2.3196477206077408</v>
      </c>
      <c r="U94" s="351">
        <v>2.420026607406788</v>
      </c>
      <c r="V94" s="351">
        <v>2.6141296237285947</v>
      </c>
      <c r="W94" s="351">
        <v>2.4487117820319853</v>
      </c>
      <c r="X94" s="350">
        <v>2.3359668847814721</v>
      </c>
      <c r="Y94" s="350">
        <v>2.4068281735338921</v>
      </c>
      <c r="Z94" s="350">
        <v>2.4830554554239259</v>
      </c>
    </row>
    <row r="95" spans="1:26" x14ac:dyDescent="0.2">
      <c r="A95" s="162" t="s">
        <v>75</v>
      </c>
      <c r="B95" s="165" t="s">
        <v>76</v>
      </c>
      <c r="C95" s="351">
        <v>0.23886155566386749</v>
      </c>
      <c r="D95" s="351">
        <v>0.27506670036411274</v>
      </c>
      <c r="E95" s="351">
        <v>0.27449268348417244</v>
      </c>
      <c r="F95" s="351">
        <v>0.25812468844276848</v>
      </c>
      <c r="G95" s="351">
        <v>0.25820444283068955</v>
      </c>
      <c r="H95" s="351">
        <v>0.31016159755662498</v>
      </c>
      <c r="I95" s="351">
        <v>0.35951998656227846</v>
      </c>
      <c r="J95" s="351">
        <v>0.36068282286791198</v>
      </c>
      <c r="K95" s="351">
        <v>0.36148651143061883</v>
      </c>
      <c r="L95" s="351">
        <v>0.47734414990764545</v>
      </c>
      <c r="M95" s="351">
        <v>0.50995933528777249</v>
      </c>
      <c r="N95" s="351">
        <v>0.49981243165971739</v>
      </c>
      <c r="O95" s="351">
        <v>0.50224834995439727</v>
      </c>
      <c r="P95" s="351">
        <v>0.54458620405288938</v>
      </c>
      <c r="Q95" s="351">
        <v>0.6023950285761388</v>
      </c>
      <c r="R95" s="351">
        <v>0.58451712117380372</v>
      </c>
      <c r="S95" s="351">
        <v>0.61880678185644444</v>
      </c>
      <c r="T95" s="351">
        <v>0.6086733755450352</v>
      </c>
      <c r="U95" s="351">
        <v>0.63128336047032307</v>
      </c>
      <c r="V95" s="351">
        <v>0.70753454008319017</v>
      </c>
      <c r="W95" s="351">
        <v>0.69432547822869228</v>
      </c>
      <c r="X95" s="350">
        <v>0.65065184372971518</v>
      </c>
      <c r="Y95" s="350">
        <v>0.65913799930093231</v>
      </c>
      <c r="Z95" s="350">
        <v>0.68779915564653682</v>
      </c>
    </row>
    <row r="96" spans="1:26" x14ac:dyDescent="0.2">
      <c r="A96" s="162"/>
      <c r="B96" s="361" t="s">
        <v>408</v>
      </c>
      <c r="C96" s="351">
        <v>-0.25808797469759887</v>
      </c>
      <c r="D96" s="351">
        <v>-0.22504005313934058</v>
      </c>
      <c r="E96" s="351">
        <v>-0.24181823585712511</v>
      </c>
      <c r="F96" s="351">
        <v>-0.2570552802122667</v>
      </c>
      <c r="G96" s="351">
        <v>-0.37611434591256138</v>
      </c>
      <c r="H96" s="351">
        <v>-0.49462304571492194</v>
      </c>
      <c r="I96" s="351">
        <v>-0.53017459721306459</v>
      </c>
      <c r="J96" s="351">
        <v>-0.71568750126689695</v>
      </c>
      <c r="K96" s="351">
        <v>-0.35139716882224237</v>
      </c>
      <c r="L96" s="351">
        <v>-0.34484772774906691</v>
      </c>
      <c r="M96" s="351">
        <v>-0.458424608233307</v>
      </c>
      <c r="N96" s="351">
        <v>-0.62297229301842438</v>
      </c>
      <c r="O96" s="351">
        <v>-0.77253853370201797</v>
      </c>
      <c r="P96" s="351">
        <v>-0.72931869228368029</v>
      </c>
      <c r="Q96" s="351">
        <v>-0.86867073045664189</v>
      </c>
      <c r="R96" s="351">
        <v>-0.84784465274508136</v>
      </c>
      <c r="S96" s="351">
        <v>-0.85371977741984184</v>
      </c>
      <c r="T96" s="351">
        <v>-0.89932468422444589</v>
      </c>
      <c r="U96" s="351">
        <v>-0.82709981935832744</v>
      </c>
      <c r="V96" s="351">
        <v>-0.74084331629912348</v>
      </c>
      <c r="W96" s="351">
        <v>-0.70276773121097147</v>
      </c>
      <c r="X96" s="350">
        <v>-0.67831488761455261</v>
      </c>
      <c r="Y96" s="350">
        <v>-0.55652913148984862</v>
      </c>
      <c r="Z96" s="350">
        <v>-0.63116914437601035</v>
      </c>
    </row>
    <row r="97" spans="1:33" s="10" customFormat="1" x14ac:dyDescent="0.2">
      <c r="A97" s="359"/>
      <c r="B97" s="360" t="s">
        <v>511</v>
      </c>
      <c r="C97" s="362">
        <v>32.795719365753868</v>
      </c>
      <c r="D97" s="362">
        <v>35.281081980945693</v>
      </c>
      <c r="E97" s="362">
        <v>34.845700637829182</v>
      </c>
      <c r="F97" s="362">
        <v>40.416595149027536</v>
      </c>
      <c r="G97" s="362">
        <v>36.462043387876605</v>
      </c>
      <c r="H97" s="362">
        <v>37.776565348796524</v>
      </c>
      <c r="I97" s="362">
        <v>40.297603181455536</v>
      </c>
      <c r="J97" s="362">
        <v>39.449879696588226</v>
      </c>
      <c r="K97" s="362">
        <v>41.714440807448021</v>
      </c>
      <c r="L97" s="362">
        <v>39.216870389313151</v>
      </c>
      <c r="M97" s="362">
        <v>41.428722772146855</v>
      </c>
      <c r="N97" s="362">
        <v>40.990200545436252</v>
      </c>
      <c r="O97" s="362">
        <v>42.932710156273856</v>
      </c>
      <c r="P97" s="362">
        <v>44.387117679817635</v>
      </c>
      <c r="Q97" s="362">
        <v>48.274741445436547</v>
      </c>
      <c r="R97" s="362">
        <v>47.160063925457855</v>
      </c>
      <c r="S97" s="362">
        <v>49.987862540930685</v>
      </c>
      <c r="T97" s="362">
        <v>54.614010913875248</v>
      </c>
      <c r="U97" s="362">
        <v>51.318997429562742</v>
      </c>
      <c r="V97" s="362">
        <v>44.679950583884292</v>
      </c>
      <c r="W97" s="362">
        <v>49.511535403859178</v>
      </c>
      <c r="X97" s="858">
        <v>48.471351287527547</v>
      </c>
      <c r="Y97" s="858">
        <v>51.13430105169374</v>
      </c>
      <c r="Z97" s="858">
        <v>48.617283921881771</v>
      </c>
      <c r="AA97"/>
      <c r="AB97"/>
      <c r="AC97"/>
      <c r="AD97"/>
      <c r="AE97"/>
      <c r="AF97"/>
      <c r="AG97"/>
    </row>
    <row r="98" spans="1:33" x14ac:dyDescent="0.2">
      <c r="A98" s="162"/>
      <c r="B98" s="361" t="s">
        <v>559</v>
      </c>
      <c r="C98" s="351">
        <v>2.5727215000000001</v>
      </c>
      <c r="D98" s="351">
        <v>3.1612517499999999</v>
      </c>
      <c r="E98" s="351">
        <v>3.0536779999999997</v>
      </c>
      <c r="F98" s="351">
        <v>3.765015</v>
      </c>
      <c r="G98" s="351">
        <v>4.2386900000000001</v>
      </c>
      <c r="H98" s="351">
        <v>4.8721399999999999</v>
      </c>
      <c r="I98" s="351">
        <v>4.9470270000000003</v>
      </c>
      <c r="J98" s="351">
        <v>4.406663</v>
      </c>
      <c r="K98" s="351">
        <v>4.6804579999999998</v>
      </c>
      <c r="L98" s="351">
        <v>4.8064840000000002</v>
      </c>
      <c r="M98" s="351">
        <v>5.8401388499999998</v>
      </c>
      <c r="N98" s="351">
        <v>5.85369093</v>
      </c>
      <c r="O98" s="351">
        <v>5.2155411300000001</v>
      </c>
      <c r="P98" s="351">
        <v>5.4172897799999999</v>
      </c>
      <c r="Q98" s="351">
        <v>6.1615578600000003</v>
      </c>
      <c r="R98" s="351">
        <v>6.2208199999999998</v>
      </c>
      <c r="S98" s="351">
        <v>4.6374842100000002</v>
      </c>
      <c r="T98" s="351">
        <v>4.6184805499999992</v>
      </c>
      <c r="U98" s="351">
        <v>4.4340359999999999</v>
      </c>
      <c r="V98" s="351">
        <v>4.3303629499999996</v>
      </c>
      <c r="W98" s="351">
        <v>4.2029742700000003</v>
      </c>
      <c r="X98" s="350">
        <v>4.5467579899999997</v>
      </c>
      <c r="Y98" s="350">
        <v>4.8528491599999999</v>
      </c>
      <c r="Z98" s="350">
        <v>4.6438085000000004</v>
      </c>
    </row>
    <row r="99" spans="1:33" x14ac:dyDescent="0.2">
      <c r="A99" s="162"/>
      <c r="B99" s="361" t="s">
        <v>512</v>
      </c>
      <c r="C99" s="351">
        <v>-0.30682607009990259</v>
      </c>
      <c r="D99" s="351">
        <v>-1.0641926651403049</v>
      </c>
      <c r="E99" s="351">
        <v>-0.3106125484793637</v>
      </c>
      <c r="F99" s="351">
        <v>-0.32034608421804189</v>
      </c>
      <c r="G99" s="351">
        <v>-0.41324428257133916</v>
      </c>
      <c r="H99" s="351">
        <v>-0.21721958609507594</v>
      </c>
      <c r="I99" s="351">
        <v>-0.4388815831195233</v>
      </c>
      <c r="J99" s="351">
        <v>-0.26103587192638172</v>
      </c>
      <c r="K99" s="351">
        <v>-0.10922</v>
      </c>
      <c r="L99" s="351">
        <v>-0.36771299999999996</v>
      </c>
      <c r="M99" s="351">
        <v>-0.24520909077434688</v>
      </c>
      <c r="N99" s="351">
        <v>-0.244149</v>
      </c>
      <c r="O99" s="351">
        <v>-0.39907425137043706</v>
      </c>
      <c r="P99" s="351">
        <v>-2.3424754712854314</v>
      </c>
      <c r="Q99" s="351">
        <v>-2.0430829673647208</v>
      </c>
      <c r="R99" s="351">
        <v>-0.89692563745299314</v>
      </c>
      <c r="S99" s="351">
        <v>-0.88589720121144122</v>
      </c>
      <c r="T99" s="351">
        <v>-0.6746496586137678</v>
      </c>
      <c r="U99" s="351">
        <v>-0.7087277517772772</v>
      </c>
      <c r="V99" s="351">
        <v>-1.1084306229893319</v>
      </c>
      <c r="W99" s="351">
        <v>-0.94404614357306804</v>
      </c>
      <c r="X99" s="350">
        <v>-0.71633401014398745</v>
      </c>
      <c r="Y99" s="350">
        <v>-0.50740285213948222</v>
      </c>
      <c r="Z99" s="350">
        <v>-1.2332345969301803</v>
      </c>
    </row>
    <row r="100" spans="1:33" ht="20.25" customHeight="1" x14ac:dyDescent="0.2">
      <c r="A100" s="170"/>
      <c r="B100" s="171" t="s">
        <v>562</v>
      </c>
      <c r="C100" s="363">
        <v>35.061614795653966</v>
      </c>
      <c r="D100" s="363">
        <v>37.378141065805387</v>
      </c>
      <c r="E100" s="363">
        <v>37.588766089349818</v>
      </c>
      <c r="F100" s="363">
        <v>43.86126406480949</v>
      </c>
      <c r="G100" s="363">
        <v>40.287489105305262</v>
      </c>
      <c r="H100" s="363">
        <v>42.431485762701449</v>
      </c>
      <c r="I100" s="363">
        <v>44.80574859833601</v>
      </c>
      <c r="J100" s="363">
        <v>43.595506824661847</v>
      </c>
      <c r="K100" s="363">
        <v>46.285678807448022</v>
      </c>
      <c r="L100" s="363">
        <v>43.655641389313146</v>
      </c>
      <c r="M100" s="363">
        <v>47.023652531372512</v>
      </c>
      <c r="N100" s="363">
        <v>46.599742475436251</v>
      </c>
      <c r="O100" s="363">
        <v>47.749177034903418</v>
      </c>
      <c r="P100" s="363">
        <v>47.4619319885322</v>
      </c>
      <c r="Q100" s="363">
        <v>52.393216338071831</v>
      </c>
      <c r="R100" s="363">
        <v>52.483958288004857</v>
      </c>
      <c r="S100" s="363">
        <v>53.739449549719247</v>
      </c>
      <c r="T100" s="363">
        <v>58.557841805261482</v>
      </c>
      <c r="U100" s="363">
        <v>55.044305677785466</v>
      </c>
      <c r="V100" s="363">
        <v>47.901882910894962</v>
      </c>
      <c r="W100" s="363">
        <v>52.770463530286108</v>
      </c>
      <c r="X100" s="368">
        <v>52.301775267383555</v>
      </c>
      <c r="Y100" s="368">
        <v>55.479747359554253</v>
      </c>
      <c r="Z100" s="368">
        <v>52.027857824951589</v>
      </c>
    </row>
    <row r="101" spans="1:33" s="861" customFormat="1" ht="21" customHeight="1" x14ac:dyDescent="0.2">
      <c r="A101" s="960"/>
      <c r="B101" s="962" t="s">
        <v>1237</v>
      </c>
      <c r="C101" s="961"/>
      <c r="D101" s="961"/>
      <c r="E101" s="961"/>
      <c r="F101" s="961"/>
      <c r="G101" s="961"/>
      <c r="H101" s="961"/>
      <c r="I101" s="961">
        <v>43.210490145482012</v>
      </c>
      <c r="J101" s="961">
        <v>42.496909789007127</v>
      </c>
      <c r="K101" s="961">
        <v>43.730023807448021</v>
      </c>
      <c r="L101" s="961">
        <v>41.713905143779115</v>
      </c>
      <c r="M101" s="961">
        <v>44.666561531372516</v>
      </c>
      <c r="N101" s="961">
        <v>45.233928443853522</v>
      </c>
      <c r="O101" s="961">
        <v>45.510438916412681</v>
      </c>
      <c r="P101" s="961">
        <v>44.160046876648494</v>
      </c>
      <c r="Q101" s="961">
        <v>50.49450633807183</v>
      </c>
      <c r="R101" s="961">
        <v>50.832626038004854</v>
      </c>
      <c r="S101" s="961">
        <v>49.015183049719248</v>
      </c>
      <c r="T101" s="961">
        <v>49.60399705526148</v>
      </c>
      <c r="U101" s="961">
        <v>49.867944677785466</v>
      </c>
      <c r="V101" s="961">
        <v>49.135869910894961</v>
      </c>
      <c r="W101" s="961">
        <v>49.999488477290186</v>
      </c>
      <c r="X101" s="961">
        <v>49.735834267383552</v>
      </c>
      <c r="Y101" s="961">
        <v>51.148266359554256</v>
      </c>
      <c r="Z101" s="961">
        <v>48.979880824951586</v>
      </c>
    </row>
    <row r="102" spans="1:33" s="861" customFormat="1" ht="21" customHeight="1" x14ac:dyDescent="0.2">
      <c r="A102" s="960"/>
      <c r="B102" s="962"/>
      <c r="C102" s="961"/>
      <c r="D102" s="961"/>
      <c r="E102" s="961"/>
      <c r="F102" s="961"/>
      <c r="G102" s="961"/>
      <c r="H102" s="961"/>
      <c r="I102" s="961"/>
      <c r="J102" s="961"/>
      <c r="K102" s="961"/>
      <c r="L102" s="961"/>
      <c r="M102" s="961"/>
      <c r="N102" s="961"/>
      <c r="O102" s="961"/>
      <c r="P102" s="961"/>
      <c r="Q102" s="961"/>
      <c r="R102" s="961"/>
      <c r="S102" s="961"/>
      <c r="T102" s="961"/>
      <c r="U102" s="961"/>
      <c r="V102" s="961"/>
      <c r="W102" s="961"/>
      <c r="X102" s="961"/>
      <c r="Y102" s="961"/>
      <c r="Z102" s="961"/>
    </row>
    <row r="103" spans="1:33" s="861" customFormat="1" ht="15" x14ac:dyDescent="0.2">
      <c r="A103" s="981" t="s">
        <v>1387</v>
      </c>
      <c r="B103" s="962"/>
      <c r="C103" s="961"/>
      <c r="D103" s="961"/>
      <c r="E103" s="961"/>
      <c r="F103" s="961"/>
      <c r="G103" s="961"/>
      <c r="H103" s="961"/>
      <c r="I103" s="961"/>
      <c r="J103" s="961"/>
      <c r="K103" s="961"/>
      <c r="L103" s="961"/>
      <c r="M103" s="961"/>
      <c r="N103" s="961"/>
      <c r="O103" s="961"/>
      <c r="P103" s="961"/>
      <c r="Q103" s="961"/>
      <c r="R103" s="961"/>
      <c r="S103" s="961"/>
      <c r="T103" s="961"/>
      <c r="U103" s="961"/>
      <c r="V103" s="961"/>
      <c r="W103" s="961"/>
      <c r="X103" s="961"/>
      <c r="Y103" s="961"/>
      <c r="Z103" s="961"/>
    </row>
    <row r="104" spans="1:33" s="144" customFormat="1" ht="20.25" customHeight="1" x14ac:dyDescent="0.2">
      <c r="A104" s="180" t="s">
        <v>1188</v>
      </c>
      <c r="X104" s="861"/>
      <c r="Y104" s="861"/>
      <c r="Z104" s="861"/>
      <c r="AA104"/>
      <c r="AB104"/>
      <c r="AC104"/>
      <c r="AD104"/>
      <c r="AE104"/>
      <c r="AF104"/>
      <c r="AG104"/>
    </row>
    <row r="105" spans="1:33" ht="15" x14ac:dyDescent="0.2">
      <c r="A105" s="132" t="str">
        <f>Index!B60</f>
        <v>Table 7e :   Yap: GDP Implicit price deflators by industry, FY2003-FY2015</v>
      </c>
    </row>
    <row r="106" spans="1:33" ht="18.75" customHeight="1" x14ac:dyDescent="0.2">
      <c r="A106" s="159"/>
      <c r="B106" s="160" t="s">
        <v>446</v>
      </c>
      <c r="C106" s="161" t="str">
        <f t="shared" ref="C106:Q106" si="55">C2</f>
        <v>FY1995</v>
      </c>
      <c r="D106" s="161" t="str">
        <f t="shared" si="55"/>
        <v>FY1996</v>
      </c>
      <c r="E106" s="161" t="str">
        <f t="shared" si="55"/>
        <v>FY1997</v>
      </c>
      <c r="F106" s="161" t="str">
        <f t="shared" si="55"/>
        <v>FY1998</v>
      </c>
      <c r="G106" s="161" t="str">
        <f t="shared" si="55"/>
        <v>FY1999</v>
      </c>
      <c r="H106" s="161" t="str">
        <f t="shared" si="55"/>
        <v>FY2000</v>
      </c>
      <c r="I106" s="161" t="str">
        <f t="shared" si="55"/>
        <v>FY2001</v>
      </c>
      <c r="J106" s="161" t="str">
        <f t="shared" si="55"/>
        <v>FY2002</v>
      </c>
      <c r="K106" s="161" t="str">
        <f t="shared" si="55"/>
        <v>FY2003</v>
      </c>
      <c r="L106" s="161" t="str">
        <f t="shared" si="55"/>
        <v>FY2004</v>
      </c>
      <c r="M106" s="161" t="str">
        <f t="shared" si="55"/>
        <v>FY2005</v>
      </c>
      <c r="N106" s="161" t="str">
        <f t="shared" si="55"/>
        <v>FY2006</v>
      </c>
      <c r="O106" s="161" t="str">
        <f t="shared" si="55"/>
        <v>FY2007</v>
      </c>
      <c r="P106" s="161" t="str">
        <f t="shared" si="55"/>
        <v>FY2008</v>
      </c>
      <c r="Q106" s="161" t="str">
        <f t="shared" si="55"/>
        <v>FY2009</v>
      </c>
      <c r="R106" s="161" t="str">
        <f t="shared" ref="R106:W106" si="56">R2</f>
        <v>FY2010</v>
      </c>
      <c r="S106" s="161" t="str">
        <f t="shared" si="56"/>
        <v>FY2011</v>
      </c>
      <c r="T106" s="161" t="str">
        <f t="shared" si="56"/>
        <v>FY2012</v>
      </c>
      <c r="U106" s="161" t="str">
        <f t="shared" si="56"/>
        <v>FY2013</v>
      </c>
      <c r="V106" s="161" t="str">
        <f t="shared" si="56"/>
        <v>FY2014</v>
      </c>
      <c r="W106" s="161" t="str">
        <f t="shared" si="56"/>
        <v>FY2015</v>
      </c>
      <c r="X106" s="857" t="str">
        <f t="shared" ref="X106:Y106" si="57">X2</f>
        <v>FY2016</v>
      </c>
      <c r="Y106" s="857" t="str">
        <f t="shared" si="57"/>
        <v>FY2017</v>
      </c>
      <c r="Z106" s="857" t="str">
        <f t="shared" ref="Z106" si="58">Z2</f>
        <v>FY2018</v>
      </c>
    </row>
    <row r="107" spans="1:33" ht="18.75" customHeight="1" x14ac:dyDescent="0.2">
      <c r="A107" s="162" t="s">
        <v>48</v>
      </c>
      <c r="B107" s="163" t="s">
        <v>49</v>
      </c>
      <c r="C107" s="351">
        <f t="shared" ref="C107:C123" si="59">IF(C81&lt;&gt;0,C81/C3*100,0)</f>
        <v>94.437565101855085</v>
      </c>
      <c r="D107" s="351">
        <f t="shared" ref="D107:Q107" si="60">IF(D81&lt;&gt;0,D81/D3*100,0)</f>
        <v>97.075751080570683</v>
      </c>
      <c r="E107" s="351">
        <f t="shared" si="60"/>
        <v>99.668801130806628</v>
      </c>
      <c r="F107" s="351">
        <f t="shared" si="60"/>
        <v>101.2921254067072</v>
      </c>
      <c r="G107" s="351">
        <f t="shared" si="60"/>
        <v>103.22654238805049</v>
      </c>
      <c r="H107" s="351">
        <f t="shared" si="60"/>
        <v>101.57553929157599</v>
      </c>
      <c r="I107" s="351">
        <f t="shared" si="60"/>
        <v>101.52911711291412</v>
      </c>
      <c r="J107" s="351">
        <f t="shared" si="60"/>
        <v>100.67079038114422</v>
      </c>
      <c r="K107" s="351">
        <f t="shared" si="60"/>
        <v>101.57153229461507</v>
      </c>
      <c r="L107" s="351">
        <f t="shared" si="60"/>
        <v>100</v>
      </c>
      <c r="M107" s="351">
        <f t="shared" si="60"/>
        <v>102.56307622373215</v>
      </c>
      <c r="N107" s="351">
        <f t="shared" si="60"/>
        <v>107.74729203043682</v>
      </c>
      <c r="O107" s="351">
        <f t="shared" si="60"/>
        <v>118.62363796351076</v>
      </c>
      <c r="P107" s="351">
        <f t="shared" si="60"/>
        <v>120.82384819418644</v>
      </c>
      <c r="Q107" s="351">
        <f t="shared" si="60"/>
        <v>121.95610887767039</v>
      </c>
      <c r="R107" s="351">
        <f t="shared" ref="R107:U123" si="61">IF(R81&lt;&gt;0,R81/R3*100,0)</f>
        <v>120.97751432532584</v>
      </c>
      <c r="S107" s="351">
        <f t="shared" si="61"/>
        <v>121.43473429339122</v>
      </c>
      <c r="T107" s="351">
        <f t="shared" si="61"/>
        <v>123.39294098782239</v>
      </c>
      <c r="U107" s="351">
        <f t="shared" si="61"/>
        <v>123.94776036031388</v>
      </c>
      <c r="V107" s="351">
        <f t="shared" ref="V107:W107" si="62">IF(V81&lt;&gt;0,V81/V3*100,0)</f>
        <v>127.30766021915147</v>
      </c>
      <c r="W107" s="351">
        <f t="shared" si="62"/>
        <v>126.40098723994416</v>
      </c>
      <c r="X107" s="350">
        <f t="shared" ref="X107:Y107" si="63">IF(X81&lt;&gt;0,X81/X3*100,0)</f>
        <v>126.18715220914484</v>
      </c>
      <c r="Y107" s="350">
        <f t="shared" si="63"/>
        <v>126.41326932292148</v>
      </c>
      <c r="Z107" s="350">
        <f t="shared" ref="Z107" si="64">IF(Z81&lt;&gt;0,Z81/Z3*100,0)</f>
        <v>90.767122626267323</v>
      </c>
    </row>
    <row r="108" spans="1:33" x14ac:dyDescent="0.2">
      <c r="A108" s="162" t="s">
        <v>50</v>
      </c>
      <c r="B108" s="165" t="s">
        <v>510</v>
      </c>
      <c r="C108" s="351">
        <f t="shared" si="59"/>
        <v>95.017286380659939</v>
      </c>
      <c r="D108" s="351">
        <f t="shared" ref="D108:Q108" si="65">IF(D82&lt;&gt;0,D82/D4*100,0)</f>
        <v>96.502747093964445</v>
      </c>
      <c r="E108" s="351">
        <f t="shared" si="65"/>
        <v>97.43365973818922</v>
      </c>
      <c r="F108" s="351">
        <f t="shared" si="65"/>
        <v>94.983182187224813</v>
      </c>
      <c r="G108" s="351">
        <f t="shared" si="65"/>
        <v>99.146181157808229</v>
      </c>
      <c r="H108" s="351">
        <f t="shared" si="65"/>
        <v>95.847595448759165</v>
      </c>
      <c r="I108" s="351">
        <f t="shared" si="65"/>
        <v>95.157759386628598</v>
      </c>
      <c r="J108" s="351">
        <f t="shared" si="65"/>
        <v>97.519549007258007</v>
      </c>
      <c r="K108" s="351">
        <f t="shared" si="65"/>
        <v>98.947910946882445</v>
      </c>
      <c r="L108" s="351">
        <f t="shared" si="65"/>
        <v>100</v>
      </c>
      <c r="M108" s="351">
        <f t="shared" si="65"/>
        <v>104.56190194641999</v>
      </c>
      <c r="N108" s="351">
        <f t="shared" si="65"/>
        <v>104.89601032881815</v>
      </c>
      <c r="O108" s="351">
        <f t="shared" si="65"/>
        <v>126.7057078462251</v>
      </c>
      <c r="P108" s="351">
        <f t="shared" si="65"/>
        <v>142.04618082610008</v>
      </c>
      <c r="Q108" s="351">
        <f t="shared" si="65"/>
        <v>126.00177086317383</v>
      </c>
      <c r="R108" s="351">
        <f t="shared" si="61"/>
        <v>229.0109316615636</v>
      </c>
      <c r="S108" s="351">
        <f t="shared" si="61"/>
        <v>118.55402525858445</v>
      </c>
      <c r="T108" s="351">
        <f t="shared" si="61"/>
        <v>193.93478940452391</v>
      </c>
      <c r="U108" s="351">
        <f t="shared" si="61"/>
        <v>218.64611065457771</v>
      </c>
      <c r="V108" s="351">
        <f t="shared" ref="V108:W108" si="66">IF(V82&lt;&gt;0,V82/V4*100,0)</f>
        <v>56.569319534951376</v>
      </c>
      <c r="W108" s="351">
        <f t="shared" si="66"/>
        <v>82.772879020000573</v>
      </c>
      <c r="X108" s="350">
        <f t="shared" ref="X108:Y108" si="67">IF(X82&lt;&gt;0,X82/X4*100,0)</f>
        <v>132.56568331998469</v>
      </c>
      <c r="Y108" s="350">
        <f t="shared" si="67"/>
        <v>205.60869874751836</v>
      </c>
      <c r="Z108" s="350">
        <f t="shared" ref="Z108" si="68">IF(Z82&lt;&gt;0,Z82/Z4*100,0)</f>
        <v>144.79287037088412</v>
      </c>
    </row>
    <row r="109" spans="1:33" x14ac:dyDescent="0.2">
      <c r="A109" s="162" t="s">
        <v>52</v>
      </c>
      <c r="B109" s="165" t="s">
        <v>53</v>
      </c>
      <c r="C109" s="351">
        <f t="shared" si="59"/>
        <v>0</v>
      </c>
      <c r="D109" s="351">
        <f t="shared" ref="D109:Q109" si="69">IF(D83&lt;&gt;0,D83/D5*100,0)</f>
        <v>0</v>
      </c>
      <c r="E109" s="351">
        <f t="shared" si="69"/>
        <v>0</v>
      </c>
      <c r="F109" s="351">
        <f t="shared" si="69"/>
        <v>0</v>
      </c>
      <c r="G109" s="351">
        <f t="shared" si="69"/>
        <v>0</v>
      </c>
      <c r="H109" s="351">
        <f t="shared" si="69"/>
        <v>0</v>
      </c>
      <c r="I109" s="351">
        <f t="shared" si="69"/>
        <v>0</v>
      </c>
      <c r="J109" s="351">
        <f t="shared" si="69"/>
        <v>0</v>
      </c>
      <c r="K109" s="351">
        <f t="shared" si="69"/>
        <v>0</v>
      </c>
      <c r="L109" s="351">
        <f t="shared" si="69"/>
        <v>0</v>
      </c>
      <c r="M109" s="351">
        <f t="shared" si="69"/>
        <v>0</v>
      </c>
      <c r="N109" s="351">
        <f t="shared" si="69"/>
        <v>0</v>
      </c>
      <c r="O109" s="351">
        <f t="shared" si="69"/>
        <v>0</v>
      </c>
      <c r="P109" s="351">
        <f t="shared" si="69"/>
        <v>0</v>
      </c>
      <c r="Q109" s="351">
        <f t="shared" si="69"/>
        <v>0</v>
      </c>
      <c r="R109" s="351">
        <f t="shared" si="61"/>
        <v>0</v>
      </c>
      <c r="S109" s="351">
        <f t="shared" si="61"/>
        <v>0</v>
      </c>
      <c r="T109" s="351">
        <f t="shared" si="61"/>
        <v>0</v>
      </c>
      <c r="U109" s="351">
        <f t="shared" si="61"/>
        <v>0</v>
      </c>
      <c r="V109" s="351">
        <f t="shared" ref="V109:W109" si="70">IF(V83&lt;&gt;0,V83/V5*100,0)</f>
        <v>0</v>
      </c>
      <c r="W109" s="351">
        <f t="shared" si="70"/>
        <v>0</v>
      </c>
      <c r="X109" s="350">
        <f t="shared" ref="X109:Y109" si="71">IF(X83&lt;&gt;0,X83/X5*100,0)</f>
        <v>0</v>
      </c>
      <c r="Y109" s="350">
        <f t="shared" si="71"/>
        <v>0</v>
      </c>
      <c r="Z109" s="350">
        <f t="shared" ref="Z109" si="72">IF(Z83&lt;&gt;0,Z83/Z5*100,0)</f>
        <v>0</v>
      </c>
    </row>
    <row r="110" spans="1:33" x14ac:dyDescent="0.2">
      <c r="A110" s="162" t="s">
        <v>54</v>
      </c>
      <c r="B110" s="165" t="s">
        <v>55</v>
      </c>
      <c r="C110" s="351">
        <f t="shared" si="59"/>
        <v>88.612025667953901</v>
      </c>
      <c r="D110" s="351">
        <f t="shared" ref="D110:Q110" si="73">IF(D84&lt;&gt;0,D84/D6*100,0)</f>
        <v>91.089865104257115</v>
      </c>
      <c r="E110" s="351">
        <f t="shared" si="73"/>
        <v>93.518928173703969</v>
      </c>
      <c r="F110" s="351">
        <f t="shared" si="73"/>
        <v>95.045628456308108</v>
      </c>
      <c r="G110" s="351">
        <f t="shared" si="73"/>
        <v>96.869864576736063</v>
      </c>
      <c r="H110" s="351">
        <f t="shared" si="73"/>
        <v>98.487684835463085</v>
      </c>
      <c r="I110" s="351">
        <f t="shared" si="73"/>
        <v>99.066398751106149</v>
      </c>
      <c r="J110" s="351">
        <f t="shared" si="73"/>
        <v>98.777322798434966</v>
      </c>
      <c r="K110" s="351">
        <f t="shared" si="73"/>
        <v>98.412312074147295</v>
      </c>
      <c r="L110" s="351">
        <f t="shared" si="73"/>
        <v>100</v>
      </c>
      <c r="M110" s="351">
        <f t="shared" si="73"/>
        <v>103.28966444882661</v>
      </c>
      <c r="N110" s="351">
        <f t="shared" si="73"/>
        <v>106.49114646232316</v>
      </c>
      <c r="O110" s="351">
        <f t="shared" si="73"/>
        <v>109.60436133462763</v>
      </c>
      <c r="P110" s="351">
        <f t="shared" si="73"/>
        <v>116.88286757542473</v>
      </c>
      <c r="Q110" s="351">
        <f t="shared" si="73"/>
        <v>126.32601179073821</v>
      </c>
      <c r="R110" s="351">
        <f t="shared" si="61"/>
        <v>129.85496908020875</v>
      </c>
      <c r="S110" s="351">
        <f t="shared" si="61"/>
        <v>134.62309596592078</v>
      </c>
      <c r="T110" s="351">
        <f t="shared" si="61"/>
        <v>142.13519859571596</v>
      </c>
      <c r="U110" s="351">
        <f t="shared" si="61"/>
        <v>145.74685972151539</v>
      </c>
      <c r="V110" s="351">
        <f t="shared" ref="V110:W110" si="74">IF(V84&lt;&gt;0,V84/V6*100,0)</f>
        <v>146.88386894944242</v>
      </c>
      <c r="W110" s="351">
        <f t="shared" si="74"/>
        <v>146.7474702862275</v>
      </c>
      <c r="X110" s="350">
        <f t="shared" ref="X110:Y110" si="75">IF(X84&lt;&gt;0,X84/X6*100,0)</f>
        <v>144.61357022199974</v>
      </c>
      <c r="Y110" s="350">
        <f t="shared" si="75"/>
        <v>144.63773267502191</v>
      </c>
      <c r="Z110" s="350">
        <f t="shared" ref="Z110" si="76">IF(Z84&lt;&gt;0,Z84/Z6*100,0)</f>
        <v>146.31726961753074</v>
      </c>
    </row>
    <row r="111" spans="1:33" x14ac:dyDescent="0.2">
      <c r="A111" s="162" t="s">
        <v>56</v>
      </c>
      <c r="B111" s="165" t="s">
        <v>57</v>
      </c>
      <c r="C111" s="351">
        <f t="shared" si="59"/>
        <v>42.645105028920781</v>
      </c>
      <c r="D111" s="351">
        <f t="shared" ref="D111:Q111" si="77">IF(D85&lt;&gt;0,D85/D7*100,0)</f>
        <v>145.42946070826989</v>
      </c>
      <c r="E111" s="351">
        <f t="shared" si="77"/>
        <v>81.648718002308826</v>
      </c>
      <c r="F111" s="351">
        <f t="shared" si="77"/>
        <v>144.49303952158897</v>
      </c>
      <c r="G111" s="351">
        <f t="shared" si="77"/>
        <v>95.092368383227083</v>
      </c>
      <c r="H111" s="351">
        <f t="shared" si="77"/>
        <v>64.035022982485017</v>
      </c>
      <c r="I111" s="351">
        <f t="shared" si="77"/>
        <v>74.991732530724732</v>
      </c>
      <c r="J111" s="351">
        <f t="shared" si="77"/>
        <v>86.669646806062062</v>
      </c>
      <c r="K111" s="351">
        <f t="shared" si="77"/>
        <v>93.600355717683385</v>
      </c>
      <c r="L111" s="351">
        <f t="shared" si="77"/>
        <v>100</v>
      </c>
      <c r="M111" s="351">
        <f t="shared" si="77"/>
        <v>132.29108817720595</v>
      </c>
      <c r="N111" s="351">
        <f t="shared" si="77"/>
        <v>99.632982823071032</v>
      </c>
      <c r="O111" s="351">
        <f t="shared" si="77"/>
        <v>-7.3288831360900488</v>
      </c>
      <c r="P111" s="351">
        <f t="shared" si="77"/>
        <v>-118.45202409763796</v>
      </c>
      <c r="Q111" s="351">
        <f t="shared" si="77"/>
        <v>173.85145203359144</v>
      </c>
      <c r="R111" s="351">
        <f t="shared" si="61"/>
        <v>85.868379961044184</v>
      </c>
      <c r="S111" s="351">
        <f t="shared" si="61"/>
        <v>96.162074769497821</v>
      </c>
      <c r="T111" s="351">
        <f t="shared" si="61"/>
        <v>119.14325278417724</v>
      </c>
      <c r="U111" s="351">
        <f t="shared" si="61"/>
        <v>234.45101775276149</v>
      </c>
      <c r="V111" s="351">
        <f t="shared" ref="V111:W111" si="78">IF(V85&lt;&gt;0,V85/V7*100,0)</f>
        <v>270.22469860704456</v>
      </c>
      <c r="W111" s="351">
        <f t="shared" si="78"/>
        <v>384.44595690209161</v>
      </c>
      <c r="X111" s="350">
        <f t="shared" ref="X111:Y111" si="79">IF(X85&lt;&gt;0,X85/X7*100,0)</f>
        <v>410.59403599362571</v>
      </c>
      <c r="Y111" s="350">
        <f t="shared" si="79"/>
        <v>309.36996457666044</v>
      </c>
      <c r="Z111" s="350">
        <f t="shared" ref="Z111" si="80">IF(Z85&lt;&gt;0,Z85/Z7*100,0)</f>
        <v>336.43696022432385</v>
      </c>
    </row>
    <row r="112" spans="1:33" x14ac:dyDescent="0.2">
      <c r="A112" s="162" t="s">
        <v>58</v>
      </c>
      <c r="B112" s="165" t="s">
        <v>59</v>
      </c>
      <c r="C112" s="351">
        <f t="shared" si="59"/>
        <v>95.638585627396552</v>
      </c>
      <c r="D112" s="351">
        <f t="shared" ref="D112:Q112" si="81">IF(D86&lt;&gt;0,D86/D8*100,0)</f>
        <v>95.554218521248629</v>
      </c>
      <c r="E112" s="351">
        <f t="shared" si="81"/>
        <v>95.789208948278045</v>
      </c>
      <c r="F112" s="351">
        <f t="shared" si="81"/>
        <v>95.945000387873463</v>
      </c>
      <c r="G112" s="351">
        <f t="shared" si="81"/>
        <v>97.943844599628676</v>
      </c>
      <c r="H112" s="351">
        <f t="shared" si="81"/>
        <v>98.727524244184337</v>
      </c>
      <c r="I112" s="351">
        <f t="shared" si="81"/>
        <v>99.092363715468807</v>
      </c>
      <c r="J112" s="351">
        <f t="shared" si="81"/>
        <v>98.921411770631693</v>
      </c>
      <c r="K112" s="351">
        <f t="shared" si="81"/>
        <v>98.822432124054799</v>
      </c>
      <c r="L112" s="351">
        <f t="shared" si="81"/>
        <v>100</v>
      </c>
      <c r="M112" s="351">
        <f t="shared" si="81"/>
        <v>70.465172765995902</v>
      </c>
      <c r="N112" s="351">
        <f t="shared" si="81"/>
        <v>88.093732476094289</v>
      </c>
      <c r="O112" s="351">
        <f t="shared" si="81"/>
        <v>115.45441305391986</v>
      </c>
      <c r="P112" s="351">
        <f t="shared" si="81"/>
        <v>122.31167087675121</v>
      </c>
      <c r="Q112" s="351">
        <f t="shared" si="81"/>
        <v>127.69093878263237</v>
      </c>
      <c r="R112" s="351">
        <f t="shared" si="61"/>
        <v>130.96356757948288</v>
      </c>
      <c r="S112" s="351">
        <f t="shared" si="61"/>
        <v>135.4596168528418</v>
      </c>
      <c r="T112" s="351">
        <f t="shared" si="61"/>
        <v>142.27288507288949</v>
      </c>
      <c r="U112" s="351">
        <f t="shared" si="61"/>
        <v>145.48063809323594</v>
      </c>
      <c r="V112" s="351">
        <f t="shared" ref="V112:W112" si="82">IF(V86&lt;&gt;0,V86/V8*100,0)</f>
        <v>147.06152758275658</v>
      </c>
      <c r="W112" s="351">
        <f t="shared" si="82"/>
        <v>146.85571081675849</v>
      </c>
      <c r="X112" s="350">
        <f t="shared" ref="X112:Y112" si="83">IF(X86&lt;&gt;0,X86/X8*100,0)</f>
        <v>148.44287438483303</v>
      </c>
      <c r="Y112" s="350">
        <f t="shared" si="83"/>
        <v>147.2343823290862</v>
      </c>
      <c r="Z112" s="350">
        <f t="shared" ref="Z112" si="84">IF(Z86&lt;&gt;0,Z86/Z8*100,0)</f>
        <v>149.84154293413141</v>
      </c>
    </row>
    <row r="113" spans="1:33" x14ac:dyDescent="0.2">
      <c r="A113" s="162" t="s">
        <v>60</v>
      </c>
      <c r="B113" s="165" t="s">
        <v>61</v>
      </c>
      <c r="C113" s="351">
        <f t="shared" si="59"/>
        <v>84.339384136510361</v>
      </c>
      <c r="D113" s="351">
        <f t="shared" ref="D113:Q113" si="85">IF(D87&lt;&gt;0,D87/D9*100,0)</f>
        <v>86.225717583129949</v>
      </c>
      <c r="E113" s="351">
        <f t="shared" si="85"/>
        <v>90.215086693019529</v>
      </c>
      <c r="F113" s="351">
        <f t="shared" si="85"/>
        <v>92.543901489842014</v>
      </c>
      <c r="G113" s="351">
        <f t="shared" si="85"/>
        <v>95.623541066214557</v>
      </c>
      <c r="H113" s="351">
        <f t="shared" si="85"/>
        <v>95.631064628589641</v>
      </c>
      <c r="I113" s="351">
        <f t="shared" si="85"/>
        <v>96.483174242332623</v>
      </c>
      <c r="J113" s="351">
        <f t="shared" si="85"/>
        <v>96.853306450843419</v>
      </c>
      <c r="K113" s="351">
        <f t="shared" si="85"/>
        <v>97.314060655177059</v>
      </c>
      <c r="L113" s="351">
        <f t="shared" si="85"/>
        <v>100</v>
      </c>
      <c r="M113" s="351">
        <f t="shared" si="85"/>
        <v>107.14718880911877</v>
      </c>
      <c r="N113" s="351">
        <f t="shared" si="85"/>
        <v>115.5959724551155</v>
      </c>
      <c r="O113" s="351">
        <f t="shared" si="85"/>
        <v>120.66621827120876</v>
      </c>
      <c r="P113" s="351">
        <f t="shared" si="85"/>
        <v>138.91489475273983</v>
      </c>
      <c r="Q113" s="351">
        <f t="shared" si="85"/>
        <v>140.42299977515677</v>
      </c>
      <c r="R113" s="351">
        <f t="shared" si="61"/>
        <v>141.90523069885026</v>
      </c>
      <c r="S113" s="351">
        <f t="shared" si="61"/>
        <v>146.02097112950406</v>
      </c>
      <c r="T113" s="351">
        <f t="shared" si="61"/>
        <v>155.71125556955059</v>
      </c>
      <c r="U113" s="351">
        <f t="shared" si="61"/>
        <v>158.69392484809981</v>
      </c>
      <c r="V113" s="351">
        <f t="shared" ref="V113:W113" si="86">IF(V87&lt;&gt;0,V87/V9*100,0)</f>
        <v>159.35647407864161</v>
      </c>
      <c r="W113" s="351">
        <f t="shared" si="86"/>
        <v>159.39416071269449</v>
      </c>
      <c r="X113" s="350">
        <f t="shared" ref="X113:Y113" si="87">IF(X87&lt;&gt;0,X87/X9*100,0)</f>
        <v>154.81847087910069</v>
      </c>
      <c r="Y113" s="350">
        <f t="shared" si="87"/>
        <v>152.65917066124467</v>
      </c>
      <c r="Z113" s="350">
        <f t="shared" ref="Z113" si="88">IF(Z87&lt;&gt;0,Z87/Z9*100,0)</f>
        <v>152.68414608989244</v>
      </c>
    </row>
    <row r="114" spans="1:33" x14ac:dyDescent="0.2">
      <c r="A114" s="162" t="s">
        <v>62</v>
      </c>
      <c r="B114" s="165" t="s">
        <v>63</v>
      </c>
      <c r="C114" s="351">
        <f t="shared" si="59"/>
        <v>88.624878374560922</v>
      </c>
      <c r="D114" s="351">
        <f t="shared" ref="D114:Q114" si="89">IF(D88&lt;&gt;0,D88/D10*100,0)</f>
        <v>91.09809937301155</v>
      </c>
      <c r="E114" s="351">
        <f t="shared" si="89"/>
        <v>93.516493539643861</v>
      </c>
      <c r="F114" s="351">
        <f t="shared" si="89"/>
        <v>94.939843050193232</v>
      </c>
      <c r="G114" s="351">
        <f t="shared" si="89"/>
        <v>96.778349758362737</v>
      </c>
      <c r="H114" s="351">
        <f t="shared" si="89"/>
        <v>98.462390764110452</v>
      </c>
      <c r="I114" s="351">
        <f t="shared" si="89"/>
        <v>99.071253839327881</v>
      </c>
      <c r="J114" s="351">
        <f t="shared" si="89"/>
        <v>98.776565933825111</v>
      </c>
      <c r="K114" s="351">
        <f t="shared" si="89"/>
        <v>98.427517263737883</v>
      </c>
      <c r="L114" s="351">
        <f t="shared" si="89"/>
        <v>100</v>
      </c>
      <c r="M114" s="351">
        <f t="shared" si="89"/>
        <v>103.28966444882661</v>
      </c>
      <c r="N114" s="351">
        <f t="shared" si="89"/>
        <v>106.49114646232314</v>
      </c>
      <c r="O114" s="351">
        <f t="shared" si="89"/>
        <v>109.60436133462765</v>
      </c>
      <c r="P114" s="351">
        <f t="shared" si="89"/>
        <v>116.88286757542474</v>
      </c>
      <c r="Q114" s="351">
        <f t="shared" si="89"/>
        <v>126.32601179073819</v>
      </c>
      <c r="R114" s="351">
        <f t="shared" si="61"/>
        <v>129.85496908020875</v>
      </c>
      <c r="S114" s="351">
        <f t="shared" si="61"/>
        <v>134.62309596592078</v>
      </c>
      <c r="T114" s="351">
        <f t="shared" si="61"/>
        <v>142.13519859571596</v>
      </c>
      <c r="U114" s="351">
        <f t="shared" si="61"/>
        <v>145.74685972151536</v>
      </c>
      <c r="V114" s="351">
        <f t="shared" ref="V114:W114" si="90">IF(V88&lt;&gt;0,V88/V10*100,0)</f>
        <v>146.88386894944239</v>
      </c>
      <c r="W114" s="351">
        <f t="shared" si="90"/>
        <v>146.7474702862275</v>
      </c>
      <c r="X114" s="350">
        <f t="shared" ref="X114:Y114" si="91">IF(X88&lt;&gt;0,X88/X10*100,0)</f>
        <v>144.61357022199971</v>
      </c>
      <c r="Y114" s="350">
        <f t="shared" si="91"/>
        <v>144.63773267502194</v>
      </c>
      <c r="Z114" s="350">
        <f t="shared" ref="Z114" si="92">IF(Z88&lt;&gt;0,Z88/Z10*100,0)</f>
        <v>146.31726961753074</v>
      </c>
    </row>
    <row r="115" spans="1:33" x14ac:dyDescent="0.2">
      <c r="A115" s="162" t="s">
        <v>64</v>
      </c>
      <c r="B115" s="165" t="s">
        <v>65</v>
      </c>
      <c r="C115" s="351">
        <f t="shared" si="59"/>
        <v>92.114130932287864</v>
      </c>
      <c r="D115" s="351">
        <f t="shared" ref="D115:Q115" si="93">IF(D89&lt;&gt;0,D89/D11*100,0)</f>
        <v>95.246161569648692</v>
      </c>
      <c r="E115" s="351">
        <f t="shared" si="93"/>
        <v>95.743804477651977</v>
      </c>
      <c r="F115" s="351">
        <f t="shared" si="93"/>
        <v>97.171749590136187</v>
      </c>
      <c r="G115" s="351">
        <f t="shared" si="93"/>
        <v>98.284016162396114</v>
      </c>
      <c r="H115" s="351">
        <f t="shared" si="93"/>
        <v>98.306426504364524</v>
      </c>
      <c r="I115" s="351">
        <f t="shared" si="93"/>
        <v>98.918265405204721</v>
      </c>
      <c r="J115" s="351">
        <f t="shared" si="93"/>
        <v>98.851488814054449</v>
      </c>
      <c r="K115" s="351">
        <f t="shared" si="93"/>
        <v>98.981317883425135</v>
      </c>
      <c r="L115" s="351">
        <f t="shared" si="93"/>
        <v>100</v>
      </c>
      <c r="M115" s="351">
        <f t="shared" si="93"/>
        <v>101.69440253934951</v>
      </c>
      <c r="N115" s="351">
        <f t="shared" si="93"/>
        <v>106.18530781240791</v>
      </c>
      <c r="O115" s="351">
        <f t="shared" si="93"/>
        <v>104.07036349080268</v>
      </c>
      <c r="P115" s="351">
        <f t="shared" si="93"/>
        <v>110.19089432119638</v>
      </c>
      <c r="Q115" s="351">
        <f t="shared" si="93"/>
        <v>117.44453153743409</v>
      </c>
      <c r="R115" s="351">
        <f t="shared" si="61"/>
        <v>119.76118322842746</v>
      </c>
      <c r="S115" s="351">
        <f t="shared" si="61"/>
        <v>123.74514959356324</v>
      </c>
      <c r="T115" s="351">
        <f t="shared" si="61"/>
        <v>129.48961671874568</v>
      </c>
      <c r="U115" s="351">
        <f t="shared" si="61"/>
        <v>132.4486684376696</v>
      </c>
      <c r="V115" s="351">
        <f t="shared" ref="V115:W115" si="94">IF(V89&lt;&gt;0,V89/V11*100,0)</f>
        <v>132.80295837264461</v>
      </c>
      <c r="W115" s="351">
        <f t="shared" si="94"/>
        <v>133.41145539002011</v>
      </c>
      <c r="X115" s="350">
        <f t="shared" ref="X115:Y115" si="95">IF(X89&lt;&gt;0,X89/X11*100,0)</f>
        <v>132.90728589807873</v>
      </c>
      <c r="Y115" s="350">
        <f t="shared" si="95"/>
        <v>133.85553567722829</v>
      </c>
      <c r="Z115" s="350">
        <f t="shared" ref="Z115" si="96">IF(Z89&lt;&gt;0,Z89/Z11*100,0)</f>
        <v>137.76505721102185</v>
      </c>
    </row>
    <row r="116" spans="1:33" x14ac:dyDescent="0.2">
      <c r="A116" s="162" t="s">
        <v>66</v>
      </c>
      <c r="B116" s="163" t="s">
        <v>917</v>
      </c>
      <c r="C116" s="351">
        <f t="shared" si="59"/>
        <v>88.612025667953901</v>
      </c>
      <c r="D116" s="351">
        <f t="shared" ref="D116:Q116" si="97">IF(D90&lt;&gt;0,D90/D12*100,0)</f>
        <v>91.0898651042571</v>
      </c>
      <c r="E116" s="351">
        <f t="shared" si="97"/>
        <v>93.518928173703983</v>
      </c>
      <c r="F116" s="351">
        <f t="shared" si="97"/>
        <v>95.045628456308123</v>
      </c>
      <c r="G116" s="351">
        <f t="shared" si="97"/>
        <v>96.869864576736077</v>
      </c>
      <c r="H116" s="351">
        <f t="shared" si="97"/>
        <v>98.487684835463085</v>
      </c>
      <c r="I116" s="351">
        <f t="shared" si="97"/>
        <v>99.066398751106149</v>
      </c>
      <c r="J116" s="351">
        <f t="shared" si="97"/>
        <v>98.777322798434952</v>
      </c>
      <c r="K116" s="351">
        <f t="shared" si="97"/>
        <v>98.412312074147323</v>
      </c>
      <c r="L116" s="351">
        <f t="shared" si="97"/>
        <v>100</v>
      </c>
      <c r="M116" s="351">
        <f t="shared" si="97"/>
        <v>103.28966444882661</v>
      </c>
      <c r="N116" s="351">
        <f t="shared" si="97"/>
        <v>106.49114646232314</v>
      </c>
      <c r="O116" s="351">
        <f t="shared" si="97"/>
        <v>109.60436133462765</v>
      </c>
      <c r="P116" s="351">
        <f t="shared" si="97"/>
        <v>116.88286757542473</v>
      </c>
      <c r="Q116" s="351">
        <f t="shared" si="97"/>
        <v>126.32601179073821</v>
      </c>
      <c r="R116" s="351">
        <f t="shared" si="61"/>
        <v>129.85496908020878</v>
      </c>
      <c r="S116" s="351">
        <f t="shared" si="61"/>
        <v>134.62309596592081</v>
      </c>
      <c r="T116" s="351">
        <f t="shared" si="61"/>
        <v>142.13519859571596</v>
      </c>
      <c r="U116" s="351">
        <f t="shared" si="61"/>
        <v>145.74685972151542</v>
      </c>
      <c r="V116" s="351">
        <f t="shared" ref="V116:W116" si="98">IF(V90&lt;&gt;0,V90/V12*100,0)</f>
        <v>146.88386894944242</v>
      </c>
      <c r="W116" s="351">
        <f t="shared" si="98"/>
        <v>146.7474702862275</v>
      </c>
      <c r="X116" s="350">
        <f t="shared" ref="X116:Y116" si="99">IF(X90&lt;&gt;0,X90/X12*100,0)</f>
        <v>144.61357022199971</v>
      </c>
      <c r="Y116" s="350">
        <f t="shared" si="99"/>
        <v>144.63773267502191</v>
      </c>
      <c r="Z116" s="350">
        <f t="shared" ref="Z116" si="100">IF(Z90&lt;&gt;0,Z90/Z12*100,0)</f>
        <v>146.31726961753074</v>
      </c>
    </row>
    <row r="117" spans="1:33" x14ac:dyDescent="0.2">
      <c r="A117" s="162" t="s">
        <v>67</v>
      </c>
      <c r="B117" s="165" t="s">
        <v>68</v>
      </c>
      <c r="C117" s="351">
        <f t="shared" si="59"/>
        <v>87.659908353774497</v>
      </c>
      <c r="D117" s="351">
        <f t="shared" ref="D117:Q117" si="101">IF(D91&lt;&gt;0,D91/D13*100,0)</f>
        <v>90.107818803111797</v>
      </c>
      <c r="E117" s="351">
        <f t="shared" si="101"/>
        <v>92.511620822656212</v>
      </c>
      <c r="F117" s="351">
        <f t="shared" si="101"/>
        <v>94.018167405724967</v>
      </c>
      <c r="G117" s="351">
        <f t="shared" si="101"/>
        <v>95.898369558233881</v>
      </c>
      <c r="H117" s="351">
        <f t="shared" si="101"/>
        <v>98.196425429191564</v>
      </c>
      <c r="I117" s="351">
        <f t="shared" si="101"/>
        <v>99.406434896807838</v>
      </c>
      <c r="J117" s="351">
        <f t="shared" si="101"/>
        <v>99.638653556042328</v>
      </c>
      <c r="K117" s="351">
        <f t="shared" si="101"/>
        <v>99.534811147019283</v>
      </c>
      <c r="L117" s="351">
        <f t="shared" si="101"/>
        <v>100</v>
      </c>
      <c r="M117" s="351">
        <f t="shared" si="101"/>
        <v>99.04384274158194</v>
      </c>
      <c r="N117" s="351">
        <f t="shared" si="101"/>
        <v>99.474282218039818</v>
      </c>
      <c r="O117" s="351">
        <f t="shared" si="101"/>
        <v>100.12373850094782</v>
      </c>
      <c r="P117" s="351">
        <f t="shared" si="101"/>
        <v>101.68715692977108</v>
      </c>
      <c r="Q117" s="351">
        <f t="shared" si="101"/>
        <v>103.50026995641284</v>
      </c>
      <c r="R117" s="351">
        <f t="shared" si="61"/>
        <v>103.37727537039318</v>
      </c>
      <c r="S117" s="351">
        <f t="shared" si="61"/>
        <v>104.71421070002769</v>
      </c>
      <c r="T117" s="351">
        <f t="shared" si="61"/>
        <v>110.65732037542175</v>
      </c>
      <c r="U117" s="351">
        <f t="shared" si="61"/>
        <v>111.5473900646531</v>
      </c>
      <c r="V117" s="351">
        <f t="shared" ref="V117:W117" si="102">IF(V91&lt;&gt;0,V91/V13*100,0)</f>
        <v>109.48778190226562</v>
      </c>
      <c r="W117" s="351">
        <f t="shared" si="102"/>
        <v>103.59038941821504</v>
      </c>
      <c r="X117" s="350">
        <f t="shared" ref="X117:Y117" si="103">IF(X91&lt;&gt;0,X91/X13*100,0)</f>
        <v>104.15328306397771</v>
      </c>
      <c r="Y117" s="350">
        <f t="shared" si="103"/>
        <v>109.71193866260589</v>
      </c>
      <c r="Z117" s="350">
        <f t="shared" ref="Z117" si="104">IF(Z91&lt;&gt;0,Z91/Z13*100,0)</f>
        <v>117.63441442081206</v>
      </c>
    </row>
    <row r="118" spans="1:33" x14ac:dyDescent="0.2">
      <c r="A118" s="162" t="s">
        <v>69</v>
      </c>
      <c r="B118" s="165" t="s">
        <v>70</v>
      </c>
      <c r="C118" s="351">
        <f t="shared" si="59"/>
        <v>91.441009672579511</v>
      </c>
      <c r="D118" s="351">
        <f t="shared" ref="D118:Q118" si="105">IF(D92&lt;&gt;0,D92/D14*100,0)</f>
        <v>99.187784552455781</v>
      </c>
      <c r="E118" s="351">
        <f t="shared" si="105"/>
        <v>91.289194897620973</v>
      </c>
      <c r="F118" s="351">
        <f t="shared" si="105"/>
        <v>96.427343821113837</v>
      </c>
      <c r="G118" s="351">
        <f t="shared" si="105"/>
        <v>83.402714723638979</v>
      </c>
      <c r="H118" s="351">
        <f t="shared" si="105"/>
        <v>91.310637684114255</v>
      </c>
      <c r="I118" s="351">
        <f t="shared" si="105"/>
        <v>94.087768972246806</v>
      </c>
      <c r="J118" s="351">
        <f t="shared" si="105"/>
        <v>98.765022102212143</v>
      </c>
      <c r="K118" s="351">
        <f t="shared" si="105"/>
        <v>99.188054645137598</v>
      </c>
      <c r="L118" s="351">
        <f t="shared" si="105"/>
        <v>100.00000000000003</v>
      </c>
      <c r="M118" s="351">
        <f t="shared" si="105"/>
        <v>133.0053507735754</v>
      </c>
      <c r="N118" s="351">
        <f t="shared" si="105"/>
        <v>125.15799268273167</v>
      </c>
      <c r="O118" s="351">
        <f t="shared" si="105"/>
        <v>131.26459516299508</v>
      </c>
      <c r="P118" s="351">
        <f t="shared" si="105"/>
        <v>137.38617192810892</v>
      </c>
      <c r="Q118" s="351">
        <f t="shared" si="105"/>
        <v>137.37692531274445</v>
      </c>
      <c r="R118" s="351">
        <f t="shared" si="61"/>
        <v>122.52546739459295</v>
      </c>
      <c r="S118" s="351">
        <f t="shared" si="61"/>
        <v>125.5324966424878</v>
      </c>
      <c r="T118" s="351">
        <f t="shared" si="61"/>
        <v>131.73270812560534</v>
      </c>
      <c r="U118" s="351">
        <f t="shared" si="61"/>
        <v>132.9645025924394</v>
      </c>
      <c r="V118" s="351">
        <f t="shared" ref="V118:W118" si="106">IF(V92&lt;&gt;0,V92/V14*100,0)</f>
        <v>130.98924726279256</v>
      </c>
      <c r="W118" s="351">
        <f t="shared" si="106"/>
        <v>130.29765253217388</v>
      </c>
      <c r="X118" s="350">
        <f t="shared" ref="X118:Y118" si="107">IF(X92&lt;&gt;0,X92/X14*100,0)</f>
        <v>130.57207905916505</v>
      </c>
      <c r="Y118" s="350">
        <f t="shared" si="107"/>
        <v>132.86833312306078</v>
      </c>
      <c r="Z118" s="350">
        <f t="shared" ref="Z118" si="108">IF(Z92&lt;&gt;0,Z92/Z14*100,0)</f>
        <v>138.47108693510563</v>
      </c>
    </row>
    <row r="119" spans="1:33" x14ac:dyDescent="0.2">
      <c r="A119" s="162" t="s">
        <v>71</v>
      </c>
      <c r="B119" s="165" t="s">
        <v>72</v>
      </c>
      <c r="C119" s="351">
        <f t="shared" si="59"/>
        <v>109.06735486261667</v>
      </c>
      <c r="D119" s="351">
        <f t="shared" ref="D119:Q119" si="109">IF(D93&lt;&gt;0,D93/D15*100,0)</f>
        <v>112.51043232460114</v>
      </c>
      <c r="E119" s="351">
        <f t="shared" si="109"/>
        <v>105.53329802160334</v>
      </c>
      <c r="F119" s="351">
        <f t="shared" si="109"/>
        <v>109.70047257974423</v>
      </c>
      <c r="G119" s="351">
        <f t="shared" si="109"/>
        <v>108.84127767253614</v>
      </c>
      <c r="H119" s="351">
        <f t="shared" si="109"/>
        <v>96.877057526076172</v>
      </c>
      <c r="I119" s="351">
        <f t="shared" si="109"/>
        <v>92.094033269711659</v>
      </c>
      <c r="J119" s="351">
        <f t="shared" si="109"/>
        <v>98.520397625286094</v>
      </c>
      <c r="K119" s="351">
        <f t="shared" si="109"/>
        <v>95.414758338039846</v>
      </c>
      <c r="L119" s="351">
        <f t="shared" si="109"/>
        <v>100.00000000000003</v>
      </c>
      <c r="M119" s="351">
        <f t="shared" si="109"/>
        <v>99.057473501671211</v>
      </c>
      <c r="N119" s="351">
        <f t="shared" si="109"/>
        <v>96.016877711382946</v>
      </c>
      <c r="O119" s="351">
        <f t="shared" si="109"/>
        <v>89.376861963003066</v>
      </c>
      <c r="P119" s="351">
        <f t="shared" si="109"/>
        <v>91.883151117930311</v>
      </c>
      <c r="Q119" s="351">
        <f t="shared" si="109"/>
        <v>92.982676378341978</v>
      </c>
      <c r="R119" s="351">
        <f t="shared" si="61"/>
        <v>96.901092036679643</v>
      </c>
      <c r="S119" s="351">
        <f t="shared" si="61"/>
        <v>99.778040098847214</v>
      </c>
      <c r="T119" s="351">
        <f t="shared" si="61"/>
        <v>101.32024123929355</v>
      </c>
      <c r="U119" s="351">
        <f t="shared" si="61"/>
        <v>104.48406843888733</v>
      </c>
      <c r="V119" s="351">
        <f t="shared" ref="V119:W119" si="110">IF(V93&lt;&gt;0,V93/V15*100,0)</f>
        <v>106.2920012464399</v>
      </c>
      <c r="W119" s="351">
        <f t="shared" si="110"/>
        <v>106.96391661205828</v>
      </c>
      <c r="X119" s="350">
        <f t="shared" ref="X119:Y119" si="111">IF(X93&lt;&gt;0,X93/X15*100,0)</f>
        <v>111.42071596801932</v>
      </c>
      <c r="Y119" s="350">
        <f t="shared" si="111"/>
        <v>120.11550300475575</v>
      </c>
      <c r="Z119" s="350">
        <f t="shared" ref="Z119" si="112">IF(Z93&lt;&gt;0,Z93/Z15*100,0)</f>
        <v>125.6311607292275</v>
      </c>
    </row>
    <row r="120" spans="1:33" x14ac:dyDescent="0.2">
      <c r="A120" s="162" t="s">
        <v>73</v>
      </c>
      <c r="B120" s="165" t="s">
        <v>74</v>
      </c>
      <c r="C120" s="351">
        <f t="shared" si="59"/>
        <v>110.44264624412602</v>
      </c>
      <c r="D120" s="351">
        <f t="shared" ref="D120:Q120" si="113">IF(D94&lt;&gt;0,D94/D16*100,0)</f>
        <v>114.20426137514697</v>
      </c>
      <c r="E120" s="351">
        <f t="shared" si="113"/>
        <v>106.86591576944519</v>
      </c>
      <c r="F120" s="351">
        <f t="shared" si="113"/>
        <v>110.56981508348346</v>
      </c>
      <c r="G120" s="351">
        <f t="shared" si="113"/>
        <v>109.67319282742277</v>
      </c>
      <c r="H120" s="351">
        <f t="shared" si="113"/>
        <v>101.49932336184256</v>
      </c>
      <c r="I120" s="351">
        <f t="shared" si="113"/>
        <v>99.399380752555828</v>
      </c>
      <c r="J120" s="351">
        <f t="shared" si="113"/>
        <v>100.22090549543192</v>
      </c>
      <c r="K120" s="351">
        <f t="shared" si="113"/>
        <v>102.58484925995413</v>
      </c>
      <c r="L120" s="351">
        <f t="shared" si="113"/>
        <v>100.00000000000003</v>
      </c>
      <c r="M120" s="351">
        <f t="shared" si="113"/>
        <v>96.401042532943123</v>
      </c>
      <c r="N120" s="351">
        <f t="shared" si="113"/>
        <v>150.8136212607474</v>
      </c>
      <c r="O120" s="351">
        <f t="shared" si="113"/>
        <v>128.32302311023409</v>
      </c>
      <c r="P120" s="351">
        <f t="shared" si="113"/>
        <v>130.55960337760689</v>
      </c>
      <c r="Q120" s="351">
        <f t="shared" si="113"/>
        <v>135.53864356153872</v>
      </c>
      <c r="R120" s="351">
        <f t="shared" si="61"/>
        <v>146.2313088234051</v>
      </c>
      <c r="S120" s="351">
        <f t="shared" si="61"/>
        <v>152.06087391233748</v>
      </c>
      <c r="T120" s="351">
        <f t="shared" si="61"/>
        <v>153.65055698903748</v>
      </c>
      <c r="U120" s="351">
        <f t="shared" si="61"/>
        <v>158.58280751053169</v>
      </c>
      <c r="V120" s="351">
        <f t="shared" ref="V120:W120" si="114">IF(V94&lt;&gt;0,V94/V16*100,0)</f>
        <v>165.25984680270616</v>
      </c>
      <c r="W120" s="351">
        <f t="shared" si="114"/>
        <v>144.05901510071857</v>
      </c>
      <c r="X120" s="350">
        <f t="shared" ref="X120:Y120" si="115">IF(X94&lt;&gt;0,X94/X16*100,0)</f>
        <v>144.90614446429774</v>
      </c>
      <c r="Y120" s="350">
        <f t="shared" si="115"/>
        <v>151.78934809499418</v>
      </c>
      <c r="Z120" s="350">
        <f t="shared" ref="Z120" si="116">IF(Z94&lt;&gt;0,Z94/Z16*100,0)</f>
        <v>158.89723478794306</v>
      </c>
    </row>
    <row r="121" spans="1:33" x14ac:dyDescent="0.2">
      <c r="A121" s="162" t="s">
        <v>75</v>
      </c>
      <c r="B121" s="165" t="s">
        <v>76</v>
      </c>
      <c r="C121" s="351">
        <f t="shared" si="59"/>
        <v>89.842521340065119</v>
      </c>
      <c r="D121" s="351">
        <f t="shared" ref="D121:Q121" si="117">IF(D95&lt;&gt;0,D95/D17*100,0)</f>
        <v>91.809717359163542</v>
      </c>
      <c r="E121" s="351">
        <f t="shared" si="117"/>
        <v>93.332280186760912</v>
      </c>
      <c r="F121" s="351">
        <f t="shared" si="117"/>
        <v>90.128424866462481</v>
      </c>
      <c r="G121" s="351">
        <f t="shared" si="117"/>
        <v>91.623457617524409</v>
      </c>
      <c r="H121" s="351">
        <f t="shared" si="117"/>
        <v>92.663485532397047</v>
      </c>
      <c r="I121" s="351">
        <f t="shared" si="117"/>
        <v>93.557566604359138</v>
      </c>
      <c r="J121" s="351">
        <f t="shared" si="117"/>
        <v>97.300167950041271</v>
      </c>
      <c r="K121" s="351">
        <f t="shared" si="117"/>
        <v>94.89699269612241</v>
      </c>
      <c r="L121" s="351">
        <f t="shared" si="117"/>
        <v>100</v>
      </c>
      <c r="M121" s="351">
        <f t="shared" si="117"/>
        <v>106.4064150767382</v>
      </c>
      <c r="N121" s="351">
        <f t="shared" si="117"/>
        <v>111.2714285398205</v>
      </c>
      <c r="O121" s="351">
        <f t="shared" si="117"/>
        <v>114.08689882049472</v>
      </c>
      <c r="P121" s="351">
        <f t="shared" si="117"/>
        <v>121.14075142943395</v>
      </c>
      <c r="Q121" s="351">
        <f t="shared" si="117"/>
        <v>122.06975378725349</v>
      </c>
      <c r="R121" s="351">
        <f t="shared" si="61"/>
        <v>120.21443158252826</v>
      </c>
      <c r="S121" s="351">
        <f t="shared" si="61"/>
        <v>127.94593131594915</v>
      </c>
      <c r="T121" s="351">
        <f t="shared" si="61"/>
        <v>126.19997316994818</v>
      </c>
      <c r="U121" s="351">
        <f t="shared" si="61"/>
        <v>130.54733330929582</v>
      </c>
      <c r="V121" s="351">
        <f t="shared" ref="V121:W121" si="118">IF(V95&lt;&gt;0,V95/V17*100,0)</f>
        <v>136.07266877241372</v>
      </c>
      <c r="W121" s="351">
        <f t="shared" si="118"/>
        <v>138.27090746798299</v>
      </c>
      <c r="X121" s="350">
        <f t="shared" ref="X121:Y121" si="119">IF(X95&lt;&gt;0,X95/X17*100,0)</f>
        <v>135.3174451772405</v>
      </c>
      <c r="Y121" s="350">
        <f t="shared" si="119"/>
        <v>139.02813835704521</v>
      </c>
      <c r="Z121" s="350">
        <f t="shared" ref="Z121" si="120">IF(Z95&lt;&gt;0,Z95/Z17*100,0)</f>
        <v>148.95964336367257</v>
      </c>
    </row>
    <row r="122" spans="1:33" x14ac:dyDescent="0.2">
      <c r="A122" s="162"/>
      <c r="B122" s="361" t="s">
        <v>408</v>
      </c>
      <c r="C122" s="351">
        <f t="shared" si="59"/>
        <v>88.612025667953915</v>
      </c>
      <c r="D122" s="351">
        <f t="shared" ref="D122:Q122" si="121">IF(D96&lt;&gt;0,D96/D18*100,0)</f>
        <v>91.089865104257115</v>
      </c>
      <c r="E122" s="351">
        <f t="shared" si="121"/>
        <v>93.518928173703969</v>
      </c>
      <c r="F122" s="351">
        <f t="shared" si="121"/>
        <v>95.045628456308123</v>
      </c>
      <c r="G122" s="351">
        <f t="shared" si="121"/>
        <v>96.869864576736063</v>
      </c>
      <c r="H122" s="351">
        <f t="shared" si="121"/>
        <v>98.487684835463071</v>
      </c>
      <c r="I122" s="351">
        <f t="shared" si="121"/>
        <v>99.066398751106149</v>
      </c>
      <c r="J122" s="351">
        <f t="shared" si="121"/>
        <v>98.777322798434952</v>
      </c>
      <c r="K122" s="351">
        <f t="shared" si="121"/>
        <v>98.412312074147309</v>
      </c>
      <c r="L122" s="351">
        <f t="shared" si="121"/>
        <v>100</v>
      </c>
      <c r="M122" s="351">
        <f t="shared" si="121"/>
        <v>103.28966444882664</v>
      </c>
      <c r="N122" s="351">
        <f t="shared" si="121"/>
        <v>106.49114646232314</v>
      </c>
      <c r="O122" s="351">
        <f t="shared" si="121"/>
        <v>109.60436133462765</v>
      </c>
      <c r="P122" s="351">
        <f t="shared" si="121"/>
        <v>116.88286757542473</v>
      </c>
      <c r="Q122" s="351">
        <f t="shared" si="121"/>
        <v>126.32601179073819</v>
      </c>
      <c r="R122" s="351">
        <f t="shared" si="61"/>
        <v>129.85496908020875</v>
      </c>
      <c r="S122" s="351">
        <f t="shared" si="61"/>
        <v>134.62309596592078</v>
      </c>
      <c r="T122" s="351">
        <f t="shared" si="61"/>
        <v>142.13519859571596</v>
      </c>
      <c r="U122" s="351">
        <f t="shared" si="61"/>
        <v>145.74685972151542</v>
      </c>
      <c r="V122" s="351">
        <f t="shared" ref="V122:W122" si="122">IF(V96&lt;&gt;0,V96/V18*100,0)</f>
        <v>146.88386894944239</v>
      </c>
      <c r="W122" s="351">
        <f t="shared" si="122"/>
        <v>146.7474702862275</v>
      </c>
      <c r="X122" s="350">
        <f t="shared" ref="X122:Y122" si="123">IF(X96&lt;&gt;0,X96/X18*100,0)</f>
        <v>144.61357022199971</v>
      </c>
      <c r="Y122" s="350">
        <f t="shared" si="123"/>
        <v>144.63773267502191</v>
      </c>
      <c r="Z122" s="350">
        <f t="shared" ref="Z122" si="124">IF(Z96&lt;&gt;0,Z96/Z18*100,0)</f>
        <v>146.31726961753074</v>
      </c>
    </row>
    <row r="123" spans="1:33" s="10" customFormat="1" x14ac:dyDescent="0.2">
      <c r="A123" s="359"/>
      <c r="B123" s="360" t="s">
        <v>511</v>
      </c>
      <c r="C123" s="362">
        <f t="shared" si="59"/>
        <v>91.48872972237848</v>
      </c>
      <c r="D123" s="362">
        <f t="shared" ref="D123:Q123" si="125">IF(D97&lt;&gt;0,D97/D19*100,0)</f>
        <v>97.547783362832178</v>
      </c>
      <c r="E123" s="362">
        <f t="shared" si="125"/>
        <v>95.970690062750748</v>
      </c>
      <c r="F123" s="362">
        <f t="shared" si="125"/>
        <v>98.646131663265777</v>
      </c>
      <c r="G123" s="362">
        <f t="shared" si="125"/>
        <v>98.109726650506659</v>
      </c>
      <c r="H123" s="362">
        <f t="shared" si="125"/>
        <v>97.011203601026565</v>
      </c>
      <c r="I123" s="362">
        <f t="shared" si="125"/>
        <v>97.209172647120184</v>
      </c>
      <c r="J123" s="362">
        <f t="shared" si="125"/>
        <v>98.613797045784835</v>
      </c>
      <c r="K123" s="362">
        <f t="shared" si="125"/>
        <v>98.917213108331524</v>
      </c>
      <c r="L123" s="362">
        <f t="shared" si="125"/>
        <v>100</v>
      </c>
      <c r="M123" s="362">
        <f t="shared" si="125"/>
        <v>102.56287022221839</v>
      </c>
      <c r="N123" s="362">
        <f t="shared" si="125"/>
        <v>107.36657971949184</v>
      </c>
      <c r="O123" s="362">
        <f t="shared" si="125"/>
        <v>111.99491736186971</v>
      </c>
      <c r="P123" s="362">
        <f t="shared" si="125"/>
        <v>117.13319540193832</v>
      </c>
      <c r="Q123" s="362">
        <f t="shared" si="125"/>
        <v>122.12938978284026</v>
      </c>
      <c r="R123" s="362">
        <f t="shared" si="61"/>
        <v>128.42352162609893</v>
      </c>
      <c r="S123" s="362">
        <f t="shared" si="61"/>
        <v>121.9208944415485</v>
      </c>
      <c r="T123" s="362">
        <f t="shared" si="61"/>
        <v>138.97799193679975</v>
      </c>
      <c r="U123" s="362">
        <f t="shared" si="61"/>
        <v>141.96342648288987</v>
      </c>
      <c r="V123" s="362">
        <f t="shared" ref="V123:W123" si="126">IF(V97&lt;&gt;0,V97/V19*100,0)</f>
        <v>121.97239441299921</v>
      </c>
      <c r="W123" s="362">
        <f t="shared" si="126"/>
        <v>122.56260707464158</v>
      </c>
      <c r="X123" s="858">
        <f t="shared" ref="X123:Y123" si="127">IF(X97&lt;&gt;0,X97/X19*100,0)</f>
        <v>133.67271472468008</v>
      </c>
      <c r="Y123" s="858">
        <f t="shared" si="127"/>
        <v>142.671670534193</v>
      </c>
      <c r="Z123" s="858">
        <f t="shared" ref="Z123" si="128">IF(Z97&lt;&gt;0,Z97/Z19*100,0)</f>
        <v>128.89772450080986</v>
      </c>
      <c r="AA123"/>
      <c r="AB123"/>
      <c r="AC123"/>
      <c r="AD123"/>
      <c r="AE123"/>
      <c r="AF123"/>
      <c r="AG123"/>
    </row>
    <row r="124" spans="1:33" x14ac:dyDescent="0.2">
      <c r="A124" s="162"/>
      <c r="B124" s="361" t="s">
        <v>565</v>
      </c>
      <c r="C124" s="351">
        <f t="shared" ref="C124:X124" si="129">IF((C98+C99)&lt;&gt;0,(C98+C99)/(C20+C21)*100,0)</f>
        <v>95.780355785172105</v>
      </c>
      <c r="D124" s="351">
        <f t="shared" si="129"/>
        <v>69.332489222086593</v>
      </c>
      <c r="E124" s="351">
        <f t="shared" si="129"/>
        <v>98.550704300584343</v>
      </c>
      <c r="F124" s="351">
        <f t="shared" si="129"/>
        <v>102.50875806919635</v>
      </c>
      <c r="G124" s="351">
        <f t="shared" si="129"/>
        <v>103.62709363955318</v>
      </c>
      <c r="H124" s="351">
        <f t="shared" si="129"/>
        <v>103.44445230782642</v>
      </c>
      <c r="I124" s="351">
        <f t="shared" si="129"/>
        <v>104.71536481061835</v>
      </c>
      <c r="J124" s="351">
        <f t="shared" si="129"/>
        <v>105.06075052640868</v>
      </c>
      <c r="K124" s="351">
        <f t="shared" si="129"/>
        <v>104.15580690218044</v>
      </c>
      <c r="L124" s="351">
        <f t="shared" si="129"/>
        <v>100</v>
      </c>
      <c r="M124" s="351">
        <f t="shared" si="129"/>
        <v>105.18843433266602</v>
      </c>
      <c r="N124" s="351">
        <f t="shared" si="129"/>
        <v>110.09612186581896</v>
      </c>
      <c r="O124" s="351">
        <f t="shared" si="129"/>
        <v>110.92223978665643</v>
      </c>
      <c r="P124" s="351">
        <f t="shared" si="129"/>
        <v>72.329133025953624</v>
      </c>
      <c r="Q124" s="351">
        <f t="shared" si="129"/>
        <v>91.839896267679762</v>
      </c>
      <c r="R124" s="351">
        <f t="shared" si="129"/>
        <v>121.29174580040795</v>
      </c>
      <c r="S124" s="351">
        <f t="shared" si="129"/>
        <v>123.18811388544842</v>
      </c>
      <c r="T124" s="351">
        <f t="shared" si="129"/>
        <v>137.49832208229685</v>
      </c>
      <c r="U124" s="351">
        <f t="shared" si="129"/>
        <v>138.96954519285131</v>
      </c>
      <c r="V124" s="351">
        <f t="shared" si="129"/>
        <v>122.81891785685268</v>
      </c>
      <c r="W124" s="351">
        <f t="shared" si="129"/>
        <v>130.53968621882686</v>
      </c>
      <c r="X124" s="350">
        <f t="shared" si="129"/>
        <v>139.19286350233986</v>
      </c>
      <c r="Y124" s="350">
        <f t="shared" ref="Y124:Z124" si="130">IF((Y98+Y99)&lt;&gt;0,(Y98+Y99)/(Y20+Y21)*100,0)</f>
        <v>146.63315727326014</v>
      </c>
      <c r="Z124" s="350">
        <f t="shared" si="130"/>
        <v>148.56639868304518</v>
      </c>
    </row>
    <row r="125" spans="1:33" ht="20.25" customHeight="1" x14ac:dyDescent="0.2">
      <c r="A125" s="170"/>
      <c r="B125" s="171" t="s">
        <v>562</v>
      </c>
      <c r="C125" s="363">
        <f t="shared" ref="C125:Q125" si="131">IF(C100&lt;&gt;0,C100/C22*100,0)</f>
        <v>91.754422889379384</v>
      </c>
      <c r="D125" s="363">
        <f t="shared" si="131"/>
        <v>95.370304603865165</v>
      </c>
      <c r="E125" s="363">
        <f t="shared" si="131"/>
        <v>96.154390245866168</v>
      </c>
      <c r="F125" s="363">
        <f t="shared" si="131"/>
        <v>98.938920992862734</v>
      </c>
      <c r="G125" s="363">
        <f t="shared" si="131"/>
        <v>98.608247858682148</v>
      </c>
      <c r="H125" s="363">
        <f t="shared" si="131"/>
        <v>97.677614671961138</v>
      </c>
      <c r="I125" s="363">
        <f t="shared" si="131"/>
        <v>97.915367102681245</v>
      </c>
      <c r="J125" s="363">
        <f t="shared" si="131"/>
        <v>99.192614852323075</v>
      </c>
      <c r="K125" s="363">
        <f t="shared" si="131"/>
        <v>99.411015218271615</v>
      </c>
      <c r="L125" s="363">
        <f t="shared" si="131"/>
        <v>100</v>
      </c>
      <c r="M125" s="363">
        <f t="shared" si="131"/>
        <v>102.8683727338812</v>
      </c>
      <c r="N125" s="363">
        <f t="shared" si="131"/>
        <v>107.68796711778266</v>
      </c>
      <c r="O125" s="363">
        <f t="shared" si="131"/>
        <v>111.88577630927219</v>
      </c>
      <c r="P125" s="363">
        <f t="shared" si="131"/>
        <v>112.61391116734846</v>
      </c>
      <c r="Q125" s="363">
        <f t="shared" si="131"/>
        <v>119.04317261799267</v>
      </c>
      <c r="R125" s="363">
        <f t="shared" ref="R125:W125" si="132">IF(R100&lt;&gt;0,R100/R22*100,0)</f>
        <v>127.66208943682533</v>
      </c>
      <c r="S125" s="363">
        <f t="shared" si="132"/>
        <v>122.00851277029294</v>
      </c>
      <c r="T125" s="363">
        <f t="shared" si="132"/>
        <v>138.87733770645897</v>
      </c>
      <c r="U125" s="363">
        <f t="shared" si="132"/>
        <v>141.75674171170246</v>
      </c>
      <c r="V125" s="363">
        <f t="shared" si="132"/>
        <v>122.02896627656695</v>
      </c>
      <c r="W125" s="363">
        <f t="shared" si="132"/>
        <v>123.02689272930823</v>
      </c>
      <c r="X125" s="368">
        <f t="shared" ref="X125:Y125" si="133">IF(X100&lt;&gt;0,X100/X22*100,0)</f>
        <v>134.06209165939711</v>
      </c>
      <c r="Y125" s="368">
        <f t="shared" si="133"/>
        <v>142.97421111969538</v>
      </c>
      <c r="Z125" s="368">
        <f t="shared" ref="Z125" si="134">IF(Z100&lt;&gt;0,Z100/Z22*100,0)</f>
        <v>130.02616001798049</v>
      </c>
    </row>
    <row r="126" spans="1:33" s="861" customFormat="1" ht="21" customHeight="1" x14ac:dyDescent="0.2">
      <c r="A126" s="960"/>
      <c r="B126" s="962" t="s">
        <v>1237</v>
      </c>
      <c r="C126" s="961"/>
      <c r="D126" s="961"/>
      <c r="E126" s="961"/>
      <c r="F126" s="961"/>
      <c r="G126" s="961"/>
      <c r="H126" s="961"/>
      <c r="I126" s="961">
        <f t="shared" ref="I126:W126" si="135">IF((I100+I101)&lt;&gt;0,(I100+I101)/(I22+I23)*100,0)</f>
        <v>98.189794360227111</v>
      </c>
      <c r="J126" s="961">
        <f t="shared" si="135"/>
        <v>99.255246353486498</v>
      </c>
      <c r="K126" s="961">
        <f t="shared" si="135"/>
        <v>99.594652953517866</v>
      </c>
      <c r="L126" s="961">
        <f t="shared" si="135"/>
        <v>100</v>
      </c>
      <c r="M126" s="961">
        <f t="shared" si="135"/>
        <v>102.68454915505711</v>
      </c>
      <c r="N126" s="961">
        <f t="shared" si="135"/>
        <v>107.58949835619217</v>
      </c>
      <c r="O126" s="961">
        <f t="shared" si="135"/>
        <v>111.2943902874469</v>
      </c>
      <c r="P126" s="961">
        <f t="shared" si="135"/>
        <v>110.95012544242945</v>
      </c>
      <c r="Q126" s="961">
        <f t="shared" si="135"/>
        <v>118.65570771238166</v>
      </c>
      <c r="R126" s="961">
        <f t="shared" si="135"/>
        <v>123.46758347056357</v>
      </c>
      <c r="S126" s="961">
        <f t="shared" si="135"/>
        <v>121.78146581361995</v>
      </c>
      <c r="T126" s="961">
        <f t="shared" si="135"/>
        <v>133.00026084317105</v>
      </c>
      <c r="U126" s="961">
        <f t="shared" si="135"/>
        <v>135.97976134478733</v>
      </c>
      <c r="V126" s="961">
        <f t="shared" si="135"/>
        <v>126.2345758073979</v>
      </c>
      <c r="W126" s="961">
        <f t="shared" si="135"/>
        <v>127.13306656145132</v>
      </c>
      <c r="X126" s="961">
        <f t="shared" ref="X126:Y126" si="136">IF((X100+X101)&lt;&gt;0,(X100+X101)/(X22+X23)*100,0)</f>
        <v>133.39331683501277</v>
      </c>
      <c r="Y126" s="961">
        <f t="shared" si="136"/>
        <v>138.32543791517301</v>
      </c>
      <c r="Z126" s="961">
        <f t="shared" ref="Z126" si="137">IF((Z100+Z101)&lt;&gt;0,(Z100+Z101)/(Z22+Z23)*100,0)</f>
        <v>128.59756815911408</v>
      </c>
    </row>
    <row r="127" spans="1:33" s="861" customFormat="1" ht="21" customHeight="1" x14ac:dyDescent="0.2">
      <c r="A127" s="960"/>
      <c r="B127" s="962"/>
      <c r="C127" s="961"/>
      <c r="D127" s="961"/>
      <c r="E127" s="961"/>
      <c r="F127" s="961"/>
      <c r="G127" s="961"/>
      <c r="H127" s="961"/>
      <c r="I127" s="961"/>
      <c r="J127" s="961"/>
      <c r="K127" s="961"/>
      <c r="L127" s="961"/>
      <c r="M127" s="961"/>
      <c r="N127" s="961"/>
      <c r="O127" s="961"/>
      <c r="P127" s="961"/>
      <c r="Q127" s="961"/>
      <c r="R127" s="961"/>
      <c r="S127" s="961"/>
      <c r="T127" s="961"/>
      <c r="U127" s="961"/>
      <c r="V127" s="961"/>
      <c r="W127" s="961"/>
      <c r="X127" s="961"/>
      <c r="Y127" s="961"/>
      <c r="Z127" s="961"/>
    </row>
    <row r="128" spans="1:33" s="861" customFormat="1" ht="15" x14ac:dyDescent="0.2">
      <c r="A128" s="981" t="s">
        <v>1387</v>
      </c>
      <c r="B128" s="962"/>
      <c r="C128" s="961"/>
      <c r="D128" s="961"/>
      <c r="E128" s="961"/>
      <c r="F128" s="961"/>
      <c r="G128" s="961"/>
      <c r="H128" s="961"/>
      <c r="I128" s="961"/>
      <c r="J128" s="961"/>
      <c r="K128" s="961"/>
      <c r="L128" s="961"/>
      <c r="M128" s="961"/>
      <c r="N128" s="961"/>
      <c r="O128" s="961"/>
      <c r="P128" s="961"/>
      <c r="Q128" s="961"/>
      <c r="R128" s="961"/>
      <c r="S128" s="961"/>
      <c r="T128" s="961"/>
      <c r="U128" s="961"/>
      <c r="V128" s="961"/>
      <c r="W128" s="961"/>
      <c r="X128" s="961"/>
      <c r="Y128" s="961"/>
      <c r="Z128" s="961"/>
    </row>
    <row r="129" spans="1:33" s="144" customFormat="1" ht="20.25" customHeight="1" x14ac:dyDescent="0.2">
      <c r="A129" s="180" t="s">
        <v>1188</v>
      </c>
      <c r="J129" s="856"/>
      <c r="K129" s="856"/>
      <c r="L129" s="856"/>
      <c r="M129" s="856"/>
      <c r="N129" s="856"/>
      <c r="O129" s="856"/>
      <c r="P129" s="856"/>
      <c r="Q129" s="856"/>
      <c r="R129" s="856"/>
      <c r="S129" s="856"/>
      <c r="T129" s="856"/>
      <c r="U129" s="856"/>
      <c r="V129" s="856"/>
      <c r="W129" s="856"/>
      <c r="X129" s="877"/>
      <c r="Y129" s="877"/>
      <c r="Z129" s="877"/>
      <c r="AA129"/>
      <c r="AB129"/>
      <c r="AC129"/>
      <c r="AD129"/>
      <c r="AE129"/>
      <c r="AF129"/>
      <c r="AG129"/>
    </row>
    <row r="130" spans="1:33" ht="15" x14ac:dyDescent="0.2">
      <c r="A130" s="132" t="str">
        <f>Index!B61</f>
        <v>Table 7f :    Yap: GDP Implicit price deflators by industry, contribution to change, FY2003-FY2015</v>
      </c>
    </row>
    <row r="131" spans="1:33" ht="18.75" customHeight="1" x14ac:dyDescent="0.2">
      <c r="A131" s="159"/>
      <c r="B131" s="160" t="s">
        <v>446</v>
      </c>
      <c r="C131" s="161" t="str">
        <f>C$2</f>
        <v>FY1995</v>
      </c>
      <c r="D131" s="161" t="str">
        <f t="shared" ref="D131:Z131" si="138">D$2</f>
        <v>FY1996</v>
      </c>
      <c r="E131" s="161" t="str">
        <f t="shared" si="138"/>
        <v>FY1997</v>
      </c>
      <c r="F131" s="161" t="str">
        <f t="shared" si="138"/>
        <v>FY1998</v>
      </c>
      <c r="G131" s="161" t="str">
        <f t="shared" si="138"/>
        <v>FY1999</v>
      </c>
      <c r="H131" s="161" t="str">
        <f t="shared" si="138"/>
        <v>FY2000</v>
      </c>
      <c r="I131" s="161" t="str">
        <f t="shared" si="138"/>
        <v>FY2001</v>
      </c>
      <c r="J131" s="161" t="str">
        <f t="shared" si="138"/>
        <v>FY2002</v>
      </c>
      <c r="K131" s="161" t="str">
        <f t="shared" si="138"/>
        <v>FY2003</v>
      </c>
      <c r="L131" s="161" t="str">
        <f t="shared" si="138"/>
        <v>FY2004</v>
      </c>
      <c r="M131" s="161" t="str">
        <f t="shared" si="138"/>
        <v>FY2005</v>
      </c>
      <c r="N131" s="161" t="str">
        <f t="shared" si="138"/>
        <v>FY2006</v>
      </c>
      <c r="O131" s="161" t="str">
        <f t="shared" si="138"/>
        <v>FY2007</v>
      </c>
      <c r="P131" s="161" t="str">
        <f t="shared" si="138"/>
        <v>FY2008</v>
      </c>
      <c r="Q131" s="161" t="str">
        <f t="shared" si="138"/>
        <v>FY2009</v>
      </c>
      <c r="R131" s="161" t="str">
        <f t="shared" si="138"/>
        <v>FY2010</v>
      </c>
      <c r="S131" s="161" t="str">
        <f t="shared" si="138"/>
        <v>FY2011</v>
      </c>
      <c r="T131" s="161" t="str">
        <f t="shared" si="138"/>
        <v>FY2012</v>
      </c>
      <c r="U131" s="161" t="str">
        <f t="shared" si="138"/>
        <v>FY2013</v>
      </c>
      <c r="V131" s="161" t="str">
        <f t="shared" si="138"/>
        <v>FY2014</v>
      </c>
      <c r="W131" s="161" t="str">
        <f t="shared" si="138"/>
        <v>FY2015</v>
      </c>
      <c r="X131" s="857" t="str">
        <f t="shared" si="138"/>
        <v>FY2016</v>
      </c>
      <c r="Y131" s="857" t="str">
        <f t="shared" si="138"/>
        <v>FY2017</v>
      </c>
      <c r="Z131" s="857" t="str">
        <f t="shared" si="138"/>
        <v>FY2018</v>
      </c>
    </row>
    <row r="132" spans="1:33" ht="18.75" customHeight="1" x14ac:dyDescent="0.2">
      <c r="A132" s="162" t="s">
        <v>48</v>
      </c>
      <c r="B132" s="163" t="s">
        <v>49</v>
      </c>
      <c r="C132" s="852"/>
      <c r="D132" s="852">
        <f t="shared" ref="D132:Z132" si="139">(D3/D$22*D107-C3/C$22*C107)/C$125</f>
        <v>1.1669952764160752E-3</v>
      </c>
      <c r="E132" s="852">
        <f t="shared" si="139"/>
        <v>6.2244545700760514E-3</v>
      </c>
      <c r="F132" s="852">
        <f t="shared" si="139"/>
        <v>-2.1400371598918617E-2</v>
      </c>
      <c r="G132" s="852">
        <f t="shared" si="139"/>
        <v>2.2657771659632758E-2</v>
      </c>
      <c r="H132" s="852">
        <f t="shared" si="139"/>
        <v>-1.076224003888851E-2</v>
      </c>
      <c r="I132" s="852">
        <f t="shared" si="139"/>
        <v>-7.6712288701107174E-3</v>
      </c>
      <c r="J132" s="852">
        <f t="shared" si="139"/>
        <v>7.6093928410659751E-3</v>
      </c>
      <c r="K132" s="852">
        <f t="shared" si="139"/>
        <v>-5.3349767977691554E-3</v>
      </c>
      <c r="L132" s="852">
        <f t="shared" si="139"/>
        <v>-3.0548464187620489E-2</v>
      </c>
      <c r="M132" s="852">
        <f t="shared" si="139"/>
        <v>1.8278518938357635E-2</v>
      </c>
      <c r="N132" s="852">
        <f t="shared" si="139"/>
        <v>4.0637522630149525E-2</v>
      </c>
      <c r="O132" s="852">
        <f t="shared" si="139"/>
        <v>3.2318698123709064E-2</v>
      </c>
      <c r="P132" s="852">
        <f t="shared" si="139"/>
        <v>-5.3065733634419928E-3</v>
      </c>
      <c r="Q132" s="852">
        <f t="shared" si="139"/>
        <v>1.4056378316041637E-2</v>
      </c>
      <c r="R132" s="852">
        <f t="shared" si="139"/>
        <v>2.09885841316905E-2</v>
      </c>
      <c r="S132" s="852">
        <f t="shared" si="139"/>
        <v>-9.7002371046708159E-3</v>
      </c>
      <c r="T132" s="852">
        <f t="shared" si="139"/>
        <v>1.0195094147922332E-3</v>
      </c>
      <c r="U132" s="852">
        <f t="shared" si="139"/>
        <v>1.5111528765812815E-2</v>
      </c>
      <c r="V132" s="852">
        <f t="shared" si="139"/>
        <v>1.1119990735134004E-2</v>
      </c>
      <c r="W132" s="852">
        <f t="shared" si="139"/>
        <v>-1.3633981961078597E-2</v>
      </c>
      <c r="X132" s="863">
        <f t="shared" si="139"/>
        <v>1.3282028112674408E-2</v>
      </c>
      <c r="Y132" s="863">
        <f t="shared" si="139"/>
        <v>1.1359213434940497E-2</v>
      </c>
      <c r="Z132" s="863">
        <f t="shared" si="139"/>
        <v>-6.5089379180247722E-2</v>
      </c>
    </row>
    <row r="133" spans="1:33" x14ac:dyDescent="0.2">
      <c r="A133" s="162" t="s">
        <v>50</v>
      </c>
      <c r="B133" s="165" t="s">
        <v>510</v>
      </c>
      <c r="C133" s="852"/>
      <c r="D133" s="852">
        <f t="shared" ref="D133:Z133" si="140">(D4/D$22*D108-C4/C$22*C108)/C$125</f>
        <v>-7.9631794848860574E-3</v>
      </c>
      <c r="E133" s="852">
        <f t="shared" si="140"/>
        <v>9.7701473308105316E-3</v>
      </c>
      <c r="F133" s="852">
        <f t="shared" si="140"/>
        <v>5.3724136891763467E-2</v>
      </c>
      <c r="G133" s="852">
        <f t="shared" si="140"/>
        <v>-5.4945781302806425E-2</v>
      </c>
      <c r="H133" s="852">
        <f t="shared" si="140"/>
        <v>-2.4195959957314288E-3</v>
      </c>
      <c r="I133" s="852">
        <f t="shared" si="140"/>
        <v>1.0633000302746403E-2</v>
      </c>
      <c r="J133" s="852">
        <f t="shared" si="140"/>
        <v>-8.3249667867977637E-3</v>
      </c>
      <c r="K133" s="852">
        <f t="shared" si="140"/>
        <v>2.7196649500516191E-2</v>
      </c>
      <c r="L133" s="852">
        <f t="shared" si="140"/>
        <v>-6.5401444876707288E-3</v>
      </c>
      <c r="M133" s="852">
        <f t="shared" si="140"/>
        <v>5.0203005653516718E-3</v>
      </c>
      <c r="N133" s="852">
        <f t="shared" si="140"/>
        <v>-7.6737518071816925E-3</v>
      </c>
      <c r="O133" s="852">
        <f t="shared" si="140"/>
        <v>3.0205634526232952E-2</v>
      </c>
      <c r="P133" s="852">
        <f t="shared" si="140"/>
        <v>2.0672903549578858E-2</v>
      </c>
      <c r="Q133" s="852">
        <f t="shared" si="140"/>
        <v>-3.5370789479911464E-2</v>
      </c>
      <c r="R133" s="852">
        <f t="shared" si="140"/>
        <v>9.6588212898981989E-3</v>
      </c>
      <c r="S133" s="852">
        <f t="shared" si="140"/>
        <v>3.6898901587868259E-2</v>
      </c>
      <c r="T133" s="852">
        <f t="shared" si="140"/>
        <v>8.7285894517145718E-2</v>
      </c>
      <c r="U133" s="852">
        <f t="shared" si="140"/>
        <v>-5.046983316094792E-2</v>
      </c>
      <c r="V133" s="852">
        <f t="shared" si="140"/>
        <v>-0.11525057626844694</v>
      </c>
      <c r="W133" s="852">
        <f t="shared" si="140"/>
        <v>7.3929982163128682E-2</v>
      </c>
      <c r="X133" s="863">
        <f t="shared" si="140"/>
        <v>8.8635001218878521E-3</v>
      </c>
      <c r="Y133" s="863">
        <f t="shared" si="140"/>
        <v>3.4852992061414789E-2</v>
      </c>
      <c r="Z133" s="863">
        <f t="shared" si="140"/>
        <v>-2.4850402618485846E-2</v>
      </c>
    </row>
    <row r="134" spans="1:33" x14ac:dyDescent="0.2">
      <c r="A134" s="162" t="s">
        <v>52</v>
      </c>
      <c r="B134" s="165" t="s">
        <v>53</v>
      </c>
      <c r="C134" s="852"/>
      <c r="D134" s="852">
        <f t="shared" ref="D134:Z134" si="141">(D5/D$22*D109-C5/C$22*C109)/C$125</f>
        <v>0</v>
      </c>
      <c r="E134" s="852">
        <f t="shared" si="141"/>
        <v>0</v>
      </c>
      <c r="F134" s="852">
        <f t="shared" si="141"/>
        <v>0</v>
      </c>
      <c r="G134" s="852">
        <f t="shared" si="141"/>
        <v>0</v>
      </c>
      <c r="H134" s="852">
        <f t="shared" si="141"/>
        <v>0</v>
      </c>
      <c r="I134" s="852">
        <f t="shared" si="141"/>
        <v>0</v>
      </c>
      <c r="J134" s="852">
        <f t="shared" si="141"/>
        <v>0</v>
      </c>
      <c r="K134" s="852">
        <f t="shared" si="141"/>
        <v>0</v>
      </c>
      <c r="L134" s="852">
        <f t="shared" si="141"/>
        <v>0</v>
      </c>
      <c r="M134" s="852">
        <f t="shared" si="141"/>
        <v>0</v>
      </c>
      <c r="N134" s="852">
        <f t="shared" si="141"/>
        <v>0</v>
      </c>
      <c r="O134" s="852">
        <f t="shared" si="141"/>
        <v>0</v>
      </c>
      <c r="P134" s="852">
        <f t="shared" si="141"/>
        <v>0</v>
      </c>
      <c r="Q134" s="852">
        <f t="shared" si="141"/>
        <v>0</v>
      </c>
      <c r="R134" s="852">
        <f t="shared" si="141"/>
        <v>0</v>
      </c>
      <c r="S134" s="852">
        <f t="shared" si="141"/>
        <v>0</v>
      </c>
      <c r="T134" s="852">
        <f t="shared" si="141"/>
        <v>0</v>
      </c>
      <c r="U134" s="852">
        <f t="shared" si="141"/>
        <v>0</v>
      </c>
      <c r="V134" s="852">
        <f t="shared" si="141"/>
        <v>0</v>
      </c>
      <c r="W134" s="852">
        <f t="shared" si="141"/>
        <v>0</v>
      </c>
      <c r="X134" s="863">
        <f t="shared" si="141"/>
        <v>0</v>
      </c>
      <c r="Y134" s="863">
        <f t="shared" si="141"/>
        <v>0</v>
      </c>
      <c r="Z134" s="863">
        <f t="shared" si="141"/>
        <v>0</v>
      </c>
    </row>
    <row r="135" spans="1:33" x14ac:dyDescent="0.2">
      <c r="A135" s="162" t="s">
        <v>54</v>
      </c>
      <c r="B135" s="165" t="s">
        <v>55</v>
      </c>
      <c r="C135" s="852"/>
      <c r="D135" s="852">
        <f t="shared" ref="D135:Z135" si="142">(D6/D$22*D110-C6/C$22*C110)/C$125</f>
        <v>-8.5754265258096375E-4</v>
      </c>
      <c r="E135" s="852">
        <f t="shared" si="142"/>
        <v>-2.8116024991764136E-3</v>
      </c>
      <c r="F135" s="852">
        <f t="shared" si="142"/>
        <v>-1.0151124208579675E-3</v>
      </c>
      <c r="G135" s="852">
        <f t="shared" si="142"/>
        <v>3.8519426608200299E-3</v>
      </c>
      <c r="H135" s="852">
        <f t="shared" si="142"/>
        <v>9.4118016306137236E-3</v>
      </c>
      <c r="I135" s="852">
        <f t="shared" si="142"/>
        <v>1.7731165782754476E-2</v>
      </c>
      <c r="J135" s="852">
        <f t="shared" si="142"/>
        <v>-3.2476307893658675E-4</v>
      </c>
      <c r="K135" s="852">
        <f t="shared" si="142"/>
        <v>-7.9463659875660692E-3</v>
      </c>
      <c r="L135" s="852">
        <f t="shared" si="142"/>
        <v>-1.0122049604973362E-3</v>
      </c>
      <c r="M135" s="852">
        <f t="shared" si="142"/>
        <v>-5.0547615494284333E-2</v>
      </c>
      <c r="N135" s="852">
        <f t="shared" si="142"/>
        <v>-6.9291322564367592E-3</v>
      </c>
      <c r="O135" s="852">
        <f t="shared" si="142"/>
        <v>6.6226358920427138E-5</v>
      </c>
      <c r="P135" s="852">
        <f t="shared" si="142"/>
        <v>5.3197375686574503E-4</v>
      </c>
      <c r="Q135" s="852">
        <f t="shared" si="142"/>
        <v>-4.0428302603382057E-4</v>
      </c>
      <c r="R135" s="852">
        <f t="shared" si="142"/>
        <v>1.0588513686887305E-4</v>
      </c>
      <c r="S135" s="852">
        <f t="shared" si="142"/>
        <v>-3.4643009743422996E-4</v>
      </c>
      <c r="T135" s="852">
        <f t="shared" si="142"/>
        <v>3.6850374889047823E-4</v>
      </c>
      <c r="U135" s="852">
        <f t="shared" si="142"/>
        <v>1.1255677043560351E-4</v>
      </c>
      <c r="V135" s="852">
        <f t="shared" si="142"/>
        <v>2.5584784858489893E-4</v>
      </c>
      <c r="W135" s="852">
        <f t="shared" si="142"/>
        <v>1.6181350017414612E-4</v>
      </c>
      <c r="X135" s="863">
        <f t="shared" si="142"/>
        <v>1.9802595422427E-4</v>
      </c>
      <c r="Y135" s="863">
        <f t="shared" si="142"/>
        <v>-4.2568858005881464E-4</v>
      </c>
      <c r="Z135" s="863">
        <f t="shared" si="142"/>
        <v>9.7082188752323446E-7</v>
      </c>
    </row>
    <row r="136" spans="1:33" x14ac:dyDescent="0.2">
      <c r="A136" s="162" t="s">
        <v>56</v>
      </c>
      <c r="B136" s="165" t="s">
        <v>57</v>
      </c>
      <c r="C136" s="852"/>
      <c r="D136" s="852">
        <f t="shared" ref="D136:Z136" si="143">(D7/D$22*D111-C7/C$22*C111)/C$125</f>
        <v>2.5127651143998165E-2</v>
      </c>
      <c r="E136" s="852">
        <f t="shared" si="143"/>
        <v>-1.9278547415294677E-2</v>
      </c>
      <c r="F136" s="852">
        <f t="shared" si="143"/>
        <v>1.1313063292440747E-2</v>
      </c>
      <c r="G136" s="852">
        <f t="shared" si="143"/>
        <v>-9.9627156243141095E-3</v>
      </c>
      <c r="H136" s="852">
        <f t="shared" si="143"/>
        <v>-7.0089841153503892E-3</v>
      </c>
      <c r="I136" s="852">
        <f t="shared" si="143"/>
        <v>2.5340903485277836E-3</v>
      </c>
      <c r="J136" s="852">
        <f t="shared" si="143"/>
        <v>3.4170529492542246E-3</v>
      </c>
      <c r="K136" s="852">
        <f t="shared" si="143"/>
        <v>2.7770131972160275E-4</v>
      </c>
      <c r="L136" s="852">
        <f t="shared" si="143"/>
        <v>4.3444413010084419E-4</v>
      </c>
      <c r="M136" s="852">
        <f t="shared" si="143"/>
        <v>3.144404765428219E-3</v>
      </c>
      <c r="N136" s="852">
        <f t="shared" si="143"/>
        <v>-6.2264832897152983E-3</v>
      </c>
      <c r="O136" s="852">
        <f t="shared" si="143"/>
        <v>-1.5452156670971301E-2</v>
      </c>
      <c r="P136" s="852">
        <f t="shared" si="143"/>
        <v>-1.552118813618034E-2</v>
      </c>
      <c r="Q136" s="852">
        <f t="shared" si="143"/>
        <v>4.0626690699272536E-2</v>
      </c>
      <c r="R136" s="852">
        <f t="shared" si="143"/>
        <v>-1.1050389378053038E-2</v>
      </c>
      <c r="S136" s="852">
        <f t="shared" si="143"/>
        <v>1.8410893113936716E-4</v>
      </c>
      <c r="T136" s="852">
        <f t="shared" si="143"/>
        <v>2.8909272120347033E-3</v>
      </c>
      <c r="U136" s="852">
        <f t="shared" si="143"/>
        <v>1.4703826936274735E-2</v>
      </c>
      <c r="V136" s="852">
        <f t="shared" si="143"/>
        <v>1.9230801776378597E-3</v>
      </c>
      <c r="W136" s="852">
        <f t="shared" si="143"/>
        <v>9.6864469782135445E-3</v>
      </c>
      <c r="X136" s="863">
        <f t="shared" si="143"/>
        <v>7.8895339998185082E-3</v>
      </c>
      <c r="Y136" s="863">
        <f t="shared" si="143"/>
        <v>-1.1586432860026655E-2</v>
      </c>
      <c r="Z136" s="863">
        <f t="shared" si="143"/>
        <v>1.944635404850876E-3</v>
      </c>
    </row>
    <row r="137" spans="1:33" x14ac:dyDescent="0.2">
      <c r="A137" s="162" t="s">
        <v>58</v>
      </c>
      <c r="B137" s="165" t="s">
        <v>59</v>
      </c>
      <c r="C137" s="852"/>
      <c r="D137" s="852">
        <f t="shared" ref="D137:Z137" si="144">(D8/D$22*D112-C8/C$22*C112)/C$125</f>
        <v>5.9849802446003148E-3</v>
      </c>
      <c r="E137" s="852">
        <f t="shared" si="144"/>
        <v>2.6605273401658358E-3</v>
      </c>
      <c r="F137" s="852">
        <f t="shared" si="144"/>
        <v>3.3920103934659572E-2</v>
      </c>
      <c r="G137" s="852">
        <f t="shared" si="144"/>
        <v>-2.1056918501524715E-2</v>
      </c>
      <c r="H137" s="852">
        <f t="shared" si="144"/>
        <v>-2.13961633122058E-3</v>
      </c>
      <c r="I137" s="852">
        <f t="shared" si="144"/>
        <v>-2.5706305895657412E-3</v>
      </c>
      <c r="J137" s="852">
        <f t="shared" si="144"/>
        <v>-6.9785054800779794E-3</v>
      </c>
      <c r="K137" s="852">
        <f t="shared" si="144"/>
        <v>-1.4636613954100001E-3</v>
      </c>
      <c r="L137" s="852">
        <f t="shared" si="144"/>
        <v>8.2581465232127275E-3</v>
      </c>
      <c r="M137" s="852">
        <f t="shared" si="144"/>
        <v>1.3049988282747718E-2</v>
      </c>
      <c r="N137" s="852">
        <f t="shared" si="144"/>
        <v>-1.9764796205048226E-2</v>
      </c>
      <c r="O137" s="852">
        <f t="shared" si="144"/>
        <v>-2.6283842607020174E-3</v>
      </c>
      <c r="P137" s="852">
        <f t="shared" si="144"/>
        <v>4.2291278579127678E-3</v>
      </c>
      <c r="Q137" s="852">
        <f t="shared" si="144"/>
        <v>4.8058599999747618E-2</v>
      </c>
      <c r="R137" s="852">
        <f t="shared" si="144"/>
        <v>-1.1647613926336802E-2</v>
      </c>
      <c r="S137" s="852">
        <f t="shared" si="144"/>
        <v>-9.0556509440535039E-3</v>
      </c>
      <c r="T137" s="852">
        <f t="shared" si="144"/>
        <v>1.7575293392168536E-2</v>
      </c>
      <c r="U137" s="852">
        <f t="shared" si="144"/>
        <v>2.4110351938767356E-3</v>
      </c>
      <c r="V137" s="852">
        <f t="shared" si="144"/>
        <v>-1.8916414730874218E-2</v>
      </c>
      <c r="W137" s="852">
        <f t="shared" si="144"/>
        <v>-1.2546863262047339E-2</v>
      </c>
      <c r="X137" s="863">
        <f t="shared" si="144"/>
        <v>-2.4068128976260445E-2</v>
      </c>
      <c r="Y137" s="863">
        <f t="shared" si="144"/>
        <v>4.1159087955371142E-3</v>
      </c>
      <c r="Z137" s="863">
        <f t="shared" si="144"/>
        <v>2.5171749282473246E-3</v>
      </c>
    </row>
    <row r="138" spans="1:33" x14ac:dyDescent="0.2">
      <c r="A138" s="162" t="s">
        <v>60</v>
      </c>
      <c r="B138" s="165" t="s">
        <v>61</v>
      </c>
      <c r="C138" s="852"/>
      <c r="D138" s="852">
        <f t="shared" ref="D138:Z138" si="145">(D9/D$22*D113-C9/C$22*C113)/C$125</f>
        <v>1.0781721794743298E-2</v>
      </c>
      <c r="E138" s="852">
        <f t="shared" si="145"/>
        <v>9.1128461573361226E-4</v>
      </c>
      <c r="F138" s="852">
        <f t="shared" si="145"/>
        <v>-1.2230679653455402E-2</v>
      </c>
      <c r="G138" s="852">
        <f t="shared" si="145"/>
        <v>8.8713980381657943E-3</v>
      </c>
      <c r="H138" s="852">
        <f t="shared" si="145"/>
        <v>5.8590749129990331E-4</v>
      </c>
      <c r="I138" s="852">
        <f t="shared" si="145"/>
        <v>-4.9097670975447316E-3</v>
      </c>
      <c r="J138" s="852">
        <f t="shared" si="145"/>
        <v>4.7586110139918988E-4</v>
      </c>
      <c r="K138" s="852">
        <f t="shared" si="145"/>
        <v>-2.9905002197030241E-3</v>
      </c>
      <c r="L138" s="852">
        <f t="shared" si="145"/>
        <v>3.9924709333558498E-3</v>
      </c>
      <c r="M138" s="852">
        <f t="shared" si="145"/>
        <v>9.7868703388230387E-3</v>
      </c>
      <c r="N138" s="852">
        <f t="shared" si="145"/>
        <v>9.4149959634153898E-3</v>
      </c>
      <c r="O138" s="852">
        <f t="shared" si="145"/>
        <v>5.9086730394303224E-3</v>
      </c>
      <c r="P138" s="852">
        <f t="shared" si="145"/>
        <v>2.7283485012647563E-2</v>
      </c>
      <c r="Q138" s="852">
        <f t="shared" si="145"/>
        <v>-1.1286231610103014E-2</v>
      </c>
      <c r="R138" s="852">
        <f t="shared" si="145"/>
        <v>5.1739288909096242E-3</v>
      </c>
      <c r="S138" s="852">
        <f t="shared" si="145"/>
        <v>-8.6816348681639528E-3</v>
      </c>
      <c r="T138" s="852">
        <f t="shared" si="145"/>
        <v>3.3347597020483044E-4</v>
      </c>
      <c r="U138" s="852">
        <f t="shared" si="145"/>
        <v>4.9342445464524553E-3</v>
      </c>
      <c r="V138" s="852">
        <f t="shared" si="145"/>
        <v>-3.3458350286891389E-3</v>
      </c>
      <c r="W138" s="852">
        <f t="shared" si="145"/>
        <v>-4.5715974319429148E-3</v>
      </c>
      <c r="X138" s="863">
        <f t="shared" si="145"/>
        <v>2.2113161598023668E-2</v>
      </c>
      <c r="Y138" s="863">
        <f t="shared" si="145"/>
        <v>3.763584800747748E-3</v>
      </c>
      <c r="Z138" s="863">
        <f t="shared" si="145"/>
        <v>-3.0874065156520007E-3</v>
      </c>
    </row>
    <row r="139" spans="1:33" x14ac:dyDescent="0.2">
      <c r="A139" s="162" t="s">
        <v>62</v>
      </c>
      <c r="B139" s="165" t="s">
        <v>63</v>
      </c>
      <c r="C139" s="852"/>
      <c r="D139" s="852">
        <f t="shared" ref="D139:Z139" si="146">(D10/D$22*D114-C10/C$22*C114)/C$125</f>
        <v>-4.0047466218253033E-4</v>
      </c>
      <c r="E139" s="852">
        <f t="shared" si="146"/>
        <v>2.0354980634673457E-3</v>
      </c>
      <c r="F139" s="852">
        <f t="shared" si="146"/>
        <v>1.5250683428568513E-3</v>
      </c>
      <c r="G139" s="852">
        <f t="shared" si="146"/>
        <v>7.7165992103675595E-3</v>
      </c>
      <c r="H139" s="852">
        <f t="shared" si="146"/>
        <v>4.0032279763989728E-3</v>
      </c>
      <c r="I139" s="852">
        <f t="shared" si="146"/>
        <v>-2.8614014331183003E-3</v>
      </c>
      <c r="J139" s="852">
        <f t="shared" si="146"/>
        <v>-1.0139245510701036E-3</v>
      </c>
      <c r="K139" s="852">
        <f t="shared" si="146"/>
        <v>-3.3252824345563949E-3</v>
      </c>
      <c r="L139" s="852">
        <f t="shared" si="146"/>
        <v>3.473201457293042E-3</v>
      </c>
      <c r="M139" s="852">
        <f t="shared" si="146"/>
        <v>1.5482409615324455E-3</v>
      </c>
      <c r="N139" s="852">
        <f t="shared" si="146"/>
        <v>4.2959187292966189E-3</v>
      </c>
      <c r="O139" s="852">
        <f t="shared" si="146"/>
        <v>-2.3121294365932498E-3</v>
      </c>
      <c r="P139" s="852">
        <f t="shared" si="146"/>
        <v>-1.7168395158699958E-3</v>
      </c>
      <c r="Q139" s="852">
        <f t="shared" si="146"/>
        <v>-3.3055400133729282E-3</v>
      </c>
      <c r="R139" s="852">
        <f t="shared" si="146"/>
        <v>3.6433625273166984E-3</v>
      </c>
      <c r="S139" s="852">
        <f t="shared" si="146"/>
        <v>-2.7934431061747205E-3</v>
      </c>
      <c r="T139" s="852">
        <f t="shared" si="146"/>
        <v>7.4286632675210856E-4</v>
      </c>
      <c r="U139" s="852">
        <f t="shared" si="146"/>
        <v>1.9013848145421101E-3</v>
      </c>
      <c r="V139" s="852">
        <f t="shared" si="146"/>
        <v>-8.3329401576984967E-4</v>
      </c>
      <c r="W139" s="852">
        <f t="shared" si="146"/>
        <v>-2.2750979009121953E-3</v>
      </c>
      <c r="X139" s="863">
        <f t="shared" si="146"/>
        <v>4.1642517055990366E-3</v>
      </c>
      <c r="Y139" s="863">
        <f t="shared" si="146"/>
        <v>1.6066815665753006E-3</v>
      </c>
      <c r="Z139" s="863">
        <f t="shared" si="146"/>
        <v>-1.4667602940343625E-3</v>
      </c>
    </row>
    <row r="140" spans="1:33" x14ac:dyDescent="0.2">
      <c r="A140" s="162" t="s">
        <v>64</v>
      </c>
      <c r="B140" s="165" t="s">
        <v>65</v>
      </c>
      <c r="C140" s="852"/>
      <c r="D140" s="852">
        <f t="shared" ref="D140:Z140" si="147">(D11/D$22*D115-C11/C$22*C115)/C$125</f>
        <v>-3.667134804204904E-5</v>
      </c>
      <c r="E140" s="852">
        <f t="shared" si="147"/>
        <v>-2.373244676360073E-3</v>
      </c>
      <c r="F140" s="852">
        <f t="shared" si="147"/>
        <v>-3.8793168926536843E-3</v>
      </c>
      <c r="G140" s="852">
        <f t="shared" si="147"/>
        <v>2.481123142258043E-3</v>
      </c>
      <c r="H140" s="852">
        <f t="shared" si="147"/>
        <v>3.1553273477631216E-4</v>
      </c>
      <c r="I140" s="852">
        <f t="shared" si="147"/>
        <v>1.3199290465280101E-4</v>
      </c>
      <c r="J140" s="852">
        <f t="shared" si="147"/>
        <v>8.5974123413907089E-4</v>
      </c>
      <c r="K140" s="852">
        <f t="shared" si="147"/>
        <v>1.7737468819782214E-3</v>
      </c>
      <c r="L140" s="852">
        <f t="shared" si="147"/>
        <v>4.470902245608057E-3</v>
      </c>
      <c r="M140" s="852">
        <f t="shared" si="147"/>
        <v>-2.6130493152273183E-3</v>
      </c>
      <c r="N140" s="852">
        <f t="shared" si="147"/>
        <v>-1.2589173649925672E-3</v>
      </c>
      <c r="O140" s="852">
        <f t="shared" si="147"/>
        <v>2.2258819015926576E-3</v>
      </c>
      <c r="P140" s="852">
        <f t="shared" si="147"/>
        <v>9.2023521617128122E-4</v>
      </c>
      <c r="Q140" s="852">
        <f t="shared" si="147"/>
        <v>-7.1997935197197051E-3</v>
      </c>
      <c r="R140" s="852">
        <f t="shared" si="147"/>
        <v>4.6936343943501059E-3</v>
      </c>
      <c r="S140" s="852">
        <f t="shared" si="147"/>
        <v>-3.6778637750911371E-3</v>
      </c>
      <c r="T140" s="852">
        <f t="shared" si="147"/>
        <v>1.6789706321349198E-3</v>
      </c>
      <c r="U140" s="852">
        <f t="shared" si="147"/>
        <v>3.4310044733138335E-3</v>
      </c>
      <c r="V140" s="852">
        <f t="shared" si="147"/>
        <v>-4.7507636637115916E-3</v>
      </c>
      <c r="W140" s="852">
        <f t="shared" si="147"/>
        <v>-1.1637537669770812E-3</v>
      </c>
      <c r="X140" s="863">
        <f t="shared" si="147"/>
        <v>8.1454949755269748E-3</v>
      </c>
      <c r="Y140" s="863">
        <f t="shared" si="147"/>
        <v>-9.6927466964315517E-4</v>
      </c>
      <c r="Z140" s="863">
        <f t="shared" si="147"/>
        <v>9.0371794427402882E-3</v>
      </c>
    </row>
    <row r="141" spans="1:33" x14ac:dyDescent="0.2">
      <c r="A141" s="162" t="s">
        <v>66</v>
      </c>
      <c r="B141" s="163" t="s">
        <v>917</v>
      </c>
      <c r="C141" s="852"/>
      <c r="D141" s="852">
        <f t="shared" ref="D141:Z141" si="148">(D12/D$22*D116-C12/C$22*C116)/C$125</f>
        <v>-1.7263289806701532E-3</v>
      </c>
      <c r="E141" s="852">
        <f t="shared" si="148"/>
        <v>5.5113173106646144E-4</v>
      </c>
      <c r="F141" s="852">
        <f t="shared" si="148"/>
        <v>-1.1116670986566592E-3</v>
      </c>
      <c r="G141" s="852">
        <f t="shared" si="148"/>
        <v>5.194756628695142E-3</v>
      </c>
      <c r="H141" s="852">
        <f t="shared" si="148"/>
        <v>2.9599484413601203E-3</v>
      </c>
      <c r="I141" s="852">
        <f t="shared" si="148"/>
        <v>1.4695378184153075E-3</v>
      </c>
      <c r="J141" s="852">
        <f t="shared" si="148"/>
        <v>6.6355777732779861E-3</v>
      </c>
      <c r="K141" s="852">
        <f t="shared" si="148"/>
        <v>-1.2721976769175691E-2</v>
      </c>
      <c r="L141" s="852">
        <f t="shared" si="148"/>
        <v>1.4968034931591636E-3</v>
      </c>
      <c r="M141" s="852">
        <f t="shared" si="148"/>
        <v>3.8333472875325091E-3</v>
      </c>
      <c r="N141" s="852">
        <f t="shared" si="148"/>
        <v>4.385679720570336E-3</v>
      </c>
      <c r="O141" s="852">
        <f t="shared" si="148"/>
        <v>4.7007037422750683E-3</v>
      </c>
      <c r="P141" s="852">
        <f t="shared" si="148"/>
        <v>-2.1757060542717112E-3</v>
      </c>
      <c r="Q141" s="852">
        <f t="shared" si="148"/>
        <v>1.2972675250834866E-3</v>
      </c>
      <c r="R141" s="852">
        <f t="shared" si="148"/>
        <v>4.1109693690714091E-4</v>
      </c>
      <c r="S141" s="852">
        <f t="shared" si="148"/>
        <v>-1.0478883525010857E-4</v>
      </c>
      <c r="T141" s="852">
        <f t="shared" si="148"/>
        <v>2.4756996798564685E-3</v>
      </c>
      <c r="U141" s="852">
        <f t="shared" si="148"/>
        <v>-5.8508122412076892E-4</v>
      </c>
      <c r="V141" s="852">
        <f t="shared" si="148"/>
        <v>-1.5599559555781752E-3</v>
      </c>
      <c r="W141" s="852">
        <f t="shared" si="148"/>
        <v>-1.9577462673781537E-3</v>
      </c>
      <c r="X141" s="863">
        <f t="shared" si="148"/>
        <v>1.6499363915696789E-3</v>
      </c>
      <c r="Y141" s="863">
        <f t="shared" si="148"/>
        <v>-2.1791110777849439E-3</v>
      </c>
      <c r="Z141" s="863">
        <f t="shared" si="148"/>
        <v>2.2222043355083665E-3</v>
      </c>
    </row>
    <row r="142" spans="1:33" x14ac:dyDescent="0.2">
      <c r="A142" s="162" t="s">
        <v>67</v>
      </c>
      <c r="B142" s="165" t="s">
        <v>68</v>
      </c>
      <c r="C142" s="852"/>
      <c r="D142" s="852">
        <f t="shared" ref="D142:Z142" si="149">(D13/D$22*D117-C13/C$22*C117)/C$125</f>
        <v>5.798655536717347E-4</v>
      </c>
      <c r="E142" s="852">
        <f t="shared" si="149"/>
        <v>2.9896484065625672E-3</v>
      </c>
      <c r="F142" s="852">
        <f t="shared" si="149"/>
        <v>-6.130103467825063E-3</v>
      </c>
      <c r="G142" s="852">
        <f t="shared" si="149"/>
        <v>1.3377407522266809E-2</v>
      </c>
      <c r="H142" s="852">
        <f t="shared" si="149"/>
        <v>1.4307460919163926E-3</v>
      </c>
      <c r="I142" s="852">
        <f t="shared" si="149"/>
        <v>2.4711385221216019E-3</v>
      </c>
      <c r="J142" s="852">
        <f t="shared" si="149"/>
        <v>4.3475870593551631E-3</v>
      </c>
      <c r="K142" s="852">
        <f t="shared" si="149"/>
        <v>-3.9703026709595312E-3</v>
      </c>
      <c r="L142" s="852">
        <f t="shared" si="149"/>
        <v>4.6136220812869689E-3</v>
      </c>
      <c r="M142" s="852">
        <f t="shared" si="149"/>
        <v>-7.6960879914254217E-3</v>
      </c>
      <c r="N142" s="852">
        <f t="shared" si="149"/>
        <v>1.1588986015427618E-3</v>
      </c>
      <c r="O142" s="852">
        <f t="shared" si="149"/>
        <v>1.9416485320083163E-3</v>
      </c>
      <c r="P142" s="852">
        <f t="shared" si="149"/>
        <v>2.789167541798099E-3</v>
      </c>
      <c r="Q142" s="852">
        <f t="shared" si="149"/>
        <v>-2.5209687309641561E-3</v>
      </c>
      <c r="R142" s="852">
        <f t="shared" si="149"/>
        <v>2.5627015919912734E-3</v>
      </c>
      <c r="S142" s="852">
        <f t="shared" si="149"/>
        <v>-4.6147826920959287E-3</v>
      </c>
      <c r="T142" s="852">
        <f t="shared" si="149"/>
        <v>8.6067193090762495E-3</v>
      </c>
      <c r="U142" s="852">
        <f t="shared" si="149"/>
        <v>7.8598899300347039E-3</v>
      </c>
      <c r="V142" s="852">
        <f t="shared" si="149"/>
        <v>1.476136720168255E-3</v>
      </c>
      <c r="W142" s="852">
        <f t="shared" si="149"/>
        <v>-1.4620965398865361E-2</v>
      </c>
      <c r="X142" s="863">
        <f t="shared" si="149"/>
        <v>1.0746776546607986E-2</v>
      </c>
      <c r="Y142" s="863">
        <f t="shared" si="149"/>
        <v>6.1539655772368486E-3</v>
      </c>
      <c r="Z142" s="863">
        <f t="shared" si="149"/>
        <v>3.5129778304112793E-3</v>
      </c>
    </row>
    <row r="143" spans="1:33" x14ac:dyDescent="0.2">
      <c r="A143" s="162" t="s">
        <v>69</v>
      </c>
      <c r="B143" s="165" t="s">
        <v>70</v>
      </c>
      <c r="C143" s="852"/>
      <c r="D143" s="852">
        <f t="shared" ref="D143:Z143" si="150">(D14/D$22*D118-C14/C$22*C118)/C$125</f>
        <v>-8.4127354441264086E-4</v>
      </c>
      <c r="E143" s="852">
        <f t="shared" si="150"/>
        <v>-4.2415733822631146E-3</v>
      </c>
      <c r="F143" s="852">
        <f t="shared" si="150"/>
        <v>-1.6946007323877906E-2</v>
      </c>
      <c r="G143" s="852">
        <f t="shared" si="150"/>
        <v>5.3645558703386709E-3</v>
      </c>
      <c r="H143" s="852">
        <f t="shared" si="150"/>
        <v>-1.6175241201232746E-2</v>
      </c>
      <c r="I143" s="852">
        <f t="shared" si="150"/>
        <v>-9.9541933030099453E-3</v>
      </c>
      <c r="J143" s="852">
        <f t="shared" si="150"/>
        <v>8.6434821383976502E-3</v>
      </c>
      <c r="K143" s="852">
        <f t="shared" si="150"/>
        <v>-4.6505482379049563E-4</v>
      </c>
      <c r="L143" s="852">
        <f t="shared" si="150"/>
        <v>1.3214200064728136E-3</v>
      </c>
      <c r="M143" s="852">
        <f t="shared" si="150"/>
        <v>2.0575066860668106E-2</v>
      </c>
      <c r="N143" s="852">
        <f t="shared" si="150"/>
        <v>-2.1326538560490545E-3</v>
      </c>
      <c r="O143" s="852">
        <f t="shared" si="150"/>
        <v>4.9021364114578943E-3</v>
      </c>
      <c r="P143" s="852">
        <f t="shared" si="150"/>
        <v>8.5325046356240922E-4</v>
      </c>
      <c r="Q143" s="852">
        <f t="shared" si="150"/>
        <v>-2.7956530847590816E-3</v>
      </c>
      <c r="R143" s="852">
        <f t="shared" si="150"/>
        <v>5.8112154109555714E-3</v>
      </c>
      <c r="S143" s="852">
        <f t="shared" si="150"/>
        <v>-5.2421052827953648E-3</v>
      </c>
      <c r="T143" s="852">
        <f t="shared" si="150"/>
        <v>4.262585681093823E-3</v>
      </c>
      <c r="U143" s="852">
        <f t="shared" si="150"/>
        <v>7.1766492274673742E-3</v>
      </c>
      <c r="V143" s="852">
        <f t="shared" si="150"/>
        <v>-4.9201610356137456E-3</v>
      </c>
      <c r="W143" s="852">
        <f t="shared" si="150"/>
        <v>-4.778521844951927E-3</v>
      </c>
      <c r="X143" s="863">
        <f t="shared" si="150"/>
        <v>6.1061815532589088E-3</v>
      </c>
      <c r="Y143" s="863">
        <f t="shared" si="150"/>
        <v>1.1772984758744982E-3</v>
      </c>
      <c r="Z143" s="863">
        <f t="shared" si="150"/>
        <v>2.2894162657402383E-3</v>
      </c>
    </row>
    <row r="144" spans="1:33" x14ac:dyDescent="0.2">
      <c r="A144" s="162" t="s">
        <v>71</v>
      </c>
      <c r="B144" s="165" t="s">
        <v>72</v>
      </c>
      <c r="C144" s="852"/>
      <c r="D144" s="852">
        <f t="shared" ref="D144:Z144" si="151">(D15/D$22*D119-C15/C$22*C119)/C$125</f>
        <v>8.8438604103168676E-3</v>
      </c>
      <c r="E144" s="852">
        <f t="shared" si="151"/>
        <v>-4.0681461053007914E-3</v>
      </c>
      <c r="F144" s="852">
        <f t="shared" si="151"/>
        <v>-6.0493911763695738E-3</v>
      </c>
      <c r="G144" s="852">
        <f t="shared" si="151"/>
        <v>5.1059835429991234E-4</v>
      </c>
      <c r="H144" s="852">
        <f t="shared" si="151"/>
        <v>1.7865056557977012E-3</v>
      </c>
      <c r="I144" s="852">
        <f t="shared" si="151"/>
        <v>5.508749192999928E-3</v>
      </c>
      <c r="J144" s="852">
        <f t="shared" si="151"/>
        <v>5.0726771792608113E-3</v>
      </c>
      <c r="K144" s="852">
        <f t="shared" si="151"/>
        <v>-2.1057092933024282E-3</v>
      </c>
      <c r="L144" s="852">
        <f t="shared" si="151"/>
        <v>8.5436066121478381E-3</v>
      </c>
      <c r="M144" s="852">
        <f t="shared" si="151"/>
        <v>-3.3439603238485027E-3</v>
      </c>
      <c r="N144" s="852">
        <f t="shared" si="151"/>
        <v>1.4020324919233246E-2</v>
      </c>
      <c r="O144" s="852">
        <f t="shared" si="151"/>
        <v>-3.0975739384960068E-3</v>
      </c>
      <c r="P144" s="852">
        <f t="shared" si="151"/>
        <v>4.3852198922102572E-3</v>
      </c>
      <c r="Q144" s="852">
        <f t="shared" si="151"/>
        <v>-2.8613410952040143E-3</v>
      </c>
      <c r="R144" s="852">
        <f t="shared" si="151"/>
        <v>4.450790789410069E-3</v>
      </c>
      <c r="S144" s="852">
        <f t="shared" si="151"/>
        <v>-3.6064727938426339E-3</v>
      </c>
      <c r="T144" s="852">
        <f t="shared" si="151"/>
        <v>8.1412390618535368E-4</v>
      </c>
      <c r="U144" s="852">
        <f t="shared" si="151"/>
        <v>5.8180018546652099E-3</v>
      </c>
      <c r="V144" s="852">
        <f t="shared" si="151"/>
        <v>-5.5839071713452003E-4</v>
      </c>
      <c r="W144" s="852">
        <f t="shared" si="151"/>
        <v>-7.7965843304981762E-3</v>
      </c>
      <c r="X144" s="863">
        <f t="shared" si="151"/>
        <v>1.0707239580017682E-2</v>
      </c>
      <c r="Y144" s="863">
        <f t="shared" si="151"/>
        <v>4.2094894158227194E-3</v>
      </c>
      <c r="Z144" s="863">
        <f t="shared" si="151"/>
        <v>1.9542513576572837E-3</v>
      </c>
    </row>
    <row r="145" spans="1:33" x14ac:dyDescent="0.2">
      <c r="A145" s="162" t="s">
        <v>73</v>
      </c>
      <c r="B145" s="165" t="s">
        <v>74</v>
      </c>
      <c r="C145" s="852"/>
      <c r="D145" s="852">
        <f t="shared" ref="D145:Z145" si="152">(D16/D$22*D120-C16/C$22*C120)/C$125</f>
        <v>3.1204082718494092E-3</v>
      </c>
      <c r="E145" s="852">
        <f t="shared" si="152"/>
        <v>-1.1578571754821349E-3</v>
      </c>
      <c r="F145" s="852">
        <f t="shared" si="152"/>
        <v>-9.7507893348769241E-3</v>
      </c>
      <c r="G145" s="852">
        <f t="shared" si="152"/>
        <v>-5.62395628542052E-4</v>
      </c>
      <c r="H145" s="852">
        <f t="shared" si="152"/>
        <v>-3.7614859107865514E-3</v>
      </c>
      <c r="I145" s="852">
        <f t="shared" si="152"/>
        <v>-1.7634867884515897E-3</v>
      </c>
      <c r="J145" s="852">
        <f t="shared" si="152"/>
        <v>1.3477109297371744E-3</v>
      </c>
      <c r="K145" s="852">
        <f t="shared" si="152"/>
        <v>1.0300544868091939E-3</v>
      </c>
      <c r="L145" s="852">
        <f t="shared" si="152"/>
        <v>1.0679667242571294E-3</v>
      </c>
      <c r="M145" s="852">
        <f t="shared" si="152"/>
        <v>-1.1617188278339086E-3</v>
      </c>
      <c r="N145" s="852">
        <f t="shared" si="152"/>
        <v>1.375130159166044E-2</v>
      </c>
      <c r="O145" s="852">
        <f t="shared" si="152"/>
        <v>-9.8487318631088083E-4</v>
      </c>
      <c r="P145" s="852">
        <f t="shared" si="152"/>
        <v>3.4834060943428236E-3</v>
      </c>
      <c r="Q145" s="852">
        <f t="shared" si="152"/>
        <v>1.9670901383429589E-3</v>
      </c>
      <c r="R145" s="852">
        <f t="shared" si="152"/>
        <v>7.7220960921076448E-3</v>
      </c>
      <c r="S145" s="852">
        <f t="shared" si="152"/>
        <v>3.3480634616041472E-4</v>
      </c>
      <c r="T145" s="852">
        <f t="shared" si="152"/>
        <v>4.6329195700953356E-3</v>
      </c>
      <c r="U145" s="852">
        <f t="shared" si="152"/>
        <v>5.2636836064675757E-3</v>
      </c>
      <c r="V145" s="852">
        <f t="shared" si="152"/>
        <v>3.0128482749510895E-3</v>
      </c>
      <c r="W145" s="852">
        <f t="shared" si="152"/>
        <v>-7.7900365871798631E-3</v>
      </c>
      <c r="X145" s="863">
        <f t="shared" si="152"/>
        <v>2.2663467672793735E-3</v>
      </c>
      <c r="Y145" s="863">
        <f t="shared" si="152"/>
        <v>1.602797332340362E-3</v>
      </c>
      <c r="Z145" s="863">
        <f t="shared" si="152"/>
        <v>2.127104851133022E-5</v>
      </c>
    </row>
    <row r="146" spans="1:33" x14ac:dyDescent="0.2">
      <c r="A146" s="162" t="s">
        <v>75</v>
      </c>
      <c r="B146" s="165" t="s">
        <v>76</v>
      </c>
      <c r="C146" s="852"/>
      <c r="D146" s="852">
        <f t="shared" ref="D146:Z146" si="153">(D17/D$22*D121-C17/C$22*C121)/C$125</f>
        <v>8.3640927289675801E-4</v>
      </c>
      <c r="E146" s="852">
        <f t="shared" si="153"/>
        <v>3.5310008919690155E-6</v>
      </c>
      <c r="F146" s="852">
        <f t="shared" si="153"/>
        <v>-1.2470687109355579E-3</v>
      </c>
      <c r="G146" s="852">
        <f t="shared" si="153"/>
        <v>5.0260129424863271E-4</v>
      </c>
      <c r="H146" s="852">
        <f t="shared" si="153"/>
        <v>8.3166947487412521E-4</v>
      </c>
      <c r="I146" s="852">
        <f t="shared" si="153"/>
        <v>7.3379693837434534E-4</v>
      </c>
      <c r="J146" s="852">
        <f t="shared" si="153"/>
        <v>3.5734584176137584E-4</v>
      </c>
      <c r="K146" s="852">
        <f t="shared" si="153"/>
        <v>-4.4629898240401933E-4</v>
      </c>
      <c r="L146" s="852">
        <f t="shared" si="153"/>
        <v>3.1891894002509281E-3</v>
      </c>
      <c r="M146" s="852">
        <f t="shared" si="153"/>
        <v>2.21502462384513E-4</v>
      </c>
      <c r="N146" s="852">
        <f t="shared" si="153"/>
        <v>3.8342549597100142E-4</v>
      </c>
      <c r="O146" s="852">
        <f t="shared" si="153"/>
        <v>2.0284632937425179E-4</v>
      </c>
      <c r="P146" s="852">
        <f t="shared" si="153"/>
        <v>1.0303692104253225E-3</v>
      </c>
      <c r="Q146" s="852">
        <f t="shared" si="153"/>
        <v>6.7981858316816047E-4</v>
      </c>
      <c r="R146" s="852">
        <f t="shared" si="153"/>
        <v>4.4582685501499036E-4</v>
      </c>
      <c r="S146" s="852">
        <f t="shared" si="153"/>
        <v>-1.3206272403466345E-4</v>
      </c>
      <c r="T146" s="852">
        <f t="shared" si="153"/>
        <v>3.1657409111206648E-4</v>
      </c>
      <c r="U146" s="852">
        <f t="shared" si="153"/>
        <v>1.3120292831195095E-3</v>
      </c>
      <c r="V146" s="852">
        <f t="shared" si="153"/>
        <v>1.2462980789128451E-3</v>
      </c>
      <c r="W146" s="852">
        <f t="shared" si="153"/>
        <v>-1.5054324088186965E-3</v>
      </c>
      <c r="X146" s="863">
        <f t="shared" si="153"/>
        <v>3.9874225221851007E-4</v>
      </c>
      <c r="Y146" s="863">
        <f t="shared" si="153"/>
        <v>2.3015575676812712E-4</v>
      </c>
      <c r="Z146" s="863">
        <f t="shared" si="153"/>
        <v>1.4191319441894868E-4</v>
      </c>
    </row>
    <row r="147" spans="1:33" x14ac:dyDescent="0.2">
      <c r="A147" s="162"/>
      <c r="B147" s="361" t="s">
        <v>408</v>
      </c>
      <c r="C147" s="852"/>
      <c r="D147" s="852">
        <f t="shared" ref="D147:Z147" si="154">(D18/D$22*D122-C18/C$22*C122)/C$125</f>
        <v>1.1030885065250334E-3</v>
      </c>
      <c r="E147" s="852">
        <f t="shared" si="154"/>
        <v>-4.6551653457963172E-4</v>
      </c>
      <c r="F147" s="852">
        <f t="shared" si="154"/>
        <v>4.0289540736237101E-4</v>
      </c>
      <c r="G147" s="852">
        <f t="shared" si="154"/>
        <v>-3.4439138879998766E-3</v>
      </c>
      <c r="H147" s="852">
        <f t="shared" si="154"/>
        <v>-2.2112062417562655E-3</v>
      </c>
      <c r="I147" s="852">
        <f t="shared" si="154"/>
        <v>-2.0455603377425772E-4</v>
      </c>
      <c r="J147" s="852">
        <f t="shared" si="154"/>
        <v>-4.7979507229015707E-3</v>
      </c>
      <c r="K147" s="852">
        <f t="shared" si="154"/>
        <v>8.8079070429071468E-3</v>
      </c>
      <c r="L147" s="852">
        <f t="shared" si="154"/>
        <v>-3.5415186659755763E-4</v>
      </c>
      <c r="M147" s="852">
        <f t="shared" si="154"/>
        <v>-2.1291705327168642E-3</v>
      </c>
      <c r="N147" s="852">
        <f t="shared" si="154"/>
        <v>-4.2461143116937416E-3</v>
      </c>
      <c r="O147" s="852">
        <f t="shared" si="154"/>
        <v>-3.4411993245954402E-3</v>
      </c>
      <c r="P147" s="852">
        <f t="shared" si="154"/>
        <v>7.1270141232995278E-4</v>
      </c>
      <c r="Q147" s="852">
        <f t="shared" si="154"/>
        <v>-2.1600014938330339E-3</v>
      </c>
      <c r="R147" s="852">
        <f t="shared" si="154"/>
        <v>-7.4412737382518654E-4</v>
      </c>
      <c r="S147" s="852">
        <f t="shared" si="154"/>
        <v>9.7161246741180865E-4</v>
      </c>
      <c r="T147" s="852">
        <f t="shared" si="154"/>
        <v>-1.5949818171521718E-3</v>
      </c>
      <c r="U147" s="852">
        <f t="shared" si="154"/>
        <v>2.0270165414324972E-5</v>
      </c>
      <c r="V147" s="852">
        <f t="shared" si="154"/>
        <v>1.7125511827527345E-3</v>
      </c>
      <c r="W147" s="852">
        <f t="shared" si="154"/>
        <v>2.0394976887051766E-3</v>
      </c>
      <c r="X147" s="863">
        <f t="shared" si="154"/>
        <v>-8.1511581549833492E-4</v>
      </c>
      <c r="Y147" s="863">
        <f t="shared" si="154"/>
        <v>2.2711888330380695E-3</v>
      </c>
      <c r="Z147" s="863">
        <f t="shared" si="154"/>
        <v>-1.0015138295772791E-3</v>
      </c>
    </row>
    <row r="148" spans="1:33" s="10" customFormat="1" x14ac:dyDescent="0.2">
      <c r="A148" s="359"/>
      <c r="B148" s="360" t="s">
        <v>511</v>
      </c>
      <c r="C148" s="853"/>
      <c r="D148" s="853">
        <f t="shared" ref="D148:X148" si="155">SUM(D132:D147)</f>
        <v>4.5719509802243256E-2</v>
      </c>
      <c r="E148" s="853">
        <f t="shared" si="155"/>
        <v>-9.2502647296824579E-3</v>
      </c>
      <c r="F148" s="853">
        <f t="shared" si="155"/>
        <v>2.112476019065565E-2</v>
      </c>
      <c r="G148" s="853">
        <f t="shared" si="155"/>
        <v>-1.9442970564093824E-2</v>
      </c>
      <c r="H148" s="853">
        <f t="shared" si="155"/>
        <v>-2.3153030337929214E-2</v>
      </c>
      <c r="I148" s="853">
        <f t="shared" si="155"/>
        <v>1.127820769501736E-2</v>
      </c>
      <c r="J148" s="853">
        <f t="shared" si="155"/>
        <v>1.7326318427864616E-2</v>
      </c>
      <c r="K148" s="853">
        <f t="shared" si="155"/>
        <v>-1.6840701427044517E-3</v>
      </c>
      <c r="L148" s="853">
        <f t="shared" si="155"/>
        <v>2.4068081047592476E-3</v>
      </c>
      <c r="M148" s="853">
        <f t="shared" si="155"/>
        <v>7.9666379774895081E-3</v>
      </c>
      <c r="N148" s="853">
        <f t="shared" si="155"/>
        <v>3.9816218560721983E-2</v>
      </c>
      <c r="O148" s="853">
        <f t="shared" si="155"/>
        <v>5.4556132147332057E-2</v>
      </c>
      <c r="P148" s="853">
        <f t="shared" si="155"/>
        <v>4.2171532938081041E-2</v>
      </c>
      <c r="Q148" s="853">
        <f t="shared" si="155"/>
        <v>3.8781243207755181E-2</v>
      </c>
      <c r="R148" s="853">
        <f t="shared" si="155"/>
        <v>4.2225813369205667E-2</v>
      </c>
      <c r="S148" s="853">
        <f t="shared" si="155"/>
        <v>-9.5660428910272089E-3</v>
      </c>
      <c r="T148" s="853">
        <f t="shared" si="155"/>
        <v>0.13140908163439066</v>
      </c>
      <c r="U148" s="853">
        <f t="shared" si="155"/>
        <v>1.9001191182808297E-2</v>
      </c>
      <c r="V148" s="853">
        <f t="shared" si="155"/>
        <v>-0.12938863839767648</v>
      </c>
      <c r="W148" s="853">
        <f t="shared" si="155"/>
        <v>1.3177159169571236E-2</v>
      </c>
      <c r="X148" s="864">
        <f t="shared" si="155"/>
        <v>7.1647974766948064E-2</v>
      </c>
      <c r="Y148" s="864">
        <f t="shared" ref="Y148:Z148" si="156">SUM(Y132:Y147)</f>
        <v>5.6182768862782506E-2</v>
      </c>
      <c r="Z148" s="864">
        <f t="shared" si="156"/>
        <v>-7.1853467808023763E-2</v>
      </c>
      <c r="AA148"/>
      <c r="AB148"/>
      <c r="AC148"/>
      <c r="AD148"/>
      <c r="AE148"/>
      <c r="AF148"/>
      <c r="AG148"/>
    </row>
    <row r="149" spans="1:33" x14ac:dyDescent="0.2">
      <c r="A149" s="162"/>
      <c r="B149" s="361" t="s">
        <v>565</v>
      </c>
      <c r="C149" s="852"/>
      <c r="D149" s="852">
        <f t="shared" ref="D149:Z149" si="157">((D20+D21)/D$22*D124-(C20+C21)/C$22*C124)/C$125</f>
        <v>-6.3112545855422602E-3</v>
      </c>
      <c r="E149" s="852">
        <f t="shared" si="157"/>
        <v>1.74717509172105E-2</v>
      </c>
      <c r="F149" s="852">
        <f t="shared" si="157"/>
        <v>7.8341957122055571E-3</v>
      </c>
      <c r="G149" s="852">
        <f t="shared" si="157"/>
        <v>1.610077589629029E-2</v>
      </c>
      <c r="H149" s="852">
        <f t="shared" si="157"/>
        <v>1.3715349343387034E-2</v>
      </c>
      <c r="I149" s="852">
        <f t="shared" si="157"/>
        <v>-8.8441553124058211E-3</v>
      </c>
      <c r="J149" s="852">
        <f t="shared" si="157"/>
        <v>-4.2819129638848215E-3</v>
      </c>
      <c r="K149" s="852">
        <f t="shared" si="157"/>
        <v>3.8858506509985161E-3</v>
      </c>
      <c r="L149" s="852">
        <f t="shared" si="157"/>
        <v>3.517935551013456E-3</v>
      </c>
      <c r="M149" s="852">
        <f t="shared" si="157"/>
        <v>2.0717089361322306E-2</v>
      </c>
      <c r="N149" s="852">
        <f t="shared" si="157"/>
        <v>7.035833783584901E-3</v>
      </c>
      <c r="O149" s="852">
        <f t="shared" si="157"/>
        <v>-1.5574904217769409E-2</v>
      </c>
      <c r="P149" s="852">
        <f t="shared" si="157"/>
        <v>-3.5663691797813327E-2</v>
      </c>
      <c r="Q149" s="852">
        <f t="shared" si="157"/>
        <v>1.8309940146049728E-2</v>
      </c>
      <c r="R149" s="852">
        <f t="shared" si="157"/>
        <v>3.0175792109595131E-2</v>
      </c>
      <c r="S149" s="852">
        <f t="shared" si="157"/>
        <v>-3.471943521349765E-2</v>
      </c>
      <c r="T149" s="852">
        <f t="shared" si="157"/>
        <v>6.8503279194756274E-3</v>
      </c>
      <c r="U149" s="852">
        <f t="shared" si="157"/>
        <v>1.7322420237642329E-3</v>
      </c>
      <c r="V149" s="852">
        <f t="shared" si="157"/>
        <v>-9.7777617108760831E-3</v>
      </c>
      <c r="W149" s="852">
        <f t="shared" si="157"/>
        <v>-4.9993757859145864E-3</v>
      </c>
      <c r="X149" s="863">
        <f t="shared" si="157"/>
        <v>1.8049478247404469E-2</v>
      </c>
      <c r="Y149" s="863">
        <f t="shared" si="157"/>
        <v>1.029478157661126E-2</v>
      </c>
      <c r="Z149" s="863">
        <f t="shared" si="157"/>
        <v>-1.8708676233988222E-2</v>
      </c>
    </row>
    <row r="150" spans="1:33" ht="20.25" customHeight="1" x14ac:dyDescent="0.2">
      <c r="A150" s="170"/>
      <c r="B150" s="171" t="s">
        <v>562</v>
      </c>
      <c r="C150" s="854"/>
      <c r="D150" s="855">
        <f t="shared" ref="D150" si="158">(D22/D$22*D125-C22/C$22*C125)/C$125</f>
        <v>3.9408255216701063E-2</v>
      </c>
      <c r="E150" s="855">
        <f t="shared" ref="E150" si="159">(E22/E$22*E125-D22/D$22*D125)/D$125</f>
        <v>8.2214861875278666E-3</v>
      </c>
      <c r="F150" s="855">
        <f t="shared" ref="F150" si="160">(F22/F$22*F125-E22/E$22*E125)/E$125</f>
        <v>2.8958955902861416E-2</v>
      </c>
      <c r="G150" s="855">
        <f t="shared" ref="G150" si="161">(G22/G$22*G125-F22/F$22*F125)/F$125</f>
        <v>-3.3421946678035826E-3</v>
      </c>
      <c r="H150" s="855">
        <f t="shared" ref="H150" si="162">(H22/H$22*H125-G22/G$22*G125)/G$125</f>
        <v>-9.4376809945423967E-3</v>
      </c>
      <c r="I150" s="855">
        <f t="shared" ref="I150" si="163">(I22/I$22*I125-H22/H$22*H125)/H$125</f>
        <v>2.4340523826116237E-3</v>
      </c>
      <c r="J150" s="855">
        <f t="shared" ref="J150" si="164">(J22/J$22*J125-I22/I$22*I125)/I$125</f>
        <v>1.3044405463980079E-2</v>
      </c>
      <c r="K150" s="855">
        <f t="shared" ref="K150" si="165">(K22/K$22*K125-J22/J$22*J125)/J$125</f>
        <v>2.2017805082938081E-3</v>
      </c>
      <c r="L150" s="855">
        <f t="shared" ref="L150" si="166">(L22/L$22*L125-K22/K$22*K125)/K$125</f>
        <v>5.9247436557727708E-3</v>
      </c>
      <c r="M150" s="855">
        <f t="shared" ref="M150" si="167">(M22/M$22*M125-L22/L$22*L125)/L$125</f>
        <v>2.8683727338812019E-2</v>
      </c>
      <c r="N150" s="855">
        <f t="shared" ref="N150" si="168">(N22/N$22*N125-M22/M$22*M125)/M$125</f>
        <v>4.6852052344306762E-2</v>
      </c>
      <c r="O150" s="855">
        <f t="shared" ref="O150" si="169">(O22/O$22*O125-N22/N$22*N125)/N$125</f>
        <v>3.898122792956258E-2</v>
      </c>
      <c r="P150" s="855">
        <f t="shared" ref="P150" si="170">(P22/P$22*P125-O22/O$22*O125)/O$125</f>
        <v>6.5078411402677283E-3</v>
      </c>
      <c r="Q150" s="855">
        <f t="shared" ref="Q150" si="171">(Q22/Q$22*Q125-P22/P$22*P125)/P$125</f>
        <v>5.7091183353805051E-2</v>
      </c>
      <c r="R150" s="855">
        <f t="shared" ref="R150" si="172">(R22/R$22*R125-Q22/Q$22*Q125)/Q$125</f>
        <v>7.2401605478800563E-2</v>
      </c>
      <c r="S150" s="855">
        <f t="shared" ref="S150" si="173">(S22/S$22*S125-R22/R$22*R125)/R$125</f>
        <v>-4.4285478104524587E-2</v>
      </c>
      <c r="T150" s="855">
        <f t="shared" ref="T150" si="174">(T22/T$22*T125-S22/S$22*S125)/S$125</f>
        <v>0.13825940955386612</v>
      </c>
      <c r="U150" s="855">
        <f t="shared" ref="U150" si="175">(U22/U$22*U125-T22/T$22*T125)/T$125</f>
        <v>2.073343320657255E-2</v>
      </c>
      <c r="V150" s="855">
        <f t="shared" ref="V150" si="176">(V22/V$22*V125-U22/U$22*U125)/U$125</f>
        <v>-0.13916640010855247</v>
      </c>
      <c r="W150" s="855">
        <f t="shared" ref="W150" si="177">(W22/W$22*W125-V22/V$22*V125)/V$125</f>
        <v>8.1777833836564496E-3</v>
      </c>
      <c r="X150" s="865">
        <f t="shared" ref="X150:Z150" si="178">(X22/X$22*X125-W22/W$22*W125)/W$125</f>
        <v>8.9697453014352266E-2</v>
      </c>
      <c r="Y150" s="865">
        <f t="shared" si="178"/>
        <v>6.6477550439394281E-2</v>
      </c>
      <c r="Z150" s="865">
        <f t="shared" si="178"/>
        <v>-9.0562144042012058E-2</v>
      </c>
    </row>
    <row r="151" spans="1:33" ht="20.25" customHeight="1" x14ac:dyDescent="0.2">
      <c r="A151" s="956"/>
      <c r="B151" s="962" t="s">
        <v>1237</v>
      </c>
      <c r="C151" s="978"/>
      <c r="D151" s="965"/>
      <c r="E151" s="965"/>
      <c r="F151" s="965"/>
      <c r="G151" s="965"/>
      <c r="H151" s="965"/>
      <c r="I151" s="965"/>
      <c r="J151" s="965"/>
      <c r="K151" s="965">
        <f t="shared" ref="K151:W151" si="179">(K23/K$22*K126-J23/J$22*J126)/J$125</f>
        <v>-2.9154736287162676E-2</v>
      </c>
      <c r="L151" s="965">
        <f t="shared" si="179"/>
        <v>1.8244815854326423E-2</v>
      </c>
      <c r="M151" s="965">
        <f t="shared" si="179"/>
        <v>2.3436998410672628E-2</v>
      </c>
      <c r="N151" s="965">
        <f t="shared" si="179"/>
        <v>6.5465266220189972E-2</v>
      </c>
      <c r="O151" s="965">
        <f t="shared" si="179"/>
        <v>2.4154951699967637E-2</v>
      </c>
      <c r="P151" s="965">
        <f t="shared" si="179"/>
        <v>-7.0438809543936515E-3</v>
      </c>
      <c r="Q151" s="965">
        <f t="shared" si="179"/>
        <v>7.7018133122935942E-2</v>
      </c>
      <c r="R151" s="965">
        <f t="shared" si="179"/>
        <v>0.10687998619004027</v>
      </c>
      <c r="S151" s="965">
        <f t="shared" si="179"/>
        <v>-0.12791715689607147</v>
      </c>
      <c r="T151" s="965">
        <f t="shared" si="179"/>
        <v>9.8431803380571392E-2</v>
      </c>
      <c r="U151" s="965">
        <f t="shared" si="179"/>
        <v>7.692899812989841E-2</v>
      </c>
      <c r="V151" s="965">
        <f t="shared" si="179"/>
        <v>-9.3371372059155008E-2</v>
      </c>
      <c r="W151" s="965">
        <f t="shared" si="179"/>
        <v>-6.9707460962676382E-2</v>
      </c>
      <c r="X151" s="965">
        <f>(X23/X$22*X126-W23/W$22*W126)/W$125</f>
        <v>0.12755876180543954</v>
      </c>
      <c r="Y151" s="965">
        <f>(Y23/Y$22*Y126-X23/X$22*X126)/X$125</f>
        <v>6.1962271398020886E-2</v>
      </c>
      <c r="Z151" s="965">
        <f>(Z23/Z$22*Z126-Y23/Y$22*Y126)/Y$125</f>
        <v>-8.8289868852621106E-2</v>
      </c>
    </row>
    <row r="152" spans="1:33" ht="20.25" customHeight="1" x14ac:dyDescent="0.2">
      <c r="A152" s="956"/>
      <c r="B152" s="962"/>
      <c r="C152" s="978"/>
      <c r="D152" s="965"/>
      <c r="E152" s="965"/>
      <c r="F152" s="965"/>
      <c r="G152" s="965"/>
      <c r="H152" s="965"/>
      <c r="I152" s="965"/>
      <c r="J152" s="965"/>
      <c r="K152" s="965"/>
      <c r="L152" s="965"/>
      <c r="M152" s="965"/>
      <c r="N152" s="965"/>
      <c r="O152" s="965"/>
      <c r="P152" s="965"/>
      <c r="Q152" s="965"/>
      <c r="R152" s="965"/>
      <c r="S152" s="965"/>
      <c r="T152" s="965"/>
      <c r="U152" s="965"/>
      <c r="V152" s="965"/>
      <c r="W152" s="965"/>
      <c r="X152" s="965"/>
      <c r="Y152" s="965"/>
      <c r="Z152" s="965"/>
    </row>
    <row r="153" spans="1:33" x14ac:dyDescent="0.2">
      <c r="A153" s="981" t="s">
        <v>1387</v>
      </c>
      <c r="B153" s="957"/>
      <c r="C153" s="978"/>
      <c r="D153" s="979"/>
      <c r="E153" s="979"/>
      <c r="F153" s="979"/>
      <c r="G153" s="979"/>
      <c r="H153" s="979"/>
      <c r="I153" s="979"/>
      <c r="J153" s="979"/>
      <c r="K153" s="979"/>
      <c r="L153" s="979"/>
      <c r="M153" s="979"/>
      <c r="N153" s="979"/>
      <c r="O153" s="979"/>
      <c r="P153" s="979"/>
      <c r="Q153" s="979"/>
      <c r="R153" s="979"/>
      <c r="S153" s="979"/>
      <c r="T153" s="979"/>
      <c r="U153" s="979"/>
      <c r="V153" s="979"/>
      <c r="W153" s="979"/>
      <c r="X153" s="980"/>
      <c r="Y153" s="980"/>
      <c r="Z153" s="980"/>
    </row>
    <row r="154" spans="1:33" s="144" customFormat="1" ht="20.25" customHeight="1" x14ac:dyDescent="0.2">
      <c r="A154" s="180" t="s">
        <v>1188</v>
      </c>
      <c r="X154" s="861"/>
      <c r="Y154" s="861"/>
      <c r="Z154" s="861"/>
      <c r="AA154"/>
      <c r="AB154"/>
      <c r="AC154"/>
      <c r="AD154"/>
      <c r="AE154"/>
      <c r="AF154"/>
      <c r="AG154"/>
    </row>
    <row r="155" spans="1:33" ht="15" x14ac:dyDescent="0.2">
      <c r="A155" s="132" t="str">
        <f>Index!B62</f>
        <v>Table 7g :   Yap: Share of GDP by industry, current prices, FY2003-FY2015</v>
      </c>
    </row>
    <row r="156" spans="1:33" ht="18.75" customHeight="1" x14ac:dyDescent="0.2">
      <c r="A156" s="159"/>
      <c r="B156" s="160"/>
      <c r="C156" s="161" t="str">
        <f t="shared" ref="C156:X156" si="180">C2</f>
        <v>FY1995</v>
      </c>
      <c r="D156" s="161" t="str">
        <f t="shared" si="180"/>
        <v>FY1996</v>
      </c>
      <c r="E156" s="161" t="str">
        <f t="shared" si="180"/>
        <v>FY1997</v>
      </c>
      <c r="F156" s="161" t="str">
        <f t="shared" si="180"/>
        <v>FY1998</v>
      </c>
      <c r="G156" s="161" t="str">
        <f t="shared" si="180"/>
        <v>FY1999</v>
      </c>
      <c r="H156" s="161" t="str">
        <f t="shared" si="180"/>
        <v>FY2000</v>
      </c>
      <c r="I156" s="161" t="str">
        <f t="shared" si="180"/>
        <v>FY2001</v>
      </c>
      <c r="J156" s="161" t="str">
        <f t="shared" si="180"/>
        <v>FY2002</v>
      </c>
      <c r="K156" s="161" t="str">
        <f t="shared" si="180"/>
        <v>FY2003</v>
      </c>
      <c r="L156" s="161" t="str">
        <f t="shared" si="180"/>
        <v>FY2004</v>
      </c>
      <c r="M156" s="161" t="str">
        <f t="shared" si="180"/>
        <v>FY2005</v>
      </c>
      <c r="N156" s="161" t="str">
        <f t="shared" si="180"/>
        <v>FY2006</v>
      </c>
      <c r="O156" s="161" t="str">
        <f t="shared" si="180"/>
        <v>FY2007</v>
      </c>
      <c r="P156" s="161" t="str">
        <f t="shared" si="180"/>
        <v>FY2008</v>
      </c>
      <c r="Q156" s="161" t="str">
        <f t="shared" si="180"/>
        <v>FY2009</v>
      </c>
      <c r="R156" s="161" t="str">
        <f t="shared" si="180"/>
        <v>FY2010</v>
      </c>
      <c r="S156" s="161" t="str">
        <f t="shared" si="180"/>
        <v>FY2011</v>
      </c>
      <c r="T156" s="161" t="str">
        <f t="shared" si="180"/>
        <v>FY2012</v>
      </c>
      <c r="U156" s="161" t="str">
        <f t="shared" si="180"/>
        <v>FY2013</v>
      </c>
      <c r="V156" s="161" t="str">
        <f t="shared" si="180"/>
        <v>FY2014</v>
      </c>
      <c r="W156" s="161" t="str">
        <f t="shared" si="180"/>
        <v>FY2015</v>
      </c>
      <c r="X156" s="857" t="str">
        <f t="shared" si="180"/>
        <v>FY2016</v>
      </c>
      <c r="Y156" s="857" t="str">
        <f t="shared" ref="Y156:Z156" si="181">Y2</f>
        <v>FY2017</v>
      </c>
      <c r="Z156" s="857" t="str">
        <f t="shared" si="181"/>
        <v>FY2018</v>
      </c>
    </row>
    <row r="157" spans="1:33" ht="17.25" customHeight="1" x14ac:dyDescent="0.2">
      <c r="A157" s="162" t="s">
        <v>48</v>
      </c>
      <c r="B157" s="163" t="s">
        <v>49</v>
      </c>
      <c r="C157" s="364">
        <f t="shared" ref="C157:X157" si="182">IF(C81/C$100&lt;&gt;0,C81/C$100,"~")</f>
        <v>0.2123329502589546</v>
      </c>
      <c r="D157" s="364">
        <f t="shared" si="182"/>
        <v>0.2054052817685762</v>
      </c>
      <c r="E157" s="364">
        <f t="shared" si="182"/>
        <v>0.20990401339184458</v>
      </c>
      <c r="F157" s="364">
        <f t="shared" si="182"/>
        <v>0.18319840719742136</v>
      </c>
      <c r="G157" s="364">
        <f t="shared" si="182"/>
        <v>0.20654649745951681</v>
      </c>
      <c r="H157" s="364">
        <f t="shared" si="182"/>
        <v>0.19764961140173309</v>
      </c>
      <c r="I157" s="364">
        <f t="shared" si="182"/>
        <v>0.18951708801200118</v>
      </c>
      <c r="J157" s="364">
        <f t="shared" si="182"/>
        <v>0.19458819355779586</v>
      </c>
      <c r="K157" s="364">
        <f t="shared" si="182"/>
        <v>0.18883743816942911</v>
      </c>
      <c r="L157" s="364">
        <f t="shared" si="182"/>
        <v>0.15735667601390177</v>
      </c>
      <c r="M157" s="364">
        <f t="shared" si="182"/>
        <v>0.17073779849383325</v>
      </c>
      <c r="N157" s="364">
        <f t="shared" si="182"/>
        <v>0.20191518051727717</v>
      </c>
      <c r="O157" s="364">
        <f t="shared" si="182"/>
        <v>0.22544572735713184</v>
      </c>
      <c r="P157" s="364">
        <f t="shared" si="182"/>
        <v>0.2187157864009239</v>
      </c>
      <c r="Q157" s="364">
        <f t="shared" si="182"/>
        <v>0.22020064908540385</v>
      </c>
      <c r="R157" s="364">
        <f t="shared" si="182"/>
        <v>0.22490569949250439</v>
      </c>
      <c r="S157" s="364">
        <f t="shared" si="182"/>
        <v>0.22517755821164576</v>
      </c>
      <c r="T157" s="364">
        <f t="shared" si="182"/>
        <v>0.19872189566620363</v>
      </c>
      <c r="U157" s="364">
        <f t="shared" si="182"/>
        <v>0.20948997796640367</v>
      </c>
      <c r="V157" s="364">
        <f t="shared" si="182"/>
        <v>0.25627481168178956</v>
      </c>
      <c r="W157" s="364">
        <f t="shared" si="182"/>
        <v>0.24067266083404193</v>
      </c>
      <c r="X157" s="866">
        <f t="shared" si="182"/>
        <v>0.23305064010585658</v>
      </c>
      <c r="Y157" s="866">
        <f t="shared" ref="Y157:Z157" si="183">IF(Y81/Y$100&lt;&gt;0,Y81/Y$100,"~")</f>
        <v>0.2291748695882993</v>
      </c>
      <c r="Z157" s="866">
        <f t="shared" si="183"/>
        <v>0.18042518170216967</v>
      </c>
    </row>
    <row r="158" spans="1:33" x14ac:dyDescent="0.2">
      <c r="A158" s="162" t="s">
        <v>50</v>
      </c>
      <c r="B158" s="165" t="s">
        <v>510</v>
      </c>
      <c r="C158" s="364">
        <f t="shared" ref="C158:X158" si="184">IF(C82/C$100&lt;&gt;0,C82/C$100,"~")</f>
        <v>0.12327994357143424</v>
      </c>
      <c r="D158" s="364">
        <f t="shared" si="184"/>
        <v>0.11094462980044964</v>
      </c>
      <c r="E158" s="364">
        <f t="shared" si="184"/>
        <v>0.11973041517665828</v>
      </c>
      <c r="F158" s="364">
        <f t="shared" si="184"/>
        <v>0.16857285810416398</v>
      </c>
      <c r="G158" s="364">
        <f t="shared" si="184"/>
        <v>0.11400811411243043</v>
      </c>
      <c r="H158" s="364">
        <f t="shared" si="184"/>
        <v>0.11265168881927176</v>
      </c>
      <c r="I158" s="364">
        <f t="shared" si="184"/>
        <v>0.12298533637099805</v>
      </c>
      <c r="J158" s="364">
        <f t="shared" si="184"/>
        <v>0.11318395221943424</v>
      </c>
      <c r="K158" s="364">
        <f t="shared" si="184"/>
        <v>0.14007219349456015</v>
      </c>
      <c r="L158" s="364">
        <f t="shared" si="184"/>
        <v>0.13274556555950875</v>
      </c>
      <c r="M158" s="364">
        <f t="shared" si="184"/>
        <v>0.13392441472877037</v>
      </c>
      <c r="N158" s="364">
        <f t="shared" si="184"/>
        <v>0.12060029174023648</v>
      </c>
      <c r="O158" s="364">
        <f t="shared" si="184"/>
        <v>0.14514788353490182</v>
      </c>
      <c r="P158" s="364">
        <f t="shared" si="184"/>
        <v>0.16474862917771521</v>
      </c>
      <c r="Q158" s="364">
        <f t="shared" si="184"/>
        <v>0.12239042547619226</v>
      </c>
      <c r="R158" s="364">
        <f t="shared" si="184"/>
        <v>0.12313413752036836</v>
      </c>
      <c r="S158" s="364">
        <f t="shared" si="184"/>
        <v>0.16744857950974942</v>
      </c>
      <c r="T158" s="364">
        <f t="shared" si="184"/>
        <v>0.22379298768699546</v>
      </c>
      <c r="U158" s="364">
        <f t="shared" si="184"/>
        <v>0.16980256439878069</v>
      </c>
      <c r="V158" s="364">
        <f t="shared" si="184"/>
        <v>6.3371118572988841E-2</v>
      </c>
      <c r="W158" s="364">
        <f t="shared" si="184"/>
        <v>0.13618738976304967</v>
      </c>
      <c r="X158" s="866">
        <f t="shared" si="184"/>
        <v>0.13311115804087975</v>
      </c>
      <c r="Y158" s="866">
        <f t="shared" ref="Y158:Z158" si="185">IF(Y82/Y$100&lt;&gt;0,Y82/Y$100,"~")</f>
        <v>0.15749431390570989</v>
      </c>
      <c r="Z158" s="866">
        <f t="shared" si="185"/>
        <v>0.14585263898817913</v>
      </c>
    </row>
    <row r="159" spans="1:33" x14ac:dyDescent="0.2">
      <c r="A159" s="162" t="s">
        <v>52</v>
      </c>
      <c r="B159" s="165" t="s">
        <v>53</v>
      </c>
      <c r="C159" s="364" t="str">
        <f t="shared" ref="C159:X159" si="186">IF(C83/C$100&lt;&gt;0,C83/C$100,"~")</f>
        <v>~</v>
      </c>
      <c r="D159" s="364" t="str">
        <f t="shared" si="186"/>
        <v>~</v>
      </c>
      <c r="E159" s="364" t="str">
        <f t="shared" si="186"/>
        <v>~</v>
      </c>
      <c r="F159" s="364" t="str">
        <f t="shared" si="186"/>
        <v>~</v>
      </c>
      <c r="G159" s="364" t="str">
        <f t="shared" si="186"/>
        <v>~</v>
      </c>
      <c r="H159" s="364" t="str">
        <f t="shared" si="186"/>
        <v>~</v>
      </c>
      <c r="I159" s="364" t="str">
        <f t="shared" si="186"/>
        <v>~</v>
      </c>
      <c r="J159" s="364" t="str">
        <f t="shared" si="186"/>
        <v>~</v>
      </c>
      <c r="K159" s="364" t="str">
        <f t="shared" si="186"/>
        <v>~</v>
      </c>
      <c r="L159" s="364" t="str">
        <f t="shared" si="186"/>
        <v>~</v>
      </c>
      <c r="M159" s="364" t="str">
        <f t="shared" si="186"/>
        <v>~</v>
      </c>
      <c r="N159" s="364" t="str">
        <f t="shared" si="186"/>
        <v>~</v>
      </c>
      <c r="O159" s="364" t="str">
        <f t="shared" si="186"/>
        <v>~</v>
      </c>
      <c r="P159" s="364" t="str">
        <f t="shared" si="186"/>
        <v>~</v>
      </c>
      <c r="Q159" s="364" t="str">
        <f t="shared" si="186"/>
        <v>~</v>
      </c>
      <c r="R159" s="364" t="str">
        <f t="shared" si="186"/>
        <v>~</v>
      </c>
      <c r="S159" s="364" t="str">
        <f t="shared" si="186"/>
        <v>~</v>
      </c>
      <c r="T159" s="364" t="str">
        <f t="shared" si="186"/>
        <v>~</v>
      </c>
      <c r="U159" s="364" t="str">
        <f t="shared" si="186"/>
        <v>~</v>
      </c>
      <c r="V159" s="364" t="str">
        <f t="shared" si="186"/>
        <v>~</v>
      </c>
      <c r="W159" s="364" t="str">
        <f t="shared" si="186"/>
        <v>~</v>
      </c>
      <c r="X159" s="866" t="str">
        <f t="shared" si="186"/>
        <v>~</v>
      </c>
      <c r="Y159" s="866" t="str">
        <f t="shared" ref="Y159:Z159" si="187">IF(Y83/Y$100&lt;&gt;0,Y83/Y$100,"~")</f>
        <v>~</v>
      </c>
      <c r="Z159" s="866" t="str">
        <f t="shared" si="187"/>
        <v>~</v>
      </c>
    </row>
    <row r="160" spans="1:33" x14ac:dyDescent="0.2">
      <c r="A160" s="162" t="s">
        <v>54</v>
      </c>
      <c r="B160" s="165" t="s">
        <v>55</v>
      </c>
      <c r="C160" s="364">
        <f t="shared" ref="C160:X160" si="188">IF(C84/C$100&lt;&gt;0,C84/C$100,"~")</f>
        <v>4.641762726486591E-2</v>
      </c>
      <c r="D160" s="364">
        <f t="shared" si="188"/>
        <v>4.3832713838496844E-2</v>
      </c>
      <c r="E160" s="364">
        <f t="shared" si="188"/>
        <v>4.068660696216362E-2</v>
      </c>
      <c r="F160" s="364">
        <f t="shared" si="188"/>
        <v>3.8554982503161021E-2</v>
      </c>
      <c r="G160" s="364">
        <f t="shared" si="188"/>
        <v>4.2549132648237648E-2</v>
      </c>
      <c r="H160" s="364">
        <f t="shared" si="188"/>
        <v>5.2455997247120294E-2</v>
      </c>
      <c r="I160" s="364">
        <f t="shared" si="188"/>
        <v>7.0016738620413063E-2</v>
      </c>
      <c r="J160" s="364">
        <f t="shared" si="188"/>
        <v>6.8794591002708461E-2</v>
      </c>
      <c r="K160" s="364">
        <f t="shared" si="188"/>
        <v>6.0714544913581754E-2</v>
      </c>
      <c r="L160" s="364">
        <f t="shared" si="188"/>
        <v>5.9350702256424998E-2</v>
      </c>
      <c r="M160" s="364">
        <f t="shared" si="188"/>
        <v>8.5576222586062553E-3</v>
      </c>
      <c r="N160" s="364">
        <f t="shared" si="188"/>
        <v>1.5556066385146569E-3</v>
      </c>
      <c r="O160" s="364">
        <f t="shared" si="188"/>
        <v>1.5609839271754733E-3</v>
      </c>
      <c r="P160" s="364">
        <f t="shared" si="188"/>
        <v>2.0794251157249971E-3</v>
      </c>
      <c r="Q160" s="364">
        <f t="shared" si="188"/>
        <v>1.5846713283299723E-3</v>
      </c>
      <c r="R160" s="364">
        <f t="shared" si="188"/>
        <v>1.5764210502501568E-3</v>
      </c>
      <c r="S160" s="364">
        <f t="shared" si="188"/>
        <v>1.2869857312374803E-3</v>
      </c>
      <c r="T160" s="364">
        <f t="shared" si="188"/>
        <v>1.4544043881673835E-3</v>
      </c>
      <c r="U160" s="364">
        <f t="shared" si="188"/>
        <v>1.5351325895934197E-3</v>
      </c>
      <c r="V160" s="364">
        <f t="shared" si="188"/>
        <v>2.0805187418383342E-3</v>
      </c>
      <c r="W160" s="364">
        <f t="shared" si="188"/>
        <v>2.2241436768094041E-3</v>
      </c>
      <c r="X160" s="866">
        <f t="shared" si="188"/>
        <v>2.2227909447098356E-3</v>
      </c>
      <c r="Y160" s="866">
        <f t="shared" ref="Y160:Z160" si="189">IF(Y84/Y$100&lt;&gt;0,Y84/Y$100,"~")</f>
        <v>1.6850822259789767E-3</v>
      </c>
      <c r="Z160" s="866">
        <f t="shared" si="189"/>
        <v>1.8539508079861461E-3</v>
      </c>
    </row>
    <row r="161" spans="1:33" x14ac:dyDescent="0.2">
      <c r="A161" s="162" t="s">
        <v>56</v>
      </c>
      <c r="B161" s="165" t="s">
        <v>57</v>
      </c>
      <c r="C161" s="364">
        <f t="shared" ref="C161:X161" si="190">IF(C85/C$100&lt;&gt;0,C85/C$100,"~")</f>
        <v>1.4651160452265279E-2</v>
      </c>
      <c r="D161" s="364">
        <f t="shared" si="190"/>
        <v>3.8270632734170626E-2</v>
      </c>
      <c r="E161" s="364">
        <f t="shared" si="190"/>
        <v>1.8837215412550172E-2</v>
      </c>
      <c r="F161" s="364">
        <f t="shared" si="190"/>
        <v>2.930173116432571E-2</v>
      </c>
      <c r="G161" s="364">
        <f t="shared" si="190"/>
        <v>1.9403867040970704E-2</v>
      </c>
      <c r="H161" s="364">
        <f t="shared" si="190"/>
        <v>1.2512976405225064E-2</v>
      </c>
      <c r="I161" s="364">
        <f t="shared" si="190"/>
        <v>1.5010530336622727E-2</v>
      </c>
      <c r="J161" s="364">
        <f t="shared" si="190"/>
        <v>1.8190301616084651E-2</v>
      </c>
      <c r="K161" s="364">
        <f t="shared" si="190"/>
        <v>1.8427429780098484E-2</v>
      </c>
      <c r="L161" s="364">
        <f t="shared" si="190"/>
        <v>1.8750780343319454E-2</v>
      </c>
      <c r="M161" s="364">
        <f t="shared" si="190"/>
        <v>2.1284661676713949E-2</v>
      </c>
      <c r="N161" s="364">
        <f t="shared" si="190"/>
        <v>1.4384246898382216E-2</v>
      </c>
      <c r="O161" s="364">
        <f t="shared" si="190"/>
        <v>-1.0278431831893333E-3</v>
      </c>
      <c r="P161" s="364">
        <f t="shared" si="190"/>
        <v>-1.6442029205278083E-2</v>
      </c>
      <c r="Q161" s="364">
        <f t="shared" si="190"/>
        <v>2.2878500809423479E-2</v>
      </c>
      <c r="R161" s="364">
        <f t="shared" si="190"/>
        <v>1.1029554013106391E-2</v>
      </c>
      <c r="S161" s="364">
        <f t="shared" si="190"/>
        <v>1.1733276713223547E-2</v>
      </c>
      <c r="T161" s="364">
        <f t="shared" si="190"/>
        <v>1.2847865611750239E-2</v>
      </c>
      <c r="U161" s="364">
        <f t="shared" si="190"/>
        <v>2.6992054587134461E-2</v>
      </c>
      <c r="V161" s="364">
        <f t="shared" si="190"/>
        <v>3.3589691164957504E-2</v>
      </c>
      <c r="W161" s="364">
        <f t="shared" si="190"/>
        <v>4.2925105925194301E-2</v>
      </c>
      <c r="X161" s="866">
        <f t="shared" si="190"/>
        <v>4.6631879137138399E-2</v>
      </c>
      <c r="Y161" s="866">
        <f t="shared" ref="Y161:Z161" si="191">IF(Y85/Y$100&lt;&gt;0,Y85/Y$100,"~")</f>
        <v>3.2860932011811061E-2</v>
      </c>
      <c r="Z161" s="866">
        <f t="shared" si="191"/>
        <v>3.8271518156673047E-2</v>
      </c>
    </row>
    <row r="162" spans="1:33" x14ac:dyDescent="0.2">
      <c r="A162" s="162" t="s">
        <v>58</v>
      </c>
      <c r="B162" s="165" t="s">
        <v>59</v>
      </c>
      <c r="C162" s="364">
        <f t="shared" ref="C162:X162" si="192">IF(C86/C$100&lt;&gt;0,C86/C$100,"~")</f>
        <v>2.7637304275610487E-2</v>
      </c>
      <c r="D162" s="364">
        <f t="shared" si="192"/>
        <v>3.2347524999405609E-2</v>
      </c>
      <c r="E162" s="364">
        <f t="shared" si="192"/>
        <v>3.4722581118510301E-2</v>
      </c>
      <c r="F162" s="364">
        <f t="shared" si="192"/>
        <v>6.671080965803855E-2</v>
      </c>
      <c r="G162" s="364">
        <f t="shared" si="192"/>
        <v>4.5806987024294581E-2</v>
      </c>
      <c r="H162" s="364">
        <f t="shared" si="192"/>
        <v>4.4083415909578337E-2</v>
      </c>
      <c r="I162" s="364">
        <f t="shared" si="192"/>
        <v>4.1411986375905645E-2</v>
      </c>
      <c r="J162" s="364">
        <f t="shared" si="192"/>
        <v>3.3990100246451625E-2</v>
      </c>
      <c r="K162" s="364">
        <f t="shared" si="192"/>
        <v>3.2454980108441785E-2</v>
      </c>
      <c r="L162" s="364">
        <f t="shared" si="192"/>
        <v>4.0473332511628268E-2</v>
      </c>
      <c r="M162" s="364">
        <f t="shared" si="192"/>
        <v>5.2030881185259871E-2</v>
      </c>
      <c r="N162" s="364">
        <f t="shared" si="192"/>
        <v>3.0822010529525531E-2</v>
      </c>
      <c r="O162" s="364">
        <f t="shared" si="192"/>
        <v>2.7135837983335437E-2</v>
      </c>
      <c r="P162" s="364">
        <f t="shared" si="192"/>
        <v>3.1162167406182335E-2</v>
      </c>
      <c r="Q162" s="364">
        <f t="shared" si="192"/>
        <v>7.4942226984230767E-2</v>
      </c>
      <c r="R162" s="364">
        <f t="shared" si="192"/>
        <v>5.9021371037237959E-2</v>
      </c>
      <c r="S162" s="364">
        <f t="shared" si="192"/>
        <v>5.2281009599066341E-2</v>
      </c>
      <c r="T162" s="364">
        <f t="shared" si="192"/>
        <v>6.1371162324601054E-2</v>
      </c>
      <c r="U162" s="364">
        <f t="shared" si="192"/>
        <v>6.2486635044479613E-2</v>
      </c>
      <c r="V162" s="364">
        <f t="shared" si="192"/>
        <v>5.0613986627728813E-2</v>
      </c>
      <c r="W162" s="364">
        <f t="shared" si="192"/>
        <v>3.7758343809085153E-2</v>
      </c>
      <c r="X162" s="866">
        <f t="shared" si="192"/>
        <v>1.256331727210562E-2</v>
      </c>
      <c r="Y162" s="866">
        <f t="shared" ref="Y162:Z162" si="193">IF(Y86/Y$100&lt;&gt;0,Y86/Y$100,"~")</f>
        <v>1.563954727483087E-2</v>
      </c>
      <c r="Z162" s="866">
        <f t="shared" si="193"/>
        <v>1.996477503562042E-2</v>
      </c>
    </row>
    <row r="163" spans="1:33" x14ac:dyDescent="0.2">
      <c r="A163" s="162" t="s">
        <v>60</v>
      </c>
      <c r="B163" s="165" t="s">
        <v>61</v>
      </c>
      <c r="C163" s="364">
        <f t="shared" ref="C163:X163" si="194">IF(C87/C$100&lt;&gt;0,C87/C$100,"~")</f>
        <v>0.10378838250500413</v>
      </c>
      <c r="D163" s="364">
        <f t="shared" si="194"/>
        <v>0.11022627896664269</v>
      </c>
      <c r="E163" s="364">
        <f t="shared" si="194"/>
        <v>0.11023129848445311</v>
      </c>
      <c r="F163" s="364">
        <f t="shared" si="194"/>
        <v>9.5242495600815227E-2</v>
      </c>
      <c r="G163" s="364">
        <f t="shared" si="194"/>
        <v>0.10446302941888742</v>
      </c>
      <c r="H163" s="364">
        <f t="shared" si="194"/>
        <v>0.10604980110252765</v>
      </c>
      <c r="I163" s="364">
        <f t="shared" si="194"/>
        <v>0.10089445162461375</v>
      </c>
      <c r="J163" s="364">
        <f t="shared" si="194"/>
        <v>0.10006502398044906</v>
      </c>
      <c r="K163" s="364">
        <f t="shared" si="194"/>
        <v>9.6861256534100423E-2</v>
      </c>
      <c r="L163" s="364">
        <f t="shared" si="194"/>
        <v>0.10025971436086714</v>
      </c>
      <c r="M163" s="364">
        <f t="shared" si="194"/>
        <v>0.10697805532938572</v>
      </c>
      <c r="N163" s="364">
        <f t="shared" si="194"/>
        <v>0.11118385929716817</v>
      </c>
      <c r="O163" s="364">
        <f t="shared" si="194"/>
        <v>0.11269937241304684</v>
      </c>
      <c r="P163" s="364">
        <f t="shared" si="194"/>
        <v>0.13907776144804646</v>
      </c>
      <c r="Q163" s="364">
        <f t="shared" si="194"/>
        <v>0.1208897887432025</v>
      </c>
      <c r="R163" s="364">
        <f t="shared" si="194"/>
        <v>0.1175527125193251</v>
      </c>
      <c r="S163" s="364">
        <f t="shared" si="194"/>
        <v>0.11391589764194057</v>
      </c>
      <c r="T163" s="364">
        <f t="shared" si="194"/>
        <v>0.10037200013740694</v>
      </c>
      <c r="U163" s="364">
        <f t="shared" si="194"/>
        <v>0.10316723373412606</v>
      </c>
      <c r="V163" s="364">
        <f t="shared" si="194"/>
        <v>0.11595899453509315</v>
      </c>
      <c r="W163" s="364">
        <f t="shared" si="194"/>
        <v>0.11048388383377256</v>
      </c>
      <c r="X163" s="866">
        <f t="shared" si="194"/>
        <v>0.12168244044711904</v>
      </c>
      <c r="Y163" s="866">
        <f t="shared" ref="Y163:Z163" si="195">IF(Y87/Y$100&lt;&gt;0,Y87/Y$100,"~")</f>
        <v>0.11762650343289685</v>
      </c>
      <c r="Z163" s="866">
        <f t="shared" si="195"/>
        <v>0.12594494078607613</v>
      </c>
    </row>
    <row r="164" spans="1:33" x14ac:dyDescent="0.2">
      <c r="A164" s="162" t="s">
        <v>62</v>
      </c>
      <c r="B164" s="165" t="s">
        <v>63</v>
      </c>
      <c r="C164" s="364">
        <f t="shared" ref="C164:X164" si="196">IF(C88/C$100&lt;&gt;0,C88/C$100,"~")</f>
        <v>2.6214764216506804E-2</v>
      </c>
      <c r="D164" s="364">
        <f t="shared" si="196"/>
        <v>2.483556333593135E-2</v>
      </c>
      <c r="E164" s="364">
        <f t="shared" si="196"/>
        <v>2.665194281963627E-2</v>
      </c>
      <c r="F164" s="364">
        <f t="shared" si="196"/>
        <v>2.738399913898331E-2</v>
      </c>
      <c r="G164" s="364">
        <f t="shared" si="196"/>
        <v>3.5218304779794977E-2</v>
      </c>
      <c r="H164" s="364">
        <f t="shared" si="196"/>
        <v>3.959521980966637E-2</v>
      </c>
      <c r="I164" s="364">
        <f t="shared" si="196"/>
        <v>3.6644623443545403E-2</v>
      </c>
      <c r="J164" s="364">
        <f t="shared" si="196"/>
        <v>3.5171902337446138E-2</v>
      </c>
      <c r="K164" s="364">
        <f t="shared" si="196"/>
        <v>3.1776654683987764E-2</v>
      </c>
      <c r="L164" s="364">
        <f t="shared" si="196"/>
        <v>3.5042239853027513E-2</v>
      </c>
      <c r="M164" s="364">
        <f t="shared" si="196"/>
        <v>3.5570195038682036E-2</v>
      </c>
      <c r="N164" s="364">
        <f t="shared" si="196"/>
        <v>3.8081898658652864E-2</v>
      </c>
      <c r="O164" s="364">
        <f t="shared" si="196"/>
        <v>3.4427733880563062E-2</v>
      </c>
      <c r="P164" s="364">
        <f t="shared" si="196"/>
        <v>3.2499393474803989E-2</v>
      </c>
      <c r="Q164" s="364">
        <f t="shared" si="196"/>
        <v>2.7617157271909599E-2</v>
      </c>
      <c r="R164" s="364">
        <f t="shared" si="196"/>
        <v>2.9150012121875978E-2</v>
      </c>
      <c r="S164" s="364">
        <f t="shared" si="196"/>
        <v>2.7577868089131981E-2</v>
      </c>
      <c r="T164" s="364">
        <f t="shared" si="196"/>
        <v>2.4880738237854083E-2</v>
      </c>
      <c r="U164" s="364">
        <f t="shared" si="196"/>
        <v>2.6238116810048805E-2</v>
      </c>
      <c r="V164" s="364">
        <f t="shared" si="196"/>
        <v>2.9511885685552394E-2</v>
      </c>
      <c r="W164" s="364">
        <f t="shared" si="196"/>
        <v>2.7015857950398212E-2</v>
      </c>
      <c r="X164" s="866">
        <f t="shared" si="196"/>
        <v>2.8613547338067036E-2</v>
      </c>
      <c r="Y164" s="866">
        <f t="shared" ref="Y164:Z164" si="197">IF(Y88/Y$100&lt;&gt;0,Y88/Y$100,"~")</f>
        <v>2.8336488557299165E-2</v>
      </c>
      <c r="Z164" s="866">
        <f t="shared" si="197"/>
        <v>2.9545425327561974E-2</v>
      </c>
    </row>
    <row r="165" spans="1:33" x14ac:dyDescent="0.2">
      <c r="A165" s="162" t="s">
        <v>64</v>
      </c>
      <c r="B165" s="165" t="s">
        <v>65</v>
      </c>
      <c r="C165" s="364">
        <f t="shared" ref="C165:X165" si="198">IF(C89/C$100&lt;&gt;0,C89/C$100,"~")</f>
        <v>7.5811617141238824E-2</v>
      </c>
      <c r="D165" s="364">
        <f t="shared" si="198"/>
        <v>7.290200497532015E-2</v>
      </c>
      <c r="E165" s="364">
        <f t="shared" si="198"/>
        <v>6.9953637435020713E-2</v>
      </c>
      <c r="F165" s="364">
        <f t="shared" si="198"/>
        <v>6.4214729035902154E-2</v>
      </c>
      <c r="G165" s="364">
        <f t="shared" si="198"/>
        <v>6.6919510208350574E-2</v>
      </c>
      <c r="H165" s="364">
        <f t="shared" si="198"/>
        <v>6.787563150053201E-2</v>
      </c>
      <c r="I165" s="364">
        <f t="shared" si="198"/>
        <v>6.7842492225341416E-2</v>
      </c>
      <c r="J165" s="364">
        <f t="shared" si="198"/>
        <v>6.781759327520738E-2</v>
      </c>
      <c r="K165" s="364">
        <f t="shared" si="198"/>
        <v>6.9438451927206199E-2</v>
      </c>
      <c r="L165" s="364">
        <f t="shared" si="198"/>
        <v>7.3474039324462642E-2</v>
      </c>
      <c r="M165" s="364">
        <f t="shared" si="198"/>
        <v>6.8885108343797311E-2</v>
      </c>
      <c r="N165" s="364">
        <f t="shared" si="198"/>
        <v>6.4599568608919994E-2</v>
      </c>
      <c r="O165" s="364">
        <f t="shared" si="198"/>
        <v>6.4318246291782913E-2</v>
      </c>
      <c r="P165" s="364">
        <f t="shared" si="198"/>
        <v>6.4816664949222697E-2</v>
      </c>
      <c r="Q165" s="364">
        <f t="shared" si="198"/>
        <v>5.4505110189930324E-2</v>
      </c>
      <c r="R165" s="364">
        <f t="shared" si="198"/>
        <v>5.5202029055010302E-2</v>
      </c>
      <c r="S165" s="364">
        <f t="shared" si="198"/>
        <v>5.3911669331685917E-2</v>
      </c>
      <c r="T165" s="364">
        <f t="shared" si="198"/>
        <v>4.883828721047799E-2</v>
      </c>
      <c r="U165" s="364">
        <f t="shared" si="198"/>
        <v>5.1207582688450805E-2</v>
      </c>
      <c r="V165" s="364">
        <f t="shared" si="198"/>
        <v>5.396724643484814E-2</v>
      </c>
      <c r="W165" s="364">
        <f t="shared" si="198"/>
        <v>5.237517979284511E-2</v>
      </c>
      <c r="X165" s="866">
        <f t="shared" si="198"/>
        <v>5.553897056559879E-2</v>
      </c>
      <c r="Y165" s="866">
        <f t="shared" ref="Y165:Z165" si="199">IF(Y89/Y$100&lt;&gt;0,Y89/Y$100,"~")</f>
        <v>5.116816183657371E-2</v>
      </c>
      <c r="Z165" s="866">
        <f t="shared" si="199"/>
        <v>6.6200610503391266E-2</v>
      </c>
    </row>
    <row r="166" spans="1:33" x14ac:dyDescent="0.2">
      <c r="A166" s="162" t="s">
        <v>66</v>
      </c>
      <c r="B166" s="163" t="s">
        <v>917</v>
      </c>
      <c r="C166" s="364">
        <f t="shared" ref="C166:X166" si="200">IF(C90/C$100&lt;&gt;0,C90/C$100,"~")</f>
        <v>8.402544313350014E-3</v>
      </c>
      <c r="D166" s="364">
        <f t="shared" si="200"/>
        <v>6.4230924655182481E-3</v>
      </c>
      <c r="E166" s="364">
        <f t="shared" si="200"/>
        <v>6.9173532722030416E-3</v>
      </c>
      <c r="F166" s="364">
        <f t="shared" si="200"/>
        <v>5.6422913083565849E-3</v>
      </c>
      <c r="G166" s="364">
        <f t="shared" si="200"/>
        <v>1.0873388919519498E-2</v>
      </c>
      <c r="H166" s="364">
        <f t="shared" si="200"/>
        <v>1.3965135858154324E-2</v>
      </c>
      <c r="I166" s="364">
        <f t="shared" si="200"/>
        <v>1.5397196094729716E-2</v>
      </c>
      <c r="J166" s="364">
        <f t="shared" si="200"/>
        <v>2.1749070178139495E-2</v>
      </c>
      <c r="K166" s="364">
        <f t="shared" si="200"/>
        <v>9.0072613963881314E-3</v>
      </c>
      <c r="L166" s="364">
        <f t="shared" si="200"/>
        <v>1.0442197545884985E-2</v>
      </c>
      <c r="M166" s="364">
        <f t="shared" si="200"/>
        <v>1.387748678629154E-2</v>
      </c>
      <c r="N166" s="364">
        <f t="shared" si="200"/>
        <v>1.7445795197099326E-2</v>
      </c>
      <c r="O166" s="364">
        <f t="shared" si="200"/>
        <v>2.1315591027093905E-2</v>
      </c>
      <c r="P166" s="364">
        <f t="shared" si="200"/>
        <v>1.9016131013086506E-2</v>
      </c>
      <c r="Q166" s="364">
        <f t="shared" si="200"/>
        <v>1.921631630085327E-2</v>
      </c>
      <c r="R166" s="364">
        <f t="shared" si="200"/>
        <v>1.830229751380991E-2</v>
      </c>
      <c r="S166" s="364">
        <f t="shared" si="200"/>
        <v>1.9040736811729676E-2</v>
      </c>
      <c r="T166" s="364">
        <f t="shared" si="200"/>
        <v>1.8902928726958101E-2</v>
      </c>
      <c r="U166" s="364">
        <f t="shared" si="200"/>
        <v>1.794577007759305E-2</v>
      </c>
      <c r="V166" s="364">
        <f t="shared" si="200"/>
        <v>1.903482174032374E-2</v>
      </c>
      <c r="W166" s="364">
        <f t="shared" si="200"/>
        <v>1.6938555634137598E-2</v>
      </c>
      <c r="X166" s="866">
        <f t="shared" si="200"/>
        <v>1.705839724070865E-2</v>
      </c>
      <c r="Y166" s="866">
        <f t="shared" ref="Y166:Z166" si="201">IF(Y90/Y$100&lt;&gt;0,Y90/Y$100,"~")</f>
        <v>1.3951804383311554E-2</v>
      </c>
      <c r="Z166" s="866">
        <f t="shared" si="201"/>
        <v>1.7784622239836793E-2</v>
      </c>
    </row>
    <row r="167" spans="1:33" x14ac:dyDescent="0.2">
      <c r="A167" s="162" t="s">
        <v>67</v>
      </c>
      <c r="B167" s="165" t="s">
        <v>68</v>
      </c>
      <c r="C167" s="364">
        <f t="shared" ref="C167:X167" si="202">IF(C91/C$100&lt;&gt;0,C91/C$100,"~")</f>
        <v>7.905204344878318E-2</v>
      </c>
      <c r="D167" s="364">
        <f t="shared" si="202"/>
        <v>7.6612734796735721E-2</v>
      </c>
      <c r="E167" s="364">
        <f t="shared" si="202"/>
        <v>7.8953269984659263E-2</v>
      </c>
      <c r="F167" s="364">
        <f t="shared" si="202"/>
        <v>7.0773635915278479E-2</v>
      </c>
      <c r="G167" s="364">
        <f t="shared" si="202"/>
        <v>8.4433235747847141E-2</v>
      </c>
      <c r="H167" s="364">
        <f t="shared" si="202"/>
        <v>8.6682059464943631E-2</v>
      </c>
      <c r="I167" s="364">
        <f t="shared" si="202"/>
        <v>8.8936721348565076E-2</v>
      </c>
      <c r="J167" s="364">
        <f t="shared" si="202"/>
        <v>9.2083138611476267E-2</v>
      </c>
      <c r="K167" s="364">
        <f t="shared" si="202"/>
        <v>8.7919257034075438E-2</v>
      </c>
      <c r="L167" s="364">
        <f t="shared" si="202"/>
        <v>9.19878745392778E-2</v>
      </c>
      <c r="M167" s="364">
        <f t="shared" si="202"/>
        <v>8.1941401723067825E-2</v>
      </c>
      <c r="N167" s="364">
        <f t="shared" si="202"/>
        <v>7.9381131401057931E-2</v>
      </c>
      <c r="O167" s="364">
        <f t="shared" si="202"/>
        <v>7.8271654720001846E-2</v>
      </c>
      <c r="P167" s="364">
        <f t="shared" si="202"/>
        <v>8.0536702197934726E-2</v>
      </c>
      <c r="Q167" s="364">
        <f t="shared" si="202"/>
        <v>7.3802274293360517E-2</v>
      </c>
      <c r="R167" s="364">
        <f t="shared" si="202"/>
        <v>7.1209307683996553E-2</v>
      </c>
      <c r="S167" s="364">
        <f t="shared" si="202"/>
        <v>6.9680352726903469E-2</v>
      </c>
      <c r="T167" s="364">
        <f t="shared" si="202"/>
        <v>6.8777882597661849E-2</v>
      </c>
      <c r="U167" s="364">
        <f t="shared" si="202"/>
        <v>7.5081083889790512E-2</v>
      </c>
      <c r="V167" s="364">
        <f t="shared" si="202"/>
        <v>8.893382021753421E-2</v>
      </c>
      <c r="W167" s="364">
        <f t="shared" si="202"/>
        <v>7.3710069834369174E-2</v>
      </c>
      <c r="X167" s="866">
        <f t="shared" si="202"/>
        <v>7.7504858020315856E-2</v>
      </c>
      <c r="Y167" s="866">
        <f t="shared" ref="Y167:Z167" si="203">IF(Y91/Y$100&lt;&gt;0,Y91/Y$100,"~")</f>
        <v>7.8444054976201646E-2</v>
      </c>
      <c r="Z167" s="866">
        <f t="shared" si="203"/>
        <v>9.0118343182757243E-2</v>
      </c>
    </row>
    <row r="168" spans="1:33" x14ac:dyDescent="0.2">
      <c r="A168" s="162" t="s">
        <v>69</v>
      </c>
      <c r="B168" s="165" t="s">
        <v>70</v>
      </c>
      <c r="C168" s="364">
        <f t="shared" ref="C168:X168" si="204">IF(C92/C$100&lt;&gt;0,C92/C$100,"~")</f>
        <v>0.10470724802588448</v>
      </c>
      <c r="D168" s="364">
        <f t="shared" si="204"/>
        <v>9.9927986871546776E-2</v>
      </c>
      <c r="E168" s="364">
        <f t="shared" si="204"/>
        <v>9.490614393778761E-2</v>
      </c>
      <c r="F168" s="364">
        <f t="shared" si="204"/>
        <v>7.5766031450208313E-2</v>
      </c>
      <c r="G168" s="364">
        <f t="shared" si="204"/>
        <v>8.1402650826082987E-2</v>
      </c>
      <c r="H168" s="364">
        <f t="shared" si="204"/>
        <v>6.5848870256179068E-2</v>
      </c>
      <c r="I168" s="364">
        <f t="shared" si="204"/>
        <v>5.5758956731684427E-2</v>
      </c>
      <c r="J168" s="364">
        <f t="shared" si="204"/>
        <v>6.3573164732680598E-2</v>
      </c>
      <c r="K168" s="364">
        <f t="shared" si="204"/>
        <v>6.2969464968305203E-2</v>
      </c>
      <c r="L168" s="364">
        <f t="shared" si="204"/>
        <v>6.3912221446238066E-2</v>
      </c>
      <c r="M168" s="364">
        <f t="shared" si="204"/>
        <v>8.2131452128122409E-2</v>
      </c>
      <c r="N168" s="364">
        <f t="shared" si="204"/>
        <v>7.6418437632065683E-2</v>
      </c>
      <c r="O168" s="364">
        <f t="shared" si="204"/>
        <v>7.8269531592573369E-2</v>
      </c>
      <c r="P168" s="364">
        <f t="shared" si="204"/>
        <v>7.8611192900889845E-2</v>
      </c>
      <c r="Q168" s="364">
        <f t="shared" si="204"/>
        <v>7.1720908290610091E-2</v>
      </c>
      <c r="R168" s="364">
        <f t="shared" si="204"/>
        <v>7.2297657244693822E-2</v>
      </c>
      <c r="S168" s="364">
        <f t="shared" si="204"/>
        <v>7.0162742561352631E-2</v>
      </c>
      <c r="T168" s="364">
        <f t="shared" si="204"/>
        <v>6.5385207991926014E-2</v>
      </c>
      <c r="U168" s="364">
        <f t="shared" si="204"/>
        <v>7.108795975404146E-2</v>
      </c>
      <c r="V168" s="364">
        <f t="shared" si="204"/>
        <v>7.6864795619933493E-2</v>
      </c>
      <c r="W168" s="364">
        <f t="shared" si="204"/>
        <v>7.1501549590831964E-2</v>
      </c>
      <c r="X168" s="866">
        <f t="shared" si="204"/>
        <v>7.1219521463879873E-2</v>
      </c>
      <c r="Y168" s="866">
        <f t="shared" ref="Y168:Z168" si="205">IF(Y92/Y$100&lt;&gt;0,Y92/Y$100,"~")</f>
        <v>6.7884054296245153E-2</v>
      </c>
      <c r="Z168" s="866">
        <f t="shared" si="205"/>
        <v>7.7161369633184804E-2</v>
      </c>
    </row>
    <row r="169" spans="1:33" x14ac:dyDescent="0.2">
      <c r="A169" s="162" t="s">
        <v>71</v>
      </c>
      <c r="B169" s="165" t="s">
        <v>72</v>
      </c>
      <c r="C169" s="364">
        <f t="shared" ref="C169:X169" si="206">IF(C93/C$100&lt;&gt;0,C93/C$100,"~")</f>
        <v>7.8852646264235868E-2</v>
      </c>
      <c r="D169" s="364">
        <f t="shared" si="206"/>
        <v>8.437157029916921E-2</v>
      </c>
      <c r="E169" s="364">
        <f t="shared" si="206"/>
        <v>7.964859437535543E-2</v>
      </c>
      <c r="F169" s="364">
        <f t="shared" si="206"/>
        <v>7.1527831870034253E-2</v>
      </c>
      <c r="G169" s="364">
        <f t="shared" si="206"/>
        <v>7.2280004068520781E-2</v>
      </c>
      <c r="H169" s="364">
        <f t="shared" si="206"/>
        <v>7.477218576079353E-2</v>
      </c>
      <c r="I169" s="364">
        <f t="shared" si="206"/>
        <v>8.0086001431196027E-2</v>
      </c>
      <c r="J169" s="364">
        <f t="shared" si="206"/>
        <v>8.4062137998238751E-2</v>
      </c>
      <c r="K169" s="364">
        <f t="shared" si="206"/>
        <v>8.1776375076254515E-2</v>
      </c>
      <c r="L169" s="364">
        <f t="shared" si="206"/>
        <v>8.9788010741397792E-2</v>
      </c>
      <c r="M169" s="364">
        <f t="shared" si="206"/>
        <v>8.4033652054726904E-2</v>
      </c>
      <c r="N169" s="364">
        <f t="shared" si="206"/>
        <v>9.3665553555900644E-2</v>
      </c>
      <c r="O169" s="364">
        <f t="shared" si="206"/>
        <v>8.7169986504842464E-2</v>
      </c>
      <c r="P169" s="364">
        <f t="shared" si="206"/>
        <v>9.0963232132727639E-2</v>
      </c>
      <c r="Q169" s="364">
        <f t="shared" si="206"/>
        <v>8.3343700548144856E-2</v>
      </c>
      <c r="R169" s="364">
        <f t="shared" si="206"/>
        <v>8.1867176334892627E-2</v>
      </c>
      <c r="S169" s="364">
        <f t="shared" si="206"/>
        <v>8.1887113513599216E-2</v>
      </c>
      <c r="T169" s="364">
        <f t="shared" si="206"/>
        <v>7.2655878550741612E-2</v>
      </c>
      <c r="U169" s="364">
        <f t="shared" si="206"/>
        <v>7.6879896212359647E-2</v>
      </c>
      <c r="V169" s="364">
        <f t="shared" si="206"/>
        <v>8.865999829101627E-2</v>
      </c>
      <c r="W169" s="364">
        <f t="shared" si="206"/>
        <v>8.0207494445199423E-2</v>
      </c>
      <c r="X169" s="866">
        <f t="shared" si="206"/>
        <v>8.3431170526944126E-2</v>
      </c>
      <c r="Y169" s="866">
        <f t="shared" ref="Y169:Z169" si="207">IF(Y93/Y$100&lt;&gt;0,Y93/Y$100,"~")</f>
        <v>8.217768850985982E-2</v>
      </c>
      <c r="Z169" s="866">
        <f t="shared" si="207"/>
        <v>9.2509828259671259E-2</v>
      </c>
    </row>
    <row r="170" spans="1:33" x14ac:dyDescent="0.2">
      <c r="A170" s="162" t="s">
        <v>73</v>
      </c>
      <c r="B170" s="165" t="s">
        <v>74</v>
      </c>
      <c r="C170" s="364">
        <f t="shared" ref="C170:X170" si="208">IF(C94/C$100&lt;&gt;0,C94/C$100,"~")</f>
        <v>3.4774029003124284E-2</v>
      </c>
      <c r="D170" s="364">
        <f t="shared" si="208"/>
        <v>3.6457702817718401E-2</v>
      </c>
      <c r="E170" s="364">
        <f t="shared" si="208"/>
        <v>3.5011995008873031E-2</v>
      </c>
      <c r="F170" s="364">
        <f t="shared" si="208"/>
        <v>2.4550255896097068E-2</v>
      </c>
      <c r="G170" s="364">
        <f t="shared" si="208"/>
        <v>2.4068301215540686E-2</v>
      </c>
      <c r="H170" s="364">
        <f t="shared" si="208"/>
        <v>2.0500290506853258E-2</v>
      </c>
      <c r="I170" s="364">
        <f t="shared" si="208"/>
        <v>1.8691308095397936E-2</v>
      </c>
      <c r="J170" s="364">
        <f t="shared" si="208"/>
        <v>1.9780987799796524E-2</v>
      </c>
      <c r="K170" s="364">
        <f t="shared" si="208"/>
        <v>2.0765321606244638E-2</v>
      </c>
      <c r="L170" s="364">
        <f t="shared" si="208"/>
        <v>2.1704693584884232E-2</v>
      </c>
      <c r="M170" s="364">
        <f t="shared" si="208"/>
        <v>1.9970156240533388E-2</v>
      </c>
      <c r="N170" s="364">
        <f t="shared" si="208"/>
        <v>3.2212247907121579E-2</v>
      </c>
      <c r="O170" s="364">
        <f t="shared" si="208"/>
        <v>3.0055764128712196E-2</v>
      </c>
      <c r="P170" s="364">
        <f t="shared" si="208"/>
        <v>3.3322313897782119E-2</v>
      </c>
      <c r="Q170" s="364">
        <f t="shared" si="208"/>
        <v>3.3383500488731087E-2</v>
      </c>
      <c r="R170" s="364">
        <f t="shared" si="208"/>
        <v>3.8330413131455646E-2</v>
      </c>
      <c r="S170" s="364">
        <f t="shared" si="208"/>
        <v>4.0456871368796471E-2</v>
      </c>
      <c r="T170" s="364">
        <f t="shared" si="208"/>
        <v>3.9612930550307922E-2</v>
      </c>
      <c r="U170" s="364">
        <f t="shared" si="208"/>
        <v>4.3965067369056698E-2</v>
      </c>
      <c r="V170" s="364">
        <f t="shared" si="208"/>
        <v>5.4572585979371355E-2</v>
      </c>
      <c r="W170" s="364">
        <f t="shared" si="208"/>
        <v>4.6403075095723133E-2</v>
      </c>
      <c r="X170" s="866">
        <f t="shared" si="208"/>
        <v>4.4663242745380159E-2</v>
      </c>
      <c r="Y170" s="866">
        <f t="shared" ref="Y170:Z170" si="209">IF(Y94/Y$100&lt;&gt;0,Y94/Y$100,"~")</f>
        <v>4.3382104066474421E-2</v>
      </c>
      <c r="Z170" s="866">
        <f t="shared" si="209"/>
        <v>4.7725498593046027E-2</v>
      </c>
    </row>
    <row r="171" spans="1:33" x14ac:dyDescent="0.2">
      <c r="A171" s="162" t="s">
        <v>75</v>
      </c>
      <c r="B171" s="165" t="s">
        <v>76</v>
      </c>
      <c r="C171" s="364">
        <f t="shared" ref="C171:X171" si="210">IF(C95/C$100&lt;&gt;0,C95/C$100,"~")</f>
        <v>6.8126227800972645E-3</v>
      </c>
      <c r="D171" s="364">
        <f t="shared" si="210"/>
        <v>7.3590256904389438E-3</v>
      </c>
      <c r="E171" s="364">
        <f t="shared" si="210"/>
        <v>7.3025191311599236E-3</v>
      </c>
      <c r="F171" s="364">
        <f t="shared" si="210"/>
        <v>5.8850262058421964E-3</v>
      </c>
      <c r="G171" s="364">
        <f t="shared" si="210"/>
        <v>6.4090477854249761E-3</v>
      </c>
      <c r="H171" s="364">
        <f t="shared" si="210"/>
        <v>7.3097039140040286E-3</v>
      </c>
      <c r="I171" s="364">
        <f t="shared" si="210"/>
        <v>8.0239700888655677E-3</v>
      </c>
      <c r="J171" s="364">
        <f t="shared" si="210"/>
        <v>8.2733944192587023E-3</v>
      </c>
      <c r="K171" s="364">
        <f t="shared" si="210"/>
        <v>7.8098997518094198E-3</v>
      </c>
      <c r="L171" s="364">
        <f t="shared" si="210"/>
        <v>1.0934306190825976E-2</v>
      </c>
      <c r="M171" s="364">
        <f t="shared" si="210"/>
        <v>1.0844741057652757E-2</v>
      </c>
      <c r="N171" s="364">
        <f t="shared" si="210"/>
        <v>1.0725647935139974E-2</v>
      </c>
      <c r="O171" s="364">
        <f t="shared" si="210"/>
        <v>1.0518471335898977E-2</v>
      </c>
      <c r="P171" s="364">
        <f t="shared" si="210"/>
        <v>1.1474168480635656E-2</v>
      </c>
      <c r="Q171" s="364">
        <f t="shared" si="210"/>
        <v>1.1497576798666682E-2</v>
      </c>
      <c r="R171" s="364">
        <f t="shared" si="210"/>
        <v>1.1137062451850062E-2</v>
      </c>
      <c r="S171" s="364">
        <f t="shared" si="210"/>
        <v>1.1514944552677825E-2</v>
      </c>
      <c r="T171" s="364">
        <f t="shared" si="210"/>
        <v>1.0394395639942202E-2</v>
      </c>
      <c r="U171" s="364">
        <f t="shared" si="210"/>
        <v>1.1468640628618076E-2</v>
      </c>
      <c r="V171" s="364">
        <f t="shared" si="210"/>
        <v>1.4770495376962858E-2</v>
      </c>
      <c r="W171" s="364">
        <f t="shared" si="210"/>
        <v>1.3157464077043855E-2</v>
      </c>
      <c r="X171" s="866">
        <f t="shared" si="210"/>
        <v>1.2440339556417979E-2</v>
      </c>
      <c r="Y171" s="866">
        <f t="shared" ref="Y171:Z171" si="211">IF(Y95/Y$100&lt;&gt;0,Y95/Y$100,"~")</f>
        <v>1.1880695761449267E-2</v>
      </c>
      <c r="Z171" s="866">
        <f t="shared" si="211"/>
        <v>1.3219824617047392E-2</v>
      </c>
    </row>
    <row r="172" spans="1:33" x14ac:dyDescent="0.2">
      <c r="A172" s="162"/>
      <c r="B172" s="361" t="s">
        <v>408</v>
      </c>
      <c r="C172" s="364">
        <f t="shared" ref="C172:X172" si="212">IF(C96/C$100&lt;&gt;0,C96/C$100,"~")</f>
        <v>-7.3609836911901145E-3</v>
      </c>
      <c r="D172" s="364">
        <f t="shared" si="212"/>
        <v>-6.0206325601680011E-3</v>
      </c>
      <c r="E172" s="364">
        <f t="shared" si="212"/>
        <v>-6.4332581517125269E-3</v>
      </c>
      <c r="F172" s="364">
        <f t="shared" si="212"/>
        <v>-5.8606445959341552E-3</v>
      </c>
      <c r="G172" s="364">
        <f t="shared" si="212"/>
        <v>-9.3357604126049331E-3</v>
      </c>
      <c r="H172" s="364">
        <f t="shared" si="212"/>
        <v>-1.1656981527375845E-2</v>
      </c>
      <c r="I172" s="364">
        <f t="shared" si="212"/>
        <v>-1.1832736061746197E-2</v>
      </c>
      <c r="J172" s="364">
        <f t="shared" si="212"/>
        <v>-1.6416542744768246E-2</v>
      </c>
      <c r="K172" s="364">
        <f t="shared" si="212"/>
        <v>-7.5919199604716084E-3</v>
      </c>
      <c r="L172" s="364">
        <f t="shared" si="212"/>
        <v>-7.899270673262522E-3</v>
      </c>
      <c r="M172" s="364">
        <f t="shared" si="212"/>
        <v>-9.7488090259994654E-3</v>
      </c>
      <c r="N172" s="364">
        <f t="shared" si="212"/>
        <v>-1.3368578020507447E-2</v>
      </c>
      <c r="O172" s="364">
        <f t="shared" si="212"/>
        <v>-1.6179096304367972E-2</v>
      </c>
      <c r="P172" s="364">
        <f t="shared" si="212"/>
        <v>-1.5366392848481158E-2</v>
      </c>
      <c r="Q172" s="364">
        <f t="shared" si="212"/>
        <v>-1.6579832107490169E-2</v>
      </c>
      <c r="R172" s="364">
        <f t="shared" si="212"/>
        <v>-1.6154358024837757E-2</v>
      </c>
      <c r="S172" s="364">
        <f t="shared" si="212"/>
        <v>-1.5886276926413027E-2</v>
      </c>
      <c r="T172" s="364">
        <f t="shared" si="212"/>
        <v>-1.5357886433301588E-2</v>
      </c>
      <c r="U172" s="364">
        <f t="shared" si="212"/>
        <v>-1.5026074162874301E-2</v>
      </c>
      <c r="V172" s="364">
        <f t="shared" si="212"/>
        <v>-1.5465849592534987E-2</v>
      </c>
      <c r="W172" s="364">
        <f t="shared" si="212"/>
        <v>-1.3317444725639711E-2</v>
      </c>
      <c r="X172" s="866">
        <f t="shared" si="212"/>
        <v>-1.2969251696463227E-2</v>
      </c>
      <c r="Y172" s="866">
        <f t="shared" ref="Y172:Z172" si="213">IF(Y96/Y$100&lt;&gt;0,Y96/Y$100,"~")</f>
        <v>-1.0031212432945729E-2</v>
      </c>
      <c r="Z172" s="866">
        <f t="shared" si="213"/>
        <v>-1.2131369054239888E-2</v>
      </c>
    </row>
    <row r="173" spans="1:33" s="10" customFormat="1" x14ac:dyDescent="0.2">
      <c r="A173" s="359"/>
      <c r="B173" s="360" t="s">
        <v>511</v>
      </c>
      <c r="C173" s="365">
        <f t="shared" ref="C173:X173" si="214">IF(C97/C$100&lt;&gt;0,C97/C$100,"~")</f>
        <v>0.93537389983016517</v>
      </c>
      <c r="D173" s="365">
        <f t="shared" si="214"/>
        <v>0.94389611079995239</v>
      </c>
      <c r="E173" s="365">
        <f t="shared" si="214"/>
        <v>0.9270243283591626</v>
      </c>
      <c r="F173" s="365">
        <f t="shared" si="214"/>
        <v>0.92146444045269416</v>
      </c>
      <c r="G173" s="365">
        <f t="shared" si="214"/>
        <v>0.90504631084281439</v>
      </c>
      <c r="H173" s="365">
        <f t="shared" si="214"/>
        <v>0.89029560642920635</v>
      </c>
      <c r="I173" s="365">
        <f t="shared" si="214"/>
        <v>0.89938466473813372</v>
      </c>
      <c r="J173" s="365">
        <f t="shared" si="214"/>
        <v>0.90490700923039957</v>
      </c>
      <c r="K173" s="365">
        <f t="shared" si="214"/>
        <v>0.90123860948401124</v>
      </c>
      <c r="L173" s="365">
        <f t="shared" si="214"/>
        <v>0.89832308359838686</v>
      </c>
      <c r="M173" s="365">
        <f t="shared" si="214"/>
        <v>0.88101881801944415</v>
      </c>
      <c r="N173" s="365">
        <f t="shared" si="214"/>
        <v>0.87962289849655473</v>
      </c>
      <c r="O173" s="365">
        <f t="shared" si="214"/>
        <v>0.89912984520950279</v>
      </c>
      <c r="P173" s="365">
        <f t="shared" si="214"/>
        <v>0.93521514654191695</v>
      </c>
      <c r="Q173" s="365">
        <f t="shared" si="214"/>
        <v>0.92139297450149915</v>
      </c>
      <c r="R173" s="365">
        <f t="shared" si="214"/>
        <v>0.89856149314553946</v>
      </c>
      <c r="S173" s="365">
        <f t="shared" si="214"/>
        <v>0.93018932943632726</v>
      </c>
      <c r="T173" s="365">
        <f t="shared" si="214"/>
        <v>0.93265067888769293</v>
      </c>
      <c r="U173" s="365">
        <f t="shared" si="214"/>
        <v>0.93232164158760267</v>
      </c>
      <c r="V173" s="365">
        <f t="shared" si="214"/>
        <v>0.93273892107740375</v>
      </c>
      <c r="W173" s="365">
        <f t="shared" si="214"/>
        <v>0.93824332953686185</v>
      </c>
      <c r="X173" s="867">
        <f t="shared" si="214"/>
        <v>0.92676302170865821</v>
      </c>
      <c r="Y173" s="867">
        <f t="shared" ref="Y173:Z173" si="215">IF(Y97/Y$100&lt;&gt;0,Y97/Y$100,"~")</f>
        <v>0.92167508839399614</v>
      </c>
      <c r="Z173" s="867">
        <f t="shared" si="215"/>
        <v>0.93444715877896145</v>
      </c>
      <c r="AA173"/>
      <c r="AB173"/>
      <c r="AC173"/>
      <c r="AD173"/>
      <c r="AE173"/>
      <c r="AF173"/>
      <c r="AG173"/>
    </row>
    <row r="174" spans="1:33" x14ac:dyDescent="0.2">
      <c r="A174" s="162"/>
      <c r="B174" s="361" t="s">
        <v>559</v>
      </c>
      <c r="C174" s="364">
        <f t="shared" ref="C174:X174" si="216">IF(C98/C$100&lt;&gt;0,C98/C$100,"~")</f>
        <v>7.3377153761865516E-2</v>
      </c>
      <c r="D174" s="364">
        <f t="shared" si="216"/>
        <v>8.4574878789036551E-2</v>
      </c>
      <c r="E174" s="364">
        <f t="shared" si="216"/>
        <v>8.123911257797875E-2</v>
      </c>
      <c r="F174" s="364">
        <f t="shared" si="216"/>
        <v>8.5839181343173476E-2</v>
      </c>
      <c r="G174" s="364">
        <f t="shared" si="216"/>
        <v>0.10521107406124815</v>
      </c>
      <c r="H174" s="364">
        <f t="shared" si="216"/>
        <v>0.11482369548046223</v>
      </c>
      <c r="I174" s="364">
        <f t="shared" si="216"/>
        <v>0.11041054227991902</v>
      </c>
      <c r="J174" s="364">
        <f t="shared" si="216"/>
        <v>0.10108066910939464</v>
      </c>
      <c r="K174" s="364">
        <f t="shared" si="216"/>
        <v>0.10112108368273186</v>
      </c>
      <c r="L174" s="364">
        <f t="shared" si="216"/>
        <v>0.11009995150767897</v>
      </c>
      <c r="M174" s="364">
        <f t="shared" si="216"/>
        <v>0.12419577245948019</v>
      </c>
      <c r="N174" s="364">
        <f t="shared" si="216"/>
        <v>0.12561637938419101</v>
      </c>
      <c r="O174" s="364">
        <f t="shared" si="216"/>
        <v>0.10922787477965482</v>
      </c>
      <c r="P174" s="364">
        <f t="shared" si="216"/>
        <v>0.11413968106711145</v>
      </c>
      <c r="Q174" s="364">
        <f t="shared" si="216"/>
        <v>0.11760220674833183</v>
      </c>
      <c r="R174" s="364">
        <f t="shared" si="216"/>
        <v>0.11852802652313975</v>
      </c>
      <c r="S174" s="364">
        <f t="shared" si="216"/>
        <v>8.6295714765545609E-2</v>
      </c>
      <c r="T174" s="364">
        <f t="shared" si="216"/>
        <v>7.8870402453681682E-2</v>
      </c>
      <c r="U174" s="364">
        <f t="shared" si="216"/>
        <v>8.0553945506291816E-2</v>
      </c>
      <c r="V174" s="364">
        <f t="shared" si="216"/>
        <v>9.0400683373034751E-2</v>
      </c>
      <c r="W174" s="364">
        <f t="shared" si="216"/>
        <v>7.9646339804990016E-2</v>
      </c>
      <c r="X174" s="866">
        <f t="shared" si="216"/>
        <v>8.6933148382736636E-2</v>
      </c>
      <c r="Y174" s="866">
        <f t="shared" ref="Y174:Z174" si="217">IF(Y98/Y$100&lt;&gt;0,Y98/Y$100,"~")</f>
        <v>8.7470642729310905E-2</v>
      </c>
      <c r="Z174" s="866">
        <f t="shared" si="217"/>
        <v>8.92561926271144E-2</v>
      </c>
    </row>
    <row r="175" spans="1:33" x14ac:dyDescent="0.2">
      <c r="A175" s="162"/>
      <c r="B175" s="361" t="s">
        <v>512</v>
      </c>
      <c r="C175" s="364">
        <f t="shared" ref="C175:X175" si="218">IF(C99/C$100&lt;&gt;0,C99/C$100,"~")</f>
        <v>-8.7510535920306484E-3</v>
      </c>
      <c r="D175" s="364">
        <f t="shared" si="218"/>
        <v>-2.8470989588988933E-2</v>
      </c>
      <c r="E175" s="364">
        <f t="shared" si="218"/>
        <v>-8.2634409371413458E-3</v>
      </c>
      <c r="F175" s="364">
        <f t="shared" si="218"/>
        <v>-7.3036217958674854E-3</v>
      </c>
      <c r="G175" s="364">
        <f t="shared" si="218"/>
        <v>-1.0257384904062463E-2</v>
      </c>
      <c r="H175" s="364">
        <f t="shared" si="218"/>
        <v>-5.119301909668657E-3</v>
      </c>
      <c r="I175" s="364">
        <f t="shared" si="218"/>
        <v>-9.7952070180526447E-3</v>
      </c>
      <c r="J175" s="364">
        <f t="shared" si="218"/>
        <v>-5.9876783397942862E-3</v>
      </c>
      <c r="K175" s="364">
        <f t="shared" si="218"/>
        <v>-2.3596931667430781E-3</v>
      </c>
      <c r="L175" s="364">
        <f t="shared" si="218"/>
        <v>-8.4230351060657124E-3</v>
      </c>
      <c r="M175" s="364">
        <f t="shared" si="218"/>
        <v>-5.2145904789244538E-3</v>
      </c>
      <c r="N175" s="364">
        <f t="shared" si="218"/>
        <v>-5.2392778807457208E-3</v>
      </c>
      <c r="O175" s="364">
        <f t="shared" si="218"/>
        <v>-8.3577199891575939E-3</v>
      </c>
      <c r="P175" s="364">
        <f t="shared" si="218"/>
        <v>-4.9354827609028276E-2</v>
      </c>
      <c r="Q175" s="364">
        <f t="shared" si="218"/>
        <v>-3.8995181249831055E-2</v>
      </c>
      <c r="R175" s="364">
        <f t="shared" si="218"/>
        <v>-1.7089519668679113E-2</v>
      </c>
      <c r="S175" s="364">
        <f t="shared" si="218"/>
        <v>-1.6485044201872915E-2</v>
      </c>
      <c r="T175" s="364">
        <f t="shared" si="218"/>
        <v>-1.1521081341374672E-2</v>
      </c>
      <c r="U175" s="364">
        <f t="shared" si="218"/>
        <v>-1.287558709389448E-2</v>
      </c>
      <c r="V175" s="364">
        <f t="shared" si="218"/>
        <v>-2.3139604450438563E-2</v>
      </c>
      <c r="W175" s="364">
        <f t="shared" si="218"/>
        <v>-1.7889669341851804E-2</v>
      </c>
      <c r="X175" s="866">
        <f t="shared" si="218"/>
        <v>-1.3696170091394734E-2</v>
      </c>
      <c r="Y175" s="866">
        <f t="shared" ref="Y175:Z175" si="219">IF(Y99/Y$100&lt;&gt;0,Y99/Y$100,"~")</f>
        <v>-9.1457311233069556E-3</v>
      </c>
      <c r="Z175" s="866">
        <f t="shared" si="219"/>
        <v>-2.3703351406075844E-2</v>
      </c>
    </row>
    <row r="176" spans="1:33" ht="21" customHeight="1" x14ac:dyDescent="0.2">
      <c r="A176" s="170"/>
      <c r="B176" s="171" t="s">
        <v>562</v>
      </c>
      <c r="C176" s="369">
        <f t="shared" ref="C176:X176" si="220">IF(C100/C$100&lt;&gt;0,C100/C$100,"~")</f>
        <v>1</v>
      </c>
      <c r="D176" s="369">
        <f t="shared" si="220"/>
        <v>1</v>
      </c>
      <c r="E176" s="369">
        <f t="shared" si="220"/>
        <v>1</v>
      </c>
      <c r="F176" s="369">
        <f t="shared" si="220"/>
        <v>1</v>
      </c>
      <c r="G176" s="369">
        <f t="shared" si="220"/>
        <v>1</v>
      </c>
      <c r="H176" s="369">
        <f t="shared" si="220"/>
        <v>1</v>
      </c>
      <c r="I176" s="369">
        <f t="shared" si="220"/>
        <v>1</v>
      </c>
      <c r="J176" s="369">
        <f t="shared" si="220"/>
        <v>1</v>
      </c>
      <c r="K176" s="369">
        <f t="shared" si="220"/>
        <v>1</v>
      </c>
      <c r="L176" s="369">
        <f t="shared" si="220"/>
        <v>1</v>
      </c>
      <c r="M176" s="369">
        <f t="shared" si="220"/>
        <v>1</v>
      </c>
      <c r="N176" s="369">
        <f t="shared" si="220"/>
        <v>1</v>
      </c>
      <c r="O176" s="369">
        <f t="shared" si="220"/>
        <v>1</v>
      </c>
      <c r="P176" s="369">
        <f t="shared" si="220"/>
        <v>1</v>
      </c>
      <c r="Q176" s="369">
        <f t="shared" si="220"/>
        <v>1</v>
      </c>
      <c r="R176" s="369">
        <f t="shared" si="220"/>
        <v>1</v>
      </c>
      <c r="S176" s="369">
        <f t="shared" si="220"/>
        <v>1</v>
      </c>
      <c r="T176" s="369">
        <f t="shared" si="220"/>
        <v>1</v>
      </c>
      <c r="U176" s="369">
        <f t="shared" si="220"/>
        <v>1</v>
      </c>
      <c r="V176" s="369">
        <f t="shared" si="220"/>
        <v>1</v>
      </c>
      <c r="W176" s="369">
        <f t="shared" si="220"/>
        <v>1</v>
      </c>
      <c r="X176" s="868">
        <f t="shared" si="220"/>
        <v>1</v>
      </c>
      <c r="Y176" s="868">
        <f t="shared" ref="Y176:Z176" si="221">IF(Y100/Y$100&lt;&gt;0,Y100/Y$100,"~")</f>
        <v>1</v>
      </c>
      <c r="Z176" s="868">
        <f t="shared" si="221"/>
        <v>1</v>
      </c>
    </row>
    <row r="177" spans="1:33" ht="21" customHeight="1" x14ac:dyDescent="0.2">
      <c r="A177" s="956"/>
      <c r="B177" s="962" t="s">
        <v>1237</v>
      </c>
      <c r="C177" s="976"/>
      <c r="D177" s="976"/>
      <c r="E177" s="976"/>
      <c r="F177" s="976"/>
      <c r="G177" s="976"/>
      <c r="H177" s="976"/>
      <c r="I177" s="976"/>
      <c r="J177" s="976"/>
      <c r="K177" s="1011">
        <f t="shared" ref="K177:X177" si="222">IF(K101/K$100&lt;&gt;0,K101/K$100,"~")</f>
        <v>0.94478518915901133</v>
      </c>
      <c r="L177" s="1011">
        <f t="shared" si="222"/>
        <v>0.95552152748786856</v>
      </c>
      <c r="M177" s="1011">
        <f t="shared" si="222"/>
        <v>0.94987435315818081</v>
      </c>
      <c r="N177" s="1011">
        <f t="shared" si="222"/>
        <v>0.97069052404522016</v>
      </c>
      <c r="O177" s="1011">
        <f t="shared" si="222"/>
        <v>0.95311462401007918</v>
      </c>
      <c r="P177" s="1011">
        <f t="shared" si="222"/>
        <v>0.9304308743124593</v>
      </c>
      <c r="Q177" s="1011">
        <f t="shared" si="222"/>
        <v>0.96376038478438875</v>
      </c>
      <c r="R177" s="1011">
        <f t="shared" si="222"/>
        <v>0.96853643848776905</v>
      </c>
      <c r="S177" s="1011">
        <f t="shared" si="222"/>
        <v>0.91208941402294885</v>
      </c>
      <c r="T177" s="1011">
        <f t="shared" si="222"/>
        <v>0.84709401040125953</v>
      </c>
      <c r="U177" s="1011">
        <f t="shared" si="222"/>
        <v>0.90596010002740301</v>
      </c>
      <c r="V177" s="1011">
        <f t="shared" si="222"/>
        <v>1.025760720143202</v>
      </c>
      <c r="W177" s="1011">
        <f t="shared" si="222"/>
        <v>0.94749003765324902</v>
      </c>
      <c r="X177" s="1011">
        <f t="shared" si="222"/>
        <v>0.9509396958921168</v>
      </c>
      <c r="Y177" s="1011">
        <f t="shared" ref="Y177:Z177" si="223">IF(Y101/Y$100&lt;&gt;0,Y101/Y$100,"~")</f>
        <v>0.92192680741805744</v>
      </c>
      <c r="Z177" s="1011">
        <f t="shared" si="223"/>
        <v>0.94141644250941559</v>
      </c>
    </row>
    <row r="178" spans="1:33" ht="21" customHeight="1" x14ac:dyDescent="0.2">
      <c r="A178" s="956"/>
      <c r="B178" s="962"/>
      <c r="C178" s="976"/>
      <c r="D178" s="976"/>
      <c r="E178" s="976"/>
      <c r="F178" s="976"/>
      <c r="G178" s="976"/>
      <c r="H178" s="976"/>
      <c r="I178" s="976"/>
      <c r="J178" s="976"/>
      <c r="K178" s="1011"/>
      <c r="L178" s="1011"/>
      <c r="M178" s="1011"/>
      <c r="N178" s="1011"/>
      <c r="O178" s="1011"/>
      <c r="P178" s="1011"/>
      <c r="Q178" s="1011"/>
      <c r="R178" s="1011"/>
      <c r="S178" s="1011"/>
      <c r="T178" s="1011"/>
      <c r="U178" s="1011"/>
      <c r="V178" s="1011"/>
      <c r="W178" s="1011"/>
      <c r="X178" s="1011"/>
      <c r="Y178" s="1011"/>
      <c r="Z178" s="1011"/>
    </row>
    <row r="179" spans="1:33" x14ac:dyDescent="0.2">
      <c r="A179" s="981" t="s">
        <v>1387</v>
      </c>
      <c r="B179" s="957"/>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7"/>
      <c r="Y179" s="977"/>
      <c r="Z179" s="977"/>
    </row>
    <row r="180" spans="1:33" s="144" customFormat="1" ht="20.25" customHeight="1" x14ac:dyDescent="0.2">
      <c r="A180" s="180" t="s">
        <v>1188</v>
      </c>
      <c r="X180" s="861"/>
      <c r="Y180" s="861"/>
      <c r="Z180" s="861"/>
      <c r="AA180"/>
      <c r="AB180"/>
      <c r="AC180"/>
      <c r="AD180"/>
      <c r="AE180"/>
      <c r="AF180"/>
      <c r="AG180"/>
    </row>
    <row r="181" spans="1:33" ht="15" x14ac:dyDescent="0.2">
      <c r="A181" s="132" t="str">
        <f>Index!B63</f>
        <v>Table 7h :   Yap: Constant price GDP by institutional sector and income components, FY2003-FY2018</v>
      </c>
    </row>
    <row r="182" spans="1:33" ht="18.75" customHeight="1" x14ac:dyDescent="0.2">
      <c r="A182" s="159"/>
      <c r="B182" s="160" t="s">
        <v>397</v>
      </c>
      <c r="C182" s="161" t="str">
        <f>C$2</f>
        <v>FY1995</v>
      </c>
      <c r="D182" s="161" t="str">
        <f t="shared" ref="D182:Z182" si="224">D$2</f>
        <v>FY1996</v>
      </c>
      <c r="E182" s="161" t="str">
        <f t="shared" si="224"/>
        <v>FY1997</v>
      </c>
      <c r="F182" s="161" t="str">
        <f t="shared" si="224"/>
        <v>FY1998</v>
      </c>
      <c r="G182" s="161" t="str">
        <f t="shared" si="224"/>
        <v>FY1999</v>
      </c>
      <c r="H182" s="161" t="str">
        <f t="shared" si="224"/>
        <v>FY2000</v>
      </c>
      <c r="I182" s="161" t="str">
        <f t="shared" si="224"/>
        <v>FY2001</v>
      </c>
      <c r="J182" s="161" t="str">
        <f t="shared" si="224"/>
        <v>FY2002</v>
      </c>
      <c r="K182" s="161" t="str">
        <f t="shared" si="224"/>
        <v>FY2003</v>
      </c>
      <c r="L182" s="161" t="str">
        <f t="shared" si="224"/>
        <v>FY2004</v>
      </c>
      <c r="M182" s="161" t="str">
        <f t="shared" si="224"/>
        <v>FY2005</v>
      </c>
      <c r="N182" s="161" t="str">
        <f t="shared" si="224"/>
        <v>FY2006</v>
      </c>
      <c r="O182" s="161" t="str">
        <f t="shared" si="224"/>
        <v>FY2007</v>
      </c>
      <c r="P182" s="161" t="str">
        <f t="shared" si="224"/>
        <v>FY2008</v>
      </c>
      <c r="Q182" s="161" t="str">
        <f t="shared" si="224"/>
        <v>FY2009</v>
      </c>
      <c r="R182" s="161" t="str">
        <f t="shared" si="224"/>
        <v>FY2010</v>
      </c>
      <c r="S182" s="161" t="str">
        <f t="shared" si="224"/>
        <v>FY2011</v>
      </c>
      <c r="T182" s="161" t="str">
        <f t="shared" si="224"/>
        <v>FY2012</v>
      </c>
      <c r="U182" s="161" t="str">
        <f t="shared" si="224"/>
        <v>FY2013</v>
      </c>
      <c r="V182" s="161" t="str">
        <f t="shared" si="224"/>
        <v>FY2014</v>
      </c>
      <c r="W182" s="161" t="str">
        <f t="shared" si="224"/>
        <v>FY2015</v>
      </c>
      <c r="X182" s="857" t="str">
        <f t="shared" si="224"/>
        <v>FY2016</v>
      </c>
      <c r="Y182" s="857" t="str">
        <f t="shared" si="224"/>
        <v>FY2017</v>
      </c>
      <c r="Z182" s="857" t="str">
        <f t="shared" si="224"/>
        <v>FY2018</v>
      </c>
    </row>
    <row r="183" spans="1:33" s="10" customFormat="1" ht="18.75" customHeight="1" x14ac:dyDescent="0.2">
      <c r="A183" s="359">
        <v>1</v>
      </c>
      <c r="B183" s="360" t="s">
        <v>0</v>
      </c>
      <c r="C183" s="377">
        <v>11.888553125382955</v>
      </c>
      <c r="D183" s="377">
        <v>12.403570423845562</v>
      </c>
      <c r="E183" s="377">
        <v>12.536549417470585</v>
      </c>
      <c r="F183" s="377">
        <v>17.869931832843402</v>
      </c>
      <c r="G183" s="377">
        <v>13.669245558585208</v>
      </c>
      <c r="H183" s="377">
        <v>15.700711130610463</v>
      </c>
      <c r="I183" s="377">
        <v>17.543045965623229</v>
      </c>
      <c r="J183" s="377">
        <v>16.0548572496294</v>
      </c>
      <c r="K183" s="377">
        <v>17.826705988137338</v>
      </c>
      <c r="L183" s="377">
        <v>16.705492618654731</v>
      </c>
      <c r="M183" s="377">
        <v>15.388102656979262</v>
      </c>
      <c r="N183" s="377">
        <v>12.247976228858814</v>
      </c>
      <c r="O183" s="377">
        <v>12.383803987694755</v>
      </c>
      <c r="P183" s="377">
        <v>12.581769925713919</v>
      </c>
      <c r="Q183" s="377">
        <v>13.351577297930795</v>
      </c>
      <c r="R183" s="377">
        <v>9.5567491796005122</v>
      </c>
      <c r="S183" s="377">
        <v>13.99232707286078</v>
      </c>
      <c r="T183" s="377">
        <v>13.122049587758333</v>
      </c>
      <c r="U183" s="377">
        <v>10.229377610621565</v>
      </c>
      <c r="V183" s="377">
        <v>10.582940394270706</v>
      </c>
      <c r="W183" s="377">
        <v>13.625950806380853</v>
      </c>
      <c r="X183" s="869">
        <v>10.02460985004338</v>
      </c>
      <c r="Y183" s="869">
        <v>9.3680140747407705</v>
      </c>
      <c r="Z183" s="869">
        <v>10.275880316195362</v>
      </c>
    </row>
    <row r="184" spans="1:33" x14ac:dyDescent="0.2">
      <c r="A184" s="162">
        <v>1.1000000000000001</v>
      </c>
      <c r="B184" s="5" t="s">
        <v>1</v>
      </c>
      <c r="C184" s="89">
        <v>9.5833415711424959</v>
      </c>
      <c r="D184" s="89">
        <v>10.404580563168935</v>
      </c>
      <c r="E184" s="89">
        <v>10.237330386150163</v>
      </c>
      <c r="F184" s="89">
        <v>12.150221244824346</v>
      </c>
      <c r="G184" s="89">
        <v>11.332412095486914</v>
      </c>
      <c r="H184" s="89">
        <v>12.581577724012742</v>
      </c>
      <c r="I184" s="89">
        <v>13.614710619589335</v>
      </c>
      <c r="J184" s="89">
        <v>12.770194976285298</v>
      </c>
      <c r="K184" s="89">
        <v>13.090557565823033</v>
      </c>
      <c r="L184" s="89">
        <v>12.721332680343611</v>
      </c>
      <c r="M184" s="89">
        <v>11.326471735559167</v>
      </c>
      <c r="N184" s="89">
        <v>9.5501100457747192</v>
      </c>
      <c r="O184" s="89">
        <v>9.4483889231465579</v>
      </c>
      <c r="P184" s="89">
        <v>9.3768102665799109</v>
      </c>
      <c r="Q184" s="89">
        <v>9.8878263943291351</v>
      </c>
      <c r="R184" s="89">
        <v>9.0521669061532783</v>
      </c>
      <c r="S184" s="89">
        <v>8.6226218840447011</v>
      </c>
      <c r="T184" s="89">
        <v>8.5114011481722915</v>
      </c>
      <c r="U184" s="89">
        <v>8.132083840009189</v>
      </c>
      <c r="V184" s="89">
        <v>7.4800574857303808</v>
      </c>
      <c r="W184" s="89">
        <v>7.0867716085017349</v>
      </c>
      <c r="X184" s="870">
        <v>6.6015058847139692</v>
      </c>
      <c r="Y184" s="870">
        <v>6.9606464324834176</v>
      </c>
      <c r="Z184" s="870">
        <v>7.1538682530704722</v>
      </c>
    </row>
    <row r="185" spans="1:33" x14ac:dyDescent="0.2">
      <c r="A185" s="162"/>
      <c r="B185" s="6" t="s">
        <v>358</v>
      </c>
      <c r="C185" s="89">
        <v>4.9812262078196872</v>
      </c>
      <c r="D185" s="89">
        <v>5.3599691765667083</v>
      </c>
      <c r="E185" s="89">
        <v>5.5343273466152514</v>
      </c>
      <c r="F185" s="89">
        <v>6.112304026628637</v>
      </c>
      <c r="G185" s="89">
        <v>6.1286581942581062</v>
      </c>
      <c r="H185" s="89">
        <v>7.0996841286577004</v>
      </c>
      <c r="I185" s="89">
        <v>7.6755842349849983</v>
      </c>
      <c r="J185" s="89">
        <v>7.7568929926675008</v>
      </c>
      <c r="K185" s="89">
        <v>7.8424768670728584</v>
      </c>
      <c r="L185" s="89">
        <v>7.6161583878286123</v>
      </c>
      <c r="M185" s="89">
        <v>5.980745979478435</v>
      </c>
      <c r="N185" s="89">
        <v>5.2775296181034088</v>
      </c>
      <c r="O185" s="89">
        <v>5.0437675242974809</v>
      </c>
      <c r="P185" s="89">
        <v>4.841788040291843</v>
      </c>
      <c r="Q185" s="89">
        <v>4.8466567477946354</v>
      </c>
      <c r="R185" s="89">
        <v>4.5342626593635975</v>
      </c>
      <c r="S185" s="89">
        <v>4.5266425670842709</v>
      </c>
      <c r="T185" s="89">
        <v>4.6238363365676651</v>
      </c>
      <c r="U185" s="89">
        <v>4.4422759821227276</v>
      </c>
      <c r="V185" s="89">
        <v>4.1870007029899066</v>
      </c>
      <c r="W185" s="89">
        <v>4.0613645167141321</v>
      </c>
      <c r="X185" s="870">
        <v>3.7589122731981042</v>
      </c>
      <c r="Y185" s="870">
        <v>3.9706470706275412</v>
      </c>
      <c r="Z185" s="870">
        <v>4.0825828305948528</v>
      </c>
    </row>
    <row r="186" spans="1:33" x14ac:dyDescent="0.2">
      <c r="A186" s="162"/>
      <c r="B186" s="6" t="s">
        <v>3</v>
      </c>
      <c r="C186" s="89">
        <v>4.6021153633228087</v>
      </c>
      <c r="D186" s="89">
        <v>5.0446113866022273</v>
      </c>
      <c r="E186" s="89">
        <v>4.7030030395349121</v>
      </c>
      <c r="F186" s="89">
        <v>6.0379172181957088</v>
      </c>
      <c r="G186" s="89">
        <v>5.2037539012288079</v>
      </c>
      <c r="H186" s="89">
        <v>5.4818935953550429</v>
      </c>
      <c r="I186" s="89">
        <v>5.9391263846043367</v>
      </c>
      <c r="J186" s="89">
        <v>5.0133019836177972</v>
      </c>
      <c r="K186" s="89">
        <v>5.2480806987501758</v>
      </c>
      <c r="L186" s="89">
        <v>5.1051742925149997</v>
      </c>
      <c r="M186" s="89">
        <v>5.3457257560807312</v>
      </c>
      <c r="N186" s="89">
        <v>4.2725804276713104</v>
      </c>
      <c r="O186" s="89">
        <v>4.404621398849077</v>
      </c>
      <c r="P186" s="89">
        <v>4.5350222262880679</v>
      </c>
      <c r="Q186" s="89">
        <v>5.0411696465344988</v>
      </c>
      <c r="R186" s="89">
        <v>4.5179042467896808</v>
      </c>
      <c r="S186" s="89">
        <v>4.095979316960431</v>
      </c>
      <c r="T186" s="89">
        <v>3.8875648116046269</v>
      </c>
      <c r="U186" s="89">
        <v>3.689807857886461</v>
      </c>
      <c r="V186" s="89">
        <v>3.2930567827404738</v>
      </c>
      <c r="W186" s="89">
        <v>3.0254070917876028</v>
      </c>
      <c r="X186" s="971">
        <v>2.842593611515865</v>
      </c>
      <c r="Y186" s="971">
        <v>2.9899993618558764</v>
      </c>
      <c r="Z186" s="971">
        <v>3.071285422475619</v>
      </c>
    </row>
    <row r="187" spans="1:33" x14ac:dyDescent="0.2">
      <c r="A187" s="162" t="s">
        <v>89</v>
      </c>
      <c r="B187" s="5" t="s">
        <v>4</v>
      </c>
      <c r="C187" s="89">
        <v>2.3052115542404588</v>
      </c>
      <c r="D187" s="89">
        <v>1.9989898606766265</v>
      </c>
      <c r="E187" s="89">
        <v>2.299219031320423</v>
      </c>
      <c r="F187" s="89">
        <v>5.7197105880190566</v>
      </c>
      <c r="G187" s="89">
        <v>2.3368334630982939</v>
      </c>
      <c r="H187" s="89">
        <v>3.1191334065977205</v>
      </c>
      <c r="I187" s="89">
        <v>3.9283353460338928</v>
      </c>
      <c r="J187" s="89">
        <v>3.2846622733441038</v>
      </c>
      <c r="K187" s="89">
        <v>4.7361484223143044</v>
      </c>
      <c r="L187" s="89">
        <v>3.9841599383111195</v>
      </c>
      <c r="M187" s="89">
        <v>4.061630921420095</v>
      </c>
      <c r="N187" s="89">
        <v>2.6978661830840953</v>
      </c>
      <c r="O187" s="89">
        <v>2.9354150645481978</v>
      </c>
      <c r="P187" s="89">
        <v>3.2049596591340084</v>
      </c>
      <c r="Q187" s="89">
        <v>3.4637509036016594</v>
      </c>
      <c r="R187" s="89">
        <v>0.50458227344723294</v>
      </c>
      <c r="S187" s="89">
        <v>5.3697051888160789</v>
      </c>
      <c r="T187" s="89">
        <v>4.6106484395860425</v>
      </c>
      <c r="U187" s="89">
        <v>2.0972937706123753</v>
      </c>
      <c r="V187" s="89">
        <v>3.1028829085403249</v>
      </c>
      <c r="W187" s="89">
        <v>6.5391791978791192</v>
      </c>
      <c r="X187" s="870">
        <v>3.4231039653294113</v>
      </c>
      <c r="Y187" s="870">
        <v>2.4073676422573529</v>
      </c>
      <c r="Z187" s="870">
        <v>3.12201206312489</v>
      </c>
    </row>
    <row r="188" spans="1:33" x14ac:dyDescent="0.2">
      <c r="A188" s="162"/>
      <c r="B188" s="6" t="s">
        <v>358</v>
      </c>
      <c r="C188" s="89">
        <v>1.8896795376872917</v>
      </c>
      <c r="D188" s="89">
        <v>1.8113777108327673</v>
      </c>
      <c r="E188" s="89">
        <v>1.9555860050481566</v>
      </c>
      <c r="F188" s="89">
        <v>3.0613274350783932</v>
      </c>
      <c r="G188" s="89">
        <v>2.5642308910693017</v>
      </c>
      <c r="H188" s="89">
        <v>2.9529175328353174</v>
      </c>
      <c r="I188" s="89">
        <v>3.1486452545750145</v>
      </c>
      <c r="J188" s="89">
        <v>2.6981819693934406</v>
      </c>
      <c r="K188" s="89">
        <v>3.1691731055964865</v>
      </c>
      <c r="L188" s="89">
        <v>3.0150185298745722</v>
      </c>
      <c r="M188" s="89">
        <v>2.6641760447826592</v>
      </c>
      <c r="N188" s="89">
        <v>2.4929694454447162</v>
      </c>
      <c r="O188" s="89">
        <v>1.9731262081709493</v>
      </c>
      <c r="P188" s="89">
        <v>1.8656776157517412</v>
      </c>
      <c r="Q188" s="89">
        <v>2.1434892618252466</v>
      </c>
      <c r="R188" s="89">
        <v>2.345363794282207</v>
      </c>
      <c r="S188" s="89">
        <v>2.263507444278511</v>
      </c>
      <c r="T188" s="89">
        <v>2.2082558650915618</v>
      </c>
      <c r="U188" s="89">
        <v>2.0238119078770831</v>
      </c>
      <c r="V188" s="89">
        <v>1.8795475559555745</v>
      </c>
      <c r="W188" s="89">
        <v>2.4176542916600705</v>
      </c>
      <c r="X188" s="870">
        <v>2.0737590831181034</v>
      </c>
      <c r="Y188" s="870">
        <v>1.9030982189644878</v>
      </c>
      <c r="Z188" s="870">
        <v>2.1500494922523488</v>
      </c>
    </row>
    <row r="189" spans="1:33" x14ac:dyDescent="0.2">
      <c r="A189" s="162"/>
      <c r="B189" s="6" t="s">
        <v>3</v>
      </c>
      <c r="C189" s="89">
        <v>0.98007157625353369</v>
      </c>
      <c r="D189" s="89">
        <v>0.68219634743576085</v>
      </c>
      <c r="E189" s="89">
        <v>0.83059265455142217</v>
      </c>
      <c r="F189" s="89">
        <v>3.2453842190862821</v>
      </c>
      <c r="G189" s="89">
        <v>0.44120103527177468</v>
      </c>
      <c r="H189" s="89">
        <v>0.62919839029066726</v>
      </c>
      <c r="I189" s="89">
        <v>1.4860520125447452</v>
      </c>
      <c r="J189" s="89">
        <v>1.1130163322743327</v>
      </c>
      <c r="K189" s="89">
        <v>1.9373507089220388</v>
      </c>
      <c r="L189" s="89">
        <v>1.3368544084365475</v>
      </c>
      <c r="M189" s="89">
        <v>1.7049467339625135</v>
      </c>
      <c r="N189" s="89">
        <v>0.55010314917406966</v>
      </c>
      <c r="O189" s="89">
        <v>1.2969054493701282</v>
      </c>
      <c r="P189" s="89">
        <v>1.6603234097235842</v>
      </c>
      <c r="Q189" s="89">
        <v>1.6422218211679809</v>
      </c>
      <c r="R189" s="89">
        <v>-1.5057357392627406</v>
      </c>
      <c r="S189" s="89">
        <v>3.4445558188878542</v>
      </c>
      <c r="T189" s="89">
        <v>2.7298448246485498</v>
      </c>
      <c r="U189" s="89">
        <v>0.38575747680634542</v>
      </c>
      <c r="V189" s="89">
        <v>1.5112464647912422</v>
      </c>
      <c r="W189" s="89">
        <v>4.4590240206646738</v>
      </c>
      <c r="X189" s="870">
        <v>1.7022796734850196</v>
      </c>
      <c r="Y189" s="870">
        <v>0.86127903912413217</v>
      </c>
      <c r="Z189" s="870">
        <v>1.8231159318987349</v>
      </c>
    </row>
    <row r="190" spans="1:33" x14ac:dyDescent="0.2">
      <c r="A190" s="162"/>
      <c r="B190" s="6" t="s">
        <v>5</v>
      </c>
      <c r="C190" s="89">
        <v>-0.56453955970036673</v>
      </c>
      <c r="D190" s="89">
        <v>-0.49458419759190181</v>
      </c>
      <c r="E190" s="89">
        <v>-0.48695962827915595</v>
      </c>
      <c r="F190" s="89">
        <v>-0.58700106614561842</v>
      </c>
      <c r="G190" s="89">
        <v>-0.66859846324278271</v>
      </c>
      <c r="H190" s="89">
        <v>-0.46298251652826378</v>
      </c>
      <c r="I190" s="89">
        <v>-0.70636192108586726</v>
      </c>
      <c r="J190" s="89">
        <v>-0.52653602832366986</v>
      </c>
      <c r="K190" s="89">
        <v>-0.37037539220421989</v>
      </c>
      <c r="L190" s="89">
        <v>-0.36771299999999996</v>
      </c>
      <c r="M190" s="89">
        <v>-0.30749185732507744</v>
      </c>
      <c r="N190" s="89">
        <v>-0.34520641153469056</v>
      </c>
      <c r="O190" s="89">
        <v>-0.33461659299287971</v>
      </c>
      <c r="P190" s="89">
        <v>-0.32104136634131697</v>
      </c>
      <c r="Q190" s="89">
        <v>-0.32196017939156796</v>
      </c>
      <c r="R190" s="89">
        <v>-0.33504578157223341</v>
      </c>
      <c r="S190" s="89">
        <v>-0.33835807435028642</v>
      </c>
      <c r="T190" s="89">
        <v>-0.32745225015406876</v>
      </c>
      <c r="U190" s="89">
        <v>-0.31227561407105331</v>
      </c>
      <c r="V190" s="89">
        <v>-0.28791111220649201</v>
      </c>
      <c r="W190" s="89">
        <v>-0.33749911444562491</v>
      </c>
      <c r="X190" s="870">
        <v>-0.35293479127371158</v>
      </c>
      <c r="Y190" s="870">
        <v>-0.35700961583126678</v>
      </c>
      <c r="Z190" s="870">
        <v>-0.8511533610261941</v>
      </c>
    </row>
    <row r="191" spans="1:33" ht="17.25" customHeight="1" x14ac:dyDescent="0.2">
      <c r="A191" s="162">
        <v>2</v>
      </c>
      <c r="B191" s="26" t="s">
        <v>92</v>
      </c>
      <c r="C191" s="176">
        <v>0.32159153328231438</v>
      </c>
      <c r="D191" s="176">
        <v>0.25452695092861355</v>
      </c>
      <c r="E191" s="176">
        <v>0.27007663479323119</v>
      </c>
      <c r="F191" s="176">
        <v>0.25280492423369361</v>
      </c>
      <c r="G191" s="176">
        <v>0.44390434477406954</v>
      </c>
      <c r="H191" s="176">
        <v>0.59206028074842498</v>
      </c>
      <c r="I191" s="176">
        <v>0.68764071968663776</v>
      </c>
      <c r="J191" s="176">
        <v>0.94946158775219325</v>
      </c>
      <c r="K191" s="176">
        <v>0.41303389724417122</v>
      </c>
      <c r="L191" s="176">
        <v>0.44224959942952069</v>
      </c>
      <c r="M191" s="176">
        <v>0.62091986403444321</v>
      </c>
      <c r="N191" s="176">
        <v>0.75095994415551659</v>
      </c>
      <c r="O191" s="176">
        <v>0.91024054715340119</v>
      </c>
      <c r="P191" s="176">
        <v>0.74725905675997517</v>
      </c>
      <c r="Q191" s="176">
        <v>0.77032896100086323</v>
      </c>
      <c r="R191" s="176">
        <v>0.71093286065874295</v>
      </c>
      <c r="S191" s="176">
        <v>0.72476360789936267</v>
      </c>
      <c r="T191" s="176">
        <v>0.74613976334311749</v>
      </c>
      <c r="U191" s="176">
        <v>0.65000450250828723</v>
      </c>
      <c r="V191" s="176">
        <v>0.59564852496899534</v>
      </c>
      <c r="W191" s="176">
        <v>0.58775867095674861</v>
      </c>
      <c r="X191" s="871">
        <v>0.59527609079409938</v>
      </c>
      <c r="Y191" s="871">
        <v>0.51349541874719118</v>
      </c>
      <c r="Z191" s="871">
        <v>0.61097459539225329</v>
      </c>
    </row>
    <row r="192" spans="1:33" x14ac:dyDescent="0.2">
      <c r="A192" s="162"/>
      <c r="B192" s="177" t="s">
        <v>2</v>
      </c>
      <c r="C192" s="89">
        <v>0.33204382175021907</v>
      </c>
      <c r="D192" s="89">
        <v>0.29656027641512617</v>
      </c>
      <c r="E192" s="89">
        <v>0.32824301686344615</v>
      </c>
      <c r="F192" s="89">
        <v>0.380487491915942</v>
      </c>
      <c r="G192" s="89">
        <v>0.41276074764275078</v>
      </c>
      <c r="H192" s="89">
        <v>0.46247747737841449</v>
      </c>
      <c r="I192" s="89">
        <v>0.44667047403582871</v>
      </c>
      <c r="J192" s="89">
        <v>0.47548740591537297</v>
      </c>
      <c r="K192" s="89">
        <v>0.29346095154312879</v>
      </c>
      <c r="L192" s="89">
        <v>0.36000369618028777</v>
      </c>
      <c r="M192" s="89">
        <v>0.37343865863532927</v>
      </c>
      <c r="N192" s="89">
        <v>0.41528380162000006</v>
      </c>
      <c r="O192" s="89">
        <v>0.49777185009231512</v>
      </c>
      <c r="P192" s="89">
        <v>0.41842485052252487</v>
      </c>
      <c r="Q192" s="89">
        <v>0.49219957265742931</v>
      </c>
      <c r="R192" s="89">
        <v>0.46361303923550717</v>
      </c>
      <c r="S192" s="89">
        <v>0.43555176444546362</v>
      </c>
      <c r="T192" s="89">
        <v>0.43427644720185926</v>
      </c>
      <c r="U192" s="89">
        <v>0.3839410785224503</v>
      </c>
      <c r="V192" s="89">
        <v>0.32717677974883258</v>
      </c>
      <c r="W192" s="89">
        <v>0.30621679999214302</v>
      </c>
      <c r="X192" s="870">
        <v>0.28989559947280574</v>
      </c>
      <c r="Y192" s="870">
        <v>0.25104509103745387</v>
      </c>
      <c r="Z192" s="870">
        <v>0.25710534166239007</v>
      </c>
    </row>
    <row r="193" spans="1:26" x14ac:dyDescent="0.2">
      <c r="A193" s="162"/>
      <c r="B193" s="177" t="s">
        <v>3</v>
      </c>
      <c r="C193" s="89">
        <v>-1.045228846790467E-2</v>
      </c>
      <c r="D193" s="89">
        <v>-4.2033325486512597E-2</v>
      </c>
      <c r="E193" s="89">
        <v>-5.8166382070214934E-2</v>
      </c>
      <c r="F193" s="89">
        <v>-0.12768256768224842</v>
      </c>
      <c r="G193" s="89">
        <v>3.114359713131876E-2</v>
      </c>
      <c r="H193" s="89">
        <v>0.12958280337001046</v>
      </c>
      <c r="I193" s="89">
        <v>0.24097024565080905</v>
      </c>
      <c r="J193" s="89">
        <v>0.47397418183682033</v>
      </c>
      <c r="K193" s="89">
        <v>0.11957294570104245</v>
      </c>
      <c r="L193" s="89">
        <v>8.2245903249232949E-2</v>
      </c>
      <c r="M193" s="89">
        <v>0.24748120539911392</v>
      </c>
      <c r="N193" s="89">
        <v>0.33567614253551648</v>
      </c>
      <c r="O193" s="89">
        <v>0.41246869706108608</v>
      </c>
      <c r="P193" s="89">
        <v>0.3288342062374503</v>
      </c>
      <c r="Q193" s="89">
        <v>0.27812938834343393</v>
      </c>
      <c r="R193" s="89">
        <v>0.24731982142323575</v>
      </c>
      <c r="S193" s="89">
        <v>0.28921184345389905</v>
      </c>
      <c r="T193" s="89">
        <v>0.31186331614125823</v>
      </c>
      <c r="U193" s="89">
        <v>0.26606342398583699</v>
      </c>
      <c r="V193" s="89">
        <v>0.26847174522016271</v>
      </c>
      <c r="W193" s="89">
        <v>0.28154187096460553</v>
      </c>
      <c r="X193" s="870">
        <v>0.30538049132129363</v>
      </c>
      <c r="Y193" s="870">
        <v>0.26245032770973725</v>
      </c>
      <c r="Z193" s="870">
        <v>0.35386925372986322</v>
      </c>
    </row>
    <row r="194" spans="1:26" ht="17.25" customHeight="1" x14ac:dyDescent="0.2">
      <c r="A194" s="162">
        <v>3</v>
      </c>
      <c r="B194" s="26" t="s">
        <v>6</v>
      </c>
      <c r="C194" s="176">
        <v>8.9262261459880783</v>
      </c>
      <c r="D194" s="176">
        <v>8.7875087509742205</v>
      </c>
      <c r="E194" s="176">
        <v>8.7759743598636923</v>
      </c>
      <c r="F194" s="176">
        <v>8.0156312440163955</v>
      </c>
      <c r="G194" s="176">
        <v>8.1392060422353367</v>
      </c>
      <c r="H194" s="176">
        <v>7.853653901220774</v>
      </c>
      <c r="I194" s="176">
        <v>8.0350322922334403</v>
      </c>
      <c r="J194" s="176">
        <v>8.0333582530909347</v>
      </c>
      <c r="K194" s="176">
        <v>8.5049322198593895</v>
      </c>
      <c r="L194" s="176">
        <v>8.2908651693216022</v>
      </c>
      <c r="M194" s="176">
        <v>9.7230968907285824</v>
      </c>
      <c r="N194" s="176">
        <v>9.4266896727343354</v>
      </c>
      <c r="O194" s="176">
        <v>9.3320950414417165</v>
      </c>
      <c r="P194" s="176">
        <v>9.3851192720281702</v>
      </c>
      <c r="Q194" s="176">
        <v>9.448741344836268</v>
      </c>
      <c r="R194" s="176">
        <v>9.6530142307584494</v>
      </c>
      <c r="S194" s="176">
        <v>9.6085580532553614</v>
      </c>
      <c r="T194" s="176">
        <v>9.3936971179845976</v>
      </c>
      <c r="U194" s="176">
        <v>9.288416150265757</v>
      </c>
      <c r="V194" s="176">
        <v>9.1125818202837419</v>
      </c>
      <c r="W194" s="176">
        <v>9.2987215040738285</v>
      </c>
      <c r="X194" s="871">
        <v>9.0864384161659544</v>
      </c>
      <c r="Y194" s="871">
        <v>8.8432688827118877</v>
      </c>
      <c r="Z194" s="871">
        <v>8.915756445222911</v>
      </c>
    </row>
    <row r="195" spans="1:26" x14ac:dyDescent="0.2">
      <c r="A195" s="162">
        <v>3.1</v>
      </c>
      <c r="B195" s="5" t="s">
        <v>7</v>
      </c>
      <c r="C195" s="89">
        <v>0.55997800882627347</v>
      </c>
      <c r="D195" s="89">
        <v>0.54088496297416999</v>
      </c>
      <c r="E195" s="89">
        <v>0.55558304734683905</v>
      </c>
      <c r="F195" s="89">
        <v>0.57037900027266608</v>
      </c>
      <c r="G195" s="89">
        <v>0.61923564679250009</v>
      </c>
      <c r="H195" s="89">
        <v>0.63585650841195751</v>
      </c>
      <c r="I195" s="89">
        <v>0.67176599153320704</v>
      </c>
      <c r="J195" s="89">
        <v>0.66347376443865369</v>
      </c>
      <c r="K195" s="89">
        <v>0.697413657173513</v>
      </c>
      <c r="L195" s="89">
        <v>0.70355956043956036</v>
      </c>
      <c r="M195" s="89">
        <v>0.70845745026344054</v>
      </c>
      <c r="N195" s="89">
        <v>0.7007025717668679</v>
      </c>
      <c r="O195" s="89">
        <v>0.76169419644052794</v>
      </c>
      <c r="P195" s="89">
        <v>0.8091802695332686</v>
      </c>
      <c r="Q195" s="89">
        <v>0.80045547348720947</v>
      </c>
      <c r="R195" s="89">
        <v>1.1192443695628316</v>
      </c>
      <c r="S195" s="89">
        <v>1.0129177604470296</v>
      </c>
      <c r="T195" s="89">
        <v>0.94211289555456235</v>
      </c>
      <c r="U195" s="89">
        <v>0.95911635784679261</v>
      </c>
      <c r="V195" s="89">
        <v>0.89719177814702822</v>
      </c>
      <c r="W195" s="89">
        <v>0.88746824437391203</v>
      </c>
      <c r="X195" s="870">
        <v>0.85211330066194191</v>
      </c>
      <c r="Y195" s="870">
        <v>0.89447793372999318</v>
      </c>
      <c r="Z195" s="870">
        <v>0.93662222474065016</v>
      </c>
    </row>
    <row r="196" spans="1:26" x14ac:dyDescent="0.2">
      <c r="A196" s="162">
        <v>3.2</v>
      </c>
      <c r="B196" s="5" t="s">
        <v>8</v>
      </c>
      <c r="C196" s="89">
        <v>6.7722333409420834</v>
      </c>
      <c r="D196" s="89">
        <v>6.8103162307382377</v>
      </c>
      <c r="E196" s="89">
        <v>6.4605830592140183</v>
      </c>
      <c r="F196" s="89">
        <v>5.8527952054283547</v>
      </c>
      <c r="G196" s="89">
        <v>5.3619074937604578</v>
      </c>
      <c r="H196" s="89">
        <v>5.2234025705553471</v>
      </c>
      <c r="I196" s="89">
        <v>5.158796194440189</v>
      </c>
      <c r="J196" s="89">
        <v>5.287241010430793</v>
      </c>
      <c r="K196" s="89">
        <v>5.4161166685714681</v>
      </c>
      <c r="L196" s="89">
        <v>5.3672160845381471</v>
      </c>
      <c r="M196" s="89">
        <v>7.0127638214743628</v>
      </c>
      <c r="N196" s="89">
        <v>7.3937898479454383</v>
      </c>
      <c r="O196" s="89">
        <v>7.2357037299702025</v>
      </c>
      <c r="P196" s="89">
        <v>7.1681845538672757</v>
      </c>
      <c r="Q196" s="89">
        <v>7.2567731257535222</v>
      </c>
      <c r="R196" s="89">
        <v>7.1793771037645193</v>
      </c>
      <c r="S196" s="89">
        <v>7.2347625511547697</v>
      </c>
      <c r="T196" s="89">
        <v>7.1477460649372784</v>
      </c>
      <c r="U196" s="89">
        <v>7.108756106663459</v>
      </c>
      <c r="V196" s="89">
        <v>7.0593247532621932</v>
      </c>
      <c r="W196" s="89">
        <v>7.3452263213943585</v>
      </c>
      <c r="X196" s="870">
        <v>7.1218623670322811</v>
      </c>
      <c r="Y196" s="870">
        <v>6.7995517429286103</v>
      </c>
      <c r="Z196" s="870">
        <v>6.7815842639050707</v>
      </c>
    </row>
    <row r="197" spans="1:26" x14ac:dyDescent="0.2">
      <c r="A197" s="162">
        <v>3.3</v>
      </c>
      <c r="B197" s="5" t="s">
        <v>9</v>
      </c>
      <c r="C197" s="89">
        <v>0</v>
      </c>
      <c r="D197" s="89">
        <v>0</v>
      </c>
      <c r="E197" s="89">
        <v>0</v>
      </c>
      <c r="F197" s="89">
        <v>0</v>
      </c>
      <c r="G197" s="89">
        <v>0</v>
      </c>
      <c r="H197" s="89">
        <v>0</v>
      </c>
      <c r="I197" s="89">
        <v>0</v>
      </c>
      <c r="J197" s="89">
        <v>0</v>
      </c>
      <c r="K197" s="89">
        <v>0</v>
      </c>
      <c r="L197" s="89">
        <v>0</v>
      </c>
      <c r="M197" s="89">
        <v>0</v>
      </c>
      <c r="N197" s="89">
        <v>0</v>
      </c>
      <c r="O197" s="89">
        <v>0</v>
      </c>
      <c r="P197" s="89">
        <v>0</v>
      </c>
      <c r="Q197" s="89">
        <v>0</v>
      </c>
      <c r="R197" s="89">
        <v>0</v>
      </c>
      <c r="S197" s="89">
        <v>0</v>
      </c>
      <c r="T197" s="89">
        <v>0</v>
      </c>
      <c r="U197" s="89">
        <v>0</v>
      </c>
      <c r="V197" s="89">
        <v>0</v>
      </c>
      <c r="W197" s="89">
        <v>0</v>
      </c>
      <c r="X197" s="870">
        <v>0</v>
      </c>
      <c r="Y197" s="870">
        <v>0</v>
      </c>
      <c r="Z197" s="870">
        <v>0</v>
      </c>
    </row>
    <row r="198" spans="1:26" x14ac:dyDescent="0.2">
      <c r="A198" s="162">
        <v>3.4</v>
      </c>
      <c r="B198" s="5" t="s">
        <v>10</v>
      </c>
      <c r="C198" s="89">
        <v>1.594014796219722</v>
      </c>
      <c r="D198" s="89">
        <v>1.4363075572618129</v>
      </c>
      <c r="E198" s="89">
        <v>1.7598082533028354</v>
      </c>
      <c r="F198" s="89">
        <v>1.5924570383153738</v>
      </c>
      <c r="G198" s="89">
        <v>2.1580629016823787</v>
      </c>
      <c r="H198" s="89">
        <v>1.9943948222534698</v>
      </c>
      <c r="I198" s="89">
        <v>2.204470106260044</v>
      </c>
      <c r="J198" s="89">
        <v>2.0826434782214887</v>
      </c>
      <c r="K198" s="89">
        <v>2.3914018941144088</v>
      </c>
      <c r="L198" s="89">
        <v>2.2200895243438947</v>
      </c>
      <c r="M198" s="89">
        <v>2.0018756189907783</v>
      </c>
      <c r="N198" s="89">
        <v>1.332197253022029</v>
      </c>
      <c r="O198" s="89">
        <v>1.3346971150309861</v>
      </c>
      <c r="P198" s="89">
        <v>1.4077544486276266</v>
      </c>
      <c r="Q198" s="89">
        <v>1.3915127455955367</v>
      </c>
      <c r="R198" s="89">
        <v>1.3543927574310981</v>
      </c>
      <c r="S198" s="89">
        <v>1.3608777416535611</v>
      </c>
      <c r="T198" s="89">
        <v>1.3038381574927567</v>
      </c>
      <c r="U198" s="89">
        <v>1.2205436857555048</v>
      </c>
      <c r="V198" s="89">
        <v>1.1560652888745211</v>
      </c>
      <c r="W198" s="89">
        <v>1.0660269383055578</v>
      </c>
      <c r="X198" s="870">
        <v>1.1124627484717307</v>
      </c>
      <c r="Y198" s="870">
        <v>1.1492392060532837</v>
      </c>
      <c r="Z198" s="870">
        <v>1.1975499565771899</v>
      </c>
    </row>
    <row r="199" spans="1:26" ht="17.25" customHeight="1" x14ac:dyDescent="0.2">
      <c r="A199" s="162">
        <v>4</v>
      </c>
      <c r="B199" s="26" t="s">
        <v>11</v>
      </c>
      <c r="C199" s="176">
        <v>0.22930800249852307</v>
      </c>
      <c r="D199" s="176">
        <v>0.22239623646576617</v>
      </c>
      <c r="E199" s="176">
        <v>0.20938585334528265</v>
      </c>
      <c r="F199" s="176">
        <v>0.19596889575228388</v>
      </c>
      <c r="G199" s="176">
        <v>0.17564017212652827</v>
      </c>
      <c r="H199" s="176">
        <v>0.15449829955574251</v>
      </c>
      <c r="I199" s="176">
        <v>0.15205885272065187</v>
      </c>
      <c r="J199" s="176">
        <v>0.14799310799550075</v>
      </c>
      <c r="K199" s="176">
        <v>0.15287200166568204</v>
      </c>
      <c r="L199" s="176">
        <v>0.14636681010544028</v>
      </c>
      <c r="M199" s="176">
        <v>0.12847753331477535</v>
      </c>
      <c r="N199" s="176">
        <v>0.14392736327034961</v>
      </c>
      <c r="O199" s="176">
        <v>0.1601903421709541</v>
      </c>
      <c r="P199" s="176">
        <v>0.15897061875340873</v>
      </c>
      <c r="Q199" s="176">
        <v>0.16913498056628651</v>
      </c>
      <c r="R199" s="176">
        <v>0.16994812951131683</v>
      </c>
      <c r="S199" s="176">
        <v>0.1902768531370724</v>
      </c>
      <c r="T199" s="176">
        <v>0.17401387423646791</v>
      </c>
      <c r="U199" s="176">
        <v>0.15856404428089366</v>
      </c>
      <c r="V199" s="176">
        <v>0.17564017212652835</v>
      </c>
      <c r="W199" s="176">
        <v>0.1878374063019817</v>
      </c>
      <c r="X199" s="871">
        <v>0.192716299972163</v>
      </c>
      <c r="Y199" s="871">
        <v>0.23581319405876491</v>
      </c>
      <c r="Z199" s="871">
        <v>0.26915230080500413</v>
      </c>
    </row>
    <row r="200" spans="1:26" ht="17.25" customHeight="1" x14ac:dyDescent="0.2">
      <c r="A200" s="162">
        <v>5</v>
      </c>
      <c r="B200" s="26" t="s">
        <v>12</v>
      </c>
      <c r="C200" s="176">
        <v>14.20776935935606</v>
      </c>
      <c r="D200" s="176">
        <v>14.252465916776274</v>
      </c>
      <c r="E200" s="176">
        <v>14.288321193477188</v>
      </c>
      <c r="F200" s="176">
        <v>14.320409148681215</v>
      </c>
      <c r="G200" s="176">
        <v>14.456228135951928</v>
      </c>
      <c r="H200" s="176">
        <v>14.678727110773488</v>
      </c>
      <c r="I200" s="176">
        <v>14.865558681813571</v>
      </c>
      <c r="J200" s="176">
        <v>15.016762316333777</v>
      </c>
      <c r="K200" s="176">
        <v>15.260210323423554</v>
      </c>
      <c r="L200" s="176">
        <v>13.609030919550921</v>
      </c>
      <c r="M200" s="176">
        <v>14.669225520430889</v>
      </c>
      <c r="N200" s="176">
        <v>15.848041824951917</v>
      </c>
      <c r="O200" s="176">
        <v>15.918412937852334</v>
      </c>
      <c r="P200" s="176">
        <v>15.324381150661869</v>
      </c>
      <c r="Q200" s="176">
        <v>16.153437650398985</v>
      </c>
      <c r="R200" s="176">
        <v>16.949521003790643</v>
      </c>
      <c r="S200" s="176">
        <v>16.780114478634879</v>
      </c>
      <c r="T200" s="176">
        <v>16.166249492787593</v>
      </c>
      <c r="U200" s="176">
        <v>16.078302426873794</v>
      </c>
      <c r="V200" s="176">
        <v>16.380850530251607</v>
      </c>
      <c r="W200" s="176">
        <v>16.838062405450898</v>
      </c>
      <c r="X200" s="871">
        <v>16.478293567446009</v>
      </c>
      <c r="Y200" s="871">
        <v>16.907716064099432</v>
      </c>
      <c r="Z200" s="871">
        <v>17.226174072479914</v>
      </c>
    </row>
    <row r="201" spans="1:26" x14ac:dyDescent="0.2">
      <c r="A201" s="162"/>
      <c r="B201" s="355" t="s">
        <v>509</v>
      </c>
      <c r="C201" s="235">
        <v>1.1945985393474428</v>
      </c>
      <c r="D201" s="235">
        <v>1.2072659919773312</v>
      </c>
      <c r="E201" s="235">
        <v>1.2108935422387797</v>
      </c>
      <c r="F201" s="235">
        <v>1.210553529915956</v>
      </c>
      <c r="G201" s="235">
        <v>1.3137426754322021</v>
      </c>
      <c r="H201" s="235">
        <v>1.503408287313013</v>
      </c>
      <c r="I201" s="235">
        <v>1.5242370815275084</v>
      </c>
      <c r="J201" s="235">
        <v>1.5088229558738</v>
      </c>
      <c r="K201" s="235">
        <v>1.585031838816426</v>
      </c>
      <c r="L201" s="235">
        <v>1.6037082437713945</v>
      </c>
      <c r="M201" s="235">
        <v>1.6235436381715895</v>
      </c>
      <c r="N201" s="235">
        <v>2.149531876050887</v>
      </c>
      <c r="O201" s="235">
        <v>2.0908957762244613</v>
      </c>
      <c r="P201" s="235">
        <v>1.5890977961049209</v>
      </c>
      <c r="Q201" s="235">
        <v>2.5105942154899177</v>
      </c>
      <c r="R201" s="235">
        <v>3.3993265510695898</v>
      </c>
      <c r="S201" s="235">
        <v>3.1838894636725352</v>
      </c>
      <c r="T201" s="235">
        <v>2.5237061999529811</v>
      </c>
      <c r="U201" s="235">
        <v>2.389088448573883</v>
      </c>
      <c r="V201" s="235">
        <v>2.6447353416585715</v>
      </c>
      <c r="W201" s="235">
        <v>3.4590894627020283</v>
      </c>
      <c r="X201" s="872">
        <v>3.3765657941425569</v>
      </c>
      <c r="Y201" s="872">
        <v>3.0291169739294581</v>
      </c>
      <c r="Z201" s="872">
        <v>3.299478554142615</v>
      </c>
    </row>
    <row r="202" spans="1:26" x14ac:dyDescent="0.2">
      <c r="A202" s="162"/>
      <c r="B202" s="178" t="s">
        <v>13</v>
      </c>
      <c r="C202" s="89">
        <v>10.390948271277335</v>
      </c>
      <c r="D202" s="89">
        <v>10.400686115059351</v>
      </c>
      <c r="E202" s="89">
        <v>10.410433084630375</v>
      </c>
      <c r="F202" s="89">
        <v>10.420189188542615</v>
      </c>
      <c r="G202" s="89">
        <v>10.429954435356285</v>
      </c>
      <c r="H202" s="89">
        <v>10.439728833639627</v>
      </c>
      <c r="I202" s="89">
        <v>10.554704229921507</v>
      </c>
      <c r="J202" s="89">
        <v>10.669679626203383</v>
      </c>
      <c r="K202" s="89">
        <v>10.784655022485261</v>
      </c>
      <c r="L202" s="89">
        <v>9.0619076798792317</v>
      </c>
      <c r="M202" s="89">
        <v>10.048909620772376</v>
      </c>
      <c r="N202" s="89">
        <v>10.703853747220501</v>
      </c>
      <c r="O202" s="89">
        <v>10.835177329090541</v>
      </c>
      <c r="P202" s="89">
        <v>10.745463086111306</v>
      </c>
      <c r="Q202" s="89">
        <v>10.65574884313207</v>
      </c>
      <c r="R202" s="89">
        <v>10.566034600152832</v>
      </c>
      <c r="S202" s="89">
        <v>10.58444525394547</v>
      </c>
      <c r="T202" s="89">
        <v>10.602887987149716</v>
      </c>
      <c r="U202" s="89">
        <v>10.621411170745708</v>
      </c>
      <c r="V202" s="89">
        <v>10.639918314745689</v>
      </c>
      <c r="W202" s="89">
        <v>10.254119201166688</v>
      </c>
      <c r="X202" s="870">
        <v>9.9479519301845052</v>
      </c>
      <c r="Y202" s="870">
        <v>10.695633456839371</v>
      </c>
      <c r="Z202" s="870">
        <v>10.714269928526104</v>
      </c>
    </row>
    <row r="203" spans="1:26" x14ac:dyDescent="0.2">
      <c r="A203" s="162"/>
      <c r="B203" s="178" t="s">
        <v>14</v>
      </c>
      <c r="C203" s="89">
        <v>2.6222225487312842</v>
      </c>
      <c r="D203" s="89">
        <v>2.6445138097395904</v>
      </c>
      <c r="E203" s="89">
        <v>2.6669945666080319</v>
      </c>
      <c r="F203" s="89">
        <v>2.6896664302226436</v>
      </c>
      <c r="G203" s="89">
        <v>2.7125310251634418</v>
      </c>
      <c r="H203" s="89">
        <v>2.735589989820848</v>
      </c>
      <c r="I203" s="89">
        <v>2.7866173703645569</v>
      </c>
      <c r="J203" s="89">
        <v>2.8382597342565936</v>
      </c>
      <c r="K203" s="89">
        <v>2.8905234621218661</v>
      </c>
      <c r="L203" s="89">
        <v>2.9434149959002949</v>
      </c>
      <c r="M203" s="89">
        <v>2.9967722614869232</v>
      </c>
      <c r="N203" s="89">
        <v>2.9946562016805296</v>
      </c>
      <c r="O203" s="89">
        <v>2.9923398325373323</v>
      </c>
      <c r="P203" s="89">
        <v>2.989820268445643</v>
      </c>
      <c r="Q203" s="89">
        <v>2.9870945917769967</v>
      </c>
      <c r="R203" s="89">
        <v>2.9841598525682214</v>
      </c>
      <c r="S203" s="89">
        <v>3.0117797610168719</v>
      </c>
      <c r="T203" s="89">
        <v>3.0396553056848941</v>
      </c>
      <c r="U203" s="89">
        <v>3.067802807554203</v>
      </c>
      <c r="V203" s="89">
        <v>3.0961968738473455</v>
      </c>
      <c r="W203" s="89">
        <v>3.1248537415821822</v>
      </c>
      <c r="X203" s="870">
        <v>3.1537758431189484</v>
      </c>
      <c r="Y203" s="870">
        <v>3.1829656333306033</v>
      </c>
      <c r="Z203" s="870">
        <v>3.2124255898111964</v>
      </c>
    </row>
    <row r="204" spans="1:26" s="119" customFormat="1" x14ac:dyDescent="0.2">
      <c r="A204" s="162"/>
      <c r="B204" s="119" t="s">
        <v>561</v>
      </c>
      <c r="C204" s="381">
        <v>2.9302599742103368</v>
      </c>
      <c r="D204" s="381">
        <v>3.5192254709527533</v>
      </c>
      <c r="E204" s="381">
        <v>3.2703648520045547</v>
      </c>
      <c r="F204" s="381">
        <v>3.9473665419000978</v>
      </c>
      <c r="G204" s="381">
        <v>4.3601482144446591</v>
      </c>
      <c r="H204" s="381">
        <v>4.962905238389629</v>
      </c>
      <c r="I204" s="381">
        <v>5.0115041750746929</v>
      </c>
      <c r="J204" s="381">
        <v>4.4724693167324077</v>
      </c>
      <c r="K204" s="381">
        <v>4.7592214258134167</v>
      </c>
      <c r="L204" s="381">
        <v>4.8064840000000002</v>
      </c>
      <c r="M204" s="381">
        <v>5.6264509184812521</v>
      </c>
      <c r="N204" s="381">
        <v>5.4403376794976985</v>
      </c>
      <c r="O204" s="381">
        <v>4.6768178394637134</v>
      </c>
      <c r="P204" s="381">
        <v>4.5721835825921913</v>
      </c>
      <c r="Q204" s="381">
        <v>4.8063673488328629</v>
      </c>
      <c r="R204" s="381">
        <v>4.7243752676097746</v>
      </c>
      <c r="S204" s="381">
        <v>3.3837712156515063</v>
      </c>
      <c r="T204" s="381">
        <v>3.1957279001112591</v>
      </c>
      <c r="U204" s="381">
        <v>2.9929408224467617</v>
      </c>
      <c r="V204" s="381">
        <v>2.9112303721643746</v>
      </c>
      <c r="W204" s="381">
        <v>2.8340028374313775</v>
      </c>
      <c r="X204" s="870">
        <v>3.1048172394651896</v>
      </c>
      <c r="Y204" s="870">
        <v>3.320490992531425</v>
      </c>
      <c r="Z204" s="870">
        <v>3.1468096691164327</v>
      </c>
    </row>
    <row r="205" spans="1:26" s="119" customFormat="1" x14ac:dyDescent="0.2">
      <c r="A205" s="162"/>
      <c r="B205" s="119" t="s">
        <v>408</v>
      </c>
      <c r="C205" s="381">
        <v>-0.29125615033867247</v>
      </c>
      <c r="D205" s="381">
        <v>-0.24705278999125804</v>
      </c>
      <c r="E205" s="381">
        <v>-0.25857678288182151</v>
      </c>
      <c r="F205" s="381">
        <v>-0.27045460626359413</v>
      </c>
      <c r="G205" s="381">
        <v>-0.38826764913521694</v>
      </c>
      <c r="H205" s="381">
        <v>-0.50221816721680101</v>
      </c>
      <c r="I205" s="381">
        <v>-0.5351709599791471</v>
      </c>
      <c r="J205" s="381">
        <v>-0.7245463644801643</v>
      </c>
      <c r="K205" s="381">
        <v>-0.35706626682796289</v>
      </c>
      <c r="L205" s="381">
        <v>-0.34484772774906691</v>
      </c>
      <c r="M205" s="381">
        <v>-0.44382427872096231</v>
      </c>
      <c r="N205" s="381">
        <v>-0.58499914191348634</v>
      </c>
      <c r="O205" s="381">
        <v>-0.70484287695762293</v>
      </c>
      <c r="P205" s="381">
        <v>-0.62397398986900254</v>
      </c>
      <c r="Q205" s="381">
        <v>-0.68764201302865002</v>
      </c>
      <c r="R205" s="381">
        <v>-0.65291660284589115</v>
      </c>
      <c r="S205" s="381">
        <v>-0.63415550748881677</v>
      </c>
      <c r="T205" s="381">
        <v>-0.63272482334404112</v>
      </c>
      <c r="U205" s="381">
        <v>-0.56749066219244892</v>
      </c>
      <c r="V205" s="381">
        <v>-0.50437350377400714</v>
      </c>
      <c r="W205" s="381">
        <v>-0.47889597676896201</v>
      </c>
      <c r="X205" s="870">
        <v>-0.46905341357194585</v>
      </c>
      <c r="Y205" s="870">
        <v>-0.38477451298291676</v>
      </c>
      <c r="Z205" s="870">
        <v>-0.43137023129659874</v>
      </c>
    </row>
    <row r="206" spans="1:26" ht="20.25" customHeight="1" x14ac:dyDescent="0.2">
      <c r="A206" s="170"/>
      <c r="B206" s="171" t="s">
        <v>562</v>
      </c>
      <c r="C206" s="172">
        <v>38.212451990379591</v>
      </c>
      <c r="D206" s="172">
        <v>39.192640959951937</v>
      </c>
      <c r="E206" s="172">
        <v>39.092095528072704</v>
      </c>
      <c r="F206" s="172">
        <v>44.331657981163495</v>
      </c>
      <c r="G206" s="172">
        <v>40.856104818982509</v>
      </c>
      <c r="H206" s="172">
        <v>43.440337794081721</v>
      </c>
      <c r="I206" s="172">
        <v>45.759669727173076</v>
      </c>
      <c r="J206" s="172">
        <v>43.950355467054052</v>
      </c>
      <c r="K206" s="172">
        <v>46.559909589315588</v>
      </c>
      <c r="L206" s="172">
        <v>43.655641389313146</v>
      </c>
      <c r="M206" s="172">
        <v>45.712449105248247</v>
      </c>
      <c r="N206" s="172">
        <v>43.272933571555143</v>
      </c>
      <c r="O206" s="172">
        <v>42.676717818819256</v>
      </c>
      <c r="P206" s="172">
        <v>42.145709616640531</v>
      </c>
      <c r="Q206" s="172">
        <v>44.011945570537414</v>
      </c>
      <c r="R206" s="172">
        <v>41.111624069083547</v>
      </c>
      <c r="S206" s="172">
        <v>44.045655773950145</v>
      </c>
      <c r="T206" s="172">
        <v>42.165152912877332</v>
      </c>
      <c r="U206" s="172">
        <v>38.830114894804609</v>
      </c>
      <c r="V206" s="172">
        <v>39.254518310291949</v>
      </c>
      <c r="W206" s="172">
        <v>42.893437653826723</v>
      </c>
      <c r="X206" s="873">
        <v>39.013098050314845</v>
      </c>
      <c r="Y206" s="873">
        <v>38.804024113906557</v>
      </c>
      <c r="Z206" s="873">
        <v>40.01337716791528</v>
      </c>
    </row>
    <row r="207" spans="1:26" s="861" customFormat="1" ht="21" customHeight="1" x14ac:dyDescent="0.2">
      <c r="A207" s="960"/>
      <c r="B207" s="962" t="s">
        <v>1237</v>
      </c>
      <c r="C207" s="961"/>
      <c r="D207" s="961"/>
      <c r="E207" s="961"/>
      <c r="F207" s="961"/>
      <c r="G207" s="961"/>
      <c r="H207" s="961"/>
      <c r="I207" s="961"/>
      <c r="J207" s="961"/>
      <c r="K207" s="961">
        <f t="shared" ref="K207:X207" si="225">K23</f>
        <v>43.822154051096469</v>
      </c>
      <c r="L207" s="961">
        <f t="shared" si="225"/>
        <v>41.713905143779115</v>
      </c>
      <c r="M207" s="961">
        <f t="shared" si="225"/>
        <v>43.580647876937178</v>
      </c>
      <c r="N207" s="961">
        <f t="shared" si="225"/>
        <v>42.082674849686647</v>
      </c>
      <c r="O207" s="961">
        <f t="shared" si="225"/>
        <v>41.118714916333651</v>
      </c>
      <c r="P207" s="961">
        <f t="shared" si="225"/>
        <v>40.433718301827334</v>
      </c>
      <c r="Q207" s="961">
        <f t="shared" si="225"/>
        <v>42.699199354358079</v>
      </c>
      <c r="R207" s="961">
        <f t="shared" si="225"/>
        <v>42.567493495116501</v>
      </c>
      <c r="S207" s="961">
        <f t="shared" si="225"/>
        <v>40.330593036110152</v>
      </c>
      <c r="T207" s="961">
        <f t="shared" si="225"/>
        <v>39.159378463841833</v>
      </c>
      <c r="U207" s="961">
        <f t="shared" si="225"/>
        <v>38.322727056107276</v>
      </c>
      <c r="V207" s="961">
        <f t="shared" si="225"/>
        <v>37.616459550674641</v>
      </c>
      <c r="W207" s="961">
        <f t="shared" si="225"/>
        <v>37.943086459985302</v>
      </c>
      <c r="X207" s="961">
        <f t="shared" si="225"/>
        <v>37.480696358420126</v>
      </c>
      <c r="Y207" s="961">
        <f t="shared" ref="Y207:Z207" si="226">Y23</f>
        <v>38.28086737546456</v>
      </c>
      <c r="Z207" s="961">
        <f t="shared" si="226"/>
        <v>38.532228395112213</v>
      </c>
    </row>
    <row r="208" spans="1:26" s="861" customFormat="1" ht="21" customHeight="1" x14ac:dyDescent="0.2">
      <c r="A208" s="960"/>
      <c r="B208" s="962"/>
      <c r="C208" s="961"/>
      <c r="D208" s="961"/>
      <c r="E208" s="961"/>
      <c r="F208" s="961"/>
      <c r="G208" s="961"/>
      <c r="H208" s="961"/>
      <c r="I208" s="961"/>
      <c r="J208" s="961"/>
      <c r="K208" s="961"/>
      <c r="L208" s="961"/>
      <c r="M208" s="961"/>
      <c r="N208" s="961"/>
      <c r="O208" s="961"/>
      <c r="P208" s="961"/>
      <c r="Q208" s="961"/>
      <c r="R208" s="961"/>
      <c r="S208" s="961"/>
      <c r="T208" s="961"/>
      <c r="U208" s="961"/>
      <c r="V208" s="961"/>
      <c r="W208" s="961"/>
      <c r="X208" s="961"/>
      <c r="Y208" s="961"/>
      <c r="Z208" s="961"/>
    </row>
    <row r="209" spans="1:26" s="861" customFormat="1" ht="15" x14ac:dyDescent="0.2">
      <c r="A209" s="972" t="s">
        <v>1388</v>
      </c>
      <c r="B209" s="962"/>
      <c r="C209" s="961"/>
      <c r="D209" s="961"/>
      <c r="E209" s="961"/>
      <c r="F209" s="961"/>
      <c r="G209" s="961"/>
      <c r="H209" s="961"/>
      <c r="I209" s="961"/>
      <c r="J209" s="961"/>
      <c r="K209" s="961"/>
      <c r="L209" s="961"/>
      <c r="M209" s="961"/>
      <c r="N209" s="961"/>
      <c r="O209" s="961"/>
      <c r="P209" s="961"/>
      <c r="Q209" s="961"/>
      <c r="R209" s="961"/>
      <c r="S209" s="961"/>
      <c r="T209" s="961"/>
      <c r="U209" s="961"/>
      <c r="V209" s="961"/>
      <c r="W209" s="961"/>
      <c r="X209" s="961"/>
      <c r="Y209" s="961"/>
      <c r="Z209" s="961"/>
    </row>
    <row r="210" spans="1:26" s="144" customFormat="1" ht="20.25" customHeight="1" x14ac:dyDescent="0.2">
      <c r="A210" s="180" t="s">
        <v>1188</v>
      </c>
      <c r="X210" s="967"/>
      <c r="Y210" s="967"/>
      <c r="Z210" s="967"/>
    </row>
    <row r="211" spans="1:26" ht="15" x14ac:dyDescent="0.2">
      <c r="A211" s="132" t="str">
        <f>Index!B64</f>
        <v>Table 7i :    Yap: Current price GDP by institutional sector and income components, FY2003-FY2018</v>
      </c>
    </row>
    <row r="212" spans="1:26" ht="18.75" customHeight="1" x14ac:dyDescent="0.2">
      <c r="A212" s="159"/>
      <c r="B212" s="160" t="s">
        <v>397</v>
      </c>
      <c r="C212" s="161" t="str">
        <f t="shared" ref="C212:X212" si="227">C2</f>
        <v>FY1995</v>
      </c>
      <c r="D212" s="161" t="str">
        <f t="shared" si="227"/>
        <v>FY1996</v>
      </c>
      <c r="E212" s="161" t="str">
        <f t="shared" si="227"/>
        <v>FY1997</v>
      </c>
      <c r="F212" s="161" t="str">
        <f t="shared" si="227"/>
        <v>FY1998</v>
      </c>
      <c r="G212" s="161" t="str">
        <f t="shared" si="227"/>
        <v>FY1999</v>
      </c>
      <c r="H212" s="161" t="str">
        <f t="shared" si="227"/>
        <v>FY2000</v>
      </c>
      <c r="I212" s="161" t="str">
        <f t="shared" si="227"/>
        <v>FY2001</v>
      </c>
      <c r="J212" s="161" t="str">
        <f t="shared" si="227"/>
        <v>FY2002</v>
      </c>
      <c r="K212" s="161" t="str">
        <f t="shared" si="227"/>
        <v>FY2003</v>
      </c>
      <c r="L212" s="161" t="str">
        <f t="shared" si="227"/>
        <v>FY2004</v>
      </c>
      <c r="M212" s="161" t="str">
        <f t="shared" si="227"/>
        <v>FY2005</v>
      </c>
      <c r="N212" s="161" t="str">
        <f t="shared" si="227"/>
        <v>FY2006</v>
      </c>
      <c r="O212" s="161" t="str">
        <f t="shared" si="227"/>
        <v>FY2007</v>
      </c>
      <c r="P212" s="161" t="str">
        <f t="shared" si="227"/>
        <v>FY2008</v>
      </c>
      <c r="Q212" s="161" t="str">
        <f t="shared" si="227"/>
        <v>FY2009</v>
      </c>
      <c r="R212" s="161" t="str">
        <f t="shared" si="227"/>
        <v>FY2010</v>
      </c>
      <c r="S212" s="161" t="str">
        <f t="shared" si="227"/>
        <v>FY2011</v>
      </c>
      <c r="T212" s="161" t="str">
        <f t="shared" si="227"/>
        <v>FY2012</v>
      </c>
      <c r="U212" s="161" t="str">
        <f t="shared" si="227"/>
        <v>FY2013</v>
      </c>
      <c r="V212" s="161" t="str">
        <f t="shared" si="227"/>
        <v>FY2014</v>
      </c>
      <c r="W212" s="161" t="str">
        <f t="shared" si="227"/>
        <v>FY2015</v>
      </c>
      <c r="X212" s="857" t="str">
        <f t="shared" si="227"/>
        <v>FY2016</v>
      </c>
      <c r="Y212" s="857" t="str">
        <f t="shared" ref="Y212:Z212" si="228">Y2</f>
        <v>FY2017</v>
      </c>
      <c r="Z212" s="857" t="str">
        <f t="shared" si="228"/>
        <v>FY2018</v>
      </c>
    </row>
    <row r="213" spans="1:26" ht="18.75" customHeight="1" x14ac:dyDescent="0.2">
      <c r="A213" s="162">
        <v>1</v>
      </c>
      <c r="B213" s="163" t="s">
        <v>0</v>
      </c>
      <c r="C213" s="164">
        <v>9.9742456399440922</v>
      </c>
      <c r="D213" s="164">
        <v>10.949378453296186</v>
      </c>
      <c r="E213" s="164">
        <v>11.570080556823173</v>
      </c>
      <c r="F213" s="164">
        <v>17.309652672207804</v>
      </c>
      <c r="G213" s="164">
        <v>13.285794045796184</v>
      </c>
      <c r="H213" s="164">
        <v>14.988164227232403</v>
      </c>
      <c r="I213" s="164">
        <v>17.01678230805922</v>
      </c>
      <c r="J213" s="164">
        <v>15.861235702056288</v>
      </c>
      <c r="K213" s="164">
        <v>17.569205574946899</v>
      </c>
      <c r="L213" s="164">
        <v>16.705492618654731</v>
      </c>
      <c r="M213" s="164">
        <v>16.53279918998544</v>
      </c>
      <c r="N213" s="164">
        <v>13.644007530334767</v>
      </c>
      <c r="O213" s="164">
        <v>13.807135855030811</v>
      </c>
      <c r="P213" s="164">
        <v>13.559885533002733</v>
      </c>
      <c r="Q213" s="164">
        <v>16.44499102043239</v>
      </c>
      <c r="R213" s="164">
        <v>15.729979671956379</v>
      </c>
      <c r="S213" s="164">
        <v>18.361875106386485</v>
      </c>
      <c r="T213" s="164">
        <v>23.513535741836677</v>
      </c>
      <c r="U213" s="164">
        <v>20.138415894080438</v>
      </c>
      <c r="V213" s="164">
        <v>12.404153733877571</v>
      </c>
      <c r="W213" s="164">
        <v>16.925710511733293</v>
      </c>
      <c r="X213" s="875">
        <v>16.657938971146731</v>
      </c>
      <c r="Y213" s="875">
        <v>18.464602571676092</v>
      </c>
      <c r="Z213" s="875">
        <v>17.337518389954699</v>
      </c>
    </row>
    <row r="214" spans="1:26" x14ac:dyDescent="0.2">
      <c r="A214" s="162">
        <v>1.1000000000000001</v>
      </c>
      <c r="B214" s="5" t="s">
        <v>1</v>
      </c>
      <c r="C214" s="89">
        <v>8.3073651696912165</v>
      </c>
      <c r="D214" s="89">
        <v>9.245056736753746</v>
      </c>
      <c r="E214" s="89">
        <v>9.4221006221568544</v>
      </c>
      <c r="F214" s="89">
        <v>11.431384612286944</v>
      </c>
      <c r="G214" s="89">
        <v>10.915085036093544</v>
      </c>
      <c r="H214" s="89">
        <v>12.249592826658983</v>
      </c>
      <c r="I214" s="89">
        <v>13.369406813756385</v>
      </c>
      <c r="J214" s="89">
        <v>12.538438853713629</v>
      </c>
      <c r="K214" s="89">
        <v>12.835535733771463</v>
      </c>
      <c r="L214" s="89">
        <v>12.721332680343611</v>
      </c>
      <c r="M214" s="89">
        <v>11.875134225008733</v>
      </c>
      <c r="N214" s="89">
        <v>10.568247955586735</v>
      </c>
      <c r="O214" s="89">
        <v>10.844350534828191</v>
      </c>
      <c r="P214" s="89">
        <v>11.759264032755096</v>
      </c>
      <c r="Q214" s="89">
        <v>12.613333650179985</v>
      </c>
      <c r="R214" s="89">
        <v>11.888769731667914</v>
      </c>
      <c r="S214" s="89">
        <v>11.738165588509201</v>
      </c>
      <c r="T214" s="89">
        <v>12.207823427091199</v>
      </c>
      <c r="U214" s="89">
        <v>11.918122946397009</v>
      </c>
      <c r="V214" s="89">
        <v>11.040641440674541</v>
      </c>
      <c r="W214" s="89">
        <v>10.456533203617809</v>
      </c>
      <c r="X214" s="870">
        <v>9.61655588247136</v>
      </c>
      <c r="Y214" s="870">
        <v>10.163155563309761</v>
      </c>
      <c r="Z214" s="870">
        <v>10.534760966422109</v>
      </c>
    </row>
    <row r="215" spans="1:26" x14ac:dyDescent="0.2">
      <c r="A215" s="162"/>
      <c r="B215" s="6" t="s">
        <v>358</v>
      </c>
      <c r="C215" s="89">
        <v>4.4390361696912164</v>
      </c>
      <c r="D215" s="89">
        <v>4.9123587367537453</v>
      </c>
      <c r="E215" s="89">
        <v>5.2087586221568536</v>
      </c>
      <c r="F215" s="89">
        <v>5.8431116122869424</v>
      </c>
      <c r="G215" s="89">
        <v>5.974168036093543</v>
      </c>
      <c r="H215" s="89">
        <v>7.0214038266589842</v>
      </c>
      <c r="I215" s="89">
        <v>7.6133768137563829</v>
      </c>
      <c r="J215" s="89">
        <v>7.6693918537136296</v>
      </c>
      <c r="K215" s="89">
        <v>7.7255927337714638</v>
      </c>
      <c r="L215" s="89">
        <v>7.6161583878286123</v>
      </c>
      <c r="M215" s="89">
        <v>6.1861276833227326</v>
      </c>
      <c r="N215" s="89">
        <v>5.6488858882447355</v>
      </c>
      <c r="O215" s="89">
        <v>5.5564429160081916</v>
      </c>
      <c r="P215" s="89">
        <v>5.6961448465474431</v>
      </c>
      <c r="Q215" s="89">
        <v>6.1848389512299846</v>
      </c>
      <c r="R215" s="89">
        <v>5.9563650637129131</v>
      </c>
      <c r="S215" s="89">
        <v>6.1605270554092</v>
      </c>
      <c r="T215" s="89">
        <v>6.6300488421811963</v>
      </c>
      <c r="U215" s="89">
        <v>6.5084646358278428</v>
      </c>
      <c r="V215" s="89">
        <v>6.1781292466255433</v>
      </c>
      <c r="W215" s="89">
        <v>5.9896005632461424</v>
      </c>
      <c r="X215" s="870">
        <v>5.4723292948103577</v>
      </c>
      <c r="Y215" s="870">
        <v>5.7928069670432043</v>
      </c>
      <c r="Z215" s="870">
        <v>6.0086700364696313</v>
      </c>
    </row>
    <row r="216" spans="1:26" x14ac:dyDescent="0.2">
      <c r="A216" s="162"/>
      <c r="B216" s="6" t="s">
        <v>3</v>
      </c>
      <c r="C216" s="89">
        <v>3.8683290000000006</v>
      </c>
      <c r="D216" s="89">
        <v>4.3326979999999997</v>
      </c>
      <c r="E216" s="89">
        <v>4.2133420000000008</v>
      </c>
      <c r="F216" s="89">
        <v>5.5882730000000009</v>
      </c>
      <c r="G216" s="89">
        <v>4.9409170000000007</v>
      </c>
      <c r="H216" s="89">
        <v>5.2281889999999995</v>
      </c>
      <c r="I216" s="89">
        <v>5.7560300000000009</v>
      </c>
      <c r="J216" s="89">
        <v>4.8690470000000001</v>
      </c>
      <c r="K216" s="89">
        <v>5.1099429999999995</v>
      </c>
      <c r="L216" s="89">
        <v>5.1051742925149997</v>
      </c>
      <c r="M216" s="89">
        <v>5.6890065416859992</v>
      </c>
      <c r="N216" s="89">
        <v>4.919362067342</v>
      </c>
      <c r="O216" s="89">
        <v>5.2879076188199994</v>
      </c>
      <c r="P216" s="89">
        <v>6.0631191862076532</v>
      </c>
      <c r="Q216" s="89">
        <v>6.4284946989500007</v>
      </c>
      <c r="R216" s="89">
        <v>5.9324046679550015</v>
      </c>
      <c r="S216" s="89">
        <v>5.5776385331000009</v>
      </c>
      <c r="T216" s="89">
        <v>5.5777745849100029</v>
      </c>
      <c r="U216" s="89">
        <v>5.4096583105691671</v>
      </c>
      <c r="V216" s="89">
        <v>4.8625121940489988</v>
      </c>
      <c r="W216" s="89">
        <v>4.4669326403716658</v>
      </c>
      <c r="X216" s="971">
        <v>4.1442265876610023</v>
      </c>
      <c r="Y216" s="971">
        <v>4.3703485962665578</v>
      </c>
      <c r="Z216" s="971">
        <v>4.5260909299524767</v>
      </c>
    </row>
    <row r="217" spans="1:26" x14ac:dyDescent="0.2">
      <c r="A217" s="162" t="s">
        <v>89</v>
      </c>
      <c r="B217" s="5" t="s">
        <v>4</v>
      </c>
      <c r="C217" s="89">
        <v>1.6668804702528754</v>
      </c>
      <c r="D217" s="89">
        <v>1.7043217165424398</v>
      </c>
      <c r="E217" s="89">
        <v>2.1479799346663189</v>
      </c>
      <c r="F217" s="89">
        <v>5.8782680599208588</v>
      </c>
      <c r="G217" s="89">
        <v>2.3707090097026393</v>
      </c>
      <c r="H217" s="89">
        <v>2.7385714005734201</v>
      </c>
      <c r="I217" s="89">
        <v>3.6473754943028358</v>
      </c>
      <c r="J217" s="89">
        <v>3.3227968483426591</v>
      </c>
      <c r="K217" s="89">
        <v>4.733669841175435</v>
      </c>
      <c r="L217" s="89">
        <v>3.9841599383111195</v>
      </c>
      <c r="M217" s="89">
        <v>4.6576649649767088</v>
      </c>
      <c r="N217" s="89">
        <v>3.0757595747480324</v>
      </c>
      <c r="O217" s="89">
        <v>2.9627853202026193</v>
      </c>
      <c r="P217" s="89">
        <v>1.8006215002476367</v>
      </c>
      <c r="Q217" s="89">
        <v>3.8316573702524037</v>
      </c>
      <c r="R217" s="89">
        <v>3.8412099402884659</v>
      </c>
      <c r="S217" s="89">
        <v>6.6237095178772849</v>
      </c>
      <c r="T217" s="89">
        <v>11.305712314745476</v>
      </c>
      <c r="U217" s="89">
        <v>8.2202929476834274</v>
      </c>
      <c r="V217" s="89">
        <v>1.3635122932030295</v>
      </c>
      <c r="W217" s="89">
        <v>6.4691773081154853</v>
      </c>
      <c r="X217" s="870">
        <v>7.0413830886753717</v>
      </c>
      <c r="Y217" s="870">
        <v>8.3014470083663312</v>
      </c>
      <c r="Z217" s="870">
        <v>6.8027574235325892</v>
      </c>
    </row>
    <row r="218" spans="1:26" x14ac:dyDescent="0.2">
      <c r="A218" s="162"/>
      <c r="B218" s="6" t="s">
        <v>358</v>
      </c>
      <c r="C218" s="89">
        <v>1.0288945587412055</v>
      </c>
      <c r="D218" s="89">
        <v>1.252741341659418</v>
      </c>
      <c r="E218" s="89">
        <v>1.5858750578597856</v>
      </c>
      <c r="F218" s="89">
        <v>2.6124745346804166</v>
      </c>
      <c r="G218" s="89">
        <v>2.0695379245251289</v>
      </c>
      <c r="H218" s="89">
        <v>2.346867965624051</v>
      </c>
      <c r="I218" s="89">
        <v>2.6690779103277595</v>
      </c>
      <c r="J218" s="89">
        <v>2.3898669632497422</v>
      </c>
      <c r="K218" s="89">
        <v>2.9431718652321321</v>
      </c>
      <c r="L218" s="89">
        <v>3.0150185298745722</v>
      </c>
      <c r="M218" s="89">
        <v>2.8542559343810701</v>
      </c>
      <c r="N218" s="89">
        <v>2.7874322691718114</v>
      </c>
      <c r="O218" s="89">
        <v>2.4124590749413333</v>
      </c>
      <c r="P218" s="89">
        <v>2.5859579371204169</v>
      </c>
      <c r="Q218" s="89">
        <v>2.7103671632324695</v>
      </c>
      <c r="R218" s="89">
        <v>3.0877485414580281</v>
      </c>
      <c r="S218" s="89">
        <v>3.2701222241047634</v>
      </c>
      <c r="T218" s="89">
        <v>3.2920127783135622</v>
      </c>
      <c r="U218" s="89">
        <v>3.175781504688743</v>
      </c>
      <c r="V218" s="89">
        <v>2.9821035592960579</v>
      </c>
      <c r="W218" s="89">
        <v>3.9623101051556811</v>
      </c>
      <c r="X218" s="870">
        <v>3.4744855105666321</v>
      </c>
      <c r="Y218" s="870">
        <v>3.2846152210334392</v>
      </c>
      <c r="Z218" s="870">
        <v>3.7565303481934507</v>
      </c>
    </row>
    <row r="219" spans="1:26" x14ac:dyDescent="0.2">
      <c r="A219" s="162"/>
      <c r="B219" s="6" t="s">
        <v>3</v>
      </c>
      <c r="C219" s="89">
        <v>0.94481198161157254</v>
      </c>
      <c r="D219" s="89">
        <v>1.5157730400233267</v>
      </c>
      <c r="E219" s="89">
        <v>0.87271742528589702</v>
      </c>
      <c r="F219" s="89">
        <v>3.5861396094584848</v>
      </c>
      <c r="G219" s="89">
        <v>0.71441536774884939</v>
      </c>
      <c r="H219" s="89">
        <v>0.60892302104444518</v>
      </c>
      <c r="I219" s="89">
        <v>1.4171791670945992</v>
      </c>
      <c r="J219" s="89">
        <v>1.193965757019299</v>
      </c>
      <c r="K219" s="89">
        <v>1.8997179759433025</v>
      </c>
      <c r="L219" s="89">
        <v>1.3368544084365475</v>
      </c>
      <c r="M219" s="89">
        <v>2.0486181213699863</v>
      </c>
      <c r="N219" s="89">
        <v>0.53247630557622105</v>
      </c>
      <c r="O219" s="89">
        <v>0.94940049663172288</v>
      </c>
      <c r="P219" s="89">
        <v>1.5571390344126514</v>
      </c>
      <c r="Q219" s="89">
        <v>3.1643731743846546</v>
      </c>
      <c r="R219" s="89">
        <v>1.6503870362834305</v>
      </c>
      <c r="S219" s="89">
        <v>4.2394844949839623</v>
      </c>
      <c r="T219" s="89">
        <v>8.6883491950456815</v>
      </c>
      <c r="U219" s="89">
        <v>5.7532391947719619</v>
      </c>
      <c r="V219" s="89">
        <v>-0.51016064310369658</v>
      </c>
      <c r="W219" s="89">
        <v>3.4509133465328725</v>
      </c>
      <c r="X219" s="870">
        <v>4.2832315882527272</v>
      </c>
      <c r="Y219" s="870">
        <v>5.5242346394723736</v>
      </c>
      <c r="Z219" s="870">
        <v>4.2794616722693188</v>
      </c>
    </row>
    <row r="220" spans="1:26" x14ac:dyDescent="0.2">
      <c r="A220" s="162"/>
      <c r="B220" s="6" t="s">
        <v>5</v>
      </c>
      <c r="C220" s="89">
        <v>-0.30682607009990259</v>
      </c>
      <c r="D220" s="89">
        <v>-1.0641926651403049</v>
      </c>
      <c r="E220" s="89">
        <v>-0.3106125484793637</v>
      </c>
      <c r="F220" s="89">
        <v>-0.32034608421804189</v>
      </c>
      <c r="G220" s="89">
        <v>-0.41324428257133916</v>
      </c>
      <c r="H220" s="89">
        <v>-0.21721958609507594</v>
      </c>
      <c r="I220" s="89">
        <v>-0.4388815831195233</v>
      </c>
      <c r="J220" s="89">
        <v>-0.26103587192638172</v>
      </c>
      <c r="K220" s="89">
        <v>-0.10922</v>
      </c>
      <c r="L220" s="89">
        <v>-0.36771299999999996</v>
      </c>
      <c r="M220" s="89">
        <v>-0.24520909077434688</v>
      </c>
      <c r="N220" s="89">
        <v>-0.244149</v>
      </c>
      <c r="O220" s="89">
        <v>-0.39907425137043706</v>
      </c>
      <c r="P220" s="89">
        <v>-2.3424754712854314</v>
      </c>
      <c r="Q220" s="89">
        <v>-2.0430829673647208</v>
      </c>
      <c r="R220" s="89">
        <v>-0.89692563745299314</v>
      </c>
      <c r="S220" s="89">
        <v>-0.88589720121144122</v>
      </c>
      <c r="T220" s="89">
        <v>-0.6746496586137678</v>
      </c>
      <c r="U220" s="89">
        <v>-0.7087277517772772</v>
      </c>
      <c r="V220" s="89">
        <v>-1.1084306229893319</v>
      </c>
      <c r="W220" s="89">
        <v>-0.94404614357306804</v>
      </c>
      <c r="X220" s="870">
        <v>-0.71633401014398745</v>
      </c>
      <c r="Y220" s="870">
        <v>-0.50740285213948222</v>
      </c>
      <c r="Z220" s="870">
        <v>-1.2332345969301803</v>
      </c>
    </row>
    <row r="221" spans="1:26" ht="17.25" customHeight="1" x14ac:dyDescent="0.2">
      <c r="A221" s="162">
        <v>2</v>
      </c>
      <c r="B221" s="26" t="s">
        <v>92</v>
      </c>
      <c r="C221" s="176">
        <v>0.28496877201809095</v>
      </c>
      <c r="D221" s="176">
        <v>0.23184825625485281</v>
      </c>
      <c r="E221" s="176">
        <v>0.25257277410623868</v>
      </c>
      <c r="F221" s="176">
        <v>0.2402800290064076</v>
      </c>
      <c r="G221" s="176">
        <v>0.43000953763288874</v>
      </c>
      <c r="H221" s="176">
        <v>0.5831064633394667</v>
      </c>
      <c r="I221" s="176">
        <v>0.68122089733974067</v>
      </c>
      <c r="J221" s="176">
        <v>0.93785273738112973</v>
      </c>
      <c r="K221" s="176">
        <v>0.4064762079279467</v>
      </c>
      <c r="L221" s="176">
        <v>0.44224959942952069</v>
      </c>
      <c r="M221" s="176">
        <v>0.64134604405728668</v>
      </c>
      <c r="N221" s="176">
        <v>0.79970585400403116</v>
      </c>
      <c r="O221" s="176">
        <v>0.9976633383163056</v>
      </c>
      <c r="P221" s="176">
        <v>0.87341781375812966</v>
      </c>
      <c r="Q221" s="176">
        <v>0.97312585410142161</v>
      </c>
      <c r="R221" s="176">
        <v>0.92318164638945421</v>
      </c>
      <c r="S221" s="176">
        <v>0.97569920738842897</v>
      </c>
      <c r="T221" s="176">
        <v>1.0605272344293453</v>
      </c>
      <c r="U221" s="176">
        <v>0.94736115045428759</v>
      </c>
      <c r="V221" s="176">
        <v>0.87491159881474567</v>
      </c>
      <c r="W221" s="176">
        <v>0.86252098101698027</v>
      </c>
      <c r="X221" s="871">
        <v>0.86085000757529961</v>
      </c>
      <c r="Y221" s="871">
        <v>0.74270813106604661</v>
      </c>
      <c r="Z221" s="871">
        <v>0.89396134603470079</v>
      </c>
    </row>
    <row r="222" spans="1:26" x14ac:dyDescent="0.2">
      <c r="A222" s="162"/>
      <c r="B222" s="177" t="s">
        <v>2</v>
      </c>
      <c r="C222" s="89">
        <v>0.29423075655815922</v>
      </c>
      <c r="D222" s="89">
        <v>0.27013635573935046</v>
      </c>
      <c r="E222" s="89">
        <v>0.30696935117572521</v>
      </c>
      <c r="F222" s="89">
        <v>0.36163672788915158</v>
      </c>
      <c r="G222" s="89">
        <v>0.39984077726745598</v>
      </c>
      <c r="H222" s="89">
        <v>0.455483360355453</v>
      </c>
      <c r="I222" s="89">
        <v>0.44250035291179013</v>
      </c>
      <c r="J222" s="89">
        <v>0.46967372980693262</v>
      </c>
      <c r="K222" s="89">
        <v>0.28880170744838612</v>
      </c>
      <c r="L222" s="89">
        <v>0.36000369618028777</v>
      </c>
      <c r="M222" s="89">
        <v>0.38572353742663062</v>
      </c>
      <c r="N222" s="89">
        <v>0.44224048141745775</v>
      </c>
      <c r="O222" s="89">
        <v>0.54557965719724211</v>
      </c>
      <c r="P222" s="89">
        <v>0.48906696393891158</v>
      </c>
      <c r="Q222" s="89">
        <v>0.62177609018918722</v>
      </c>
      <c r="R222" s="89">
        <v>0.6020245687510839</v>
      </c>
      <c r="S222" s="89">
        <v>0.58635326983067781</v>
      </c>
      <c r="T222" s="89">
        <v>0.61725969068478226</v>
      </c>
      <c r="U222" s="89">
        <v>0.55958206512738895</v>
      </c>
      <c r="V222" s="89">
        <v>0.48056991239928104</v>
      </c>
      <c r="W222" s="89">
        <v>0.44936540757990673</v>
      </c>
      <c r="X222" s="870">
        <v>0.41922837631409299</v>
      </c>
      <c r="Y222" s="870">
        <v>0.3631059276685179</v>
      </c>
      <c r="Z222" s="870">
        <v>0.37618951596123285</v>
      </c>
    </row>
    <row r="223" spans="1:26" x14ac:dyDescent="0.2">
      <c r="A223" s="162"/>
      <c r="B223" s="177" t="s">
        <v>3</v>
      </c>
      <c r="C223" s="89">
        <v>-9.2619845400682722E-3</v>
      </c>
      <c r="D223" s="89">
        <v>-3.8288099484497649E-2</v>
      </c>
      <c r="E223" s="89">
        <v>-5.4396577069486522E-2</v>
      </c>
      <c r="F223" s="89">
        <v>-0.12135669888274397</v>
      </c>
      <c r="G223" s="89">
        <v>3.0168760365432739E-2</v>
      </c>
      <c r="H223" s="89">
        <v>0.12762310298401375</v>
      </c>
      <c r="I223" s="89">
        <v>0.23872054442795052</v>
      </c>
      <c r="J223" s="89">
        <v>0.46817900757419711</v>
      </c>
      <c r="K223" s="89">
        <v>0.1176745004795606</v>
      </c>
      <c r="L223" s="89">
        <v>8.2245903249232949E-2</v>
      </c>
      <c r="M223" s="89">
        <v>0.25562250663065611</v>
      </c>
      <c r="N223" s="89">
        <v>0.3574653725865734</v>
      </c>
      <c r="O223" s="89">
        <v>0.4520836811190635</v>
      </c>
      <c r="P223" s="89">
        <v>0.38435084981921802</v>
      </c>
      <c r="Q223" s="89">
        <v>0.35134976391223444</v>
      </c>
      <c r="R223" s="89">
        <v>0.32115707763837026</v>
      </c>
      <c r="S223" s="89">
        <v>0.38934593755775121</v>
      </c>
      <c r="T223" s="89">
        <v>0.44326754374456295</v>
      </c>
      <c r="U223" s="89">
        <v>0.38777908532689859</v>
      </c>
      <c r="V223" s="89">
        <v>0.39434168641546463</v>
      </c>
      <c r="W223" s="89">
        <v>0.41315557343707349</v>
      </c>
      <c r="X223" s="870">
        <v>0.44162163126120663</v>
      </c>
      <c r="Y223" s="870">
        <v>0.3796022033975287</v>
      </c>
      <c r="Z223" s="870">
        <v>0.51777183007346794</v>
      </c>
    </row>
    <row r="224" spans="1:26" ht="17.25" customHeight="1" x14ac:dyDescent="0.2">
      <c r="A224" s="162">
        <v>3</v>
      </c>
      <c r="B224" s="26" t="s">
        <v>6</v>
      </c>
      <c r="C224" s="176">
        <v>9.0614845430001267</v>
      </c>
      <c r="D224" s="176">
        <v>9.4262016402777782</v>
      </c>
      <c r="E224" s="176">
        <v>8.733796324169063</v>
      </c>
      <c r="F224" s="176">
        <v>8.3565405156272679</v>
      </c>
      <c r="G224" s="176">
        <v>7.8642549844800707</v>
      </c>
      <c r="H224" s="176">
        <v>7.4883825141697455</v>
      </c>
      <c r="I224" s="176">
        <v>7.5373259618247204</v>
      </c>
      <c r="J224" s="176">
        <v>7.9393644482598242</v>
      </c>
      <c r="K224" s="176">
        <v>8.3144613877097129</v>
      </c>
      <c r="L224" s="176">
        <v>8.290865169321604</v>
      </c>
      <c r="M224" s="176">
        <v>9.4701827028414254</v>
      </c>
      <c r="N224" s="176">
        <v>10.226710929981817</v>
      </c>
      <c r="O224" s="176">
        <v>10.003946193704801</v>
      </c>
      <c r="P224" s="176">
        <v>10.38802175260852</v>
      </c>
      <c r="Q224" s="176">
        <v>10.579590234747194</v>
      </c>
      <c r="R224" s="176">
        <v>10.818783086386684</v>
      </c>
      <c r="S224" s="176">
        <v>11.11976734609904</v>
      </c>
      <c r="T224" s="176">
        <v>11.16443160818565</v>
      </c>
      <c r="U224" s="176">
        <v>11.340599120362294</v>
      </c>
      <c r="V224" s="176">
        <v>11.296891040282427</v>
      </c>
      <c r="W224" s="176">
        <v>11.248789171415591</v>
      </c>
      <c r="X224" s="871">
        <v>11.152563179655882</v>
      </c>
      <c r="Y224" s="871">
        <v>11.375820145242287</v>
      </c>
      <c r="Z224" s="871">
        <v>11.976341463204555</v>
      </c>
    </row>
    <row r="225" spans="1:33" x14ac:dyDescent="0.2">
      <c r="A225" s="162">
        <v>3.1</v>
      </c>
      <c r="B225" s="5" t="s">
        <v>7</v>
      </c>
      <c r="C225" s="89">
        <v>0.6358591793988384</v>
      </c>
      <c r="D225" s="89">
        <v>0.60333995893985382</v>
      </c>
      <c r="E225" s="89">
        <v>0.5975779902532613</v>
      </c>
      <c r="F225" s="89">
        <v>0.59566916072518405</v>
      </c>
      <c r="G225" s="89">
        <v>0.59546177248677246</v>
      </c>
      <c r="H225" s="89">
        <v>0.5939311285714286</v>
      </c>
      <c r="I225" s="89">
        <v>0.6483874038461539</v>
      </c>
      <c r="J225" s="89">
        <v>0.63948701923076923</v>
      </c>
      <c r="K225" s="89">
        <v>0.67631291208791211</v>
      </c>
      <c r="L225" s="89">
        <v>0.70355956043956047</v>
      </c>
      <c r="M225" s="89">
        <v>0.72090207417582419</v>
      </c>
      <c r="N225" s="89">
        <v>0.66858674450549449</v>
      </c>
      <c r="O225" s="89">
        <v>0.77045383241758236</v>
      </c>
      <c r="P225" s="89">
        <v>0.85548675039246458</v>
      </c>
      <c r="Q225" s="89">
        <v>0.89828806318681309</v>
      </c>
      <c r="R225" s="89">
        <v>1.3085149725274725</v>
      </c>
      <c r="S225" s="89">
        <v>1.2403873214285714</v>
      </c>
      <c r="T225" s="89">
        <v>1.1843477657142858</v>
      </c>
      <c r="U225" s="89">
        <v>1.2677873901098902</v>
      </c>
      <c r="V225" s="89">
        <v>1.1927427884615385</v>
      </c>
      <c r="W225" s="89">
        <v>1.1793854894179894</v>
      </c>
      <c r="X225" s="870">
        <v>1.0696505494505493</v>
      </c>
      <c r="Y225" s="870">
        <v>1.0833270192307694</v>
      </c>
      <c r="Z225" s="870">
        <v>1.1701579120879122</v>
      </c>
    </row>
    <row r="226" spans="1:33" x14ac:dyDescent="0.2">
      <c r="A226" s="162">
        <v>3.2</v>
      </c>
      <c r="B226" s="5" t="s">
        <v>8</v>
      </c>
      <c r="C226" s="89">
        <v>7.4794337115634235</v>
      </c>
      <c r="D226" s="89">
        <v>7.7776713486263533</v>
      </c>
      <c r="E226" s="89">
        <v>6.9041612502746998</v>
      </c>
      <c r="F226" s="89">
        <v>6.4714248358571176</v>
      </c>
      <c r="G226" s="89">
        <v>5.8809275263780334</v>
      </c>
      <c r="H226" s="89">
        <v>5.3025401965355456</v>
      </c>
      <c r="I226" s="89">
        <v>5.1279911360294737</v>
      </c>
      <c r="J226" s="89">
        <v>5.3017018346945628</v>
      </c>
      <c r="K226" s="89">
        <v>5.5648551175182996</v>
      </c>
      <c r="L226" s="89">
        <v>5.3672160845381489</v>
      </c>
      <c r="M226" s="89">
        <v>6.5649474317429197</v>
      </c>
      <c r="N226" s="89">
        <v>7.9609819607340118</v>
      </c>
      <c r="O226" s="89">
        <v>7.619303042857144</v>
      </c>
      <c r="P226" s="89">
        <v>7.7642434999999992</v>
      </c>
      <c r="Q226" s="89">
        <v>8.0673503296703295</v>
      </c>
      <c r="R226" s="89">
        <v>8.2777999038461534</v>
      </c>
      <c r="S226" s="89">
        <v>8.6533198857142857</v>
      </c>
      <c r="T226" s="89">
        <v>8.7991482554945044</v>
      </c>
      <c r="U226" s="89">
        <v>8.9085037882653069</v>
      </c>
      <c r="V226" s="89">
        <v>8.9412987087912086</v>
      </c>
      <c r="W226" s="89">
        <v>8.9637823076923073</v>
      </c>
      <c r="X226" s="870">
        <v>8.9486077335164822</v>
      </c>
      <c r="Y226" s="870">
        <v>9.095140192307694</v>
      </c>
      <c r="Z226" s="870">
        <v>9.4748545054945055</v>
      </c>
    </row>
    <row r="227" spans="1:33" x14ac:dyDescent="0.2">
      <c r="A227" s="162">
        <v>3.3</v>
      </c>
      <c r="B227" s="5" t="s">
        <v>9</v>
      </c>
      <c r="C227" s="89">
        <v>0</v>
      </c>
      <c r="D227" s="89">
        <v>0</v>
      </c>
      <c r="E227" s="89">
        <v>0</v>
      </c>
      <c r="F227" s="89">
        <v>0</v>
      </c>
      <c r="G227" s="89">
        <v>0</v>
      </c>
      <c r="H227" s="89">
        <v>0</v>
      </c>
      <c r="I227" s="89">
        <v>0</v>
      </c>
      <c r="J227" s="89">
        <v>0</v>
      </c>
      <c r="K227" s="89">
        <v>0</v>
      </c>
      <c r="L227" s="89">
        <v>0</v>
      </c>
      <c r="M227" s="89">
        <v>0</v>
      </c>
      <c r="N227" s="89">
        <v>0</v>
      </c>
      <c r="O227" s="89">
        <v>0</v>
      </c>
      <c r="P227" s="89">
        <v>0</v>
      </c>
      <c r="Q227" s="89">
        <v>0</v>
      </c>
      <c r="R227" s="89">
        <v>0</v>
      </c>
      <c r="S227" s="89">
        <v>0</v>
      </c>
      <c r="T227" s="89">
        <v>0</v>
      </c>
      <c r="U227" s="89">
        <v>0</v>
      </c>
      <c r="V227" s="89">
        <v>0</v>
      </c>
      <c r="W227" s="89">
        <v>0</v>
      </c>
      <c r="X227" s="870">
        <v>0</v>
      </c>
      <c r="Y227" s="870">
        <v>0</v>
      </c>
      <c r="Z227" s="870">
        <v>0</v>
      </c>
    </row>
    <row r="228" spans="1:33" x14ac:dyDescent="0.2">
      <c r="A228" s="162">
        <v>3.4</v>
      </c>
      <c r="B228" s="5" t="s">
        <v>10</v>
      </c>
      <c r="C228" s="89">
        <v>0.94619165203786348</v>
      </c>
      <c r="D228" s="89">
        <v>1.0451903327115704</v>
      </c>
      <c r="E228" s="89">
        <v>1.2320570836411022</v>
      </c>
      <c r="F228" s="89">
        <v>1.289446519044966</v>
      </c>
      <c r="G228" s="89">
        <v>1.3878656856152649</v>
      </c>
      <c r="H228" s="89">
        <v>1.5919111890627711</v>
      </c>
      <c r="I228" s="89">
        <v>1.7609474219490922</v>
      </c>
      <c r="J228" s="89">
        <v>1.9981755943344923</v>
      </c>
      <c r="K228" s="89">
        <v>2.0732933581035002</v>
      </c>
      <c r="L228" s="89">
        <v>2.2200895243438947</v>
      </c>
      <c r="M228" s="89">
        <v>2.1843331969226818</v>
      </c>
      <c r="N228" s="89">
        <v>1.5971422247423108</v>
      </c>
      <c r="O228" s="89">
        <v>1.6141893184300753</v>
      </c>
      <c r="P228" s="89">
        <v>1.7682915022160555</v>
      </c>
      <c r="Q228" s="89">
        <v>1.6139518418900507</v>
      </c>
      <c r="R228" s="89">
        <v>1.2324682100130586</v>
      </c>
      <c r="S228" s="89">
        <v>1.2260601389561845</v>
      </c>
      <c r="T228" s="89">
        <v>1.1809355869768603</v>
      </c>
      <c r="U228" s="89">
        <v>1.1643079419870965</v>
      </c>
      <c r="V228" s="89">
        <v>1.1628495430296801</v>
      </c>
      <c r="W228" s="89">
        <v>1.1056213743052958</v>
      </c>
      <c r="X228" s="870">
        <v>1.1343048966888487</v>
      </c>
      <c r="Y228" s="870">
        <v>1.197352933703824</v>
      </c>
      <c r="Z228" s="870">
        <v>1.3313290456221372</v>
      </c>
    </row>
    <row r="229" spans="1:33" ht="17.25" customHeight="1" x14ac:dyDescent="0.2">
      <c r="A229" s="162">
        <v>4</v>
      </c>
      <c r="B229" s="26" t="s">
        <v>11</v>
      </c>
      <c r="C229" s="176">
        <v>0.20947902412802946</v>
      </c>
      <c r="D229" s="176">
        <v>0.20632324197065283</v>
      </c>
      <c r="E229" s="176">
        <v>0.19477984805734322</v>
      </c>
      <c r="F229" s="176">
        <v>0.16136230397839363</v>
      </c>
      <c r="G229" s="176">
        <v>0.14669093762341118</v>
      </c>
      <c r="H229" s="176">
        <v>0.14530758735662119</v>
      </c>
      <c r="I229" s="176">
        <v>0.15235917756455333</v>
      </c>
      <c r="J229" s="176">
        <v>0.14557970253118716</v>
      </c>
      <c r="K229" s="176">
        <v>0.15705960984434081</v>
      </c>
      <c r="L229" s="176">
        <v>0.14636681010544028</v>
      </c>
      <c r="M229" s="176">
        <v>0.14674087863970625</v>
      </c>
      <c r="N229" s="176">
        <v>0.15772495330478031</v>
      </c>
      <c r="O229" s="176">
        <v>0.18257285125897815</v>
      </c>
      <c r="P229" s="176">
        <v>0.19073762603884328</v>
      </c>
      <c r="Q229" s="176">
        <v>0.21965431759023518</v>
      </c>
      <c r="R229" s="176">
        <v>0.19638573951136978</v>
      </c>
      <c r="S229" s="176">
        <v>0.23481418518273189</v>
      </c>
      <c r="T229" s="176">
        <v>0.21674799900397546</v>
      </c>
      <c r="U229" s="176">
        <v>0.19305297312208455</v>
      </c>
      <c r="V229" s="176">
        <v>0.22472045391463311</v>
      </c>
      <c r="W229" s="176">
        <v>0.24965588379983536</v>
      </c>
      <c r="X229" s="871">
        <v>0.26933035811316186</v>
      </c>
      <c r="Y229" s="871">
        <v>0.34751953823273196</v>
      </c>
      <c r="Z229" s="871">
        <v>0.45145737171748401</v>
      </c>
    </row>
    <row r="230" spans="1:33" ht="17.25" customHeight="1" x14ac:dyDescent="0.2">
      <c r="A230" s="162">
        <v>5</v>
      </c>
      <c r="B230" s="26" t="s">
        <v>12</v>
      </c>
      <c r="C230" s="176">
        <v>13.216803291261233</v>
      </c>
      <c r="D230" s="176">
        <v>13.628177777145261</v>
      </c>
      <c r="E230" s="176">
        <v>14.025676822051135</v>
      </c>
      <c r="F230" s="176">
        <v>14.285468824201885</v>
      </c>
      <c r="G230" s="176">
        <v>14.69816394568527</v>
      </c>
      <c r="H230" s="176">
        <v>14.849008016318137</v>
      </c>
      <c r="I230" s="176">
        <v>15.001207850760849</v>
      </c>
      <c r="J230" s="176">
        <v>15.020498735700306</v>
      </c>
      <c r="K230" s="176">
        <v>15.509415195841378</v>
      </c>
      <c r="L230" s="176">
        <v>13.609030919550921</v>
      </c>
      <c r="M230" s="176">
        <v>14.850869474081954</v>
      </c>
      <c r="N230" s="176">
        <v>16.540874570829281</v>
      </c>
      <c r="O230" s="176">
        <v>18.314856200294543</v>
      </c>
      <c r="P230" s="176">
        <v>17.761898175407655</v>
      </c>
      <c r="Q230" s="176">
        <v>18.882967781657229</v>
      </c>
      <c r="R230" s="176">
        <v>19.442652796506056</v>
      </c>
      <c r="S230" s="176">
        <v>19.263529272082401</v>
      </c>
      <c r="T230" s="176">
        <v>18.883443356030281</v>
      </c>
      <c r="U230" s="176">
        <v>18.817940359124691</v>
      </c>
      <c r="V230" s="176">
        <v>19.511686450304698</v>
      </c>
      <c r="W230" s="176">
        <v>19.983580443531377</v>
      </c>
      <c r="X230" s="871">
        <v>19.492649648507058</v>
      </c>
      <c r="Y230" s="871">
        <v>20.252776944826934</v>
      </c>
      <c r="Z230" s="871">
        <v>17.355939898416157</v>
      </c>
    </row>
    <row r="231" spans="1:33" x14ac:dyDescent="0.2">
      <c r="A231" s="162"/>
      <c r="B231" s="355" t="s">
        <v>509</v>
      </c>
      <c r="C231" s="235">
        <v>1.1265390256418231</v>
      </c>
      <c r="D231" s="235">
        <v>1.170356255712022</v>
      </c>
      <c r="E231" s="235">
        <v>1.2051968623870812</v>
      </c>
      <c r="F231" s="235">
        <v>1.2245585288094878</v>
      </c>
      <c r="G231" s="235">
        <v>1.3546453353562564</v>
      </c>
      <c r="H231" s="235">
        <v>1.5301102487338332</v>
      </c>
      <c r="I231" s="235">
        <v>1.5446110526629735</v>
      </c>
      <c r="J231" s="235">
        <v>1.5126117178248029</v>
      </c>
      <c r="K231" s="235">
        <v>1.6140335328549362</v>
      </c>
      <c r="L231" s="235">
        <v>1.6037082437713945</v>
      </c>
      <c r="M231" s="235">
        <v>1.6616698412813391</v>
      </c>
      <c r="N231" s="235">
        <v>2.2834444995340752</v>
      </c>
      <c r="O231" s="235">
        <v>2.4853254718127475</v>
      </c>
      <c r="P231" s="235">
        <v>1.9157194754465321</v>
      </c>
      <c r="Q231" s="235">
        <v>3.0555844704625104</v>
      </c>
      <c r="R231" s="235">
        <v>4.0441130411327926</v>
      </c>
      <c r="S231" s="235">
        <v>3.8231637025827432</v>
      </c>
      <c r="T231" s="235">
        <v>3.0808119978744677</v>
      </c>
      <c r="U231" s="235">
        <v>2.9250081321016266</v>
      </c>
      <c r="V231" s="235">
        <v>3.3370599614278271</v>
      </c>
      <c r="W231" s="235">
        <v>4.3535340869548529</v>
      </c>
      <c r="X231" s="872">
        <v>4.2429287162568752</v>
      </c>
      <c r="Y231" s="872">
        <v>3.8115113071024016</v>
      </c>
      <c r="Z231" s="872">
        <v>3.0506329541857</v>
      </c>
    </row>
    <row r="232" spans="1:33" x14ac:dyDescent="0.2">
      <c r="A232" s="162"/>
      <c r="B232" s="178" t="s">
        <v>13</v>
      </c>
      <c r="C232" s="89">
        <v>9.7967644588666651</v>
      </c>
      <c r="D232" s="89">
        <v>10.080147055792212</v>
      </c>
      <c r="E232" s="89">
        <v>10.358649463432908</v>
      </c>
      <c r="F232" s="89">
        <v>10.537620886248083</v>
      </c>
      <c r="G232" s="89">
        <v>10.749937093824592</v>
      </c>
      <c r="H232" s="89">
        <v>10.635587942013368</v>
      </c>
      <c r="I232" s="89">
        <v>10.682364393823828</v>
      </c>
      <c r="J232" s="89">
        <v>10.66962728361891</v>
      </c>
      <c r="K232" s="89">
        <v>11.004858200864575</v>
      </c>
      <c r="L232" s="89">
        <v>9.0619076798792317</v>
      </c>
      <c r="M232" s="89">
        <v>10.259022310457844</v>
      </c>
      <c r="N232" s="89">
        <v>11.329321785207576</v>
      </c>
      <c r="O232" s="89">
        <v>12.903687336667517</v>
      </c>
      <c r="P232" s="89">
        <v>12.922798881925381</v>
      </c>
      <c r="Q232" s="89">
        <v>12.90666859923499</v>
      </c>
      <c r="R232" s="89">
        <v>12.480694566195446</v>
      </c>
      <c r="S232" s="89">
        <v>12.455357184136268</v>
      </c>
      <c r="T232" s="89">
        <v>12.627880261107144</v>
      </c>
      <c r="U232" s="89">
        <v>12.688782628022008</v>
      </c>
      <c r="V232" s="89">
        <v>13.081869833778246</v>
      </c>
      <c r="W232" s="89">
        <v>12.664907361786318</v>
      </c>
      <c r="X232" s="870">
        <v>12.263645868090732</v>
      </c>
      <c r="Y232" s="870">
        <v>13.222933719579144</v>
      </c>
      <c r="Z232" s="870">
        <v>10.748212789532889</v>
      </c>
    </row>
    <row r="233" spans="1:33" x14ac:dyDescent="0.2">
      <c r="A233" s="162"/>
      <c r="B233" s="178" t="s">
        <v>14</v>
      </c>
      <c r="C233" s="89">
        <v>2.2934998067527443</v>
      </c>
      <c r="D233" s="89">
        <v>2.377674465641026</v>
      </c>
      <c r="E233" s="89">
        <v>2.4618304962311459</v>
      </c>
      <c r="F233" s="89">
        <v>2.523289409144315</v>
      </c>
      <c r="G233" s="89">
        <v>2.5935815165044223</v>
      </c>
      <c r="H233" s="89">
        <v>2.6833098255709378</v>
      </c>
      <c r="I233" s="89">
        <v>2.7742324042740472</v>
      </c>
      <c r="J233" s="89">
        <v>2.8382597342565936</v>
      </c>
      <c r="K233" s="89">
        <v>2.8905234621218661</v>
      </c>
      <c r="L233" s="89">
        <v>2.9434149959002953</v>
      </c>
      <c r="M233" s="89">
        <v>2.9301773223427694</v>
      </c>
      <c r="N233" s="89">
        <v>2.9281082860876291</v>
      </c>
      <c r="O233" s="89">
        <v>2.9258433918142805</v>
      </c>
      <c r="P233" s="89">
        <v>2.9233798180357398</v>
      </c>
      <c r="Q233" s="89">
        <v>2.9207147119597301</v>
      </c>
      <c r="R233" s="89">
        <v>2.9178451891778168</v>
      </c>
      <c r="S233" s="89">
        <v>2.9850083853633889</v>
      </c>
      <c r="T233" s="89">
        <v>3.1747510970486674</v>
      </c>
      <c r="U233" s="89">
        <v>3.2041495990010564</v>
      </c>
      <c r="V233" s="89">
        <v>3.092756655098627</v>
      </c>
      <c r="W233" s="89">
        <v>2.9651389947902045</v>
      </c>
      <c r="X233" s="870">
        <v>2.9860750641594493</v>
      </c>
      <c r="Y233" s="870">
        <v>3.2183319181453887</v>
      </c>
      <c r="Z233" s="870">
        <v>3.5570941546975687</v>
      </c>
    </row>
    <row r="234" spans="1:33" s="119" customFormat="1" x14ac:dyDescent="0.2">
      <c r="A234" s="162"/>
      <c r="B234" s="119" t="s">
        <v>561</v>
      </c>
      <c r="C234" s="381">
        <v>2.5727215000000001</v>
      </c>
      <c r="D234" s="381">
        <v>3.1612517499999999</v>
      </c>
      <c r="E234" s="381">
        <v>3.0536779999999997</v>
      </c>
      <c r="F234" s="381">
        <v>3.765015</v>
      </c>
      <c r="G234" s="381">
        <v>4.2386900000000001</v>
      </c>
      <c r="H234" s="381">
        <v>4.8721399999999999</v>
      </c>
      <c r="I234" s="381">
        <v>4.9470270000000003</v>
      </c>
      <c r="J234" s="381">
        <v>4.406663</v>
      </c>
      <c r="K234" s="381">
        <v>4.6804579999999998</v>
      </c>
      <c r="L234" s="381">
        <v>4.8064840000000002</v>
      </c>
      <c r="M234" s="381">
        <v>5.8401388499999998</v>
      </c>
      <c r="N234" s="381">
        <v>5.85369093</v>
      </c>
      <c r="O234" s="381">
        <v>5.2155411300000001</v>
      </c>
      <c r="P234" s="381">
        <v>5.4172897799999999</v>
      </c>
      <c r="Q234" s="381">
        <v>6.1615578600000003</v>
      </c>
      <c r="R234" s="381">
        <v>6.2208199999999998</v>
      </c>
      <c r="S234" s="381">
        <v>4.6374842100000002</v>
      </c>
      <c r="T234" s="381">
        <v>4.6184805499999992</v>
      </c>
      <c r="U234" s="381">
        <v>4.4340359999999999</v>
      </c>
      <c r="V234" s="381">
        <v>4.3303629499999996</v>
      </c>
      <c r="W234" s="381">
        <v>4.2029742700000003</v>
      </c>
      <c r="X234" s="870">
        <v>4.5467579899999997</v>
      </c>
      <c r="Y234" s="870">
        <v>4.8528491599999999</v>
      </c>
      <c r="Z234" s="870">
        <v>4.6438085000000004</v>
      </c>
      <c r="AA234"/>
      <c r="AB234"/>
      <c r="AC234"/>
      <c r="AD234"/>
      <c r="AE234"/>
      <c r="AF234"/>
      <c r="AG234"/>
    </row>
    <row r="235" spans="1:33" s="119" customFormat="1" x14ac:dyDescent="0.2">
      <c r="A235" s="162"/>
      <c r="B235" s="119" t="s">
        <v>408</v>
      </c>
      <c r="C235" s="381">
        <v>-0.25808797469759887</v>
      </c>
      <c r="D235" s="381">
        <v>-0.22504005313934058</v>
      </c>
      <c r="E235" s="381">
        <v>-0.24181823585712511</v>
      </c>
      <c r="F235" s="381">
        <v>-0.2570552802122667</v>
      </c>
      <c r="G235" s="381">
        <v>-0.37611434591256138</v>
      </c>
      <c r="H235" s="381">
        <v>-0.49462304571492194</v>
      </c>
      <c r="I235" s="381">
        <v>-0.53017459721306459</v>
      </c>
      <c r="J235" s="381">
        <v>-0.71568750126689695</v>
      </c>
      <c r="K235" s="381">
        <v>-0.35139716882224237</v>
      </c>
      <c r="L235" s="381">
        <v>-0.34484772774906691</v>
      </c>
      <c r="M235" s="381">
        <v>-0.458424608233307</v>
      </c>
      <c r="N235" s="381">
        <v>-0.62297229301842438</v>
      </c>
      <c r="O235" s="381">
        <v>-0.77253853370201797</v>
      </c>
      <c r="P235" s="381">
        <v>-0.72931869228368029</v>
      </c>
      <c r="Q235" s="381">
        <v>-0.86867073045664189</v>
      </c>
      <c r="R235" s="381">
        <v>-0.84784465274508136</v>
      </c>
      <c r="S235" s="381">
        <v>-0.85371977741984184</v>
      </c>
      <c r="T235" s="381">
        <v>-0.89932468422444589</v>
      </c>
      <c r="U235" s="381">
        <v>-0.82709981935832744</v>
      </c>
      <c r="V235" s="381">
        <v>-0.74084331629912348</v>
      </c>
      <c r="W235" s="381">
        <v>-0.70276773121097147</v>
      </c>
      <c r="X235" s="870">
        <v>-0.67831488761455261</v>
      </c>
      <c r="Y235" s="870">
        <v>-0.55652913148984862</v>
      </c>
      <c r="Z235" s="870">
        <v>-0.63116914437601035</v>
      </c>
      <c r="AA235"/>
      <c r="AB235"/>
      <c r="AC235"/>
      <c r="AD235"/>
      <c r="AE235"/>
      <c r="AF235"/>
      <c r="AG235"/>
    </row>
    <row r="236" spans="1:33" ht="20.25" customHeight="1" x14ac:dyDescent="0.2">
      <c r="A236" s="170"/>
      <c r="B236" s="171" t="s">
        <v>562</v>
      </c>
      <c r="C236" s="172">
        <v>35.061614795653966</v>
      </c>
      <c r="D236" s="172">
        <v>37.378141065805387</v>
      </c>
      <c r="E236" s="172">
        <v>37.588766089349825</v>
      </c>
      <c r="F236" s="172">
        <v>43.86126406480949</v>
      </c>
      <c r="G236" s="172">
        <v>40.287489105305262</v>
      </c>
      <c r="H236" s="172">
        <v>42.431485762701449</v>
      </c>
      <c r="I236" s="172">
        <v>44.805748598336017</v>
      </c>
      <c r="J236" s="172">
        <v>43.595506824661832</v>
      </c>
      <c r="K236" s="172">
        <v>46.285678807448036</v>
      </c>
      <c r="L236" s="172">
        <v>43.655641389313146</v>
      </c>
      <c r="M236" s="172">
        <v>47.023652531372512</v>
      </c>
      <c r="N236" s="172">
        <v>46.599742475436251</v>
      </c>
      <c r="O236" s="172">
        <v>47.749177034903418</v>
      </c>
      <c r="P236" s="172">
        <v>47.4619319885322</v>
      </c>
      <c r="Q236" s="172">
        <v>52.393216338071824</v>
      </c>
      <c r="R236" s="172">
        <v>52.483958288004871</v>
      </c>
      <c r="S236" s="172">
        <v>53.739449549719239</v>
      </c>
      <c r="T236" s="172">
        <v>58.557841805261482</v>
      </c>
      <c r="U236" s="172">
        <v>55.044305677785474</v>
      </c>
      <c r="V236" s="172">
        <v>47.901882910894955</v>
      </c>
      <c r="W236" s="172">
        <v>52.770463530286108</v>
      </c>
      <c r="X236" s="873">
        <v>52.301775267383583</v>
      </c>
      <c r="Y236" s="873">
        <v>55.479747359554239</v>
      </c>
      <c r="Z236" s="873">
        <v>52.027857824951582</v>
      </c>
    </row>
    <row r="237" spans="1:33" s="861" customFormat="1" ht="21" customHeight="1" x14ac:dyDescent="0.2">
      <c r="A237" s="960"/>
      <c r="B237" s="962" t="s">
        <v>1237</v>
      </c>
      <c r="C237" s="961"/>
      <c r="D237" s="961"/>
      <c r="E237" s="961"/>
      <c r="F237" s="961"/>
      <c r="G237" s="961"/>
      <c r="H237" s="961"/>
      <c r="I237" s="961"/>
      <c r="J237" s="961"/>
      <c r="K237" s="961">
        <f t="shared" ref="K237:X237" si="229">K101</f>
        <v>43.730023807448021</v>
      </c>
      <c r="L237" s="961">
        <f t="shared" si="229"/>
        <v>41.713905143779115</v>
      </c>
      <c r="M237" s="961">
        <f t="shared" si="229"/>
        <v>44.666561531372516</v>
      </c>
      <c r="N237" s="961">
        <f t="shared" si="229"/>
        <v>45.233928443853522</v>
      </c>
      <c r="O237" s="961">
        <f t="shared" si="229"/>
        <v>45.510438916412681</v>
      </c>
      <c r="P237" s="961">
        <f t="shared" si="229"/>
        <v>44.160046876648494</v>
      </c>
      <c r="Q237" s="961">
        <f t="shared" si="229"/>
        <v>50.49450633807183</v>
      </c>
      <c r="R237" s="961">
        <f t="shared" si="229"/>
        <v>50.832626038004854</v>
      </c>
      <c r="S237" s="961">
        <f t="shared" si="229"/>
        <v>49.015183049719248</v>
      </c>
      <c r="T237" s="961">
        <f t="shared" si="229"/>
        <v>49.60399705526148</v>
      </c>
      <c r="U237" s="961">
        <f t="shared" si="229"/>
        <v>49.867944677785466</v>
      </c>
      <c r="V237" s="961">
        <f t="shared" si="229"/>
        <v>49.135869910894961</v>
      </c>
      <c r="W237" s="961">
        <f t="shared" si="229"/>
        <v>49.999488477290186</v>
      </c>
      <c r="X237" s="961">
        <f t="shared" si="229"/>
        <v>49.735834267383552</v>
      </c>
      <c r="Y237" s="961">
        <f t="shared" ref="Y237:Z237" si="230">Y101</f>
        <v>51.148266359554256</v>
      </c>
      <c r="Z237" s="961">
        <f t="shared" si="230"/>
        <v>48.979880824951586</v>
      </c>
    </row>
    <row r="238" spans="1:33" s="861" customFormat="1" ht="21" customHeight="1" x14ac:dyDescent="0.2">
      <c r="A238" s="960"/>
      <c r="B238" s="962"/>
      <c r="C238" s="961"/>
      <c r="D238" s="961"/>
      <c r="E238" s="961"/>
      <c r="F238" s="961"/>
      <c r="G238" s="961"/>
      <c r="H238" s="961"/>
      <c r="I238" s="961"/>
      <c r="J238" s="961"/>
      <c r="K238" s="961"/>
      <c r="L238" s="961"/>
      <c r="M238" s="961"/>
      <c r="N238" s="961"/>
      <c r="O238" s="961"/>
      <c r="P238" s="961"/>
      <c r="Q238" s="961"/>
      <c r="R238" s="961"/>
      <c r="S238" s="961"/>
      <c r="T238" s="961"/>
      <c r="U238" s="961"/>
      <c r="V238" s="961"/>
      <c r="W238" s="961"/>
      <c r="X238" s="961"/>
      <c r="Y238" s="961"/>
      <c r="Z238" s="961"/>
    </row>
    <row r="239" spans="1:33" s="861" customFormat="1" ht="15" x14ac:dyDescent="0.2">
      <c r="A239" s="972" t="s">
        <v>1388</v>
      </c>
      <c r="B239" s="962"/>
      <c r="C239" s="961"/>
      <c r="D239" s="961"/>
      <c r="E239" s="961"/>
      <c r="F239" s="961"/>
      <c r="G239" s="961"/>
      <c r="H239" s="961"/>
      <c r="I239" s="961"/>
      <c r="J239" s="961"/>
      <c r="K239" s="961"/>
      <c r="L239" s="961"/>
      <c r="M239" s="961"/>
      <c r="N239" s="961"/>
      <c r="O239" s="961"/>
      <c r="P239" s="961"/>
      <c r="Q239" s="961"/>
      <c r="R239" s="961"/>
      <c r="S239" s="961"/>
      <c r="T239" s="961"/>
      <c r="U239" s="961"/>
      <c r="V239" s="961"/>
      <c r="W239" s="961"/>
      <c r="X239" s="961"/>
      <c r="Y239" s="961"/>
      <c r="Z239" s="961"/>
    </row>
    <row r="240" spans="1:33" s="144" customFormat="1" ht="20.25" customHeight="1" x14ac:dyDescent="0.2">
      <c r="A240" s="180" t="s">
        <v>1188</v>
      </c>
      <c r="X240" s="967"/>
      <c r="Y240" s="967"/>
      <c r="Z240" s="967"/>
      <c r="AA240"/>
      <c r="AB240"/>
      <c r="AC240"/>
      <c r="AD240"/>
      <c r="AE240"/>
      <c r="AF240"/>
      <c r="AG240"/>
    </row>
    <row r="241" spans="1:26" ht="15" x14ac:dyDescent="0.2">
      <c r="A241" s="132" t="str">
        <f>Index!B65</f>
        <v>Table 7j :    Yap: Share of GDP by institutional sector, current prices, FY2003-FY2018</v>
      </c>
    </row>
    <row r="242" spans="1:26" ht="18.75" customHeight="1" x14ac:dyDescent="0.2">
      <c r="A242" s="159"/>
      <c r="B242" s="160"/>
      <c r="C242" s="161" t="str">
        <f>C$2</f>
        <v>FY1995</v>
      </c>
      <c r="D242" s="161" t="str">
        <f t="shared" ref="D242:Z242" si="231">D$2</f>
        <v>FY1996</v>
      </c>
      <c r="E242" s="161" t="str">
        <f t="shared" si="231"/>
        <v>FY1997</v>
      </c>
      <c r="F242" s="161" t="str">
        <f t="shared" si="231"/>
        <v>FY1998</v>
      </c>
      <c r="G242" s="161" t="str">
        <f t="shared" si="231"/>
        <v>FY1999</v>
      </c>
      <c r="H242" s="161" t="str">
        <f t="shared" si="231"/>
        <v>FY2000</v>
      </c>
      <c r="I242" s="161" t="str">
        <f t="shared" si="231"/>
        <v>FY2001</v>
      </c>
      <c r="J242" s="161" t="str">
        <f t="shared" si="231"/>
        <v>FY2002</v>
      </c>
      <c r="K242" s="161" t="str">
        <f t="shared" si="231"/>
        <v>FY2003</v>
      </c>
      <c r="L242" s="161" t="str">
        <f t="shared" si="231"/>
        <v>FY2004</v>
      </c>
      <c r="M242" s="161" t="str">
        <f t="shared" si="231"/>
        <v>FY2005</v>
      </c>
      <c r="N242" s="161" t="str">
        <f t="shared" si="231"/>
        <v>FY2006</v>
      </c>
      <c r="O242" s="161" t="str">
        <f t="shared" si="231"/>
        <v>FY2007</v>
      </c>
      <c r="P242" s="161" t="str">
        <f t="shared" si="231"/>
        <v>FY2008</v>
      </c>
      <c r="Q242" s="161" t="str">
        <f t="shared" si="231"/>
        <v>FY2009</v>
      </c>
      <c r="R242" s="161" t="str">
        <f t="shared" si="231"/>
        <v>FY2010</v>
      </c>
      <c r="S242" s="161" t="str">
        <f t="shared" si="231"/>
        <v>FY2011</v>
      </c>
      <c r="T242" s="161" t="str">
        <f t="shared" si="231"/>
        <v>FY2012</v>
      </c>
      <c r="U242" s="161" t="str">
        <f t="shared" si="231"/>
        <v>FY2013</v>
      </c>
      <c r="V242" s="161" t="str">
        <f t="shared" si="231"/>
        <v>FY2014</v>
      </c>
      <c r="W242" s="161" t="str">
        <f t="shared" si="231"/>
        <v>FY2015</v>
      </c>
      <c r="X242" s="857" t="str">
        <f t="shared" si="231"/>
        <v>FY2016</v>
      </c>
      <c r="Y242" s="857" t="str">
        <f t="shared" si="231"/>
        <v>FY2017</v>
      </c>
      <c r="Z242" s="857" t="str">
        <f t="shared" si="231"/>
        <v>FY2018</v>
      </c>
    </row>
    <row r="243" spans="1:26" s="10" customFormat="1" ht="18.75" customHeight="1" x14ac:dyDescent="0.2">
      <c r="A243" s="359">
        <v>1.1000000000000001</v>
      </c>
      <c r="B243" s="360" t="s">
        <v>398</v>
      </c>
      <c r="C243" s="859">
        <f t="shared" ref="C243:W245" si="232">C214/C$236</f>
        <v>0.23693618272028216</v>
      </c>
      <c r="D243" s="859">
        <f t="shared" si="232"/>
        <v>0.24733859076826573</v>
      </c>
      <c r="E243" s="859">
        <f t="shared" si="232"/>
        <v>0.25066267404894826</v>
      </c>
      <c r="F243" s="859">
        <f t="shared" si="232"/>
        <v>0.26062597273521138</v>
      </c>
      <c r="G243" s="859">
        <f t="shared" si="232"/>
        <v>0.27092989110250082</v>
      </c>
      <c r="H243" s="859">
        <f t="shared" si="232"/>
        <v>0.28869111242450868</v>
      </c>
      <c r="I243" s="859">
        <f t="shared" si="232"/>
        <v>0.29838597126469824</v>
      </c>
      <c r="J243" s="859">
        <f t="shared" si="232"/>
        <v>0.28760851213732597</v>
      </c>
      <c r="K243" s="859">
        <f t="shared" si="232"/>
        <v>0.27731116977171866</v>
      </c>
      <c r="L243" s="859">
        <f t="shared" si="232"/>
        <v>0.29140180456626574</v>
      </c>
      <c r="M243" s="859">
        <f t="shared" si="232"/>
        <v>0.25253534308263409</v>
      </c>
      <c r="N243" s="859">
        <f t="shared" si="232"/>
        <v>0.22678769010703204</v>
      </c>
      <c r="O243" s="859">
        <f t="shared" si="232"/>
        <v>0.2271107317075067</v>
      </c>
      <c r="P243" s="859">
        <f t="shared" si="232"/>
        <v>0.24776201768601375</v>
      </c>
      <c r="Q243" s="859">
        <f t="shared" si="232"/>
        <v>0.24074364071851104</v>
      </c>
      <c r="R243" s="859">
        <f t="shared" si="232"/>
        <v>0.22652197203626454</v>
      </c>
      <c r="S243" s="859">
        <f t="shared" si="232"/>
        <v>0.21842735061231244</v>
      </c>
      <c r="T243" s="859">
        <f t="shared" si="232"/>
        <v>0.20847461331804604</v>
      </c>
      <c r="U243" s="859">
        <f t="shared" si="232"/>
        <v>0.21651872613604189</v>
      </c>
      <c r="V243" s="859">
        <f t="shared" si="232"/>
        <v>0.23048449809816188</v>
      </c>
      <c r="W243" s="859">
        <f t="shared" si="232"/>
        <v>0.19815124795363184</v>
      </c>
      <c r="X243" s="859">
        <f>X214/X$236</f>
        <v>0.18386672026539094</v>
      </c>
      <c r="Y243" s="859">
        <f>Y214/Y$236</f>
        <v>0.18318676718991134</v>
      </c>
      <c r="Z243" s="859">
        <f>Z214/Z$236</f>
        <v>0.20248308131129389</v>
      </c>
    </row>
    <row r="244" spans="1:26" s="3" customFormat="1" x14ac:dyDescent="0.2">
      <c r="A244" s="764"/>
      <c r="B244" s="765" t="s">
        <v>1243</v>
      </c>
      <c r="C244" s="766">
        <f t="shared" si="232"/>
        <v>0.12660672349413449</v>
      </c>
      <c r="D244" s="766">
        <f t="shared" si="232"/>
        <v>0.13142330240836173</v>
      </c>
      <c r="E244" s="766">
        <f t="shared" si="232"/>
        <v>0.13857221622480106</v>
      </c>
      <c r="F244" s="766">
        <f t="shared" si="232"/>
        <v>0.13321803958164885</v>
      </c>
      <c r="G244" s="766">
        <f t="shared" si="232"/>
        <v>0.14828841828484252</v>
      </c>
      <c r="H244" s="766">
        <f t="shared" si="232"/>
        <v>0.16547626604277452</v>
      </c>
      <c r="I244" s="766">
        <f t="shared" si="232"/>
        <v>0.16991964316916081</v>
      </c>
      <c r="J244" s="766">
        <f t="shared" si="232"/>
        <v>0.17592161239366713</v>
      </c>
      <c r="K244" s="766">
        <f t="shared" si="232"/>
        <v>0.16691108206299665</v>
      </c>
      <c r="L244" s="766">
        <f t="shared" si="232"/>
        <v>0.17445988984353897</v>
      </c>
      <c r="M244" s="766">
        <f t="shared" si="232"/>
        <v>0.13155353423887198</v>
      </c>
      <c r="N244" s="766">
        <f t="shared" si="232"/>
        <v>0.12122139711871557</v>
      </c>
      <c r="O244" s="766">
        <f t="shared" si="232"/>
        <v>0.11636730224578687</v>
      </c>
      <c r="P244" s="766">
        <f t="shared" si="232"/>
        <v>0.12001502273282409</v>
      </c>
      <c r="Q244" s="766">
        <f t="shared" si="232"/>
        <v>0.11804655990809514</v>
      </c>
      <c r="R244" s="766">
        <f t="shared" si="232"/>
        <v>0.11348925001097394</v>
      </c>
      <c r="S244" s="766">
        <f t="shared" si="232"/>
        <v>0.11463695864077539</v>
      </c>
      <c r="T244" s="766">
        <f t="shared" si="232"/>
        <v>0.11322221990745361</v>
      </c>
      <c r="U244" s="766">
        <f t="shared" si="232"/>
        <v>0.11824047112023976</v>
      </c>
      <c r="V244" s="766">
        <f t="shared" si="232"/>
        <v>0.12897466385857601</v>
      </c>
      <c r="W244" s="766">
        <f t="shared" si="232"/>
        <v>0.11350289845016391</v>
      </c>
      <c r="X244" s="766">
        <f t="shared" ref="X244:Y245" si="233">X215/X$236</f>
        <v>0.10462989576996271</v>
      </c>
      <c r="Y244" s="766">
        <f t="shared" si="233"/>
        <v>0.10441300191042809</v>
      </c>
      <c r="Z244" s="766">
        <f t="shared" ref="Z244" si="234">Z215/Z$236</f>
        <v>0.11548947597815543</v>
      </c>
    </row>
    <row r="245" spans="1:26" s="3" customFormat="1" x14ac:dyDescent="0.2">
      <c r="A245" s="764"/>
      <c r="B245" s="765" t="s">
        <v>1242</v>
      </c>
      <c r="C245" s="766">
        <f t="shared" si="232"/>
        <v>0.11032945922614769</v>
      </c>
      <c r="D245" s="766">
        <f t="shared" si="232"/>
        <v>0.11591528835990397</v>
      </c>
      <c r="E245" s="766">
        <f t="shared" si="232"/>
        <v>0.1120904578241472</v>
      </c>
      <c r="F245" s="766">
        <f t="shared" si="232"/>
        <v>0.1274079331535625</v>
      </c>
      <c r="G245" s="766">
        <f t="shared" si="232"/>
        <v>0.12264147281765832</v>
      </c>
      <c r="H245" s="766">
        <f t="shared" si="232"/>
        <v>0.12321484638173417</v>
      </c>
      <c r="I245" s="766">
        <f t="shared" si="232"/>
        <v>0.12846632809553743</v>
      </c>
      <c r="J245" s="766">
        <f t="shared" si="232"/>
        <v>0.11168689974365882</v>
      </c>
      <c r="K245" s="766">
        <f t="shared" si="232"/>
        <v>0.11040008770872202</v>
      </c>
      <c r="L245" s="766">
        <f t="shared" si="232"/>
        <v>0.11694191472272678</v>
      </c>
      <c r="M245" s="766">
        <f t="shared" si="232"/>
        <v>0.1209818088437621</v>
      </c>
      <c r="N245" s="766">
        <f t="shared" si="232"/>
        <v>0.10556629298831649</v>
      </c>
      <c r="O245" s="766">
        <f t="shared" si="232"/>
        <v>0.11074342946171983</v>
      </c>
      <c r="P245" s="766">
        <f t="shared" si="232"/>
        <v>0.12774699495318964</v>
      </c>
      <c r="Q245" s="766">
        <f t="shared" si="232"/>
        <v>0.12269708081041589</v>
      </c>
      <c r="R245" s="766">
        <f t="shared" si="232"/>
        <v>0.11303272202529061</v>
      </c>
      <c r="S245" s="766">
        <f t="shared" si="232"/>
        <v>0.10379039197153707</v>
      </c>
      <c r="T245" s="766">
        <f t="shared" si="232"/>
        <v>9.5252393410592426E-2</v>
      </c>
      <c r="U245" s="766">
        <f t="shared" si="232"/>
        <v>9.8278255015802146E-2</v>
      </c>
      <c r="V245" s="766">
        <f t="shared" si="232"/>
        <v>0.10150983423958589</v>
      </c>
      <c r="W245" s="766">
        <f t="shared" si="232"/>
        <v>8.4648349503467918E-2</v>
      </c>
      <c r="X245" s="766">
        <f t="shared" si="233"/>
        <v>7.9236824495428237E-2</v>
      </c>
      <c r="Y245" s="766">
        <f t="shared" si="233"/>
        <v>7.8773765279483279E-2</v>
      </c>
      <c r="Z245" s="766">
        <f t="shared" ref="Z245" si="235">Z216/Z$236</f>
        <v>8.6993605333138449E-2</v>
      </c>
    </row>
    <row r="246" spans="1:26" s="10" customFormat="1" x14ac:dyDescent="0.2">
      <c r="A246" s="359">
        <v>1.2</v>
      </c>
      <c r="B246" s="360" t="s">
        <v>90</v>
      </c>
      <c r="C246" s="174">
        <f t="shared" ref="C246:W246" si="236">C217/C$236</f>
        <v>4.7541463220327554E-2</v>
      </c>
      <c r="D246" s="174">
        <f t="shared" si="236"/>
        <v>4.5596749007446036E-2</v>
      </c>
      <c r="E246" s="174">
        <f t="shared" si="236"/>
        <v>5.7144199135467623E-2</v>
      </c>
      <c r="F246" s="174">
        <f t="shared" si="236"/>
        <v>0.13401957707454848</v>
      </c>
      <c r="G246" s="174">
        <f t="shared" si="236"/>
        <v>5.8844794310858463E-2</v>
      </c>
      <c r="H246" s="174">
        <f t="shared" si="236"/>
        <v>6.4541020691307183E-2</v>
      </c>
      <c r="I246" s="174">
        <f t="shared" si="236"/>
        <v>8.1404186034251216E-2</v>
      </c>
      <c r="J246" s="174">
        <f t="shared" si="236"/>
        <v>7.6218791576543016E-2</v>
      </c>
      <c r="K246" s="174">
        <f t="shared" si="236"/>
        <v>0.10227072310785078</v>
      </c>
      <c r="L246" s="174">
        <f t="shared" si="236"/>
        <v>9.1263346763848882E-2</v>
      </c>
      <c r="M246" s="174">
        <f t="shared" si="236"/>
        <v>9.904940841992825E-2</v>
      </c>
      <c r="N246" s="174">
        <f t="shared" si="236"/>
        <v>6.600378910611647E-2</v>
      </c>
      <c r="O246" s="174">
        <f t="shared" si="236"/>
        <v>6.2048929514259471E-2</v>
      </c>
      <c r="P246" s="174">
        <f t="shared" si="236"/>
        <v>3.7938225959337366E-2</v>
      </c>
      <c r="Q246" s="174">
        <f t="shared" si="236"/>
        <v>7.3132699957343686E-2</v>
      </c>
      <c r="R246" s="174">
        <f t="shared" si="236"/>
        <v>7.3188266769245724E-2</v>
      </c>
      <c r="S246" s="174">
        <f t="shared" si="236"/>
        <v>0.12325599858906426</v>
      </c>
      <c r="T246" s="174">
        <f t="shared" si="236"/>
        <v>0.19306914268363021</v>
      </c>
      <c r="U246" s="174">
        <f t="shared" si="236"/>
        <v>0.1493395701237982</v>
      </c>
      <c r="V246" s="174">
        <f t="shared" si="236"/>
        <v>2.8464690954620241E-2</v>
      </c>
      <c r="W246" s="174">
        <f t="shared" si="236"/>
        <v>0.12259087518537116</v>
      </c>
      <c r="X246" s="859">
        <f t="shared" ref="X246:Y246" si="237">X217/X$236</f>
        <v>0.13462990601518868</v>
      </c>
      <c r="Y246" s="859">
        <f t="shared" si="237"/>
        <v>0.14963022370246479</v>
      </c>
      <c r="Z246" s="859">
        <f t="shared" ref="Z246" si="238">Z217/Z$236</f>
        <v>0.13075221060264594</v>
      </c>
    </row>
    <row r="247" spans="1:26" s="10" customFormat="1" x14ac:dyDescent="0.2">
      <c r="A247" s="359" t="s">
        <v>91</v>
      </c>
      <c r="B247" s="360" t="s">
        <v>92</v>
      </c>
      <c r="C247" s="174">
        <f t="shared" ref="C247:W247" si="239">C221/C$236</f>
        <v>8.1276568030008139E-3</v>
      </c>
      <c r="D247" s="174">
        <f t="shared" si="239"/>
        <v>6.2027765331260504E-3</v>
      </c>
      <c r="E247" s="174">
        <f t="shared" si="239"/>
        <v>6.719368587568538E-3</v>
      </c>
      <c r="F247" s="174">
        <f t="shared" si="239"/>
        <v>5.4781829509375143E-3</v>
      </c>
      <c r="G247" s="174">
        <f t="shared" si="239"/>
        <v>1.0673525384242993E-2</v>
      </c>
      <c r="H247" s="174">
        <f t="shared" si="239"/>
        <v>1.3742306046045524E-2</v>
      </c>
      <c r="I247" s="174">
        <f t="shared" si="239"/>
        <v>1.5203872687109611E-2</v>
      </c>
      <c r="J247" s="174">
        <f t="shared" si="239"/>
        <v>2.1512600854787851E-2</v>
      </c>
      <c r="K247" s="174">
        <f t="shared" si="239"/>
        <v>8.781900112536295E-3</v>
      </c>
      <c r="L247" s="174">
        <f t="shared" si="239"/>
        <v>1.0130411221899558E-2</v>
      </c>
      <c r="M247" s="174">
        <f t="shared" si="239"/>
        <v>1.3638796850784897E-2</v>
      </c>
      <c r="N247" s="174">
        <f t="shared" si="239"/>
        <v>1.7161164665782727E-2</v>
      </c>
      <c r="O247" s="174">
        <f t="shared" si="239"/>
        <v>2.0893833156266535E-2</v>
      </c>
      <c r="P247" s="174">
        <f t="shared" si="239"/>
        <v>1.8402491790034291E-2</v>
      </c>
      <c r="Q247" s="174">
        <f t="shared" si="239"/>
        <v>1.857350859741539E-2</v>
      </c>
      <c r="R247" s="174">
        <f t="shared" si="239"/>
        <v>1.7589786984501244E-2</v>
      </c>
      <c r="S247" s="174">
        <f t="shared" si="239"/>
        <v>1.8156107209206174E-2</v>
      </c>
      <c r="T247" s="174">
        <f t="shared" si="239"/>
        <v>1.8110763678009317E-2</v>
      </c>
      <c r="U247" s="174">
        <f t="shared" si="239"/>
        <v>1.7210883828744875E-2</v>
      </c>
      <c r="V247" s="174">
        <f t="shared" si="239"/>
        <v>1.826465987656934E-2</v>
      </c>
      <c r="W247" s="174">
        <f t="shared" si="239"/>
        <v>1.6344767950009779E-2</v>
      </c>
      <c r="X247" s="859">
        <f t="shared" ref="X247:Y247" si="240">X221/X$236</f>
        <v>1.6459288488284693E-2</v>
      </c>
      <c r="Y247" s="859">
        <f t="shared" si="240"/>
        <v>1.3387013575470867E-2</v>
      </c>
      <c r="Z247" s="859">
        <f t="shared" ref="Z247" si="241">Z221/Z$236</f>
        <v>1.718235928610487E-2</v>
      </c>
    </row>
    <row r="248" spans="1:26" s="10" customFormat="1" x14ac:dyDescent="0.2">
      <c r="A248" s="359" t="s">
        <v>399</v>
      </c>
      <c r="B248" s="360" t="s">
        <v>6</v>
      </c>
      <c r="C248" s="174">
        <f t="shared" ref="C248:W248" si="242">C224/C$236</f>
        <v>0.2584445866458876</v>
      </c>
      <c r="D248" s="174">
        <f t="shared" si="242"/>
        <v>0.25218486985970368</v>
      </c>
      <c r="E248" s="174">
        <f t="shared" si="242"/>
        <v>0.23235123769182847</v>
      </c>
      <c r="F248" s="174">
        <f t="shared" si="242"/>
        <v>0.19052210860315441</v>
      </c>
      <c r="G248" s="174">
        <f t="shared" si="242"/>
        <v>0.19520340331769312</v>
      </c>
      <c r="H248" s="174">
        <f t="shared" si="242"/>
        <v>0.17648174179072132</v>
      </c>
      <c r="I248" s="174">
        <f t="shared" si="242"/>
        <v>0.16822229730817709</v>
      </c>
      <c r="J248" s="174">
        <f t="shared" si="242"/>
        <v>0.18211428256107698</v>
      </c>
      <c r="K248" s="174">
        <f t="shared" si="242"/>
        <v>0.17963356273327022</v>
      </c>
      <c r="L248" s="174">
        <f t="shared" si="242"/>
        <v>0.1899150924249437</v>
      </c>
      <c r="M248" s="174">
        <f t="shared" si="242"/>
        <v>0.20139189946002717</v>
      </c>
      <c r="N248" s="174">
        <f t="shared" si="242"/>
        <v>0.21945852888291262</v>
      </c>
      <c r="O248" s="174">
        <f t="shared" si="242"/>
        <v>0.209510337453401</v>
      </c>
      <c r="P248" s="174">
        <f t="shared" si="242"/>
        <v>0.21887060465887659</v>
      </c>
      <c r="Q248" s="174">
        <f t="shared" si="242"/>
        <v>0.20192671826981301</v>
      </c>
      <c r="R248" s="174">
        <f t="shared" si="242"/>
        <v>0.20613504467438959</v>
      </c>
      <c r="S248" s="174">
        <f t="shared" si="242"/>
        <v>0.20692000828574053</v>
      </c>
      <c r="T248" s="174">
        <f t="shared" si="242"/>
        <v>0.19065647339452518</v>
      </c>
      <c r="U248" s="174">
        <f t="shared" si="242"/>
        <v>0.20602674483255551</v>
      </c>
      <c r="V248" s="174">
        <f t="shared" si="242"/>
        <v>0.23583396630350467</v>
      </c>
      <c r="W248" s="174">
        <f t="shared" si="242"/>
        <v>0.21316449428115539</v>
      </c>
      <c r="X248" s="859">
        <f t="shared" ref="X248:Y248" si="243">X224/X$236</f>
        <v>0.21323488777656921</v>
      </c>
      <c r="Y248" s="859">
        <f t="shared" si="243"/>
        <v>0.20504455565591617</v>
      </c>
      <c r="Z248" s="859">
        <f t="shared" ref="Z248" si="244">Z224/Z$236</f>
        <v>0.23019093931368681</v>
      </c>
    </row>
    <row r="249" spans="1:26" s="3" customFormat="1" x14ac:dyDescent="0.2">
      <c r="A249" s="764" t="s">
        <v>93</v>
      </c>
      <c r="B249" s="765" t="s">
        <v>1048</v>
      </c>
      <c r="C249" s="766">
        <f t="shared" ref="C249:W249" si="245">C225/C$236</f>
        <v>1.8135479016147763E-2</v>
      </c>
      <c r="D249" s="766">
        <f t="shared" si="245"/>
        <v>1.6141518591779484E-2</v>
      </c>
      <c r="E249" s="766">
        <f t="shared" si="245"/>
        <v>1.5897781502930884E-2</v>
      </c>
      <c r="F249" s="766">
        <f t="shared" si="245"/>
        <v>1.3580756811865297E-2</v>
      </c>
      <c r="G249" s="766">
        <f t="shared" si="245"/>
        <v>1.4780314825039791E-2</v>
      </c>
      <c r="H249" s="766">
        <f t="shared" si="245"/>
        <v>1.399741531307659E-2</v>
      </c>
      <c r="I249" s="766">
        <f t="shared" si="245"/>
        <v>1.447107623753068E-2</v>
      </c>
      <c r="J249" s="766">
        <f t="shared" si="245"/>
        <v>1.4668645138196067E-2</v>
      </c>
      <c r="K249" s="766">
        <f t="shared" si="245"/>
        <v>1.4611709917908422E-2</v>
      </c>
      <c r="L249" s="766">
        <f t="shared" si="245"/>
        <v>1.611612011756609E-2</v>
      </c>
      <c r="M249" s="766">
        <f t="shared" si="245"/>
        <v>1.5330626937047561E-2</v>
      </c>
      <c r="N249" s="766">
        <f t="shared" si="245"/>
        <v>1.4347434320220145E-2</v>
      </c>
      <c r="O249" s="766">
        <f t="shared" si="245"/>
        <v>1.6135436886260898E-2</v>
      </c>
      <c r="P249" s="766">
        <f t="shared" si="245"/>
        <v>1.8024692939157389E-2</v>
      </c>
      <c r="Q249" s="766">
        <f t="shared" si="245"/>
        <v>1.7145121562885748E-2</v>
      </c>
      <c r="R249" s="766">
        <f t="shared" si="245"/>
        <v>2.493171275967826E-2</v>
      </c>
      <c r="S249" s="766">
        <f t="shared" si="245"/>
        <v>2.3081504031428095E-2</v>
      </c>
      <c r="T249" s="766">
        <f t="shared" si="245"/>
        <v>2.0225263247455799E-2</v>
      </c>
      <c r="U249" s="766">
        <f t="shared" si="245"/>
        <v>2.303212611184844E-2</v>
      </c>
      <c r="V249" s="766">
        <f t="shared" si="245"/>
        <v>2.4899705731405753E-2</v>
      </c>
      <c r="W249" s="766">
        <f t="shared" si="245"/>
        <v>2.2349348679514908E-2</v>
      </c>
      <c r="X249" s="766">
        <f t="shared" ref="X249:Y249" si="246">X225/X$236</f>
        <v>2.0451515153781106E-2</v>
      </c>
      <c r="Y249" s="766">
        <f t="shared" si="246"/>
        <v>1.952653122606926E-2</v>
      </c>
      <c r="Z249" s="766">
        <f t="shared" ref="Z249" si="247">Z225/Z$236</f>
        <v>2.2490987732474477E-2</v>
      </c>
    </row>
    <row r="250" spans="1:26" s="3" customFormat="1" x14ac:dyDescent="0.2">
      <c r="A250" s="764" t="s">
        <v>95</v>
      </c>
      <c r="B250" s="765" t="s">
        <v>1049</v>
      </c>
      <c r="C250" s="766">
        <f t="shared" ref="C250:W250" si="248">C226/C$236</f>
        <v>0.21332256814624895</v>
      </c>
      <c r="D250" s="766">
        <f t="shared" si="248"/>
        <v>0.20808074256377596</v>
      </c>
      <c r="E250" s="766">
        <f t="shared" si="248"/>
        <v>0.18367618755729476</v>
      </c>
      <c r="F250" s="766">
        <f t="shared" si="248"/>
        <v>0.14754305362232442</v>
      </c>
      <c r="G250" s="766">
        <f t="shared" si="248"/>
        <v>0.14597403950904458</v>
      </c>
      <c r="H250" s="766">
        <f t="shared" si="248"/>
        <v>0.12496711112568766</v>
      </c>
      <c r="I250" s="766">
        <f t="shared" si="248"/>
        <v>0.11444940206221475</v>
      </c>
      <c r="J250" s="766">
        <f t="shared" si="248"/>
        <v>0.12161119851221475</v>
      </c>
      <c r="K250" s="766">
        <f t="shared" si="248"/>
        <v>0.12022844346020121</v>
      </c>
      <c r="L250" s="766">
        <f t="shared" si="248"/>
        <v>0.12294438733986938</v>
      </c>
      <c r="M250" s="766">
        <f t="shared" si="248"/>
        <v>0.13960947477151037</v>
      </c>
      <c r="N250" s="766">
        <f t="shared" si="248"/>
        <v>0.17083746685789991</v>
      </c>
      <c r="O250" s="766">
        <f t="shared" si="248"/>
        <v>0.15956930602777991</v>
      </c>
      <c r="P250" s="766">
        <f t="shared" si="248"/>
        <v>0.16358886321517641</v>
      </c>
      <c r="Q250" s="766">
        <f t="shared" si="248"/>
        <v>0.15397700109905535</v>
      </c>
      <c r="R250" s="766">
        <f t="shared" si="248"/>
        <v>0.1577205716539492</v>
      </c>
      <c r="S250" s="766">
        <f t="shared" si="248"/>
        <v>0.16102360478605784</v>
      </c>
      <c r="T250" s="766">
        <f t="shared" si="248"/>
        <v>0.15026421712666146</v>
      </c>
      <c r="U250" s="766">
        <f t="shared" si="248"/>
        <v>0.16184242272785285</v>
      </c>
      <c r="V250" s="766">
        <f t="shared" si="248"/>
        <v>0.18665860641477147</v>
      </c>
      <c r="W250" s="766">
        <f t="shared" si="248"/>
        <v>0.16986362650666881</v>
      </c>
      <c r="X250" s="766">
        <f t="shared" ref="X250:Y250" si="249">X226/X$236</f>
        <v>0.17109567864127567</v>
      </c>
      <c r="Y250" s="766">
        <f t="shared" si="249"/>
        <v>0.16393622222833371</v>
      </c>
      <c r="Z250" s="766">
        <f t="shared" ref="Z250" si="250">Z226/Z$236</f>
        <v>0.18211117854155709</v>
      </c>
    </row>
    <row r="251" spans="1:26" s="3" customFormat="1" x14ac:dyDescent="0.2">
      <c r="A251" s="764" t="s">
        <v>97</v>
      </c>
      <c r="B251" s="765" t="s">
        <v>1050</v>
      </c>
      <c r="C251" s="766">
        <f t="shared" ref="C251:W251" si="251">C227/C$236</f>
        <v>0</v>
      </c>
      <c r="D251" s="766">
        <f t="shared" si="251"/>
        <v>0</v>
      </c>
      <c r="E251" s="766">
        <f t="shared" si="251"/>
        <v>0</v>
      </c>
      <c r="F251" s="766">
        <f t="shared" si="251"/>
        <v>0</v>
      </c>
      <c r="G251" s="766">
        <f t="shared" si="251"/>
        <v>0</v>
      </c>
      <c r="H251" s="766">
        <f t="shared" si="251"/>
        <v>0</v>
      </c>
      <c r="I251" s="766">
        <f t="shared" si="251"/>
        <v>0</v>
      </c>
      <c r="J251" s="766">
        <f t="shared" si="251"/>
        <v>0</v>
      </c>
      <c r="K251" s="766">
        <f t="shared" si="251"/>
        <v>0</v>
      </c>
      <c r="L251" s="766">
        <f t="shared" si="251"/>
        <v>0</v>
      </c>
      <c r="M251" s="766">
        <f t="shared" si="251"/>
        <v>0</v>
      </c>
      <c r="N251" s="766">
        <f t="shared" si="251"/>
        <v>0</v>
      </c>
      <c r="O251" s="766">
        <f t="shared" si="251"/>
        <v>0</v>
      </c>
      <c r="P251" s="766">
        <f t="shared" si="251"/>
        <v>0</v>
      </c>
      <c r="Q251" s="766">
        <f t="shared" si="251"/>
        <v>0</v>
      </c>
      <c r="R251" s="766">
        <f t="shared" si="251"/>
        <v>0</v>
      </c>
      <c r="S251" s="766">
        <f t="shared" si="251"/>
        <v>0</v>
      </c>
      <c r="T251" s="766">
        <f t="shared" si="251"/>
        <v>0</v>
      </c>
      <c r="U251" s="766">
        <f t="shared" si="251"/>
        <v>0</v>
      </c>
      <c r="V251" s="766">
        <f t="shared" si="251"/>
        <v>0</v>
      </c>
      <c r="W251" s="766">
        <f t="shared" si="251"/>
        <v>0</v>
      </c>
      <c r="X251" s="766">
        <f t="shared" ref="X251:Y251" si="252">X227/X$236</f>
        <v>0</v>
      </c>
      <c r="Y251" s="766">
        <f t="shared" si="252"/>
        <v>0</v>
      </c>
      <c r="Z251" s="766">
        <f t="shared" ref="Z251" si="253">Z227/Z$236</f>
        <v>0</v>
      </c>
    </row>
    <row r="252" spans="1:26" s="3" customFormat="1" x14ac:dyDescent="0.2">
      <c r="A252" s="764" t="s">
        <v>98</v>
      </c>
      <c r="B252" s="765" t="s">
        <v>1051</v>
      </c>
      <c r="C252" s="766">
        <f t="shared" ref="C252:W252" si="254">C228/C$236</f>
        <v>2.6986539483490873E-2</v>
      </c>
      <c r="D252" s="766">
        <f t="shared" si="254"/>
        <v>2.7962608704148236E-2</v>
      </c>
      <c r="E252" s="766">
        <f t="shared" si="254"/>
        <v>3.2777268631602831E-2</v>
      </c>
      <c r="F252" s="766">
        <f t="shared" si="254"/>
        <v>2.93982981689647E-2</v>
      </c>
      <c r="G252" s="766">
        <f t="shared" si="254"/>
        <v>3.4449048983608753E-2</v>
      </c>
      <c r="H252" s="766">
        <f t="shared" si="254"/>
        <v>3.7517215351957081E-2</v>
      </c>
      <c r="I252" s="766">
        <f t="shared" si="254"/>
        <v>3.9301819008431646E-2</v>
      </c>
      <c r="J252" s="766">
        <f t="shared" si="254"/>
        <v>4.5834438910666159E-2</v>
      </c>
      <c r="K252" s="766">
        <f t="shared" si="254"/>
        <v>4.4793409355160574E-2</v>
      </c>
      <c r="L252" s="766">
        <f t="shared" si="254"/>
        <v>5.0854584967508235E-2</v>
      </c>
      <c r="M252" s="766">
        <f t="shared" si="254"/>
        <v>4.6451797751469265E-2</v>
      </c>
      <c r="N252" s="766">
        <f t="shared" si="254"/>
        <v>3.4273627704792566E-2</v>
      </c>
      <c r="O252" s="766">
        <f t="shared" si="254"/>
        <v>3.3805594539360218E-2</v>
      </c>
      <c r="P252" s="766">
        <f t="shared" si="254"/>
        <v>3.7257048504542797E-2</v>
      </c>
      <c r="Q252" s="766">
        <f t="shared" si="254"/>
        <v>3.080459560787192E-2</v>
      </c>
      <c r="R252" s="766">
        <f t="shared" si="254"/>
        <v>2.3482760260762143E-2</v>
      </c>
      <c r="S252" s="766">
        <f t="shared" si="254"/>
        <v>2.2814899468254601E-2</v>
      </c>
      <c r="T252" s="766">
        <f t="shared" si="254"/>
        <v>2.0166993020407933E-2</v>
      </c>
      <c r="U252" s="766">
        <f t="shared" si="254"/>
        <v>2.1152195992854218E-2</v>
      </c>
      <c r="V252" s="766">
        <f t="shared" si="254"/>
        <v>2.4275654157327457E-2</v>
      </c>
      <c r="W252" s="766">
        <f t="shared" si="254"/>
        <v>2.0951519094971675E-2</v>
      </c>
      <c r="X252" s="766">
        <f t="shared" ref="X252:Y252" si="255">X228/X$236</f>
        <v>2.1687693981512393E-2</v>
      </c>
      <c r="Y252" s="766">
        <f t="shared" si="255"/>
        <v>2.1581802201513203E-2</v>
      </c>
      <c r="Z252" s="766">
        <f t="shared" ref="Z252" si="256">Z228/Z$236</f>
        <v>2.5588773039655243E-2</v>
      </c>
    </row>
    <row r="253" spans="1:26" s="10" customFormat="1" x14ac:dyDescent="0.2">
      <c r="A253" s="359" t="s">
        <v>99</v>
      </c>
      <c r="B253" s="360" t="s">
        <v>11</v>
      </c>
      <c r="C253" s="174">
        <f t="shared" ref="C253:W253" si="257">C229/C$236</f>
        <v>5.9745971584285176E-3</v>
      </c>
      <c r="D253" s="174">
        <f t="shared" si="257"/>
        <v>5.51989039817187E-3</v>
      </c>
      <c r="E253" s="174">
        <f t="shared" si="257"/>
        <v>5.1818633150751648E-3</v>
      </c>
      <c r="F253" s="174">
        <f t="shared" si="257"/>
        <v>3.6789250701932431E-3</v>
      </c>
      <c r="G253" s="174">
        <f t="shared" si="257"/>
        <v>3.6411039973224383E-3</v>
      </c>
      <c r="H253" s="174">
        <f t="shared" si="257"/>
        <v>3.4245227275154933E-3</v>
      </c>
      <c r="I253" s="174">
        <f t="shared" si="257"/>
        <v>3.4004381654324507E-3</v>
      </c>
      <c r="J253" s="174">
        <f t="shared" si="257"/>
        <v>3.3393281357342358E-3</v>
      </c>
      <c r="K253" s="174">
        <f t="shared" si="257"/>
        <v>3.3932657766070754E-3</v>
      </c>
      <c r="L253" s="174">
        <f t="shared" si="257"/>
        <v>3.3527582105636116E-3</v>
      </c>
      <c r="M253" s="174">
        <f t="shared" si="257"/>
        <v>3.1205759387109696E-3</v>
      </c>
      <c r="N253" s="174">
        <f t="shared" si="257"/>
        <v>3.3846743549692491E-3</v>
      </c>
      <c r="O253" s="174">
        <f t="shared" si="257"/>
        <v>3.8235811085397787E-3</v>
      </c>
      <c r="P253" s="174">
        <f t="shared" si="257"/>
        <v>4.0187497231450563E-3</v>
      </c>
      <c r="Q253" s="174">
        <f t="shared" si="257"/>
        <v>4.1924190370924439E-3</v>
      </c>
      <c r="R253" s="174">
        <f t="shared" si="257"/>
        <v>3.7418240909671144E-3</v>
      </c>
      <c r="S253" s="174">
        <f t="shared" si="257"/>
        <v>4.3694936801591906E-3</v>
      </c>
      <c r="T253" s="174">
        <f t="shared" si="257"/>
        <v>3.7014342114039529E-3</v>
      </c>
      <c r="U253" s="174">
        <f t="shared" si="257"/>
        <v>3.5072287813414271E-3</v>
      </c>
      <c r="V253" s="174">
        <f t="shared" si="257"/>
        <v>4.6912655674234884E-3</v>
      </c>
      <c r="W253" s="174">
        <f t="shared" si="257"/>
        <v>4.7309776548874255E-3</v>
      </c>
      <c r="X253" s="859">
        <f t="shared" ref="X253:Y253" si="258">X229/X$236</f>
        <v>5.1495452446166119E-3</v>
      </c>
      <c r="Y253" s="859">
        <f t="shared" si="258"/>
        <v>6.2638990761893793E-3</v>
      </c>
      <c r="Z253" s="859">
        <f t="shared" ref="Z253" si="259">Z229/Z$236</f>
        <v>8.6772239064006502E-3</v>
      </c>
    </row>
    <row r="254" spans="1:26" s="10" customFormat="1" x14ac:dyDescent="0.2">
      <c r="A254" s="359" t="s">
        <v>101</v>
      </c>
      <c r="B254" s="360" t="s">
        <v>12</v>
      </c>
      <c r="C254" s="174">
        <f t="shared" ref="C254:W254" si="260">C230/C$236</f>
        <v>0.37695934338139814</v>
      </c>
      <c r="D254" s="174">
        <f t="shared" si="260"/>
        <v>0.36460287720441814</v>
      </c>
      <c r="E254" s="174">
        <f t="shared" si="260"/>
        <v>0.37313480279484584</v>
      </c>
      <c r="F254" s="174">
        <f t="shared" si="260"/>
        <v>0.32569669681871566</v>
      </c>
      <c r="G254" s="174">
        <f t="shared" si="260"/>
        <v>0.36483196823873892</v>
      </c>
      <c r="H254" s="174">
        <f t="shared" si="260"/>
        <v>0.34995258236681548</v>
      </c>
      <c r="I254" s="174">
        <f t="shared" si="260"/>
        <v>0.33480542832215865</v>
      </c>
      <c r="J254" s="174">
        <f t="shared" si="260"/>
        <v>0.34454235836990565</v>
      </c>
      <c r="K254" s="174">
        <f t="shared" si="260"/>
        <v>0.33508021477575667</v>
      </c>
      <c r="L254" s="174">
        <f t="shared" si="260"/>
        <v>0.31173590597806217</v>
      </c>
      <c r="M254" s="174">
        <f t="shared" si="260"/>
        <v>0.31581701281443375</v>
      </c>
      <c r="N254" s="174">
        <f t="shared" si="260"/>
        <v>0.35495635151950333</v>
      </c>
      <c r="O254" s="174">
        <f t="shared" si="260"/>
        <v>0.38356380858473971</v>
      </c>
      <c r="P254" s="174">
        <f t="shared" si="260"/>
        <v>0.37423462196396268</v>
      </c>
      <c r="Q254" s="174">
        <f t="shared" si="260"/>
        <v>0.36040863877898283</v>
      </c>
      <c r="R254" s="174">
        <f t="shared" si="260"/>
        <v>0.37044943694632965</v>
      </c>
      <c r="S254" s="174">
        <f t="shared" si="260"/>
        <v>0.35846160378438491</v>
      </c>
      <c r="T254" s="174">
        <f t="shared" si="260"/>
        <v>0.32247505669400511</v>
      </c>
      <c r="U254" s="174">
        <f t="shared" si="260"/>
        <v>0.34186897495410046</v>
      </c>
      <c r="V254" s="174">
        <f t="shared" si="260"/>
        <v>0.4073260854192205</v>
      </c>
      <c r="W254" s="174">
        <f t="shared" si="260"/>
        <v>0.37868874189559409</v>
      </c>
      <c r="X254" s="859">
        <f t="shared" ref="X254:Y254" si="261">X230/X$236</f>
        <v>0.3726957555236764</v>
      </c>
      <c r="Y254" s="859">
        <f t="shared" si="261"/>
        <v>0.36504811050368235</v>
      </c>
      <c r="Z254" s="859">
        <f t="shared" ref="Z254" si="262">Z230/Z$236</f>
        <v>0.33358936200699341</v>
      </c>
    </row>
    <row r="255" spans="1:26" x14ac:dyDescent="0.2">
      <c r="A255" s="166"/>
      <c r="B255" s="379" t="s">
        <v>560</v>
      </c>
      <c r="C255" s="173">
        <f t="shared" ref="C255:W255" si="263">C234/C$236</f>
        <v>7.3377153761865516E-2</v>
      </c>
      <c r="D255" s="173">
        <f t="shared" si="263"/>
        <v>8.4574878789036551E-2</v>
      </c>
      <c r="E255" s="173">
        <f t="shared" si="263"/>
        <v>8.1239112577978723E-2</v>
      </c>
      <c r="F255" s="173">
        <f t="shared" si="263"/>
        <v>8.5839181343173476E-2</v>
      </c>
      <c r="G255" s="173">
        <f t="shared" si="263"/>
        <v>0.10521107406124815</v>
      </c>
      <c r="H255" s="173">
        <f t="shared" si="263"/>
        <v>0.11482369548046223</v>
      </c>
      <c r="I255" s="173">
        <f t="shared" si="263"/>
        <v>0.11041054227991901</v>
      </c>
      <c r="J255" s="173">
        <f t="shared" si="263"/>
        <v>0.10108066910939467</v>
      </c>
      <c r="K255" s="173">
        <f t="shared" si="263"/>
        <v>0.10112108368273183</v>
      </c>
      <c r="L255" s="173">
        <f t="shared" si="263"/>
        <v>0.11009995150767897</v>
      </c>
      <c r="M255" s="173">
        <f t="shared" si="263"/>
        <v>0.12419577245948019</v>
      </c>
      <c r="N255" s="173">
        <f t="shared" si="263"/>
        <v>0.12561637938419101</v>
      </c>
      <c r="O255" s="173">
        <f t="shared" si="263"/>
        <v>0.10922787477965482</v>
      </c>
      <c r="P255" s="173">
        <f t="shared" si="263"/>
        <v>0.11413968106711145</v>
      </c>
      <c r="Q255" s="173">
        <f t="shared" si="263"/>
        <v>0.11760220674833184</v>
      </c>
      <c r="R255" s="173">
        <f t="shared" si="263"/>
        <v>0.11852802652313972</v>
      </c>
      <c r="S255" s="173">
        <f t="shared" si="263"/>
        <v>8.6295714765545609E-2</v>
      </c>
      <c r="T255" s="173">
        <f t="shared" si="263"/>
        <v>7.8870402453681682E-2</v>
      </c>
      <c r="U255" s="173">
        <f t="shared" si="263"/>
        <v>8.0553945506291816E-2</v>
      </c>
      <c r="V255" s="173">
        <f t="shared" si="263"/>
        <v>9.0400683373034765E-2</v>
      </c>
      <c r="W255" s="173">
        <f t="shared" si="263"/>
        <v>7.9646339804990016E-2</v>
      </c>
      <c r="X255" s="766">
        <f t="shared" ref="X255:Y255" si="264">X234/X$236</f>
        <v>8.6933148382736594E-2</v>
      </c>
      <c r="Y255" s="766">
        <f t="shared" si="264"/>
        <v>8.7470642729310918E-2</v>
      </c>
      <c r="Z255" s="766">
        <f t="shared" ref="Z255" si="265">Z234/Z$236</f>
        <v>8.9256192627114414E-2</v>
      </c>
    </row>
    <row r="256" spans="1:26" x14ac:dyDescent="0.2">
      <c r="A256" s="166"/>
      <c r="B256" s="169" t="s">
        <v>400</v>
      </c>
      <c r="C256" s="173">
        <f t="shared" ref="C256:W256" si="266">C235/C$236</f>
        <v>-7.3609836911901145E-3</v>
      </c>
      <c r="D256" s="173">
        <f t="shared" si="266"/>
        <v>-6.0206325601680011E-3</v>
      </c>
      <c r="E256" s="173">
        <f t="shared" si="266"/>
        <v>-6.4332581517125252E-3</v>
      </c>
      <c r="F256" s="173">
        <f t="shared" si="266"/>
        <v>-5.8606445959341552E-3</v>
      </c>
      <c r="G256" s="173">
        <f t="shared" si="266"/>
        <v>-9.3357604126049331E-3</v>
      </c>
      <c r="H256" s="173">
        <f t="shared" si="266"/>
        <v>-1.1656981527375845E-2</v>
      </c>
      <c r="I256" s="173">
        <f t="shared" si="266"/>
        <v>-1.1832736061746195E-2</v>
      </c>
      <c r="J256" s="173">
        <f t="shared" si="266"/>
        <v>-1.641654274476825E-2</v>
      </c>
      <c r="K256" s="173">
        <f t="shared" si="266"/>
        <v>-7.5919199604716067E-3</v>
      </c>
      <c r="L256" s="173">
        <f t="shared" si="266"/>
        <v>-7.899270673262522E-3</v>
      </c>
      <c r="M256" s="173">
        <f t="shared" si="266"/>
        <v>-9.7488090259994654E-3</v>
      </c>
      <c r="N256" s="173">
        <f t="shared" si="266"/>
        <v>-1.3368578020507447E-2</v>
      </c>
      <c r="O256" s="173">
        <f t="shared" si="266"/>
        <v>-1.6179096304367972E-2</v>
      </c>
      <c r="P256" s="173">
        <f t="shared" si="266"/>
        <v>-1.5366392848481158E-2</v>
      </c>
      <c r="Q256" s="173">
        <f t="shared" si="266"/>
        <v>-1.6579832107490172E-2</v>
      </c>
      <c r="R256" s="173">
        <f t="shared" si="266"/>
        <v>-1.6154358024837754E-2</v>
      </c>
      <c r="S256" s="173">
        <f t="shared" si="266"/>
        <v>-1.5886276926413031E-2</v>
      </c>
      <c r="T256" s="173">
        <f t="shared" si="266"/>
        <v>-1.5357886433301588E-2</v>
      </c>
      <c r="U256" s="173">
        <f t="shared" si="266"/>
        <v>-1.5026074162874299E-2</v>
      </c>
      <c r="V256" s="173">
        <f t="shared" si="266"/>
        <v>-1.5465849592534988E-2</v>
      </c>
      <c r="W256" s="173">
        <f t="shared" si="266"/>
        <v>-1.3317444725639711E-2</v>
      </c>
      <c r="X256" s="766">
        <f t="shared" ref="X256:Y256" si="267">X235/X$236</f>
        <v>-1.296925169646322E-2</v>
      </c>
      <c r="Y256" s="766">
        <f t="shared" si="267"/>
        <v>-1.0031212432945733E-2</v>
      </c>
      <c r="Z256" s="766">
        <f t="shared" ref="Z256" si="268">Z235/Z$236</f>
        <v>-1.213136905423989E-2</v>
      </c>
    </row>
    <row r="257" spans="1:35" ht="20.25" customHeight="1" x14ac:dyDescent="0.2">
      <c r="A257" s="170"/>
      <c r="B257" s="171" t="s">
        <v>562</v>
      </c>
      <c r="C257" s="181">
        <f t="shared" ref="C257:W257" si="269">C236/C$236</f>
        <v>1</v>
      </c>
      <c r="D257" s="181">
        <f t="shared" si="269"/>
        <v>1</v>
      </c>
      <c r="E257" s="181">
        <f t="shared" si="269"/>
        <v>1</v>
      </c>
      <c r="F257" s="181">
        <f t="shared" si="269"/>
        <v>1</v>
      </c>
      <c r="G257" s="181">
        <f t="shared" si="269"/>
        <v>1</v>
      </c>
      <c r="H257" s="181">
        <f t="shared" si="269"/>
        <v>1</v>
      </c>
      <c r="I257" s="181">
        <f t="shared" si="269"/>
        <v>1</v>
      </c>
      <c r="J257" s="181">
        <f t="shared" si="269"/>
        <v>1</v>
      </c>
      <c r="K257" s="181">
        <f t="shared" si="269"/>
        <v>1</v>
      </c>
      <c r="L257" s="181">
        <f t="shared" si="269"/>
        <v>1</v>
      </c>
      <c r="M257" s="181">
        <f t="shared" si="269"/>
        <v>1</v>
      </c>
      <c r="N257" s="181">
        <f t="shared" si="269"/>
        <v>1</v>
      </c>
      <c r="O257" s="181">
        <f t="shared" si="269"/>
        <v>1</v>
      </c>
      <c r="P257" s="181">
        <f t="shared" si="269"/>
        <v>1</v>
      </c>
      <c r="Q257" s="181">
        <f t="shared" si="269"/>
        <v>1</v>
      </c>
      <c r="R257" s="181">
        <f t="shared" si="269"/>
        <v>1</v>
      </c>
      <c r="S257" s="181">
        <f t="shared" si="269"/>
        <v>1</v>
      </c>
      <c r="T257" s="181">
        <f t="shared" si="269"/>
        <v>1</v>
      </c>
      <c r="U257" s="181">
        <f t="shared" si="269"/>
        <v>1</v>
      </c>
      <c r="V257" s="181">
        <f t="shared" si="269"/>
        <v>1</v>
      </c>
      <c r="W257" s="181">
        <f t="shared" si="269"/>
        <v>1</v>
      </c>
      <c r="X257" s="874">
        <f t="shared" ref="X257:Y257" si="270">X236/X$236</f>
        <v>1</v>
      </c>
      <c r="Y257" s="874">
        <f t="shared" si="270"/>
        <v>1</v>
      </c>
      <c r="Z257" s="874">
        <f t="shared" ref="Z257" si="271">Z236/Z$236</f>
        <v>1</v>
      </c>
    </row>
    <row r="258" spans="1:35" x14ac:dyDescent="0.2">
      <c r="A258" s="972" t="s">
        <v>1388</v>
      </c>
      <c r="B258" s="957"/>
      <c r="C258" s="973"/>
      <c r="D258" s="973"/>
      <c r="E258" s="973"/>
      <c r="F258" s="973"/>
      <c r="G258" s="973"/>
      <c r="H258" s="973"/>
      <c r="I258" s="973"/>
      <c r="J258" s="973"/>
      <c r="K258" s="973"/>
      <c r="L258" s="973"/>
      <c r="M258" s="973"/>
      <c r="N258" s="973"/>
      <c r="O258" s="973"/>
      <c r="P258" s="973"/>
      <c r="Q258" s="973"/>
      <c r="R258" s="973"/>
      <c r="S258" s="973"/>
      <c r="T258" s="973"/>
      <c r="U258" s="973"/>
      <c r="V258" s="973"/>
      <c r="W258" s="973"/>
      <c r="X258" s="974"/>
      <c r="Y258" s="974"/>
      <c r="Z258" s="974"/>
    </row>
    <row r="259" spans="1:35" s="144" customFormat="1" ht="20.25" customHeight="1" x14ac:dyDescent="0.2">
      <c r="A259" s="180" t="s">
        <v>1188</v>
      </c>
      <c r="X259" s="967"/>
      <c r="Y259" s="967"/>
      <c r="Z259" s="967"/>
    </row>
    <row r="260" spans="1:35" ht="15" x14ac:dyDescent="0.2">
      <c r="A260" s="132" t="str">
        <f>Index!B66</f>
        <v>Table 7k :   Yap: GDP by income component, current prices, FY2003-FY2018</v>
      </c>
    </row>
    <row r="261" spans="1:35" ht="18.75" customHeight="1" x14ac:dyDescent="0.2">
      <c r="A261" s="159"/>
      <c r="B261" s="160" t="s">
        <v>397</v>
      </c>
      <c r="C261" s="161" t="str">
        <f t="shared" ref="C261:W261" si="272">C2</f>
        <v>FY1995</v>
      </c>
      <c r="D261" s="161" t="str">
        <f t="shared" si="272"/>
        <v>FY1996</v>
      </c>
      <c r="E261" s="161" t="str">
        <f t="shared" si="272"/>
        <v>FY1997</v>
      </c>
      <c r="F261" s="161" t="str">
        <f t="shared" si="272"/>
        <v>FY1998</v>
      </c>
      <c r="G261" s="161" t="str">
        <f t="shared" si="272"/>
        <v>FY1999</v>
      </c>
      <c r="H261" s="161" t="str">
        <f t="shared" si="272"/>
        <v>FY2000</v>
      </c>
      <c r="I261" s="161" t="str">
        <f t="shared" si="272"/>
        <v>FY2001</v>
      </c>
      <c r="J261" s="161" t="str">
        <f t="shared" si="272"/>
        <v>FY2002</v>
      </c>
      <c r="K261" s="161" t="str">
        <f t="shared" si="272"/>
        <v>FY2003</v>
      </c>
      <c r="L261" s="161" t="str">
        <f t="shared" si="272"/>
        <v>FY2004</v>
      </c>
      <c r="M261" s="161" t="str">
        <f t="shared" si="272"/>
        <v>FY2005</v>
      </c>
      <c r="N261" s="161" t="str">
        <f t="shared" si="272"/>
        <v>FY2006</v>
      </c>
      <c r="O261" s="161" t="str">
        <f t="shared" si="272"/>
        <v>FY2007</v>
      </c>
      <c r="P261" s="161" t="str">
        <f t="shared" si="272"/>
        <v>FY2008</v>
      </c>
      <c r="Q261" s="161" t="str">
        <f t="shared" si="272"/>
        <v>FY2009</v>
      </c>
      <c r="R261" s="161" t="str">
        <f t="shared" si="272"/>
        <v>FY2010</v>
      </c>
      <c r="S261" s="161" t="str">
        <f t="shared" si="272"/>
        <v>FY2011</v>
      </c>
      <c r="T261" s="161" t="str">
        <f t="shared" si="272"/>
        <v>FY2012</v>
      </c>
      <c r="U261" s="161" t="str">
        <f t="shared" si="272"/>
        <v>FY2013</v>
      </c>
      <c r="V261" s="161" t="str">
        <f t="shared" si="272"/>
        <v>FY2014</v>
      </c>
      <c r="W261" s="161" t="str">
        <f t="shared" si="272"/>
        <v>FY2015</v>
      </c>
      <c r="X261" s="857" t="str">
        <f t="shared" ref="X261:Y261" si="273">X2</f>
        <v>FY2016</v>
      </c>
      <c r="Y261" s="857" t="str">
        <f t="shared" si="273"/>
        <v>FY2017</v>
      </c>
      <c r="Z261" s="857" t="str">
        <f t="shared" ref="Z261" si="274">Z2</f>
        <v>FY2018</v>
      </c>
    </row>
    <row r="262" spans="1:35" ht="18.75" customHeight="1" x14ac:dyDescent="0.2">
      <c r="A262" s="162"/>
      <c r="B262" s="163" t="s">
        <v>358</v>
      </c>
      <c r="C262" s="164">
        <v>15.033125052118738</v>
      </c>
      <c r="D262" s="164">
        <v>16.067761316400947</v>
      </c>
      <c r="E262" s="164">
        <v>16.030179203418772</v>
      </c>
      <c r="F262" s="164">
        <v>17.335125694462171</v>
      </c>
      <c r="G262" s="164">
        <v>16.454492659989612</v>
      </c>
      <c r="H262" s="164">
        <v>17.457445254164856</v>
      </c>
      <c r="I262" s="164">
        <v>18.414640216385205</v>
      </c>
      <c r="J262" s="164">
        <v>18.613876697561317</v>
      </c>
      <c r="K262" s="164">
        <v>19.429087304006035</v>
      </c>
      <c r="L262" s="164">
        <v>19.428412593310519</v>
      </c>
      <c r="M262" s="164">
        <v>19.043030736611566</v>
      </c>
      <c r="N262" s="164">
        <v>19.2629945221206</v>
      </c>
      <c r="O262" s="164">
        <v>18.701000693110547</v>
      </c>
      <c r="P262" s="164">
        <v>19.349929126254136</v>
      </c>
      <c r="Q262" s="164">
        <v>20.316226756989067</v>
      </c>
      <c r="R262" s="164">
        <v>20.661306999820081</v>
      </c>
      <c r="S262" s="164">
        <v>21.371584080626413</v>
      </c>
      <c r="T262" s="164">
        <v>21.920500918369168</v>
      </c>
      <c r="U262" s="164">
        <v>21.777480299128353</v>
      </c>
      <c r="V262" s="164">
        <v>21.162414212517941</v>
      </c>
      <c r="W262" s="164">
        <v>21.899721131197158</v>
      </c>
      <c r="X262" s="875">
        <v>20.787936719460127</v>
      </c>
      <c r="Y262" s="875">
        <v>21.163867799220178</v>
      </c>
      <c r="Z262" s="875">
        <v>22.569188735546355</v>
      </c>
      <c r="AH262" s="370"/>
      <c r="AI262" s="370"/>
    </row>
    <row r="263" spans="1:35" x14ac:dyDescent="0.2">
      <c r="A263" s="162"/>
      <c r="B263" s="165" t="s">
        <v>401</v>
      </c>
      <c r="C263" s="164">
        <v>4.8038789970715046</v>
      </c>
      <c r="D263" s="164">
        <v>5.8101829405388292</v>
      </c>
      <c r="E263" s="164">
        <v>5.0316628482164116</v>
      </c>
      <c r="F263" s="164">
        <v>9.0530559105757415</v>
      </c>
      <c r="G263" s="164">
        <v>5.6855011281142822</v>
      </c>
      <c r="H263" s="164">
        <v>5.9647351240284587</v>
      </c>
      <c r="I263" s="164">
        <v>7.4119297115225509</v>
      </c>
      <c r="J263" s="164">
        <v>6.5311917645934967</v>
      </c>
      <c r="K263" s="164">
        <v>7.1273354764228625</v>
      </c>
      <c r="L263" s="164">
        <v>6.5242746042007802</v>
      </c>
      <c r="M263" s="164">
        <v>7.9932471696866418</v>
      </c>
      <c r="N263" s="164">
        <v>5.8093037455047947</v>
      </c>
      <c r="O263" s="164">
        <v>6.6893917965707859</v>
      </c>
      <c r="P263" s="164">
        <v>8.004609070439523</v>
      </c>
      <c r="Q263" s="164">
        <v>9.9442176372468882</v>
      </c>
      <c r="R263" s="164">
        <v>7.9039487818768022</v>
      </c>
      <c r="S263" s="164">
        <v>10.206468965641713</v>
      </c>
      <c r="T263" s="164">
        <v>14.709391323700247</v>
      </c>
      <c r="U263" s="164">
        <v>11.550676590668028</v>
      </c>
      <c r="V263" s="164">
        <v>4.7466932373607671</v>
      </c>
      <c r="W263" s="164">
        <v>8.3310015603416119</v>
      </c>
      <c r="X263" s="875">
        <v>8.8690798071749359</v>
      </c>
      <c r="Y263" s="875">
        <v>10.27418543913646</v>
      </c>
      <c r="Z263" s="875">
        <v>9.3233244322952622</v>
      </c>
      <c r="AH263" s="370"/>
      <c r="AI263" s="370"/>
    </row>
    <row r="264" spans="1:35" x14ac:dyDescent="0.2">
      <c r="A264" s="162"/>
      <c r="B264" s="165" t="s">
        <v>402</v>
      </c>
      <c r="C264" s="164">
        <v>1.1265390256418231</v>
      </c>
      <c r="D264" s="164">
        <v>1.170356255712022</v>
      </c>
      <c r="E264" s="164">
        <v>1.2051968623870812</v>
      </c>
      <c r="F264" s="164">
        <v>1.2245585288094878</v>
      </c>
      <c r="G264" s="164">
        <v>1.3546453353562564</v>
      </c>
      <c r="H264" s="164">
        <v>1.5301102487338332</v>
      </c>
      <c r="I264" s="164">
        <v>1.5446110526629735</v>
      </c>
      <c r="J264" s="164">
        <v>1.5126117178248029</v>
      </c>
      <c r="K264" s="164">
        <v>1.6140335328549362</v>
      </c>
      <c r="L264" s="164">
        <v>1.6037082437713945</v>
      </c>
      <c r="M264" s="164">
        <v>1.6616698412813391</v>
      </c>
      <c r="N264" s="164">
        <v>2.2834444995340752</v>
      </c>
      <c r="O264" s="164">
        <v>2.4853254718127475</v>
      </c>
      <c r="P264" s="164">
        <v>1.9157194754465321</v>
      </c>
      <c r="Q264" s="164">
        <v>3.0555844704625104</v>
      </c>
      <c r="R264" s="164">
        <v>4.0441130411327926</v>
      </c>
      <c r="S264" s="164">
        <v>3.8231637025827432</v>
      </c>
      <c r="T264" s="164">
        <v>3.0808119978744677</v>
      </c>
      <c r="U264" s="164">
        <v>2.9250081321016266</v>
      </c>
      <c r="V264" s="164">
        <v>3.3370599614278271</v>
      </c>
      <c r="W264" s="164">
        <v>4.3535340869548529</v>
      </c>
      <c r="X264" s="875">
        <v>4.2429287162568752</v>
      </c>
      <c r="Y264" s="875">
        <v>3.8115113071024016</v>
      </c>
      <c r="Z264" s="875">
        <v>3.0506329541857</v>
      </c>
      <c r="AH264" s="370"/>
      <c r="AI264" s="370"/>
    </row>
    <row r="265" spans="1:35" x14ac:dyDescent="0.2">
      <c r="A265" s="162"/>
      <c r="B265" s="165" t="s">
        <v>560</v>
      </c>
      <c r="C265" s="164">
        <v>2.2658954299000973</v>
      </c>
      <c r="D265" s="164">
        <v>2.0970590848596951</v>
      </c>
      <c r="E265" s="164">
        <v>2.7430654515206361</v>
      </c>
      <c r="F265" s="164">
        <v>3.4446689157819579</v>
      </c>
      <c r="G265" s="164">
        <v>3.8254457174286607</v>
      </c>
      <c r="H265" s="164">
        <v>4.6549204139049243</v>
      </c>
      <c r="I265" s="164">
        <v>4.5081454168804767</v>
      </c>
      <c r="J265" s="164">
        <v>4.1456271280736186</v>
      </c>
      <c r="K265" s="164">
        <v>4.5712380000000001</v>
      </c>
      <c r="L265" s="164">
        <v>4.438771</v>
      </c>
      <c r="M265" s="164">
        <v>5.5949297592256526</v>
      </c>
      <c r="N265" s="164">
        <v>5.6095419299999998</v>
      </c>
      <c r="O265" s="164">
        <v>4.816466878629563</v>
      </c>
      <c r="P265" s="164">
        <v>3.0748143087145685</v>
      </c>
      <c r="Q265" s="164">
        <v>4.1184748926352794</v>
      </c>
      <c r="R265" s="164">
        <v>5.3238943625470068</v>
      </c>
      <c r="S265" s="164">
        <v>3.751587008788559</v>
      </c>
      <c r="T265" s="164">
        <v>3.9438308913862317</v>
      </c>
      <c r="U265" s="164">
        <v>3.7253082482227224</v>
      </c>
      <c r="V265" s="164">
        <v>3.2219323270106677</v>
      </c>
      <c r="W265" s="164">
        <v>3.2589281264269321</v>
      </c>
      <c r="X265" s="875">
        <v>3.830423979856012</v>
      </c>
      <c r="Y265" s="875">
        <v>4.3454463078605174</v>
      </c>
      <c r="Z265" s="875">
        <v>3.4105739030698201</v>
      </c>
      <c r="AH265" s="370"/>
      <c r="AI265" s="370"/>
    </row>
    <row r="266" spans="1:35" x14ac:dyDescent="0.2">
      <c r="A266" s="162"/>
      <c r="B266" s="165" t="s">
        <v>400</v>
      </c>
      <c r="C266" s="164">
        <v>-0.25808797469759887</v>
      </c>
      <c r="D266" s="164">
        <v>-0.22504005313934058</v>
      </c>
      <c r="E266" s="164">
        <v>-0.24181823585712511</v>
      </c>
      <c r="F266" s="164">
        <v>-0.2570552802122667</v>
      </c>
      <c r="G266" s="164">
        <v>-0.37611434591256138</v>
      </c>
      <c r="H266" s="164">
        <v>-0.49462304571492194</v>
      </c>
      <c r="I266" s="164">
        <v>-0.53017459721306459</v>
      </c>
      <c r="J266" s="164">
        <v>-0.71568750126689695</v>
      </c>
      <c r="K266" s="164">
        <v>-0.35139716882224237</v>
      </c>
      <c r="L266" s="164">
        <v>-0.34484772774906691</v>
      </c>
      <c r="M266" s="164">
        <v>-0.458424608233307</v>
      </c>
      <c r="N266" s="164">
        <v>-0.62297229301842438</v>
      </c>
      <c r="O266" s="164">
        <v>-0.77253853370201797</v>
      </c>
      <c r="P266" s="164">
        <v>-0.72931869228368029</v>
      </c>
      <c r="Q266" s="164">
        <v>-0.86867073045664189</v>
      </c>
      <c r="R266" s="164">
        <v>-0.84784465274508136</v>
      </c>
      <c r="S266" s="164">
        <v>-0.85371977741984184</v>
      </c>
      <c r="T266" s="164">
        <v>-0.89932468422444589</v>
      </c>
      <c r="U266" s="164">
        <v>-0.82709981935832744</v>
      </c>
      <c r="V266" s="164">
        <v>-0.74084331629912348</v>
      </c>
      <c r="W266" s="164">
        <v>-0.70276773121097147</v>
      </c>
      <c r="X266" s="875">
        <v>-0.67831488761455261</v>
      </c>
      <c r="Y266" s="875">
        <v>-0.55652913148984862</v>
      </c>
      <c r="Z266" s="875">
        <v>-0.63116914437601035</v>
      </c>
      <c r="AH266" s="370"/>
      <c r="AI266" s="370"/>
    </row>
    <row r="267" spans="1:35" x14ac:dyDescent="0.2">
      <c r="A267" s="166"/>
      <c r="B267" s="167" t="s">
        <v>403</v>
      </c>
      <c r="C267" s="168">
        <v>22.971350530034563</v>
      </c>
      <c r="D267" s="168">
        <v>24.920319544372152</v>
      </c>
      <c r="E267" s="168">
        <v>24.768286129685773</v>
      </c>
      <c r="F267" s="168">
        <v>30.800353769417093</v>
      </c>
      <c r="G267" s="168">
        <v>26.943970494976249</v>
      </c>
      <c r="H267" s="168">
        <v>29.112587995117153</v>
      </c>
      <c r="I267" s="168">
        <v>31.34915180023814</v>
      </c>
      <c r="J267" s="168">
        <v>30.087619806786339</v>
      </c>
      <c r="K267" s="168">
        <v>32.390297144461584</v>
      </c>
      <c r="L267" s="168">
        <v>31.650318713533625</v>
      </c>
      <c r="M267" s="168">
        <v>33.83445289857189</v>
      </c>
      <c r="N267" s="168">
        <v>32.342312404141047</v>
      </c>
      <c r="O267" s="168">
        <v>31.919646306421626</v>
      </c>
      <c r="P267" s="168">
        <v>31.615753288571081</v>
      </c>
      <c r="Q267" s="168">
        <v>36.565833026877101</v>
      </c>
      <c r="R267" s="168">
        <v>37.085418532631607</v>
      </c>
      <c r="S267" s="168">
        <v>38.299083980219592</v>
      </c>
      <c r="T267" s="168">
        <v>42.755210447105675</v>
      </c>
      <c r="U267" s="168">
        <v>39.151373450762406</v>
      </c>
      <c r="V267" s="168">
        <v>31.727256422018076</v>
      </c>
      <c r="W267" s="168">
        <v>37.140417173709587</v>
      </c>
      <c r="X267" s="869">
        <v>37.052054335133398</v>
      </c>
      <c r="Y267" s="869">
        <v>39.038481721829712</v>
      </c>
      <c r="Z267" s="869">
        <v>37.722550880721123</v>
      </c>
      <c r="AH267" s="370"/>
      <c r="AI267" s="370"/>
    </row>
    <row r="268" spans="1:35" s="785" customFormat="1" x14ac:dyDescent="0.2">
      <c r="A268" s="784"/>
      <c r="B268" s="783" t="s">
        <v>404</v>
      </c>
      <c r="C268" s="766">
        <v>0.65517092307117453</v>
      </c>
      <c r="D268" s="766">
        <v>0.66670837109044945</v>
      </c>
      <c r="E268" s="766">
        <v>0.65892788475180808</v>
      </c>
      <c r="F268" s="766">
        <v>0.70222220964508519</v>
      </c>
      <c r="G268" s="766">
        <v>0.66879249844905642</v>
      </c>
      <c r="H268" s="766">
        <v>0.68610814520918773</v>
      </c>
      <c r="I268" s="766">
        <v>0.69966807342668469</v>
      </c>
      <c r="J268" s="766">
        <v>0.69015414656828511</v>
      </c>
      <c r="K268" s="766">
        <v>0.69979090679878997</v>
      </c>
      <c r="L268" s="766">
        <v>0.72499951223443904</v>
      </c>
      <c r="M268" s="766">
        <v>0.71951988153193225</v>
      </c>
      <c r="N268" s="766">
        <v>0.69404487420052574</v>
      </c>
      <c r="O268" s="766">
        <v>0.66848578946374682</v>
      </c>
      <c r="P268" s="766">
        <v>0.66612866278199778</v>
      </c>
      <c r="Q268" s="766">
        <v>0.69791159204529185</v>
      </c>
      <c r="R268" s="766">
        <v>0.7066048320731827</v>
      </c>
      <c r="S268" s="766">
        <v>0.71268098763805954</v>
      </c>
      <c r="T268" s="766">
        <v>0.73013637676899612</v>
      </c>
      <c r="U268" s="766">
        <v>0.71127018442096435</v>
      </c>
      <c r="V268" s="766">
        <v>0.66233839870210898</v>
      </c>
      <c r="W268" s="766">
        <v>0.70381070563069625</v>
      </c>
      <c r="X268" s="766">
        <v>0.70842823490620199</v>
      </c>
      <c r="Y268" s="766">
        <v>0.70365283873461693</v>
      </c>
      <c r="Z268" s="766">
        <v>0.72504524417743943</v>
      </c>
      <c r="AA268" s="3"/>
      <c r="AB268" s="3"/>
      <c r="AC268" s="3"/>
      <c r="AD268" s="3"/>
      <c r="AE268" s="3"/>
      <c r="AF268" s="3"/>
      <c r="AG268" s="3"/>
      <c r="AH268" s="786"/>
      <c r="AI268" s="786"/>
    </row>
    <row r="269" spans="1:35" ht="17.25" customHeight="1" x14ac:dyDescent="0.2">
      <c r="A269" s="166"/>
      <c r="B269" s="165" t="s">
        <v>405</v>
      </c>
      <c r="C269" s="164">
        <v>9.7967644588666651</v>
      </c>
      <c r="D269" s="164">
        <v>10.080147055792212</v>
      </c>
      <c r="E269" s="164">
        <v>10.358649463432908</v>
      </c>
      <c r="F269" s="164">
        <v>10.537620886248083</v>
      </c>
      <c r="G269" s="164">
        <v>10.749937093824592</v>
      </c>
      <c r="H269" s="164">
        <v>10.635587942013368</v>
      </c>
      <c r="I269" s="164">
        <v>10.682364393823828</v>
      </c>
      <c r="J269" s="164">
        <v>10.66962728361891</v>
      </c>
      <c r="K269" s="164">
        <v>11.004858200864575</v>
      </c>
      <c r="L269" s="164">
        <v>9.0619076798792317</v>
      </c>
      <c r="M269" s="164">
        <v>10.259022310457844</v>
      </c>
      <c r="N269" s="164">
        <v>11.329321785207576</v>
      </c>
      <c r="O269" s="164">
        <v>12.903687336667517</v>
      </c>
      <c r="P269" s="164">
        <v>12.922798881925381</v>
      </c>
      <c r="Q269" s="164">
        <v>12.90666859923499</v>
      </c>
      <c r="R269" s="164">
        <v>12.480694566195446</v>
      </c>
      <c r="S269" s="164">
        <v>12.455357184136268</v>
      </c>
      <c r="T269" s="164">
        <v>12.627880261107144</v>
      </c>
      <c r="U269" s="164">
        <v>12.688782628022008</v>
      </c>
      <c r="V269" s="164">
        <v>13.081869833778246</v>
      </c>
      <c r="W269" s="164">
        <v>12.664907361786318</v>
      </c>
      <c r="X269" s="875">
        <v>12.263645868090732</v>
      </c>
      <c r="Y269" s="875">
        <v>13.222933719579144</v>
      </c>
      <c r="Z269" s="875">
        <v>10.748212789532889</v>
      </c>
      <c r="AH269" s="370"/>
      <c r="AI269" s="370"/>
    </row>
    <row r="270" spans="1:35" x14ac:dyDescent="0.2">
      <c r="A270" s="166"/>
      <c r="B270" s="165" t="s">
        <v>14</v>
      </c>
      <c r="C270" s="164">
        <v>2.2934998067527443</v>
      </c>
      <c r="D270" s="164">
        <v>2.377674465641026</v>
      </c>
      <c r="E270" s="164">
        <v>2.4618304962311459</v>
      </c>
      <c r="F270" s="164">
        <v>2.523289409144315</v>
      </c>
      <c r="G270" s="164">
        <v>2.5935815165044223</v>
      </c>
      <c r="H270" s="164">
        <v>2.6833098255709378</v>
      </c>
      <c r="I270" s="164">
        <v>2.7742324042740472</v>
      </c>
      <c r="J270" s="164">
        <v>2.8382597342565936</v>
      </c>
      <c r="K270" s="164">
        <v>2.8905234621218661</v>
      </c>
      <c r="L270" s="164">
        <v>2.9434149959002953</v>
      </c>
      <c r="M270" s="164">
        <v>2.9301773223427694</v>
      </c>
      <c r="N270" s="164">
        <v>2.9281082860876291</v>
      </c>
      <c r="O270" s="164">
        <v>2.9258433918142805</v>
      </c>
      <c r="P270" s="164">
        <v>2.9233798180357398</v>
      </c>
      <c r="Q270" s="164">
        <v>2.9207147119597301</v>
      </c>
      <c r="R270" s="164">
        <v>2.9178451891778168</v>
      </c>
      <c r="S270" s="164">
        <v>2.9850083853633889</v>
      </c>
      <c r="T270" s="164">
        <v>3.1747510970486674</v>
      </c>
      <c r="U270" s="164">
        <v>3.2041495990010564</v>
      </c>
      <c r="V270" s="164">
        <v>3.092756655098627</v>
      </c>
      <c r="W270" s="164">
        <v>2.9651389947902045</v>
      </c>
      <c r="X270" s="875">
        <v>2.9860750641594493</v>
      </c>
      <c r="Y270" s="875">
        <v>3.2183319181453887</v>
      </c>
      <c r="Z270" s="875">
        <v>3.5570941546975687</v>
      </c>
      <c r="AH270" s="370"/>
      <c r="AI270" s="370"/>
    </row>
    <row r="271" spans="1:35" x14ac:dyDescent="0.2">
      <c r="A271" s="166"/>
      <c r="B271" s="167" t="s">
        <v>406</v>
      </c>
      <c r="C271" s="168">
        <v>12.09026426561941</v>
      </c>
      <c r="D271" s="168">
        <v>12.457821521433239</v>
      </c>
      <c r="E271" s="168">
        <v>12.820479959664054</v>
      </c>
      <c r="F271" s="168">
        <v>13.060910295392398</v>
      </c>
      <c r="G271" s="168">
        <v>13.343518610329014</v>
      </c>
      <c r="H271" s="168">
        <v>13.318897767584305</v>
      </c>
      <c r="I271" s="168">
        <v>13.456596798097875</v>
      </c>
      <c r="J271" s="168">
        <v>13.507887017875504</v>
      </c>
      <c r="K271" s="168">
        <v>13.895381662986441</v>
      </c>
      <c r="L271" s="168">
        <v>12.005322675779528</v>
      </c>
      <c r="M271" s="168">
        <v>13.189199632800614</v>
      </c>
      <c r="N271" s="168">
        <v>14.257430071295204</v>
      </c>
      <c r="O271" s="168">
        <v>15.829530728481798</v>
      </c>
      <c r="P271" s="168">
        <v>15.84617869996112</v>
      </c>
      <c r="Q271" s="168">
        <v>15.827383311194721</v>
      </c>
      <c r="R271" s="168">
        <v>15.398539755373262</v>
      </c>
      <c r="S271" s="168">
        <v>15.440365569499658</v>
      </c>
      <c r="T271" s="168">
        <v>15.802631358155811</v>
      </c>
      <c r="U271" s="168">
        <v>15.892932227023064</v>
      </c>
      <c r="V271" s="168">
        <v>16.174626488876871</v>
      </c>
      <c r="W271" s="168">
        <v>15.630046356576521</v>
      </c>
      <c r="X271" s="869">
        <v>15.249720932250181</v>
      </c>
      <c r="Y271" s="869">
        <v>16.441265637724534</v>
      </c>
      <c r="Z271" s="869">
        <v>14.305306944230459</v>
      </c>
      <c r="AH271" s="370"/>
      <c r="AI271" s="370"/>
    </row>
    <row r="272" spans="1:35" s="785" customFormat="1" x14ac:dyDescent="0.2">
      <c r="A272" s="784"/>
      <c r="B272" s="783" t="s">
        <v>407</v>
      </c>
      <c r="C272" s="766">
        <v>0.34482907692882547</v>
      </c>
      <c r="D272" s="766">
        <v>0.33329162890955044</v>
      </c>
      <c r="E272" s="766">
        <v>0.34107211524819198</v>
      </c>
      <c r="F272" s="766">
        <v>0.29777779035491481</v>
      </c>
      <c r="G272" s="766">
        <v>0.33120750155094353</v>
      </c>
      <c r="H272" s="766">
        <v>0.31389185479081233</v>
      </c>
      <c r="I272" s="766">
        <v>0.30033192657331526</v>
      </c>
      <c r="J272" s="766">
        <v>0.309845853431715</v>
      </c>
      <c r="K272" s="766">
        <v>0.30020909320121014</v>
      </c>
      <c r="L272" s="766">
        <v>0.27500048776556096</v>
      </c>
      <c r="M272" s="766">
        <v>0.28048011846806775</v>
      </c>
      <c r="N272" s="766">
        <v>0.30595512579947431</v>
      </c>
      <c r="O272" s="766">
        <v>0.33151421053625313</v>
      </c>
      <c r="P272" s="766">
        <v>0.33387133721800222</v>
      </c>
      <c r="Q272" s="766">
        <v>0.30208840795470815</v>
      </c>
      <c r="R272" s="766">
        <v>0.29339516792681725</v>
      </c>
      <c r="S272" s="766">
        <v>0.28731901236194041</v>
      </c>
      <c r="T272" s="766">
        <v>0.26986362323100382</v>
      </c>
      <c r="U272" s="766">
        <v>0.28872981557903565</v>
      </c>
      <c r="V272" s="766">
        <v>0.33766160129789108</v>
      </c>
      <c r="W272" s="766">
        <v>0.2961892943693038</v>
      </c>
      <c r="X272" s="766">
        <v>0.29157176509379806</v>
      </c>
      <c r="Y272" s="766">
        <v>0.29634716126538307</v>
      </c>
      <c r="Z272" s="766">
        <v>0.27495475582256057</v>
      </c>
    </row>
    <row r="273" spans="1:35" ht="20.25" customHeight="1" x14ac:dyDescent="0.2">
      <c r="A273" s="170"/>
      <c r="B273" s="171" t="s">
        <v>562</v>
      </c>
      <c r="C273" s="172">
        <v>35.061614795653973</v>
      </c>
      <c r="D273" s="172">
        <v>37.378141065805394</v>
      </c>
      <c r="E273" s="172">
        <v>37.588766089349825</v>
      </c>
      <c r="F273" s="172">
        <v>43.86126406480949</v>
      </c>
      <c r="G273" s="172">
        <v>40.287489105305262</v>
      </c>
      <c r="H273" s="172">
        <v>42.431485762701456</v>
      </c>
      <c r="I273" s="172">
        <v>44.805748598336017</v>
      </c>
      <c r="J273" s="172">
        <v>43.59550682466184</v>
      </c>
      <c r="K273" s="172">
        <v>46.285678807448022</v>
      </c>
      <c r="L273" s="172">
        <v>43.655641389313153</v>
      </c>
      <c r="M273" s="172">
        <v>47.023652531372505</v>
      </c>
      <c r="N273" s="172">
        <v>46.599742475436251</v>
      </c>
      <c r="O273" s="172">
        <v>47.749177034903425</v>
      </c>
      <c r="P273" s="172">
        <v>47.4619319885322</v>
      </c>
      <c r="Q273" s="172">
        <v>52.393216338071824</v>
      </c>
      <c r="R273" s="172">
        <v>52.483958288004871</v>
      </c>
      <c r="S273" s="172">
        <v>53.739449549719254</v>
      </c>
      <c r="T273" s="172">
        <v>58.557841805261489</v>
      </c>
      <c r="U273" s="172">
        <v>55.044305677785474</v>
      </c>
      <c r="V273" s="172">
        <v>47.901882910894948</v>
      </c>
      <c r="W273" s="172">
        <v>52.770463530286108</v>
      </c>
      <c r="X273" s="873">
        <v>52.301775267383576</v>
      </c>
      <c r="Y273" s="873">
        <v>55.479747359554246</v>
      </c>
      <c r="Z273" s="873">
        <v>52.027857824951582</v>
      </c>
      <c r="AH273" s="370"/>
      <c r="AI273" s="370"/>
    </row>
    <row r="274" spans="1:35" x14ac:dyDescent="0.2">
      <c r="A274" s="972" t="s">
        <v>1388</v>
      </c>
      <c r="B274" s="957"/>
      <c r="C274" s="966"/>
      <c r="D274" s="966"/>
      <c r="E274" s="966"/>
      <c r="F274" s="966"/>
      <c r="G274" s="966"/>
      <c r="H274" s="966"/>
      <c r="I274" s="966"/>
      <c r="J274" s="966"/>
      <c r="K274" s="966"/>
      <c r="L274" s="966"/>
      <c r="M274" s="966"/>
      <c r="N274" s="966"/>
      <c r="O274" s="966"/>
      <c r="P274" s="966"/>
      <c r="Q274" s="966"/>
      <c r="R274" s="966"/>
      <c r="S274" s="966"/>
      <c r="T274" s="966"/>
      <c r="U274" s="966"/>
      <c r="V274" s="966"/>
      <c r="W274" s="966"/>
      <c r="X274" s="975"/>
      <c r="Y274" s="975"/>
      <c r="Z274" s="975"/>
      <c r="AH274" s="370"/>
      <c r="AI274" s="370"/>
    </row>
    <row r="275" spans="1:35" s="144" customFormat="1" ht="20.25" customHeight="1" x14ac:dyDescent="0.2">
      <c r="A275" s="180" t="s">
        <v>1188</v>
      </c>
      <c r="X275" s="967"/>
      <c r="Y275" s="967"/>
      <c r="Z275" s="967"/>
      <c r="AA275"/>
      <c r="AB275"/>
      <c r="AC275"/>
      <c r="AD275"/>
      <c r="AE275"/>
      <c r="AF275"/>
      <c r="AG275"/>
    </row>
  </sheetData>
  <phoneticPr fontId="0" type="noConversion"/>
  <pageMargins left="0.74803149606299202" right="0.74803149606299202" top="0.98425196850393704" bottom="0.98425196850393704" header="0.511811023622047" footer="0.511811023622047"/>
  <pageSetup scale="61" fitToHeight="0" orientation="landscape" r:id="rId1"/>
  <headerFooter alignWithMargins="0"/>
  <rowBreaks count="10" manualBreakCount="10">
    <brk id="26" max="25" man="1"/>
    <brk id="52" max="25" man="1"/>
    <brk id="78" max="16383" man="1"/>
    <brk id="104" max="25" man="1"/>
    <brk id="129" max="25" man="1"/>
    <brk id="154" max="16383" man="1"/>
    <brk id="180" max="25" man="1"/>
    <brk id="210" max="25" man="1"/>
    <brk id="240" max="25" man="1"/>
    <brk id="259" max="2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8"/>
  <dimension ref="A2:X131"/>
  <sheetViews>
    <sheetView view="pageBreakPreview" zoomScale="80" zoomScaleNormal="80" zoomScaleSheetLayoutView="80" workbookViewId="0">
      <pane xSplit="1" topLeftCell="H1" activePane="topRight" state="frozen"/>
      <selection activeCell="A2" sqref="A2"/>
      <selection pane="topRight" activeCell="A2" sqref="A2"/>
    </sheetView>
  </sheetViews>
  <sheetFormatPr defaultRowHeight="12.75" outlineLevelCol="1" x14ac:dyDescent="0.2"/>
  <cols>
    <col min="1" max="1" width="25" customWidth="1"/>
    <col min="2" max="7" width="10.28515625" style="17" hidden="1" customWidth="1" outlineLevel="1"/>
    <col min="8" max="8" width="10.28515625" style="17" customWidth="1" collapsed="1"/>
    <col min="9" max="14" width="10.28515625" style="17" customWidth="1"/>
    <col min="15" max="21" width="10.28515625" style="52" customWidth="1"/>
  </cols>
  <sheetData>
    <row r="2" spans="1:24" ht="18" customHeight="1" thickBot="1" x14ac:dyDescent="0.25">
      <c r="A2" s="374" t="str">
        <f>Index!B73</f>
        <v>Table 8a :   FSM: Visitor arrivals by year (sum of four FSM states): FY2003-FY2016</v>
      </c>
      <c r="B2" s="16"/>
      <c r="C2" s="16"/>
      <c r="D2" s="16"/>
      <c r="E2" s="16"/>
      <c r="F2" s="16"/>
      <c r="G2" s="16"/>
      <c r="H2" s="16"/>
      <c r="I2" s="16"/>
      <c r="J2" s="16"/>
      <c r="K2" s="16"/>
      <c r="L2" s="16"/>
      <c r="M2" s="16"/>
      <c r="N2" s="16"/>
      <c r="O2" s="392"/>
      <c r="P2" s="392"/>
      <c r="Q2" s="392"/>
      <c r="R2" s="392"/>
      <c r="S2" s="392"/>
      <c r="T2" s="392"/>
      <c r="U2" s="392"/>
      <c r="V2" s="109"/>
      <c r="W2" s="109"/>
      <c r="X2" s="109"/>
    </row>
    <row r="3" spans="1:24" s="109" customFormat="1" ht="16.5" customHeight="1" thickBot="1" x14ac:dyDescent="0.25">
      <c r="A3" s="108"/>
      <c r="B3" s="99" t="str">
        <f>GNI!E2</f>
        <v>FY1997</v>
      </c>
      <c r="C3" s="99" t="str">
        <f>GNI!F2</f>
        <v>FY1998</v>
      </c>
      <c r="D3" s="99" t="str">
        <f>GNI!G2</f>
        <v>FY1999</v>
      </c>
      <c r="E3" s="99" t="str">
        <f>GNI!H2</f>
        <v>FY2000</v>
      </c>
      <c r="F3" s="99" t="str">
        <f>GNI!I2</f>
        <v>FY2001</v>
      </c>
      <c r="G3" s="99" t="str">
        <f>GNI!J2</f>
        <v>FY2002</v>
      </c>
      <c r="H3" s="99" t="str">
        <f>GNI!K2</f>
        <v>FY2003</v>
      </c>
      <c r="I3" s="99" t="str">
        <f>GNI!L2</f>
        <v>FY2004</v>
      </c>
      <c r="J3" s="99" t="str">
        <f>GNI!M2</f>
        <v>FY2005</v>
      </c>
      <c r="K3" s="99" t="str">
        <f>GNI!N2</f>
        <v>FY2006</v>
      </c>
      <c r="L3" s="99" t="str">
        <f>GNI!O2</f>
        <v>FY2007</v>
      </c>
      <c r="M3" s="99" t="str">
        <f>GNI!P2</f>
        <v>FY2008</v>
      </c>
      <c r="N3" s="99" t="str">
        <f>GNI!Q2</f>
        <v>FY2009</v>
      </c>
      <c r="O3" s="99" t="str">
        <f>GNI!R2</f>
        <v>FY2010</v>
      </c>
      <c r="P3" s="99" t="str">
        <f>GNI!S2</f>
        <v>FY2011</v>
      </c>
      <c r="Q3" s="99" t="str">
        <f>GNI!T2</f>
        <v>FY2012</v>
      </c>
      <c r="R3" s="99" t="str">
        <f>GNI!U2</f>
        <v>FY2013</v>
      </c>
      <c r="S3" s="99" t="s">
        <v>1019</v>
      </c>
      <c r="T3" s="99" t="s">
        <v>1035</v>
      </c>
      <c r="U3" s="99" t="s">
        <v>1098</v>
      </c>
      <c r="V3"/>
      <c r="W3"/>
      <c r="X3"/>
    </row>
    <row r="4" spans="1:24" ht="15.75" customHeight="1" x14ac:dyDescent="0.2">
      <c r="A4" s="316" t="s">
        <v>514</v>
      </c>
      <c r="H4" s="391"/>
      <c r="I4" s="391"/>
      <c r="J4" s="391"/>
      <c r="K4" s="391"/>
      <c r="L4" s="391"/>
      <c r="M4" s="391"/>
      <c r="N4" s="391"/>
      <c r="O4" s="391"/>
      <c r="P4" s="391"/>
      <c r="Q4" s="391"/>
      <c r="R4" s="391"/>
      <c r="S4" s="391"/>
      <c r="T4" s="391"/>
      <c r="U4" s="391"/>
    </row>
    <row r="5" spans="1:24" ht="12.75" customHeight="1" x14ac:dyDescent="0.2">
      <c r="A5" s="371" t="s">
        <v>515</v>
      </c>
      <c r="B5" s="17">
        <f t="shared" ref="B5:I5" si="0">B32+B58+B84+B109</f>
        <v>16058</v>
      </c>
      <c r="C5" s="17">
        <f t="shared" si="0"/>
        <v>13567</v>
      </c>
      <c r="D5" s="17">
        <f t="shared" si="0"/>
        <v>14020</v>
      </c>
      <c r="E5" s="17">
        <f t="shared" si="0"/>
        <v>16310</v>
      </c>
      <c r="F5" s="17">
        <f t="shared" si="0"/>
        <v>14297</v>
      </c>
      <c r="G5" s="17">
        <f t="shared" si="0"/>
        <v>15247</v>
      </c>
      <c r="H5" s="17">
        <f t="shared" si="0"/>
        <v>14917</v>
      </c>
      <c r="I5" s="17">
        <f t="shared" si="0"/>
        <v>14538</v>
      </c>
      <c r="J5" s="17">
        <f t="shared" ref="J5:U9" si="1">J32+J58+J84+J109</f>
        <v>14672</v>
      </c>
      <c r="K5" s="17">
        <f t="shared" si="1"/>
        <v>15662</v>
      </c>
      <c r="L5" s="17">
        <f t="shared" si="1"/>
        <v>16048</v>
      </c>
      <c r="M5" s="17">
        <f t="shared" si="1"/>
        <v>16421</v>
      </c>
      <c r="N5" s="17">
        <f t="shared" si="1"/>
        <v>13343</v>
      </c>
      <c r="O5" s="17">
        <f t="shared" si="1"/>
        <v>13728</v>
      </c>
      <c r="P5" s="17">
        <f t="shared" si="1"/>
        <v>12622</v>
      </c>
      <c r="Q5" s="17">
        <f t="shared" si="1"/>
        <v>12563</v>
      </c>
      <c r="R5" s="17">
        <f t="shared" si="1"/>
        <v>12714</v>
      </c>
      <c r="S5" s="17">
        <f t="shared" si="1"/>
        <v>14811</v>
      </c>
      <c r="T5" s="17">
        <f t="shared" si="1"/>
        <v>11682</v>
      </c>
      <c r="U5" s="17">
        <f t="shared" si="1"/>
        <v>10062.166666666668</v>
      </c>
    </row>
    <row r="6" spans="1:24" ht="12.75" customHeight="1" x14ac:dyDescent="0.2">
      <c r="A6" s="371" t="s">
        <v>516</v>
      </c>
      <c r="B6" s="17">
        <f t="shared" ref="B6:I6" si="2">B33+B59+B85+B110</f>
        <v>2759</v>
      </c>
      <c r="C6" s="17">
        <f t="shared" si="2"/>
        <v>2341</v>
      </c>
      <c r="D6" s="17">
        <f t="shared" si="2"/>
        <v>2774</v>
      </c>
      <c r="E6" s="17">
        <f t="shared" si="2"/>
        <v>3974</v>
      </c>
      <c r="F6" s="17">
        <f t="shared" si="2"/>
        <v>3112</v>
      </c>
      <c r="G6" s="17">
        <f t="shared" si="2"/>
        <v>4631</v>
      </c>
      <c r="H6" s="17">
        <f t="shared" si="2"/>
        <v>4995</v>
      </c>
      <c r="I6" s="17">
        <f t="shared" si="2"/>
        <v>5088</v>
      </c>
      <c r="J6" s="17">
        <f t="shared" ref="J6:P6" si="3">J33+J59+J85+J110</f>
        <v>5291</v>
      </c>
      <c r="K6" s="17">
        <f t="shared" si="3"/>
        <v>5557</v>
      </c>
      <c r="L6" s="17">
        <f t="shared" si="3"/>
        <v>6307</v>
      </c>
      <c r="M6" s="17">
        <f t="shared" si="3"/>
        <v>5191</v>
      </c>
      <c r="N6" s="17">
        <f t="shared" si="3"/>
        <v>5075</v>
      </c>
      <c r="O6" s="17">
        <f t="shared" si="3"/>
        <v>5770</v>
      </c>
      <c r="P6" s="17">
        <f t="shared" si="3"/>
        <v>6247</v>
      </c>
      <c r="Q6" s="17">
        <f t="shared" si="1"/>
        <v>5770</v>
      </c>
      <c r="R6" s="17">
        <f t="shared" si="1"/>
        <v>5852</v>
      </c>
      <c r="S6" s="17">
        <f t="shared" si="1"/>
        <v>5509</v>
      </c>
      <c r="T6" s="17">
        <f t="shared" si="1"/>
        <v>5608</v>
      </c>
      <c r="U6" s="17">
        <f t="shared" si="1"/>
        <v>6303.833333333333</v>
      </c>
    </row>
    <row r="7" spans="1:24" ht="12.75" customHeight="1" x14ac:dyDescent="0.2">
      <c r="A7" s="371" t="s">
        <v>517</v>
      </c>
      <c r="B7" s="17">
        <f t="shared" ref="B7:I7" si="4">B34+B60+B86+B111</f>
        <v>241</v>
      </c>
      <c r="C7" s="17">
        <f t="shared" si="4"/>
        <v>303</v>
      </c>
      <c r="D7" s="17">
        <f t="shared" si="4"/>
        <v>380</v>
      </c>
      <c r="E7" s="17">
        <f t="shared" si="4"/>
        <v>466</v>
      </c>
      <c r="F7" s="17">
        <f t="shared" si="4"/>
        <v>475</v>
      </c>
      <c r="G7" s="17">
        <f t="shared" si="4"/>
        <v>674</v>
      </c>
      <c r="H7" s="17">
        <f t="shared" si="4"/>
        <v>671</v>
      </c>
      <c r="I7" s="17">
        <f t="shared" si="4"/>
        <v>678</v>
      </c>
      <c r="J7" s="17">
        <f t="shared" ref="J7:P7" si="5">J34+J60+J86+J111</f>
        <v>696</v>
      </c>
      <c r="K7" s="17">
        <f t="shared" si="5"/>
        <v>668</v>
      </c>
      <c r="L7" s="17">
        <f t="shared" si="5"/>
        <v>657</v>
      </c>
      <c r="M7" s="17">
        <f t="shared" si="5"/>
        <v>506</v>
      </c>
      <c r="N7" s="17">
        <f t="shared" si="5"/>
        <v>507</v>
      </c>
      <c r="O7" s="17">
        <f t="shared" si="5"/>
        <v>747</v>
      </c>
      <c r="P7" s="17">
        <f t="shared" si="5"/>
        <v>622</v>
      </c>
      <c r="Q7" s="17">
        <f t="shared" si="1"/>
        <v>681</v>
      </c>
      <c r="R7" s="17">
        <f t="shared" si="1"/>
        <v>663</v>
      </c>
      <c r="S7" s="17">
        <f t="shared" si="1"/>
        <v>743</v>
      </c>
      <c r="T7" s="17">
        <f t="shared" si="1"/>
        <v>839</v>
      </c>
      <c r="U7" s="17">
        <f t="shared" si="1"/>
        <v>787</v>
      </c>
    </row>
    <row r="8" spans="1:24" ht="12.75" customHeight="1" x14ac:dyDescent="0.2">
      <c r="A8" s="372" t="s">
        <v>518</v>
      </c>
      <c r="B8" s="17">
        <f t="shared" ref="B8:I8" si="6">B35+B61+B87+B112</f>
        <v>388</v>
      </c>
      <c r="C8" s="17">
        <f t="shared" si="6"/>
        <v>372</v>
      </c>
      <c r="D8" s="17">
        <f t="shared" si="6"/>
        <v>454</v>
      </c>
      <c r="E8" s="17">
        <f t="shared" si="6"/>
        <v>1484</v>
      </c>
      <c r="F8" s="17">
        <f t="shared" si="6"/>
        <v>309</v>
      </c>
      <c r="G8" s="17">
        <f t="shared" si="6"/>
        <v>605</v>
      </c>
      <c r="H8" s="17">
        <f t="shared" si="6"/>
        <v>1007</v>
      </c>
      <c r="I8" s="17">
        <f t="shared" si="6"/>
        <v>1217</v>
      </c>
      <c r="J8" s="17">
        <f t="shared" ref="J8:P8" si="7">J35+J61+J87+J112</f>
        <v>1114</v>
      </c>
      <c r="K8" s="17">
        <f t="shared" si="7"/>
        <v>523</v>
      </c>
      <c r="L8" s="17">
        <f t="shared" si="7"/>
        <v>812</v>
      </c>
      <c r="M8" s="17">
        <f t="shared" si="7"/>
        <v>634</v>
      </c>
      <c r="N8" s="17">
        <f t="shared" si="7"/>
        <v>2382</v>
      </c>
      <c r="O8" s="17">
        <f t="shared" si="7"/>
        <v>1126</v>
      </c>
      <c r="P8" s="17">
        <f t="shared" si="7"/>
        <v>866</v>
      </c>
      <c r="Q8" s="17">
        <f t="shared" si="1"/>
        <v>838</v>
      </c>
      <c r="R8" s="17">
        <f t="shared" si="1"/>
        <v>1009</v>
      </c>
      <c r="S8" s="17">
        <f t="shared" si="1"/>
        <v>740</v>
      </c>
      <c r="T8" s="17">
        <f t="shared" si="1"/>
        <v>602</v>
      </c>
      <c r="U8" s="17">
        <f t="shared" si="1"/>
        <v>707.83333333333337</v>
      </c>
    </row>
    <row r="9" spans="1:24" ht="12.75" customHeight="1" x14ac:dyDescent="0.2">
      <c r="A9" s="371" t="s">
        <v>519</v>
      </c>
      <c r="B9" s="17">
        <f t="shared" ref="B9:I9" si="8">B36+B62+B88+B113</f>
        <v>0</v>
      </c>
      <c r="C9" s="17">
        <f t="shared" si="8"/>
        <v>0</v>
      </c>
      <c r="D9" s="17">
        <f t="shared" si="8"/>
        <v>0</v>
      </c>
      <c r="E9" s="17">
        <f t="shared" si="8"/>
        <v>0</v>
      </c>
      <c r="F9" s="17">
        <f t="shared" si="8"/>
        <v>0</v>
      </c>
      <c r="G9" s="17">
        <f t="shared" si="8"/>
        <v>0</v>
      </c>
      <c r="H9" s="17">
        <f t="shared" si="8"/>
        <v>0</v>
      </c>
      <c r="I9" s="17">
        <f t="shared" si="8"/>
        <v>0</v>
      </c>
      <c r="J9" s="17">
        <f t="shared" ref="J9:P9" si="9">J36+J62+J88+J113</f>
        <v>0</v>
      </c>
      <c r="K9" s="17">
        <f t="shared" si="9"/>
        <v>0</v>
      </c>
      <c r="L9" s="17">
        <f t="shared" si="9"/>
        <v>194</v>
      </c>
      <c r="M9" s="17">
        <f t="shared" si="9"/>
        <v>2324</v>
      </c>
      <c r="N9" s="17">
        <f t="shared" si="9"/>
        <v>3186</v>
      </c>
      <c r="O9" s="17">
        <f t="shared" si="9"/>
        <v>3052</v>
      </c>
      <c r="P9" s="17">
        <f t="shared" si="9"/>
        <v>3012</v>
      </c>
      <c r="Q9" s="17">
        <f t="shared" si="1"/>
        <v>2757</v>
      </c>
      <c r="R9" s="17">
        <f t="shared" si="1"/>
        <v>2527</v>
      </c>
      <c r="S9" s="17">
        <f t="shared" si="1"/>
        <v>2368</v>
      </c>
      <c r="T9" s="17">
        <f t="shared" si="1"/>
        <v>2318</v>
      </c>
      <c r="U9" s="17">
        <f t="shared" si="1"/>
        <v>2727</v>
      </c>
    </row>
    <row r="10" spans="1:24" s="10" customFormat="1" ht="12.75" customHeight="1" x14ac:dyDescent="0.2">
      <c r="A10" s="787" t="s">
        <v>1085</v>
      </c>
      <c r="B10" s="788">
        <f>SUM(B5:B9)</f>
        <v>19446</v>
      </c>
      <c r="C10" s="788">
        <f t="shared" ref="C10:N10" si="10">SUM(C5:C9)</f>
        <v>16583</v>
      </c>
      <c r="D10" s="788">
        <f t="shared" si="10"/>
        <v>17628</v>
      </c>
      <c r="E10" s="788">
        <f t="shared" si="10"/>
        <v>22234</v>
      </c>
      <c r="F10" s="788">
        <f t="shared" si="10"/>
        <v>18193</v>
      </c>
      <c r="G10" s="788">
        <f t="shared" si="10"/>
        <v>21157</v>
      </c>
      <c r="H10" s="788">
        <f t="shared" si="10"/>
        <v>21590</v>
      </c>
      <c r="I10" s="788">
        <f t="shared" si="10"/>
        <v>21521</v>
      </c>
      <c r="J10" s="788">
        <f t="shared" si="10"/>
        <v>21773</v>
      </c>
      <c r="K10" s="788">
        <f t="shared" si="10"/>
        <v>22410</v>
      </c>
      <c r="L10" s="788">
        <f t="shared" si="10"/>
        <v>24018</v>
      </c>
      <c r="M10" s="788">
        <f t="shared" si="10"/>
        <v>25076</v>
      </c>
      <c r="N10" s="788">
        <f t="shared" si="10"/>
        <v>24493</v>
      </c>
      <c r="O10" s="788">
        <f>SUM(O5:O9)</f>
        <v>24423</v>
      </c>
      <c r="P10" s="788">
        <f>SUM(P5:P9)</f>
        <v>23369</v>
      </c>
      <c r="Q10" s="788">
        <f t="shared" ref="Q10:U10" si="11">SUM(Q5:Q9)</f>
        <v>22609</v>
      </c>
      <c r="R10" s="788">
        <f t="shared" si="11"/>
        <v>22765</v>
      </c>
      <c r="S10" s="788">
        <f t="shared" si="11"/>
        <v>24171</v>
      </c>
      <c r="T10" s="788">
        <f t="shared" si="11"/>
        <v>21049</v>
      </c>
      <c r="U10" s="788">
        <f t="shared" si="11"/>
        <v>20587.833333333332</v>
      </c>
    </row>
    <row r="11" spans="1:24" ht="12.75" customHeight="1" x14ac:dyDescent="0.2">
      <c r="A11" s="373" t="s">
        <v>520</v>
      </c>
      <c r="O11" s="17"/>
      <c r="P11" s="17"/>
      <c r="Q11" s="17"/>
      <c r="R11" s="17"/>
      <c r="S11" s="17"/>
      <c r="T11" s="17"/>
      <c r="U11" s="17"/>
    </row>
    <row r="12" spans="1:24" x14ac:dyDescent="0.2">
      <c r="A12" s="371" t="s">
        <v>26</v>
      </c>
      <c r="B12" s="17">
        <f t="shared" ref="B12:I12" si="12">B39+B65+B91+B116</f>
        <v>499</v>
      </c>
      <c r="C12" s="17">
        <f t="shared" si="12"/>
        <v>468</v>
      </c>
      <c r="D12" s="17">
        <f t="shared" si="12"/>
        <v>533</v>
      </c>
      <c r="E12" s="17">
        <f t="shared" si="12"/>
        <v>707</v>
      </c>
      <c r="F12" s="17">
        <f t="shared" si="12"/>
        <v>470</v>
      </c>
      <c r="G12" s="17">
        <f t="shared" si="12"/>
        <v>466</v>
      </c>
      <c r="H12" s="17">
        <f t="shared" si="12"/>
        <v>497</v>
      </c>
      <c r="I12" s="17">
        <f t="shared" si="12"/>
        <v>727</v>
      </c>
      <c r="J12" s="17">
        <f t="shared" ref="J12:U22" si="13">J39+J65+J91+J116</f>
        <v>784</v>
      </c>
      <c r="K12" s="17">
        <f t="shared" si="13"/>
        <v>901</v>
      </c>
      <c r="L12" s="17">
        <f t="shared" si="13"/>
        <v>989</v>
      </c>
      <c r="M12" s="17">
        <f t="shared" si="13"/>
        <v>2314</v>
      </c>
      <c r="N12" s="17">
        <f t="shared" si="13"/>
        <v>1379</v>
      </c>
      <c r="O12" s="17">
        <f t="shared" si="13"/>
        <v>952</v>
      </c>
      <c r="P12" s="17">
        <f t="shared" si="13"/>
        <v>867</v>
      </c>
      <c r="Q12" s="17">
        <f t="shared" si="13"/>
        <v>991</v>
      </c>
      <c r="R12" s="17">
        <f t="shared" si="13"/>
        <v>907</v>
      </c>
      <c r="S12" s="17">
        <f t="shared" si="13"/>
        <v>847</v>
      </c>
      <c r="T12" s="17">
        <f t="shared" si="13"/>
        <v>696</v>
      </c>
      <c r="U12" s="17">
        <f t="shared" si="13"/>
        <v>338</v>
      </c>
    </row>
    <row r="13" spans="1:24" x14ac:dyDescent="0.2">
      <c r="A13" s="371" t="s">
        <v>27</v>
      </c>
      <c r="B13" s="17">
        <f t="shared" ref="B13:I13" si="14">B40+B66+B92+B117</f>
        <v>205</v>
      </c>
      <c r="C13" s="17">
        <f t="shared" si="14"/>
        <v>179</v>
      </c>
      <c r="D13" s="17">
        <f t="shared" si="14"/>
        <v>190</v>
      </c>
      <c r="E13" s="17">
        <f t="shared" si="14"/>
        <v>190</v>
      </c>
      <c r="F13" s="17">
        <f t="shared" si="14"/>
        <v>190</v>
      </c>
      <c r="G13" s="17">
        <f t="shared" si="14"/>
        <v>202</v>
      </c>
      <c r="H13" s="17">
        <f t="shared" si="14"/>
        <v>202</v>
      </c>
      <c r="I13" s="17">
        <f t="shared" si="14"/>
        <v>176</v>
      </c>
      <c r="J13" s="17">
        <f t="shared" ref="J13:P13" si="15">J40+J66+J92+J117</f>
        <v>160</v>
      </c>
      <c r="K13" s="17">
        <f t="shared" si="15"/>
        <v>193</v>
      </c>
      <c r="L13" s="17">
        <f t="shared" si="15"/>
        <v>306</v>
      </c>
      <c r="M13" s="17">
        <f t="shared" si="15"/>
        <v>423</v>
      </c>
      <c r="N13" s="17">
        <f t="shared" si="15"/>
        <v>212</v>
      </c>
      <c r="O13" s="17">
        <f t="shared" si="15"/>
        <v>313</v>
      </c>
      <c r="P13" s="17">
        <f t="shared" si="15"/>
        <v>217</v>
      </c>
      <c r="Q13" s="17">
        <f t="shared" si="13"/>
        <v>202</v>
      </c>
      <c r="R13" s="17">
        <f t="shared" si="13"/>
        <v>205</v>
      </c>
      <c r="S13" s="17">
        <f t="shared" si="13"/>
        <v>341</v>
      </c>
      <c r="T13" s="17">
        <f t="shared" si="13"/>
        <v>152</v>
      </c>
      <c r="U13" s="17">
        <f t="shared" si="13"/>
        <v>161.5</v>
      </c>
    </row>
    <row r="14" spans="1:24" x14ac:dyDescent="0.2">
      <c r="A14" s="371" t="s">
        <v>214</v>
      </c>
      <c r="B14" s="17">
        <f t="shared" ref="B14:I14" si="16">B41+B67+B93+B118</f>
        <v>209</v>
      </c>
      <c r="C14" s="17">
        <f t="shared" si="16"/>
        <v>217</v>
      </c>
      <c r="D14" s="17">
        <f t="shared" si="16"/>
        <v>225</v>
      </c>
      <c r="E14" s="17">
        <f t="shared" si="16"/>
        <v>310</v>
      </c>
      <c r="F14" s="17">
        <f t="shared" si="16"/>
        <v>256</v>
      </c>
      <c r="G14" s="17">
        <f t="shared" si="16"/>
        <v>121</v>
      </c>
      <c r="H14" s="17">
        <f t="shared" si="16"/>
        <v>245</v>
      </c>
      <c r="I14" s="17">
        <f t="shared" si="16"/>
        <v>200</v>
      </c>
      <c r="J14" s="17">
        <f t="shared" ref="J14:P14" si="17">J41+J67+J93+J118</f>
        <v>199</v>
      </c>
      <c r="K14" s="17">
        <f t="shared" si="17"/>
        <v>175</v>
      </c>
      <c r="L14" s="17">
        <f t="shared" si="17"/>
        <v>151.75</v>
      </c>
      <c r="M14" s="17">
        <f t="shared" si="17"/>
        <v>124</v>
      </c>
      <c r="N14" s="17">
        <f t="shared" si="17"/>
        <v>251</v>
      </c>
      <c r="O14" s="17">
        <f t="shared" si="17"/>
        <v>228</v>
      </c>
      <c r="P14" s="17">
        <f t="shared" si="17"/>
        <v>220</v>
      </c>
      <c r="Q14" s="17">
        <f t="shared" si="13"/>
        <v>347</v>
      </c>
      <c r="R14" s="17">
        <f t="shared" si="13"/>
        <v>246</v>
      </c>
      <c r="S14" s="17">
        <f t="shared" si="13"/>
        <v>303</v>
      </c>
      <c r="T14" s="17">
        <f t="shared" si="13"/>
        <v>362</v>
      </c>
      <c r="U14" s="17">
        <f t="shared" si="13"/>
        <v>400.33333333333337</v>
      </c>
      <c r="V14" s="2"/>
      <c r="W14" s="2"/>
      <c r="X14" s="2"/>
    </row>
    <row r="15" spans="1:24" s="2" customFormat="1" x14ac:dyDescent="0.2">
      <c r="A15" s="371" t="s">
        <v>28</v>
      </c>
      <c r="B15" s="17">
        <f t="shared" ref="B15:I15" si="18">B42+B68+B94+B119</f>
        <v>1102</v>
      </c>
      <c r="C15" s="17">
        <f t="shared" si="18"/>
        <v>1082</v>
      </c>
      <c r="D15" s="17">
        <f t="shared" si="18"/>
        <v>1315</v>
      </c>
      <c r="E15" s="17">
        <f t="shared" si="18"/>
        <v>1449</v>
      </c>
      <c r="F15" s="17">
        <f t="shared" si="18"/>
        <v>1265</v>
      </c>
      <c r="G15" s="17">
        <f t="shared" si="18"/>
        <v>1278</v>
      </c>
      <c r="H15" s="17">
        <f t="shared" si="18"/>
        <v>1686</v>
      </c>
      <c r="I15" s="17">
        <f t="shared" si="18"/>
        <v>1334</v>
      </c>
      <c r="J15" s="17">
        <f t="shared" ref="J15:P15" si="19">J42+J68+J94+J119</f>
        <v>1797</v>
      </c>
      <c r="K15" s="17">
        <f t="shared" si="19"/>
        <v>2581</v>
      </c>
      <c r="L15" s="17">
        <f t="shared" si="19"/>
        <v>2462</v>
      </c>
      <c r="M15" s="17">
        <f t="shared" si="19"/>
        <v>2475</v>
      </c>
      <c r="N15" s="17">
        <f t="shared" si="19"/>
        <v>1507</v>
      </c>
      <c r="O15" s="17">
        <f t="shared" si="19"/>
        <v>1694</v>
      </c>
      <c r="P15" s="17">
        <f t="shared" si="19"/>
        <v>1543</v>
      </c>
      <c r="Q15" s="17">
        <f t="shared" si="13"/>
        <v>1709</v>
      </c>
      <c r="R15" s="17">
        <f t="shared" si="13"/>
        <v>1893</v>
      </c>
      <c r="S15" s="17">
        <f t="shared" si="13"/>
        <v>1893</v>
      </c>
      <c r="T15" s="17">
        <f t="shared" si="13"/>
        <v>1485</v>
      </c>
      <c r="U15" s="17">
        <f t="shared" si="13"/>
        <v>1334</v>
      </c>
      <c r="V15"/>
      <c r="W15"/>
      <c r="X15"/>
    </row>
    <row r="16" spans="1:24" x14ac:dyDescent="0.2">
      <c r="A16" s="371" t="s">
        <v>29</v>
      </c>
      <c r="B16" s="17">
        <f t="shared" ref="B16:I16" si="20">B43+B69+B95+B120</f>
        <v>4449</v>
      </c>
      <c r="C16" s="17">
        <f t="shared" si="20"/>
        <v>3466</v>
      </c>
      <c r="D16" s="17">
        <f t="shared" si="20"/>
        <v>3402</v>
      </c>
      <c r="E16" s="17">
        <f t="shared" si="20"/>
        <v>4208</v>
      </c>
      <c r="F16" s="17">
        <f t="shared" si="20"/>
        <v>3531</v>
      </c>
      <c r="G16" s="17">
        <f t="shared" si="20"/>
        <v>3863</v>
      </c>
      <c r="H16" s="17">
        <f t="shared" si="20"/>
        <v>3743</v>
      </c>
      <c r="I16" s="17">
        <f t="shared" si="20"/>
        <v>3535</v>
      </c>
      <c r="J16" s="17">
        <f t="shared" ref="J16:P16" si="21">J43+J69+J95+J120</f>
        <v>2822</v>
      </c>
      <c r="K16" s="17">
        <f t="shared" si="21"/>
        <v>3126</v>
      </c>
      <c r="L16" s="17">
        <f t="shared" si="21"/>
        <v>3690</v>
      </c>
      <c r="M16" s="17">
        <f t="shared" si="21"/>
        <v>2441</v>
      </c>
      <c r="N16" s="17">
        <f t="shared" si="21"/>
        <v>2472</v>
      </c>
      <c r="O16" s="17">
        <f t="shared" si="21"/>
        <v>2539</v>
      </c>
      <c r="P16" s="17">
        <f t="shared" si="21"/>
        <v>2465</v>
      </c>
      <c r="Q16" s="17">
        <f t="shared" si="13"/>
        <v>2567</v>
      </c>
      <c r="R16" s="17">
        <f t="shared" si="13"/>
        <v>2544</v>
      </c>
      <c r="S16" s="17">
        <f t="shared" si="13"/>
        <v>2535</v>
      </c>
      <c r="T16" s="17">
        <f t="shared" si="13"/>
        <v>2162</v>
      </c>
      <c r="U16" s="17">
        <f t="shared" si="13"/>
        <v>1721</v>
      </c>
    </row>
    <row r="17" spans="1:24" x14ac:dyDescent="0.2">
      <c r="A17" s="371" t="s">
        <v>30</v>
      </c>
      <c r="B17" s="17">
        <f t="shared" ref="B17:I17" si="22">B44+B70+B96+B121</f>
        <v>99</v>
      </c>
      <c r="C17" s="17">
        <f t="shared" si="22"/>
        <v>153</v>
      </c>
      <c r="D17" s="17">
        <f t="shared" si="22"/>
        <v>148</v>
      </c>
      <c r="E17" s="17">
        <f t="shared" si="22"/>
        <v>92</v>
      </c>
      <c r="F17" s="17">
        <f t="shared" si="22"/>
        <v>70</v>
      </c>
      <c r="G17" s="17">
        <f t="shared" si="22"/>
        <v>126</v>
      </c>
      <c r="H17" s="17">
        <f t="shared" si="22"/>
        <v>97</v>
      </c>
      <c r="I17" s="17">
        <f t="shared" si="22"/>
        <v>126</v>
      </c>
      <c r="J17" s="17">
        <f t="shared" ref="J17:P17" si="23">J44+J70+J96+J121</f>
        <v>110</v>
      </c>
      <c r="K17" s="17">
        <f t="shared" si="23"/>
        <v>102</v>
      </c>
      <c r="L17" s="17">
        <f t="shared" si="23"/>
        <v>103</v>
      </c>
      <c r="M17" s="17">
        <f t="shared" si="23"/>
        <v>299</v>
      </c>
      <c r="N17" s="17">
        <f t="shared" si="23"/>
        <v>174</v>
      </c>
      <c r="O17" s="17">
        <f t="shared" si="23"/>
        <v>135</v>
      </c>
      <c r="P17" s="17">
        <f t="shared" si="23"/>
        <v>127</v>
      </c>
      <c r="Q17" s="17">
        <f t="shared" si="13"/>
        <v>120</v>
      </c>
      <c r="R17" s="17">
        <f t="shared" si="13"/>
        <v>119</v>
      </c>
      <c r="S17" s="17">
        <f t="shared" si="13"/>
        <v>129</v>
      </c>
      <c r="T17" s="17">
        <f t="shared" si="13"/>
        <v>103</v>
      </c>
      <c r="U17" s="17">
        <f t="shared" si="13"/>
        <v>72.666666666666657</v>
      </c>
    </row>
    <row r="18" spans="1:24" x14ac:dyDescent="0.2">
      <c r="A18" s="371" t="s">
        <v>916</v>
      </c>
      <c r="B18" s="17">
        <f t="shared" ref="B18:I18" si="24">B45+B71+B97+B122</f>
        <v>793</v>
      </c>
      <c r="C18" s="17">
        <f t="shared" si="24"/>
        <v>554</v>
      </c>
      <c r="D18" s="17">
        <f t="shared" si="24"/>
        <v>535</v>
      </c>
      <c r="E18" s="17">
        <f t="shared" si="24"/>
        <v>702</v>
      </c>
      <c r="F18" s="17">
        <f t="shared" si="24"/>
        <v>558</v>
      </c>
      <c r="G18" s="17">
        <f t="shared" si="24"/>
        <v>576</v>
      </c>
      <c r="H18" s="17">
        <f t="shared" si="24"/>
        <v>646</v>
      </c>
      <c r="I18" s="17">
        <f t="shared" si="24"/>
        <v>750</v>
      </c>
      <c r="J18" s="17">
        <f t="shared" ref="J18:P18" si="25">J45+J71+J97+J122</f>
        <v>868</v>
      </c>
      <c r="K18" s="17">
        <f t="shared" si="25"/>
        <v>671</v>
      </c>
      <c r="L18" s="17">
        <f t="shared" si="25"/>
        <v>912.25</v>
      </c>
      <c r="M18" s="17">
        <f t="shared" si="25"/>
        <v>621</v>
      </c>
      <c r="N18" s="17">
        <f t="shared" si="25"/>
        <v>595</v>
      </c>
      <c r="O18" s="17">
        <f t="shared" si="25"/>
        <v>801</v>
      </c>
      <c r="P18" s="17">
        <f t="shared" si="25"/>
        <v>674</v>
      </c>
      <c r="Q18" s="17">
        <f t="shared" si="13"/>
        <v>635</v>
      </c>
      <c r="R18" s="17">
        <f t="shared" si="13"/>
        <v>690</v>
      </c>
      <c r="S18" s="17">
        <f t="shared" si="13"/>
        <v>767</v>
      </c>
      <c r="T18" s="17">
        <f t="shared" si="13"/>
        <v>495</v>
      </c>
      <c r="U18" s="17">
        <f t="shared" si="13"/>
        <v>337.83333333333337</v>
      </c>
    </row>
    <row r="19" spans="1:24" x14ac:dyDescent="0.2">
      <c r="A19" s="371" t="s">
        <v>32</v>
      </c>
      <c r="B19" s="17">
        <f t="shared" ref="B19:I19" si="26">B46+B72+B98+B123</f>
        <v>1560</v>
      </c>
      <c r="C19" s="17">
        <f t="shared" si="26"/>
        <v>1196</v>
      </c>
      <c r="D19" s="17">
        <f t="shared" si="26"/>
        <v>823</v>
      </c>
      <c r="E19" s="17">
        <f t="shared" si="26"/>
        <v>1070</v>
      </c>
      <c r="F19" s="17">
        <f t="shared" si="26"/>
        <v>789</v>
      </c>
      <c r="G19" s="17">
        <f t="shared" si="26"/>
        <v>1217</v>
      </c>
      <c r="H19" s="17">
        <f t="shared" si="26"/>
        <v>815</v>
      </c>
      <c r="I19" s="17">
        <f t="shared" si="26"/>
        <v>1103</v>
      </c>
      <c r="J19" s="17">
        <f t="shared" ref="J19:P19" si="27">J46+J72+J98+J123</f>
        <v>910</v>
      </c>
      <c r="K19" s="17">
        <f t="shared" si="27"/>
        <v>654</v>
      </c>
      <c r="L19" s="17">
        <f t="shared" si="27"/>
        <v>592</v>
      </c>
      <c r="M19" s="17">
        <f t="shared" si="27"/>
        <v>663</v>
      </c>
      <c r="N19" s="17">
        <f t="shared" si="27"/>
        <v>824</v>
      </c>
      <c r="O19" s="17">
        <f t="shared" si="27"/>
        <v>734</v>
      </c>
      <c r="P19" s="17">
        <f t="shared" si="27"/>
        <v>1192</v>
      </c>
      <c r="Q19" s="17">
        <f t="shared" si="13"/>
        <v>1048</v>
      </c>
      <c r="R19" s="17">
        <f t="shared" si="13"/>
        <v>1108</v>
      </c>
      <c r="S19" s="17">
        <f t="shared" si="13"/>
        <v>1578</v>
      </c>
      <c r="T19" s="17">
        <f t="shared" si="13"/>
        <v>1491</v>
      </c>
      <c r="U19" s="17">
        <f t="shared" si="13"/>
        <v>1396.6666666666665</v>
      </c>
    </row>
    <row r="20" spans="1:24" x14ac:dyDescent="0.2">
      <c r="A20" s="371" t="s">
        <v>33</v>
      </c>
      <c r="B20" s="17">
        <f t="shared" ref="B20:I20" si="28">B47+B73+B99+B124</f>
        <v>338</v>
      </c>
      <c r="C20" s="17">
        <f t="shared" si="28"/>
        <v>409</v>
      </c>
      <c r="D20" s="17">
        <f t="shared" si="28"/>
        <v>403</v>
      </c>
      <c r="E20" s="17">
        <f t="shared" si="28"/>
        <v>531</v>
      </c>
      <c r="F20" s="17">
        <f t="shared" si="28"/>
        <v>376</v>
      </c>
      <c r="G20" s="17">
        <f t="shared" si="28"/>
        <v>330</v>
      </c>
      <c r="H20" s="17">
        <f t="shared" si="28"/>
        <v>313</v>
      </c>
      <c r="I20" s="17">
        <f t="shared" si="28"/>
        <v>366</v>
      </c>
      <c r="J20" s="17">
        <f t="shared" ref="J20:P20" si="29">J47+J73+J99+J124</f>
        <v>448</v>
      </c>
      <c r="K20" s="17">
        <f t="shared" si="29"/>
        <v>403</v>
      </c>
      <c r="L20" s="17">
        <f t="shared" si="29"/>
        <v>321</v>
      </c>
      <c r="M20" s="17">
        <f t="shared" si="29"/>
        <v>290</v>
      </c>
      <c r="N20" s="17">
        <f t="shared" si="29"/>
        <v>789</v>
      </c>
      <c r="O20" s="17">
        <f t="shared" si="29"/>
        <v>471</v>
      </c>
      <c r="P20" s="17">
        <f t="shared" si="29"/>
        <v>268</v>
      </c>
      <c r="Q20" s="17">
        <f t="shared" si="13"/>
        <v>226</v>
      </c>
      <c r="R20" s="17">
        <f t="shared" si="13"/>
        <v>246</v>
      </c>
      <c r="S20" s="17">
        <f t="shared" si="13"/>
        <v>280</v>
      </c>
      <c r="T20" s="17">
        <f t="shared" si="13"/>
        <v>230</v>
      </c>
      <c r="U20" s="17">
        <f t="shared" si="13"/>
        <v>219.83333333333334</v>
      </c>
      <c r="V20" s="2"/>
      <c r="W20" s="2"/>
      <c r="X20" s="2"/>
    </row>
    <row r="21" spans="1:24" s="2" customFormat="1" x14ac:dyDescent="0.2">
      <c r="A21" s="371" t="s">
        <v>34</v>
      </c>
      <c r="B21" s="17">
        <f t="shared" ref="B21:I21" si="30">B48+B74+B100+B125</f>
        <v>6729</v>
      </c>
      <c r="C21" s="17">
        <f t="shared" si="30"/>
        <v>5731</v>
      </c>
      <c r="D21" s="17">
        <f t="shared" si="30"/>
        <v>6358</v>
      </c>
      <c r="E21" s="17">
        <f t="shared" si="30"/>
        <v>6904</v>
      </c>
      <c r="F21" s="17">
        <f t="shared" si="30"/>
        <v>6702</v>
      </c>
      <c r="G21" s="17">
        <f t="shared" si="30"/>
        <v>6994</v>
      </c>
      <c r="H21" s="17">
        <f t="shared" si="30"/>
        <v>6608</v>
      </c>
      <c r="I21" s="17">
        <f t="shared" si="30"/>
        <v>6124</v>
      </c>
      <c r="J21" s="17">
        <f t="shared" ref="J21:P21" si="31">J48+J74+J100+J125</f>
        <v>6492</v>
      </c>
      <c r="K21" s="17">
        <f t="shared" si="31"/>
        <v>6787</v>
      </c>
      <c r="L21" s="17">
        <f t="shared" si="31"/>
        <v>6415</v>
      </c>
      <c r="M21" s="17">
        <f t="shared" si="31"/>
        <v>6659</v>
      </c>
      <c r="N21" s="17">
        <f t="shared" si="31"/>
        <v>5014</v>
      </c>
      <c r="O21" s="17">
        <f t="shared" si="31"/>
        <v>5748</v>
      </c>
      <c r="P21" s="17">
        <f t="shared" si="31"/>
        <v>4943</v>
      </c>
      <c r="Q21" s="17">
        <f t="shared" si="13"/>
        <v>4550</v>
      </c>
      <c r="R21" s="17">
        <f t="shared" si="13"/>
        <v>4601</v>
      </c>
      <c r="S21" s="17">
        <f t="shared" si="13"/>
        <v>5946</v>
      </c>
      <c r="T21" s="17">
        <f t="shared" si="13"/>
        <v>4375</v>
      </c>
      <c r="U21" s="17">
        <f t="shared" si="13"/>
        <v>3983.833333333333</v>
      </c>
      <c r="V21"/>
      <c r="W21"/>
      <c r="X21"/>
    </row>
    <row r="22" spans="1:24" x14ac:dyDescent="0.2">
      <c r="A22" s="371" t="s">
        <v>31</v>
      </c>
      <c r="B22" s="17">
        <f t="shared" ref="B22:I22" si="32">B49+B75+B101+B126</f>
        <v>75</v>
      </c>
      <c r="C22" s="17">
        <f t="shared" si="32"/>
        <v>112</v>
      </c>
      <c r="D22" s="17">
        <f t="shared" si="32"/>
        <v>88</v>
      </c>
      <c r="E22" s="17">
        <f t="shared" si="32"/>
        <v>147</v>
      </c>
      <c r="F22" s="17">
        <f t="shared" si="32"/>
        <v>90</v>
      </c>
      <c r="G22" s="17">
        <f t="shared" si="32"/>
        <v>74</v>
      </c>
      <c r="H22" s="17">
        <f t="shared" si="32"/>
        <v>65</v>
      </c>
      <c r="I22" s="17">
        <f t="shared" si="32"/>
        <v>97</v>
      </c>
      <c r="J22" s="17">
        <f t="shared" ref="J22:P22" si="33">J49+J75+J101+J126</f>
        <v>82</v>
      </c>
      <c r="K22" s="17">
        <f t="shared" si="33"/>
        <v>69</v>
      </c>
      <c r="L22" s="17">
        <f t="shared" si="33"/>
        <v>106</v>
      </c>
      <c r="M22" s="17">
        <f t="shared" si="33"/>
        <v>112</v>
      </c>
      <c r="N22" s="17">
        <f t="shared" si="33"/>
        <v>126</v>
      </c>
      <c r="O22" s="17">
        <f t="shared" si="33"/>
        <v>113</v>
      </c>
      <c r="P22" s="17">
        <f t="shared" si="33"/>
        <v>106</v>
      </c>
      <c r="Q22" s="17">
        <f t="shared" si="13"/>
        <v>168</v>
      </c>
      <c r="R22" s="17">
        <f t="shared" si="13"/>
        <v>155</v>
      </c>
      <c r="S22" s="17">
        <f t="shared" si="13"/>
        <v>192</v>
      </c>
      <c r="T22" s="17">
        <f t="shared" si="13"/>
        <v>131</v>
      </c>
      <c r="U22" s="17">
        <f t="shared" si="13"/>
        <v>96.5</v>
      </c>
      <c r="V22" s="10"/>
      <c r="W22" s="10"/>
      <c r="X22" s="10"/>
    </row>
    <row r="23" spans="1:24" s="10" customFormat="1" ht="16.5" customHeight="1" thickBot="1" x14ac:dyDescent="0.25">
      <c r="A23" s="655" t="s">
        <v>521</v>
      </c>
      <c r="B23" s="19">
        <f>SUM(B12:B22)</f>
        <v>16058</v>
      </c>
      <c r="C23" s="19">
        <f t="shared" ref="C23:N23" si="34">SUM(C12:C22)</f>
        <v>13567</v>
      </c>
      <c r="D23" s="19">
        <f t="shared" si="34"/>
        <v>14020</v>
      </c>
      <c r="E23" s="19">
        <f t="shared" si="34"/>
        <v>16310</v>
      </c>
      <c r="F23" s="19">
        <f t="shared" si="34"/>
        <v>14297</v>
      </c>
      <c r="G23" s="19">
        <f t="shared" si="34"/>
        <v>15247</v>
      </c>
      <c r="H23" s="19">
        <f t="shared" si="34"/>
        <v>14917</v>
      </c>
      <c r="I23" s="19">
        <f t="shared" si="34"/>
        <v>14538</v>
      </c>
      <c r="J23" s="19">
        <f t="shared" si="34"/>
        <v>14672</v>
      </c>
      <c r="K23" s="19">
        <f t="shared" si="34"/>
        <v>15662</v>
      </c>
      <c r="L23" s="19">
        <f t="shared" si="34"/>
        <v>16048</v>
      </c>
      <c r="M23" s="19">
        <f t="shared" si="34"/>
        <v>16421</v>
      </c>
      <c r="N23" s="19">
        <f t="shared" si="34"/>
        <v>13343</v>
      </c>
      <c r="O23" s="19">
        <f>SUM(O12:O22)</f>
        <v>13728</v>
      </c>
      <c r="P23" s="19">
        <f>SUM(P12:P22)</f>
        <v>12622</v>
      </c>
      <c r="Q23" s="19">
        <f t="shared" ref="Q23:U23" si="35">SUM(Q12:Q22)</f>
        <v>12563</v>
      </c>
      <c r="R23" s="19">
        <f t="shared" si="35"/>
        <v>12714</v>
      </c>
      <c r="S23" s="19">
        <f t="shared" si="35"/>
        <v>14811</v>
      </c>
      <c r="T23" s="19">
        <f t="shared" si="35"/>
        <v>11682</v>
      </c>
      <c r="U23" s="19">
        <f t="shared" si="35"/>
        <v>10062.166666666666</v>
      </c>
      <c r="V23"/>
      <c r="W23"/>
      <c r="X23"/>
    </row>
    <row r="24" spans="1:24" ht="12.75" customHeight="1" x14ac:dyDescent="0.2">
      <c r="A24" t="s">
        <v>36</v>
      </c>
      <c r="O24" s="391"/>
      <c r="P24" s="391"/>
      <c r="Q24" s="391"/>
      <c r="R24" s="391"/>
      <c r="S24" s="391"/>
      <c r="T24" s="391"/>
      <c r="U24" s="391"/>
    </row>
    <row r="25" spans="1:24" ht="12.75" customHeight="1" x14ac:dyDescent="0.2">
      <c r="A25" s="119" t="s">
        <v>628</v>
      </c>
      <c r="O25" s="391"/>
      <c r="P25" s="391"/>
      <c r="Q25" s="391"/>
      <c r="R25" s="391"/>
      <c r="S25" s="391"/>
      <c r="T25" s="391"/>
      <c r="U25" s="391"/>
    </row>
    <row r="26" spans="1:24" ht="12.75" customHeight="1" x14ac:dyDescent="0.2">
      <c r="A26" s="119" t="s">
        <v>1086</v>
      </c>
      <c r="O26" s="391"/>
      <c r="P26" s="391"/>
      <c r="Q26" s="391"/>
      <c r="R26" s="391"/>
      <c r="S26" s="391"/>
      <c r="T26" s="391"/>
      <c r="U26" s="391"/>
    </row>
    <row r="27" spans="1:24" ht="12.75" customHeight="1" x14ac:dyDescent="0.2">
      <c r="A27" s="119" t="s">
        <v>1020</v>
      </c>
      <c r="O27" s="391"/>
      <c r="P27" s="391"/>
      <c r="Q27" s="391"/>
      <c r="R27" s="391"/>
      <c r="S27" s="391"/>
      <c r="T27" s="391"/>
      <c r="U27" s="391"/>
    </row>
    <row r="28" spans="1:24" ht="12.75" customHeight="1" x14ac:dyDescent="0.2"/>
    <row r="29" spans="1:24" ht="18" customHeight="1" thickBot="1" x14ac:dyDescent="0.25">
      <c r="A29" s="374" t="str">
        <f>Index!B74</f>
        <v>Table 8b :   Chuuk: Visitor arrivals by year, FY2003-FY2016</v>
      </c>
      <c r="B29" s="16"/>
      <c r="C29" s="16"/>
      <c r="D29" s="16"/>
      <c r="E29" s="16"/>
      <c r="F29" s="16"/>
      <c r="G29" s="16"/>
      <c r="H29" s="16"/>
      <c r="I29" s="16"/>
      <c r="J29" s="16"/>
      <c r="K29" s="16"/>
      <c r="L29" s="16"/>
      <c r="M29" s="16"/>
      <c r="N29" s="16"/>
      <c r="O29" s="392"/>
      <c r="P29" s="392"/>
      <c r="Q29" s="392"/>
      <c r="R29" s="392"/>
      <c r="S29" s="392"/>
      <c r="T29" s="392"/>
      <c r="U29" s="392"/>
      <c r="V29" s="109"/>
      <c r="W29" s="109"/>
      <c r="X29" s="109"/>
    </row>
    <row r="30" spans="1:24" s="109" customFormat="1" ht="16.5" customHeight="1" thickBot="1" x14ac:dyDescent="0.25">
      <c r="A30" s="108"/>
      <c r="B30" s="99" t="str">
        <f>B$3</f>
        <v>FY1997</v>
      </c>
      <c r="C30" s="99" t="str">
        <f t="shared" ref="C30:U30" si="36">C$3</f>
        <v>FY1998</v>
      </c>
      <c r="D30" s="99" t="str">
        <f t="shared" si="36"/>
        <v>FY1999</v>
      </c>
      <c r="E30" s="99" t="str">
        <f t="shared" si="36"/>
        <v>FY2000</v>
      </c>
      <c r="F30" s="99" t="str">
        <f t="shared" si="36"/>
        <v>FY2001</v>
      </c>
      <c r="G30" s="99" t="str">
        <f t="shared" si="36"/>
        <v>FY2002</v>
      </c>
      <c r="H30" s="99" t="str">
        <f t="shared" si="36"/>
        <v>FY2003</v>
      </c>
      <c r="I30" s="99" t="str">
        <f t="shared" si="36"/>
        <v>FY2004</v>
      </c>
      <c r="J30" s="99" t="str">
        <f t="shared" si="36"/>
        <v>FY2005</v>
      </c>
      <c r="K30" s="99" t="str">
        <f t="shared" si="36"/>
        <v>FY2006</v>
      </c>
      <c r="L30" s="99" t="str">
        <f t="shared" si="36"/>
        <v>FY2007</v>
      </c>
      <c r="M30" s="99" t="str">
        <f t="shared" si="36"/>
        <v>FY2008</v>
      </c>
      <c r="N30" s="99" t="str">
        <f t="shared" si="36"/>
        <v>FY2009</v>
      </c>
      <c r="O30" s="99" t="str">
        <f t="shared" si="36"/>
        <v>FY2010</v>
      </c>
      <c r="P30" s="99" t="str">
        <f t="shared" si="36"/>
        <v>FY2011</v>
      </c>
      <c r="Q30" s="99" t="str">
        <f t="shared" si="36"/>
        <v>FY2012</v>
      </c>
      <c r="R30" s="99" t="str">
        <f t="shared" si="36"/>
        <v>FY2013</v>
      </c>
      <c r="S30" s="99" t="str">
        <f t="shared" si="36"/>
        <v>FY2014</v>
      </c>
      <c r="T30" s="99" t="str">
        <f t="shared" si="36"/>
        <v>FY2015</v>
      </c>
      <c r="U30" s="99" t="str">
        <f t="shared" si="36"/>
        <v>FY2016</v>
      </c>
      <c r="V30"/>
      <c r="W30"/>
      <c r="X30"/>
    </row>
    <row r="31" spans="1:24" ht="15.75" customHeight="1" x14ac:dyDescent="0.2">
      <c r="A31" s="316" t="s">
        <v>514</v>
      </c>
      <c r="O31" s="391"/>
      <c r="P31" s="391"/>
      <c r="Q31" s="391"/>
      <c r="R31" s="391"/>
      <c r="S31" s="391"/>
      <c r="T31" s="391"/>
      <c r="U31" s="391"/>
    </row>
    <row r="32" spans="1:24" ht="12.75" customHeight="1" x14ac:dyDescent="0.2">
      <c r="A32" s="371" t="s">
        <v>515</v>
      </c>
      <c r="B32" s="17">
        <v>3980</v>
      </c>
      <c r="C32" s="17">
        <v>3218</v>
      </c>
      <c r="D32" s="17">
        <v>3984</v>
      </c>
      <c r="E32" s="17">
        <v>5656</v>
      </c>
      <c r="F32" s="17">
        <v>3539</v>
      </c>
      <c r="G32" s="17">
        <v>4730</v>
      </c>
      <c r="H32" s="17">
        <v>4194</v>
      </c>
      <c r="I32" s="17">
        <v>5099</v>
      </c>
      <c r="J32" s="17">
        <v>4691</v>
      </c>
      <c r="K32" s="17">
        <v>5126</v>
      </c>
      <c r="L32" s="17">
        <v>5986</v>
      </c>
      <c r="M32" s="17">
        <v>6476</v>
      </c>
      <c r="N32" s="656">
        <v>4921</v>
      </c>
      <c r="O32" s="656">
        <v>4578</v>
      </c>
      <c r="P32" s="656">
        <v>4542</v>
      </c>
      <c r="Q32" s="656">
        <v>4422</v>
      </c>
      <c r="R32" s="656">
        <v>4636</v>
      </c>
      <c r="S32" s="656">
        <v>5524</v>
      </c>
      <c r="T32" s="656">
        <v>3351</v>
      </c>
      <c r="U32" s="656">
        <v>2767.666666666667</v>
      </c>
    </row>
    <row r="33" spans="1:24" ht="12.75" customHeight="1" x14ac:dyDescent="0.2">
      <c r="A33" s="371" t="s">
        <v>516</v>
      </c>
      <c r="B33" s="17">
        <v>1378</v>
      </c>
      <c r="C33" s="17">
        <v>725</v>
      </c>
      <c r="D33" s="17">
        <v>852</v>
      </c>
      <c r="E33" s="17">
        <v>863</v>
      </c>
      <c r="F33" s="17">
        <v>527</v>
      </c>
      <c r="G33" s="17">
        <v>1061</v>
      </c>
      <c r="H33" s="17">
        <v>1032</v>
      </c>
      <c r="I33" s="17">
        <v>789</v>
      </c>
      <c r="J33" s="17">
        <v>618</v>
      </c>
      <c r="K33" s="17">
        <v>727</v>
      </c>
      <c r="L33" s="17">
        <v>953</v>
      </c>
      <c r="M33" s="17">
        <v>727</v>
      </c>
      <c r="N33" s="656">
        <v>651</v>
      </c>
      <c r="O33" s="656">
        <v>744</v>
      </c>
      <c r="P33" s="656">
        <v>821</v>
      </c>
      <c r="Q33" s="656">
        <v>748</v>
      </c>
      <c r="R33" s="656">
        <v>793</v>
      </c>
      <c r="S33" s="656">
        <v>778</v>
      </c>
      <c r="T33" s="656">
        <v>606</v>
      </c>
      <c r="U33" s="656">
        <v>644.33333333333326</v>
      </c>
    </row>
    <row r="34" spans="1:24" ht="12.75" customHeight="1" x14ac:dyDescent="0.2">
      <c r="A34" s="371" t="s">
        <v>517</v>
      </c>
      <c r="B34" s="17">
        <v>116</v>
      </c>
      <c r="C34" s="17">
        <v>113</v>
      </c>
      <c r="D34" s="17">
        <v>168</v>
      </c>
      <c r="E34" s="17">
        <v>205</v>
      </c>
      <c r="F34" s="17">
        <v>167</v>
      </c>
      <c r="G34" s="17">
        <v>225</v>
      </c>
      <c r="H34" s="17">
        <v>252</v>
      </c>
      <c r="I34" s="17">
        <v>260</v>
      </c>
      <c r="J34" s="17">
        <v>190</v>
      </c>
      <c r="K34" s="17">
        <v>142</v>
      </c>
      <c r="L34" s="17">
        <v>198</v>
      </c>
      <c r="M34" s="17">
        <v>172</v>
      </c>
      <c r="N34" s="656">
        <v>157</v>
      </c>
      <c r="O34" s="656">
        <v>253</v>
      </c>
      <c r="P34" s="656">
        <v>255</v>
      </c>
      <c r="Q34" s="656">
        <v>279</v>
      </c>
      <c r="R34" s="656">
        <v>251</v>
      </c>
      <c r="S34" s="656">
        <v>277</v>
      </c>
      <c r="T34" s="656">
        <v>328</v>
      </c>
      <c r="U34" s="656">
        <v>219</v>
      </c>
    </row>
    <row r="35" spans="1:24" ht="12.75" customHeight="1" x14ac:dyDescent="0.2">
      <c r="A35" s="372" t="s">
        <v>518</v>
      </c>
      <c r="B35" s="17">
        <v>104</v>
      </c>
      <c r="C35" s="17">
        <v>38</v>
      </c>
      <c r="D35" s="17">
        <v>108</v>
      </c>
      <c r="E35" s="17">
        <v>133</v>
      </c>
      <c r="F35" s="17">
        <v>23</v>
      </c>
      <c r="G35" s="17">
        <v>50</v>
      </c>
      <c r="H35" s="17">
        <v>121</v>
      </c>
      <c r="I35" s="17">
        <v>143</v>
      </c>
      <c r="J35" s="17">
        <v>88</v>
      </c>
      <c r="K35" s="17">
        <v>9</v>
      </c>
      <c r="L35" s="17">
        <v>24</v>
      </c>
      <c r="M35" s="17">
        <v>28</v>
      </c>
      <c r="N35" s="656">
        <v>863</v>
      </c>
      <c r="O35" s="656">
        <v>41</v>
      </c>
      <c r="P35" s="656">
        <v>61</v>
      </c>
      <c r="Q35" s="656">
        <v>19</v>
      </c>
      <c r="R35" s="656">
        <v>25</v>
      </c>
      <c r="S35" s="656">
        <v>19</v>
      </c>
      <c r="T35" s="656">
        <v>42</v>
      </c>
      <c r="U35" s="656">
        <v>34.333333333333336</v>
      </c>
    </row>
    <row r="36" spans="1:24" ht="12.75" customHeight="1" x14ac:dyDescent="0.2">
      <c r="A36" s="371" t="s">
        <v>519</v>
      </c>
      <c r="L36" s="17">
        <v>36</v>
      </c>
      <c r="M36" s="657">
        <v>818</v>
      </c>
      <c r="N36" s="17">
        <v>1264</v>
      </c>
      <c r="O36" s="391">
        <v>930</v>
      </c>
      <c r="P36" s="391">
        <v>1102</v>
      </c>
      <c r="Q36" s="391">
        <v>962</v>
      </c>
      <c r="R36" s="391">
        <v>922</v>
      </c>
      <c r="S36" s="391">
        <v>714</v>
      </c>
      <c r="T36" s="391">
        <v>825</v>
      </c>
      <c r="U36" s="391">
        <v>794</v>
      </c>
    </row>
    <row r="37" spans="1:24" s="10" customFormat="1" ht="12.75" customHeight="1" x14ac:dyDescent="0.2">
      <c r="A37" s="787" t="s">
        <v>1085</v>
      </c>
      <c r="B37" s="788">
        <f>SUM(B32:B36)</f>
        <v>5578</v>
      </c>
      <c r="C37" s="788">
        <f t="shared" ref="C37:T37" si="37">SUM(C32:C36)</f>
        <v>4094</v>
      </c>
      <c r="D37" s="788">
        <f t="shared" si="37"/>
        <v>5112</v>
      </c>
      <c r="E37" s="788">
        <f t="shared" si="37"/>
        <v>6857</v>
      </c>
      <c r="F37" s="788">
        <f t="shared" si="37"/>
        <v>4256</v>
      </c>
      <c r="G37" s="788">
        <f t="shared" si="37"/>
        <v>6066</v>
      </c>
      <c r="H37" s="788">
        <f t="shared" si="37"/>
        <v>5599</v>
      </c>
      <c r="I37" s="788">
        <f t="shared" si="37"/>
        <v>6291</v>
      </c>
      <c r="J37" s="788">
        <f t="shared" si="37"/>
        <v>5587</v>
      </c>
      <c r="K37" s="788">
        <f t="shared" si="37"/>
        <v>6004</v>
      </c>
      <c r="L37" s="788">
        <f t="shared" si="37"/>
        <v>7197</v>
      </c>
      <c r="M37" s="788">
        <f t="shared" si="37"/>
        <v>8221</v>
      </c>
      <c r="N37" s="788">
        <f t="shared" si="37"/>
        <v>7856</v>
      </c>
      <c r="O37" s="788">
        <f t="shared" si="37"/>
        <v>6546</v>
      </c>
      <c r="P37" s="788">
        <f t="shared" si="37"/>
        <v>6781</v>
      </c>
      <c r="Q37" s="788">
        <f t="shared" si="37"/>
        <v>6430</v>
      </c>
      <c r="R37" s="788">
        <f t="shared" si="37"/>
        <v>6627</v>
      </c>
      <c r="S37" s="788">
        <f t="shared" si="37"/>
        <v>7312</v>
      </c>
      <c r="T37" s="788">
        <f t="shared" si="37"/>
        <v>5152</v>
      </c>
      <c r="U37" s="788">
        <f>SUM(U32:U36)</f>
        <v>4459.3333333333339</v>
      </c>
    </row>
    <row r="38" spans="1:24" ht="12.75" customHeight="1" x14ac:dyDescent="0.2">
      <c r="A38" s="373" t="s">
        <v>520</v>
      </c>
      <c r="O38" s="391"/>
      <c r="P38" s="391"/>
      <c r="Q38" s="391"/>
      <c r="R38" s="391"/>
      <c r="S38" s="391"/>
      <c r="T38" s="391"/>
      <c r="U38" s="391"/>
    </row>
    <row r="39" spans="1:24" x14ac:dyDescent="0.2">
      <c r="A39" s="371" t="s">
        <v>26</v>
      </c>
      <c r="B39" s="17">
        <v>92</v>
      </c>
      <c r="C39" s="17">
        <v>52</v>
      </c>
      <c r="D39" s="17">
        <v>111</v>
      </c>
      <c r="E39" s="17">
        <v>244</v>
      </c>
      <c r="F39" s="17">
        <v>93</v>
      </c>
      <c r="G39" s="17">
        <v>158</v>
      </c>
      <c r="H39" s="17">
        <v>187</v>
      </c>
      <c r="I39" s="17">
        <v>358</v>
      </c>
      <c r="J39" s="17">
        <v>414</v>
      </c>
      <c r="K39" s="17">
        <v>466</v>
      </c>
      <c r="L39" s="17">
        <v>506</v>
      </c>
      <c r="M39" s="17">
        <v>1735</v>
      </c>
      <c r="N39" s="17">
        <v>1027</v>
      </c>
      <c r="O39" s="391">
        <v>547</v>
      </c>
      <c r="P39" s="391">
        <v>547</v>
      </c>
      <c r="Q39" s="391">
        <v>602</v>
      </c>
      <c r="R39" s="391">
        <v>533</v>
      </c>
      <c r="S39" s="391">
        <v>482</v>
      </c>
      <c r="T39" s="391">
        <v>349</v>
      </c>
      <c r="U39" s="391">
        <v>121</v>
      </c>
    </row>
    <row r="40" spans="1:24" x14ac:dyDescent="0.2">
      <c r="A40" s="371" t="s">
        <v>27</v>
      </c>
      <c r="B40" s="17">
        <v>59</v>
      </c>
      <c r="C40" s="17">
        <v>44</v>
      </c>
      <c r="D40" s="17">
        <v>48</v>
      </c>
      <c r="E40" s="17">
        <v>50</v>
      </c>
      <c r="F40" s="17">
        <v>50</v>
      </c>
      <c r="G40" s="17">
        <v>86</v>
      </c>
      <c r="H40" s="17">
        <v>59</v>
      </c>
      <c r="I40" s="17">
        <v>49</v>
      </c>
      <c r="J40" s="17">
        <v>61</v>
      </c>
      <c r="K40" s="17">
        <v>65</v>
      </c>
      <c r="L40" s="17">
        <v>106</v>
      </c>
      <c r="M40" s="17">
        <v>227</v>
      </c>
      <c r="N40" s="17">
        <v>87</v>
      </c>
      <c r="O40" s="391">
        <v>160</v>
      </c>
      <c r="P40" s="391">
        <v>89</v>
      </c>
      <c r="Q40" s="391">
        <v>90</v>
      </c>
      <c r="R40" s="391">
        <v>104</v>
      </c>
      <c r="S40" s="391">
        <v>214</v>
      </c>
      <c r="T40" s="391">
        <v>47</v>
      </c>
      <c r="U40" s="391">
        <v>72</v>
      </c>
    </row>
    <row r="41" spans="1:24" x14ac:dyDescent="0.2">
      <c r="A41" s="371" t="s">
        <v>214</v>
      </c>
      <c r="B41" s="17">
        <v>52</v>
      </c>
      <c r="C41" s="17">
        <v>16</v>
      </c>
      <c r="D41" s="17">
        <v>32</v>
      </c>
      <c r="E41" s="17">
        <v>20</v>
      </c>
      <c r="F41" s="17">
        <v>10</v>
      </c>
      <c r="G41" s="17">
        <v>6</v>
      </c>
      <c r="H41" s="17">
        <v>27</v>
      </c>
      <c r="I41" s="17">
        <v>21</v>
      </c>
      <c r="J41" s="17">
        <v>33</v>
      </c>
      <c r="K41" s="17">
        <v>16</v>
      </c>
      <c r="L41" s="17">
        <v>18.5</v>
      </c>
      <c r="M41" s="17">
        <v>21</v>
      </c>
      <c r="N41" s="17">
        <v>61</v>
      </c>
      <c r="O41" s="391">
        <v>46</v>
      </c>
      <c r="P41" s="391">
        <v>26</v>
      </c>
      <c r="Q41" s="391">
        <v>38</v>
      </c>
      <c r="R41" s="391">
        <v>26</v>
      </c>
      <c r="S41" s="391">
        <v>58</v>
      </c>
      <c r="T41" s="391">
        <v>56</v>
      </c>
      <c r="U41" s="391">
        <v>41.333333333333336</v>
      </c>
      <c r="V41" s="2"/>
      <c r="W41" s="2"/>
      <c r="X41" s="2"/>
    </row>
    <row r="42" spans="1:24" s="2" customFormat="1" x14ac:dyDescent="0.2">
      <c r="A42" s="371" t="s">
        <v>28</v>
      </c>
      <c r="B42" s="17">
        <v>361</v>
      </c>
      <c r="C42" s="17">
        <v>325</v>
      </c>
      <c r="D42" s="17">
        <v>497</v>
      </c>
      <c r="E42" s="17">
        <v>466</v>
      </c>
      <c r="F42" s="17">
        <v>285</v>
      </c>
      <c r="G42" s="17">
        <v>421</v>
      </c>
      <c r="H42" s="17">
        <v>378</v>
      </c>
      <c r="I42" s="17">
        <v>470</v>
      </c>
      <c r="J42" s="17">
        <v>466</v>
      </c>
      <c r="K42" s="17">
        <v>549</v>
      </c>
      <c r="L42" s="17">
        <v>895</v>
      </c>
      <c r="M42" s="17">
        <v>778</v>
      </c>
      <c r="N42" s="17">
        <v>511</v>
      </c>
      <c r="O42" s="391">
        <v>545</v>
      </c>
      <c r="P42" s="391">
        <v>615</v>
      </c>
      <c r="Q42" s="391">
        <v>671</v>
      </c>
      <c r="R42" s="391">
        <v>715</v>
      </c>
      <c r="S42" s="391">
        <v>790</v>
      </c>
      <c r="T42" s="391">
        <v>623</v>
      </c>
      <c r="U42" s="391">
        <v>425</v>
      </c>
      <c r="V42"/>
      <c r="W42"/>
      <c r="X42"/>
    </row>
    <row r="43" spans="1:24" x14ac:dyDescent="0.2">
      <c r="A43" s="371" t="s">
        <v>29</v>
      </c>
      <c r="B43" s="17">
        <v>1056</v>
      </c>
      <c r="C43" s="17">
        <v>842</v>
      </c>
      <c r="D43" s="17">
        <v>930</v>
      </c>
      <c r="E43" s="17">
        <v>1932</v>
      </c>
      <c r="F43" s="17">
        <v>1206</v>
      </c>
      <c r="G43" s="17">
        <v>1603</v>
      </c>
      <c r="H43" s="17">
        <v>941</v>
      </c>
      <c r="I43" s="17">
        <v>1622</v>
      </c>
      <c r="J43" s="17">
        <v>838</v>
      </c>
      <c r="K43" s="17">
        <v>1160</v>
      </c>
      <c r="L43" s="17">
        <v>1760</v>
      </c>
      <c r="M43" s="17">
        <v>1048</v>
      </c>
      <c r="N43" s="17">
        <v>974</v>
      </c>
      <c r="O43" s="391">
        <v>856</v>
      </c>
      <c r="P43" s="391">
        <v>1308</v>
      </c>
      <c r="Q43" s="391">
        <v>1234</v>
      </c>
      <c r="R43" s="391">
        <v>1322</v>
      </c>
      <c r="S43" s="391">
        <v>1173</v>
      </c>
      <c r="T43" s="391">
        <v>943</v>
      </c>
      <c r="U43" s="391">
        <v>721</v>
      </c>
    </row>
    <row r="44" spans="1:24" x14ac:dyDescent="0.2">
      <c r="A44" s="371" t="s">
        <v>30</v>
      </c>
      <c r="B44" s="17">
        <v>7</v>
      </c>
      <c r="C44" s="17">
        <v>15</v>
      </c>
      <c r="D44" s="17">
        <v>29</v>
      </c>
      <c r="E44" s="17">
        <v>22</v>
      </c>
      <c r="F44" s="17">
        <v>6</v>
      </c>
      <c r="G44" s="17">
        <v>27</v>
      </c>
      <c r="H44" s="17">
        <v>33</v>
      </c>
      <c r="I44" s="17">
        <v>42</v>
      </c>
      <c r="J44" s="17">
        <v>48</v>
      </c>
      <c r="K44" s="17">
        <v>36</v>
      </c>
      <c r="L44" s="17">
        <v>36</v>
      </c>
      <c r="M44" s="17">
        <v>131</v>
      </c>
      <c r="N44" s="17">
        <v>109</v>
      </c>
      <c r="O44" s="391">
        <v>48</v>
      </c>
      <c r="P44" s="391">
        <v>57</v>
      </c>
      <c r="Q44" s="391">
        <v>52</v>
      </c>
      <c r="R44" s="391">
        <v>50</v>
      </c>
      <c r="S44" s="391">
        <v>55</v>
      </c>
      <c r="T44" s="391">
        <v>26</v>
      </c>
      <c r="U44" s="391">
        <v>27.666666666666664</v>
      </c>
    </row>
    <row r="45" spans="1:24" x14ac:dyDescent="0.2">
      <c r="A45" s="371" t="s">
        <v>916</v>
      </c>
      <c r="B45" s="17">
        <v>408</v>
      </c>
      <c r="C45" s="17">
        <v>216</v>
      </c>
      <c r="D45" s="17">
        <v>263</v>
      </c>
      <c r="E45" s="17">
        <v>382</v>
      </c>
      <c r="F45" s="17">
        <v>159</v>
      </c>
      <c r="G45" s="17">
        <v>140</v>
      </c>
      <c r="H45" s="17">
        <v>179</v>
      </c>
      <c r="I45" s="17">
        <v>262</v>
      </c>
      <c r="J45" s="17">
        <v>286</v>
      </c>
      <c r="K45" s="17">
        <v>145</v>
      </c>
      <c r="L45" s="17">
        <v>316.5</v>
      </c>
      <c r="M45" s="17">
        <v>173</v>
      </c>
      <c r="N45" s="17">
        <v>219</v>
      </c>
      <c r="O45" s="391">
        <v>250</v>
      </c>
      <c r="P45" s="391">
        <v>190</v>
      </c>
      <c r="Q45" s="391">
        <v>217</v>
      </c>
      <c r="R45" s="391">
        <v>229</v>
      </c>
      <c r="S45" s="391">
        <v>261</v>
      </c>
      <c r="T45" s="391">
        <v>126</v>
      </c>
      <c r="U45" s="391">
        <v>110.33333333333334</v>
      </c>
    </row>
    <row r="46" spans="1:24" x14ac:dyDescent="0.2">
      <c r="A46" s="371" t="s">
        <v>32</v>
      </c>
      <c r="B46" s="17">
        <v>79</v>
      </c>
      <c r="C46" s="17">
        <v>74</v>
      </c>
      <c r="D46" s="17">
        <v>71</v>
      </c>
      <c r="E46" s="17">
        <v>84</v>
      </c>
      <c r="F46" s="17">
        <v>82</v>
      </c>
      <c r="G46" s="17">
        <v>119</v>
      </c>
      <c r="H46" s="17">
        <v>126</v>
      </c>
      <c r="I46" s="17">
        <v>133</v>
      </c>
      <c r="J46" s="17">
        <v>171</v>
      </c>
      <c r="K46" s="17">
        <v>167</v>
      </c>
      <c r="L46" s="17">
        <v>124</v>
      </c>
      <c r="M46" s="17">
        <v>123</v>
      </c>
      <c r="N46" s="17">
        <v>177</v>
      </c>
      <c r="O46" s="391">
        <v>140</v>
      </c>
      <c r="P46" s="391">
        <v>265</v>
      </c>
      <c r="Q46" s="391">
        <v>187</v>
      </c>
      <c r="R46" s="391">
        <v>193</v>
      </c>
      <c r="S46" s="391">
        <v>173</v>
      </c>
      <c r="T46" s="391">
        <v>82</v>
      </c>
      <c r="U46" s="391">
        <v>226.66666666666666</v>
      </c>
    </row>
    <row r="47" spans="1:24" x14ac:dyDescent="0.2">
      <c r="A47" s="371" t="s">
        <v>33</v>
      </c>
      <c r="B47" s="17">
        <v>58</v>
      </c>
      <c r="C47" s="17">
        <v>93</v>
      </c>
      <c r="D47" s="17">
        <v>125</v>
      </c>
      <c r="E47" s="17">
        <v>203</v>
      </c>
      <c r="F47" s="17">
        <v>100</v>
      </c>
      <c r="G47" s="17">
        <v>75</v>
      </c>
      <c r="H47" s="17">
        <v>85</v>
      </c>
      <c r="I47" s="17">
        <v>77</v>
      </c>
      <c r="J47" s="17">
        <v>91</v>
      </c>
      <c r="K47" s="17">
        <v>77</v>
      </c>
      <c r="L47" s="17">
        <v>73</v>
      </c>
      <c r="M47" s="17">
        <v>45</v>
      </c>
      <c r="N47" s="17">
        <v>212</v>
      </c>
      <c r="O47" s="391">
        <v>105</v>
      </c>
      <c r="P47" s="391">
        <v>49</v>
      </c>
      <c r="Q47" s="391">
        <v>39</v>
      </c>
      <c r="R47" s="391">
        <v>38</v>
      </c>
      <c r="S47" s="391">
        <v>47</v>
      </c>
      <c r="T47" s="391">
        <v>43</v>
      </c>
      <c r="U47" s="391">
        <v>42.333333333333336</v>
      </c>
      <c r="V47" s="2"/>
      <c r="W47" s="2"/>
      <c r="X47" s="2"/>
    </row>
    <row r="48" spans="1:24" s="2" customFormat="1" x14ac:dyDescent="0.2">
      <c r="A48" s="371" t="s">
        <v>34</v>
      </c>
      <c r="B48" s="17">
        <v>1789</v>
      </c>
      <c r="C48" s="17">
        <v>1511</v>
      </c>
      <c r="D48" s="17">
        <v>1853</v>
      </c>
      <c r="E48" s="17">
        <v>2221</v>
      </c>
      <c r="F48" s="17">
        <v>1527</v>
      </c>
      <c r="G48" s="17">
        <v>2080</v>
      </c>
      <c r="H48" s="17">
        <v>2165</v>
      </c>
      <c r="I48" s="17">
        <v>2048</v>
      </c>
      <c r="J48" s="17">
        <v>2258</v>
      </c>
      <c r="K48" s="17">
        <v>2432</v>
      </c>
      <c r="L48" s="17">
        <v>2133</v>
      </c>
      <c r="M48" s="17">
        <v>2171</v>
      </c>
      <c r="N48" s="17">
        <v>1494</v>
      </c>
      <c r="O48" s="391">
        <v>1842</v>
      </c>
      <c r="P48" s="391">
        <v>1353</v>
      </c>
      <c r="Q48" s="391">
        <v>1211</v>
      </c>
      <c r="R48" s="391">
        <v>1346</v>
      </c>
      <c r="S48" s="391">
        <v>2178</v>
      </c>
      <c r="T48" s="391">
        <v>997</v>
      </c>
      <c r="U48" s="391">
        <v>942.33333333333326</v>
      </c>
      <c r="V48"/>
      <c r="W48"/>
      <c r="X48"/>
    </row>
    <row r="49" spans="1:24" x14ac:dyDescent="0.2">
      <c r="A49" s="371" t="s">
        <v>31</v>
      </c>
      <c r="B49" s="17">
        <v>19</v>
      </c>
      <c r="C49" s="17">
        <v>30</v>
      </c>
      <c r="D49" s="17">
        <v>25</v>
      </c>
      <c r="E49" s="17">
        <v>32</v>
      </c>
      <c r="F49" s="17">
        <v>21</v>
      </c>
      <c r="G49" s="17">
        <v>15</v>
      </c>
      <c r="H49" s="17">
        <v>14</v>
      </c>
      <c r="I49" s="17">
        <v>17</v>
      </c>
      <c r="J49" s="17">
        <v>25</v>
      </c>
      <c r="K49" s="17">
        <v>13</v>
      </c>
      <c r="L49" s="17">
        <v>18</v>
      </c>
      <c r="M49" s="17">
        <v>24</v>
      </c>
      <c r="N49" s="17">
        <v>50</v>
      </c>
      <c r="O49" s="391">
        <v>39</v>
      </c>
      <c r="P49" s="391">
        <v>43</v>
      </c>
      <c r="Q49" s="391">
        <v>81</v>
      </c>
      <c r="R49" s="391">
        <v>80</v>
      </c>
      <c r="S49" s="391">
        <v>93</v>
      </c>
      <c r="T49" s="391">
        <v>59</v>
      </c>
      <c r="U49" s="391">
        <v>38</v>
      </c>
      <c r="V49" s="10"/>
      <c r="W49" s="10"/>
      <c r="X49" s="10"/>
    </row>
    <row r="50" spans="1:24" s="10" customFormat="1" ht="16.5" customHeight="1" thickBot="1" x14ac:dyDescent="0.25">
      <c r="A50" s="655" t="s">
        <v>521</v>
      </c>
      <c r="B50" s="19">
        <f t="shared" ref="B50:T50" si="38">SUM(B39:B49)</f>
        <v>3980</v>
      </c>
      <c r="C50" s="19">
        <f t="shared" si="38"/>
        <v>3218</v>
      </c>
      <c r="D50" s="19">
        <f t="shared" si="38"/>
        <v>3984</v>
      </c>
      <c r="E50" s="19">
        <f t="shared" si="38"/>
        <v>5656</v>
      </c>
      <c r="F50" s="19">
        <f t="shared" si="38"/>
        <v>3539</v>
      </c>
      <c r="G50" s="19">
        <f t="shared" si="38"/>
        <v>4730</v>
      </c>
      <c r="H50" s="19">
        <f t="shared" si="38"/>
        <v>4194</v>
      </c>
      <c r="I50" s="19">
        <f t="shared" si="38"/>
        <v>5099</v>
      </c>
      <c r="J50" s="19">
        <f t="shared" si="38"/>
        <v>4691</v>
      </c>
      <c r="K50" s="19">
        <f t="shared" si="38"/>
        <v>5126</v>
      </c>
      <c r="L50" s="19">
        <f t="shared" si="38"/>
        <v>5986</v>
      </c>
      <c r="M50" s="19">
        <f t="shared" si="38"/>
        <v>6476</v>
      </c>
      <c r="N50" s="19">
        <f t="shared" si="38"/>
        <v>4921</v>
      </c>
      <c r="O50" s="19">
        <f t="shared" si="38"/>
        <v>4578</v>
      </c>
      <c r="P50" s="19">
        <f t="shared" si="38"/>
        <v>4542</v>
      </c>
      <c r="Q50" s="19">
        <f t="shared" si="38"/>
        <v>4422</v>
      </c>
      <c r="R50" s="19">
        <f t="shared" si="38"/>
        <v>4636</v>
      </c>
      <c r="S50" s="19">
        <f t="shared" si="38"/>
        <v>5524</v>
      </c>
      <c r="T50" s="19">
        <f t="shared" si="38"/>
        <v>3351</v>
      </c>
      <c r="U50" s="19">
        <f>SUM(U39:U49)</f>
        <v>2767.666666666667</v>
      </c>
      <c r="V50"/>
      <c r="W50"/>
      <c r="X50"/>
    </row>
    <row r="51" spans="1:24" ht="12.75" customHeight="1" x14ac:dyDescent="0.2">
      <c r="A51" t="s">
        <v>36</v>
      </c>
      <c r="O51" s="391"/>
      <c r="P51" s="391"/>
      <c r="Q51" s="391"/>
      <c r="R51" s="391"/>
      <c r="S51" s="391"/>
      <c r="T51" s="391"/>
      <c r="U51" s="391"/>
    </row>
    <row r="52" spans="1:24" ht="12.75" customHeight="1" x14ac:dyDescent="0.2">
      <c r="A52" s="119" t="s">
        <v>628</v>
      </c>
      <c r="O52" s="391"/>
      <c r="P52" s="391"/>
      <c r="Q52" s="391"/>
      <c r="R52" s="391"/>
      <c r="S52" s="391"/>
      <c r="T52" s="391"/>
      <c r="U52" s="391"/>
    </row>
    <row r="53" spans="1:24" ht="12.75" customHeight="1" x14ac:dyDescent="0.2">
      <c r="A53" s="119" t="s">
        <v>1086</v>
      </c>
      <c r="O53" s="391"/>
      <c r="P53" s="391"/>
      <c r="Q53" s="391"/>
      <c r="R53" s="391"/>
      <c r="S53" s="391"/>
      <c r="T53" s="391"/>
      <c r="U53" s="391"/>
    </row>
    <row r="54" spans="1:24" s="2" customFormat="1" x14ac:dyDescent="0.2">
      <c r="A54"/>
      <c r="B54" s="17"/>
      <c r="C54" s="17"/>
      <c r="D54" s="17"/>
      <c r="E54" s="17"/>
      <c r="F54" s="17"/>
      <c r="G54" s="17"/>
      <c r="H54" s="17"/>
      <c r="I54" s="17"/>
      <c r="J54" s="17"/>
      <c r="K54" s="17"/>
      <c r="L54" s="17"/>
      <c r="M54" s="17"/>
      <c r="N54" s="17"/>
      <c r="O54" s="52"/>
      <c r="P54" s="52"/>
      <c r="Q54" s="52"/>
      <c r="R54" s="52"/>
      <c r="S54" s="52"/>
      <c r="T54" s="52"/>
      <c r="U54" s="52"/>
      <c r="V54"/>
      <c r="W54"/>
      <c r="X54"/>
    </row>
    <row r="55" spans="1:24" ht="18" customHeight="1" thickBot="1" x14ac:dyDescent="0.25">
      <c r="A55" s="374" t="str">
        <f>Index!B75</f>
        <v>Table 8c :   Kosrae: Visitor arrivals by year, FY2003-FY2016</v>
      </c>
      <c r="B55" s="16"/>
      <c r="C55" s="16"/>
      <c r="D55" s="16"/>
      <c r="E55" s="16"/>
      <c r="F55" s="16"/>
      <c r="G55" s="16"/>
      <c r="H55" s="16"/>
      <c r="I55" s="16"/>
      <c r="J55" s="16"/>
      <c r="K55" s="16"/>
      <c r="L55" s="16"/>
      <c r="M55" s="16"/>
      <c r="N55" s="16"/>
      <c r="O55" s="392"/>
      <c r="P55" s="392"/>
      <c r="Q55" s="392"/>
      <c r="R55" s="392"/>
      <c r="S55" s="392"/>
      <c r="T55" s="392"/>
      <c r="U55" s="392"/>
      <c r="V55" s="109"/>
      <c r="W55" s="109"/>
      <c r="X55" s="109"/>
    </row>
    <row r="56" spans="1:24" s="109" customFormat="1" ht="16.5" customHeight="1" thickBot="1" x14ac:dyDescent="0.25">
      <c r="A56" s="108"/>
      <c r="B56" s="99" t="str">
        <f>B$3</f>
        <v>FY1997</v>
      </c>
      <c r="C56" s="99" t="str">
        <f t="shared" ref="C56:U56" si="39">C$3</f>
        <v>FY1998</v>
      </c>
      <c r="D56" s="99" t="str">
        <f t="shared" si="39"/>
        <v>FY1999</v>
      </c>
      <c r="E56" s="99" t="str">
        <f t="shared" si="39"/>
        <v>FY2000</v>
      </c>
      <c r="F56" s="99" t="str">
        <f t="shared" si="39"/>
        <v>FY2001</v>
      </c>
      <c r="G56" s="99" t="str">
        <f t="shared" si="39"/>
        <v>FY2002</v>
      </c>
      <c r="H56" s="99" t="str">
        <f t="shared" si="39"/>
        <v>FY2003</v>
      </c>
      <c r="I56" s="99" t="str">
        <f t="shared" si="39"/>
        <v>FY2004</v>
      </c>
      <c r="J56" s="99" t="str">
        <f t="shared" si="39"/>
        <v>FY2005</v>
      </c>
      <c r="K56" s="99" t="str">
        <f t="shared" si="39"/>
        <v>FY2006</v>
      </c>
      <c r="L56" s="99" t="str">
        <f t="shared" si="39"/>
        <v>FY2007</v>
      </c>
      <c r="M56" s="99" t="str">
        <f t="shared" si="39"/>
        <v>FY2008</v>
      </c>
      <c r="N56" s="99" t="str">
        <f t="shared" si="39"/>
        <v>FY2009</v>
      </c>
      <c r="O56" s="99" t="str">
        <f t="shared" si="39"/>
        <v>FY2010</v>
      </c>
      <c r="P56" s="99" t="str">
        <f t="shared" si="39"/>
        <v>FY2011</v>
      </c>
      <c r="Q56" s="99" t="str">
        <f t="shared" si="39"/>
        <v>FY2012</v>
      </c>
      <c r="R56" s="99" t="str">
        <f t="shared" si="39"/>
        <v>FY2013</v>
      </c>
      <c r="S56" s="99" t="str">
        <f t="shared" si="39"/>
        <v>FY2014</v>
      </c>
      <c r="T56" s="99" t="str">
        <f t="shared" si="39"/>
        <v>FY2015</v>
      </c>
      <c r="U56" s="99" t="str">
        <f t="shared" si="39"/>
        <v>FY2016</v>
      </c>
      <c r="V56"/>
      <c r="W56"/>
      <c r="X56"/>
    </row>
    <row r="57" spans="1:24" ht="15.75" customHeight="1" x14ac:dyDescent="0.2">
      <c r="A57" s="316" t="s">
        <v>514</v>
      </c>
    </row>
    <row r="58" spans="1:24" ht="12.75" customHeight="1" x14ac:dyDescent="0.2">
      <c r="A58" s="371" t="s">
        <v>515</v>
      </c>
      <c r="B58" s="17">
        <v>1975</v>
      </c>
      <c r="C58" s="17">
        <v>1739</v>
      </c>
      <c r="D58" s="17">
        <v>1718</v>
      </c>
      <c r="E58" s="17">
        <v>1763</v>
      </c>
      <c r="F58" s="17">
        <v>1691</v>
      </c>
      <c r="G58" s="17">
        <v>1649</v>
      </c>
      <c r="H58" s="17">
        <v>1537</v>
      </c>
      <c r="I58" s="17">
        <v>1554</v>
      </c>
      <c r="J58" s="17">
        <v>1303</v>
      </c>
      <c r="K58" s="17">
        <v>1110</v>
      </c>
      <c r="L58" s="17">
        <v>1178</v>
      </c>
      <c r="M58" s="17">
        <v>917</v>
      </c>
      <c r="N58" s="17">
        <v>880</v>
      </c>
      <c r="O58" s="391">
        <v>897</v>
      </c>
      <c r="P58" s="391">
        <v>921</v>
      </c>
      <c r="Q58" s="391">
        <v>871</v>
      </c>
      <c r="R58" s="391">
        <v>715</v>
      </c>
      <c r="S58" s="391">
        <v>786</v>
      </c>
      <c r="T58" s="391">
        <v>798</v>
      </c>
      <c r="U58" s="391">
        <v>930.5</v>
      </c>
    </row>
    <row r="59" spans="1:24" ht="12.75" customHeight="1" x14ac:dyDescent="0.2">
      <c r="A59" s="371" t="s">
        <v>516</v>
      </c>
      <c r="B59" s="17">
        <v>209</v>
      </c>
      <c r="C59" s="17">
        <v>230</v>
      </c>
      <c r="D59" s="17">
        <v>327</v>
      </c>
      <c r="E59" s="17">
        <v>706</v>
      </c>
      <c r="F59" s="17">
        <v>374</v>
      </c>
      <c r="G59" s="17">
        <v>461</v>
      </c>
      <c r="H59" s="17">
        <v>371</v>
      </c>
      <c r="I59" s="17">
        <v>587</v>
      </c>
      <c r="J59" s="17">
        <v>602</v>
      </c>
      <c r="K59" s="17">
        <v>689</v>
      </c>
      <c r="L59" s="17">
        <v>724</v>
      </c>
      <c r="M59" s="17">
        <v>515</v>
      </c>
      <c r="N59" s="17">
        <v>413</v>
      </c>
      <c r="O59" s="391">
        <v>458</v>
      </c>
      <c r="P59" s="391">
        <v>463</v>
      </c>
      <c r="Q59" s="391">
        <v>541</v>
      </c>
      <c r="R59" s="391">
        <v>431</v>
      </c>
      <c r="S59" s="391">
        <v>521</v>
      </c>
      <c r="T59" s="391">
        <v>500</v>
      </c>
      <c r="U59" s="391">
        <v>553.5</v>
      </c>
    </row>
    <row r="60" spans="1:24" ht="12.75" customHeight="1" x14ac:dyDescent="0.2">
      <c r="A60" s="371" t="s">
        <v>517</v>
      </c>
      <c r="B60" s="17">
        <v>34</v>
      </c>
      <c r="C60" s="17">
        <v>43</v>
      </c>
      <c r="D60" s="17">
        <v>61</v>
      </c>
      <c r="E60" s="17">
        <v>69</v>
      </c>
      <c r="F60" s="17">
        <v>73</v>
      </c>
      <c r="G60" s="17">
        <v>105</v>
      </c>
      <c r="H60" s="17">
        <v>65</v>
      </c>
      <c r="I60" s="17">
        <v>66</v>
      </c>
      <c r="J60" s="17">
        <v>77</v>
      </c>
      <c r="K60" s="17">
        <v>67</v>
      </c>
      <c r="L60" s="17">
        <v>90</v>
      </c>
      <c r="M60" s="17">
        <v>59</v>
      </c>
      <c r="N60" s="17">
        <v>81</v>
      </c>
      <c r="O60" s="391">
        <v>173</v>
      </c>
      <c r="P60" s="391">
        <v>82</v>
      </c>
      <c r="Q60" s="391">
        <v>86</v>
      </c>
      <c r="R60" s="391">
        <v>93</v>
      </c>
      <c r="S60" s="391">
        <v>90</v>
      </c>
      <c r="T60" s="391">
        <v>123</v>
      </c>
      <c r="U60" s="391">
        <v>110</v>
      </c>
    </row>
    <row r="61" spans="1:24" ht="12.75" customHeight="1" x14ac:dyDescent="0.2">
      <c r="A61" s="372" t="s">
        <v>518</v>
      </c>
      <c r="B61" s="17">
        <v>27</v>
      </c>
      <c r="C61" s="17">
        <v>32</v>
      </c>
      <c r="D61" s="17">
        <v>36</v>
      </c>
      <c r="E61" s="17">
        <v>1159</v>
      </c>
      <c r="F61" s="17">
        <v>39</v>
      </c>
      <c r="G61" s="17">
        <v>29</v>
      </c>
      <c r="H61" s="17">
        <v>20</v>
      </c>
      <c r="I61" s="17">
        <v>28</v>
      </c>
      <c r="J61" s="17">
        <v>27</v>
      </c>
      <c r="K61" s="17">
        <v>9</v>
      </c>
      <c r="L61" s="17">
        <v>12</v>
      </c>
      <c r="M61" s="17">
        <v>24</v>
      </c>
      <c r="N61" s="17">
        <v>15</v>
      </c>
      <c r="O61" s="391">
        <v>19</v>
      </c>
      <c r="P61" s="391">
        <v>11</v>
      </c>
      <c r="Q61" s="391">
        <v>5</v>
      </c>
      <c r="R61" s="391">
        <v>20</v>
      </c>
      <c r="S61" s="391">
        <v>33</v>
      </c>
      <c r="T61" s="391">
        <v>16</v>
      </c>
      <c r="U61" s="391">
        <v>34.5</v>
      </c>
    </row>
    <row r="62" spans="1:24" ht="12.75" customHeight="1" x14ac:dyDescent="0.2">
      <c r="A62" s="371" t="s">
        <v>519</v>
      </c>
      <c r="L62" s="17">
        <v>42</v>
      </c>
      <c r="M62" s="17">
        <v>444</v>
      </c>
      <c r="N62" s="17">
        <v>590</v>
      </c>
      <c r="O62" s="391">
        <v>599</v>
      </c>
      <c r="P62" s="391">
        <v>519</v>
      </c>
      <c r="Q62" s="391">
        <v>471</v>
      </c>
      <c r="R62" s="391">
        <v>528</v>
      </c>
      <c r="S62" s="391">
        <v>507</v>
      </c>
      <c r="T62" s="391">
        <v>561</v>
      </c>
      <c r="U62" s="391">
        <v>794</v>
      </c>
    </row>
    <row r="63" spans="1:24" s="10" customFormat="1" ht="12.75" customHeight="1" x14ac:dyDescent="0.2">
      <c r="A63" s="787" t="s">
        <v>1085</v>
      </c>
      <c r="B63" s="788">
        <f>SUM(B58:B62)</f>
        <v>2245</v>
      </c>
      <c r="C63" s="788">
        <f t="shared" ref="C63:T63" si="40">SUM(C58:C62)</f>
        <v>2044</v>
      </c>
      <c r="D63" s="788">
        <f t="shared" si="40"/>
        <v>2142</v>
      </c>
      <c r="E63" s="788">
        <f t="shared" si="40"/>
        <v>3697</v>
      </c>
      <c r="F63" s="788">
        <f t="shared" si="40"/>
        <v>2177</v>
      </c>
      <c r="G63" s="788">
        <f t="shared" si="40"/>
        <v>2244</v>
      </c>
      <c r="H63" s="788">
        <f t="shared" si="40"/>
        <v>1993</v>
      </c>
      <c r="I63" s="788">
        <f t="shared" si="40"/>
        <v>2235</v>
      </c>
      <c r="J63" s="788">
        <f t="shared" si="40"/>
        <v>2009</v>
      </c>
      <c r="K63" s="788">
        <f t="shared" si="40"/>
        <v>1875</v>
      </c>
      <c r="L63" s="788">
        <f t="shared" si="40"/>
        <v>2046</v>
      </c>
      <c r="M63" s="788">
        <f t="shared" si="40"/>
        <v>1959</v>
      </c>
      <c r="N63" s="788">
        <f t="shared" si="40"/>
        <v>1979</v>
      </c>
      <c r="O63" s="788">
        <f t="shared" si="40"/>
        <v>2146</v>
      </c>
      <c r="P63" s="788">
        <f t="shared" si="40"/>
        <v>1996</v>
      </c>
      <c r="Q63" s="788">
        <f t="shared" si="40"/>
        <v>1974</v>
      </c>
      <c r="R63" s="788">
        <f t="shared" si="40"/>
        <v>1787</v>
      </c>
      <c r="S63" s="788">
        <f t="shared" si="40"/>
        <v>1937</v>
      </c>
      <c r="T63" s="788">
        <f t="shared" si="40"/>
        <v>1998</v>
      </c>
      <c r="U63" s="788">
        <f>SUM(U58:U62)</f>
        <v>2422.5</v>
      </c>
    </row>
    <row r="64" spans="1:24" ht="12.75" customHeight="1" x14ac:dyDescent="0.2">
      <c r="A64" s="373" t="s">
        <v>520</v>
      </c>
      <c r="O64" s="391"/>
      <c r="P64" s="391"/>
      <c r="Q64" s="391"/>
      <c r="R64" s="391"/>
      <c r="S64" s="391"/>
      <c r="T64" s="391"/>
      <c r="U64" s="391"/>
    </row>
    <row r="65" spans="1:24" x14ac:dyDescent="0.2">
      <c r="A65" s="371" t="s">
        <v>26</v>
      </c>
      <c r="B65" s="17">
        <v>62</v>
      </c>
      <c r="C65" s="17">
        <v>46</v>
      </c>
      <c r="D65" s="17">
        <v>80</v>
      </c>
      <c r="E65" s="17">
        <v>48</v>
      </c>
      <c r="F65" s="17">
        <v>69</v>
      </c>
      <c r="G65" s="17">
        <v>63</v>
      </c>
      <c r="H65" s="17">
        <v>46</v>
      </c>
      <c r="I65" s="17">
        <v>62</v>
      </c>
      <c r="J65" s="17">
        <v>48</v>
      </c>
      <c r="K65" s="17">
        <v>41</v>
      </c>
      <c r="L65" s="17">
        <v>53</v>
      </c>
      <c r="M65" s="17">
        <v>60</v>
      </c>
      <c r="N65" s="17">
        <v>48</v>
      </c>
      <c r="O65" s="391">
        <v>62</v>
      </c>
      <c r="P65" s="391">
        <v>36</v>
      </c>
      <c r="Q65" s="391">
        <v>37</v>
      </c>
      <c r="R65" s="391">
        <v>29</v>
      </c>
      <c r="S65" s="391">
        <v>32</v>
      </c>
      <c r="T65" s="391">
        <v>18</v>
      </c>
      <c r="U65" s="391">
        <v>28</v>
      </c>
    </row>
    <row r="66" spans="1:24" x14ac:dyDescent="0.2">
      <c r="A66" s="371" t="s">
        <v>27</v>
      </c>
      <c r="B66" s="17">
        <v>13</v>
      </c>
      <c r="C66" s="17">
        <v>20</v>
      </c>
      <c r="D66" s="17">
        <v>19</v>
      </c>
      <c r="E66" s="17">
        <v>28</v>
      </c>
      <c r="F66" s="17">
        <v>26</v>
      </c>
      <c r="G66" s="17">
        <v>20</v>
      </c>
      <c r="H66" s="17">
        <v>25</v>
      </c>
      <c r="I66" s="17">
        <v>18</v>
      </c>
      <c r="J66" s="17">
        <v>8</v>
      </c>
      <c r="K66" s="17">
        <v>13</v>
      </c>
      <c r="L66" s="17">
        <v>19</v>
      </c>
      <c r="M66" s="17">
        <v>19</v>
      </c>
      <c r="N66" s="17">
        <v>15</v>
      </c>
      <c r="O66" s="391">
        <v>3</v>
      </c>
      <c r="P66" s="391">
        <v>15</v>
      </c>
      <c r="Q66" s="391">
        <v>9</v>
      </c>
      <c r="R66" s="391">
        <v>10</v>
      </c>
      <c r="S66" s="391">
        <v>10</v>
      </c>
      <c r="T66" s="391">
        <v>10</v>
      </c>
      <c r="U66" s="391">
        <v>14.5</v>
      </c>
    </row>
    <row r="67" spans="1:24" x14ac:dyDescent="0.2">
      <c r="A67" s="371" t="s">
        <v>214</v>
      </c>
      <c r="B67" s="17">
        <v>12</v>
      </c>
      <c r="C67" s="17">
        <v>21</v>
      </c>
      <c r="D67" s="17">
        <v>23</v>
      </c>
      <c r="E67" s="17">
        <v>7</v>
      </c>
      <c r="F67" s="17">
        <v>9</v>
      </c>
      <c r="G67" s="17">
        <v>5</v>
      </c>
      <c r="H67" s="17">
        <v>1</v>
      </c>
      <c r="I67" s="17">
        <v>9</v>
      </c>
      <c r="J67" s="17">
        <v>7</v>
      </c>
      <c r="K67" s="17">
        <v>5</v>
      </c>
      <c r="L67" s="17">
        <v>5</v>
      </c>
      <c r="M67" s="17">
        <v>6</v>
      </c>
      <c r="N67" s="17">
        <v>32</v>
      </c>
      <c r="O67" s="391">
        <v>11</v>
      </c>
      <c r="P67" s="391">
        <v>5</v>
      </c>
      <c r="Q67" s="391">
        <v>4</v>
      </c>
      <c r="R67" s="391">
        <v>6</v>
      </c>
      <c r="S67" s="391">
        <v>16</v>
      </c>
      <c r="T67" s="391">
        <v>10</v>
      </c>
      <c r="U67" s="391">
        <v>27</v>
      </c>
      <c r="V67" s="2"/>
      <c r="W67" s="2"/>
      <c r="X67" s="2"/>
    </row>
    <row r="68" spans="1:24" s="2" customFormat="1" x14ac:dyDescent="0.2">
      <c r="A68" s="371" t="s">
        <v>28</v>
      </c>
      <c r="B68" s="17">
        <v>77</v>
      </c>
      <c r="C68" s="17">
        <v>73</v>
      </c>
      <c r="D68" s="17">
        <v>86</v>
      </c>
      <c r="E68" s="17">
        <v>92</v>
      </c>
      <c r="F68" s="17">
        <v>105</v>
      </c>
      <c r="G68" s="17">
        <v>108</v>
      </c>
      <c r="H68" s="17">
        <v>100</v>
      </c>
      <c r="I68" s="17">
        <v>85</v>
      </c>
      <c r="J68" s="17">
        <v>67</v>
      </c>
      <c r="K68" s="17">
        <v>324</v>
      </c>
      <c r="L68" s="17">
        <v>82</v>
      </c>
      <c r="M68" s="17">
        <v>73</v>
      </c>
      <c r="N68" s="17">
        <v>59</v>
      </c>
      <c r="O68" s="391">
        <v>59</v>
      </c>
      <c r="P68" s="391">
        <v>54</v>
      </c>
      <c r="Q68" s="391">
        <v>55</v>
      </c>
      <c r="R68" s="391">
        <v>48</v>
      </c>
      <c r="S68" s="391">
        <v>81</v>
      </c>
      <c r="T68" s="391">
        <v>44</v>
      </c>
      <c r="U68" s="391">
        <v>93</v>
      </c>
      <c r="V68"/>
      <c r="W68"/>
      <c r="X68"/>
    </row>
    <row r="69" spans="1:24" x14ac:dyDescent="0.2">
      <c r="A69" s="371" t="s">
        <v>29</v>
      </c>
      <c r="B69" s="17">
        <v>177</v>
      </c>
      <c r="C69" s="17">
        <v>227</v>
      </c>
      <c r="D69" s="17">
        <v>285</v>
      </c>
      <c r="E69" s="17">
        <v>156</v>
      </c>
      <c r="F69" s="17">
        <v>122</v>
      </c>
      <c r="G69" s="17">
        <v>160</v>
      </c>
      <c r="H69" s="17">
        <v>154</v>
      </c>
      <c r="I69" s="17">
        <v>265</v>
      </c>
      <c r="J69" s="17">
        <v>206</v>
      </c>
      <c r="K69" s="17">
        <v>140</v>
      </c>
      <c r="L69" s="17">
        <v>226</v>
      </c>
      <c r="M69" s="17">
        <v>124</v>
      </c>
      <c r="N69" s="17">
        <v>195</v>
      </c>
      <c r="O69" s="391">
        <v>184</v>
      </c>
      <c r="P69" s="391">
        <v>144</v>
      </c>
      <c r="Q69" s="391">
        <v>153</v>
      </c>
      <c r="R69" s="391">
        <v>72</v>
      </c>
      <c r="S69" s="391">
        <v>81</v>
      </c>
      <c r="T69" s="391">
        <v>87</v>
      </c>
      <c r="U69" s="391">
        <v>124</v>
      </c>
    </row>
    <row r="70" spans="1:24" x14ac:dyDescent="0.2">
      <c r="A70" s="371" t="s">
        <v>30</v>
      </c>
      <c r="B70" s="17">
        <v>13</v>
      </c>
      <c r="C70" s="17">
        <v>19</v>
      </c>
      <c r="D70" s="17">
        <v>21</v>
      </c>
      <c r="E70" s="17">
        <v>11</v>
      </c>
      <c r="F70" s="17">
        <v>15</v>
      </c>
      <c r="G70" s="17">
        <v>16</v>
      </c>
      <c r="H70" s="17">
        <v>19</v>
      </c>
      <c r="I70" s="17">
        <v>12</v>
      </c>
      <c r="J70" s="17">
        <v>6</v>
      </c>
      <c r="K70" s="17">
        <v>4</v>
      </c>
      <c r="L70" s="17">
        <v>15</v>
      </c>
      <c r="M70" s="17">
        <v>9</v>
      </c>
      <c r="N70" s="17">
        <v>7</v>
      </c>
      <c r="O70" s="391">
        <v>6</v>
      </c>
      <c r="P70" s="391">
        <v>10</v>
      </c>
      <c r="Q70" s="391">
        <v>7</v>
      </c>
      <c r="R70" s="391">
        <v>10</v>
      </c>
      <c r="S70" s="391">
        <v>10</v>
      </c>
      <c r="T70" s="391">
        <v>3</v>
      </c>
      <c r="U70" s="391">
        <v>2</v>
      </c>
    </row>
    <row r="71" spans="1:24" x14ac:dyDescent="0.2">
      <c r="A71" s="371" t="s">
        <v>916</v>
      </c>
      <c r="B71" s="17">
        <v>51</v>
      </c>
      <c r="C71" s="17">
        <v>35</v>
      </c>
      <c r="D71" s="17">
        <v>43</v>
      </c>
      <c r="E71" s="17">
        <v>31</v>
      </c>
      <c r="F71" s="17">
        <v>39</v>
      </c>
      <c r="G71" s="17">
        <v>33</v>
      </c>
      <c r="H71" s="17">
        <v>34</v>
      </c>
      <c r="I71" s="17">
        <v>20</v>
      </c>
      <c r="J71" s="17">
        <v>30</v>
      </c>
      <c r="K71" s="17">
        <v>7</v>
      </c>
      <c r="L71" s="17">
        <v>37</v>
      </c>
      <c r="M71" s="17">
        <v>20</v>
      </c>
      <c r="N71" s="17">
        <v>23</v>
      </c>
      <c r="O71" s="391">
        <v>8</v>
      </c>
      <c r="P71" s="391">
        <v>30</v>
      </c>
      <c r="Q71" s="391">
        <v>39</v>
      </c>
      <c r="R71" s="391">
        <v>45</v>
      </c>
      <c r="S71" s="391">
        <v>33</v>
      </c>
      <c r="T71" s="391">
        <v>25</v>
      </c>
      <c r="U71" s="391">
        <v>13.5</v>
      </c>
    </row>
    <row r="72" spans="1:24" x14ac:dyDescent="0.2">
      <c r="A72" s="371" t="s">
        <v>32</v>
      </c>
      <c r="B72" s="17">
        <v>617</v>
      </c>
      <c r="C72" s="17">
        <v>550</v>
      </c>
      <c r="D72" s="17">
        <v>241</v>
      </c>
      <c r="E72" s="17">
        <v>424</v>
      </c>
      <c r="F72" s="17">
        <v>266</v>
      </c>
      <c r="G72" s="17">
        <v>321</v>
      </c>
      <c r="H72" s="17">
        <v>242</v>
      </c>
      <c r="I72" s="17">
        <v>441</v>
      </c>
      <c r="J72" s="17">
        <v>267</v>
      </c>
      <c r="K72" s="17">
        <v>95</v>
      </c>
      <c r="L72" s="17">
        <v>87</v>
      </c>
      <c r="M72" s="17">
        <v>91</v>
      </c>
      <c r="N72" s="17">
        <v>46</v>
      </c>
      <c r="O72" s="391">
        <v>73</v>
      </c>
      <c r="P72" s="391">
        <v>128</v>
      </c>
      <c r="Q72" s="391">
        <v>226</v>
      </c>
      <c r="R72" s="391">
        <v>132</v>
      </c>
      <c r="S72" s="391">
        <v>105</v>
      </c>
      <c r="T72" s="391">
        <v>240</v>
      </c>
      <c r="U72" s="391">
        <v>266</v>
      </c>
    </row>
    <row r="73" spans="1:24" x14ac:dyDescent="0.2">
      <c r="A73" s="371" t="s">
        <v>33</v>
      </c>
      <c r="B73" s="17">
        <v>61</v>
      </c>
      <c r="C73" s="17">
        <v>41</v>
      </c>
      <c r="D73" s="17">
        <v>48</v>
      </c>
      <c r="E73" s="17">
        <v>37</v>
      </c>
      <c r="F73" s="17">
        <v>44</v>
      </c>
      <c r="G73" s="17">
        <v>29</v>
      </c>
      <c r="H73" s="17">
        <v>34</v>
      </c>
      <c r="I73" s="17">
        <v>22</v>
      </c>
      <c r="J73" s="17">
        <v>23</v>
      </c>
      <c r="K73" s="17">
        <v>12</v>
      </c>
      <c r="L73" s="17">
        <v>19</v>
      </c>
      <c r="M73" s="17">
        <v>27</v>
      </c>
      <c r="N73" s="17">
        <v>46</v>
      </c>
      <c r="O73" s="391">
        <v>39</v>
      </c>
      <c r="P73" s="391">
        <v>33</v>
      </c>
      <c r="Q73" s="391">
        <v>13</v>
      </c>
      <c r="R73" s="391">
        <v>17</v>
      </c>
      <c r="S73" s="391">
        <v>28</v>
      </c>
      <c r="T73" s="391">
        <v>5</v>
      </c>
      <c r="U73" s="391">
        <v>7.5</v>
      </c>
      <c r="V73" s="2"/>
      <c r="W73" s="2"/>
      <c r="X73" s="2"/>
    </row>
    <row r="74" spans="1:24" s="2" customFormat="1" x14ac:dyDescent="0.2">
      <c r="A74" s="371" t="s">
        <v>34</v>
      </c>
      <c r="B74" s="17">
        <v>885</v>
      </c>
      <c r="C74" s="17">
        <v>703</v>
      </c>
      <c r="D74" s="17">
        <v>864</v>
      </c>
      <c r="E74" s="17">
        <v>912</v>
      </c>
      <c r="F74" s="17">
        <v>983</v>
      </c>
      <c r="G74" s="17">
        <v>885</v>
      </c>
      <c r="H74" s="17">
        <v>876</v>
      </c>
      <c r="I74" s="17">
        <v>606</v>
      </c>
      <c r="J74" s="17">
        <v>636</v>
      </c>
      <c r="K74" s="17">
        <v>466</v>
      </c>
      <c r="L74" s="17">
        <v>632</v>
      </c>
      <c r="M74" s="17">
        <v>480</v>
      </c>
      <c r="N74" s="17">
        <v>401</v>
      </c>
      <c r="O74" s="391">
        <v>440</v>
      </c>
      <c r="P74" s="391">
        <v>465</v>
      </c>
      <c r="Q74" s="391">
        <v>322</v>
      </c>
      <c r="R74" s="391">
        <v>346</v>
      </c>
      <c r="S74" s="391">
        <v>382</v>
      </c>
      <c r="T74" s="391">
        <v>345</v>
      </c>
      <c r="U74" s="391">
        <v>352.5</v>
      </c>
      <c r="V74"/>
      <c r="W74"/>
      <c r="X74"/>
    </row>
    <row r="75" spans="1:24" x14ac:dyDescent="0.2">
      <c r="A75" s="371" t="s">
        <v>31</v>
      </c>
      <c r="B75" s="17">
        <v>7</v>
      </c>
      <c r="C75" s="17">
        <v>4</v>
      </c>
      <c r="D75" s="17">
        <v>8</v>
      </c>
      <c r="E75" s="17">
        <v>17</v>
      </c>
      <c r="F75" s="17">
        <v>13</v>
      </c>
      <c r="G75" s="17">
        <v>9</v>
      </c>
      <c r="H75" s="17">
        <v>6</v>
      </c>
      <c r="I75" s="17">
        <v>14</v>
      </c>
      <c r="J75" s="17">
        <v>5</v>
      </c>
      <c r="K75" s="17">
        <v>3</v>
      </c>
      <c r="L75" s="17">
        <v>3</v>
      </c>
      <c r="M75" s="17">
        <v>8</v>
      </c>
      <c r="N75" s="17">
        <v>8</v>
      </c>
      <c r="O75" s="391">
        <v>12</v>
      </c>
      <c r="P75" s="391">
        <v>1</v>
      </c>
      <c r="Q75" s="391">
        <v>6</v>
      </c>
      <c r="R75" s="391">
        <v>0</v>
      </c>
      <c r="S75" s="391">
        <v>8</v>
      </c>
      <c r="T75" s="391">
        <v>11</v>
      </c>
      <c r="U75" s="391">
        <v>2.5</v>
      </c>
      <c r="V75" s="10"/>
      <c r="W75" s="10"/>
      <c r="X75" s="10"/>
    </row>
    <row r="76" spans="1:24" s="10" customFormat="1" ht="16.5" customHeight="1" thickBot="1" x14ac:dyDescent="0.25">
      <c r="A76" s="655" t="s">
        <v>521</v>
      </c>
      <c r="B76" s="19">
        <f t="shared" ref="B76:T76" si="41">SUM(B65:B75)</f>
        <v>1975</v>
      </c>
      <c r="C76" s="19">
        <f t="shared" si="41"/>
        <v>1739</v>
      </c>
      <c r="D76" s="19">
        <f t="shared" si="41"/>
        <v>1718</v>
      </c>
      <c r="E76" s="19">
        <f t="shared" si="41"/>
        <v>1763</v>
      </c>
      <c r="F76" s="19">
        <f t="shared" si="41"/>
        <v>1691</v>
      </c>
      <c r="G76" s="19">
        <f t="shared" si="41"/>
        <v>1649</v>
      </c>
      <c r="H76" s="19">
        <f t="shared" si="41"/>
        <v>1537</v>
      </c>
      <c r="I76" s="19">
        <f t="shared" si="41"/>
        <v>1554</v>
      </c>
      <c r="J76" s="19">
        <f t="shared" si="41"/>
        <v>1303</v>
      </c>
      <c r="K76" s="19">
        <f t="shared" si="41"/>
        <v>1110</v>
      </c>
      <c r="L76" s="19">
        <f t="shared" si="41"/>
        <v>1178</v>
      </c>
      <c r="M76" s="19">
        <f t="shared" si="41"/>
        <v>917</v>
      </c>
      <c r="N76" s="19">
        <f t="shared" si="41"/>
        <v>880</v>
      </c>
      <c r="O76" s="19">
        <f t="shared" si="41"/>
        <v>897</v>
      </c>
      <c r="P76" s="19">
        <f t="shared" si="41"/>
        <v>921</v>
      </c>
      <c r="Q76" s="19">
        <f t="shared" si="41"/>
        <v>871</v>
      </c>
      <c r="R76" s="19">
        <f t="shared" si="41"/>
        <v>715</v>
      </c>
      <c r="S76" s="19">
        <f t="shared" si="41"/>
        <v>786</v>
      </c>
      <c r="T76" s="19">
        <f t="shared" si="41"/>
        <v>798</v>
      </c>
      <c r="U76" s="19">
        <f>SUM(U65:U75)</f>
        <v>930.5</v>
      </c>
      <c r="V76"/>
      <c r="W76"/>
      <c r="X76"/>
    </row>
    <row r="77" spans="1:24" ht="12.75" customHeight="1" x14ac:dyDescent="0.2">
      <c r="A77" t="s">
        <v>36</v>
      </c>
      <c r="O77" s="391"/>
      <c r="P77" s="391"/>
      <c r="Q77" s="391"/>
      <c r="R77" s="391"/>
      <c r="S77" s="391"/>
      <c r="T77" s="391"/>
      <c r="U77" s="391"/>
    </row>
    <row r="78" spans="1:24" ht="12.75" customHeight="1" x14ac:dyDescent="0.2">
      <c r="A78" s="119" t="s">
        <v>628</v>
      </c>
      <c r="O78" s="391"/>
      <c r="P78" s="391"/>
      <c r="Q78" s="391"/>
      <c r="R78" s="391"/>
      <c r="S78" s="391"/>
      <c r="T78" s="391"/>
      <c r="U78" s="391"/>
    </row>
    <row r="79" spans="1:24" ht="12.75" customHeight="1" x14ac:dyDescent="0.2">
      <c r="A79" s="119" t="s">
        <v>1086</v>
      </c>
      <c r="O79" s="391"/>
      <c r="P79" s="391"/>
      <c r="Q79" s="391"/>
      <c r="R79" s="391"/>
      <c r="S79" s="391"/>
      <c r="T79" s="391"/>
      <c r="U79" s="391"/>
    </row>
    <row r="80" spans="1:24" x14ac:dyDescent="0.2">
      <c r="O80" s="17"/>
      <c r="P80" s="17"/>
      <c r="Q80" s="17"/>
      <c r="R80" s="17"/>
      <c r="S80" s="17"/>
      <c r="T80" s="17"/>
      <c r="U80" s="17"/>
    </row>
    <row r="81" spans="1:24" ht="18" customHeight="1" thickBot="1" x14ac:dyDescent="0.25">
      <c r="A81" s="374" t="str">
        <f>Index!B76</f>
        <v>Table 8d :   Pohnpei: Visitor arrivals by year, FY2003-FY2016</v>
      </c>
      <c r="B81" s="16"/>
      <c r="C81" s="16"/>
      <c r="D81" s="16"/>
      <c r="E81" s="16"/>
      <c r="F81" s="16"/>
      <c r="G81" s="16"/>
      <c r="H81" s="16"/>
      <c r="I81" s="16"/>
      <c r="J81" s="16"/>
      <c r="K81" s="16"/>
      <c r="L81" s="16"/>
      <c r="M81" s="16"/>
      <c r="N81" s="16"/>
      <c r="O81" s="392"/>
      <c r="P81" s="392"/>
      <c r="Q81" s="392"/>
      <c r="R81" s="392"/>
      <c r="S81" s="392"/>
      <c r="T81" s="392"/>
      <c r="U81" s="392"/>
      <c r="V81" s="109"/>
      <c r="W81" s="109"/>
      <c r="X81" s="109"/>
    </row>
    <row r="82" spans="1:24" s="109" customFormat="1" ht="16.5" customHeight="1" thickBot="1" x14ac:dyDescent="0.25">
      <c r="A82" s="108"/>
      <c r="B82" s="99" t="str">
        <f>B$3</f>
        <v>FY1997</v>
      </c>
      <c r="C82" s="99" t="str">
        <f t="shared" ref="C82:U82" si="42">C$3</f>
        <v>FY1998</v>
      </c>
      <c r="D82" s="99" t="str">
        <f t="shared" si="42"/>
        <v>FY1999</v>
      </c>
      <c r="E82" s="99" t="str">
        <f t="shared" si="42"/>
        <v>FY2000</v>
      </c>
      <c r="F82" s="99" t="str">
        <f t="shared" si="42"/>
        <v>FY2001</v>
      </c>
      <c r="G82" s="99" t="str">
        <f t="shared" si="42"/>
        <v>FY2002</v>
      </c>
      <c r="H82" s="99" t="str">
        <f t="shared" si="42"/>
        <v>FY2003</v>
      </c>
      <c r="I82" s="99" t="str">
        <f t="shared" si="42"/>
        <v>FY2004</v>
      </c>
      <c r="J82" s="99" t="str">
        <f t="shared" si="42"/>
        <v>FY2005</v>
      </c>
      <c r="K82" s="99" t="str">
        <f t="shared" si="42"/>
        <v>FY2006</v>
      </c>
      <c r="L82" s="99" t="str">
        <f t="shared" si="42"/>
        <v>FY2007</v>
      </c>
      <c r="M82" s="99" t="str">
        <f t="shared" si="42"/>
        <v>FY2008</v>
      </c>
      <c r="N82" s="99" t="str">
        <f t="shared" si="42"/>
        <v>FY2009</v>
      </c>
      <c r="O82" s="99" t="str">
        <f t="shared" si="42"/>
        <v>FY2010</v>
      </c>
      <c r="P82" s="99" t="str">
        <f t="shared" si="42"/>
        <v>FY2011</v>
      </c>
      <c r="Q82" s="99" t="str">
        <f t="shared" si="42"/>
        <v>FY2012</v>
      </c>
      <c r="R82" s="99" t="str">
        <f t="shared" si="42"/>
        <v>FY2013</v>
      </c>
      <c r="S82" s="99" t="str">
        <f t="shared" si="42"/>
        <v>FY2014</v>
      </c>
      <c r="T82" s="99" t="str">
        <f t="shared" si="42"/>
        <v>FY2015</v>
      </c>
      <c r="U82" s="99" t="str">
        <f t="shared" si="42"/>
        <v>FY2016</v>
      </c>
      <c r="V82"/>
      <c r="W82"/>
      <c r="X82"/>
    </row>
    <row r="83" spans="1:24" ht="15.75" customHeight="1" x14ac:dyDescent="0.2">
      <c r="A83" s="316" t="s">
        <v>514</v>
      </c>
    </row>
    <row r="84" spans="1:24" ht="12.75" customHeight="1" x14ac:dyDescent="0.2">
      <c r="A84" s="371" t="s">
        <v>515</v>
      </c>
      <c r="B84" s="17">
        <v>5961</v>
      </c>
      <c r="C84" s="17">
        <v>5521</v>
      </c>
      <c r="D84" s="17">
        <v>4916</v>
      </c>
      <c r="E84" s="17">
        <v>5180</v>
      </c>
      <c r="F84" s="17">
        <v>5322</v>
      </c>
      <c r="G84" s="17">
        <v>5477</v>
      </c>
      <c r="H84" s="17">
        <v>5228</v>
      </c>
      <c r="I84" s="17">
        <v>4547</v>
      </c>
      <c r="J84" s="17">
        <v>4783</v>
      </c>
      <c r="K84" s="17">
        <v>5001</v>
      </c>
      <c r="L84" s="17">
        <v>5332</v>
      </c>
      <c r="M84" s="17">
        <v>4175</v>
      </c>
      <c r="N84" s="17">
        <v>3528</v>
      </c>
      <c r="O84" s="391">
        <v>4258</v>
      </c>
      <c r="P84" s="391">
        <v>3962</v>
      </c>
      <c r="Q84" s="391">
        <v>4035</v>
      </c>
      <c r="R84" s="391">
        <v>3943</v>
      </c>
      <c r="S84" s="391">
        <v>4869</v>
      </c>
      <c r="T84" s="391">
        <v>4011</v>
      </c>
      <c r="U84" s="391">
        <v>3631</v>
      </c>
    </row>
    <row r="85" spans="1:24" ht="12.75" customHeight="1" x14ac:dyDescent="0.2">
      <c r="A85" s="371" t="s">
        <v>516</v>
      </c>
      <c r="B85" s="17">
        <v>358</v>
      </c>
      <c r="C85" s="17">
        <v>511</v>
      </c>
      <c r="D85" s="17">
        <v>656</v>
      </c>
      <c r="E85" s="17">
        <v>1166</v>
      </c>
      <c r="F85" s="17">
        <v>1274</v>
      </c>
      <c r="G85" s="17">
        <v>2284</v>
      </c>
      <c r="H85" s="17">
        <v>2827</v>
      </c>
      <c r="I85" s="17">
        <v>2634</v>
      </c>
      <c r="J85" s="17">
        <v>3026</v>
      </c>
      <c r="K85" s="17">
        <v>3139</v>
      </c>
      <c r="L85" s="17">
        <v>3668</v>
      </c>
      <c r="M85" s="17">
        <v>3371</v>
      </c>
      <c r="N85" s="17">
        <v>3347</v>
      </c>
      <c r="O85" s="391">
        <v>3773</v>
      </c>
      <c r="P85" s="391">
        <v>4154</v>
      </c>
      <c r="Q85" s="391">
        <v>3699</v>
      </c>
      <c r="R85" s="391">
        <v>3913</v>
      </c>
      <c r="S85" s="391">
        <v>3481</v>
      </c>
      <c r="T85" s="391">
        <v>3740</v>
      </c>
      <c r="U85" s="391">
        <v>4446</v>
      </c>
    </row>
    <row r="86" spans="1:24" ht="12.75" customHeight="1" x14ac:dyDescent="0.2">
      <c r="A86" s="371" t="s">
        <v>517</v>
      </c>
      <c r="B86" s="17">
        <v>49</v>
      </c>
      <c r="C86" s="17">
        <v>124</v>
      </c>
      <c r="D86" s="17">
        <v>104</v>
      </c>
      <c r="E86" s="17">
        <v>146</v>
      </c>
      <c r="F86" s="17">
        <v>201</v>
      </c>
      <c r="G86" s="17">
        <v>290</v>
      </c>
      <c r="H86" s="17">
        <v>311</v>
      </c>
      <c r="I86" s="17">
        <v>269</v>
      </c>
      <c r="J86" s="17">
        <v>291</v>
      </c>
      <c r="K86" s="17">
        <v>314</v>
      </c>
      <c r="L86" s="17">
        <v>239</v>
      </c>
      <c r="M86" s="17">
        <v>195</v>
      </c>
      <c r="N86" s="17">
        <v>171</v>
      </c>
      <c r="O86" s="391">
        <v>200</v>
      </c>
      <c r="P86" s="391">
        <v>175</v>
      </c>
      <c r="Q86" s="391">
        <v>210</v>
      </c>
      <c r="R86" s="391">
        <v>216</v>
      </c>
      <c r="S86" s="391">
        <v>231</v>
      </c>
      <c r="T86" s="391">
        <v>242</v>
      </c>
      <c r="U86" s="391">
        <v>329</v>
      </c>
    </row>
    <row r="87" spans="1:24" ht="12.75" customHeight="1" x14ac:dyDescent="0.2">
      <c r="A87" s="372" t="s">
        <v>518</v>
      </c>
      <c r="B87" s="17">
        <v>166</v>
      </c>
      <c r="C87" s="17">
        <v>286</v>
      </c>
      <c r="D87" s="17">
        <v>293</v>
      </c>
      <c r="E87" s="17">
        <v>175</v>
      </c>
      <c r="F87" s="17">
        <v>241</v>
      </c>
      <c r="G87" s="17">
        <v>467</v>
      </c>
      <c r="H87" s="17">
        <v>771</v>
      </c>
      <c r="I87" s="17">
        <v>1002</v>
      </c>
      <c r="J87" s="17">
        <v>984</v>
      </c>
      <c r="K87" s="17">
        <v>499</v>
      </c>
      <c r="L87" s="17">
        <v>755</v>
      </c>
      <c r="M87" s="17">
        <v>566</v>
      </c>
      <c r="N87" s="17">
        <v>1337</v>
      </c>
      <c r="O87" s="391">
        <v>960</v>
      </c>
      <c r="P87" s="391">
        <v>765</v>
      </c>
      <c r="Q87" s="391">
        <v>791</v>
      </c>
      <c r="R87" s="391">
        <v>932</v>
      </c>
      <c r="S87" s="391">
        <v>631</v>
      </c>
      <c r="T87" s="391">
        <v>532</v>
      </c>
      <c r="U87" s="391">
        <v>618</v>
      </c>
    </row>
    <row r="88" spans="1:24" ht="12.75" customHeight="1" x14ac:dyDescent="0.2">
      <c r="A88" s="371" t="s">
        <v>519</v>
      </c>
      <c r="L88" s="17">
        <v>115</v>
      </c>
      <c r="M88" s="17">
        <v>1052</v>
      </c>
      <c r="N88" s="17">
        <v>1266</v>
      </c>
      <c r="O88" s="391">
        <v>1476</v>
      </c>
      <c r="P88" s="391">
        <v>1391</v>
      </c>
      <c r="Q88" s="391">
        <v>1158</v>
      </c>
      <c r="R88" s="391">
        <v>1076</v>
      </c>
      <c r="S88" s="391">
        <v>1039</v>
      </c>
      <c r="T88" s="391">
        <v>925</v>
      </c>
      <c r="U88" s="391">
        <v>942</v>
      </c>
    </row>
    <row r="89" spans="1:24" s="10" customFormat="1" ht="12.75" customHeight="1" x14ac:dyDescent="0.2">
      <c r="A89" s="787" t="s">
        <v>1085</v>
      </c>
      <c r="B89" s="788">
        <f>SUM(B84:B88)</f>
        <v>6534</v>
      </c>
      <c r="C89" s="788">
        <f t="shared" ref="C89:T89" si="43">SUM(C84:C88)</f>
        <v>6442</v>
      </c>
      <c r="D89" s="788">
        <f t="shared" si="43"/>
        <v>5969</v>
      </c>
      <c r="E89" s="788">
        <f t="shared" si="43"/>
        <v>6667</v>
      </c>
      <c r="F89" s="788">
        <f t="shared" si="43"/>
        <v>7038</v>
      </c>
      <c r="G89" s="788">
        <f t="shared" si="43"/>
        <v>8518</v>
      </c>
      <c r="H89" s="788">
        <f t="shared" si="43"/>
        <v>9137</v>
      </c>
      <c r="I89" s="788">
        <f t="shared" si="43"/>
        <v>8452</v>
      </c>
      <c r="J89" s="788">
        <f t="shared" si="43"/>
        <v>9084</v>
      </c>
      <c r="K89" s="788">
        <f t="shared" si="43"/>
        <v>8953</v>
      </c>
      <c r="L89" s="788">
        <f t="shared" si="43"/>
        <v>10109</v>
      </c>
      <c r="M89" s="788">
        <f t="shared" si="43"/>
        <v>9359</v>
      </c>
      <c r="N89" s="788">
        <f t="shared" si="43"/>
        <v>9649</v>
      </c>
      <c r="O89" s="788">
        <f t="shared" si="43"/>
        <v>10667</v>
      </c>
      <c r="P89" s="788">
        <f t="shared" si="43"/>
        <v>10447</v>
      </c>
      <c r="Q89" s="788">
        <f t="shared" si="43"/>
        <v>9893</v>
      </c>
      <c r="R89" s="788">
        <f t="shared" si="43"/>
        <v>10080</v>
      </c>
      <c r="S89" s="788">
        <f t="shared" si="43"/>
        <v>10251</v>
      </c>
      <c r="T89" s="788">
        <f t="shared" si="43"/>
        <v>9450</v>
      </c>
      <c r="U89" s="788">
        <f>SUM(U84:U88)</f>
        <v>9966</v>
      </c>
    </row>
    <row r="90" spans="1:24" ht="12.75" customHeight="1" x14ac:dyDescent="0.2">
      <c r="A90" s="373" t="s">
        <v>520</v>
      </c>
      <c r="O90" s="391"/>
      <c r="P90" s="391"/>
      <c r="Q90" s="391"/>
      <c r="R90" s="391"/>
      <c r="S90" s="391"/>
      <c r="T90" s="391"/>
      <c r="U90" s="391"/>
    </row>
    <row r="91" spans="1:24" x14ac:dyDescent="0.2">
      <c r="A91" s="371" t="s">
        <v>26</v>
      </c>
      <c r="B91" s="17">
        <v>277</v>
      </c>
      <c r="C91" s="17">
        <v>332</v>
      </c>
      <c r="D91" s="17">
        <v>303</v>
      </c>
      <c r="E91" s="17">
        <v>368</v>
      </c>
      <c r="F91" s="17">
        <v>258</v>
      </c>
      <c r="G91" s="17">
        <v>192</v>
      </c>
      <c r="H91" s="17">
        <v>165</v>
      </c>
      <c r="I91" s="17">
        <v>210</v>
      </c>
      <c r="J91" s="17">
        <v>206</v>
      </c>
      <c r="K91" s="17">
        <v>308</v>
      </c>
      <c r="L91" s="17">
        <v>324</v>
      </c>
      <c r="M91" s="17">
        <v>296</v>
      </c>
      <c r="N91" s="17">
        <v>218</v>
      </c>
      <c r="O91" s="391">
        <v>240</v>
      </c>
      <c r="P91" s="391">
        <v>194</v>
      </c>
      <c r="Q91" s="391">
        <v>212</v>
      </c>
      <c r="R91" s="391">
        <v>254</v>
      </c>
      <c r="S91" s="391">
        <v>229</v>
      </c>
      <c r="T91" s="391">
        <v>199</v>
      </c>
      <c r="U91" s="391">
        <v>133</v>
      </c>
    </row>
    <row r="92" spans="1:24" x14ac:dyDescent="0.2">
      <c r="A92" s="371" t="s">
        <v>27</v>
      </c>
      <c r="B92" s="17">
        <v>41</v>
      </c>
      <c r="C92" s="17">
        <v>49</v>
      </c>
      <c r="D92" s="17">
        <v>51</v>
      </c>
      <c r="E92" s="17">
        <v>51</v>
      </c>
      <c r="F92" s="17">
        <v>54</v>
      </c>
      <c r="G92" s="17">
        <v>43</v>
      </c>
      <c r="H92" s="17">
        <v>45</v>
      </c>
      <c r="I92" s="17">
        <v>38</v>
      </c>
      <c r="J92" s="17">
        <v>32</v>
      </c>
      <c r="K92" s="17">
        <v>35</v>
      </c>
      <c r="L92" s="17">
        <v>55</v>
      </c>
      <c r="M92" s="17">
        <v>47</v>
      </c>
      <c r="N92" s="17">
        <v>24</v>
      </c>
      <c r="O92" s="391">
        <v>36</v>
      </c>
      <c r="P92" s="391">
        <v>32</v>
      </c>
      <c r="Q92" s="391">
        <v>28</v>
      </c>
      <c r="R92" s="391">
        <v>32</v>
      </c>
      <c r="S92" s="391">
        <v>18</v>
      </c>
      <c r="T92" s="391">
        <v>22</v>
      </c>
      <c r="U92" s="391">
        <v>31</v>
      </c>
    </row>
    <row r="93" spans="1:24" x14ac:dyDescent="0.2">
      <c r="A93" s="371" t="s">
        <v>214</v>
      </c>
      <c r="B93" s="17">
        <v>69</v>
      </c>
      <c r="C93" s="17">
        <v>144</v>
      </c>
      <c r="D93" s="17">
        <v>150</v>
      </c>
      <c r="E93" s="17">
        <v>263</v>
      </c>
      <c r="F93" s="17">
        <v>212</v>
      </c>
      <c r="G93" s="17">
        <v>56</v>
      </c>
      <c r="H93" s="17">
        <v>73</v>
      </c>
      <c r="I93" s="17">
        <v>86</v>
      </c>
      <c r="J93" s="17">
        <v>86</v>
      </c>
      <c r="K93" s="17">
        <v>121</v>
      </c>
      <c r="L93" s="17">
        <v>91</v>
      </c>
      <c r="M93" s="17">
        <v>60</v>
      </c>
      <c r="N93" s="17">
        <v>100</v>
      </c>
      <c r="O93" s="391">
        <v>126</v>
      </c>
      <c r="P93" s="391">
        <v>130</v>
      </c>
      <c r="Q93" s="391">
        <v>117</v>
      </c>
      <c r="R93" s="391">
        <v>113</v>
      </c>
      <c r="S93" s="391">
        <v>143</v>
      </c>
      <c r="T93" s="391">
        <v>127</v>
      </c>
      <c r="U93" s="391">
        <v>158</v>
      </c>
      <c r="V93" s="2"/>
      <c r="W93" s="2"/>
      <c r="X93" s="2"/>
    </row>
    <row r="94" spans="1:24" s="2" customFormat="1" x14ac:dyDescent="0.2">
      <c r="A94" s="371" t="s">
        <v>28</v>
      </c>
      <c r="B94" s="17">
        <v>274</v>
      </c>
      <c r="C94" s="17">
        <v>289</v>
      </c>
      <c r="D94" s="17">
        <v>236</v>
      </c>
      <c r="E94" s="17">
        <v>267</v>
      </c>
      <c r="F94" s="17">
        <v>280</v>
      </c>
      <c r="G94" s="17">
        <v>180</v>
      </c>
      <c r="H94" s="17">
        <v>433</v>
      </c>
      <c r="I94" s="17">
        <v>236</v>
      </c>
      <c r="J94" s="17">
        <v>187</v>
      </c>
      <c r="K94" s="17">
        <v>477</v>
      </c>
      <c r="L94" s="17">
        <v>634</v>
      </c>
      <c r="M94" s="17">
        <v>287</v>
      </c>
      <c r="N94" s="17">
        <v>169</v>
      </c>
      <c r="O94" s="391">
        <v>192</v>
      </c>
      <c r="P94" s="391">
        <v>192</v>
      </c>
      <c r="Q94" s="391">
        <v>328</v>
      </c>
      <c r="R94" s="391">
        <v>331</v>
      </c>
      <c r="S94" s="391">
        <v>233</v>
      </c>
      <c r="T94" s="391">
        <v>199</v>
      </c>
      <c r="U94" s="391">
        <v>198</v>
      </c>
      <c r="V94"/>
      <c r="W94"/>
      <c r="X94"/>
    </row>
    <row r="95" spans="1:24" x14ac:dyDescent="0.2">
      <c r="A95" s="371" t="s">
        <v>29</v>
      </c>
      <c r="B95" s="17">
        <v>2301</v>
      </c>
      <c r="C95" s="17">
        <v>1727</v>
      </c>
      <c r="D95" s="17">
        <v>1418</v>
      </c>
      <c r="E95" s="17">
        <v>1335</v>
      </c>
      <c r="F95" s="17">
        <v>1550</v>
      </c>
      <c r="G95" s="17">
        <v>1493</v>
      </c>
      <c r="H95" s="17">
        <v>1983</v>
      </c>
      <c r="I95" s="17">
        <v>1161</v>
      </c>
      <c r="J95" s="17">
        <v>1344</v>
      </c>
      <c r="K95" s="17">
        <v>1060</v>
      </c>
      <c r="L95" s="17">
        <v>1165</v>
      </c>
      <c r="M95" s="17">
        <v>745</v>
      </c>
      <c r="N95" s="17">
        <v>628</v>
      </c>
      <c r="O95" s="391">
        <v>979</v>
      </c>
      <c r="P95" s="391">
        <v>571</v>
      </c>
      <c r="Q95" s="391">
        <v>841</v>
      </c>
      <c r="R95" s="391">
        <v>796</v>
      </c>
      <c r="S95" s="391">
        <v>832</v>
      </c>
      <c r="T95" s="391">
        <v>727</v>
      </c>
      <c r="U95" s="391">
        <v>639</v>
      </c>
    </row>
    <row r="96" spans="1:24" x14ac:dyDescent="0.2">
      <c r="A96" s="371" t="s">
        <v>30</v>
      </c>
      <c r="B96" s="17">
        <v>64</v>
      </c>
      <c r="C96" s="17">
        <v>102</v>
      </c>
      <c r="D96" s="17">
        <v>63</v>
      </c>
      <c r="E96" s="17">
        <v>46</v>
      </c>
      <c r="F96" s="17">
        <v>37</v>
      </c>
      <c r="G96" s="17">
        <v>60</v>
      </c>
      <c r="H96" s="17">
        <v>28</v>
      </c>
      <c r="I96" s="17">
        <v>56</v>
      </c>
      <c r="J96" s="17">
        <v>34</v>
      </c>
      <c r="K96" s="17">
        <v>42</v>
      </c>
      <c r="L96" s="17">
        <v>41</v>
      </c>
      <c r="M96" s="17">
        <v>47</v>
      </c>
      <c r="N96" s="17">
        <v>42</v>
      </c>
      <c r="O96" s="391">
        <v>56</v>
      </c>
      <c r="P96" s="391">
        <v>37</v>
      </c>
      <c r="Q96" s="391">
        <v>36</v>
      </c>
      <c r="R96" s="391">
        <v>47</v>
      </c>
      <c r="S96" s="391">
        <v>39</v>
      </c>
      <c r="T96" s="391">
        <v>57</v>
      </c>
      <c r="U96" s="391">
        <v>29</v>
      </c>
    </row>
    <row r="97" spans="1:24" x14ac:dyDescent="0.2">
      <c r="A97" s="371" t="s">
        <v>916</v>
      </c>
      <c r="B97" s="17">
        <v>217</v>
      </c>
      <c r="C97" s="17">
        <v>258</v>
      </c>
      <c r="D97" s="17">
        <v>162</v>
      </c>
      <c r="E97" s="17">
        <v>190</v>
      </c>
      <c r="F97" s="17">
        <v>239</v>
      </c>
      <c r="G97" s="17">
        <v>297</v>
      </c>
      <c r="H97" s="17">
        <v>247</v>
      </c>
      <c r="I97" s="17">
        <v>343</v>
      </c>
      <c r="J97" s="17">
        <v>367</v>
      </c>
      <c r="K97" s="17">
        <v>404</v>
      </c>
      <c r="L97" s="17">
        <v>504</v>
      </c>
      <c r="M97" s="17">
        <v>377</v>
      </c>
      <c r="N97" s="17">
        <v>301</v>
      </c>
      <c r="O97" s="391">
        <v>442</v>
      </c>
      <c r="P97" s="391">
        <v>390</v>
      </c>
      <c r="Q97" s="391">
        <v>284</v>
      </c>
      <c r="R97" s="391">
        <v>345</v>
      </c>
      <c r="S97" s="391">
        <v>395</v>
      </c>
      <c r="T97" s="391">
        <v>181</v>
      </c>
      <c r="U97" s="391">
        <v>153</v>
      </c>
    </row>
    <row r="98" spans="1:24" x14ac:dyDescent="0.2">
      <c r="A98" s="371" t="s">
        <v>32</v>
      </c>
      <c r="B98" s="17">
        <v>462</v>
      </c>
      <c r="C98" s="17">
        <v>381</v>
      </c>
      <c r="D98" s="17">
        <v>322</v>
      </c>
      <c r="E98" s="17">
        <v>421</v>
      </c>
      <c r="F98" s="17">
        <v>298</v>
      </c>
      <c r="G98" s="17">
        <v>664</v>
      </c>
      <c r="H98" s="17">
        <v>317</v>
      </c>
      <c r="I98" s="17">
        <v>370</v>
      </c>
      <c r="J98" s="17">
        <v>302</v>
      </c>
      <c r="K98" s="17">
        <v>263</v>
      </c>
      <c r="L98" s="17">
        <v>247</v>
      </c>
      <c r="M98" s="17">
        <v>313</v>
      </c>
      <c r="N98" s="17">
        <v>287</v>
      </c>
      <c r="O98" s="391">
        <v>311</v>
      </c>
      <c r="P98" s="391">
        <v>569</v>
      </c>
      <c r="Q98" s="391">
        <v>426</v>
      </c>
      <c r="R98" s="391">
        <v>481</v>
      </c>
      <c r="S98" s="391">
        <v>1050</v>
      </c>
      <c r="T98" s="391">
        <v>886</v>
      </c>
      <c r="U98" s="391">
        <v>690</v>
      </c>
    </row>
    <row r="99" spans="1:24" x14ac:dyDescent="0.2">
      <c r="A99" s="371" t="s">
        <v>33</v>
      </c>
      <c r="B99" s="17">
        <v>137</v>
      </c>
      <c r="C99" s="17">
        <v>209</v>
      </c>
      <c r="D99" s="17">
        <v>188</v>
      </c>
      <c r="E99" s="17">
        <v>231</v>
      </c>
      <c r="F99" s="17">
        <v>170</v>
      </c>
      <c r="G99" s="17">
        <v>150</v>
      </c>
      <c r="H99" s="17">
        <v>89</v>
      </c>
      <c r="I99" s="17">
        <v>176</v>
      </c>
      <c r="J99" s="17">
        <v>209</v>
      </c>
      <c r="K99" s="17">
        <v>232</v>
      </c>
      <c r="L99" s="17">
        <v>175</v>
      </c>
      <c r="M99" s="17">
        <v>147</v>
      </c>
      <c r="N99" s="17">
        <v>336</v>
      </c>
      <c r="O99" s="391">
        <v>206</v>
      </c>
      <c r="P99" s="391">
        <v>143</v>
      </c>
      <c r="Q99" s="391">
        <v>115</v>
      </c>
      <c r="R99" s="391">
        <v>136</v>
      </c>
      <c r="S99" s="391">
        <v>163</v>
      </c>
      <c r="T99" s="391">
        <v>134</v>
      </c>
      <c r="U99" s="391">
        <v>117</v>
      </c>
      <c r="V99" s="2"/>
      <c r="W99" s="2"/>
      <c r="X99" s="2"/>
    </row>
    <row r="100" spans="1:24" s="2" customFormat="1" x14ac:dyDescent="0.2">
      <c r="A100" s="371" t="s">
        <v>34</v>
      </c>
      <c r="B100" s="17">
        <v>2094</v>
      </c>
      <c r="C100" s="17">
        <v>1972</v>
      </c>
      <c r="D100" s="17">
        <v>2001</v>
      </c>
      <c r="E100" s="17">
        <v>1970</v>
      </c>
      <c r="F100" s="17">
        <v>2201</v>
      </c>
      <c r="G100" s="17">
        <v>2319</v>
      </c>
      <c r="H100" s="17">
        <v>1819</v>
      </c>
      <c r="I100" s="17">
        <v>1839</v>
      </c>
      <c r="J100" s="17">
        <v>1995</v>
      </c>
      <c r="K100" s="17">
        <v>2036</v>
      </c>
      <c r="L100" s="17">
        <v>2078</v>
      </c>
      <c r="M100" s="17">
        <v>1817</v>
      </c>
      <c r="N100" s="17">
        <v>1401</v>
      </c>
      <c r="O100" s="391">
        <v>1640</v>
      </c>
      <c r="P100" s="391">
        <v>1673</v>
      </c>
      <c r="Q100" s="391">
        <v>1602</v>
      </c>
      <c r="R100" s="391">
        <v>1369</v>
      </c>
      <c r="S100" s="391">
        <v>1720</v>
      </c>
      <c r="T100" s="391">
        <v>1447</v>
      </c>
      <c r="U100" s="391">
        <v>1458</v>
      </c>
      <c r="V100"/>
      <c r="W100"/>
      <c r="X100"/>
    </row>
    <row r="101" spans="1:24" x14ac:dyDescent="0.2">
      <c r="A101" s="371" t="s">
        <v>31</v>
      </c>
      <c r="B101" s="17">
        <v>25</v>
      </c>
      <c r="C101" s="17">
        <v>58</v>
      </c>
      <c r="D101" s="17">
        <v>22</v>
      </c>
      <c r="E101" s="17">
        <v>38</v>
      </c>
      <c r="F101" s="17">
        <v>23</v>
      </c>
      <c r="G101" s="17">
        <v>23</v>
      </c>
      <c r="H101" s="17">
        <v>29</v>
      </c>
      <c r="I101" s="17">
        <v>32</v>
      </c>
      <c r="J101" s="17">
        <v>21</v>
      </c>
      <c r="K101" s="17">
        <v>23</v>
      </c>
      <c r="L101" s="17">
        <v>18</v>
      </c>
      <c r="M101" s="17">
        <v>39</v>
      </c>
      <c r="N101" s="17">
        <v>22</v>
      </c>
      <c r="O101" s="391">
        <v>30</v>
      </c>
      <c r="P101" s="391">
        <v>31</v>
      </c>
      <c r="Q101" s="391">
        <v>46</v>
      </c>
      <c r="R101" s="391">
        <v>39</v>
      </c>
      <c r="S101" s="391">
        <v>47</v>
      </c>
      <c r="T101" s="391">
        <v>32</v>
      </c>
      <c r="U101" s="391">
        <v>25</v>
      </c>
      <c r="V101" s="10"/>
      <c r="W101" s="10"/>
      <c r="X101" s="10"/>
    </row>
    <row r="102" spans="1:24" s="10" customFormat="1" ht="16.5" customHeight="1" thickBot="1" x14ac:dyDescent="0.25">
      <c r="A102" s="655" t="s">
        <v>521</v>
      </c>
      <c r="B102" s="19">
        <f t="shared" ref="B102:P102" si="44">SUM(B91:B101)</f>
        <v>5961</v>
      </c>
      <c r="C102" s="19">
        <f t="shared" si="44"/>
        <v>5521</v>
      </c>
      <c r="D102" s="19">
        <f t="shared" si="44"/>
        <v>4916</v>
      </c>
      <c r="E102" s="19">
        <f t="shared" si="44"/>
        <v>5180</v>
      </c>
      <c r="F102" s="19">
        <f t="shared" si="44"/>
        <v>5322</v>
      </c>
      <c r="G102" s="19">
        <f t="shared" si="44"/>
        <v>5477</v>
      </c>
      <c r="H102" s="19">
        <f t="shared" si="44"/>
        <v>5228</v>
      </c>
      <c r="I102" s="19">
        <f t="shared" si="44"/>
        <v>4547</v>
      </c>
      <c r="J102" s="19">
        <f t="shared" si="44"/>
        <v>4783</v>
      </c>
      <c r="K102" s="19">
        <f t="shared" si="44"/>
        <v>5001</v>
      </c>
      <c r="L102" s="19">
        <f t="shared" si="44"/>
        <v>5332</v>
      </c>
      <c r="M102" s="19">
        <f t="shared" si="44"/>
        <v>4175</v>
      </c>
      <c r="N102" s="19">
        <f t="shared" si="44"/>
        <v>3528</v>
      </c>
      <c r="O102" s="19">
        <f t="shared" si="44"/>
        <v>4258</v>
      </c>
      <c r="P102" s="19">
        <f t="shared" si="44"/>
        <v>3962</v>
      </c>
      <c r="Q102" s="19">
        <f t="shared" ref="Q102:T102" si="45">SUM(Q91:Q101)</f>
        <v>4035</v>
      </c>
      <c r="R102" s="19">
        <f t="shared" si="45"/>
        <v>3943</v>
      </c>
      <c r="S102" s="19">
        <f t="shared" si="45"/>
        <v>4869</v>
      </c>
      <c r="T102" s="19">
        <f t="shared" si="45"/>
        <v>4011</v>
      </c>
      <c r="U102" s="19">
        <f>SUM(U91:U101)</f>
        <v>3631</v>
      </c>
      <c r="V102"/>
      <c r="W102"/>
      <c r="X102"/>
    </row>
    <row r="103" spans="1:24" ht="12.75" customHeight="1" x14ac:dyDescent="0.2">
      <c r="A103" t="s">
        <v>36</v>
      </c>
    </row>
    <row r="104" spans="1:24" ht="12.75" customHeight="1" x14ac:dyDescent="0.2">
      <c r="A104" s="119" t="s">
        <v>628</v>
      </c>
    </row>
    <row r="105" spans="1:24" ht="12.75" customHeight="1" x14ac:dyDescent="0.2">
      <c r="A105" s="119" t="s">
        <v>1086</v>
      </c>
      <c r="O105" s="391"/>
      <c r="P105" s="391"/>
      <c r="Q105" s="391"/>
      <c r="R105" s="391"/>
      <c r="S105" s="391"/>
      <c r="T105" s="391"/>
      <c r="U105" s="391"/>
    </row>
    <row r="106" spans="1:24" ht="18" customHeight="1" thickBot="1" x14ac:dyDescent="0.25">
      <c r="A106" s="374" t="str">
        <f>Index!B77</f>
        <v>Table 8e :   Yap: Visitor arrivals by year, FY2003-FY2016</v>
      </c>
      <c r="B106" s="16"/>
      <c r="C106" s="16"/>
      <c r="D106" s="16"/>
      <c r="E106" s="16"/>
      <c r="F106" s="16"/>
      <c r="G106" s="16"/>
      <c r="H106" s="16"/>
      <c r="I106" s="16"/>
      <c r="J106" s="16"/>
      <c r="K106" s="16"/>
      <c r="L106" s="16"/>
      <c r="M106" s="16"/>
      <c r="N106" s="16"/>
      <c r="O106" s="392"/>
      <c r="P106" s="392"/>
      <c r="Q106" s="392"/>
      <c r="R106" s="392"/>
      <c r="S106" s="392"/>
      <c r="T106" s="392"/>
      <c r="U106" s="392"/>
      <c r="V106" s="109"/>
      <c r="W106" s="109"/>
      <c r="X106" s="109"/>
    </row>
    <row r="107" spans="1:24" s="109" customFormat="1" ht="16.5" customHeight="1" thickBot="1" x14ac:dyDescent="0.25">
      <c r="A107" s="108"/>
      <c r="B107" s="99" t="str">
        <f>B$3</f>
        <v>FY1997</v>
      </c>
      <c r="C107" s="99" t="str">
        <f t="shared" ref="C107:U107" si="46">C$3</f>
        <v>FY1998</v>
      </c>
      <c r="D107" s="99" t="str">
        <f t="shared" si="46"/>
        <v>FY1999</v>
      </c>
      <c r="E107" s="99" t="str">
        <f t="shared" si="46"/>
        <v>FY2000</v>
      </c>
      <c r="F107" s="99" t="str">
        <f t="shared" si="46"/>
        <v>FY2001</v>
      </c>
      <c r="G107" s="99" t="str">
        <f t="shared" si="46"/>
        <v>FY2002</v>
      </c>
      <c r="H107" s="99" t="str">
        <f t="shared" si="46"/>
        <v>FY2003</v>
      </c>
      <c r="I107" s="99" t="str">
        <f t="shared" si="46"/>
        <v>FY2004</v>
      </c>
      <c r="J107" s="99" t="str">
        <f t="shared" si="46"/>
        <v>FY2005</v>
      </c>
      <c r="K107" s="99" t="str">
        <f t="shared" si="46"/>
        <v>FY2006</v>
      </c>
      <c r="L107" s="99" t="str">
        <f t="shared" si="46"/>
        <v>FY2007</v>
      </c>
      <c r="M107" s="99" t="str">
        <f t="shared" si="46"/>
        <v>FY2008</v>
      </c>
      <c r="N107" s="99" t="str">
        <f t="shared" si="46"/>
        <v>FY2009</v>
      </c>
      <c r="O107" s="99" t="str">
        <f t="shared" si="46"/>
        <v>FY2010</v>
      </c>
      <c r="P107" s="99" t="str">
        <f t="shared" si="46"/>
        <v>FY2011</v>
      </c>
      <c r="Q107" s="99" t="str">
        <f t="shared" si="46"/>
        <v>FY2012</v>
      </c>
      <c r="R107" s="99" t="str">
        <f t="shared" si="46"/>
        <v>FY2013</v>
      </c>
      <c r="S107" s="99" t="str">
        <f t="shared" si="46"/>
        <v>FY2014</v>
      </c>
      <c r="T107" s="99" t="str">
        <f t="shared" si="46"/>
        <v>FY2015</v>
      </c>
      <c r="U107" s="99" t="str">
        <f t="shared" si="46"/>
        <v>FY2016</v>
      </c>
      <c r="V107"/>
      <c r="W107"/>
      <c r="X107"/>
    </row>
    <row r="108" spans="1:24" ht="15.75" customHeight="1" x14ac:dyDescent="0.2">
      <c r="A108" s="316" t="s">
        <v>514</v>
      </c>
    </row>
    <row r="109" spans="1:24" ht="12.75" customHeight="1" x14ac:dyDescent="0.2">
      <c r="A109" s="371" t="s">
        <v>515</v>
      </c>
      <c r="B109" s="17">
        <v>4142</v>
      </c>
      <c r="C109" s="17">
        <v>3089</v>
      </c>
      <c r="D109" s="17">
        <v>3402</v>
      </c>
      <c r="E109" s="17">
        <v>3711</v>
      </c>
      <c r="F109" s="17">
        <v>3745</v>
      </c>
      <c r="G109" s="17">
        <v>3391</v>
      </c>
      <c r="H109" s="17">
        <v>3958</v>
      </c>
      <c r="I109" s="17">
        <v>3338</v>
      </c>
      <c r="J109" s="17">
        <v>3895</v>
      </c>
      <c r="K109" s="17">
        <v>4425</v>
      </c>
      <c r="L109" s="17">
        <v>3552</v>
      </c>
      <c r="M109" s="17">
        <v>4853</v>
      </c>
      <c r="N109" s="17">
        <v>4014</v>
      </c>
      <c r="O109" s="391">
        <v>3995</v>
      </c>
      <c r="P109" s="391">
        <v>3197</v>
      </c>
      <c r="Q109" s="391">
        <v>3235</v>
      </c>
      <c r="R109" s="391">
        <v>3420</v>
      </c>
      <c r="S109" s="391">
        <v>3632</v>
      </c>
      <c r="T109" s="391">
        <v>3522</v>
      </c>
      <c r="U109" s="391">
        <v>2733</v>
      </c>
    </row>
    <row r="110" spans="1:24" ht="12.75" customHeight="1" x14ac:dyDescent="0.2">
      <c r="A110" s="371" t="s">
        <v>516</v>
      </c>
      <c r="B110" s="17">
        <v>814</v>
      </c>
      <c r="C110" s="17">
        <v>875</v>
      </c>
      <c r="D110" s="17">
        <v>939</v>
      </c>
      <c r="E110" s="17">
        <v>1239</v>
      </c>
      <c r="F110" s="17">
        <v>937</v>
      </c>
      <c r="G110" s="17">
        <v>825</v>
      </c>
      <c r="H110" s="17">
        <v>765</v>
      </c>
      <c r="I110" s="17">
        <v>1078</v>
      </c>
      <c r="J110" s="17">
        <v>1045</v>
      </c>
      <c r="K110" s="17">
        <v>1002</v>
      </c>
      <c r="L110" s="17">
        <v>962</v>
      </c>
      <c r="M110" s="17">
        <v>578</v>
      </c>
      <c r="N110" s="17">
        <v>664</v>
      </c>
      <c r="O110" s="391">
        <v>795</v>
      </c>
      <c r="P110" s="391">
        <v>809</v>
      </c>
      <c r="Q110" s="391">
        <v>782</v>
      </c>
      <c r="R110" s="391">
        <v>715</v>
      </c>
      <c r="S110" s="391">
        <v>729</v>
      </c>
      <c r="T110" s="391">
        <v>762</v>
      </c>
      <c r="U110" s="391">
        <v>660</v>
      </c>
    </row>
    <row r="111" spans="1:24" ht="12.75" customHeight="1" x14ac:dyDescent="0.2">
      <c r="A111" s="371" t="s">
        <v>517</v>
      </c>
      <c r="B111" s="17">
        <v>42</v>
      </c>
      <c r="C111" s="17">
        <v>23</v>
      </c>
      <c r="D111" s="17">
        <v>47</v>
      </c>
      <c r="E111" s="17">
        <v>46</v>
      </c>
      <c r="F111" s="17">
        <v>34</v>
      </c>
      <c r="G111" s="17">
        <v>54</v>
      </c>
      <c r="H111" s="17">
        <v>43</v>
      </c>
      <c r="I111" s="17">
        <v>83</v>
      </c>
      <c r="J111" s="17">
        <v>138</v>
      </c>
      <c r="K111" s="17">
        <v>145</v>
      </c>
      <c r="L111" s="17">
        <v>130</v>
      </c>
      <c r="M111" s="17">
        <v>80</v>
      </c>
      <c r="N111" s="17">
        <v>98</v>
      </c>
      <c r="O111" s="391">
        <v>121</v>
      </c>
      <c r="P111" s="391">
        <v>110</v>
      </c>
      <c r="Q111" s="391">
        <v>106</v>
      </c>
      <c r="R111" s="391">
        <v>103</v>
      </c>
      <c r="S111" s="391">
        <v>145</v>
      </c>
      <c r="T111" s="391">
        <v>146</v>
      </c>
      <c r="U111" s="391">
        <v>129</v>
      </c>
    </row>
    <row r="112" spans="1:24" ht="12.75" customHeight="1" x14ac:dyDescent="0.2">
      <c r="A112" s="372" t="s">
        <v>518</v>
      </c>
      <c r="B112" s="17">
        <v>91</v>
      </c>
      <c r="C112" s="17">
        <v>16</v>
      </c>
      <c r="D112" s="17">
        <v>17</v>
      </c>
      <c r="E112" s="17">
        <v>17</v>
      </c>
      <c r="F112" s="17">
        <v>6</v>
      </c>
      <c r="G112" s="17">
        <v>59</v>
      </c>
      <c r="H112" s="17">
        <v>95</v>
      </c>
      <c r="I112" s="17">
        <v>44</v>
      </c>
      <c r="J112" s="17">
        <v>15</v>
      </c>
      <c r="K112" s="17">
        <v>6</v>
      </c>
      <c r="L112" s="17">
        <v>21</v>
      </c>
      <c r="M112" s="17">
        <v>16</v>
      </c>
      <c r="N112" s="17">
        <v>167</v>
      </c>
      <c r="O112" s="391">
        <v>106</v>
      </c>
      <c r="P112" s="391">
        <v>29</v>
      </c>
      <c r="Q112" s="391">
        <v>23</v>
      </c>
      <c r="R112" s="391">
        <v>32</v>
      </c>
      <c r="S112" s="391">
        <v>57</v>
      </c>
      <c r="T112" s="391">
        <v>12</v>
      </c>
      <c r="U112" s="391">
        <v>21</v>
      </c>
    </row>
    <row r="113" spans="1:24" ht="12.75" customHeight="1" x14ac:dyDescent="0.2">
      <c r="A113" s="371" t="s">
        <v>519</v>
      </c>
      <c r="L113" s="17">
        <v>1</v>
      </c>
      <c r="M113" s="17">
        <v>10</v>
      </c>
      <c r="N113" s="17">
        <v>66</v>
      </c>
      <c r="O113" s="391">
        <v>47</v>
      </c>
      <c r="P113" s="391">
        <v>0</v>
      </c>
      <c r="Q113" s="391">
        <v>166</v>
      </c>
      <c r="R113" s="391">
        <v>1</v>
      </c>
      <c r="S113" s="391">
        <v>108</v>
      </c>
      <c r="T113" s="391">
        <v>7</v>
      </c>
      <c r="U113" s="391">
        <v>197</v>
      </c>
    </row>
    <row r="114" spans="1:24" s="10" customFormat="1" ht="12.75" customHeight="1" x14ac:dyDescent="0.2">
      <c r="A114" s="787" t="s">
        <v>1085</v>
      </c>
      <c r="B114" s="788">
        <f>SUM(B109:B113)</f>
        <v>5089</v>
      </c>
      <c r="C114" s="788">
        <f t="shared" ref="C114:P114" si="47">SUM(C109:C113)</f>
        <v>4003</v>
      </c>
      <c r="D114" s="788">
        <f t="shared" si="47"/>
        <v>4405</v>
      </c>
      <c r="E114" s="788">
        <f t="shared" si="47"/>
        <v>5013</v>
      </c>
      <c r="F114" s="788">
        <f t="shared" si="47"/>
        <v>4722</v>
      </c>
      <c r="G114" s="788">
        <f t="shared" si="47"/>
        <v>4329</v>
      </c>
      <c r="H114" s="788">
        <f t="shared" si="47"/>
        <v>4861</v>
      </c>
      <c r="I114" s="788">
        <f t="shared" si="47"/>
        <v>4543</v>
      </c>
      <c r="J114" s="788">
        <f t="shared" si="47"/>
        <v>5093</v>
      </c>
      <c r="K114" s="788">
        <f t="shared" si="47"/>
        <v>5578</v>
      </c>
      <c r="L114" s="788">
        <f t="shared" si="47"/>
        <v>4666</v>
      </c>
      <c r="M114" s="788">
        <f t="shared" si="47"/>
        <v>5537</v>
      </c>
      <c r="N114" s="788">
        <f t="shared" si="47"/>
        <v>5009</v>
      </c>
      <c r="O114" s="788">
        <f t="shared" si="47"/>
        <v>5064</v>
      </c>
      <c r="P114" s="788">
        <f t="shared" si="47"/>
        <v>4145</v>
      </c>
      <c r="Q114" s="788">
        <f t="shared" ref="Q114:T114" si="48">SUM(Q109:Q113)</f>
        <v>4312</v>
      </c>
      <c r="R114" s="788">
        <f t="shared" si="48"/>
        <v>4271</v>
      </c>
      <c r="S114" s="788">
        <f t="shared" si="48"/>
        <v>4671</v>
      </c>
      <c r="T114" s="788">
        <f t="shared" si="48"/>
        <v>4449</v>
      </c>
      <c r="U114" s="788">
        <f>SUM(U109:U113)</f>
        <v>3740</v>
      </c>
    </row>
    <row r="115" spans="1:24" ht="12.75" customHeight="1" x14ac:dyDescent="0.2">
      <c r="A115" s="373" t="s">
        <v>520</v>
      </c>
      <c r="O115" s="391"/>
      <c r="P115" s="391"/>
      <c r="Q115" s="391"/>
      <c r="R115" s="391"/>
      <c r="S115" s="391"/>
      <c r="T115" s="391"/>
      <c r="U115" s="391"/>
    </row>
    <row r="116" spans="1:24" x14ac:dyDescent="0.2">
      <c r="A116" s="371" t="s">
        <v>26</v>
      </c>
      <c r="B116" s="17">
        <v>68</v>
      </c>
      <c r="C116" s="17">
        <v>38</v>
      </c>
      <c r="D116" s="17">
        <v>39</v>
      </c>
      <c r="E116" s="17">
        <v>47</v>
      </c>
      <c r="F116" s="17">
        <v>50</v>
      </c>
      <c r="G116" s="17">
        <v>53</v>
      </c>
      <c r="H116" s="17">
        <v>99</v>
      </c>
      <c r="I116" s="17">
        <v>97</v>
      </c>
      <c r="J116" s="17">
        <v>116</v>
      </c>
      <c r="K116" s="17">
        <v>86</v>
      </c>
      <c r="L116" s="17">
        <v>106</v>
      </c>
      <c r="M116" s="17">
        <v>223</v>
      </c>
      <c r="N116" s="17">
        <v>86</v>
      </c>
      <c r="O116" s="391">
        <v>103</v>
      </c>
      <c r="P116" s="391">
        <v>90</v>
      </c>
      <c r="Q116" s="391">
        <v>140</v>
      </c>
      <c r="R116" s="391">
        <v>91</v>
      </c>
      <c r="S116" s="391">
        <v>104</v>
      </c>
      <c r="T116" s="391">
        <v>130</v>
      </c>
      <c r="U116" s="391">
        <v>56</v>
      </c>
    </row>
    <row r="117" spans="1:24" x14ac:dyDescent="0.2">
      <c r="A117" s="371" t="s">
        <v>27</v>
      </c>
      <c r="B117" s="17">
        <v>92</v>
      </c>
      <c r="C117" s="17">
        <v>66</v>
      </c>
      <c r="D117" s="17">
        <v>72</v>
      </c>
      <c r="E117" s="17">
        <v>61</v>
      </c>
      <c r="F117" s="17">
        <v>60</v>
      </c>
      <c r="G117" s="17">
        <v>53</v>
      </c>
      <c r="H117" s="17">
        <v>73</v>
      </c>
      <c r="I117" s="17">
        <v>71</v>
      </c>
      <c r="J117" s="17">
        <v>59</v>
      </c>
      <c r="K117" s="17">
        <v>80</v>
      </c>
      <c r="L117" s="17">
        <v>126</v>
      </c>
      <c r="M117" s="17">
        <v>130</v>
      </c>
      <c r="N117" s="17">
        <v>86</v>
      </c>
      <c r="O117" s="391">
        <v>114</v>
      </c>
      <c r="P117" s="391">
        <v>81</v>
      </c>
      <c r="Q117" s="391">
        <v>75</v>
      </c>
      <c r="R117" s="391">
        <v>59</v>
      </c>
      <c r="S117" s="391">
        <v>99</v>
      </c>
      <c r="T117" s="391">
        <v>73</v>
      </c>
      <c r="U117" s="391">
        <v>44</v>
      </c>
    </row>
    <row r="118" spans="1:24" x14ac:dyDescent="0.2">
      <c r="A118" s="371" t="s">
        <v>214</v>
      </c>
      <c r="B118" s="17">
        <v>76</v>
      </c>
      <c r="C118" s="17">
        <v>36</v>
      </c>
      <c r="D118" s="17">
        <v>20</v>
      </c>
      <c r="E118" s="17">
        <v>20</v>
      </c>
      <c r="F118" s="17">
        <v>25</v>
      </c>
      <c r="G118" s="17">
        <v>54</v>
      </c>
      <c r="H118" s="17">
        <v>144</v>
      </c>
      <c r="I118" s="17">
        <v>84</v>
      </c>
      <c r="J118" s="17">
        <v>73</v>
      </c>
      <c r="K118" s="17">
        <v>33</v>
      </c>
      <c r="L118" s="17">
        <v>37.25</v>
      </c>
      <c r="M118" s="17">
        <v>37</v>
      </c>
      <c r="N118" s="17">
        <v>58</v>
      </c>
      <c r="O118" s="391">
        <v>45</v>
      </c>
      <c r="P118" s="391">
        <v>59</v>
      </c>
      <c r="Q118" s="391">
        <v>188</v>
      </c>
      <c r="R118" s="391">
        <v>101</v>
      </c>
      <c r="S118" s="391">
        <v>86</v>
      </c>
      <c r="T118" s="391">
        <v>169</v>
      </c>
      <c r="U118" s="391">
        <v>174</v>
      </c>
      <c r="V118" s="2"/>
      <c r="W118" s="2"/>
      <c r="X118" s="2"/>
    </row>
    <row r="119" spans="1:24" s="2" customFormat="1" x14ac:dyDescent="0.2">
      <c r="A119" s="371" t="s">
        <v>28</v>
      </c>
      <c r="B119" s="17">
        <v>390</v>
      </c>
      <c r="C119" s="17">
        <v>395</v>
      </c>
      <c r="D119" s="17">
        <v>496</v>
      </c>
      <c r="E119" s="17">
        <v>624</v>
      </c>
      <c r="F119" s="17">
        <v>595</v>
      </c>
      <c r="G119" s="17">
        <v>569</v>
      </c>
      <c r="H119" s="17">
        <v>775</v>
      </c>
      <c r="I119" s="17">
        <v>543</v>
      </c>
      <c r="J119" s="17">
        <v>1077</v>
      </c>
      <c r="K119" s="17">
        <v>1231</v>
      </c>
      <c r="L119" s="17">
        <v>851</v>
      </c>
      <c r="M119" s="17">
        <v>1337</v>
      </c>
      <c r="N119" s="17">
        <v>768</v>
      </c>
      <c r="O119" s="391">
        <v>898</v>
      </c>
      <c r="P119" s="391">
        <v>682</v>
      </c>
      <c r="Q119" s="391">
        <v>655</v>
      </c>
      <c r="R119" s="391">
        <v>799</v>
      </c>
      <c r="S119" s="391">
        <v>789</v>
      </c>
      <c r="T119" s="391">
        <v>619</v>
      </c>
      <c r="U119" s="391">
        <v>618</v>
      </c>
      <c r="V119"/>
      <c r="W119"/>
      <c r="X119"/>
    </row>
    <row r="120" spans="1:24" x14ac:dyDescent="0.2">
      <c r="A120" s="371" t="s">
        <v>29</v>
      </c>
      <c r="B120" s="17">
        <v>915</v>
      </c>
      <c r="C120" s="17">
        <v>670</v>
      </c>
      <c r="D120" s="17">
        <v>769</v>
      </c>
      <c r="E120" s="17">
        <v>785</v>
      </c>
      <c r="F120" s="17">
        <v>653</v>
      </c>
      <c r="G120" s="17">
        <v>607</v>
      </c>
      <c r="H120" s="17">
        <v>665</v>
      </c>
      <c r="I120" s="17">
        <v>487</v>
      </c>
      <c r="J120" s="17">
        <v>434</v>
      </c>
      <c r="K120" s="17">
        <v>766</v>
      </c>
      <c r="L120" s="17">
        <v>539</v>
      </c>
      <c r="M120" s="17">
        <v>524</v>
      </c>
      <c r="N120" s="17">
        <v>675</v>
      </c>
      <c r="O120" s="391">
        <v>520</v>
      </c>
      <c r="P120" s="391">
        <v>442</v>
      </c>
      <c r="Q120" s="391">
        <v>339</v>
      </c>
      <c r="R120" s="391">
        <v>354</v>
      </c>
      <c r="S120" s="391">
        <v>449</v>
      </c>
      <c r="T120" s="391">
        <v>405</v>
      </c>
      <c r="U120" s="391">
        <v>237</v>
      </c>
    </row>
    <row r="121" spans="1:24" x14ac:dyDescent="0.2">
      <c r="A121" s="371" t="s">
        <v>30</v>
      </c>
      <c r="B121" s="17">
        <v>15</v>
      </c>
      <c r="C121" s="17">
        <v>17</v>
      </c>
      <c r="D121" s="17">
        <v>35</v>
      </c>
      <c r="E121" s="17">
        <v>13</v>
      </c>
      <c r="F121" s="17">
        <v>12</v>
      </c>
      <c r="G121" s="17">
        <v>23</v>
      </c>
      <c r="H121" s="17">
        <v>17</v>
      </c>
      <c r="I121" s="17">
        <v>16</v>
      </c>
      <c r="J121" s="17">
        <v>22</v>
      </c>
      <c r="K121" s="17">
        <v>20</v>
      </c>
      <c r="L121" s="17">
        <v>11</v>
      </c>
      <c r="M121" s="17">
        <v>112</v>
      </c>
      <c r="N121" s="17">
        <v>16</v>
      </c>
      <c r="O121" s="391">
        <v>25</v>
      </c>
      <c r="P121" s="391">
        <v>23</v>
      </c>
      <c r="Q121" s="391">
        <v>25</v>
      </c>
      <c r="R121" s="391">
        <v>12</v>
      </c>
      <c r="S121" s="391">
        <v>25</v>
      </c>
      <c r="T121" s="391">
        <v>17</v>
      </c>
      <c r="U121" s="391">
        <v>14</v>
      </c>
    </row>
    <row r="122" spans="1:24" x14ac:dyDescent="0.2">
      <c r="A122" s="371" t="s">
        <v>916</v>
      </c>
      <c r="B122" s="17">
        <v>117</v>
      </c>
      <c r="C122" s="17">
        <v>45</v>
      </c>
      <c r="D122" s="17">
        <v>67</v>
      </c>
      <c r="E122" s="17">
        <v>99</v>
      </c>
      <c r="F122" s="17">
        <v>121</v>
      </c>
      <c r="G122" s="17">
        <v>106</v>
      </c>
      <c r="H122" s="17">
        <v>186</v>
      </c>
      <c r="I122" s="17">
        <v>125</v>
      </c>
      <c r="J122" s="17">
        <v>185</v>
      </c>
      <c r="K122" s="17">
        <v>115</v>
      </c>
      <c r="L122" s="17">
        <v>54.75</v>
      </c>
      <c r="M122" s="17">
        <v>51</v>
      </c>
      <c r="N122" s="17">
        <v>52</v>
      </c>
      <c r="O122" s="391">
        <v>101</v>
      </c>
      <c r="P122" s="391">
        <v>64</v>
      </c>
      <c r="Q122" s="391">
        <v>95</v>
      </c>
      <c r="R122" s="391">
        <v>71</v>
      </c>
      <c r="S122" s="391">
        <v>78</v>
      </c>
      <c r="T122" s="391">
        <v>163</v>
      </c>
      <c r="U122" s="391">
        <v>61</v>
      </c>
    </row>
    <row r="123" spans="1:24" x14ac:dyDescent="0.2">
      <c r="A123" s="371" t="s">
        <v>32</v>
      </c>
      <c r="B123" s="17">
        <v>402</v>
      </c>
      <c r="C123" s="17">
        <v>191</v>
      </c>
      <c r="D123" s="17">
        <v>189</v>
      </c>
      <c r="E123" s="17">
        <v>141</v>
      </c>
      <c r="F123" s="17">
        <v>143</v>
      </c>
      <c r="G123" s="17">
        <v>113</v>
      </c>
      <c r="H123" s="17">
        <v>130</v>
      </c>
      <c r="I123" s="17">
        <v>159</v>
      </c>
      <c r="J123" s="17">
        <v>170</v>
      </c>
      <c r="K123" s="17">
        <v>129</v>
      </c>
      <c r="L123" s="17">
        <v>134</v>
      </c>
      <c r="M123" s="17">
        <v>136</v>
      </c>
      <c r="N123" s="17">
        <v>314</v>
      </c>
      <c r="O123" s="391">
        <v>210</v>
      </c>
      <c r="P123" s="391">
        <v>230</v>
      </c>
      <c r="Q123" s="391">
        <v>209</v>
      </c>
      <c r="R123" s="391">
        <v>302</v>
      </c>
      <c r="S123" s="391">
        <v>250</v>
      </c>
      <c r="T123" s="391">
        <v>283</v>
      </c>
      <c r="U123" s="391">
        <v>214</v>
      </c>
    </row>
    <row r="124" spans="1:24" x14ac:dyDescent="0.2">
      <c r="A124" s="371" t="s">
        <v>33</v>
      </c>
      <c r="B124" s="17">
        <v>82</v>
      </c>
      <c r="C124" s="17">
        <v>66</v>
      </c>
      <c r="D124" s="17">
        <v>42</v>
      </c>
      <c r="E124" s="17">
        <v>60</v>
      </c>
      <c r="F124" s="17">
        <v>62</v>
      </c>
      <c r="G124" s="17">
        <v>76</v>
      </c>
      <c r="H124" s="17">
        <v>105</v>
      </c>
      <c r="I124" s="17">
        <v>91</v>
      </c>
      <c r="J124" s="17">
        <v>125</v>
      </c>
      <c r="K124" s="17">
        <v>82</v>
      </c>
      <c r="L124" s="17">
        <v>54</v>
      </c>
      <c r="M124" s="17">
        <v>71</v>
      </c>
      <c r="N124" s="17">
        <v>195</v>
      </c>
      <c r="O124" s="391">
        <v>121</v>
      </c>
      <c r="P124" s="391">
        <v>43</v>
      </c>
      <c r="Q124" s="391">
        <v>59</v>
      </c>
      <c r="R124" s="391">
        <v>55</v>
      </c>
      <c r="S124" s="391">
        <v>42</v>
      </c>
      <c r="T124" s="391">
        <v>48</v>
      </c>
      <c r="U124" s="391">
        <v>53</v>
      </c>
      <c r="V124" s="2"/>
      <c r="W124" s="2"/>
      <c r="X124" s="2"/>
    </row>
    <row r="125" spans="1:24" s="2" customFormat="1" x14ac:dyDescent="0.2">
      <c r="A125" s="371" t="s">
        <v>34</v>
      </c>
      <c r="B125" s="17">
        <v>1961</v>
      </c>
      <c r="C125" s="17">
        <v>1545</v>
      </c>
      <c r="D125" s="17">
        <v>1640</v>
      </c>
      <c r="E125" s="17">
        <v>1801</v>
      </c>
      <c r="F125" s="17">
        <v>1991</v>
      </c>
      <c r="G125" s="17">
        <v>1710</v>
      </c>
      <c r="H125" s="17">
        <v>1748</v>
      </c>
      <c r="I125" s="17">
        <v>1631</v>
      </c>
      <c r="J125" s="17">
        <v>1603</v>
      </c>
      <c r="K125" s="17">
        <v>1853</v>
      </c>
      <c r="L125" s="17">
        <v>1572</v>
      </c>
      <c r="M125" s="17">
        <v>2191</v>
      </c>
      <c r="N125" s="17">
        <v>1718</v>
      </c>
      <c r="O125" s="391">
        <v>1826</v>
      </c>
      <c r="P125" s="391">
        <v>1452</v>
      </c>
      <c r="Q125" s="391">
        <v>1415</v>
      </c>
      <c r="R125" s="391">
        <v>1540</v>
      </c>
      <c r="S125" s="391">
        <v>1666</v>
      </c>
      <c r="T125" s="391">
        <v>1586</v>
      </c>
      <c r="U125" s="391">
        <v>1231</v>
      </c>
      <c r="V125"/>
      <c r="W125"/>
      <c r="X125"/>
    </row>
    <row r="126" spans="1:24" x14ac:dyDescent="0.2">
      <c r="A126" s="371" t="s">
        <v>31</v>
      </c>
      <c r="B126" s="17">
        <v>24</v>
      </c>
      <c r="C126" s="17">
        <v>20</v>
      </c>
      <c r="D126" s="17">
        <v>33</v>
      </c>
      <c r="E126" s="17">
        <v>60</v>
      </c>
      <c r="F126" s="17">
        <v>33</v>
      </c>
      <c r="G126" s="17">
        <v>27</v>
      </c>
      <c r="H126" s="17">
        <v>16</v>
      </c>
      <c r="I126" s="17">
        <v>34</v>
      </c>
      <c r="J126" s="17">
        <v>31</v>
      </c>
      <c r="K126" s="17">
        <v>30</v>
      </c>
      <c r="L126" s="17">
        <v>67</v>
      </c>
      <c r="M126" s="17">
        <v>41</v>
      </c>
      <c r="N126" s="17">
        <v>46</v>
      </c>
      <c r="O126" s="391">
        <v>32</v>
      </c>
      <c r="P126" s="391">
        <v>31</v>
      </c>
      <c r="Q126" s="391">
        <v>35</v>
      </c>
      <c r="R126" s="391">
        <v>36</v>
      </c>
      <c r="S126" s="391">
        <v>44</v>
      </c>
      <c r="T126" s="391">
        <v>29</v>
      </c>
      <c r="U126" s="391">
        <v>31</v>
      </c>
      <c r="V126" s="10"/>
      <c r="W126" s="10"/>
      <c r="X126" s="10"/>
    </row>
    <row r="127" spans="1:24" s="10" customFormat="1" ht="16.5" customHeight="1" thickBot="1" x14ac:dyDescent="0.25">
      <c r="A127" s="655" t="s">
        <v>521</v>
      </c>
      <c r="B127" s="19">
        <f t="shared" ref="B127:P127" si="49">SUM(B116:B126)</f>
        <v>4142</v>
      </c>
      <c r="C127" s="19">
        <f t="shared" si="49"/>
        <v>3089</v>
      </c>
      <c r="D127" s="19">
        <f t="shared" si="49"/>
        <v>3402</v>
      </c>
      <c r="E127" s="19">
        <f t="shared" si="49"/>
        <v>3711</v>
      </c>
      <c r="F127" s="19">
        <f t="shared" si="49"/>
        <v>3745</v>
      </c>
      <c r="G127" s="19">
        <f t="shared" si="49"/>
        <v>3391</v>
      </c>
      <c r="H127" s="19">
        <f t="shared" si="49"/>
        <v>3958</v>
      </c>
      <c r="I127" s="19">
        <f t="shared" si="49"/>
        <v>3338</v>
      </c>
      <c r="J127" s="19">
        <f t="shared" si="49"/>
        <v>3895</v>
      </c>
      <c r="K127" s="19">
        <f t="shared" si="49"/>
        <v>4425</v>
      </c>
      <c r="L127" s="19">
        <f t="shared" si="49"/>
        <v>3552</v>
      </c>
      <c r="M127" s="19">
        <f t="shared" si="49"/>
        <v>4853</v>
      </c>
      <c r="N127" s="19">
        <f t="shared" si="49"/>
        <v>4014</v>
      </c>
      <c r="O127" s="19">
        <f t="shared" si="49"/>
        <v>3995</v>
      </c>
      <c r="P127" s="19">
        <f t="shared" si="49"/>
        <v>3197</v>
      </c>
      <c r="Q127" s="19">
        <f t="shared" ref="Q127:T127" si="50">SUM(Q116:Q126)</f>
        <v>3235</v>
      </c>
      <c r="R127" s="19">
        <f t="shared" si="50"/>
        <v>3420</v>
      </c>
      <c r="S127" s="19">
        <f t="shared" si="50"/>
        <v>3632</v>
      </c>
      <c r="T127" s="19">
        <f t="shared" si="50"/>
        <v>3522</v>
      </c>
      <c r="U127" s="19">
        <f>SUM(U116:U126)</f>
        <v>2733</v>
      </c>
      <c r="V127"/>
      <c r="W127"/>
      <c r="X127"/>
    </row>
    <row r="128" spans="1:24" ht="12.75" customHeight="1" x14ac:dyDescent="0.2">
      <c r="A128" t="s">
        <v>36</v>
      </c>
    </row>
    <row r="129" spans="1:21" ht="12.75" customHeight="1" x14ac:dyDescent="0.2">
      <c r="A129" s="119" t="s">
        <v>628</v>
      </c>
    </row>
    <row r="130" spans="1:21" ht="12.75" customHeight="1" x14ac:dyDescent="0.2">
      <c r="A130" s="119" t="s">
        <v>1086</v>
      </c>
      <c r="O130" s="391"/>
      <c r="P130" s="391"/>
      <c r="Q130" s="391"/>
      <c r="R130" s="391"/>
      <c r="S130" s="391"/>
      <c r="T130" s="391"/>
      <c r="U130" s="391"/>
    </row>
    <row r="131" spans="1:21" x14ac:dyDescent="0.2">
      <c r="A131" s="316" t="s">
        <v>522</v>
      </c>
    </row>
  </sheetData>
  <phoneticPr fontId="13" type="noConversion"/>
  <pageMargins left="0.74803149606299202" right="0.74803149606299202" top="0.98425196850393704" bottom="0.98425196850393704" header="0.511811023622047" footer="0.511811023622047"/>
  <pageSetup scale="72" fitToHeight="0" orientation="landscape" r:id="rId1"/>
  <headerFooter alignWithMargins="0"/>
  <rowBreaks count="4" manualBreakCount="4">
    <brk id="28" max="20" man="1"/>
    <brk id="54" max="20" man="1"/>
    <brk id="80" max="20" man="1"/>
    <brk id="10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79"/>
  <sheetViews>
    <sheetView view="pageBreakPreview" zoomScale="80" zoomScaleNormal="80" zoomScaleSheetLayoutView="80" workbookViewId="0">
      <selection activeCell="A2" sqref="A2"/>
    </sheetView>
  </sheetViews>
  <sheetFormatPr defaultColWidth="9.140625" defaultRowHeight="12.75" x14ac:dyDescent="0.2"/>
  <cols>
    <col min="1" max="1" width="13.140625" style="56" customWidth="1"/>
    <col min="2" max="2" width="20.7109375" style="7" customWidth="1"/>
    <col min="3" max="6" width="18.42578125" style="7" customWidth="1"/>
    <col min="7" max="11" width="11.7109375" style="119" customWidth="1"/>
    <col min="12" max="16384" width="9.140625" style="119"/>
  </cols>
  <sheetData>
    <row r="1" spans="1:6" ht="22.5" customHeight="1" x14ac:dyDescent="0.2">
      <c r="A1" s="149" t="str">
        <f>Index!B78</f>
        <v>Table 8f :    Total fish catch in FSM EEZ, by method, CY1998-CY2018</v>
      </c>
      <c r="B1" s="346"/>
      <c r="C1" s="346"/>
      <c r="D1" s="119"/>
      <c r="E1" s="119"/>
      <c r="F1" s="147"/>
    </row>
    <row r="2" spans="1:6" x14ac:dyDescent="0.2">
      <c r="A2" s="794" t="s">
        <v>224</v>
      </c>
      <c r="B2" s="795" t="s">
        <v>215</v>
      </c>
      <c r="C2" s="796"/>
      <c r="D2" s="796"/>
      <c r="E2" s="796"/>
    </row>
    <row r="3" spans="1:6" ht="14.25" x14ac:dyDescent="0.2">
      <c r="A3" s="797" t="s">
        <v>225</v>
      </c>
      <c r="B3" s="789" t="s">
        <v>216</v>
      </c>
      <c r="C3" s="789" t="s">
        <v>217</v>
      </c>
      <c r="D3" s="789" t="s">
        <v>218</v>
      </c>
      <c r="E3" s="789" t="s">
        <v>35</v>
      </c>
    </row>
    <row r="4" spans="1:6" ht="16.5" customHeight="1" x14ac:dyDescent="0.2">
      <c r="A4" s="798">
        <v>1998</v>
      </c>
      <c r="B4" s="799">
        <v>10094.352000000001</v>
      </c>
      <c r="C4" s="799">
        <v>79917.456999999995</v>
      </c>
      <c r="D4" s="799">
        <v>1026</v>
      </c>
      <c r="E4" s="799">
        <f t="shared" ref="E4:E18" si="0">SUM(B4:D4)</f>
        <v>91037.808999999994</v>
      </c>
    </row>
    <row r="5" spans="1:6" x14ac:dyDescent="0.2">
      <c r="A5" s="798">
        <v>1999</v>
      </c>
      <c r="B5" s="799">
        <v>10692.161</v>
      </c>
      <c r="C5" s="799">
        <v>178461.54800000001</v>
      </c>
      <c r="D5" s="799">
        <v>1134</v>
      </c>
      <c r="E5" s="799">
        <f t="shared" si="0"/>
        <v>190287.709</v>
      </c>
    </row>
    <row r="6" spans="1:6" x14ac:dyDescent="0.2">
      <c r="A6" s="798">
        <v>2000</v>
      </c>
      <c r="B6" s="799">
        <v>10143.882</v>
      </c>
      <c r="C6" s="799">
        <v>132931.58499999999</v>
      </c>
      <c r="D6" s="799">
        <v>1139</v>
      </c>
      <c r="E6" s="799">
        <f t="shared" si="0"/>
        <v>144214.467</v>
      </c>
    </row>
    <row r="7" spans="1:6" x14ac:dyDescent="0.2">
      <c r="A7" s="798">
        <v>2001</v>
      </c>
      <c r="B7" s="799">
        <v>5928.4470000000001</v>
      </c>
      <c r="C7" s="799">
        <v>99515.544999999998</v>
      </c>
      <c r="D7" s="799">
        <v>1216</v>
      </c>
      <c r="E7" s="799">
        <f t="shared" si="0"/>
        <v>106659.992</v>
      </c>
    </row>
    <row r="8" spans="1:6" x14ac:dyDescent="0.2">
      <c r="A8" s="798">
        <v>2002</v>
      </c>
      <c r="B8" s="799">
        <v>3261.2359999999999</v>
      </c>
      <c r="C8" s="799">
        <v>77843.960000000006</v>
      </c>
      <c r="D8" s="799">
        <v>909</v>
      </c>
      <c r="E8" s="799">
        <f t="shared" si="0"/>
        <v>82014.196000000011</v>
      </c>
    </row>
    <row r="9" spans="1:6" x14ac:dyDescent="0.2">
      <c r="A9" s="798">
        <v>2003</v>
      </c>
      <c r="B9" s="799">
        <v>8166.6040000000003</v>
      </c>
      <c r="C9" s="799">
        <v>220469.47700000001</v>
      </c>
      <c r="D9" s="799">
        <v>2562</v>
      </c>
      <c r="E9" s="799">
        <f t="shared" si="0"/>
        <v>231198.08100000001</v>
      </c>
    </row>
    <row r="10" spans="1:6" x14ac:dyDescent="0.2">
      <c r="A10" s="798">
        <v>2004</v>
      </c>
      <c r="B10" s="799">
        <v>6157.1559999999999</v>
      </c>
      <c r="C10" s="799">
        <v>144671.511</v>
      </c>
      <c r="D10" s="799">
        <v>1384</v>
      </c>
      <c r="E10" s="799">
        <f t="shared" si="0"/>
        <v>152212.66699999999</v>
      </c>
    </row>
    <row r="11" spans="1:6" x14ac:dyDescent="0.2">
      <c r="A11" s="798">
        <v>2005</v>
      </c>
      <c r="B11" s="799">
        <v>6957.2550000000001</v>
      </c>
      <c r="C11" s="799">
        <v>218939.81099999999</v>
      </c>
      <c r="D11" s="799">
        <v>11096</v>
      </c>
      <c r="E11" s="799">
        <f t="shared" si="0"/>
        <v>236993.06599999999</v>
      </c>
    </row>
    <row r="12" spans="1:6" x14ac:dyDescent="0.2">
      <c r="A12" s="798">
        <v>2006</v>
      </c>
      <c r="B12" s="799">
        <v>7464.6</v>
      </c>
      <c r="C12" s="799">
        <v>202703.644</v>
      </c>
      <c r="D12" s="799">
        <v>6032</v>
      </c>
      <c r="E12" s="799">
        <f t="shared" si="0"/>
        <v>216200.24400000001</v>
      </c>
    </row>
    <row r="13" spans="1:6" x14ac:dyDescent="0.2">
      <c r="A13" s="798">
        <v>2007</v>
      </c>
      <c r="B13" s="799">
        <v>6201.3130000000001</v>
      </c>
      <c r="C13" s="799">
        <v>156281.51199999999</v>
      </c>
      <c r="D13" s="799">
        <v>899</v>
      </c>
      <c r="E13" s="799">
        <f t="shared" si="0"/>
        <v>163381.82499999998</v>
      </c>
    </row>
    <row r="14" spans="1:6" x14ac:dyDescent="0.2">
      <c r="A14" s="798">
        <v>2008</v>
      </c>
      <c r="B14" s="799">
        <v>2075.2890000000002</v>
      </c>
      <c r="C14" s="799">
        <v>88101.546000000002</v>
      </c>
      <c r="D14" s="800">
        <v>10276.200000000001</v>
      </c>
      <c r="E14" s="799">
        <f t="shared" si="0"/>
        <v>100453.035</v>
      </c>
    </row>
    <row r="15" spans="1:6" x14ac:dyDescent="0.2">
      <c r="A15" s="798">
        <v>2009</v>
      </c>
      <c r="B15" s="799">
        <v>2790</v>
      </c>
      <c r="C15" s="799">
        <v>123135</v>
      </c>
      <c r="D15" s="800">
        <v>2138</v>
      </c>
      <c r="E15" s="799">
        <f t="shared" si="0"/>
        <v>128063</v>
      </c>
    </row>
    <row r="16" spans="1:6" s="375" customFormat="1" x14ac:dyDescent="0.2">
      <c r="A16" s="798">
        <v>2010</v>
      </c>
      <c r="B16" s="799">
        <v>2875</v>
      </c>
      <c r="C16" s="799">
        <v>146866</v>
      </c>
      <c r="D16" s="800">
        <v>2824</v>
      </c>
      <c r="E16" s="799">
        <f t="shared" si="0"/>
        <v>152565</v>
      </c>
      <c r="F16" s="7"/>
    </row>
    <row r="17" spans="1:6" s="375" customFormat="1" x14ac:dyDescent="0.2">
      <c r="A17" s="798">
        <v>2011</v>
      </c>
      <c r="B17" s="799">
        <v>3735</v>
      </c>
      <c r="C17" s="799">
        <v>162382</v>
      </c>
      <c r="D17" s="800">
        <v>4284</v>
      </c>
      <c r="E17" s="799">
        <f t="shared" si="0"/>
        <v>170401</v>
      </c>
      <c r="F17" s="7"/>
    </row>
    <row r="18" spans="1:6" s="375" customFormat="1" x14ac:dyDescent="0.2">
      <c r="A18" s="798">
        <v>2012</v>
      </c>
      <c r="B18" s="799">
        <v>3354</v>
      </c>
      <c r="C18" s="799">
        <v>158269</v>
      </c>
      <c r="D18" s="800">
        <v>2570</v>
      </c>
      <c r="E18" s="799">
        <f t="shared" si="0"/>
        <v>164193</v>
      </c>
      <c r="F18" s="7"/>
    </row>
    <row r="19" spans="1:6" s="375" customFormat="1" x14ac:dyDescent="0.2">
      <c r="A19" s="798">
        <v>2013</v>
      </c>
      <c r="B19" s="799">
        <v>2182</v>
      </c>
      <c r="C19" s="799">
        <v>189711</v>
      </c>
      <c r="D19" s="800">
        <v>8105</v>
      </c>
      <c r="E19" s="799">
        <f>SUM(B19:D19)</f>
        <v>199998</v>
      </c>
      <c r="F19" s="7"/>
    </row>
    <row r="20" spans="1:6" s="375" customFormat="1" x14ac:dyDescent="0.2">
      <c r="A20" s="798">
        <v>2014</v>
      </c>
      <c r="B20" s="799">
        <v>7424.7631699999993</v>
      </c>
      <c r="C20" s="799">
        <v>135560.79</v>
      </c>
      <c r="D20" s="800">
        <v>1274</v>
      </c>
      <c r="E20" s="799">
        <v>144259.55317</v>
      </c>
      <c r="F20" s="7"/>
    </row>
    <row r="21" spans="1:6" s="375" customFormat="1" x14ac:dyDescent="0.2">
      <c r="A21" s="798">
        <v>2015</v>
      </c>
      <c r="B21" s="799">
        <v>6638.8979099999997</v>
      </c>
      <c r="C21" s="799">
        <v>148495.40999999997</v>
      </c>
      <c r="D21" s="800">
        <v>2229</v>
      </c>
      <c r="E21" s="799">
        <f>SUM(B21:D21)</f>
        <v>157363.30790999997</v>
      </c>
      <c r="F21" s="7"/>
    </row>
    <row r="22" spans="1:6" s="375" customFormat="1" x14ac:dyDescent="0.2">
      <c r="A22" s="798">
        <v>2016</v>
      </c>
      <c r="B22" s="799">
        <v>4288.7434599999997</v>
      </c>
      <c r="C22" s="799">
        <v>266510.49</v>
      </c>
      <c r="D22" s="800">
        <v>686.8</v>
      </c>
      <c r="E22" s="799">
        <f>SUM(B22:D22)</f>
        <v>271486.03346000001</v>
      </c>
      <c r="F22" s="7"/>
    </row>
    <row r="23" spans="1:6" s="375" customFormat="1" x14ac:dyDescent="0.2">
      <c r="A23" s="798">
        <v>2017</v>
      </c>
      <c r="B23" s="799">
        <v>5434.8726500000002</v>
      </c>
      <c r="C23" s="799">
        <v>197614.92</v>
      </c>
      <c r="D23" s="800">
        <v>187.2</v>
      </c>
      <c r="E23" s="799">
        <f>SUM(B23:D23)</f>
        <v>203236.99265000003</v>
      </c>
      <c r="F23" s="7"/>
    </row>
    <row r="24" spans="1:6" ht="16.5" customHeight="1" x14ac:dyDescent="0.2">
      <c r="A24" s="603">
        <v>2018</v>
      </c>
      <c r="B24" s="446">
        <v>7332</v>
      </c>
      <c r="C24" s="446">
        <v>285030</v>
      </c>
      <c r="D24" s="446">
        <v>637</v>
      </c>
      <c r="E24" s="446">
        <v>292999</v>
      </c>
    </row>
    <row r="25" spans="1:6" x14ac:dyDescent="0.2">
      <c r="A25" s="145" t="s">
        <v>590</v>
      </c>
      <c r="B25" s="145"/>
      <c r="C25" s="15"/>
      <c r="D25" s="15"/>
      <c r="E25" s="15"/>
    </row>
    <row r="26" spans="1:6" x14ac:dyDescent="0.2">
      <c r="A26" s="802" t="s">
        <v>589</v>
      </c>
      <c r="B26" s="802"/>
      <c r="C26" s="119"/>
      <c r="D26" s="119"/>
      <c r="E26" s="119"/>
    </row>
    <row r="27" spans="1:6" x14ac:dyDescent="0.2">
      <c r="A27" s="802"/>
      <c r="B27" s="119"/>
      <c r="C27" s="119"/>
      <c r="D27" s="119"/>
      <c r="E27" s="119"/>
      <c r="F27" s="133"/>
    </row>
    <row r="28" spans="1:6" x14ac:dyDescent="0.2">
      <c r="A28" s="802"/>
      <c r="B28" s="119"/>
      <c r="C28" s="119"/>
      <c r="D28" s="119"/>
      <c r="E28" s="119"/>
    </row>
    <row r="29" spans="1:6" ht="22.5" customHeight="1" x14ac:dyDescent="0.2">
      <c r="A29" s="149" t="str">
        <f>Index!B79</f>
        <v>Table 8g :   Total fish catch, by FSM and domestically based vessels, CY2001-CY2018</v>
      </c>
      <c r="B29" s="346"/>
      <c r="C29" s="346"/>
      <c r="D29" s="119"/>
      <c r="E29" s="119"/>
      <c r="F29" s="147"/>
    </row>
    <row r="30" spans="1:6" ht="16.5" customHeight="1" x14ac:dyDescent="0.2">
      <c r="A30" s="794" t="s">
        <v>224</v>
      </c>
      <c r="B30" s="1236" t="s">
        <v>215</v>
      </c>
      <c r="C30" s="1236"/>
      <c r="D30" s="1236"/>
      <c r="E30" s="1236"/>
      <c r="F30" s="147"/>
    </row>
    <row r="31" spans="1:6" ht="14.25" x14ac:dyDescent="0.2">
      <c r="A31" s="797" t="s">
        <v>225</v>
      </c>
      <c r="B31" s="797"/>
      <c r="C31" s="789" t="s">
        <v>220</v>
      </c>
      <c r="D31" s="797"/>
      <c r="E31" s="789" t="s">
        <v>1090</v>
      </c>
    </row>
    <row r="32" spans="1:6" x14ac:dyDescent="0.2">
      <c r="A32" s="798">
        <v>2001</v>
      </c>
      <c r="B32" s="799"/>
      <c r="C32" s="799">
        <v>992</v>
      </c>
      <c r="D32" s="799"/>
      <c r="E32" s="799">
        <v>16654</v>
      </c>
      <c r="F32" s="147"/>
    </row>
    <row r="33" spans="1:6" x14ac:dyDescent="0.2">
      <c r="A33" s="798">
        <v>2002</v>
      </c>
      <c r="B33" s="799"/>
      <c r="C33" s="800">
        <v>923</v>
      </c>
      <c r="D33" s="799"/>
      <c r="E33" s="799">
        <v>19684</v>
      </c>
    </row>
    <row r="34" spans="1:6" x14ac:dyDescent="0.2">
      <c r="A34" s="798">
        <v>2003</v>
      </c>
      <c r="B34" s="799"/>
      <c r="C34" s="800">
        <v>933</v>
      </c>
      <c r="D34" s="799"/>
      <c r="E34" s="799">
        <v>29896</v>
      </c>
      <c r="F34" s="147"/>
    </row>
    <row r="35" spans="1:6" x14ac:dyDescent="0.2">
      <c r="A35" s="798">
        <v>2004</v>
      </c>
      <c r="B35" s="799"/>
      <c r="C35" s="799">
        <v>727</v>
      </c>
      <c r="D35" s="799"/>
      <c r="E35" s="799">
        <v>27744</v>
      </c>
    </row>
    <row r="36" spans="1:6" x14ac:dyDescent="0.2">
      <c r="A36" s="798">
        <v>2005</v>
      </c>
      <c r="B36" s="799"/>
      <c r="C36" s="799">
        <v>281</v>
      </c>
      <c r="D36" s="799"/>
      <c r="E36" s="799">
        <v>28021</v>
      </c>
      <c r="F36" s="147"/>
    </row>
    <row r="37" spans="1:6" x14ac:dyDescent="0.2">
      <c r="A37" s="798" t="s">
        <v>221</v>
      </c>
      <c r="B37" s="799"/>
      <c r="C37" s="800">
        <v>442</v>
      </c>
      <c r="D37" s="799"/>
      <c r="E37" s="799">
        <v>10332</v>
      </c>
    </row>
    <row r="38" spans="1:6" x14ac:dyDescent="0.2">
      <c r="A38" s="798">
        <v>2007</v>
      </c>
      <c r="B38" s="799"/>
      <c r="C38" s="799">
        <v>1943</v>
      </c>
      <c r="D38" s="799"/>
      <c r="E38" s="799">
        <v>13497</v>
      </c>
      <c r="F38" s="147"/>
    </row>
    <row r="39" spans="1:6" x14ac:dyDescent="0.2">
      <c r="A39" s="798">
        <v>2008</v>
      </c>
      <c r="B39" s="799"/>
      <c r="C39" s="799">
        <v>1516</v>
      </c>
      <c r="D39" s="799"/>
      <c r="E39" s="799">
        <v>18394</v>
      </c>
    </row>
    <row r="40" spans="1:6" x14ac:dyDescent="0.2">
      <c r="A40" s="798">
        <v>2009</v>
      </c>
      <c r="B40" s="799"/>
      <c r="C40" s="799">
        <v>1582</v>
      </c>
      <c r="D40" s="799"/>
      <c r="E40" s="799">
        <v>19328</v>
      </c>
      <c r="F40" s="147"/>
    </row>
    <row r="41" spans="1:6" x14ac:dyDescent="0.2">
      <c r="A41" s="798">
        <v>2010</v>
      </c>
      <c r="B41" s="799"/>
      <c r="C41" s="799">
        <v>2716</v>
      </c>
      <c r="D41" s="799"/>
      <c r="E41" s="799">
        <v>18364</v>
      </c>
    </row>
    <row r="42" spans="1:6" x14ac:dyDescent="0.2">
      <c r="A42" s="798">
        <v>2011</v>
      </c>
      <c r="B42" s="799"/>
      <c r="C42" s="799">
        <v>1722</v>
      </c>
      <c r="D42" s="799"/>
      <c r="E42" s="799">
        <v>20423</v>
      </c>
    </row>
    <row r="43" spans="1:6" x14ac:dyDescent="0.2">
      <c r="A43" s="798">
        <v>2012</v>
      </c>
      <c r="B43" s="799"/>
      <c r="C43" s="799">
        <v>3100.9</v>
      </c>
      <c r="D43" s="799"/>
      <c r="E43" s="799">
        <v>39197.300000000003</v>
      </c>
    </row>
    <row r="44" spans="1:6" x14ac:dyDescent="0.2">
      <c r="A44" s="798">
        <v>2013</v>
      </c>
      <c r="B44" s="799"/>
      <c r="C44" s="799">
        <v>3188.6</v>
      </c>
      <c r="D44" s="799"/>
      <c r="E44" s="799">
        <v>31189.3</v>
      </c>
    </row>
    <row r="45" spans="1:6" s="375" customFormat="1" ht="16.5" customHeight="1" x14ac:dyDescent="0.2">
      <c r="A45" s="798">
        <v>2014</v>
      </c>
      <c r="B45" s="799"/>
      <c r="C45" s="799">
        <v>3194.8</v>
      </c>
      <c r="D45" s="799"/>
      <c r="E45" s="799">
        <v>37328.300000000003</v>
      </c>
      <c r="F45" s="147"/>
    </row>
    <row r="46" spans="1:6" x14ac:dyDescent="0.2">
      <c r="A46" s="798">
        <v>2015</v>
      </c>
      <c r="B46" s="799"/>
      <c r="C46" s="799">
        <v>2868.6</v>
      </c>
      <c r="D46" s="799"/>
      <c r="E46" s="799">
        <v>53176.1</v>
      </c>
    </row>
    <row r="47" spans="1:6" x14ac:dyDescent="0.2">
      <c r="A47" s="798">
        <v>2016</v>
      </c>
      <c r="B47" s="799"/>
      <c r="C47" s="799">
        <v>6018.1</v>
      </c>
      <c r="D47" s="799"/>
      <c r="E47" s="799">
        <v>71665.7</v>
      </c>
    </row>
    <row r="48" spans="1:6" x14ac:dyDescent="0.2">
      <c r="A48" s="798">
        <v>2017</v>
      </c>
      <c r="B48" s="799"/>
      <c r="C48" s="799">
        <v>4851.5</v>
      </c>
      <c r="D48" s="799"/>
      <c r="E48" s="799">
        <v>83514.8</v>
      </c>
    </row>
    <row r="49" spans="1:6" ht="17.25" customHeight="1" x14ac:dyDescent="0.2">
      <c r="A49" s="603" t="s">
        <v>1380</v>
      </c>
      <c r="B49" s="803"/>
      <c r="C49" s="803">
        <v>7201</v>
      </c>
      <c r="D49" s="803"/>
      <c r="E49" s="803">
        <v>113463</v>
      </c>
    </row>
    <row r="50" spans="1:6" x14ac:dyDescent="0.2">
      <c r="A50" s="145" t="s">
        <v>219</v>
      </c>
      <c r="B50" s="119"/>
      <c r="C50" s="119"/>
      <c r="D50" s="119"/>
      <c r="E50" s="119"/>
    </row>
    <row r="51" spans="1:6" x14ac:dyDescent="0.2">
      <c r="A51" s="393" t="s">
        <v>173</v>
      </c>
      <c r="B51" s="393" t="s">
        <v>222</v>
      </c>
      <c r="C51" s="119"/>
      <c r="D51" s="119"/>
      <c r="E51" s="119"/>
    </row>
    <row r="52" spans="1:6" x14ac:dyDescent="0.2">
      <c r="A52" s="802"/>
      <c r="B52" s="393" t="s">
        <v>1452</v>
      </c>
      <c r="C52" s="119"/>
      <c r="D52" s="119"/>
      <c r="E52" s="119"/>
    </row>
    <row r="53" spans="1:6" ht="16.5" customHeight="1" x14ac:dyDescent="0.2">
      <c r="A53" s="802"/>
      <c r="B53" s="119"/>
      <c r="C53" s="119"/>
      <c r="D53" s="119"/>
      <c r="E53" s="119"/>
    </row>
    <row r="54" spans="1:6" ht="22.5" customHeight="1" x14ac:dyDescent="0.2">
      <c r="A54" s="149" t="str">
        <f>Index!B80</f>
        <v>Table 8h :   License fees collected, FY1999-FY2018</v>
      </c>
      <c r="B54" s="346"/>
      <c r="C54" s="346"/>
      <c r="D54" s="119"/>
      <c r="E54" s="119"/>
      <c r="F54" s="147"/>
    </row>
    <row r="55" spans="1:6" x14ac:dyDescent="0.2">
      <c r="A55" s="804"/>
      <c r="B55" s="805"/>
      <c r="C55" s="794" t="s">
        <v>223</v>
      </c>
      <c r="D55" s="806"/>
      <c r="E55" s="119"/>
    </row>
    <row r="56" spans="1:6" ht="14.25" x14ac:dyDescent="0.2">
      <c r="A56" s="807" t="s">
        <v>175</v>
      </c>
      <c r="B56" s="646" t="s">
        <v>1089</v>
      </c>
      <c r="C56" s="646" t="s">
        <v>910</v>
      </c>
      <c r="D56" s="808" t="s">
        <v>35</v>
      </c>
      <c r="E56" s="119"/>
    </row>
    <row r="57" spans="1:6" x14ac:dyDescent="0.2">
      <c r="A57" s="798" t="s">
        <v>19</v>
      </c>
      <c r="B57" s="809">
        <v>15.39512869</v>
      </c>
      <c r="C57" s="809">
        <v>0.54207300000000003</v>
      </c>
      <c r="D57" s="809">
        <f t="shared" ref="D57:D71" si="1">SUM(B57:C57)</f>
        <v>15.93720169</v>
      </c>
      <c r="E57" s="799"/>
    </row>
    <row r="58" spans="1:6" x14ac:dyDescent="0.2">
      <c r="A58" s="798" t="s">
        <v>20</v>
      </c>
      <c r="B58" s="810">
        <v>13.897674969999999</v>
      </c>
      <c r="C58" s="810">
        <v>0.54293400000000003</v>
      </c>
      <c r="D58" s="809">
        <f t="shared" si="1"/>
        <v>14.44060897</v>
      </c>
      <c r="E58" s="119"/>
    </row>
    <row r="59" spans="1:6" x14ac:dyDescent="0.2">
      <c r="A59" s="798" t="s">
        <v>21</v>
      </c>
      <c r="B59" s="810">
        <v>10.36667639</v>
      </c>
      <c r="C59" s="810">
        <v>0.50714800000000004</v>
      </c>
      <c r="D59" s="809">
        <f t="shared" si="1"/>
        <v>10.873824390000001</v>
      </c>
      <c r="E59" s="119"/>
    </row>
    <row r="60" spans="1:6" x14ac:dyDescent="0.2">
      <c r="A60" s="798" t="s">
        <v>22</v>
      </c>
      <c r="B60" s="810">
        <v>10.660527140000001</v>
      </c>
      <c r="C60" s="810">
        <v>0.40651199999999998</v>
      </c>
      <c r="D60" s="809">
        <f t="shared" si="1"/>
        <v>11.06703914</v>
      </c>
      <c r="E60" s="119"/>
    </row>
    <row r="61" spans="1:6" x14ac:dyDescent="0.2">
      <c r="A61" s="798" t="s">
        <v>23</v>
      </c>
      <c r="B61" s="810">
        <v>10.94544359</v>
      </c>
      <c r="C61" s="810">
        <v>0.300238</v>
      </c>
      <c r="D61" s="809">
        <f t="shared" si="1"/>
        <v>11.24568159</v>
      </c>
      <c r="E61" s="119"/>
    </row>
    <row r="62" spans="1:6" x14ac:dyDescent="0.2">
      <c r="A62" s="798" t="s">
        <v>24</v>
      </c>
      <c r="B62" s="810">
        <v>12.067418</v>
      </c>
      <c r="C62" s="810">
        <v>0.33680399999999999</v>
      </c>
      <c r="D62" s="809">
        <f t="shared" si="1"/>
        <v>12.404222000000001</v>
      </c>
      <c r="E62" s="119"/>
    </row>
    <row r="63" spans="1:6" x14ac:dyDescent="0.2">
      <c r="A63" s="798" t="s">
        <v>25</v>
      </c>
      <c r="B63" s="810">
        <v>13.297647</v>
      </c>
      <c r="C63" s="810">
        <v>0.33592100000000003</v>
      </c>
      <c r="D63" s="809">
        <f t="shared" si="1"/>
        <v>13.633568</v>
      </c>
      <c r="E63" s="119"/>
    </row>
    <row r="64" spans="1:6" x14ac:dyDescent="0.2">
      <c r="A64" s="798" t="s">
        <v>176</v>
      </c>
      <c r="B64" s="810">
        <v>13.163759000000001</v>
      </c>
      <c r="C64" s="810">
        <v>0.32085999999999998</v>
      </c>
      <c r="D64" s="809">
        <f t="shared" si="1"/>
        <v>13.484619</v>
      </c>
      <c r="E64" s="119"/>
    </row>
    <row r="65" spans="1:5" x14ac:dyDescent="0.2">
      <c r="A65" s="798" t="s">
        <v>183</v>
      </c>
      <c r="B65" s="810">
        <v>15.005146999999999</v>
      </c>
      <c r="C65" s="810">
        <v>0.31054300000000001</v>
      </c>
      <c r="D65" s="809">
        <f t="shared" si="1"/>
        <v>15.31569</v>
      </c>
      <c r="E65" s="119"/>
    </row>
    <row r="66" spans="1:5" x14ac:dyDescent="0.2">
      <c r="A66" s="798" t="s">
        <v>208</v>
      </c>
      <c r="B66" s="810">
        <v>17.045394999999999</v>
      </c>
      <c r="C66" s="810">
        <v>0.257274</v>
      </c>
      <c r="D66" s="809">
        <f t="shared" si="1"/>
        <v>17.302668999999998</v>
      </c>
      <c r="E66" s="119"/>
    </row>
    <row r="67" spans="1:5" x14ac:dyDescent="0.2">
      <c r="A67" s="798" t="s">
        <v>453</v>
      </c>
      <c r="B67" s="810">
        <v>20.016133</v>
      </c>
      <c r="C67" s="810">
        <v>0.28799999999999998</v>
      </c>
      <c r="D67" s="809">
        <f t="shared" si="1"/>
        <v>20.304133</v>
      </c>
      <c r="E67" s="119"/>
    </row>
    <row r="68" spans="1:5" x14ac:dyDescent="0.2">
      <c r="A68" s="798" t="s">
        <v>467</v>
      </c>
      <c r="B68" s="810">
        <v>17.727383</v>
      </c>
      <c r="C68" s="810">
        <v>0.308</v>
      </c>
      <c r="D68" s="809">
        <f t="shared" si="1"/>
        <v>18.035382999999999</v>
      </c>
      <c r="E68" s="119"/>
    </row>
    <row r="69" spans="1:5" x14ac:dyDescent="0.2">
      <c r="A69" s="798" t="s">
        <v>908</v>
      </c>
      <c r="B69" s="810">
        <v>18.811198000000001</v>
      </c>
      <c r="C69" s="810">
        <v>0.31712217749999999</v>
      </c>
      <c r="D69" s="809">
        <f t="shared" si="1"/>
        <v>19.128320177500001</v>
      </c>
      <c r="E69" s="119"/>
    </row>
    <row r="70" spans="1:5" x14ac:dyDescent="0.2">
      <c r="A70" s="798" t="s">
        <v>469</v>
      </c>
      <c r="B70" s="810">
        <v>26.384402999999999</v>
      </c>
      <c r="C70" s="810">
        <v>0.35399999999999998</v>
      </c>
      <c r="D70" s="809">
        <f t="shared" si="1"/>
        <v>26.738402999999998</v>
      </c>
      <c r="E70" s="119"/>
    </row>
    <row r="71" spans="1:5" x14ac:dyDescent="0.2">
      <c r="A71" s="798" t="s">
        <v>470</v>
      </c>
      <c r="B71" s="810">
        <v>35.049720999999998</v>
      </c>
      <c r="C71" s="810">
        <v>0.27500000000000002</v>
      </c>
      <c r="D71" s="809">
        <f t="shared" si="1"/>
        <v>35.324720999999997</v>
      </c>
      <c r="E71" s="119"/>
    </row>
    <row r="72" spans="1:5" x14ac:dyDescent="0.2">
      <c r="A72" s="798" t="s">
        <v>1019</v>
      </c>
      <c r="B72" s="810">
        <v>47.517814999999999</v>
      </c>
      <c r="C72" s="810">
        <v>0.219</v>
      </c>
      <c r="D72" s="809">
        <f>SUM(B72:C72)</f>
        <v>47.736815</v>
      </c>
      <c r="E72" s="119"/>
    </row>
    <row r="73" spans="1:5" x14ac:dyDescent="0.2">
      <c r="A73" s="798" t="s">
        <v>1035</v>
      </c>
      <c r="B73" s="810">
        <v>65.164717999999993</v>
      </c>
      <c r="C73" s="810">
        <v>0.35599999999999998</v>
      </c>
      <c r="D73" s="809">
        <f>SUM(B73:C73)</f>
        <v>65.520717999999988</v>
      </c>
      <c r="E73" s="119"/>
    </row>
    <row r="74" spans="1:5" x14ac:dyDescent="0.2">
      <c r="A74" s="798" t="s">
        <v>1098</v>
      </c>
      <c r="B74" s="810">
        <v>63.356794999999998</v>
      </c>
      <c r="C74" s="810">
        <v>0.34</v>
      </c>
      <c r="D74" s="809">
        <f>SUM(B74:C74)</f>
        <v>63.696795000000002</v>
      </c>
      <c r="E74" s="119"/>
    </row>
    <row r="75" spans="1:5" x14ac:dyDescent="0.2">
      <c r="A75" s="798" t="s">
        <v>1294</v>
      </c>
      <c r="B75" s="810">
        <v>72.591641999999993</v>
      </c>
      <c r="C75" s="810">
        <v>0.115</v>
      </c>
      <c r="D75" s="809">
        <f>SUM(B75:C75)</f>
        <v>72.706641999999988</v>
      </c>
      <c r="E75" s="119"/>
    </row>
    <row r="76" spans="1:5" ht="16.5" customHeight="1" x14ac:dyDescent="0.2">
      <c r="A76" s="603" t="s">
        <v>1349</v>
      </c>
      <c r="B76" s="811">
        <v>72.329650999999998</v>
      </c>
      <c r="C76" s="811">
        <v>7.8071000000000002E-2</v>
      </c>
      <c r="D76" s="811">
        <f>SUM(B76:C76)</f>
        <v>72.407721999999993</v>
      </c>
      <c r="E76" s="812"/>
    </row>
    <row r="77" spans="1:5" x14ac:dyDescent="0.2">
      <c r="A77" s="145" t="s">
        <v>1087</v>
      </c>
      <c r="B77" s="15"/>
      <c r="C77" s="15"/>
      <c r="D77" s="15"/>
      <c r="E77" s="119"/>
    </row>
    <row r="78" spans="1:5" x14ac:dyDescent="0.2">
      <c r="A78" s="393" t="s">
        <v>173</v>
      </c>
      <c r="B78" s="393" t="s">
        <v>1088</v>
      </c>
      <c r="C78" s="119"/>
      <c r="D78" s="119"/>
      <c r="E78" s="119"/>
    </row>
    <row r="79" spans="1:5" x14ac:dyDescent="0.2">
      <c r="A79" s="802"/>
      <c r="B79" s="393" t="s">
        <v>911</v>
      </c>
      <c r="C79" s="119"/>
      <c r="D79" s="119"/>
      <c r="E79" s="119"/>
    </row>
  </sheetData>
  <mergeCells count="1">
    <mergeCell ref="B30:E30"/>
  </mergeCells>
  <phoneticPr fontId="0" type="noConversion"/>
  <pageMargins left="0.74803149606299202" right="0.74803149606299202" top="0.98425196850393704" bottom="0.98425196850393704" header="0.511811023622047" footer="0.511811023622047"/>
  <pageSetup scale="84" orientation="portrait" r:id="rId1"/>
  <headerFooter alignWithMargins="0"/>
  <rowBreaks count="1" manualBreakCount="1">
    <brk id="52"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AI293"/>
  <sheetViews>
    <sheetView view="pageBreakPreview" zoomScale="80" zoomScaleNormal="80" zoomScaleSheetLayoutView="80" workbookViewId="0">
      <pane xSplit="11" topLeftCell="L1" activePane="topRight" state="frozen"/>
      <selection activeCell="A2" sqref="A2"/>
      <selection pane="topRight" activeCell="A2" sqref="A2"/>
    </sheetView>
  </sheetViews>
  <sheetFormatPr defaultRowHeight="12.75" outlineLevelCol="1" x14ac:dyDescent="0.2"/>
  <cols>
    <col min="1" max="2" width="7.7109375" hidden="1" customWidth="1" outlineLevel="1"/>
    <col min="3" max="3" width="36" customWidth="1" collapsed="1"/>
    <col min="4" max="17" width="8.42578125" hidden="1" customWidth="1" outlineLevel="1"/>
    <col min="18" max="18" width="8.42578125" style="34" hidden="1" customWidth="1" outlineLevel="1"/>
    <col min="19" max="20" width="8.42578125" hidden="1" customWidth="1" outlineLevel="1"/>
    <col min="21" max="21" width="8.42578125" customWidth="1" collapsed="1"/>
    <col min="23" max="35" width="9.28515625" customWidth="1"/>
  </cols>
  <sheetData>
    <row r="1" spans="1:35" ht="18.75" customHeight="1" x14ac:dyDescent="0.2">
      <c r="C1" s="28" t="str">
        <f>Index!B82</f>
        <v>Table 9a :   Employment by industry, FSM and states, FY2004-FY2018</v>
      </c>
      <c r="D1" s="34"/>
      <c r="E1" s="34"/>
      <c r="F1" s="34"/>
      <c r="G1" s="34"/>
      <c r="H1" s="34"/>
      <c r="I1" s="34"/>
      <c r="J1" s="34"/>
      <c r="K1" s="34"/>
      <c r="L1" s="34"/>
      <c r="M1" s="34"/>
      <c r="N1" s="34"/>
      <c r="O1" s="34"/>
      <c r="P1" s="34"/>
      <c r="Q1" s="34"/>
      <c r="S1" s="34"/>
    </row>
    <row r="2" spans="1:35" x14ac:dyDescent="0.2">
      <c r="D2" s="39"/>
      <c r="E2" s="39"/>
      <c r="F2" s="39"/>
      <c r="G2" s="39"/>
      <c r="H2" s="39"/>
      <c r="I2" s="39"/>
      <c r="J2" s="39"/>
      <c r="K2" s="40"/>
      <c r="L2" s="40"/>
      <c r="M2" s="40"/>
      <c r="N2" s="40"/>
      <c r="O2" s="40"/>
      <c r="P2" s="40"/>
      <c r="Q2" s="40"/>
      <c r="R2" s="40"/>
      <c r="S2" s="40"/>
    </row>
    <row r="3" spans="1:35" ht="20.100000000000001" customHeight="1" x14ac:dyDescent="0.2">
      <c r="C3" s="35" t="s">
        <v>37</v>
      </c>
      <c r="D3" s="1"/>
      <c r="E3" s="1"/>
      <c r="F3" s="1"/>
      <c r="G3" s="1"/>
      <c r="H3" s="1"/>
      <c r="I3" s="1"/>
      <c r="J3" s="1"/>
      <c r="K3" s="1"/>
      <c r="L3" s="1" t="str">
        <f>GNI!C2</f>
        <v>FY1995</v>
      </c>
      <c r="M3" s="1" t="str">
        <f>GNI!D2</f>
        <v>FY1996</v>
      </c>
      <c r="N3" s="1" t="str">
        <f>GNI!E2</f>
        <v>FY1997</v>
      </c>
      <c r="O3" s="1" t="str">
        <f>GNI!F2</f>
        <v>FY1998</v>
      </c>
      <c r="P3" s="1" t="str">
        <f>GNI!G2</f>
        <v>FY1999</v>
      </c>
      <c r="Q3" s="1" t="str">
        <f>GNI!H2</f>
        <v>FY2000</v>
      </c>
      <c r="R3" s="1" t="str">
        <f>GNI!I2</f>
        <v>FY2001</v>
      </c>
      <c r="S3" s="1" t="str">
        <f>GNI!J2</f>
        <v>FY2002</v>
      </c>
      <c r="T3" s="1" t="str">
        <f>GNI!K2</f>
        <v>FY2003</v>
      </c>
      <c r="U3" s="1" t="str">
        <f>GNI!L2</f>
        <v>FY2004</v>
      </c>
      <c r="V3" s="1" t="str">
        <f>GNI!M2</f>
        <v>FY2005</v>
      </c>
      <c r="W3" s="1" t="str">
        <f>GNI!N2</f>
        <v>FY2006</v>
      </c>
      <c r="X3" s="1" t="str">
        <f>GNI!O2</f>
        <v>FY2007</v>
      </c>
      <c r="Y3" s="1" t="str">
        <f>GNI!P2</f>
        <v>FY2008</v>
      </c>
      <c r="Z3" s="1" t="str">
        <f>GNI!Q2</f>
        <v>FY2009</v>
      </c>
      <c r="AA3" s="1" t="str">
        <f>GNI!R2</f>
        <v>FY2010</v>
      </c>
      <c r="AB3" s="1" t="str">
        <f>GNI!S2</f>
        <v>FY2011</v>
      </c>
      <c r="AC3" s="1" t="str">
        <f>GNI!T2</f>
        <v>FY2012</v>
      </c>
      <c r="AD3" s="1" t="str">
        <f>GNI!U2</f>
        <v>FY2013</v>
      </c>
      <c r="AE3" s="1" t="str">
        <f>GNI!V2</f>
        <v>FY2014</v>
      </c>
      <c r="AF3" s="1" t="str">
        <f>GNI!W2</f>
        <v>FY2015</v>
      </c>
      <c r="AG3" s="1" t="str">
        <f>GNI!X2</f>
        <v>FY2016</v>
      </c>
      <c r="AH3" s="1" t="str">
        <f>GNI!Y2</f>
        <v>FY2017</v>
      </c>
      <c r="AI3" s="1" t="str">
        <f>GNI!Z2</f>
        <v>FY2018</v>
      </c>
    </row>
    <row r="4" spans="1:35" ht="20.100000000000001" customHeight="1" x14ac:dyDescent="0.2">
      <c r="A4" t="s">
        <v>37</v>
      </c>
      <c r="B4" s="34" t="s">
        <v>48</v>
      </c>
      <c r="C4" s="36" t="s">
        <v>49</v>
      </c>
      <c r="D4" s="34"/>
      <c r="E4" s="34"/>
      <c r="F4" s="34"/>
      <c r="G4" s="34"/>
      <c r="H4" s="34"/>
      <c r="I4" s="34"/>
      <c r="J4" s="34"/>
      <c r="K4" s="34"/>
      <c r="L4" s="34">
        <f t="shared" ref="L4:W4" si="0">L27+L50+L73+L96</f>
        <v>35.75</v>
      </c>
      <c r="M4" s="34">
        <f t="shared" si="0"/>
        <v>26.25</v>
      </c>
      <c r="N4" s="34">
        <f t="shared" si="0"/>
        <v>29.5</v>
      </c>
      <c r="O4" s="34">
        <f t="shared" si="0"/>
        <v>30</v>
      </c>
      <c r="P4" s="34">
        <f t="shared" si="0"/>
        <v>32.75</v>
      </c>
      <c r="Q4" s="34">
        <f t="shared" si="0"/>
        <v>31.13</v>
      </c>
      <c r="R4" s="34">
        <f t="shared" si="0"/>
        <v>23.88</v>
      </c>
      <c r="S4" s="34">
        <f t="shared" si="0"/>
        <v>24.25</v>
      </c>
      <c r="T4" s="34">
        <f t="shared" si="0"/>
        <v>22.75</v>
      </c>
      <c r="U4" s="34">
        <f t="shared" si="0"/>
        <v>27.75</v>
      </c>
      <c r="V4" s="34">
        <f t="shared" si="0"/>
        <v>27.25</v>
      </c>
      <c r="W4" s="34">
        <f t="shared" si="0"/>
        <v>25</v>
      </c>
      <c r="X4" s="34">
        <f t="shared" ref="X4:Y21" si="1">X27+X50+X73+X96</f>
        <v>21.63</v>
      </c>
      <c r="Y4" s="34">
        <f t="shared" si="1"/>
        <v>22.75</v>
      </c>
      <c r="Z4" s="34">
        <f t="shared" ref="Z4:AD13" si="2">Z27+Z50+Z73+Z96</f>
        <v>22.25</v>
      </c>
      <c r="AA4" s="34">
        <f t="shared" si="2"/>
        <v>18.25</v>
      </c>
      <c r="AB4" s="34">
        <f t="shared" si="2"/>
        <v>13.5</v>
      </c>
      <c r="AC4" s="34">
        <f t="shared" si="2"/>
        <v>14.25</v>
      </c>
      <c r="AD4" s="34">
        <f t="shared" si="2"/>
        <v>31</v>
      </c>
      <c r="AE4" s="34">
        <f t="shared" ref="AE4:AF4" si="3">AE27+AE50+AE73+AE96</f>
        <v>64.75</v>
      </c>
      <c r="AF4" s="34">
        <f t="shared" si="3"/>
        <v>44.25</v>
      </c>
      <c r="AG4" s="34">
        <f t="shared" ref="AG4:AH4" si="4">AG27+AG50+AG73+AG96</f>
        <v>31.75</v>
      </c>
      <c r="AH4" s="34">
        <f t="shared" si="4"/>
        <v>28.75</v>
      </c>
      <c r="AI4" s="34">
        <f t="shared" ref="AI4" si="5">AI27+AI50+AI73+AI96</f>
        <v>26</v>
      </c>
    </row>
    <row r="5" spans="1:35" x14ac:dyDescent="0.2">
      <c r="A5" t="s">
        <v>37</v>
      </c>
      <c r="B5" s="34" t="s">
        <v>50</v>
      </c>
      <c r="C5" s="36" t="s">
        <v>51</v>
      </c>
      <c r="D5" s="34"/>
      <c r="E5" s="34"/>
      <c r="F5" s="34"/>
      <c r="G5" s="34"/>
      <c r="H5" s="34"/>
      <c r="I5" s="34"/>
      <c r="J5" s="34"/>
      <c r="K5" s="34"/>
      <c r="L5" s="34">
        <f t="shared" ref="L5:W5" si="6">L28+L51+L74+L97</f>
        <v>669.38</v>
      </c>
      <c r="M5" s="34">
        <f t="shared" si="6"/>
        <v>535.88</v>
      </c>
      <c r="N5" s="34">
        <f t="shared" si="6"/>
        <v>451.5</v>
      </c>
      <c r="O5" s="34">
        <f t="shared" si="6"/>
        <v>385.75</v>
      </c>
      <c r="P5" s="34">
        <f t="shared" si="6"/>
        <v>311.51</v>
      </c>
      <c r="Q5" s="34">
        <f t="shared" si="6"/>
        <v>311.63</v>
      </c>
      <c r="R5" s="34">
        <f t="shared" si="6"/>
        <v>245.38</v>
      </c>
      <c r="S5" s="34">
        <f t="shared" si="6"/>
        <v>192.13</v>
      </c>
      <c r="T5" s="34">
        <f t="shared" si="6"/>
        <v>206</v>
      </c>
      <c r="U5" s="34">
        <f t="shared" si="6"/>
        <v>201.75</v>
      </c>
      <c r="V5" s="34">
        <f t="shared" si="6"/>
        <v>152.25</v>
      </c>
      <c r="W5" s="34">
        <f t="shared" si="6"/>
        <v>107.25</v>
      </c>
      <c r="X5" s="34">
        <f t="shared" si="1"/>
        <v>246.63</v>
      </c>
      <c r="Y5" s="34">
        <f t="shared" si="1"/>
        <v>233.5</v>
      </c>
      <c r="Z5" s="34">
        <f t="shared" si="2"/>
        <v>272.75</v>
      </c>
      <c r="AA5" s="34">
        <f t="shared" si="2"/>
        <v>339.25</v>
      </c>
      <c r="AB5" s="34">
        <f t="shared" si="2"/>
        <v>298</v>
      </c>
      <c r="AC5" s="34">
        <f t="shared" si="2"/>
        <v>260.5</v>
      </c>
      <c r="AD5" s="34">
        <f t="shared" si="2"/>
        <v>255.5</v>
      </c>
      <c r="AE5" s="34">
        <f t="shared" ref="AE5:AF5" si="7">AE28+AE51+AE74+AE97</f>
        <v>227</v>
      </c>
      <c r="AF5" s="34">
        <f t="shared" si="7"/>
        <v>210.88</v>
      </c>
      <c r="AG5" s="34">
        <f t="shared" ref="AG5:AH5" si="8">AG28+AG51+AG74+AG97</f>
        <v>262.75</v>
      </c>
      <c r="AH5" s="34">
        <f t="shared" si="8"/>
        <v>245.88</v>
      </c>
      <c r="AI5" s="34">
        <f t="shared" ref="AI5" si="9">AI28+AI51+AI74+AI97</f>
        <v>295.63</v>
      </c>
    </row>
    <row r="6" spans="1:35" x14ac:dyDescent="0.2">
      <c r="A6" t="s">
        <v>37</v>
      </c>
      <c r="B6" s="34" t="s">
        <v>52</v>
      </c>
      <c r="C6" s="36" t="s">
        <v>53</v>
      </c>
      <c r="D6" s="34"/>
      <c r="E6" s="34"/>
      <c r="F6" s="34"/>
      <c r="G6" s="34"/>
      <c r="H6" s="34"/>
      <c r="I6" s="34"/>
      <c r="J6" s="34"/>
      <c r="K6" s="34"/>
      <c r="L6" s="34">
        <f t="shared" ref="L6:W6" si="10">L29+L52+L75+L98</f>
        <v>0</v>
      </c>
      <c r="M6" s="34">
        <f t="shared" si="10"/>
        <v>0</v>
      </c>
      <c r="N6" s="34">
        <f t="shared" si="10"/>
        <v>0</v>
      </c>
      <c r="O6" s="34">
        <f t="shared" si="10"/>
        <v>0</v>
      </c>
      <c r="P6" s="34">
        <f t="shared" si="10"/>
        <v>0</v>
      </c>
      <c r="Q6" s="34">
        <f t="shared" si="10"/>
        <v>0</v>
      </c>
      <c r="R6" s="34">
        <f t="shared" si="10"/>
        <v>0</v>
      </c>
      <c r="S6" s="34">
        <f t="shared" si="10"/>
        <v>0</v>
      </c>
      <c r="T6" s="34">
        <f t="shared" si="10"/>
        <v>0</v>
      </c>
      <c r="U6" s="34">
        <f t="shared" si="10"/>
        <v>0</v>
      </c>
      <c r="V6" s="34">
        <f t="shared" si="10"/>
        <v>0</v>
      </c>
      <c r="W6" s="34">
        <f t="shared" si="10"/>
        <v>0</v>
      </c>
      <c r="X6" s="34">
        <f t="shared" si="1"/>
        <v>0</v>
      </c>
      <c r="Y6" s="34">
        <f t="shared" si="1"/>
        <v>0</v>
      </c>
      <c r="Z6" s="34">
        <f t="shared" si="2"/>
        <v>0</v>
      </c>
      <c r="AA6" s="34">
        <f t="shared" si="2"/>
        <v>0</v>
      </c>
      <c r="AB6" s="34">
        <f t="shared" si="2"/>
        <v>0</v>
      </c>
      <c r="AC6" s="34">
        <f t="shared" si="2"/>
        <v>0</v>
      </c>
      <c r="AD6" s="34">
        <f t="shared" si="2"/>
        <v>0</v>
      </c>
      <c r="AE6" s="34">
        <f t="shared" ref="AE6:AF6" si="11">AE29+AE52+AE75+AE98</f>
        <v>0</v>
      </c>
      <c r="AF6" s="34">
        <f t="shared" si="11"/>
        <v>0</v>
      </c>
      <c r="AG6" s="34">
        <f t="shared" ref="AG6:AH6" si="12">AG29+AG52+AG75+AG98</f>
        <v>0</v>
      </c>
      <c r="AH6" s="34">
        <f t="shared" si="12"/>
        <v>0</v>
      </c>
      <c r="AI6" s="34">
        <f t="shared" ref="AI6" si="13">AI29+AI52+AI75+AI98</f>
        <v>0</v>
      </c>
    </row>
    <row r="7" spans="1:35" x14ac:dyDescent="0.2">
      <c r="A7" t="s">
        <v>37</v>
      </c>
      <c r="B7" s="34" t="s">
        <v>54</v>
      </c>
      <c r="C7" s="36" t="s">
        <v>55</v>
      </c>
      <c r="D7" s="34"/>
      <c r="E7" s="34"/>
      <c r="F7" s="34"/>
      <c r="G7" s="34"/>
      <c r="H7" s="34"/>
      <c r="I7" s="34"/>
      <c r="J7" s="34"/>
      <c r="K7" s="34"/>
      <c r="L7" s="34">
        <f t="shared" ref="L7:W7" si="14">L30+L53+L76+L99</f>
        <v>595.63</v>
      </c>
      <c r="M7" s="34">
        <f t="shared" si="14"/>
        <v>615.38</v>
      </c>
      <c r="N7" s="34">
        <f t="shared" si="14"/>
        <v>578.38</v>
      </c>
      <c r="O7" s="34">
        <f t="shared" si="14"/>
        <v>607.13</v>
      </c>
      <c r="P7" s="34">
        <f t="shared" si="14"/>
        <v>570.88</v>
      </c>
      <c r="Q7" s="34">
        <f t="shared" si="14"/>
        <v>678.75</v>
      </c>
      <c r="R7" s="34">
        <f t="shared" si="14"/>
        <v>788.75</v>
      </c>
      <c r="S7" s="34">
        <f t="shared" si="14"/>
        <v>761</v>
      </c>
      <c r="T7" s="34">
        <f t="shared" si="14"/>
        <v>649.5</v>
      </c>
      <c r="U7" s="34">
        <f t="shared" si="14"/>
        <v>565.5</v>
      </c>
      <c r="V7" s="34">
        <f t="shared" si="14"/>
        <v>162</v>
      </c>
      <c r="W7" s="34">
        <f t="shared" si="14"/>
        <v>76.75</v>
      </c>
      <c r="X7" s="34">
        <f t="shared" si="1"/>
        <v>90.25</v>
      </c>
      <c r="Y7" s="34">
        <f t="shared" si="1"/>
        <v>113.5</v>
      </c>
      <c r="Z7" s="34">
        <f t="shared" si="2"/>
        <v>123.38</v>
      </c>
      <c r="AA7" s="34">
        <f t="shared" si="2"/>
        <v>109.38</v>
      </c>
      <c r="AB7" s="34">
        <f t="shared" si="2"/>
        <v>113.75</v>
      </c>
      <c r="AC7" s="34">
        <f t="shared" si="2"/>
        <v>137.13</v>
      </c>
      <c r="AD7" s="34">
        <f t="shared" si="2"/>
        <v>148.25</v>
      </c>
      <c r="AE7" s="34">
        <f t="shared" ref="AE7:AF7" si="15">AE30+AE53+AE76+AE99</f>
        <v>122.5</v>
      </c>
      <c r="AF7" s="34">
        <f t="shared" si="15"/>
        <v>137.13</v>
      </c>
      <c r="AG7" s="34">
        <f t="shared" ref="AG7:AH7" si="16">AG30+AG53+AG76+AG99</f>
        <v>168.75</v>
      </c>
      <c r="AH7" s="34">
        <f t="shared" si="16"/>
        <v>168.5</v>
      </c>
      <c r="AI7" s="34">
        <f t="shared" ref="AI7" si="17">AI30+AI53+AI76+AI99</f>
        <v>185.5</v>
      </c>
    </row>
    <row r="8" spans="1:35" x14ac:dyDescent="0.2">
      <c r="A8" t="s">
        <v>37</v>
      </c>
      <c r="B8" s="34" t="s">
        <v>56</v>
      </c>
      <c r="C8" s="36" t="s">
        <v>57</v>
      </c>
      <c r="D8" s="34"/>
      <c r="E8" s="34"/>
      <c r="F8" s="34"/>
      <c r="G8" s="34"/>
      <c r="H8" s="34"/>
      <c r="I8" s="34"/>
      <c r="J8" s="34"/>
      <c r="K8" s="34"/>
      <c r="L8" s="34">
        <f t="shared" ref="L8:W8" si="18">L31+L54+L77+L100</f>
        <v>218.25</v>
      </c>
      <c r="M8" s="34">
        <f t="shared" si="18"/>
        <v>308.25</v>
      </c>
      <c r="N8" s="34">
        <f t="shared" si="18"/>
        <v>395.25</v>
      </c>
      <c r="O8" s="34">
        <f t="shared" si="18"/>
        <v>400.5</v>
      </c>
      <c r="P8" s="34">
        <f t="shared" si="18"/>
        <v>412.75</v>
      </c>
      <c r="Q8" s="34">
        <f t="shared" si="18"/>
        <v>416</v>
      </c>
      <c r="R8" s="34">
        <f t="shared" si="18"/>
        <v>400.25</v>
      </c>
      <c r="S8" s="34">
        <f t="shared" si="18"/>
        <v>399</v>
      </c>
      <c r="T8" s="34">
        <f t="shared" si="18"/>
        <v>401.75</v>
      </c>
      <c r="U8" s="34">
        <f t="shared" si="18"/>
        <v>403</v>
      </c>
      <c r="V8" s="34">
        <f t="shared" si="18"/>
        <v>379</v>
      </c>
      <c r="W8" s="34">
        <f t="shared" si="18"/>
        <v>376.25</v>
      </c>
      <c r="X8" s="34">
        <f t="shared" si="1"/>
        <v>358.25</v>
      </c>
      <c r="Y8" s="34">
        <f t="shared" si="1"/>
        <v>335.5</v>
      </c>
      <c r="Z8" s="34">
        <f t="shared" si="2"/>
        <v>318</v>
      </c>
      <c r="AA8" s="34">
        <f t="shared" si="2"/>
        <v>318.25</v>
      </c>
      <c r="AB8" s="34">
        <f t="shared" si="2"/>
        <v>294.25</v>
      </c>
      <c r="AC8" s="34">
        <f t="shared" si="2"/>
        <v>296.5</v>
      </c>
      <c r="AD8" s="34">
        <f t="shared" si="2"/>
        <v>323</v>
      </c>
      <c r="AE8" s="34">
        <f t="shared" ref="AE8:AF8" si="19">AE31+AE54+AE77+AE100</f>
        <v>350.25</v>
      </c>
      <c r="AF8" s="34">
        <f t="shared" si="19"/>
        <v>377</v>
      </c>
      <c r="AG8" s="34">
        <f t="shared" ref="AG8:AH8" si="20">AG31+AG54+AG77+AG100</f>
        <v>417</v>
      </c>
      <c r="AH8" s="34">
        <f t="shared" si="20"/>
        <v>409</v>
      </c>
      <c r="AI8" s="34">
        <f t="shared" ref="AI8" si="21">AI31+AI54+AI77+AI100</f>
        <v>386.88</v>
      </c>
    </row>
    <row r="9" spans="1:35" x14ac:dyDescent="0.2">
      <c r="A9" t="s">
        <v>37</v>
      </c>
      <c r="B9" s="34" t="s">
        <v>58</v>
      </c>
      <c r="C9" s="36" t="s">
        <v>59</v>
      </c>
      <c r="D9" s="34"/>
      <c r="E9" s="34"/>
      <c r="F9" s="34"/>
      <c r="G9" s="34"/>
      <c r="H9" s="34"/>
      <c r="I9" s="34"/>
      <c r="J9" s="34"/>
      <c r="K9" s="34"/>
      <c r="L9" s="34">
        <f t="shared" ref="L9:W9" si="22">L32+L55+L78+L101</f>
        <v>981.13</v>
      </c>
      <c r="M9" s="34">
        <f t="shared" si="22"/>
        <v>888</v>
      </c>
      <c r="N9" s="34">
        <f t="shared" si="22"/>
        <v>725.13</v>
      </c>
      <c r="O9" s="34">
        <f t="shared" si="22"/>
        <v>877.88</v>
      </c>
      <c r="P9" s="34">
        <f t="shared" si="22"/>
        <v>953.75</v>
      </c>
      <c r="Q9" s="34">
        <f t="shared" si="22"/>
        <v>1095.1300000000001</v>
      </c>
      <c r="R9" s="34">
        <f t="shared" si="22"/>
        <v>1035.1300000000001</v>
      </c>
      <c r="S9" s="34">
        <f t="shared" si="22"/>
        <v>828.88</v>
      </c>
      <c r="T9" s="34">
        <f t="shared" si="22"/>
        <v>743.5</v>
      </c>
      <c r="U9" s="34">
        <f t="shared" si="22"/>
        <v>801.88</v>
      </c>
      <c r="V9" s="34">
        <f t="shared" si="22"/>
        <v>831.01</v>
      </c>
      <c r="W9" s="34">
        <f t="shared" si="22"/>
        <v>701.64</v>
      </c>
      <c r="X9" s="34">
        <f t="shared" si="1"/>
        <v>674.38</v>
      </c>
      <c r="Y9" s="34">
        <f t="shared" si="1"/>
        <v>765.75</v>
      </c>
      <c r="Z9" s="34">
        <f t="shared" si="2"/>
        <v>976.51</v>
      </c>
      <c r="AA9" s="34">
        <f t="shared" si="2"/>
        <v>1276.0100000000002</v>
      </c>
      <c r="AB9" s="34">
        <f t="shared" si="2"/>
        <v>1582.63</v>
      </c>
      <c r="AC9" s="34">
        <f t="shared" si="2"/>
        <v>1453.88</v>
      </c>
      <c r="AD9" s="34">
        <f t="shared" si="2"/>
        <v>1238.1300000000001</v>
      </c>
      <c r="AE9" s="34">
        <f t="shared" ref="AE9:AF9" si="23">AE32+AE55+AE78+AE101</f>
        <v>906.01</v>
      </c>
      <c r="AF9" s="34">
        <f t="shared" si="23"/>
        <v>867.13</v>
      </c>
      <c r="AG9" s="34">
        <f t="shared" ref="AG9:AH9" si="24">AG32+AG55+AG78+AG101</f>
        <v>868.13</v>
      </c>
      <c r="AH9" s="34">
        <f t="shared" si="24"/>
        <v>940.88</v>
      </c>
      <c r="AI9" s="34">
        <f t="shared" ref="AI9" si="25">AI32+AI55+AI78+AI101</f>
        <v>957.26</v>
      </c>
    </row>
    <row r="10" spans="1:35" x14ac:dyDescent="0.2">
      <c r="A10" t="s">
        <v>37</v>
      </c>
      <c r="B10" s="34" t="s">
        <v>60</v>
      </c>
      <c r="C10" s="36" t="s">
        <v>61</v>
      </c>
      <c r="D10" s="34"/>
      <c r="E10" s="34"/>
      <c r="F10" s="34"/>
      <c r="G10" s="34"/>
      <c r="H10" s="34"/>
      <c r="I10" s="34"/>
      <c r="J10" s="34"/>
      <c r="K10" s="34"/>
      <c r="L10" s="34">
        <f t="shared" ref="L10:W10" si="26">L33+L56+L79+L102</f>
        <v>2660.88</v>
      </c>
      <c r="M10" s="34">
        <f t="shared" si="26"/>
        <v>2570.7600000000002</v>
      </c>
      <c r="N10" s="34">
        <f t="shared" si="26"/>
        <v>2536.88</v>
      </c>
      <c r="O10" s="34">
        <f t="shared" si="26"/>
        <v>2531.88</v>
      </c>
      <c r="P10" s="34">
        <f t="shared" si="26"/>
        <v>2661.76</v>
      </c>
      <c r="Q10" s="34">
        <f t="shared" si="26"/>
        <v>2833.26</v>
      </c>
      <c r="R10" s="34">
        <f t="shared" si="26"/>
        <v>2721.26</v>
      </c>
      <c r="S10" s="34">
        <f t="shared" si="26"/>
        <v>2823.5</v>
      </c>
      <c r="T10" s="34">
        <f t="shared" si="26"/>
        <v>2955.5</v>
      </c>
      <c r="U10" s="34">
        <f t="shared" si="26"/>
        <v>3109.63</v>
      </c>
      <c r="V10" s="34">
        <f t="shared" si="26"/>
        <v>3150.1400000000003</v>
      </c>
      <c r="W10" s="34">
        <f t="shared" si="26"/>
        <v>3253.51</v>
      </c>
      <c r="X10" s="34">
        <f t="shared" si="1"/>
        <v>3255.63</v>
      </c>
      <c r="Y10" s="34">
        <f t="shared" si="1"/>
        <v>3072.26</v>
      </c>
      <c r="Z10" s="34">
        <f t="shared" si="2"/>
        <v>3103.8900000000003</v>
      </c>
      <c r="AA10" s="34">
        <f t="shared" si="2"/>
        <v>3306.13</v>
      </c>
      <c r="AB10" s="34">
        <f t="shared" si="2"/>
        <v>3391.8900000000003</v>
      </c>
      <c r="AC10" s="34">
        <f t="shared" si="2"/>
        <v>3385.6400000000003</v>
      </c>
      <c r="AD10" s="34">
        <f t="shared" si="2"/>
        <v>3340.01</v>
      </c>
      <c r="AE10" s="34">
        <f t="shared" ref="AE10:AF10" si="27">AE33+AE56+AE79+AE102</f>
        <v>3309.8900000000003</v>
      </c>
      <c r="AF10" s="34">
        <f t="shared" si="27"/>
        <v>3366.88</v>
      </c>
      <c r="AG10" s="34">
        <f t="shared" ref="AG10:AH10" si="28">AG33+AG56+AG79+AG102</f>
        <v>3424.7700000000004</v>
      </c>
      <c r="AH10" s="34">
        <f t="shared" si="28"/>
        <v>3442.26</v>
      </c>
      <c r="AI10" s="34">
        <f t="shared" ref="AI10" si="29">AI33+AI56+AI79+AI102</f>
        <v>3524.51</v>
      </c>
    </row>
    <row r="11" spans="1:35" x14ac:dyDescent="0.2">
      <c r="A11" t="s">
        <v>37</v>
      </c>
      <c r="B11" s="34" t="s">
        <v>62</v>
      </c>
      <c r="C11" s="36" t="s">
        <v>63</v>
      </c>
      <c r="D11" s="34"/>
      <c r="E11" s="34"/>
      <c r="F11" s="34"/>
      <c r="G11" s="34"/>
      <c r="H11" s="34"/>
      <c r="I11" s="34"/>
      <c r="J11" s="34"/>
      <c r="K11" s="34"/>
      <c r="L11" s="34">
        <f t="shared" ref="L11:W11" si="30">L34+L57+L80+L103</f>
        <v>734</v>
      </c>
      <c r="M11" s="34">
        <f t="shared" si="30"/>
        <v>768.63</v>
      </c>
      <c r="N11" s="34">
        <f t="shared" si="30"/>
        <v>787.88</v>
      </c>
      <c r="O11" s="34">
        <f t="shared" si="30"/>
        <v>878.63</v>
      </c>
      <c r="P11" s="34">
        <f t="shared" si="30"/>
        <v>867.88</v>
      </c>
      <c r="Q11" s="34">
        <f t="shared" si="30"/>
        <v>978.38</v>
      </c>
      <c r="R11" s="34">
        <f t="shared" si="30"/>
        <v>920</v>
      </c>
      <c r="S11" s="34">
        <f t="shared" si="30"/>
        <v>828</v>
      </c>
      <c r="T11" s="34">
        <f t="shared" si="30"/>
        <v>831.63</v>
      </c>
      <c r="U11" s="34">
        <f t="shared" si="30"/>
        <v>870.38</v>
      </c>
      <c r="V11" s="34">
        <f t="shared" si="30"/>
        <v>870.88</v>
      </c>
      <c r="W11" s="34">
        <f t="shared" si="30"/>
        <v>838.75</v>
      </c>
      <c r="X11" s="34">
        <f t="shared" si="1"/>
        <v>930.63</v>
      </c>
      <c r="Y11" s="34">
        <f t="shared" si="1"/>
        <v>849.88</v>
      </c>
      <c r="Z11" s="34">
        <f t="shared" si="2"/>
        <v>822</v>
      </c>
      <c r="AA11" s="34">
        <f t="shared" si="2"/>
        <v>808.88</v>
      </c>
      <c r="AB11" s="34">
        <f t="shared" si="2"/>
        <v>805.75</v>
      </c>
      <c r="AC11" s="34">
        <f t="shared" si="2"/>
        <v>783.75</v>
      </c>
      <c r="AD11" s="34">
        <f t="shared" si="2"/>
        <v>763.25</v>
      </c>
      <c r="AE11" s="34">
        <f t="shared" ref="AE11:AF11" si="31">AE34+AE57+AE80+AE103</f>
        <v>753.5</v>
      </c>
      <c r="AF11" s="34">
        <f t="shared" si="31"/>
        <v>804</v>
      </c>
      <c r="AG11" s="34">
        <f t="shared" ref="AG11:AH11" si="32">AG34+AG57+AG80+AG103</f>
        <v>774.76</v>
      </c>
      <c r="AH11" s="34">
        <f t="shared" si="32"/>
        <v>776.63</v>
      </c>
      <c r="AI11" s="34">
        <f t="shared" ref="AI11" si="33">AI34+AI57+AI80+AI103</f>
        <v>794.38</v>
      </c>
    </row>
    <row r="12" spans="1:35" x14ac:dyDescent="0.2">
      <c r="A12" t="s">
        <v>37</v>
      </c>
      <c r="B12" s="34" t="s">
        <v>64</v>
      </c>
      <c r="C12" s="36" t="s">
        <v>65</v>
      </c>
      <c r="D12" s="34"/>
      <c r="E12" s="34"/>
      <c r="F12" s="34"/>
      <c r="G12" s="34"/>
      <c r="H12" s="34"/>
      <c r="I12" s="34"/>
      <c r="J12" s="34"/>
      <c r="K12" s="34"/>
      <c r="L12" s="34">
        <f t="shared" ref="L12:W12" si="34">L35+L58+L81+L104</f>
        <v>1112</v>
      </c>
      <c r="M12" s="34">
        <f t="shared" si="34"/>
        <v>1066.6300000000001</v>
      </c>
      <c r="N12" s="34">
        <f t="shared" si="34"/>
        <v>1024.51</v>
      </c>
      <c r="O12" s="34">
        <f t="shared" si="34"/>
        <v>974.38</v>
      </c>
      <c r="P12" s="34">
        <f t="shared" si="34"/>
        <v>1022.63</v>
      </c>
      <c r="Q12" s="34">
        <f t="shared" si="34"/>
        <v>1079.5</v>
      </c>
      <c r="R12" s="34">
        <f t="shared" si="34"/>
        <v>1011.63</v>
      </c>
      <c r="S12" s="34">
        <f t="shared" si="34"/>
        <v>968.39</v>
      </c>
      <c r="T12" s="34">
        <f t="shared" si="34"/>
        <v>1055.3800000000001</v>
      </c>
      <c r="U12" s="34">
        <f t="shared" si="34"/>
        <v>1022</v>
      </c>
      <c r="V12" s="34">
        <f t="shared" si="34"/>
        <v>1043.6300000000001</v>
      </c>
      <c r="W12" s="34">
        <f t="shared" si="34"/>
        <v>1079.76</v>
      </c>
      <c r="X12" s="34">
        <f t="shared" si="1"/>
        <v>1092.8800000000001</v>
      </c>
      <c r="Y12" s="34">
        <f t="shared" si="1"/>
        <v>1070.1300000000001</v>
      </c>
      <c r="Z12" s="34">
        <f t="shared" si="2"/>
        <v>1035.8800000000001</v>
      </c>
      <c r="AA12" s="34">
        <f t="shared" si="2"/>
        <v>1043.6300000000001</v>
      </c>
      <c r="AB12" s="34">
        <f t="shared" si="2"/>
        <v>1028.8800000000001</v>
      </c>
      <c r="AC12" s="34">
        <f t="shared" si="2"/>
        <v>990.63</v>
      </c>
      <c r="AD12" s="34">
        <f t="shared" si="2"/>
        <v>978.88</v>
      </c>
      <c r="AE12" s="34">
        <f t="shared" ref="AE12:AF12" si="35">AE35+AE58+AE81+AE104</f>
        <v>990.63</v>
      </c>
      <c r="AF12" s="34">
        <f t="shared" si="35"/>
        <v>984.63</v>
      </c>
      <c r="AG12" s="34">
        <f t="shared" ref="AG12:AH12" si="36">AG35+AG58+AG81+AG104</f>
        <v>1042.01</v>
      </c>
      <c r="AH12" s="34">
        <f t="shared" si="36"/>
        <v>1061.01</v>
      </c>
      <c r="AI12" s="34">
        <f t="shared" ref="AI12" si="37">AI35+AI58+AI81+AI104</f>
        <v>1078.6300000000001</v>
      </c>
    </row>
    <row r="13" spans="1:35" x14ac:dyDescent="0.2">
      <c r="A13" t="s">
        <v>37</v>
      </c>
      <c r="B13" s="34" t="s">
        <v>66</v>
      </c>
      <c r="C13" s="111" t="s">
        <v>917</v>
      </c>
      <c r="D13" s="34"/>
      <c r="E13" s="34"/>
      <c r="F13" s="34"/>
      <c r="G13" s="34"/>
      <c r="H13" s="34"/>
      <c r="I13" s="34"/>
      <c r="J13" s="34"/>
      <c r="K13" s="34"/>
      <c r="L13" s="34">
        <f t="shared" ref="L13:W13" si="38">L36+L59+L82+L105</f>
        <v>233.5</v>
      </c>
      <c r="M13" s="34">
        <f t="shared" si="38"/>
        <v>228</v>
      </c>
      <c r="N13" s="34">
        <f t="shared" si="38"/>
        <v>224</v>
      </c>
      <c r="O13" s="34">
        <f t="shared" si="38"/>
        <v>227.25</v>
      </c>
      <c r="P13" s="34">
        <f t="shared" si="38"/>
        <v>220.5</v>
      </c>
      <c r="Q13" s="34">
        <f t="shared" si="38"/>
        <v>215.25</v>
      </c>
      <c r="R13" s="34">
        <f t="shared" si="38"/>
        <v>219.5</v>
      </c>
      <c r="S13" s="34">
        <f t="shared" si="38"/>
        <v>215.13</v>
      </c>
      <c r="T13" s="34">
        <f t="shared" si="38"/>
        <v>189.13</v>
      </c>
      <c r="U13" s="34">
        <f t="shared" si="38"/>
        <v>193.38</v>
      </c>
      <c r="V13" s="34">
        <f t="shared" si="38"/>
        <v>208</v>
      </c>
      <c r="W13" s="34">
        <f t="shared" si="38"/>
        <v>212.25</v>
      </c>
      <c r="X13" s="34">
        <f t="shared" si="1"/>
        <v>228.63</v>
      </c>
      <c r="Y13" s="34">
        <f t="shared" si="1"/>
        <v>226</v>
      </c>
      <c r="Z13" s="34">
        <f t="shared" si="2"/>
        <v>227</v>
      </c>
      <c r="AA13" s="34">
        <f t="shared" si="2"/>
        <v>247.5</v>
      </c>
      <c r="AB13" s="34">
        <f t="shared" si="2"/>
        <v>258.75</v>
      </c>
      <c r="AC13" s="34">
        <f t="shared" si="2"/>
        <v>260.63</v>
      </c>
      <c r="AD13" s="34">
        <f t="shared" si="2"/>
        <v>250.01</v>
      </c>
      <c r="AE13" s="34">
        <f t="shared" ref="AE13:AF13" si="39">AE36+AE59+AE82+AE105</f>
        <v>263.25</v>
      </c>
      <c r="AF13" s="34">
        <f t="shared" si="39"/>
        <v>275.63</v>
      </c>
      <c r="AG13" s="34">
        <f t="shared" ref="AG13:AH13" si="40">AG36+AG59+AG82+AG105</f>
        <v>286.13</v>
      </c>
      <c r="AH13" s="34">
        <f t="shared" si="40"/>
        <v>295.63</v>
      </c>
      <c r="AI13" s="34">
        <f t="shared" ref="AI13" si="41">AI36+AI59+AI82+AI105</f>
        <v>291.25</v>
      </c>
    </row>
    <row r="14" spans="1:35" x14ac:dyDescent="0.2">
      <c r="A14" t="s">
        <v>37</v>
      </c>
      <c r="B14" s="34" t="s">
        <v>67</v>
      </c>
      <c r="C14" s="36" t="s">
        <v>68</v>
      </c>
      <c r="D14" s="34"/>
      <c r="E14" s="34"/>
      <c r="F14" s="34"/>
      <c r="G14" s="34"/>
      <c r="H14" s="34"/>
      <c r="I14" s="34"/>
      <c r="J14" s="34"/>
      <c r="K14" s="34"/>
      <c r="L14" s="34">
        <f t="shared" ref="L14:W14" si="42">L37+L60+L83+L106</f>
        <v>427.75</v>
      </c>
      <c r="M14" s="34">
        <f t="shared" si="42"/>
        <v>409.88</v>
      </c>
      <c r="N14" s="34">
        <f t="shared" si="42"/>
        <v>411.26</v>
      </c>
      <c r="O14" s="34">
        <f t="shared" si="42"/>
        <v>407.01</v>
      </c>
      <c r="P14" s="34">
        <f t="shared" si="42"/>
        <v>448.75</v>
      </c>
      <c r="Q14" s="34">
        <f t="shared" si="42"/>
        <v>513.88</v>
      </c>
      <c r="R14" s="34">
        <f t="shared" si="42"/>
        <v>624.88</v>
      </c>
      <c r="S14" s="34">
        <f t="shared" si="42"/>
        <v>642.5</v>
      </c>
      <c r="T14" s="34">
        <f t="shared" si="42"/>
        <v>547.38</v>
      </c>
      <c r="U14" s="34">
        <f t="shared" si="42"/>
        <v>519.88</v>
      </c>
      <c r="V14" s="34">
        <f t="shared" si="42"/>
        <v>473.76</v>
      </c>
      <c r="W14" s="34">
        <f t="shared" si="42"/>
        <v>403.01</v>
      </c>
      <c r="X14" s="34">
        <f t="shared" si="1"/>
        <v>404.25</v>
      </c>
      <c r="Y14" s="34">
        <f t="shared" si="1"/>
        <v>384.76</v>
      </c>
      <c r="Z14" s="34">
        <f t="shared" ref="Z14:AD21" si="43">Z37+Z60+Z83+Z106</f>
        <v>391.13</v>
      </c>
      <c r="AA14" s="34">
        <f t="shared" si="43"/>
        <v>388.25</v>
      </c>
      <c r="AB14" s="34">
        <f t="shared" si="43"/>
        <v>362.76</v>
      </c>
      <c r="AC14" s="34">
        <f t="shared" si="43"/>
        <v>367.64</v>
      </c>
      <c r="AD14" s="34">
        <f t="shared" si="43"/>
        <v>371.26</v>
      </c>
      <c r="AE14" s="34">
        <f t="shared" ref="AE14:AF14" si="44">AE37+AE60+AE83+AE106</f>
        <v>397</v>
      </c>
      <c r="AF14" s="34">
        <f t="shared" si="44"/>
        <v>445.38</v>
      </c>
      <c r="AG14" s="34">
        <f t="shared" ref="AG14:AH14" si="45">AG37+AG60+AG83+AG106</f>
        <v>455.25</v>
      </c>
      <c r="AH14" s="34">
        <f t="shared" si="45"/>
        <v>492.88</v>
      </c>
      <c r="AI14" s="34">
        <f t="shared" ref="AI14" si="46">AI37+AI60+AI83+AI106</f>
        <v>489.27</v>
      </c>
    </row>
    <row r="15" spans="1:35" x14ac:dyDescent="0.2">
      <c r="A15" t="s">
        <v>37</v>
      </c>
      <c r="B15" s="34" t="s">
        <v>69</v>
      </c>
      <c r="C15" s="36" t="s">
        <v>70</v>
      </c>
      <c r="D15" s="34"/>
      <c r="E15" s="34"/>
      <c r="F15" s="34"/>
      <c r="G15" s="34"/>
      <c r="H15" s="34"/>
      <c r="I15" s="34"/>
      <c r="J15" s="34"/>
      <c r="K15" s="34"/>
      <c r="L15" s="34">
        <f t="shared" ref="L15:W15" si="47">L38+L61+L84+L107</f>
        <v>8403.3540721997306</v>
      </c>
      <c r="M15" s="34">
        <f t="shared" si="47"/>
        <v>8227.3301780626789</v>
      </c>
      <c r="N15" s="34">
        <f t="shared" si="47"/>
        <v>7797.6061872909695</v>
      </c>
      <c r="O15" s="34">
        <f t="shared" si="47"/>
        <v>7384.6592948717944</v>
      </c>
      <c r="P15" s="34">
        <f t="shared" si="47"/>
        <v>7019.7315944240945</v>
      </c>
      <c r="Q15" s="34">
        <f t="shared" si="47"/>
        <v>6650.783462185962</v>
      </c>
      <c r="R15" s="34">
        <f t="shared" si="47"/>
        <v>6895.4305769230768</v>
      </c>
      <c r="S15" s="34">
        <f t="shared" si="47"/>
        <v>7239.5296153846139</v>
      </c>
      <c r="T15" s="34">
        <f t="shared" si="47"/>
        <v>6943.0855769230766</v>
      </c>
      <c r="U15" s="34">
        <f t="shared" si="47"/>
        <v>6663.1542094017086</v>
      </c>
      <c r="V15" s="34">
        <f t="shared" si="47"/>
        <v>6811.168076923077</v>
      </c>
      <c r="W15" s="34">
        <f t="shared" si="47"/>
        <v>7437.6615384615388</v>
      </c>
      <c r="X15" s="34">
        <f t="shared" si="1"/>
        <v>6933.5238461538456</v>
      </c>
      <c r="Y15" s="34">
        <f t="shared" si="1"/>
        <v>6459.3500854700851</v>
      </c>
      <c r="Z15" s="34">
        <f t="shared" si="43"/>
        <v>6285.6649002848999</v>
      </c>
      <c r="AA15" s="34">
        <f t="shared" si="43"/>
        <v>6362.1876923076925</v>
      </c>
      <c r="AB15" s="34">
        <f t="shared" si="43"/>
        <v>6342.1023076923075</v>
      </c>
      <c r="AC15" s="34">
        <f t="shared" si="43"/>
        <v>6315.7839886039883</v>
      </c>
      <c r="AD15" s="34">
        <f t="shared" si="43"/>
        <v>6298.4271428571428</v>
      </c>
      <c r="AE15" s="34">
        <f t="shared" ref="AE15:AF15" si="48">AE38+AE61+AE84+AE107</f>
        <v>6172.5192307692305</v>
      </c>
      <c r="AF15" s="34">
        <f t="shared" si="48"/>
        <v>6069.8613675213664</v>
      </c>
      <c r="AG15" s="34">
        <f t="shared" ref="AG15:AH15" si="49">AG38+AG61+AG84+AG107</f>
        <v>6109.2692307692305</v>
      </c>
      <c r="AH15" s="34">
        <f t="shared" si="49"/>
        <v>6195.9498327759193</v>
      </c>
      <c r="AI15" s="34">
        <f t="shared" ref="AI15" si="50">AI38+AI61+AI84+AI107</f>
        <v>6202.1649779288382</v>
      </c>
    </row>
    <row r="16" spans="1:35" x14ac:dyDescent="0.2">
      <c r="A16" t="s">
        <v>37</v>
      </c>
      <c r="B16" s="34" t="s">
        <v>71</v>
      </c>
      <c r="C16" s="111" t="s">
        <v>1093</v>
      </c>
      <c r="D16" s="34"/>
      <c r="E16" s="34"/>
      <c r="F16" s="34"/>
      <c r="G16" s="34"/>
      <c r="H16" s="34"/>
      <c r="I16" s="34"/>
      <c r="J16" s="34"/>
      <c r="K16" s="34"/>
      <c r="L16" s="34">
        <f t="shared" ref="L16:W16" si="51">L39+L62+L85+L108</f>
        <v>721.88</v>
      </c>
      <c r="M16" s="34">
        <f t="shared" si="51"/>
        <v>765.75</v>
      </c>
      <c r="N16" s="34">
        <f t="shared" si="51"/>
        <v>842.88</v>
      </c>
      <c r="O16" s="34">
        <f t="shared" si="51"/>
        <v>895.38</v>
      </c>
      <c r="P16" s="34">
        <f t="shared" si="51"/>
        <v>932.5</v>
      </c>
      <c r="Q16" s="34">
        <f t="shared" si="51"/>
        <v>997.75</v>
      </c>
      <c r="R16" s="34">
        <f t="shared" si="51"/>
        <v>1089.5</v>
      </c>
      <c r="S16" s="34">
        <f t="shared" si="51"/>
        <v>1237.75</v>
      </c>
      <c r="T16" s="34">
        <f t="shared" si="51"/>
        <v>1251</v>
      </c>
      <c r="U16" s="34">
        <f t="shared" si="51"/>
        <v>1314.25</v>
      </c>
      <c r="V16" s="34">
        <f t="shared" si="51"/>
        <v>1208</v>
      </c>
      <c r="W16" s="34">
        <f t="shared" si="51"/>
        <v>902.75</v>
      </c>
      <c r="X16" s="34">
        <f t="shared" si="1"/>
        <v>912</v>
      </c>
      <c r="Y16" s="34">
        <f t="shared" si="1"/>
        <v>887.75</v>
      </c>
      <c r="Z16" s="34">
        <f t="shared" si="43"/>
        <v>852.5</v>
      </c>
      <c r="AA16" s="34">
        <f t="shared" si="43"/>
        <v>863.75</v>
      </c>
      <c r="AB16" s="34">
        <f t="shared" si="43"/>
        <v>893.75</v>
      </c>
      <c r="AC16" s="34">
        <f t="shared" si="43"/>
        <v>869</v>
      </c>
      <c r="AD16" s="34">
        <f t="shared" si="43"/>
        <v>835.25</v>
      </c>
      <c r="AE16" s="34">
        <f t="shared" ref="AE16:AF16" si="52">AE39+AE62+AE85+AE108</f>
        <v>812.25</v>
      </c>
      <c r="AF16" s="34">
        <f t="shared" si="52"/>
        <v>818.88</v>
      </c>
      <c r="AG16" s="34">
        <f t="shared" ref="AG16:AH16" si="53">AG39+AG62+AG85+AG108</f>
        <v>852.38</v>
      </c>
      <c r="AH16" s="34">
        <f t="shared" si="53"/>
        <v>844.13</v>
      </c>
      <c r="AI16" s="34">
        <f t="shared" ref="AI16" si="54">AI39+AI62+AI85+AI108</f>
        <v>843.38</v>
      </c>
    </row>
    <row r="17" spans="1:35" x14ac:dyDescent="0.2">
      <c r="A17" t="s">
        <v>37</v>
      </c>
      <c r="B17" s="34" t="s">
        <v>73</v>
      </c>
      <c r="C17" s="111" t="s">
        <v>1094</v>
      </c>
      <c r="D17" s="34"/>
      <c r="E17" s="34"/>
      <c r="F17" s="34"/>
      <c r="G17" s="34"/>
      <c r="H17" s="34"/>
      <c r="I17" s="34"/>
      <c r="J17" s="34"/>
      <c r="K17" s="34"/>
      <c r="L17" s="34">
        <f t="shared" ref="L17:W17" si="55">L40+L63+L86+L109</f>
        <v>16</v>
      </c>
      <c r="M17" s="34">
        <f t="shared" si="55"/>
        <v>19.25</v>
      </c>
      <c r="N17" s="34">
        <f t="shared" si="55"/>
        <v>13.25</v>
      </c>
      <c r="O17" s="34">
        <f t="shared" si="55"/>
        <v>13.75</v>
      </c>
      <c r="P17" s="34">
        <f t="shared" si="55"/>
        <v>15.75</v>
      </c>
      <c r="Q17" s="34">
        <f t="shared" si="55"/>
        <v>22.5</v>
      </c>
      <c r="R17" s="34">
        <f t="shared" si="55"/>
        <v>34</v>
      </c>
      <c r="S17" s="34">
        <f t="shared" si="55"/>
        <v>49.5</v>
      </c>
      <c r="T17" s="34">
        <f t="shared" si="55"/>
        <v>56.25</v>
      </c>
      <c r="U17" s="34">
        <f t="shared" si="55"/>
        <v>66.88</v>
      </c>
      <c r="V17" s="34">
        <f t="shared" si="55"/>
        <v>77.75</v>
      </c>
      <c r="W17" s="34">
        <f t="shared" si="55"/>
        <v>84</v>
      </c>
      <c r="X17" s="34">
        <f t="shared" si="1"/>
        <v>88</v>
      </c>
      <c r="Y17" s="34">
        <f t="shared" si="1"/>
        <v>91.5</v>
      </c>
      <c r="Z17" s="34">
        <f t="shared" si="43"/>
        <v>99</v>
      </c>
      <c r="AA17" s="34">
        <f t="shared" si="43"/>
        <v>111</v>
      </c>
      <c r="AB17" s="34">
        <f t="shared" si="43"/>
        <v>110.25</v>
      </c>
      <c r="AC17" s="34">
        <f t="shared" si="43"/>
        <v>114.25</v>
      </c>
      <c r="AD17" s="34">
        <f t="shared" si="43"/>
        <v>129.13</v>
      </c>
      <c r="AE17" s="34">
        <f t="shared" ref="AE17:AF17" si="56">AE40+AE63+AE86+AE109</f>
        <v>128.25</v>
      </c>
      <c r="AF17" s="34">
        <f t="shared" si="56"/>
        <v>115.5</v>
      </c>
      <c r="AG17" s="34">
        <f t="shared" ref="AG17:AH17" si="57">AG40+AG63+AG86+AG109</f>
        <v>122.5</v>
      </c>
      <c r="AH17" s="34">
        <f t="shared" si="57"/>
        <v>128.75</v>
      </c>
      <c r="AI17" s="34">
        <f t="shared" ref="AI17" si="58">AI40+AI63+AI86+AI109</f>
        <v>137</v>
      </c>
    </row>
    <row r="18" spans="1:35" x14ac:dyDescent="0.2">
      <c r="A18" t="s">
        <v>37</v>
      </c>
      <c r="B18" s="34" t="s">
        <v>75</v>
      </c>
      <c r="C18" s="36" t="s">
        <v>76</v>
      </c>
      <c r="D18" s="34"/>
      <c r="E18" s="34"/>
      <c r="F18" s="34"/>
      <c r="G18" s="34"/>
      <c r="H18" s="34"/>
      <c r="I18" s="34"/>
      <c r="J18" s="34"/>
      <c r="K18" s="34"/>
      <c r="L18" s="34">
        <f t="shared" ref="L18:W18" si="59">L41+L64+L87+L110</f>
        <v>532.26</v>
      </c>
      <c r="M18" s="34">
        <f t="shared" si="59"/>
        <v>548.76</v>
      </c>
      <c r="N18" s="34">
        <f t="shared" si="59"/>
        <v>549.88</v>
      </c>
      <c r="O18" s="34">
        <f t="shared" si="59"/>
        <v>544.13</v>
      </c>
      <c r="P18" s="34">
        <f t="shared" si="59"/>
        <v>571.25</v>
      </c>
      <c r="Q18" s="34">
        <f t="shared" si="59"/>
        <v>620.5</v>
      </c>
      <c r="R18" s="34">
        <f t="shared" si="59"/>
        <v>609.13</v>
      </c>
      <c r="S18" s="34">
        <f t="shared" si="59"/>
        <v>672.38</v>
      </c>
      <c r="T18" s="34">
        <f t="shared" si="59"/>
        <v>673.38</v>
      </c>
      <c r="U18" s="34">
        <f t="shared" si="59"/>
        <v>615.88</v>
      </c>
      <c r="V18" s="34">
        <f t="shared" si="59"/>
        <v>613.26</v>
      </c>
      <c r="W18" s="34">
        <f t="shared" si="59"/>
        <v>641.88</v>
      </c>
      <c r="X18" s="34">
        <f t="shared" si="1"/>
        <v>633.76</v>
      </c>
      <c r="Y18" s="34">
        <f t="shared" si="1"/>
        <v>622.64</v>
      </c>
      <c r="Z18" s="34">
        <f t="shared" si="43"/>
        <v>594.89</v>
      </c>
      <c r="AA18" s="34">
        <f t="shared" si="43"/>
        <v>606.38</v>
      </c>
      <c r="AB18" s="34">
        <f t="shared" si="43"/>
        <v>587.76</v>
      </c>
      <c r="AC18" s="34">
        <f t="shared" si="43"/>
        <v>569.64</v>
      </c>
      <c r="AD18" s="34">
        <f t="shared" si="43"/>
        <v>562.13</v>
      </c>
      <c r="AE18" s="34">
        <f t="shared" ref="AE18:AF18" si="60">AE41+AE64+AE87+AE110</f>
        <v>572.51</v>
      </c>
      <c r="AF18" s="34">
        <f t="shared" si="60"/>
        <v>544</v>
      </c>
      <c r="AG18" s="34">
        <f t="shared" ref="AG18:AH18" si="61">AG41+AG64+AG87+AG110</f>
        <v>540.63</v>
      </c>
      <c r="AH18" s="34">
        <f t="shared" si="61"/>
        <v>636.88</v>
      </c>
      <c r="AI18" s="34">
        <f t="shared" ref="AI18" si="62">AI41+AI64+AI87+AI110</f>
        <v>674.88</v>
      </c>
    </row>
    <row r="19" spans="1:35" x14ac:dyDescent="0.2">
      <c r="A19" t="s">
        <v>37</v>
      </c>
      <c r="B19" s="34" t="s">
        <v>77</v>
      </c>
      <c r="C19" s="36" t="s">
        <v>78</v>
      </c>
      <c r="D19" s="34"/>
      <c r="E19" s="34"/>
      <c r="F19" s="34"/>
      <c r="G19" s="34"/>
      <c r="H19" s="34"/>
      <c r="I19" s="34"/>
      <c r="J19" s="34"/>
      <c r="K19" s="34"/>
      <c r="L19" s="34">
        <f t="shared" ref="L19:W19" si="63">L42+L65+L88+L111</f>
        <v>0</v>
      </c>
      <c r="M19" s="34">
        <f t="shared" si="63"/>
        <v>0</v>
      </c>
      <c r="N19" s="34">
        <f t="shared" si="63"/>
        <v>0</v>
      </c>
      <c r="O19" s="34">
        <f t="shared" si="63"/>
        <v>0</v>
      </c>
      <c r="P19" s="34">
        <f t="shared" si="63"/>
        <v>0</v>
      </c>
      <c r="Q19" s="34">
        <f t="shared" si="63"/>
        <v>0</v>
      </c>
      <c r="R19" s="34">
        <f t="shared" si="63"/>
        <v>0</v>
      </c>
      <c r="S19" s="34">
        <f t="shared" si="63"/>
        <v>0.75</v>
      </c>
      <c r="T19" s="34">
        <f t="shared" si="63"/>
        <v>1</v>
      </c>
      <c r="U19" s="34">
        <f t="shared" si="63"/>
        <v>1</v>
      </c>
      <c r="V19" s="34">
        <f t="shared" si="63"/>
        <v>1</v>
      </c>
      <c r="W19" s="34">
        <f t="shared" si="63"/>
        <v>1</v>
      </c>
      <c r="X19" s="34">
        <f t="shared" si="1"/>
        <v>2.25</v>
      </c>
      <c r="Y19" s="34">
        <f t="shared" si="1"/>
        <v>4.25</v>
      </c>
      <c r="Z19" s="34">
        <f t="shared" si="43"/>
        <v>21.5</v>
      </c>
      <c r="AA19" s="34">
        <f t="shared" si="43"/>
        <v>16.38</v>
      </c>
      <c r="AB19" s="34">
        <f t="shared" si="43"/>
        <v>12.5</v>
      </c>
      <c r="AC19" s="34">
        <f t="shared" si="43"/>
        <v>5.25</v>
      </c>
      <c r="AD19" s="34">
        <f t="shared" si="43"/>
        <v>8</v>
      </c>
      <c r="AE19" s="34">
        <f t="shared" ref="AE19:AF19" si="64">AE42+AE65+AE88+AE111</f>
        <v>17.25</v>
      </c>
      <c r="AF19" s="34">
        <f t="shared" si="64"/>
        <v>34</v>
      </c>
      <c r="AG19" s="34">
        <f t="shared" ref="AG19:AH19" si="65">AG42+AG65+AG88+AG111</f>
        <v>46.25</v>
      </c>
      <c r="AH19" s="34">
        <f t="shared" si="65"/>
        <v>46.75</v>
      </c>
      <c r="AI19" s="34">
        <f t="shared" ref="AI19" si="66">AI42+AI65+AI88+AI111</f>
        <v>17.75</v>
      </c>
    </row>
    <row r="20" spans="1:35" x14ac:dyDescent="0.2">
      <c r="A20" t="s">
        <v>37</v>
      </c>
      <c r="B20" s="34" t="s">
        <v>79</v>
      </c>
      <c r="C20" s="36" t="s">
        <v>80</v>
      </c>
      <c r="D20" s="34"/>
      <c r="E20" s="34"/>
      <c r="F20" s="34"/>
      <c r="G20" s="34"/>
      <c r="H20" s="34"/>
      <c r="I20" s="34"/>
      <c r="J20" s="34"/>
      <c r="K20" s="34"/>
      <c r="L20" s="34">
        <f t="shared" ref="L20:W20" si="67">L43+L66+L89+L112</f>
        <v>16.38</v>
      </c>
      <c r="M20" s="34">
        <f t="shared" si="67"/>
        <v>18.25</v>
      </c>
      <c r="N20" s="34">
        <f t="shared" si="67"/>
        <v>20.38</v>
      </c>
      <c r="O20" s="34">
        <f t="shared" si="67"/>
        <v>23.25</v>
      </c>
      <c r="P20" s="34">
        <f t="shared" si="67"/>
        <v>24.25</v>
      </c>
      <c r="Q20" s="34">
        <f t="shared" si="67"/>
        <v>25.75</v>
      </c>
      <c r="R20" s="34">
        <f t="shared" si="67"/>
        <v>27.5</v>
      </c>
      <c r="S20" s="34">
        <f t="shared" si="67"/>
        <v>29.75</v>
      </c>
      <c r="T20" s="34">
        <f t="shared" si="67"/>
        <v>28.5</v>
      </c>
      <c r="U20" s="34">
        <f t="shared" si="67"/>
        <v>32.5</v>
      </c>
      <c r="V20" s="34">
        <f t="shared" si="67"/>
        <v>29.75</v>
      </c>
      <c r="W20" s="34">
        <f t="shared" si="67"/>
        <v>28.25</v>
      </c>
      <c r="X20" s="34">
        <f t="shared" si="1"/>
        <v>26.5</v>
      </c>
      <c r="Y20" s="34">
        <f t="shared" si="1"/>
        <v>25</v>
      </c>
      <c r="Z20" s="34">
        <f t="shared" si="43"/>
        <v>26</v>
      </c>
      <c r="AA20" s="34">
        <f t="shared" si="43"/>
        <v>26.25</v>
      </c>
      <c r="AB20" s="34">
        <f t="shared" si="43"/>
        <v>49.5</v>
      </c>
      <c r="AC20" s="34">
        <f t="shared" si="43"/>
        <v>50.25</v>
      </c>
      <c r="AD20" s="34">
        <f t="shared" si="43"/>
        <v>56.25</v>
      </c>
      <c r="AE20" s="34">
        <f t="shared" ref="AE20:AF20" si="68">AE43+AE66+AE89+AE112</f>
        <v>63</v>
      </c>
      <c r="AF20" s="34">
        <f t="shared" si="68"/>
        <v>62.75</v>
      </c>
      <c r="AG20" s="34">
        <f t="shared" ref="AG20:AH20" si="69">AG43+AG66+AG89+AG112</f>
        <v>64.5</v>
      </c>
      <c r="AH20" s="34">
        <f t="shared" si="69"/>
        <v>66.25</v>
      </c>
      <c r="AI20" s="34">
        <f t="shared" ref="AI20" si="70">AI43+AI66+AI89+AI112</f>
        <v>66.5</v>
      </c>
    </row>
    <row r="21" spans="1:35" x14ac:dyDescent="0.2">
      <c r="A21" t="s">
        <v>37</v>
      </c>
      <c r="B21" s="34" t="s">
        <v>81</v>
      </c>
      <c r="C21" s="34" t="s">
        <v>82</v>
      </c>
      <c r="D21" s="34"/>
      <c r="E21" s="34"/>
      <c r="F21" s="34"/>
      <c r="G21" s="34"/>
      <c r="H21" s="34"/>
      <c r="I21" s="34"/>
      <c r="J21" s="34"/>
      <c r="K21" s="34"/>
      <c r="L21" s="34">
        <f t="shared" ref="L21:W21" si="71">L44+L67+L90+L113</f>
        <v>0</v>
      </c>
      <c r="M21" s="34">
        <f t="shared" si="71"/>
        <v>0</v>
      </c>
      <c r="N21" s="34">
        <f t="shared" si="71"/>
        <v>0</v>
      </c>
      <c r="O21" s="34">
        <f t="shared" si="71"/>
        <v>0</v>
      </c>
      <c r="P21" s="34">
        <f t="shared" si="71"/>
        <v>0</v>
      </c>
      <c r="Q21" s="34">
        <f t="shared" si="71"/>
        <v>0</v>
      </c>
      <c r="R21" s="34">
        <f t="shared" si="71"/>
        <v>0</v>
      </c>
      <c r="S21" s="34">
        <f t="shared" si="71"/>
        <v>0</v>
      </c>
      <c r="T21" s="34">
        <f t="shared" si="71"/>
        <v>0</v>
      </c>
      <c r="U21" s="34">
        <f t="shared" si="71"/>
        <v>0</v>
      </c>
      <c r="V21" s="34">
        <f t="shared" si="71"/>
        <v>0</v>
      </c>
      <c r="W21" s="34">
        <f t="shared" si="71"/>
        <v>0</v>
      </c>
      <c r="X21" s="34">
        <f t="shared" si="1"/>
        <v>0</v>
      </c>
      <c r="Y21" s="34">
        <f t="shared" si="1"/>
        <v>0</v>
      </c>
      <c r="Z21" s="34">
        <f t="shared" si="43"/>
        <v>0</v>
      </c>
      <c r="AA21" s="34">
        <f t="shared" si="43"/>
        <v>0</v>
      </c>
      <c r="AB21" s="34">
        <f t="shared" si="43"/>
        <v>0</v>
      </c>
      <c r="AC21" s="34">
        <f t="shared" si="43"/>
        <v>0</v>
      </c>
      <c r="AD21" s="34">
        <f t="shared" si="43"/>
        <v>0</v>
      </c>
      <c r="AE21" s="34">
        <f t="shared" ref="AE21:AF21" si="72">AE44+AE67+AE90+AE113</f>
        <v>0</v>
      </c>
      <c r="AF21" s="34">
        <f t="shared" si="72"/>
        <v>0</v>
      </c>
      <c r="AG21" s="34">
        <f t="shared" ref="AG21:AH21" si="73">AG44+AG67+AG90+AG113</f>
        <v>0</v>
      </c>
      <c r="AH21" s="34">
        <f t="shared" si="73"/>
        <v>2.5</v>
      </c>
      <c r="AI21" s="34">
        <f t="shared" ref="AI21" si="74">AI44+AI67+AI90+AI113</f>
        <v>0</v>
      </c>
    </row>
    <row r="22" spans="1:35" s="98" customFormat="1" ht="17.25" customHeight="1" x14ac:dyDescent="0.2">
      <c r="C22" s="11" t="s">
        <v>35</v>
      </c>
      <c r="D22" s="105"/>
      <c r="E22" s="105"/>
      <c r="F22" s="105"/>
      <c r="G22" s="105"/>
      <c r="H22" s="105"/>
      <c r="I22" s="105"/>
      <c r="J22" s="105"/>
      <c r="K22" s="105"/>
      <c r="L22" s="105">
        <f t="shared" ref="L22:Y22" si="75">SUM(L4:L21)</f>
        <v>17358.144072199731</v>
      </c>
      <c r="M22" s="105">
        <f t="shared" si="75"/>
        <v>16997.000178062677</v>
      </c>
      <c r="N22" s="105">
        <f t="shared" si="75"/>
        <v>16388.286187290971</v>
      </c>
      <c r="O22" s="105">
        <f t="shared" si="75"/>
        <v>16181.579294871794</v>
      </c>
      <c r="P22" s="105">
        <f t="shared" si="75"/>
        <v>16066.641594424094</v>
      </c>
      <c r="Q22" s="105">
        <f t="shared" si="75"/>
        <v>16470.193462185962</v>
      </c>
      <c r="R22" s="105">
        <f t="shared" si="75"/>
        <v>16646.220576923079</v>
      </c>
      <c r="S22" s="105">
        <f t="shared" si="75"/>
        <v>16912.439615384614</v>
      </c>
      <c r="T22" s="105">
        <f t="shared" si="75"/>
        <v>16555.735576923078</v>
      </c>
      <c r="U22" s="105">
        <f t="shared" si="75"/>
        <v>16408.814209401709</v>
      </c>
      <c r="V22" s="105">
        <f t="shared" si="75"/>
        <v>16038.848076923079</v>
      </c>
      <c r="W22" s="105">
        <f t="shared" si="75"/>
        <v>16169.711538461537</v>
      </c>
      <c r="X22" s="105">
        <f t="shared" si="75"/>
        <v>15899.193846153847</v>
      </c>
      <c r="Y22" s="105">
        <f t="shared" si="75"/>
        <v>15164.520085470085</v>
      </c>
      <c r="Z22" s="105">
        <f t="shared" ref="Z22:AE22" si="76">SUM(Z4:Z21)</f>
        <v>15172.344900284901</v>
      </c>
      <c r="AA22" s="105">
        <f t="shared" si="76"/>
        <v>15841.477692307692</v>
      </c>
      <c r="AB22" s="105">
        <f t="shared" si="76"/>
        <v>16146.022307692308</v>
      </c>
      <c r="AC22" s="105">
        <f t="shared" si="76"/>
        <v>15874.72398860399</v>
      </c>
      <c r="AD22" s="105">
        <f t="shared" si="76"/>
        <v>15588.477142857142</v>
      </c>
      <c r="AE22" s="105">
        <f t="shared" si="76"/>
        <v>15150.559230769231</v>
      </c>
      <c r="AF22" s="105">
        <f t="shared" ref="AF22:AG22" si="77">SUM(AF4:AF21)</f>
        <v>15157.901367521366</v>
      </c>
      <c r="AG22" s="105">
        <f t="shared" si="77"/>
        <v>15466.82923076923</v>
      </c>
      <c r="AH22" s="105">
        <f t="shared" ref="AH22:AI22" si="78">SUM(AH4:AH21)</f>
        <v>15782.629832775918</v>
      </c>
      <c r="AI22" s="105">
        <f t="shared" si="78"/>
        <v>15970.984977928838</v>
      </c>
    </row>
    <row r="23" spans="1:35" s="2" customFormat="1" ht="20.100000000000001" customHeight="1" x14ac:dyDescent="0.2">
      <c r="C23" s="1183" t="s">
        <v>1091</v>
      </c>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row>
    <row r="24" spans="1:35" ht="18.75" customHeight="1" x14ac:dyDescent="0.2">
      <c r="C24" s="1182" t="s">
        <v>1092</v>
      </c>
      <c r="D24" s="34"/>
      <c r="E24" s="34"/>
      <c r="F24" s="34"/>
      <c r="G24" s="34"/>
      <c r="H24" s="34"/>
      <c r="I24" s="34"/>
      <c r="J24" s="34"/>
      <c r="K24" s="34"/>
      <c r="L24" s="34"/>
      <c r="M24" s="34"/>
      <c r="N24" s="34"/>
      <c r="O24" s="34"/>
      <c r="P24" s="34"/>
      <c r="Q24" s="34"/>
      <c r="S24" s="34"/>
    </row>
    <row r="25" spans="1:35" ht="24.75" customHeight="1" x14ac:dyDescent="0.2">
      <c r="C25" s="790" t="str">
        <f>CONCATENATE(C$1,", continued")</f>
        <v>Table 9a :   Employment by industry, FSM and states, FY2004-FY2018, continued</v>
      </c>
      <c r="D25" s="34"/>
      <c r="E25" s="34"/>
      <c r="F25" s="34"/>
      <c r="G25" s="34"/>
      <c r="H25" s="34"/>
      <c r="I25" s="34"/>
      <c r="J25" s="34"/>
      <c r="K25" s="34"/>
      <c r="L25" s="34"/>
      <c r="M25" s="34"/>
      <c r="N25" s="34"/>
      <c r="O25" s="34"/>
      <c r="P25" s="34"/>
      <c r="Q25" s="34"/>
      <c r="S25" s="34"/>
    </row>
    <row r="26" spans="1:35" ht="20.100000000000001" customHeight="1" x14ac:dyDescent="0.2">
      <c r="C26" s="35" t="s">
        <v>39</v>
      </c>
      <c r="D26" s="1"/>
      <c r="E26" s="1"/>
      <c r="F26" s="1"/>
      <c r="G26" s="1"/>
      <c r="H26" s="1"/>
      <c r="I26" s="1"/>
      <c r="J26" s="1"/>
      <c r="K26" s="1"/>
      <c r="L26" s="1" t="str">
        <f t="shared" ref="L26:W26" si="79">L3</f>
        <v>FY1995</v>
      </c>
      <c r="M26" s="1" t="str">
        <f t="shared" si="79"/>
        <v>FY1996</v>
      </c>
      <c r="N26" s="1" t="str">
        <f t="shared" si="79"/>
        <v>FY1997</v>
      </c>
      <c r="O26" s="1" t="str">
        <f t="shared" si="79"/>
        <v>FY1998</v>
      </c>
      <c r="P26" s="1" t="str">
        <f t="shared" si="79"/>
        <v>FY1999</v>
      </c>
      <c r="Q26" s="1" t="str">
        <f t="shared" si="79"/>
        <v>FY2000</v>
      </c>
      <c r="R26" s="1" t="str">
        <f t="shared" si="79"/>
        <v>FY2001</v>
      </c>
      <c r="S26" s="1" t="str">
        <f t="shared" si="79"/>
        <v>FY2002</v>
      </c>
      <c r="T26" s="1" t="str">
        <f t="shared" si="79"/>
        <v>FY2003</v>
      </c>
      <c r="U26" s="1" t="str">
        <f t="shared" si="79"/>
        <v>FY2004</v>
      </c>
      <c r="V26" s="1" t="str">
        <f t="shared" si="79"/>
        <v>FY2005</v>
      </c>
      <c r="W26" s="1" t="str">
        <f t="shared" si="79"/>
        <v>FY2006</v>
      </c>
      <c r="X26" s="1" t="str">
        <f t="shared" ref="X26:AD26" si="80">X3</f>
        <v>FY2007</v>
      </c>
      <c r="Y26" s="1" t="str">
        <f t="shared" si="80"/>
        <v>FY2008</v>
      </c>
      <c r="Z26" s="1" t="str">
        <f t="shared" si="80"/>
        <v>FY2009</v>
      </c>
      <c r="AA26" s="1" t="str">
        <f t="shared" si="80"/>
        <v>FY2010</v>
      </c>
      <c r="AB26" s="1" t="str">
        <f t="shared" si="80"/>
        <v>FY2011</v>
      </c>
      <c r="AC26" s="1" t="str">
        <f t="shared" si="80"/>
        <v>FY2012</v>
      </c>
      <c r="AD26" s="1" t="str">
        <f t="shared" si="80"/>
        <v>FY2013</v>
      </c>
      <c r="AE26" s="1" t="str">
        <f t="shared" ref="AE26:AF26" si="81">AE3</f>
        <v>FY2014</v>
      </c>
      <c r="AF26" s="1" t="str">
        <f t="shared" si="81"/>
        <v>FY2015</v>
      </c>
      <c r="AG26" s="1" t="str">
        <f t="shared" ref="AG26:AH26" si="82">AG3</f>
        <v>FY2016</v>
      </c>
      <c r="AH26" s="1" t="str">
        <f t="shared" si="82"/>
        <v>FY2017</v>
      </c>
      <c r="AI26" s="1" t="str">
        <f t="shared" ref="AI26" si="83">AI3</f>
        <v>FY2018</v>
      </c>
    </row>
    <row r="27" spans="1:35" ht="13.5" customHeight="1" x14ac:dyDescent="0.2">
      <c r="A27" t="s">
        <v>39</v>
      </c>
      <c r="B27" s="34" t="s">
        <v>48</v>
      </c>
      <c r="C27" s="36" t="s">
        <v>49</v>
      </c>
      <c r="D27" s="34"/>
      <c r="E27" s="34"/>
      <c r="F27" s="34"/>
      <c r="G27" s="34"/>
      <c r="H27" s="34"/>
      <c r="I27" s="34"/>
      <c r="J27" s="34"/>
      <c r="K27" s="34"/>
      <c r="L27" s="34">
        <v>3.75</v>
      </c>
      <c r="M27" s="34">
        <v>0</v>
      </c>
      <c r="N27" s="34">
        <v>0</v>
      </c>
      <c r="O27" s="34">
        <v>0</v>
      </c>
      <c r="P27" s="34">
        <v>0</v>
      </c>
      <c r="Q27" s="34">
        <v>0</v>
      </c>
      <c r="R27" s="34">
        <v>0</v>
      </c>
      <c r="S27" s="34">
        <v>0</v>
      </c>
      <c r="T27" s="34">
        <v>0</v>
      </c>
      <c r="U27" s="34">
        <v>0</v>
      </c>
      <c r="V27" s="34">
        <v>0</v>
      </c>
      <c r="W27" s="34">
        <v>0</v>
      </c>
      <c r="X27" s="34">
        <v>0</v>
      </c>
      <c r="Y27" s="34">
        <v>0</v>
      </c>
      <c r="Z27" s="34">
        <v>0</v>
      </c>
      <c r="AA27" s="34">
        <v>0</v>
      </c>
      <c r="AB27" s="34">
        <v>0</v>
      </c>
      <c r="AC27" s="34">
        <v>1</v>
      </c>
      <c r="AD27" s="34">
        <v>2.5</v>
      </c>
      <c r="AE27" s="34">
        <v>6.75</v>
      </c>
      <c r="AF27" s="34">
        <v>4.25</v>
      </c>
      <c r="AG27" s="34">
        <v>4.25</v>
      </c>
      <c r="AH27" s="34">
        <v>3</v>
      </c>
      <c r="AI27" s="34">
        <v>3.25</v>
      </c>
    </row>
    <row r="28" spans="1:35" x14ac:dyDescent="0.2">
      <c r="A28" t="s">
        <v>39</v>
      </c>
      <c r="B28" s="34" t="s">
        <v>50</v>
      </c>
      <c r="C28" s="36" t="s">
        <v>51</v>
      </c>
      <c r="D28" s="34"/>
      <c r="E28" s="34"/>
      <c r="F28" s="34"/>
      <c r="G28" s="34"/>
      <c r="H28" s="34"/>
      <c r="I28" s="34"/>
      <c r="J28" s="34"/>
      <c r="K28" s="34"/>
      <c r="L28" s="34">
        <v>66.88</v>
      </c>
      <c r="M28" s="34">
        <v>26</v>
      </c>
      <c r="N28" s="34">
        <v>10.25</v>
      </c>
      <c r="O28" s="34">
        <v>12.75</v>
      </c>
      <c r="P28" s="34">
        <v>15.88</v>
      </c>
      <c r="Q28" s="34">
        <v>22</v>
      </c>
      <c r="R28" s="34">
        <v>5</v>
      </c>
      <c r="S28" s="34">
        <v>2</v>
      </c>
      <c r="T28" s="34">
        <v>3.25</v>
      </c>
      <c r="U28" s="34">
        <v>6.5</v>
      </c>
      <c r="V28" s="34">
        <v>4</v>
      </c>
      <c r="W28" s="34">
        <v>2</v>
      </c>
      <c r="X28" s="34">
        <v>3</v>
      </c>
      <c r="Y28" s="34">
        <v>4.25</v>
      </c>
      <c r="Z28" s="34">
        <v>8</v>
      </c>
      <c r="AA28" s="34">
        <v>9</v>
      </c>
      <c r="AB28" s="34">
        <v>20.25</v>
      </c>
      <c r="AC28" s="34">
        <v>11.5</v>
      </c>
      <c r="AD28" s="34">
        <v>10.5</v>
      </c>
      <c r="AE28" s="34">
        <v>23.5</v>
      </c>
      <c r="AF28" s="34">
        <v>11.25</v>
      </c>
      <c r="AG28" s="34">
        <v>10.25</v>
      </c>
      <c r="AH28" s="34">
        <v>7</v>
      </c>
      <c r="AI28" s="34">
        <v>9</v>
      </c>
    </row>
    <row r="29" spans="1:35" x14ac:dyDescent="0.2">
      <c r="A29" t="s">
        <v>39</v>
      </c>
      <c r="B29" s="34" t="s">
        <v>52</v>
      </c>
      <c r="C29" s="36" t="s">
        <v>53</v>
      </c>
      <c r="D29" s="34"/>
      <c r="E29" s="34"/>
      <c r="F29" s="34"/>
      <c r="G29" s="34"/>
      <c r="H29" s="34"/>
      <c r="I29" s="34"/>
      <c r="J29" s="34"/>
      <c r="K29" s="34"/>
      <c r="L29" s="34">
        <v>0</v>
      </c>
      <c r="M29" s="34">
        <v>0</v>
      </c>
      <c r="N29" s="34">
        <v>0</v>
      </c>
      <c r="O29" s="34">
        <v>0</v>
      </c>
      <c r="P29" s="34">
        <v>0</v>
      </c>
      <c r="Q29" s="34">
        <v>0</v>
      </c>
      <c r="R29" s="34">
        <v>0</v>
      </c>
      <c r="S29" s="34">
        <v>0</v>
      </c>
      <c r="T29" s="34">
        <v>0</v>
      </c>
      <c r="U29" s="34">
        <v>0</v>
      </c>
      <c r="V29" s="34">
        <v>0</v>
      </c>
      <c r="W29" s="34">
        <v>0</v>
      </c>
      <c r="X29" s="34">
        <v>0</v>
      </c>
      <c r="Y29" s="34">
        <v>0</v>
      </c>
      <c r="Z29" s="34">
        <v>0</v>
      </c>
      <c r="AA29" s="34">
        <v>0</v>
      </c>
      <c r="AB29" s="34">
        <v>0</v>
      </c>
      <c r="AC29" s="34">
        <v>0</v>
      </c>
      <c r="AD29" s="34">
        <v>0</v>
      </c>
      <c r="AE29" s="34">
        <v>0</v>
      </c>
      <c r="AF29" s="34">
        <v>0</v>
      </c>
      <c r="AG29" s="34">
        <v>0</v>
      </c>
      <c r="AH29" s="34">
        <v>0</v>
      </c>
      <c r="AI29" s="34">
        <v>0</v>
      </c>
    </row>
    <row r="30" spans="1:35" x14ac:dyDescent="0.2">
      <c r="A30" t="s">
        <v>39</v>
      </c>
      <c r="B30" s="34" t="s">
        <v>54</v>
      </c>
      <c r="C30" s="36" t="s">
        <v>55</v>
      </c>
      <c r="D30" s="34"/>
      <c r="E30" s="34"/>
      <c r="F30" s="34"/>
      <c r="G30" s="34"/>
      <c r="H30" s="34"/>
      <c r="I30" s="34"/>
      <c r="J30" s="34"/>
      <c r="K30" s="34"/>
      <c r="L30" s="34">
        <v>88.25</v>
      </c>
      <c r="M30" s="34">
        <v>73.5</v>
      </c>
      <c r="N30" s="34">
        <v>57.75</v>
      </c>
      <c r="O30" s="34">
        <v>37.380000000000003</v>
      </c>
      <c r="P30" s="34">
        <v>28.25</v>
      </c>
      <c r="Q30" s="34">
        <v>23.75</v>
      </c>
      <c r="R30" s="34">
        <v>24.25</v>
      </c>
      <c r="S30" s="34">
        <v>14.75</v>
      </c>
      <c r="T30" s="34">
        <v>9.75</v>
      </c>
      <c r="U30" s="34">
        <v>7.25</v>
      </c>
      <c r="V30" s="34">
        <v>4.5</v>
      </c>
      <c r="W30" s="34">
        <v>1.5</v>
      </c>
      <c r="X30" s="34">
        <v>4</v>
      </c>
      <c r="Y30" s="34">
        <v>16</v>
      </c>
      <c r="Z30" s="34">
        <v>11.25</v>
      </c>
      <c r="AA30" s="34">
        <v>10.25</v>
      </c>
      <c r="AB30" s="34">
        <v>10.25</v>
      </c>
      <c r="AC30" s="34">
        <v>38.75</v>
      </c>
      <c r="AD30" s="34">
        <v>60</v>
      </c>
      <c r="AE30" s="34">
        <v>29.25</v>
      </c>
      <c r="AF30" s="34">
        <v>17.75</v>
      </c>
      <c r="AG30" s="34">
        <v>24.75</v>
      </c>
      <c r="AH30" s="34">
        <v>28</v>
      </c>
      <c r="AI30" s="34">
        <v>31</v>
      </c>
    </row>
    <row r="31" spans="1:35" x14ac:dyDescent="0.2">
      <c r="A31" t="s">
        <v>39</v>
      </c>
      <c r="B31" s="34" t="s">
        <v>56</v>
      </c>
      <c r="C31" s="36" t="s">
        <v>57</v>
      </c>
      <c r="D31" s="34"/>
      <c r="E31" s="34"/>
      <c r="F31" s="34"/>
      <c r="G31" s="34"/>
      <c r="H31" s="34"/>
      <c r="I31" s="34"/>
      <c r="J31" s="34"/>
      <c r="K31" s="34"/>
      <c r="L31" s="34">
        <v>0</v>
      </c>
      <c r="M31" s="34">
        <v>44.25</v>
      </c>
      <c r="N31" s="34">
        <v>88.75</v>
      </c>
      <c r="O31" s="34">
        <v>86.25</v>
      </c>
      <c r="P31" s="34">
        <v>96.25</v>
      </c>
      <c r="Q31" s="34">
        <v>100.5</v>
      </c>
      <c r="R31" s="34">
        <v>103.5</v>
      </c>
      <c r="S31" s="34">
        <v>106.25</v>
      </c>
      <c r="T31" s="34">
        <v>105.5</v>
      </c>
      <c r="U31" s="34">
        <v>105.75</v>
      </c>
      <c r="V31" s="34">
        <v>91.75</v>
      </c>
      <c r="W31" s="34">
        <v>87.25</v>
      </c>
      <c r="X31" s="34">
        <v>82.25</v>
      </c>
      <c r="Y31" s="34">
        <v>70.75</v>
      </c>
      <c r="Z31" s="34">
        <v>62.75</v>
      </c>
      <c r="AA31" s="34">
        <v>69.5</v>
      </c>
      <c r="AB31" s="34">
        <v>56.75</v>
      </c>
      <c r="AC31" s="34">
        <v>55.75</v>
      </c>
      <c r="AD31" s="34">
        <v>60</v>
      </c>
      <c r="AE31" s="34">
        <v>60</v>
      </c>
      <c r="AF31" s="34">
        <v>72.5</v>
      </c>
      <c r="AG31" s="34">
        <v>75</v>
      </c>
      <c r="AH31" s="34">
        <v>77</v>
      </c>
      <c r="AI31" s="34">
        <v>68</v>
      </c>
    </row>
    <row r="32" spans="1:35" x14ac:dyDescent="0.2">
      <c r="A32" t="s">
        <v>39</v>
      </c>
      <c r="B32" s="34" t="s">
        <v>58</v>
      </c>
      <c r="C32" s="36" t="s">
        <v>59</v>
      </c>
      <c r="D32" s="34"/>
      <c r="E32" s="34"/>
      <c r="F32" s="34"/>
      <c r="G32" s="34"/>
      <c r="H32" s="34"/>
      <c r="I32" s="34"/>
      <c r="J32" s="34"/>
      <c r="K32" s="34"/>
      <c r="L32" s="34">
        <v>152.75</v>
      </c>
      <c r="M32" s="34">
        <v>120.25</v>
      </c>
      <c r="N32" s="34">
        <v>77.75</v>
      </c>
      <c r="O32" s="34">
        <v>91.25</v>
      </c>
      <c r="P32" s="34">
        <v>87.75</v>
      </c>
      <c r="Q32" s="34">
        <v>169.5</v>
      </c>
      <c r="R32" s="34">
        <v>108.25</v>
      </c>
      <c r="S32" s="34">
        <v>90.25</v>
      </c>
      <c r="T32" s="34">
        <v>74.5</v>
      </c>
      <c r="U32" s="34">
        <v>69</v>
      </c>
      <c r="V32" s="34">
        <v>35</v>
      </c>
      <c r="W32" s="34">
        <v>31.25</v>
      </c>
      <c r="X32" s="34">
        <v>59.38</v>
      </c>
      <c r="Y32" s="34">
        <v>56.75</v>
      </c>
      <c r="Z32" s="34">
        <v>87</v>
      </c>
      <c r="AA32" s="34">
        <v>308.5</v>
      </c>
      <c r="AB32" s="34">
        <v>461.5</v>
      </c>
      <c r="AC32" s="34">
        <v>450.5</v>
      </c>
      <c r="AD32" s="34">
        <v>340</v>
      </c>
      <c r="AE32" s="34">
        <v>228.63</v>
      </c>
      <c r="AF32" s="34">
        <v>242.88</v>
      </c>
      <c r="AG32" s="34">
        <v>324.63</v>
      </c>
      <c r="AH32" s="34">
        <v>337.38</v>
      </c>
      <c r="AI32" s="34">
        <v>319.63</v>
      </c>
    </row>
    <row r="33" spans="1:35" x14ac:dyDescent="0.2">
      <c r="A33" t="s">
        <v>39</v>
      </c>
      <c r="B33" s="34" t="s">
        <v>60</v>
      </c>
      <c r="C33" s="36" t="s">
        <v>61</v>
      </c>
      <c r="D33" s="34"/>
      <c r="E33" s="34"/>
      <c r="F33" s="34"/>
      <c r="G33" s="34"/>
      <c r="H33" s="34"/>
      <c r="I33" s="34"/>
      <c r="J33" s="34"/>
      <c r="K33" s="34"/>
      <c r="L33" s="34">
        <v>834.13</v>
      </c>
      <c r="M33" s="34">
        <v>715.63</v>
      </c>
      <c r="N33" s="34">
        <v>647.5</v>
      </c>
      <c r="O33" s="34">
        <v>628.13</v>
      </c>
      <c r="P33" s="34">
        <v>668.88</v>
      </c>
      <c r="Q33" s="34">
        <v>778.25</v>
      </c>
      <c r="R33" s="34">
        <v>843.38</v>
      </c>
      <c r="S33" s="34">
        <v>886.25</v>
      </c>
      <c r="T33" s="34">
        <v>951.5</v>
      </c>
      <c r="U33" s="34">
        <v>1029.75</v>
      </c>
      <c r="V33" s="34">
        <v>1036.8800000000001</v>
      </c>
      <c r="W33" s="34">
        <v>1015.75</v>
      </c>
      <c r="X33" s="34">
        <v>994.5</v>
      </c>
      <c r="Y33" s="34">
        <v>850.63</v>
      </c>
      <c r="Z33" s="34">
        <v>852.38</v>
      </c>
      <c r="AA33" s="34">
        <v>847</v>
      </c>
      <c r="AB33" s="34">
        <v>947.63</v>
      </c>
      <c r="AC33" s="34">
        <v>947.88</v>
      </c>
      <c r="AD33" s="34">
        <v>950.25</v>
      </c>
      <c r="AE33" s="34">
        <v>915.38</v>
      </c>
      <c r="AF33" s="34">
        <v>946.25</v>
      </c>
      <c r="AG33" s="34">
        <v>934.13</v>
      </c>
      <c r="AH33" s="34">
        <v>929.75</v>
      </c>
      <c r="AI33" s="34">
        <v>895.88</v>
      </c>
    </row>
    <row r="34" spans="1:35" x14ac:dyDescent="0.2">
      <c r="A34" t="s">
        <v>39</v>
      </c>
      <c r="B34" s="34" t="s">
        <v>62</v>
      </c>
      <c r="C34" s="36" t="s">
        <v>63</v>
      </c>
      <c r="D34" s="34"/>
      <c r="E34" s="34"/>
      <c r="F34" s="34"/>
      <c r="G34" s="34"/>
      <c r="H34" s="34"/>
      <c r="I34" s="34"/>
      <c r="J34" s="34"/>
      <c r="K34" s="34"/>
      <c r="L34" s="34">
        <v>262</v>
      </c>
      <c r="M34" s="34">
        <v>281</v>
      </c>
      <c r="N34" s="34">
        <v>273.25</v>
      </c>
      <c r="O34" s="34">
        <v>312.75</v>
      </c>
      <c r="P34" s="34">
        <v>313.5</v>
      </c>
      <c r="Q34" s="34">
        <v>371</v>
      </c>
      <c r="R34" s="34">
        <v>331.25</v>
      </c>
      <c r="S34" s="34">
        <v>264</v>
      </c>
      <c r="T34" s="34">
        <v>268.5</v>
      </c>
      <c r="U34" s="34">
        <v>253</v>
      </c>
      <c r="V34" s="34">
        <v>264.25</v>
      </c>
      <c r="W34" s="34">
        <v>247.25</v>
      </c>
      <c r="X34" s="34">
        <v>325.13</v>
      </c>
      <c r="Y34" s="34">
        <v>237</v>
      </c>
      <c r="Z34" s="34">
        <v>223</v>
      </c>
      <c r="AA34" s="34">
        <v>225.5</v>
      </c>
      <c r="AB34" s="34">
        <v>229</v>
      </c>
      <c r="AC34" s="34">
        <v>233.25</v>
      </c>
      <c r="AD34" s="34">
        <v>231</v>
      </c>
      <c r="AE34" s="34">
        <v>223.25</v>
      </c>
      <c r="AF34" s="34">
        <v>227</v>
      </c>
      <c r="AG34" s="34">
        <v>184.75</v>
      </c>
      <c r="AH34" s="34">
        <v>179.63</v>
      </c>
      <c r="AI34" s="34">
        <v>188</v>
      </c>
    </row>
    <row r="35" spans="1:35" x14ac:dyDescent="0.2">
      <c r="A35" t="s">
        <v>39</v>
      </c>
      <c r="B35" s="34" t="s">
        <v>64</v>
      </c>
      <c r="C35" s="36" t="s">
        <v>65</v>
      </c>
      <c r="D35" s="34"/>
      <c r="E35" s="34"/>
      <c r="F35" s="34"/>
      <c r="G35" s="34"/>
      <c r="H35" s="34"/>
      <c r="I35" s="34"/>
      <c r="J35" s="34"/>
      <c r="K35" s="34"/>
      <c r="L35" s="34">
        <v>356.25</v>
      </c>
      <c r="M35" s="34">
        <v>305</v>
      </c>
      <c r="N35" s="34">
        <v>318.13</v>
      </c>
      <c r="O35" s="34">
        <v>310</v>
      </c>
      <c r="P35" s="34">
        <v>357</v>
      </c>
      <c r="Q35" s="34">
        <v>350.25</v>
      </c>
      <c r="R35" s="34">
        <v>301</v>
      </c>
      <c r="S35" s="34">
        <v>258.38</v>
      </c>
      <c r="T35" s="34">
        <v>266.5</v>
      </c>
      <c r="U35" s="34">
        <v>238</v>
      </c>
      <c r="V35" s="34">
        <v>231.75</v>
      </c>
      <c r="W35" s="34">
        <v>222.63</v>
      </c>
      <c r="X35" s="34">
        <v>213.75</v>
      </c>
      <c r="Y35" s="34">
        <v>203.75</v>
      </c>
      <c r="Z35" s="34">
        <v>213.5</v>
      </c>
      <c r="AA35" s="34">
        <v>222.25</v>
      </c>
      <c r="AB35" s="34">
        <v>190.38</v>
      </c>
      <c r="AC35" s="34">
        <v>187.5</v>
      </c>
      <c r="AD35" s="34">
        <v>197.75</v>
      </c>
      <c r="AE35" s="34">
        <v>187.25</v>
      </c>
      <c r="AF35" s="34">
        <v>186.25</v>
      </c>
      <c r="AG35" s="34">
        <v>208.88</v>
      </c>
      <c r="AH35" s="34">
        <v>206.38</v>
      </c>
      <c r="AI35" s="34">
        <v>201.25</v>
      </c>
    </row>
    <row r="36" spans="1:35" x14ac:dyDescent="0.2">
      <c r="A36" t="s">
        <v>39</v>
      </c>
      <c r="B36" s="34" t="s">
        <v>66</v>
      </c>
      <c r="C36" s="111" t="s">
        <v>917</v>
      </c>
      <c r="D36" s="34"/>
      <c r="E36" s="34"/>
      <c r="F36" s="34"/>
      <c r="G36" s="34"/>
      <c r="H36" s="34"/>
      <c r="I36" s="34"/>
      <c r="J36" s="34"/>
      <c r="K36" s="34"/>
      <c r="L36" s="34">
        <v>32</v>
      </c>
      <c r="M36" s="34">
        <v>26.25</v>
      </c>
      <c r="N36" s="34">
        <v>23.75</v>
      </c>
      <c r="O36" s="34">
        <v>22.25</v>
      </c>
      <c r="P36" s="34">
        <v>21.5</v>
      </c>
      <c r="Q36" s="34">
        <v>21.5</v>
      </c>
      <c r="R36" s="34">
        <v>21.5</v>
      </c>
      <c r="S36" s="34">
        <v>22</v>
      </c>
      <c r="T36" s="34">
        <v>24.5</v>
      </c>
      <c r="U36" s="34">
        <v>28.5</v>
      </c>
      <c r="V36" s="34">
        <v>31</v>
      </c>
      <c r="W36" s="34">
        <v>32</v>
      </c>
      <c r="X36" s="34">
        <v>32</v>
      </c>
      <c r="Y36" s="34">
        <v>32</v>
      </c>
      <c r="Z36" s="34">
        <v>28.75</v>
      </c>
      <c r="AA36" s="34">
        <v>27</v>
      </c>
      <c r="AB36" s="34">
        <v>26.75</v>
      </c>
      <c r="AC36" s="34">
        <v>28.5</v>
      </c>
      <c r="AD36" s="34">
        <v>25.75</v>
      </c>
      <c r="AE36" s="34">
        <v>27.25</v>
      </c>
      <c r="AF36" s="34">
        <v>29.25</v>
      </c>
      <c r="AG36" s="34">
        <v>29.75</v>
      </c>
      <c r="AH36" s="34">
        <v>41</v>
      </c>
      <c r="AI36" s="34">
        <v>37.25</v>
      </c>
    </row>
    <row r="37" spans="1:35" x14ac:dyDescent="0.2">
      <c r="A37" t="s">
        <v>39</v>
      </c>
      <c r="B37" s="34" t="s">
        <v>67</v>
      </c>
      <c r="C37" s="36" t="s">
        <v>68</v>
      </c>
      <c r="D37" s="34"/>
      <c r="E37" s="34"/>
      <c r="F37" s="34"/>
      <c r="G37" s="34"/>
      <c r="H37" s="34"/>
      <c r="I37" s="34"/>
      <c r="J37" s="34"/>
      <c r="K37" s="34"/>
      <c r="L37" s="34">
        <v>97</v>
      </c>
      <c r="M37" s="34">
        <v>97.38</v>
      </c>
      <c r="N37" s="34">
        <v>102.75</v>
      </c>
      <c r="O37" s="34">
        <v>103.5</v>
      </c>
      <c r="P37" s="34">
        <v>102.25</v>
      </c>
      <c r="Q37" s="34">
        <v>120.5</v>
      </c>
      <c r="R37" s="34">
        <v>128.25</v>
      </c>
      <c r="S37" s="34">
        <v>127</v>
      </c>
      <c r="T37" s="34">
        <v>112.25</v>
      </c>
      <c r="U37" s="34">
        <v>118.13</v>
      </c>
      <c r="V37" s="34">
        <v>83.25</v>
      </c>
      <c r="W37" s="34">
        <v>70</v>
      </c>
      <c r="X37" s="34">
        <v>62.75</v>
      </c>
      <c r="Y37" s="34">
        <v>50.75</v>
      </c>
      <c r="Z37" s="34">
        <v>69.5</v>
      </c>
      <c r="AA37" s="34">
        <v>87</v>
      </c>
      <c r="AB37" s="34">
        <v>54.75</v>
      </c>
      <c r="AC37" s="34">
        <v>47.25</v>
      </c>
      <c r="AD37" s="34">
        <v>51</v>
      </c>
      <c r="AE37" s="34">
        <v>58.5</v>
      </c>
      <c r="AF37" s="34">
        <v>66.5</v>
      </c>
      <c r="AG37" s="34">
        <v>72</v>
      </c>
      <c r="AH37" s="34">
        <v>83.25</v>
      </c>
      <c r="AI37" s="34">
        <v>80.38</v>
      </c>
    </row>
    <row r="38" spans="1:35" x14ac:dyDescent="0.2">
      <c r="A38" t="s">
        <v>39</v>
      </c>
      <c r="B38" s="34" t="s">
        <v>69</v>
      </c>
      <c r="C38" s="36" t="s">
        <v>70</v>
      </c>
      <c r="D38" s="34"/>
      <c r="E38" s="34"/>
      <c r="F38" s="34"/>
      <c r="G38" s="34"/>
      <c r="H38" s="34"/>
      <c r="I38" s="34"/>
      <c r="J38" s="34"/>
      <c r="K38" s="34"/>
      <c r="L38" s="34">
        <v>3717.4763615953743</v>
      </c>
      <c r="M38" s="34">
        <v>3533.9320235111413</v>
      </c>
      <c r="N38" s="34">
        <v>3271.02228480247</v>
      </c>
      <c r="O38" s="34">
        <v>3205.3481842913134</v>
      </c>
      <c r="P38" s="34">
        <v>2830.4808475783475</v>
      </c>
      <c r="Q38" s="34">
        <v>2645.2272727272725</v>
      </c>
      <c r="R38" s="34">
        <v>2879.3232692307688</v>
      </c>
      <c r="S38" s="34">
        <v>3190.0446153846146</v>
      </c>
      <c r="T38" s="34">
        <v>2897.8846153846152</v>
      </c>
      <c r="U38" s="34">
        <v>2728.2728846153846</v>
      </c>
      <c r="V38" s="34">
        <v>2615.1532692307692</v>
      </c>
      <c r="W38" s="34">
        <v>3074.043076923077</v>
      </c>
      <c r="X38" s="34">
        <v>2623.5284615384612</v>
      </c>
      <c r="Y38" s="34">
        <v>2234.3923076923074</v>
      </c>
      <c r="Z38" s="34">
        <v>2086.3461538461538</v>
      </c>
      <c r="AA38" s="34">
        <v>2126.1153846153848</v>
      </c>
      <c r="AB38" s="34">
        <v>2090.0192307692305</v>
      </c>
      <c r="AC38" s="34">
        <v>2057.8515384615384</v>
      </c>
      <c r="AD38" s="34">
        <v>2032.6323076923077</v>
      </c>
      <c r="AE38" s="34">
        <v>1923.7884615384614</v>
      </c>
      <c r="AF38" s="34">
        <v>1832.0666666666666</v>
      </c>
      <c r="AG38" s="34">
        <v>1824.2692307692309</v>
      </c>
      <c r="AH38" s="34">
        <v>1886.9423076923078</v>
      </c>
      <c r="AI38" s="34">
        <v>1891.096153846154</v>
      </c>
    </row>
    <row r="39" spans="1:35" x14ac:dyDescent="0.2">
      <c r="A39" t="s">
        <v>39</v>
      </c>
      <c r="B39" s="34" t="s">
        <v>71</v>
      </c>
      <c r="C39" s="111" t="s">
        <v>1093</v>
      </c>
      <c r="D39" s="34"/>
      <c r="E39" s="34"/>
      <c r="F39" s="34"/>
      <c r="G39" s="34"/>
      <c r="H39" s="34"/>
      <c r="I39" s="34"/>
      <c r="J39" s="34"/>
      <c r="K39" s="34"/>
      <c r="L39" s="34">
        <v>284</v>
      </c>
      <c r="M39" s="34">
        <v>313</v>
      </c>
      <c r="N39" s="34">
        <v>337.5</v>
      </c>
      <c r="O39" s="34">
        <v>350.63</v>
      </c>
      <c r="P39" s="34">
        <v>359.25</v>
      </c>
      <c r="Q39" s="34">
        <v>346</v>
      </c>
      <c r="R39" s="34">
        <v>313.25</v>
      </c>
      <c r="S39" s="34">
        <v>350.75</v>
      </c>
      <c r="T39" s="34">
        <v>349</v>
      </c>
      <c r="U39" s="34">
        <v>364.5</v>
      </c>
      <c r="V39" s="34">
        <v>289.25</v>
      </c>
      <c r="W39" s="34">
        <v>168</v>
      </c>
      <c r="X39" s="34">
        <v>161.25</v>
      </c>
      <c r="Y39" s="34">
        <v>156.25</v>
      </c>
      <c r="Z39" s="34">
        <v>146.5</v>
      </c>
      <c r="AA39" s="34">
        <v>154.75</v>
      </c>
      <c r="AB39" s="34">
        <v>171.5</v>
      </c>
      <c r="AC39" s="34">
        <v>167.75</v>
      </c>
      <c r="AD39" s="34">
        <v>182.5</v>
      </c>
      <c r="AE39" s="34">
        <v>181</v>
      </c>
      <c r="AF39" s="34">
        <v>197</v>
      </c>
      <c r="AG39" s="34">
        <v>209.13</v>
      </c>
      <c r="AH39" s="34">
        <v>202.38</v>
      </c>
      <c r="AI39" s="34">
        <v>196.75</v>
      </c>
    </row>
    <row r="40" spans="1:35" x14ac:dyDescent="0.2">
      <c r="A40" t="s">
        <v>39</v>
      </c>
      <c r="B40" s="34" t="s">
        <v>73</v>
      </c>
      <c r="C40" s="111" t="s">
        <v>1094</v>
      </c>
      <c r="D40" s="34"/>
      <c r="E40" s="34"/>
      <c r="F40" s="34"/>
      <c r="G40" s="34"/>
      <c r="H40" s="34"/>
      <c r="I40" s="34"/>
      <c r="J40" s="34"/>
      <c r="K40" s="34"/>
      <c r="L40" s="34">
        <v>2.25</v>
      </c>
      <c r="M40" s="34">
        <v>3</v>
      </c>
      <c r="N40" s="34">
        <v>2.5</v>
      </c>
      <c r="O40" s="34">
        <v>3.75</v>
      </c>
      <c r="P40" s="34">
        <v>4.5</v>
      </c>
      <c r="Q40" s="34">
        <v>5.75</v>
      </c>
      <c r="R40" s="34">
        <v>10</v>
      </c>
      <c r="S40" s="34">
        <v>15.5</v>
      </c>
      <c r="T40" s="34">
        <v>15.5</v>
      </c>
      <c r="U40" s="34">
        <v>19.88</v>
      </c>
      <c r="V40" s="34">
        <v>18.25</v>
      </c>
      <c r="W40" s="34">
        <v>15.5</v>
      </c>
      <c r="X40" s="34">
        <v>15.25</v>
      </c>
      <c r="Y40" s="34">
        <v>14.25</v>
      </c>
      <c r="Z40" s="34">
        <v>12.75</v>
      </c>
      <c r="AA40" s="34">
        <v>15</v>
      </c>
      <c r="AB40" s="34">
        <v>12.5</v>
      </c>
      <c r="AC40" s="34">
        <v>12.75</v>
      </c>
      <c r="AD40" s="34">
        <v>9.5</v>
      </c>
      <c r="AE40" s="34">
        <v>8</v>
      </c>
      <c r="AF40" s="34">
        <v>6.5</v>
      </c>
      <c r="AG40" s="34">
        <v>6.25</v>
      </c>
      <c r="AH40" s="34">
        <v>6</v>
      </c>
      <c r="AI40" s="34">
        <v>10.25</v>
      </c>
    </row>
    <row r="41" spans="1:35" x14ac:dyDescent="0.2">
      <c r="A41" t="s">
        <v>39</v>
      </c>
      <c r="B41" s="34" t="s">
        <v>75</v>
      </c>
      <c r="C41" s="36" t="s">
        <v>76</v>
      </c>
      <c r="D41" s="34"/>
      <c r="E41" s="34"/>
      <c r="F41" s="34"/>
      <c r="G41" s="34"/>
      <c r="H41" s="34"/>
      <c r="I41" s="34"/>
      <c r="J41" s="34"/>
      <c r="K41" s="34"/>
      <c r="L41" s="34">
        <v>189.88</v>
      </c>
      <c r="M41" s="34">
        <v>178</v>
      </c>
      <c r="N41" s="34">
        <v>188.75</v>
      </c>
      <c r="O41" s="34">
        <v>190.13</v>
      </c>
      <c r="P41" s="34">
        <v>197</v>
      </c>
      <c r="Q41" s="34">
        <v>203.75</v>
      </c>
      <c r="R41" s="34">
        <v>162</v>
      </c>
      <c r="S41" s="34">
        <v>192</v>
      </c>
      <c r="T41" s="34">
        <v>195.75</v>
      </c>
      <c r="U41" s="34">
        <v>167.5</v>
      </c>
      <c r="V41" s="34">
        <v>162</v>
      </c>
      <c r="W41" s="34">
        <v>163.25</v>
      </c>
      <c r="X41" s="34">
        <v>154.13</v>
      </c>
      <c r="Y41" s="34">
        <v>161.63</v>
      </c>
      <c r="Z41" s="34">
        <v>147.38</v>
      </c>
      <c r="AA41" s="34">
        <v>157.75</v>
      </c>
      <c r="AB41" s="34">
        <v>134.13</v>
      </c>
      <c r="AC41" s="34">
        <v>121.13</v>
      </c>
      <c r="AD41" s="34">
        <v>130.25</v>
      </c>
      <c r="AE41" s="34">
        <v>152.63</v>
      </c>
      <c r="AF41" s="34">
        <v>142.75</v>
      </c>
      <c r="AG41" s="34">
        <v>143.75</v>
      </c>
      <c r="AH41" s="34">
        <v>211.25</v>
      </c>
      <c r="AI41" s="34">
        <v>242</v>
      </c>
    </row>
    <row r="42" spans="1:35" x14ac:dyDescent="0.2">
      <c r="A42" t="s">
        <v>39</v>
      </c>
      <c r="B42" s="34" t="s">
        <v>77</v>
      </c>
      <c r="C42" s="36" t="s">
        <v>78</v>
      </c>
      <c r="D42" s="34"/>
      <c r="E42" s="34"/>
      <c r="F42" s="34"/>
      <c r="G42" s="34"/>
      <c r="H42" s="34"/>
      <c r="I42" s="34"/>
      <c r="J42" s="34"/>
      <c r="K42" s="34"/>
      <c r="L42" s="34">
        <v>0</v>
      </c>
      <c r="M42" s="34">
        <v>0</v>
      </c>
      <c r="N42" s="34">
        <v>0</v>
      </c>
      <c r="O42" s="34">
        <v>0</v>
      </c>
      <c r="P42" s="34">
        <v>0</v>
      </c>
      <c r="Q42" s="34">
        <v>0</v>
      </c>
      <c r="R42" s="34">
        <v>0</v>
      </c>
      <c r="S42" s="34">
        <v>0</v>
      </c>
      <c r="T42" s="34">
        <v>0</v>
      </c>
      <c r="U42" s="34">
        <v>0</v>
      </c>
      <c r="V42" s="34">
        <v>0</v>
      </c>
      <c r="W42" s="34">
        <v>0</v>
      </c>
      <c r="X42" s="34">
        <v>0</v>
      </c>
      <c r="Y42" s="34">
        <v>0</v>
      </c>
      <c r="Z42" s="34">
        <v>0</v>
      </c>
      <c r="AA42" s="34">
        <v>0</v>
      </c>
      <c r="AB42" s="34">
        <v>0</v>
      </c>
      <c r="AC42" s="34">
        <v>0</v>
      </c>
      <c r="AD42" s="34">
        <v>0</v>
      </c>
      <c r="AE42" s="34">
        <v>0</v>
      </c>
      <c r="AF42" s="34">
        <v>0</v>
      </c>
      <c r="AG42" s="34">
        <v>0</v>
      </c>
      <c r="AH42" s="34">
        <v>0</v>
      </c>
      <c r="AI42" s="34">
        <v>0</v>
      </c>
    </row>
    <row r="43" spans="1:35" x14ac:dyDescent="0.2">
      <c r="A43" t="s">
        <v>39</v>
      </c>
      <c r="B43" s="34" t="s">
        <v>79</v>
      </c>
      <c r="C43" s="36" t="s">
        <v>80</v>
      </c>
      <c r="D43" s="34"/>
      <c r="E43" s="34"/>
      <c r="F43" s="34"/>
      <c r="G43" s="34"/>
      <c r="H43" s="34"/>
      <c r="I43" s="34"/>
      <c r="J43" s="34"/>
      <c r="K43" s="34"/>
      <c r="L43" s="34">
        <v>0</v>
      </c>
      <c r="M43" s="34">
        <v>0</v>
      </c>
      <c r="N43" s="34">
        <v>0</v>
      </c>
      <c r="O43" s="34">
        <v>0</v>
      </c>
      <c r="P43" s="34">
        <v>0</v>
      </c>
      <c r="Q43" s="34">
        <v>0</v>
      </c>
      <c r="R43" s="34">
        <v>0</v>
      </c>
      <c r="S43" s="34">
        <v>0</v>
      </c>
      <c r="T43" s="34">
        <v>0</v>
      </c>
      <c r="U43" s="34">
        <v>0</v>
      </c>
      <c r="V43" s="34">
        <v>0</v>
      </c>
      <c r="W43" s="34">
        <v>0</v>
      </c>
      <c r="X43" s="34">
        <v>0</v>
      </c>
      <c r="Y43" s="34">
        <v>0</v>
      </c>
      <c r="Z43" s="34">
        <v>0</v>
      </c>
      <c r="AA43" s="34">
        <v>0</v>
      </c>
      <c r="AB43" s="34">
        <v>0</v>
      </c>
      <c r="AC43" s="34">
        <v>0</v>
      </c>
      <c r="AD43" s="34">
        <v>0</v>
      </c>
      <c r="AE43" s="34">
        <v>0</v>
      </c>
      <c r="AF43" s="34">
        <v>0</v>
      </c>
      <c r="AG43" s="34">
        <v>0</v>
      </c>
      <c r="AH43" s="34">
        <v>0</v>
      </c>
      <c r="AI43" s="34">
        <v>0</v>
      </c>
    </row>
    <row r="44" spans="1:35" x14ac:dyDescent="0.2">
      <c r="A44" t="s">
        <v>39</v>
      </c>
      <c r="B44" s="34" t="s">
        <v>81</v>
      </c>
      <c r="C44" s="34" t="s">
        <v>82</v>
      </c>
      <c r="D44" s="34"/>
      <c r="E44" s="34"/>
      <c r="F44" s="34"/>
      <c r="G44" s="34"/>
      <c r="H44" s="34"/>
      <c r="I44" s="34"/>
      <c r="J44" s="34"/>
      <c r="K44" s="34"/>
      <c r="L44" s="34">
        <v>0</v>
      </c>
      <c r="M44" s="34">
        <v>0</v>
      </c>
      <c r="N44" s="34">
        <v>0</v>
      </c>
      <c r="O44" s="34">
        <v>0</v>
      </c>
      <c r="P44" s="34">
        <v>0</v>
      </c>
      <c r="Q44" s="34">
        <v>0</v>
      </c>
      <c r="R44" s="34">
        <v>0</v>
      </c>
      <c r="S44" s="34">
        <v>0</v>
      </c>
      <c r="T44" s="34">
        <v>0</v>
      </c>
      <c r="U44" s="34">
        <v>0</v>
      </c>
      <c r="V44" s="34">
        <v>0</v>
      </c>
      <c r="W44" s="34">
        <v>0</v>
      </c>
      <c r="X44" s="34">
        <v>0</v>
      </c>
      <c r="Y44" s="34">
        <v>0</v>
      </c>
      <c r="Z44" s="34">
        <v>0</v>
      </c>
      <c r="AA44" s="34">
        <v>0</v>
      </c>
      <c r="AB44" s="34">
        <v>0</v>
      </c>
      <c r="AC44" s="34">
        <v>0</v>
      </c>
      <c r="AD44" s="34">
        <v>0</v>
      </c>
      <c r="AE44" s="34">
        <v>0</v>
      </c>
      <c r="AF44" s="34">
        <v>0</v>
      </c>
      <c r="AG44" s="34">
        <v>0</v>
      </c>
      <c r="AH44" s="34">
        <v>0</v>
      </c>
      <c r="AI44" s="34">
        <v>0</v>
      </c>
    </row>
    <row r="45" spans="1:35" s="98" customFormat="1" ht="15.75" customHeight="1" x14ac:dyDescent="0.2">
      <c r="C45" s="11" t="s">
        <v>35</v>
      </c>
      <c r="D45" s="105"/>
      <c r="E45" s="105"/>
      <c r="F45" s="105"/>
      <c r="G45" s="105"/>
      <c r="H45" s="105"/>
      <c r="I45" s="105"/>
      <c r="J45" s="105"/>
      <c r="K45" s="105"/>
      <c r="L45" s="105">
        <f t="shared" ref="L45:Y45" si="84">SUM(L27:L44)</f>
        <v>6086.6163615953747</v>
      </c>
      <c r="M45" s="105">
        <f t="shared" si="84"/>
        <v>5717.1920235111411</v>
      </c>
      <c r="N45" s="105">
        <f t="shared" si="84"/>
        <v>5399.6522848024706</v>
      </c>
      <c r="O45" s="105">
        <f t="shared" si="84"/>
        <v>5354.1181842913138</v>
      </c>
      <c r="P45" s="105">
        <f t="shared" si="84"/>
        <v>5082.4908475783477</v>
      </c>
      <c r="Q45" s="105">
        <f t="shared" si="84"/>
        <v>5157.9772727272721</v>
      </c>
      <c r="R45" s="105">
        <f t="shared" si="84"/>
        <v>5230.9532692307694</v>
      </c>
      <c r="S45" s="105">
        <f t="shared" si="84"/>
        <v>5519.1746153846143</v>
      </c>
      <c r="T45" s="105">
        <f t="shared" si="84"/>
        <v>5274.3846153846152</v>
      </c>
      <c r="U45" s="105">
        <f t="shared" si="84"/>
        <v>5136.0328846153852</v>
      </c>
      <c r="V45" s="105">
        <f t="shared" si="84"/>
        <v>4867.0332692307693</v>
      </c>
      <c r="W45" s="105">
        <f t="shared" si="84"/>
        <v>5130.4230769230771</v>
      </c>
      <c r="X45" s="105">
        <f t="shared" si="84"/>
        <v>4730.9184615384611</v>
      </c>
      <c r="Y45" s="105">
        <f t="shared" si="84"/>
        <v>4088.4023076923077</v>
      </c>
      <c r="Z45" s="105">
        <f t="shared" ref="Z45:AE45" si="85">SUM(Z27:Z44)</f>
        <v>3949.106153846154</v>
      </c>
      <c r="AA45" s="105">
        <f t="shared" si="85"/>
        <v>4259.6153846153848</v>
      </c>
      <c r="AB45" s="105">
        <f t="shared" si="85"/>
        <v>4405.4092307692308</v>
      </c>
      <c r="AC45" s="105">
        <f t="shared" si="85"/>
        <v>4361.3615384615387</v>
      </c>
      <c r="AD45" s="105">
        <f t="shared" si="85"/>
        <v>4283.6323076923072</v>
      </c>
      <c r="AE45" s="105">
        <f t="shared" si="85"/>
        <v>4025.1784615384613</v>
      </c>
      <c r="AF45" s="105">
        <f t="shared" ref="AF45:AG45" si="86">SUM(AF27:AF44)</f>
        <v>3982.1966666666667</v>
      </c>
      <c r="AG45" s="105">
        <f t="shared" si="86"/>
        <v>4051.7892307692309</v>
      </c>
      <c r="AH45" s="105">
        <f t="shared" ref="AH45:AI45" si="87">SUM(AH27:AH44)</f>
        <v>4198.9623076923081</v>
      </c>
      <c r="AI45" s="105">
        <f t="shared" si="87"/>
        <v>4173.7361538461537</v>
      </c>
    </row>
    <row r="46" spans="1:35" s="2" customFormat="1" ht="20.100000000000001" customHeight="1" x14ac:dyDescent="0.2">
      <c r="C46" s="1183" t="s">
        <v>106</v>
      </c>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row>
    <row r="47" spans="1:35" ht="18.75" customHeight="1" x14ac:dyDescent="0.2">
      <c r="C47" s="1182" t="s">
        <v>1092</v>
      </c>
      <c r="D47" s="34"/>
      <c r="E47" s="34"/>
      <c r="F47" s="34"/>
      <c r="G47" s="34"/>
      <c r="H47" s="34"/>
      <c r="I47" s="34"/>
      <c r="J47" s="34"/>
      <c r="K47" s="34"/>
      <c r="L47" s="34"/>
      <c r="M47" s="34"/>
      <c r="N47" s="34"/>
      <c r="O47" s="34"/>
      <c r="P47" s="34"/>
      <c r="Q47" s="34"/>
      <c r="S47" s="34"/>
    </row>
    <row r="48" spans="1:35" ht="24.75" customHeight="1" x14ac:dyDescent="0.2">
      <c r="C48" s="790" t="str">
        <f>CONCATENATE(C$1,", continued")</f>
        <v>Table 9a :   Employment by industry, FSM and states, FY2004-FY2018, continued</v>
      </c>
      <c r="D48" s="34"/>
      <c r="E48" s="34"/>
      <c r="F48" s="34"/>
      <c r="G48" s="34"/>
      <c r="H48" s="34"/>
      <c r="I48" s="34"/>
      <c r="J48" s="34"/>
      <c r="K48" s="34"/>
      <c r="L48" s="34"/>
      <c r="M48" s="34"/>
      <c r="N48" s="34"/>
      <c r="O48" s="34"/>
      <c r="P48" s="34"/>
      <c r="Q48" s="34"/>
      <c r="S48" s="34"/>
    </row>
    <row r="49" spans="1:35" ht="20.100000000000001" customHeight="1" x14ac:dyDescent="0.2">
      <c r="C49" s="35" t="s">
        <v>40</v>
      </c>
      <c r="D49" s="1"/>
      <c r="E49" s="1"/>
      <c r="F49" s="1"/>
      <c r="G49" s="1"/>
      <c r="H49" s="1"/>
      <c r="I49" s="1"/>
      <c r="J49" s="1"/>
      <c r="K49" s="1"/>
      <c r="L49" s="1" t="str">
        <f t="shared" ref="L49:W49" si="88">L26</f>
        <v>FY1995</v>
      </c>
      <c r="M49" s="1" t="str">
        <f t="shared" si="88"/>
        <v>FY1996</v>
      </c>
      <c r="N49" s="1" t="str">
        <f t="shared" si="88"/>
        <v>FY1997</v>
      </c>
      <c r="O49" s="1" t="str">
        <f t="shared" si="88"/>
        <v>FY1998</v>
      </c>
      <c r="P49" s="1" t="str">
        <f t="shared" si="88"/>
        <v>FY1999</v>
      </c>
      <c r="Q49" s="1" t="str">
        <f t="shared" si="88"/>
        <v>FY2000</v>
      </c>
      <c r="R49" s="1" t="str">
        <f t="shared" si="88"/>
        <v>FY2001</v>
      </c>
      <c r="S49" s="1" t="str">
        <f t="shared" si="88"/>
        <v>FY2002</v>
      </c>
      <c r="T49" s="1" t="str">
        <f t="shared" si="88"/>
        <v>FY2003</v>
      </c>
      <c r="U49" s="1" t="str">
        <f t="shared" si="88"/>
        <v>FY2004</v>
      </c>
      <c r="V49" s="1" t="str">
        <f t="shared" si="88"/>
        <v>FY2005</v>
      </c>
      <c r="W49" s="1" t="str">
        <f t="shared" si="88"/>
        <v>FY2006</v>
      </c>
      <c r="X49" s="1" t="str">
        <f t="shared" ref="X49:AD49" si="89">X26</f>
        <v>FY2007</v>
      </c>
      <c r="Y49" s="1" t="str">
        <f t="shared" si="89"/>
        <v>FY2008</v>
      </c>
      <c r="Z49" s="1" t="str">
        <f t="shared" si="89"/>
        <v>FY2009</v>
      </c>
      <c r="AA49" s="1" t="str">
        <f t="shared" si="89"/>
        <v>FY2010</v>
      </c>
      <c r="AB49" s="1" t="str">
        <f t="shared" si="89"/>
        <v>FY2011</v>
      </c>
      <c r="AC49" s="1" t="str">
        <f t="shared" si="89"/>
        <v>FY2012</v>
      </c>
      <c r="AD49" s="1" t="str">
        <f t="shared" si="89"/>
        <v>FY2013</v>
      </c>
      <c r="AE49" s="1" t="str">
        <f t="shared" ref="AE49:AF49" si="90">AE26</f>
        <v>FY2014</v>
      </c>
      <c r="AF49" s="1" t="str">
        <f t="shared" si="90"/>
        <v>FY2015</v>
      </c>
      <c r="AG49" s="1" t="str">
        <f t="shared" ref="AG49:AH49" si="91">AG26</f>
        <v>FY2016</v>
      </c>
      <c r="AH49" s="1" t="str">
        <f t="shared" si="91"/>
        <v>FY2017</v>
      </c>
      <c r="AI49" s="1" t="str">
        <f t="shared" ref="AI49" si="92">AI26</f>
        <v>FY2018</v>
      </c>
    </row>
    <row r="50" spans="1:35" ht="20.100000000000001" customHeight="1" x14ac:dyDescent="0.2">
      <c r="A50" t="s">
        <v>40</v>
      </c>
      <c r="B50" s="34" t="s">
        <v>48</v>
      </c>
      <c r="C50" s="36" t="s">
        <v>49</v>
      </c>
      <c r="D50" s="34"/>
      <c r="E50" s="34"/>
      <c r="F50" s="34"/>
      <c r="G50" s="34"/>
      <c r="H50" s="34"/>
      <c r="I50" s="34"/>
      <c r="J50" s="34"/>
      <c r="K50" s="34"/>
      <c r="L50" s="34">
        <v>1</v>
      </c>
      <c r="M50" s="34">
        <v>1</v>
      </c>
      <c r="N50" s="34">
        <v>1</v>
      </c>
      <c r="O50" s="34">
        <v>1</v>
      </c>
      <c r="P50" s="34">
        <v>1</v>
      </c>
      <c r="Q50" s="34">
        <v>1</v>
      </c>
      <c r="R50" s="34">
        <v>1</v>
      </c>
      <c r="S50" s="34">
        <v>0.5</v>
      </c>
      <c r="T50" s="34">
        <v>0</v>
      </c>
      <c r="U50" s="34">
        <v>1</v>
      </c>
      <c r="V50" s="34">
        <v>4</v>
      </c>
      <c r="W50" s="34">
        <v>3</v>
      </c>
      <c r="X50" s="34">
        <v>1.75</v>
      </c>
      <c r="Y50" s="34">
        <v>1.5</v>
      </c>
      <c r="Z50" s="34">
        <v>1</v>
      </c>
      <c r="AA50" s="34">
        <v>0.75</v>
      </c>
      <c r="AB50" s="34">
        <v>0</v>
      </c>
      <c r="AC50" s="34">
        <v>2</v>
      </c>
      <c r="AD50" s="34">
        <v>14.75</v>
      </c>
      <c r="AE50" s="34">
        <v>28.75</v>
      </c>
      <c r="AF50" s="34">
        <v>18</v>
      </c>
      <c r="AG50" s="34">
        <v>11.25</v>
      </c>
      <c r="AH50" s="34">
        <v>9.25</v>
      </c>
      <c r="AI50" s="34">
        <v>6.75</v>
      </c>
    </row>
    <row r="51" spans="1:35" x14ac:dyDescent="0.2">
      <c r="A51" t="s">
        <v>40</v>
      </c>
      <c r="B51" s="34" t="s">
        <v>50</v>
      </c>
      <c r="C51" s="36" t="s">
        <v>51</v>
      </c>
      <c r="D51" s="34"/>
      <c r="E51" s="34"/>
      <c r="F51" s="34"/>
      <c r="G51" s="34"/>
      <c r="H51" s="34"/>
      <c r="I51" s="34"/>
      <c r="J51" s="34"/>
      <c r="K51" s="34"/>
      <c r="L51" s="34">
        <v>74.25</v>
      </c>
      <c r="M51" s="34">
        <v>66</v>
      </c>
      <c r="N51" s="34">
        <v>44.25</v>
      </c>
      <c r="O51" s="34">
        <v>56.5</v>
      </c>
      <c r="P51" s="34">
        <v>62.38</v>
      </c>
      <c r="Q51" s="34">
        <v>46.75</v>
      </c>
      <c r="R51" s="34">
        <v>14.25</v>
      </c>
      <c r="S51" s="34">
        <v>0</v>
      </c>
      <c r="T51" s="34">
        <v>0</v>
      </c>
      <c r="U51" s="34">
        <v>0</v>
      </c>
      <c r="V51" s="34">
        <v>0</v>
      </c>
      <c r="W51" s="34">
        <v>0</v>
      </c>
      <c r="X51" s="34">
        <v>1.5</v>
      </c>
      <c r="Y51" s="34">
        <v>6</v>
      </c>
      <c r="Z51" s="34">
        <v>27.25</v>
      </c>
      <c r="AA51" s="34">
        <v>32</v>
      </c>
      <c r="AB51" s="34">
        <v>32.5</v>
      </c>
      <c r="AC51" s="34">
        <v>27.5</v>
      </c>
      <c r="AD51" s="34">
        <v>21</v>
      </c>
      <c r="AE51" s="34">
        <v>21</v>
      </c>
      <c r="AF51" s="34">
        <v>15.5</v>
      </c>
      <c r="AG51" s="34">
        <v>25.5</v>
      </c>
      <c r="AH51" s="34">
        <v>29.25</v>
      </c>
      <c r="AI51" s="34">
        <v>39.5</v>
      </c>
    </row>
    <row r="52" spans="1:35" x14ac:dyDescent="0.2">
      <c r="A52" t="s">
        <v>40</v>
      </c>
      <c r="B52" s="34" t="s">
        <v>52</v>
      </c>
      <c r="C52" s="36" t="s">
        <v>53</v>
      </c>
      <c r="D52" s="34"/>
      <c r="E52" s="34"/>
      <c r="F52" s="34"/>
      <c r="G52" s="34"/>
      <c r="H52" s="34"/>
      <c r="I52" s="34"/>
      <c r="J52" s="34"/>
      <c r="K52" s="34"/>
      <c r="L52" s="34">
        <v>0</v>
      </c>
      <c r="M52" s="34">
        <v>0</v>
      </c>
      <c r="N52" s="34">
        <v>0</v>
      </c>
      <c r="O52" s="34">
        <v>0</v>
      </c>
      <c r="P52" s="34">
        <v>0</v>
      </c>
      <c r="Q52" s="34">
        <v>0</v>
      </c>
      <c r="R52" s="34">
        <v>0</v>
      </c>
      <c r="S52" s="34">
        <v>0</v>
      </c>
      <c r="T52" s="34">
        <v>0</v>
      </c>
      <c r="U52" s="34">
        <v>0</v>
      </c>
      <c r="V52" s="34">
        <v>0</v>
      </c>
      <c r="W52" s="34">
        <v>0</v>
      </c>
      <c r="X52" s="34">
        <v>0</v>
      </c>
      <c r="Y52" s="34">
        <v>0</v>
      </c>
      <c r="Z52" s="34">
        <v>0</v>
      </c>
      <c r="AA52" s="34">
        <v>0</v>
      </c>
      <c r="AB52" s="34">
        <v>0</v>
      </c>
      <c r="AC52" s="34">
        <v>0</v>
      </c>
      <c r="AD52" s="34">
        <v>0</v>
      </c>
      <c r="AE52" s="34">
        <v>0</v>
      </c>
      <c r="AF52" s="34">
        <v>0</v>
      </c>
      <c r="AG52" s="34">
        <v>0</v>
      </c>
      <c r="AH52" s="34">
        <v>0</v>
      </c>
      <c r="AI52" s="34">
        <v>0</v>
      </c>
    </row>
    <row r="53" spans="1:35" x14ac:dyDescent="0.2">
      <c r="A53" t="s">
        <v>40</v>
      </c>
      <c r="B53" s="34" t="s">
        <v>54</v>
      </c>
      <c r="C53" s="36" t="s">
        <v>55</v>
      </c>
      <c r="D53" s="34"/>
      <c r="E53" s="34"/>
      <c r="F53" s="34"/>
      <c r="G53" s="34"/>
      <c r="H53" s="34"/>
      <c r="I53" s="34"/>
      <c r="J53" s="34"/>
      <c r="K53" s="34"/>
      <c r="L53" s="34">
        <v>21.88</v>
      </c>
      <c r="M53" s="34">
        <v>28.63</v>
      </c>
      <c r="N53" s="34">
        <v>32</v>
      </c>
      <c r="O53" s="34">
        <v>35.25</v>
      </c>
      <c r="P53" s="34">
        <v>31.63</v>
      </c>
      <c r="Q53" s="34">
        <v>34</v>
      </c>
      <c r="R53" s="34">
        <v>24.25</v>
      </c>
      <c r="S53" s="34">
        <v>30.25</v>
      </c>
      <c r="T53" s="34">
        <v>25.75</v>
      </c>
      <c r="U53" s="34">
        <v>20.25</v>
      </c>
      <c r="V53" s="34">
        <v>19.25</v>
      </c>
      <c r="W53" s="34">
        <v>26</v>
      </c>
      <c r="X53" s="34">
        <v>36</v>
      </c>
      <c r="Y53" s="34">
        <v>37.25</v>
      </c>
      <c r="Z53" s="34">
        <v>41</v>
      </c>
      <c r="AA53" s="34">
        <v>33</v>
      </c>
      <c r="AB53" s="34">
        <v>25.75</v>
      </c>
      <c r="AC53" s="34">
        <v>23.88</v>
      </c>
      <c r="AD53" s="34">
        <v>28.5</v>
      </c>
      <c r="AE53" s="34">
        <v>27.5</v>
      </c>
      <c r="AF53" s="34">
        <v>28.88</v>
      </c>
      <c r="AG53" s="34">
        <v>32</v>
      </c>
      <c r="AH53" s="34">
        <v>33.25</v>
      </c>
      <c r="AI53" s="34">
        <v>41</v>
      </c>
    </row>
    <row r="54" spans="1:35" x14ac:dyDescent="0.2">
      <c r="A54" t="s">
        <v>40</v>
      </c>
      <c r="B54" s="34" t="s">
        <v>56</v>
      </c>
      <c r="C54" s="36" t="s">
        <v>57</v>
      </c>
      <c r="D54" s="34"/>
      <c r="E54" s="34"/>
      <c r="F54" s="34"/>
      <c r="G54" s="34"/>
      <c r="H54" s="34"/>
      <c r="I54" s="34"/>
      <c r="J54" s="34"/>
      <c r="K54" s="34"/>
      <c r="L54" s="34">
        <v>27.5</v>
      </c>
      <c r="M54" s="34">
        <v>28.75</v>
      </c>
      <c r="N54" s="34">
        <v>33</v>
      </c>
      <c r="O54" s="34">
        <v>32.75</v>
      </c>
      <c r="P54" s="34">
        <v>34</v>
      </c>
      <c r="Q54" s="34">
        <v>38.75</v>
      </c>
      <c r="R54" s="34">
        <v>30.75</v>
      </c>
      <c r="S54" s="34">
        <v>32.5</v>
      </c>
      <c r="T54" s="34">
        <v>33.75</v>
      </c>
      <c r="U54" s="34">
        <v>33</v>
      </c>
      <c r="V54" s="34">
        <v>31</v>
      </c>
      <c r="W54" s="34">
        <v>34.25</v>
      </c>
      <c r="X54" s="34">
        <v>27.25</v>
      </c>
      <c r="Y54" s="34">
        <v>25.5</v>
      </c>
      <c r="Z54" s="34">
        <v>26.5</v>
      </c>
      <c r="AA54" s="34">
        <v>24.75</v>
      </c>
      <c r="AB54" s="34">
        <v>24.25</v>
      </c>
      <c r="AC54" s="34">
        <v>24.5</v>
      </c>
      <c r="AD54" s="34">
        <v>24.25</v>
      </c>
      <c r="AE54" s="34">
        <v>26.5</v>
      </c>
      <c r="AF54" s="34">
        <v>32.25</v>
      </c>
      <c r="AG54" s="34">
        <v>32</v>
      </c>
      <c r="AH54" s="34">
        <v>32</v>
      </c>
      <c r="AI54" s="34">
        <v>31.25</v>
      </c>
    </row>
    <row r="55" spans="1:35" x14ac:dyDescent="0.2">
      <c r="A55" t="s">
        <v>40</v>
      </c>
      <c r="B55" s="34" t="s">
        <v>58</v>
      </c>
      <c r="C55" s="36" t="s">
        <v>59</v>
      </c>
      <c r="D55" s="34"/>
      <c r="E55" s="34"/>
      <c r="F55" s="34"/>
      <c r="G55" s="34"/>
      <c r="H55" s="34"/>
      <c r="I55" s="34"/>
      <c r="J55" s="34"/>
      <c r="K55" s="34"/>
      <c r="L55" s="34">
        <v>34.5</v>
      </c>
      <c r="M55" s="34">
        <v>50.75</v>
      </c>
      <c r="N55" s="34">
        <v>52.5</v>
      </c>
      <c r="O55" s="34">
        <v>81</v>
      </c>
      <c r="P55" s="34">
        <v>126.25</v>
      </c>
      <c r="Q55" s="34">
        <v>159.75</v>
      </c>
      <c r="R55" s="34">
        <v>110.38</v>
      </c>
      <c r="S55" s="34">
        <v>103</v>
      </c>
      <c r="T55" s="34">
        <v>139.75</v>
      </c>
      <c r="U55" s="34">
        <v>154.13</v>
      </c>
      <c r="V55" s="34">
        <v>120.75</v>
      </c>
      <c r="W55" s="34">
        <v>115.13</v>
      </c>
      <c r="X55" s="34">
        <v>90.25</v>
      </c>
      <c r="Y55" s="34">
        <v>89.25</v>
      </c>
      <c r="Z55" s="34">
        <v>147.75</v>
      </c>
      <c r="AA55" s="34">
        <v>94.75</v>
      </c>
      <c r="AB55" s="34">
        <v>91.25</v>
      </c>
      <c r="AC55" s="34">
        <v>156.5</v>
      </c>
      <c r="AD55" s="34">
        <v>128.25</v>
      </c>
      <c r="AE55" s="34">
        <v>65.5</v>
      </c>
      <c r="AF55" s="34">
        <v>91</v>
      </c>
      <c r="AG55" s="34">
        <v>73.75</v>
      </c>
      <c r="AH55" s="34">
        <v>56</v>
      </c>
      <c r="AI55" s="34">
        <v>62.5</v>
      </c>
    </row>
    <row r="56" spans="1:35" x14ac:dyDescent="0.2">
      <c r="A56" t="s">
        <v>40</v>
      </c>
      <c r="B56" s="34" t="s">
        <v>60</v>
      </c>
      <c r="C56" s="36" t="s">
        <v>61</v>
      </c>
      <c r="D56" s="34"/>
      <c r="E56" s="34"/>
      <c r="F56" s="34"/>
      <c r="G56" s="34"/>
      <c r="H56" s="34"/>
      <c r="I56" s="34"/>
      <c r="J56" s="34"/>
      <c r="K56" s="34"/>
      <c r="L56" s="34">
        <v>218.25</v>
      </c>
      <c r="M56" s="34">
        <v>227.25</v>
      </c>
      <c r="N56" s="34">
        <v>226</v>
      </c>
      <c r="O56" s="34">
        <v>244.5</v>
      </c>
      <c r="P56" s="34">
        <v>254.13</v>
      </c>
      <c r="Q56" s="34">
        <v>260.13</v>
      </c>
      <c r="R56" s="34">
        <v>268.38</v>
      </c>
      <c r="S56" s="34">
        <v>275.25</v>
      </c>
      <c r="T56" s="34">
        <v>329</v>
      </c>
      <c r="U56" s="34">
        <v>326.13</v>
      </c>
      <c r="V56" s="34">
        <v>288.13</v>
      </c>
      <c r="W56" s="34">
        <v>282</v>
      </c>
      <c r="X56" s="34">
        <v>256.38</v>
      </c>
      <c r="Y56" s="34">
        <v>255.75</v>
      </c>
      <c r="Z56" s="34">
        <v>260.88</v>
      </c>
      <c r="AA56" s="34">
        <v>283.5</v>
      </c>
      <c r="AB56" s="34">
        <v>267.38</v>
      </c>
      <c r="AC56" s="34">
        <v>268</v>
      </c>
      <c r="AD56" s="34">
        <v>262.88</v>
      </c>
      <c r="AE56" s="34">
        <v>225.25</v>
      </c>
      <c r="AF56" s="34">
        <v>199.63</v>
      </c>
      <c r="AG56" s="34">
        <v>203.13</v>
      </c>
      <c r="AH56" s="34">
        <v>223</v>
      </c>
      <c r="AI56" s="34">
        <v>251.25</v>
      </c>
    </row>
    <row r="57" spans="1:35" x14ac:dyDescent="0.2">
      <c r="A57" t="s">
        <v>40</v>
      </c>
      <c r="B57" s="34" t="s">
        <v>62</v>
      </c>
      <c r="C57" s="36" t="s">
        <v>63</v>
      </c>
      <c r="D57" s="34"/>
      <c r="E57" s="34"/>
      <c r="F57" s="34"/>
      <c r="G57" s="34"/>
      <c r="H57" s="34"/>
      <c r="I57" s="34"/>
      <c r="J57" s="34"/>
      <c r="K57" s="34"/>
      <c r="L57" s="34">
        <v>79.5</v>
      </c>
      <c r="M57" s="34">
        <v>86.75</v>
      </c>
      <c r="N57" s="34">
        <v>89.13</v>
      </c>
      <c r="O57" s="34">
        <v>82</v>
      </c>
      <c r="P57" s="34">
        <v>83</v>
      </c>
      <c r="Q57" s="34">
        <v>88.25</v>
      </c>
      <c r="R57" s="34">
        <v>78.5</v>
      </c>
      <c r="S57" s="34">
        <v>82</v>
      </c>
      <c r="T57" s="34">
        <v>81.13</v>
      </c>
      <c r="U57" s="34">
        <v>72.5</v>
      </c>
      <c r="V57" s="34">
        <v>70.25</v>
      </c>
      <c r="W57" s="34">
        <v>71</v>
      </c>
      <c r="X57" s="34">
        <v>73.5</v>
      </c>
      <c r="Y57" s="34">
        <v>67.5</v>
      </c>
      <c r="Z57" s="34">
        <v>63.75</v>
      </c>
      <c r="AA57" s="34">
        <v>69.75</v>
      </c>
      <c r="AB57" s="34">
        <v>69.75</v>
      </c>
      <c r="AC57" s="34">
        <v>67</v>
      </c>
      <c r="AD57" s="34">
        <v>60.5</v>
      </c>
      <c r="AE57" s="34">
        <v>63</v>
      </c>
      <c r="AF57" s="34">
        <v>59.75</v>
      </c>
      <c r="AG57" s="34">
        <v>51.75</v>
      </c>
      <c r="AH57" s="34">
        <v>47.75</v>
      </c>
      <c r="AI57" s="34">
        <v>53.75</v>
      </c>
    </row>
    <row r="58" spans="1:35" x14ac:dyDescent="0.2">
      <c r="A58" t="s">
        <v>40</v>
      </c>
      <c r="B58" s="34" t="s">
        <v>64</v>
      </c>
      <c r="C58" s="36" t="s">
        <v>65</v>
      </c>
      <c r="D58" s="34"/>
      <c r="E58" s="34"/>
      <c r="F58" s="34"/>
      <c r="G58" s="34"/>
      <c r="H58" s="34"/>
      <c r="I58" s="34"/>
      <c r="J58" s="34"/>
      <c r="K58" s="34"/>
      <c r="L58" s="34">
        <v>32</v>
      </c>
      <c r="M58" s="34">
        <v>36.5</v>
      </c>
      <c r="N58" s="34">
        <v>35</v>
      </c>
      <c r="O58" s="34">
        <v>30.63</v>
      </c>
      <c r="P58" s="34">
        <v>31.38</v>
      </c>
      <c r="Q58" s="34">
        <v>63.75</v>
      </c>
      <c r="R58" s="34">
        <v>57.25</v>
      </c>
      <c r="S58" s="34">
        <v>54.63</v>
      </c>
      <c r="T58" s="34">
        <v>44</v>
      </c>
      <c r="U58" s="34">
        <v>50</v>
      </c>
      <c r="V58" s="34">
        <v>55.25</v>
      </c>
      <c r="W58" s="34">
        <v>61.25</v>
      </c>
      <c r="X58" s="34">
        <v>56.25</v>
      </c>
      <c r="Y58" s="34">
        <v>58.38</v>
      </c>
      <c r="Z58" s="34">
        <v>61</v>
      </c>
      <c r="AA58" s="34">
        <v>64.5</v>
      </c>
      <c r="AB58" s="34">
        <v>62</v>
      </c>
      <c r="AC58" s="34">
        <v>63</v>
      </c>
      <c r="AD58" s="34">
        <v>57.88</v>
      </c>
      <c r="AE58" s="34">
        <v>62.63</v>
      </c>
      <c r="AF58" s="34">
        <v>65.5</v>
      </c>
      <c r="AG58" s="34">
        <v>80.5</v>
      </c>
      <c r="AH58" s="34">
        <v>80.63</v>
      </c>
      <c r="AI58" s="34">
        <v>88.25</v>
      </c>
    </row>
    <row r="59" spans="1:35" x14ac:dyDescent="0.2">
      <c r="A59" t="s">
        <v>40</v>
      </c>
      <c r="B59" s="34" t="s">
        <v>66</v>
      </c>
      <c r="C59" s="111" t="s">
        <v>917</v>
      </c>
      <c r="D59" s="34"/>
      <c r="E59" s="34"/>
      <c r="F59" s="34"/>
      <c r="G59" s="34"/>
      <c r="H59" s="34"/>
      <c r="I59" s="34"/>
      <c r="J59" s="34"/>
      <c r="K59" s="34"/>
      <c r="L59" s="34">
        <v>0.5</v>
      </c>
      <c r="M59" s="34">
        <v>0</v>
      </c>
      <c r="N59" s="34">
        <v>0</v>
      </c>
      <c r="O59" s="34">
        <v>0</v>
      </c>
      <c r="P59" s="34">
        <v>0</v>
      </c>
      <c r="Q59" s="34">
        <v>0</v>
      </c>
      <c r="R59" s="34">
        <v>0</v>
      </c>
      <c r="S59" s="34">
        <v>0</v>
      </c>
      <c r="T59" s="34">
        <v>0.75</v>
      </c>
      <c r="U59" s="34">
        <v>3.75</v>
      </c>
      <c r="V59" s="34">
        <v>4.25</v>
      </c>
      <c r="W59" s="34">
        <v>3</v>
      </c>
      <c r="X59" s="34">
        <v>5</v>
      </c>
      <c r="Y59" s="34">
        <v>4.25</v>
      </c>
      <c r="Z59" s="34">
        <v>4.5</v>
      </c>
      <c r="AA59" s="34">
        <v>10.5</v>
      </c>
      <c r="AB59" s="34">
        <v>12.75</v>
      </c>
      <c r="AC59" s="34">
        <v>13.88</v>
      </c>
      <c r="AD59" s="34">
        <v>12.38</v>
      </c>
      <c r="AE59" s="34">
        <v>18.75</v>
      </c>
      <c r="AF59" s="34">
        <v>25</v>
      </c>
      <c r="AG59" s="34">
        <v>28.25</v>
      </c>
      <c r="AH59" s="34">
        <v>20.75</v>
      </c>
      <c r="AI59" s="34">
        <v>17</v>
      </c>
    </row>
    <row r="60" spans="1:35" x14ac:dyDescent="0.2">
      <c r="A60" t="s">
        <v>40</v>
      </c>
      <c r="B60" s="34" t="s">
        <v>83</v>
      </c>
      <c r="C60" s="36" t="s">
        <v>68</v>
      </c>
      <c r="D60" s="34"/>
      <c r="E60" s="34"/>
      <c r="F60" s="34"/>
      <c r="G60" s="34"/>
      <c r="H60" s="34"/>
      <c r="I60" s="34"/>
      <c r="J60" s="34"/>
      <c r="K60" s="34"/>
      <c r="L60" s="34">
        <v>23</v>
      </c>
      <c r="M60" s="34">
        <v>34.5</v>
      </c>
      <c r="N60" s="34">
        <v>39.380000000000003</v>
      </c>
      <c r="O60" s="34">
        <v>38.130000000000003</v>
      </c>
      <c r="P60" s="34">
        <v>36.5</v>
      </c>
      <c r="Q60" s="34">
        <v>32.75</v>
      </c>
      <c r="R60" s="34">
        <v>32</v>
      </c>
      <c r="S60" s="34">
        <v>26.75</v>
      </c>
      <c r="T60" s="34">
        <v>24.63</v>
      </c>
      <c r="U60" s="34">
        <v>24</v>
      </c>
      <c r="V60" s="34">
        <v>30.38</v>
      </c>
      <c r="W60" s="34">
        <v>33.75</v>
      </c>
      <c r="X60" s="34">
        <v>34.25</v>
      </c>
      <c r="Y60" s="34">
        <v>27.13</v>
      </c>
      <c r="Z60" s="34">
        <v>31.38</v>
      </c>
      <c r="AA60" s="34">
        <v>29.5</v>
      </c>
      <c r="AB60" s="34">
        <v>31.13</v>
      </c>
      <c r="AC60" s="34">
        <v>33.130000000000003</v>
      </c>
      <c r="AD60" s="34">
        <v>33.75</v>
      </c>
      <c r="AE60" s="34">
        <v>35.75</v>
      </c>
      <c r="AF60" s="34">
        <v>30.25</v>
      </c>
      <c r="AG60" s="34">
        <v>35</v>
      </c>
      <c r="AH60" s="34">
        <v>39.25</v>
      </c>
      <c r="AI60" s="34">
        <v>42.13</v>
      </c>
    </row>
    <row r="61" spans="1:35" x14ac:dyDescent="0.2">
      <c r="A61" t="s">
        <v>40</v>
      </c>
      <c r="B61" s="34" t="s">
        <v>69</v>
      </c>
      <c r="C61" s="36" t="s">
        <v>70</v>
      </c>
      <c r="D61" s="34"/>
      <c r="E61" s="34"/>
      <c r="F61" s="34"/>
      <c r="G61" s="34"/>
      <c r="H61" s="34"/>
      <c r="I61" s="34"/>
      <c r="J61" s="34"/>
      <c r="K61" s="34"/>
      <c r="L61" s="34">
        <v>884.22099760008723</v>
      </c>
      <c r="M61" s="34">
        <v>906.58357738040297</v>
      </c>
      <c r="N61" s="34">
        <v>864.4145031089779</v>
      </c>
      <c r="O61" s="34">
        <v>763.3786335508546</v>
      </c>
      <c r="P61" s="34">
        <v>752.53148148148148</v>
      </c>
      <c r="Q61" s="34">
        <v>736.84</v>
      </c>
      <c r="R61" s="34">
        <v>735.32692307692298</v>
      </c>
      <c r="S61" s="34">
        <v>748.61076923076928</v>
      </c>
      <c r="T61" s="34">
        <v>773.98076923076917</v>
      </c>
      <c r="U61" s="34">
        <v>745.42307692307691</v>
      </c>
      <c r="V61" s="34">
        <v>762.90384615384619</v>
      </c>
      <c r="W61" s="34">
        <v>766.87076923076927</v>
      </c>
      <c r="X61" s="34">
        <v>735.38</v>
      </c>
      <c r="Y61" s="34">
        <v>662.70777777777778</v>
      </c>
      <c r="Z61" s="34">
        <v>642.47615384615381</v>
      </c>
      <c r="AA61" s="34">
        <v>641.03384615384618</v>
      </c>
      <c r="AB61" s="34">
        <v>632.86538461538464</v>
      </c>
      <c r="AC61" s="34">
        <v>650.36</v>
      </c>
      <c r="AD61" s="34">
        <v>644.48076923076917</v>
      </c>
      <c r="AE61" s="34">
        <v>655.25</v>
      </c>
      <c r="AF61" s="34">
        <v>655.83102564102558</v>
      </c>
      <c r="AG61" s="34">
        <v>660.65384615384619</v>
      </c>
      <c r="AH61" s="34">
        <v>659.08444816053509</v>
      </c>
      <c r="AI61" s="34">
        <v>665.24190100576095</v>
      </c>
    </row>
    <row r="62" spans="1:35" x14ac:dyDescent="0.2">
      <c r="A62" t="s">
        <v>40</v>
      </c>
      <c r="B62" s="34" t="s">
        <v>71</v>
      </c>
      <c r="C62" s="111" t="s">
        <v>1093</v>
      </c>
      <c r="D62" s="34"/>
      <c r="E62" s="34"/>
      <c r="F62" s="34"/>
      <c r="G62" s="34"/>
      <c r="H62" s="34"/>
      <c r="I62" s="34"/>
      <c r="J62" s="34"/>
      <c r="K62" s="34"/>
      <c r="L62" s="34">
        <v>20.75</v>
      </c>
      <c r="M62" s="34">
        <v>0</v>
      </c>
      <c r="N62" s="34">
        <v>0</v>
      </c>
      <c r="O62" s="34">
        <v>0</v>
      </c>
      <c r="P62" s="34">
        <v>0</v>
      </c>
      <c r="Q62" s="34">
        <v>2.5</v>
      </c>
      <c r="R62" s="34">
        <v>43.75</v>
      </c>
      <c r="S62" s="34">
        <v>34</v>
      </c>
      <c r="T62" s="34">
        <v>5.25</v>
      </c>
      <c r="U62" s="34">
        <v>1</v>
      </c>
      <c r="V62" s="34">
        <v>0.75</v>
      </c>
      <c r="W62" s="34">
        <v>0</v>
      </c>
      <c r="X62" s="34">
        <v>28.25</v>
      </c>
      <c r="Y62" s="34">
        <v>1.5</v>
      </c>
      <c r="Z62" s="34">
        <v>1.25</v>
      </c>
      <c r="AA62" s="34">
        <v>0</v>
      </c>
      <c r="AB62" s="34">
        <v>0</v>
      </c>
      <c r="AC62" s="34">
        <v>0</v>
      </c>
      <c r="AD62" s="34">
        <v>0</v>
      </c>
      <c r="AE62" s="34">
        <v>0</v>
      </c>
      <c r="AF62" s="34">
        <v>0</v>
      </c>
      <c r="AG62" s="34">
        <v>0</v>
      </c>
      <c r="AH62" s="34">
        <v>0</v>
      </c>
      <c r="AI62" s="34">
        <v>0</v>
      </c>
    </row>
    <row r="63" spans="1:35" x14ac:dyDescent="0.2">
      <c r="A63" t="s">
        <v>40</v>
      </c>
      <c r="B63" s="34" t="s">
        <v>73</v>
      </c>
      <c r="C63" s="111" t="s">
        <v>1094</v>
      </c>
      <c r="D63" s="34"/>
      <c r="E63" s="34"/>
      <c r="F63" s="34"/>
      <c r="G63" s="34"/>
      <c r="H63" s="34"/>
      <c r="I63" s="34"/>
      <c r="J63" s="34"/>
      <c r="K63" s="34"/>
      <c r="L63" s="34">
        <v>0</v>
      </c>
      <c r="M63" s="34">
        <v>0</v>
      </c>
      <c r="N63" s="34">
        <v>0</v>
      </c>
      <c r="O63" s="34">
        <v>0</v>
      </c>
      <c r="P63" s="34">
        <v>0</v>
      </c>
      <c r="Q63" s="34">
        <v>0</v>
      </c>
      <c r="R63" s="34">
        <v>0</v>
      </c>
      <c r="S63" s="34">
        <v>0</v>
      </c>
      <c r="T63" s="34">
        <v>0</v>
      </c>
      <c r="U63" s="34">
        <v>0.75</v>
      </c>
      <c r="V63" s="34">
        <v>1</v>
      </c>
      <c r="W63" s="34">
        <v>1.5</v>
      </c>
      <c r="X63" s="34">
        <v>1</v>
      </c>
      <c r="Y63" s="34">
        <v>1</v>
      </c>
      <c r="Z63" s="34">
        <v>0</v>
      </c>
      <c r="AA63" s="34">
        <v>0</v>
      </c>
      <c r="AB63" s="34">
        <v>0</v>
      </c>
      <c r="AC63" s="34">
        <v>0</v>
      </c>
      <c r="AD63" s="34">
        <v>0</v>
      </c>
      <c r="AE63" s="34">
        <v>0</v>
      </c>
      <c r="AF63" s="34">
        <v>0</v>
      </c>
      <c r="AG63" s="34">
        <v>0</v>
      </c>
      <c r="AH63" s="34">
        <v>0</v>
      </c>
      <c r="AI63" s="34">
        <v>0</v>
      </c>
    </row>
    <row r="64" spans="1:35" x14ac:dyDescent="0.2">
      <c r="A64" t="s">
        <v>40</v>
      </c>
      <c r="B64" s="34" t="s">
        <v>75</v>
      </c>
      <c r="C64" s="36" t="s">
        <v>76</v>
      </c>
      <c r="D64" s="34"/>
      <c r="E64" s="34"/>
      <c r="F64" s="34"/>
      <c r="G64" s="34"/>
      <c r="H64" s="34"/>
      <c r="I64" s="34"/>
      <c r="J64" s="34"/>
      <c r="K64" s="34"/>
      <c r="L64" s="34">
        <v>25.75</v>
      </c>
      <c r="M64" s="34">
        <v>27.75</v>
      </c>
      <c r="N64" s="34">
        <v>18.25</v>
      </c>
      <c r="O64" s="34">
        <v>18.5</v>
      </c>
      <c r="P64" s="34">
        <v>14.5</v>
      </c>
      <c r="Q64" s="34">
        <v>42.25</v>
      </c>
      <c r="R64" s="34">
        <v>58.5</v>
      </c>
      <c r="S64" s="34">
        <v>63.75</v>
      </c>
      <c r="T64" s="34">
        <v>63.25</v>
      </c>
      <c r="U64" s="34">
        <v>15.75</v>
      </c>
      <c r="V64" s="34">
        <v>19.38</v>
      </c>
      <c r="W64" s="34">
        <v>31.25</v>
      </c>
      <c r="X64" s="34">
        <v>46.5</v>
      </c>
      <c r="Y64" s="34">
        <v>31.5</v>
      </c>
      <c r="Z64" s="34">
        <v>20.38</v>
      </c>
      <c r="AA64" s="34">
        <v>17</v>
      </c>
      <c r="AB64" s="34">
        <v>17.25</v>
      </c>
      <c r="AC64" s="34">
        <v>17</v>
      </c>
      <c r="AD64" s="34">
        <v>15.75</v>
      </c>
      <c r="AE64" s="34">
        <v>17.5</v>
      </c>
      <c r="AF64" s="34">
        <v>19</v>
      </c>
      <c r="AG64" s="34">
        <v>19.88</v>
      </c>
      <c r="AH64" s="34">
        <v>21</v>
      </c>
      <c r="AI64" s="34">
        <v>18.5</v>
      </c>
    </row>
    <row r="65" spans="1:35" x14ac:dyDescent="0.2">
      <c r="A65" t="s">
        <v>40</v>
      </c>
      <c r="B65" s="34" t="s">
        <v>77</v>
      </c>
      <c r="C65" s="36" t="s">
        <v>78</v>
      </c>
      <c r="D65" s="34"/>
      <c r="E65" s="34"/>
      <c r="F65" s="34"/>
      <c r="G65" s="34"/>
      <c r="H65" s="34"/>
      <c r="I65" s="34"/>
      <c r="J65" s="34"/>
      <c r="K65" s="34"/>
      <c r="L65" s="34">
        <v>0</v>
      </c>
      <c r="M65" s="34">
        <v>0</v>
      </c>
      <c r="N65" s="34">
        <v>0</v>
      </c>
      <c r="O65" s="34">
        <v>0</v>
      </c>
      <c r="P65" s="34">
        <v>0</v>
      </c>
      <c r="Q65" s="34">
        <v>0</v>
      </c>
      <c r="R65" s="34">
        <v>0</v>
      </c>
      <c r="S65" s="34">
        <v>0.75</v>
      </c>
      <c r="T65" s="34">
        <v>1</v>
      </c>
      <c r="U65" s="34">
        <v>1</v>
      </c>
      <c r="V65" s="34">
        <v>1</v>
      </c>
      <c r="W65" s="34">
        <v>1</v>
      </c>
      <c r="X65" s="34">
        <v>1.5</v>
      </c>
      <c r="Y65" s="34">
        <v>2.75</v>
      </c>
      <c r="Z65" s="34">
        <v>19.75</v>
      </c>
      <c r="AA65" s="34">
        <v>15</v>
      </c>
      <c r="AB65" s="34">
        <v>11.25</v>
      </c>
      <c r="AC65" s="34">
        <v>4</v>
      </c>
      <c r="AD65" s="34">
        <v>6.5</v>
      </c>
      <c r="AE65" s="34">
        <v>16.25</v>
      </c>
      <c r="AF65" s="34">
        <v>33</v>
      </c>
      <c r="AG65" s="34">
        <v>42.75</v>
      </c>
      <c r="AH65" s="34">
        <v>41.75</v>
      </c>
      <c r="AI65" s="34">
        <v>13.5</v>
      </c>
    </row>
    <row r="66" spans="1:35" x14ac:dyDescent="0.2">
      <c r="A66" t="s">
        <v>40</v>
      </c>
      <c r="B66" s="34" t="s">
        <v>79</v>
      </c>
      <c r="C66" s="36" t="s">
        <v>80</v>
      </c>
      <c r="D66" s="34"/>
      <c r="E66" s="34"/>
      <c r="F66" s="34"/>
      <c r="G66" s="34"/>
      <c r="H66" s="34"/>
      <c r="I66" s="34"/>
      <c r="J66" s="34"/>
      <c r="K66" s="34"/>
      <c r="L66" s="34">
        <v>0</v>
      </c>
      <c r="M66" s="34">
        <v>0</v>
      </c>
      <c r="N66" s="34">
        <v>0</v>
      </c>
      <c r="O66" s="34">
        <v>0</v>
      </c>
      <c r="P66" s="34">
        <v>0</v>
      </c>
      <c r="Q66" s="34">
        <v>0</v>
      </c>
      <c r="R66" s="34">
        <v>0</v>
      </c>
      <c r="S66" s="34">
        <v>0</v>
      </c>
      <c r="T66" s="34">
        <v>0</v>
      </c>
      <c r="U66" s="34">
        <v>0</v>
      </c>
      <c r="V66" s="34">
        <v>0</v>
      </c>
      <c r="W66" s="34">
        <v>0</v>
      </c>
      <c r="X66" s="34">
        <v>0</v>
      </c>
      <c r="Y66" s="34">
        <v>0</v>
      </c>
      <c r="Z66" s="34">
        <v>0</v>
      </c>
      <c r="AA66" s="34">
        <v>0</v>
      </c>
      <c r="AB66" s="34">
        <v>0</v>
      </c>
      <c r="AC66" s="34">
        <v>0</v>
      </c>
      <c r="AD66" s="34">
        <v>0</v>
      </c>
      <c r="AE66" s="34">
        <v>0</v>
      </c>
      <c r="AF66" s="34">
        <v>0</v>
      </c>
      <c r="AG66" s="34">
        <v>0</v>
      </c>
      <c r="AH66" s="34">
        <v>0</v>
      </c>
      <c r="AI66" s="34">
        <v>0</v>
      </c>
    </row>
    <row r="67" spans="1:35" x14ac:dyDescent="0.2">
      <c r="A67" t="s">
        <v>40</v>
      </c>
      <c r="B67" s="34" t="s">
        <v>81</v>
      </c>
      <c r="C67" s="34" t="s">
        <v>82</v>
      </c>
      <c r="D67" s="34"/>
      <c r="E67" s="34"/>
      <c r="F67" s="34"/>
      <c r="G67" s="34"/>
      <c r="H67" s="34"/>
      <c r="I67" s="34"/>
      <c r="J67" s="34"/>
      <c r="K67" s="34"/>
      <c r="L67" s="34">
        <v>0</v>
      </c>
      <c r="M67" s="34">
        <v>0</v>
      </c>
      <c r="N67" s="34">
        <v>0</v>
      </c>
      <c r="O67" s="34">
        <v>0</v>
      </c>
      <c r="P67" s="34">
        <v>0</v>
      </c>
      <c r="Q67" s="34">
        <v>0</v>
      </c>
      <c r="R67" s="34">
        <v>0</v>
      </c>
      <c r="S67" s="34">
        <v>0</v>
      </c>
      <c r="T67" s="34">
        <v>0</v>
      </c>
      <c r="U67" s="34">
        <v>0</v>
      </c>
      <c r="V67" s="34">
        <v>0</v>
      </c>
      <c r="W67" s="34">
        <v>0</v>
      </c>
      <c r="X67" s="34">
        <v>0</v>
      </c>
      <c r="Y67" s="34">
        <v>0</v>
      </c>
      <c r="Z67" s="34">
        <v>0</v>
      </c>
      <c r="AA67" s="34">
        <v>0</v>
      </c>
      <c r="AB67" s="34">
        <v>0</v>
      </c>
      <c r="AC67" s="34">
        <v>0</v>
      </c>
      <c r="AD67" s="34">
        <v>0</v>
      </c>
      <c r="AE67" s="34">
        <v>0</v>
      </c>
      <c r="AF67" s="34">
        <v>0</v>
      </c>
      <c r="AG67" s="34">
        <v>0</v>
      </c>
      <c r="AH67" s="34">
        <v>0</v>
      </c>
      <c r="AI67" s="34">
        <v>0</v>
      </c>
    </row>
    <row r="68" spans="1:35" s="98" customFormat="1" ht="20.100000000000001" customHeight="1" x14ac:dyDescent="0.2">
      <c r="C68" s="11" t="s">
        <v>35</v>
      </c>
      <c r="D68" s="105"/>
      <c r="E68" s="105"/>
      <c r="F68" s="105"/>
      <c r="G68" s="105"/>
      <c r="H68" s="105"/>
      <c r="I68" s="105"/>
      <c r="J68" s="105"/>
      <c r="K68" s="105"/>
      <c r="L68" s="105">
        <f t="shared" ref="L68:Y68" si="93">SUM(L50:L67)</f>
        <v>1443.1009976000873</v>
      </c>
      <c r="M68" s="105">
        <f t="shared" si="93"/>
        <v>1494.463577380403</v>
      </c>
      <c r="N68" s="105">
        <f t="shared" si="93"/>
        <v>1434.9245031089779</v>
      </c>
      <c r="O68" s="105">
        <f t="shared" si="93"/>
        <v>1383.6386335508546</v>
      </c>
      <c r="P68" s="105">
        <f t="shared" si="93"/>
        <v>1427.3014814814815</v>
      </c>
      <c r="Q68" s="105">
        <f t="shared" si="93"/>
        <v>1506.72</v>
      </c>
      <c r="R68" s="105">
        <f t="shared" si="93"/>
        <v>1454.3369230769231</v>
      </c>
      <c r="S68" s="105">
        <f t="shared" si="93"/>
        <v>1451.9907692307693</v>
      </c>
      <c r="T68" s="105">
        <f t="shared" si="93"/>
        <v>1522.2407692307693</v>
      </c>
      <c r="U68" s="105">
        <f t="shared" si="93"/>
        <v>1448.6830769230769</v>
      </c>
      <c r="V68" s="105">
        <f t="shared" si="93"/>
        <v>1408.2938461538463</v>
      </c>
      <c r="W68" s="105">
        <f t="shared" si="93"/>
        <v>1430.0007692307693</v>
      </c>
      <c r="X68" s="105">
        <f t="shared" si="93"/>
        <v>1394.76</v>
      </c>
      <c r="Y68" s="105">
        <f t="shared" si="93"/>
        <v>1271.9677777777779</v>
      </c>
      <c r="Z68" s="105">
        <f t="shared" ref="Z68:AE68" si="94">SUM(Z50:Z67)</f>
        <v>1348.8661538461538</v>
      </c>
      <c r="AA68" s="105">
        <f t="shared" si="94"/>
        <v>1316.0338461538463</v>
      </c>
      <c r="AB68" s="105">
        <f t="shared" si="94"/>
        <v>1278.1253846153845</v>
      </c>
      <c r="AC68" s="105">
        <f t="shared" si="94"/>
        <v>1350.75</v>
      </c>
      <c r="AD68" s="105">
        <f t="shared" si="94"/>
        <v>1310.8707692307692</v>
      </c>
      <c r="AE68" s="105">
        <f t="shared" si="94"/>
        <v>1263.6300000000001</v>
      </c>
      <c r="AF68" s="105">
        <f t="shared" ref="AF68:AG68" si="95">SUM(AF50:AF67)</f>
        <v>1273.5910256410257</v>
      </c>
      <c r="AG68" s="105">
        <f t="shared" si="95"/>
        <v>1296.4138461538464</v>
      </c>
      <c r="AH68" s="105">
        <f t="shared" ref="AH68:AI68" si="96">SUM(AH50:AH67)</f>
        <v>1292.9644481605351</v>
      </c>
      <c r="AI68" s="105">
        <f t="shared" si="96"/>
        <v>1330.6219010057609</v>
      </c>
    </row>
    <row r="69" spans="1:35" s="2" customFormat="1" ht="20.100000000000001" customHeight="1" x14ac:dyDescent="0.2">
      <c r="C69" s="1183" t="s">
        <v>106</v>
      </c>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row>
    <row r="70" spans="1:35" ht="18.75" customHeight="1" x14ac:dyDescent="0.2">
      <c r="C70" s="1182" t="s">
        <v>1092</v>
      </c>
      <c r="D70" s="34"/>
      <c r="E70" s="34"/>
      <c r="F70" s="34"/>
      <c r="G70" s="34"/>
      <c r="H70" s="34"/>
      <c r="I70" s="34"/>
      <c r="J70" s="34"/>
      <c r="K70" s="34"/>
      <c r="L70" s="34"/>
      <c r="M70" s="34"/>
      <c r="N70" s="34"/>
      <c r="O70" s="34"/>
      <c r="P70" s="34"/>
      <c r="Q70" s="34"/>
      <c r="S70" s="34"/>
    </row>
    <row r="71" spans="1:35" ht="24.75" customHeight="1" x14ac:dyDescent="0.2">
      <c r="C71" s="790" t="str">
        <f>CONCATENATE(C$1,", continued")</f>
        <v>Table 9a :   Employment by industry, FSM and states, FY2004-FY2018, continued</v>
      </c>
      <c r="D71" s="34"/>
      <c r="E71" s="34"/>
      <c r="F71" s="34"/>
      <c r="G71" s="34"/>
      <c r="H71" s="34"/>
      <c r="I71" s="34"/>
      <c r="J71" s="34"/>
      <c r="K71" s="34"/>
      <c r="L71" s="34"/>
      <c r="M71" s="34"/>
      <c r="N71" s="34"/>
      <c r="O71" s="34"/>
      <c r="P71" s="34"/>
      <c r="Q71" s="34"/>
      <c r="S71" s="34"/>
    </row>
    <row r="72" spans="1:35" ht="20.100000000000001" customHeight="1" x14ac:dyDescent="0.2">
      <c r="C72" s="35" t="s">
        <v>41</v>
      </c>
      <c r="D72" s="1"/>
      <c r="E72" s="1"/>
      <c r="F72" s="1"/>
      <c r="G72" s="1"/>
      <c r="H72" s="1"/>
      <c r="I72" s="1"/>
      <c r="J72" s="1"/>
      <c r="K72" s="1"/>
      <c r="L72" s="1" t="str">
        <f t="shared" ref="L72:W72" si="97">L49</f>
        <v>FY1995</v>
      </c>
      <c r="M72" s="1" t="str">
        <f t="shared" si="97"/>
        <v>FY1996</v>
      </c>
      <c r="N72" s="1" t="str">
        <f t="shared" si="97"/>
        <v>FY1997</v>
      </c>
      <c r="O72" s="1" t="str">
        <f t="shared" si="97"/>
        <v>FY1998</v>
      </c>
      <c r="P72" s="1" t="str">
        <f t="shared" si="97"/>
        <v>FY1999</v>
      </c>
      <c r="Q72" s="1" t="str">
        <f t="shared" si="97"/>
        <v>FY2000</v>
      </c>
      <c r="R72" s="1" t="str">
        <f t="shared" si="97"/>
        <v>FY2001</v>
      </c>
      <c r="S72" s="1" t="str">
        <f t="shared" si="97"/>
        <v>FY2002</v>
      </c>
      <c r="T72" s="1" t="str">
        <f t="shared" si="97"/>
        <v>FY2003</v>
      </c>
      <c r="U72" s="1" t="str">
        <f t="shared" si="97"/>
        <v>FY2004</v>
      </c>
      <c r="V72" s="1" t="str">
        <f t="shared" si="97"/>
        <v>FY2005</v>
      </c>
      <c r="W72" s="1" t="str">
        <f t="shared" si="97"/>
        <v>FY2006</v>
      </c>
      <c r="X72" s="1" t="str">
        <f t="shared" ref="X72:AD72" si="98">X49</f>
        <v>FY2007</v>
      </c>
      <c r="Y72" s="1" t="str">
        <f t="shared" si="98"/>
        <v>FY2008</v>
      </c>
      <c r="Z72" s="1" t="str">
        <f t="shared" si="98"/>
        <v>FY2009</v>
      </c>
      <c r="AA72" s="1" t="str">
        <f t="shared" si="98"/>
        <v>FY2010</v>
      </c>
      <c r="AB72" s="1" t="str">
        <f t="shared" si="98"/>
        <v>FY2011</v>
      </c>
      <c r="AC72" s="1" t="str">
        <f t="shared" si="98"/>
        <v>FY2012</v>
      </c>
      <c r="AD72" s="1" t="str">
        <f t="shared" si="98"/>
        <v>FY2013</v>
      </c>
      <c r="AE72" s="1" t="str">
        <f t="shared" ref="AE72:AF72" si="99">AE49</f>
        <v>FY2014</v>
      </c>
      <c r="AF72" s="1" t="str">
        <f t="shared" si="99"/>
        <v>FY2015</v>
      </c>
      <c r="AG72" s="1" t="str">
        <f t="shared" ref="AG72:AH72" si="100">AG49</f>
        <v>FY2016</v>
      </c>
      <c r="AH72" s="1" t="str">
        <f t="shared" si="100"/>
        <v>FY2017</v>
      </c>
      <c r="AI72" s="1" t="str">
        <f t="shared" ref="AI72" si="101">AI49</f>
        <v>FY2018</v>
      </c>
    </row>
    <row r="73" spans="1:35" ht="14.25" customHeight="1" x14ac:dyDescent="0.2">
      <c r="A73" t="s">
        <v>41</v>
      </c>
      <c r="B73" s="34" t="s">
        <v>48</v>
      </c>
      <c r="C73" s="36" t="s">
        <v>49</v>
      </c>
      <c r="D73" s="34"/>
      <c r="E73" s="34"/>
      <c r="F73" s="34"/>
      <c r="G73" s="34"/>
      <c r="H73" s="34"/>
      <c r="I73" s="34"/>
      <c r="J73" s="34"/>
      <c r="K73" s="34"/>
      <c r="L73" s="34">
        <v>23</v>
      </c>
      <c r="M73" s="34">
        <v>20</v>
      </c>
      <c r="N73" s="34">
        <v>23.75</v>
      </c>
      <c r="O73" s="34">
        <v>23</v>
      </c>
      <c r="P73" s="34">
        <v>18.5</v>
      </c>
      <c r="Q73" s="34">
        <v>18.63</v>
      </c>
      <c r="R73" s="34">
        <v>18.13</v>
      </c>
      <c r="S73" s="34">
        <v>18.5</v>
      </c>
      <c r="T73" s="34">
        <v>18.75</v>
      </c>
      <c r="U73" s="34">
        <v>23</v>
      </c>
      <c r="V73" s="34">
        <v>21.5</v>
      </c>
      <c r="W73" s="34">
        <v>21</v>
      </c>
      <c r="X73" s="34">
        <v>19.63</v>
      </c>
      <c r="Y73" s="34">
        <v>21.25</v>
      </c>
      <c r="Z73" s="34">
        <v>20</v>
      </c>
      <c r="AA73" s="34">
        <v>13.25</v>
      </c>
      <c r="AB73" s="34">
        <v>7.25</v>
      </c>
      <c r="AC73" s="34">
        <v>7.5</v>
      </c>
      <c r="AD73" s="34">
        <v>7.75</v>
      </c>
      <c r="AE73" s="34">
        <v>15</v>
      </c>
      <c r="AF73" s="34">
        <v>15</v>
      </c>
      <c r="AG73" s="34">
        <v>8.75</v>
      </c>
      <c r="AH73" s="34">
        <v>9.5</v>
      </c>
      <c r="AI73" s="34">
        <v>9.25</v>
      </c>
    </row>
    <row r="74" spans="1:35" x14ac:dyDescent="0.2">
      <c r="A74" t="s">
        <v>41</v>
      </c>
      <c r="B74" s="34" t="s">
        <v>50</v>
      </c>
      <c r="C74" s="36" t="s">
        <v>51</v>
      </c>
      <c r="D74" s="34"/>
      <c r="E74" s="34"/>
      <c r="F74" s="34"/>
      <c r="G74" s="34"/>
      <c r="H74" s="34"/>
      <c r="I74" s="34"/>
      <c r="J74" s="34"/>
      <c r="K74" s="34"/>
      <c r="L74" s="34">
        <v>414.5</v>
      </c>
      <c r="M74" s="34">
        <v>342.25</v>
      </c>
      <c r="N74" s="34">
        <v>268.5</v>
      </c>
      <c r="O74" s="34">
        <v>246.25</v>
      </c>
      <c r="P74" s="34">
        <v>193.75</v>
      </c>
      <c r="Q74" s="34">
        <v>180.88</v>
      </c>
      <c r="R74" s="34">
        <v>165.38</v>
      </c>
      <c r="S74" s="34">
        <v>150.88</v>
      </c>
      <c r="T74" s="34">
        <v>171.5</v>
      </c>
      <c r="U74" s="34">
        <v>171.75</v>
      </c>
      <c r="V74" s="34">
        <v>126.5</v>
      </c>
      <c r="W74" s="34">
        <v>84</v>
      </c>
      <c r="X74" s="34">
        <v>218.63</v>
      </c>
      <c r="Y74" s="34">
        <v>202</v>
      </c>
      <c r="Z74" s="34">
        <v>212.5</v>
      </c>
      <c r="AA74" s="34">
        <v>270.5</v>
      </c>
      <c r="AB74" s="34">
        <v>218.25</v>
      </c>
      <c r="AC74" s="34">
        <v>193.75</v>
      </c>
      <c r="AD74" s="34">
        <v>195</v>
      </c>
      <c r="AE74" s="34">
        <v>160</v>
      </c>
      <c r="AF74" s="34">
        <v>159.63</v>
      </c>
      <c r="AG74" s="34">
        <v>201</v>
      </c>
      <c r="AH74" s="34">
        <v>187.13</v>
      </c>
      <c r="AI74" s="34">
        <v>212.38</v>
      </c>
    </row>
    <row r="75" spans="1:35" x14ac:dyDescent="0.2">
      <c r="A75" t="s">
        <v>41</v>
      </c>
      <c r="B75" s="34" t="s">
        <v>52</v>
      </c>
      <c r="C75" s="36" t="s">
        <v>53</v>
      </c>
      <c r="D75" s="34"/>
      <c r="E75" s="34"/>
      <c r="F75" s="34"/>
      <c r="G75" s="34"/>
      <c r="H75" s="34"/>
      <c r="I75" s="34"/>
      <c r="J75" s="34"/>
      <c r="K75" s="34"/>
      <c r="L75" s="34">
        <v>0</v>
      </c>
      <c r="M75" s="34">
        <v>0</v>
      </c>
      <c r="N75" s="34">
        <v>0</v>
      </c>
      <c r="O75" s="34">
        <v>0</v>
      </c>
      <c r="P75" s="34">
        <v>0</v>
      </c>
      <c r="Q75" s="34">
        <v>0</v>
      </c>
      <c r="R75" s="34">
        <v>0</v>
      </c>
      <c r="S75" s="34">
        <v>0</v>
      </c>
      <c r="T75" s="34">
        <v>0</v>
      </c>
      <c r="U75" s="34">
        <v>0</v>
      </c>
      <c r="V75" s="34">
        <v>0</v>
      </c>
      <c r="W75" s="34">
        <v>0</v>
      </c>
      <c r="X75" s="34">
        <v>0</v>
      </c>
      <c r="Y75" s="34">
        <v>0</v>
      </c>
      <c r="Z75" s="34">
        <v>0</v>
      </c>
      <c r="AA75" s="34">
        <v>0</v>
      </c>
      <c r="AB75" s="34">
        <v>0</v>
      </c>
      <c r="AC75" s="34">
        <v>0</v>
      </c>
      <c r="AD75" s="34">
        <v>0</v>
      </c>
      <c r="AE75" s="34">
        <v>0</v>
      </c>
      <c r="AF75" s="34">
        <v>0</v>
      </c>
      <c r="AG75" s="34">
        <v>0</v>
      </c>
      <c r="AH75" s="34">
        <v>0</v>
      </c>
      <c r="AI75" s="34">
        <v>0</v>
      </c>
    </row>
    <row r="76" spans="1:35" x14ac:dyDescent="0.2">
      <c r="A76" t="s">
        <v>41</v>
      </c>
      <c r="B76" s="34" t="s">
        <v>54</v>
      </c>
      <c r="C76" s="36" t="s">
        <v>55</v>
      </c>
      <c r="D76" s="34"/>
      <c r="E76" s="34"/>
      <c r="F76" s="34"/>
      <c r="G76" s="34"/>
      <c r="H76" s="34"/>
      <c r="I76" s="34"/>
      <c r="J76" s="34"/>
      <c r="K76" s="34"/>
      <c r="L76" s="34">
        <v>81.5</v>
      </c>
      <c r="M76" s="34">
        <v>86.25</v>
      </c>
      <c r="N76" s="34">
        <v>99.38</v>
      </c>
      <c r="O76" s="34">
        <v>129</v>
      </c>
      <c r="P76" s="34">
        <v>68.75</v>
      </c>
      <c r="Q76" s="34">
        <v>53</v>
      </c>
      <c r="R76" s="34">
        <v>47.5</v>
      </c>
      <c r="S76" s="34">
        <v>68.5</v>
      </c>
      <c r="T76" s="34">
        <v>44.5</v>
      </c>
      <c r="U76" s="34">
        <v>33.75</v>
      </c>
      <c r="V76" s="34">
        <v>36.25</v>
      </c>
      <c r="W76" s="34">
        <v>42</v>
      </c>
      <c r="X76" s="34">
        <v>43.25</v>
      </c>
      <c r="Y76" s="34">
        <v>49.25</v>
      </c>
      <c r="Z76" s="34">
        <v>60</v>
      </c>
      <c r="AA76" s="34">
        <v>54.88</v>
      </c>
      <c r="AB76" s="34">
        <v>65.75</v>
      </c>
      <c r="AC76" s="34">
        <v>58.5</v>
      </c>
      <c r="AD76" s="34">
        <v>45.5</v>
      </c>
      <c r="AE76" s="34">
        <v>51</v>
      </c>
      <c r="AF76" s="34">
        <v>72.75</v>
      </c>
      <c r="AG76" s="34">
        <v>95.25</v>
      </c>
      <c r="AH76" s="34">
        <v>91.5</v>
      </c>
      <c r="AI76" s="34">
        <v>96.75</v>
      </c>
    </row>
    <row r="77" spans="1:35" x14ac:dyDescent="0.2">
      <c r="A77" t="s">
        <v>41</v>
      </c>
      <c r="B77" s="34" t="s">
        <v>56</v>
      </c>
      <c r="C77" s="36" t="s">
        <v>57</v>
      </c>
      <c r="D77" s="34"/>
      <c r="E77" s="34"/>
      <c r="F77" s="34"/>
      <c r="G77" s="34"/>
      <c r="H77" s="34"/>
      <c r="I77" s="34"/>
      <c r="J77" s="34"/>
      <c r="K77" s="34"/>
      <c r="L77" s="34">
        <v>188.75</v>
      </c>
      <c r="M77" s="34">
        <v>192.75</v>
      </c>
      <c r="N77" s="34">
        <v>189.25</v>
      </c>
      <c r="O77" s="34">
        <v>189.5</v>
      </c>
      <c r="P77" s="34">
        <v>183.5</v>
      </c>
      <c r="Q77" s="34">
        <v>173.25</v>
      </c>
      <c r="R77" s="34">
        <v>171</v>
      </c>
      <c r="S77" s="34">
        <v>165.5</v>
      </c>
      <c r="T77" s="34">
        <v>163</v>
      </c>
      <c r="U77" s="34">
        <v>162</v>
      </c>
      <c r="V77" s="34">
        <v>164</v>
      </c>
      <c r="W77" s="34">
        <v>160.5</v>
      </c>
      <c r="X77" s="34">
        <v>159.25</v>
      </c>
      <c r="Y77" s="34">
        <v>150</v>
      </c>
      <c r="Z77" s="34">
        <v>137.25</v>
      </c>
      <c r="AA77" s="34">
        <v>131.5</v>
      </c>
      <c r="AB77" s="34">
        <v>125.5</v>
      </c>
      <c r="AC77" s="34">
        <v>126.5</v>
      </c>
      <c r="AD77" s="34">
        <v>149.25</v>
      </c>
      <c r="AE77" s="34">
        <v>173.5</v>
      </c>
      <c r="AF77" s="34">
        <v>175.75</v>
      </c>
      <c r="AG77" s="34">
        <v>189</v>
      </c>
      <c r="AH77" s="34">
        <v>175.25</v>
      </c>
      <c r="AI77" s="34">
        <v>164.63</v>
      </c>
    </row>
    <row r="78" spans="1:35" x14ac:dyDescent="0.2">
      <c r="A78" t="s">
        <v>41</v>
      </c>
      <c r="B78" s="34" t="s">
        <v>58</v>
      </c>
      <c r="C78" s="36" t="s">
        <v>59</v>
      </c>
      <c r="D78" s="34"/>
      <c r="E78" s="34"/>
      <c r="F78" s="34"/>
      <c r="G78" s="34"/>
      <c r="H78" s="34"/>
      <c r="I78" s="34"/>
      <c r="J78" s="34"/>
      <c r="K78" s="34"/>
      <c r="L78" s="34">
        <v>753.5</v>
      </c>
      <c r="M78" s="34">
        <v>662.75</v>
      </c>
      <c r="N78" s="34">
        <v>542.75</v>
      </c>
      <c r="O78" s="34">
        <v>602.63</v>
      </c>
      <c r="P78" s="34">
        <v>686.25</v>
      </c>
      <c r="Q78" s="34">
        <v>704.13</v>
      </c>
      <c r="R78" s="34">
        <v>744.25</v>
      </c>
      <c r="S78" s="34">
        <v>536.63</v>
      </c>
      <c r="T78" s="34">
        <v>440</v>
      </c>
      <c r="U78" s="34">
        <v>457.5</v>
      </c>
      <c r="V78" s="34">
        <v>528.63</v>
      </c>
      <c r="W78" s="34">
        <v>470.63</v>
      </c>
      <c r="X78" s="34">
        <v>437.75</v>
      </c>
      <c r="Y78" s="34">
        <v>529.25</v>
      </c>
      <c r="Z78" s="34">
        <v>591.13</v>
      </c>
      <c r="AA78" s="34">
        <v>759.13</v>
      </c>
      <c r="AB78" s="34">
        <v>919.13</v>
      </c>
      <c r="AC78" s="34">
        <v>666.63</v>
      </c>
      <c r="AD78" s="34">
        <v>586.88</v>
      </c>
      <c r="AE78" s="34">
        <v>465.25</v>
      </c>
      <c r="AF78" s="34">
        <v>408.25</v>
      </c>
      <c r="AG78" s="34">
        <v>421.25</v>
      </c>
      <c r="AH78" s="34">
        <v>464.75</v>
      </c>
      <c r="AI78" s="34">
        <v>473.13</v>
      </c>
    </row>
    <row r="79" spans="1:35" x14ac:dyDescent="0.2">
      <c r="A79" t="s">
        <v>41</v>
      </c>
      <c r="B79" s="34" t="s">
        <v>60</v>
      </c>
      <c r="C79" s="36" t="s">
        <v>61</v>
      </c>
      <c r="D79" s="34"/>
      <c r="E79" s="34"/>
      <c r="F79" s="34"/>
      <c r="G79" s="34"/>
      <c r="H79" s="34"/>
      <c r="I79" s="34"/>
      <c r="J79" s="34"/>
      <c r="K79" s="34"/>
      <c r="L79" s="34">
        <v>1224.5</v>
      </c>
      <c r="M79" s="34">
        <v>1217.5</v>
      </c>
      <c r="N79" s="34">
        <v>1195.5</v>
      </c>
      <c r="O79" s="34">
        <v>1201.25</v>
      </c>
      <c r="P79" s="34">
        <v>1231.5</v>
      </c>
      <c r="Q79" s="34">
        <v>1272.3800000000001</v>
      </c>
      <c r="R79" s="34">
        <v>1159.5</v>
      </c>
      <c r="S79" s="34">
        <v>1209.25</v>
      </c>
      <c r="T79" s="34">
        <v>1227</v>
      </c>
      <c r="U79" s="34">
        <v>1318.5</v>
      </c>
      <c r="V79" s="34">
        <v>1381.75</v>
      </c>
      <c r="W79" s="34">
        <v>1455.88</v>
      </c>
      <c r="X79" s="34">
        <v>1513</v>
      </c>
      <c r="Y79" s="34">
        <v>1487.88</v>
      </c>
      <c r="Z79" s="34">
        <v>1507.38</v>
      </c>
      <c r="AA79" s="34">
        <v>1699.63</v>
      </c>
      <c r="AB79" s="34">
        <v>1692</v>
      </c>
      <c r="AC79" s="34">
        <v>1717.13</v>
      </c>
      <c r="AD79" s="34">
        <v>1695.63</v>
      </c>
      <c r="AE79" s="34">
        <v>1724.63</v>
      </c>
      <c r="AF79" s="34">
        <v>1779.5</v>
      </c>
      <c r="AG79" s="34">
        <v>1821.88</v>
      </c>
      <c r="AH79" s="34">
        <v>1808.63</v>
      </c>
      <c r="AI79" s="34">
        <v>1848.5</v>
      </c>
    </row>
    <row r="80" spans="1:35" x14ac:dyDescent="0.2">
      <c r="A80" t="s">
        <v>41</v>
      </c>
      <c r="B80" s="34" t="s">
        <v>62</v>
      </c>
      <c r="C80" s="36" t="s">
        <v>63</v>
      </c>
      <c r="D80" s="34"/>
      <c r="E80" s="34"/>
      <c r="F80" s="34"/>
      <c r="G80" s="34"/>
      <c r="H80" s="34"/>
      <c r="I80" s="34"/>
      <c r="J80" s="34"/>
      <c r="K80" s="34"/>
      <c r="L80" s="34">
        <v>266.75</v>
      </c>
      <c r="M80" s="34">
        <v>263.38</v>
      </c>
      <c r="N80" s="34">
        <v>281.25</v>
      </c>
      <c r="O80" s="34">
        <v>272.88</v>
      </c>
      <c r="P80" s="34">
        <v>225</v>
      </c>
      <c r="Q80" s="34">
        <v>240.25</v>
      </c>
      <c r="R80" s="34">
        <v>271.75</v>
      </c>
      <c r="S80" s="34">
        <v>268.75</v>
      </c>
      <c r="T80" s="34">
        <v>268.25</v>
      </c>
      <c r="U80" s="34">
        <v>286.5</v>
      </c>
      <c r="V80" s="34">
        <v>290.25</v>
      </c>
      <c r="W80" s="34">
        <v>286</v>
      </c>
      <c r="X80" s="34">
        <v>308</v>
      </c>
      <c r="Y80" s="34">
        <v>319.38</v>
      </c>
      <c r="Z80" s="34">
        <v>317.25</v>
      </c>
      <c r="AA80" s="34">
        <v>303.5</v>
      </c>
      <c r="AB80" s="34">
        <v>304.5</v>
      </c>
      <c r="AC80" s="34">
        <v>302</v>
      </c>
      <c r="AD80" s="34">
        <v>286</v>
      </c>
      <c r="AE80" s="34">
        <v>295.5</v>
      </c>
      <c r="AF80" s="34">
        <v>358.25</v>
      </c>
      <c r="AG80" s="34">
        <v>361.38</v>
      </c>
      <c r="AH80" s="34">
        <v>367.25</v>
      </c>
      <c r="AI80" s="34">
        <v>367.38</v>
      </c>
    </row>
    <row r="81" spans="1:35" x14ac:dyDescent="0.2">
      <c r="A81" t="s">
        <v>41</v>
      </c>
      <c r="B81" s="34" t="s">
        <v>64</v>
      </c>
      <c r="C81" s="36" t="s">
        <v>65</v>
      </c>
      <c r="D81" s="34"/>
      <c r="E81" s="34"/>
      <c r="F81" s="34"/>
      <c r="G81" s="34"/>
      <c r="H81" s="34"/>
      <c r="I81" s="34"/>
      <c r="J81" s="34"/>
      <c r="K81" s="34"/>
      <c r="L81" s="34">
        <v>546.75</v>
      </c>
      <c r="M81" s="34">
        <v>528.13</v>
      </c>
      <c r="N81" s="34">
        <v>500.88</v>
      </c>
      <c r="O81" s="34">
        <v>481.75</v>
      </c>
      <c r="P81" s="34">
        <v>477.5</v>
      </c>
      <c r="Q81" s="34">
        <v>499.75</v>
      </c>
      <c r="R81" s="34">
        <v>492.88</v>
      </c>
      <c r="S81" s="34">
        <v>497.63</v>
      </c>
      <c r="T81" s="34">
        <v>527.38</v>
      </c>
      <c r="U81" s="34">
        <v>542.75</v>
      </c>
      <c r="V81" s="34">
        <v>560.13</v>
      </c>
      <c r="W81" s="34">
        <v>583.38</v>
      </c>
      <c r="X81" s="34">
        <v>602.88</v>
      </c>
      <c r="Y81" s="34">
        <v>614.25</v>
      </c>
      <c r="Z81" s="34">
        <v>595.88</v>
      </c>
      <c r="AA81" s="34">
        <v>579.63</v>
      </c>
      <c r="AB81" s="34">
        <v>594</v>
      </c>
      <c r="AC81" s="34">
        <v>570.63</v>
      </c>
      <c r="AD81" s="34">
        <v>569</v>
      </c>
      <c r="AE81" s="34">
        <v>594.5</v>
      </c>
      <c r="AF81" s="34">
        <v>582.88</v>
      </c>
      <c r="AG81" s="34">
        <v>602.63</v>
      </c>
      <c r="AH81" s="34">
        <v>610.75</v>
      </c>
      <c r="AI81" s="34">
        <v>627</v>
      </c>
    </row>
    <row r="82" spans="1:35" x14ac:dyDescent="0.2">
      <c r="A82" t="s">
        <v>41</v>
      </c>
      <c r="B82" s="34" t="s">
        <v>66</v>
      </c>
      <c r="C82" s="111" t="s">
        <v>917</v>
      </c>
      <c r="D82" s="34"/>
      <c r="E82" s="34"/>
      <c r="F82" s="34"/>
      <c r="G82" s="34"/>
      <c r="H82" s="34"/>
      <c r="I82" s="34"/>
      <c r="J82" s="34"/>
      <c r="K82" s="34"/>
      <c r="L82" s="34">
        <v>201</v>
      </c>
      <c r="M82" s="34">
        <v>201.75</v>
      </c>
      <c r="N82" s="34">
        <v>200.25</v>
      </c>
      <c r="O82" s="34">
        <v>204.5</v>
      </c>
      <c r="P82" s="34">
        <v>198.5</v>
      </c>
      <c r="Q82" s="34">
        <v>191</v>
      </c>
      <c r="R82" s="34">
        <v>198</v>
      </c>
      <c r="S82" s="34">
        <v>193.13</v>
      </c>
      <c r="T82" s="34">
        <v>163.88</v>
      </c>
      <c r="U82" s="34">
        <v>157.38</v>
      </c>
      <c r="V82" s="34">
        <v>164.25</v>
      </c>
      <c r="W82" s="34">
        <v>167.25</v>
      </c>
      <c r="X82" s="34">
        <v>182.38</v>
      </c>
      <c r="Y82" s="34">
        <v>181.25</v>
      </c>
      <c r="Z82" s="34">
        <v>183</v>
      </c>
      <c r="AA82" s="34">
        <v>193.75</v>
      </c>
      <c r="AB82" s="34">
        <v>202.5</v>
      </c>
      <c r="AC82" s="34">
        <v>202.75</v>
      </c>
      <c r="AD82" s="34">
        <v>196.38</v>
      </c>
      <c r="AE82" s="34">
        <v>202</v>
      </c>
      <c r="AF82" s="34">
        <v>203.38</v>
      </c>
      <c r="AG82" s="34">
        <v>208.88</v>
      </c>
      <c r="AH82" s="34">
        <v>213.38</v>
      </c>
      <c r="AI82" s="34">
        <v>216.75</v>
      </c>
    </row>
    <row r="83" spans="1:35" x14ac:dyDescent="0.2">
      <c r="A83" t="s">
        <v>41</v>
      </c>
      <c r="B83" s="34" t="s">
        <v>67</v>
      </c>
      <c r="C83" s="36" t="s">
        <v>68</v>
      </c>
      <c r="D83" s="34"/>
      <c r="E83" s="34"/>
      <c r="F83" s="34"/>
      <c r="G83" s="34"/>
      <c r="H83" s="34"/>
      <c r="I83" s="34"/>
      <c r="J83" s="34"/>
      <c r="K83" s="34"/>
      <c r="L83" s="34">
        <v>244.25</v>
      </c>
      <c r="M83" s="34">
        <v>215.75</v>
      </c>
      <c r="N83" s="34">
        <v>203.63</v>
      </c>
      <c r="O83" s="34">
        <v>192.88</v>
      </c>
      <c r="P83" s="34">
        <v>200</v>
      </c>
      <c r="Q83" s="34">
        <v>213.63</v>
      </c>
      <c r="R83" s="34">
        <v>293.38</v>
      </c>
      <c r="S83" s="34">
        <v>326.25</v>
      </c>
      <c r="T83" s="34">
        <v>267.25</v>
      </c>
      <c r="U83" s="34">
        <v>253.25</v>
      </c>
      <c r="V83" s="34">
        <v>228.25</v>
      </c>
      <c r="W83" s="34">
        <v>212.38</v>
      </c>
      <c r="X83" s="34">
        <v>225.5</v>
      </c>
      <c r="Y83" s="34">
        <v>224.75</v>
      </c>
      <c r="Z83" s="34">
        <v>194</v>
      </c>
      <c r="AA83" s="34">
        <v>183.75</v>
      </c>
      <c r="AB83" s="34">
        <v>190.13</v>
      </c>
      <c r="AC83" s="34">
        <v>202.38</v>
      </c>
      <c r="AD83" s="34">
        <v>195.88</v>
      </c>
      <c r="AE83" s="34">
        <v>200.25</v>
      </c>
      <c r="AF83" s="34">
        <v>245.88</v>
      </c>
      <c r="AG83" s="34">
        <v>225.75</v>
      </c>
      <c r="AH83" s="34">
        <v>247.75</v>
      </c>
      <c r="AI83" s="34">
        <v>239.38</v>
      </c>
    </row>
    <row r="84" spans="1:35" x14ac:dyDescent="0.2">
      <c r="A84" t="s">
        <v>41</v>
      </c>
      <c r="B84" s="34" t="s">
        <v>69</v>
      </c>
      <c r="C84" s="36" t="s">
        <v>70</v>
      </c>
      <c r="D84" s="34"/>
      <c r="E84" s="34"/>
      <c r="F84" s="34"/>
      <c r="G84" s="34"/>
      <c r="H84" s="34"/>
      <c r="I84" s="34"/>
      <c r="J84" s="34"/>
      <c r="K84" s="34"/>
      <c r="L84" s="34">
        <v>2601.2757727929484</v>
      </c>
      <c r="M84" s="34">
        <v>2606.8141588791186</v>
      </c>
      <c r="N84" s="34">
        <v>2536.3031885522773</v>
      </c>
      <c r="O84" s="34">
        <v>2380.4743135090448</v>
      </c>
      <c r="P84" s="34">
        <v>2419.371381766382</v>
      </c>
      <c r="Q84" s="34">
        <v>2358.5021153846155</v>
      </c>
      <c r="R84" s="34">
        <v>2417.8188461538466</v>
      </c>
      <c r="S84" s="34">
        <v>2456.1242307692305</v>
      </c>
      <c r="T84" s="34">
        <v>2375.7355769230771</v>
      </c>
      <c r="U84" s="34">
        <v>2336.881324786325</v>
      </c>
      <c r="V84" s="34">
        <v>2348.3994230769231</v>
      </c>
      <c r="W84" s="34">
        <v>2457.439230769231</v>
      </c>
      <c r="X84" s="34">
        <v>2471.13</v>
      </c>
      <c r="Y84" s="34">
        <v>2454.2799999999997</v>
      </c>
      <c r="Z84" s="34">
        <v>2431.7656695156697</v>
      </c>
      <c r="AA84" s="34">
        <v>2482.6538461538462</v>
      </c>
      <c r="AB84" s="34">
        <v>2499.25</v>
      </c>
      <c r="AC84" s="34">
        <v>2509.0362962962963</v>
      </c>
      <c r="AD84" s="34">
        <v>2532.13</v>
      </c>
      <c r="AE84" s="34">
        <v>2520.2692307692309</v>
      </c>
      <c r="AF84" s="34">
        <v>2511.886752136752</v>
      </c>
      <c r="AG84" s="34">
        <v>2585.8269230769233</v>
      </c>
      <c r="AH84" s="34">
        <v>2622.5192307692305</v>
      </c>
      <c r="AI84" s="34">
        <v>2612.7115384615386</v>
      </c>
    </row>
    <row r="85" spans="1:35" x14ac:dyDescent="0.2">
      <c r="A85" t="s">
        <v>41</v>
      </c>
      <c r="B85" s="34" t="s">
        <v>71</v>
      </c>
      <c r="C85" s="111" t="s">
        <v>1093</v>
      </c>
      <c r="D85" s="34"/>
      <c r="E85" s="34"/>
      <c r="F85" s="34"/>
      <c r="G85" s="34"/>
      <c r="H85" s="34"/>
      <c r="I85" s="34"/>
      <c r="J85" s="34"/>
      <c r="K85" s="34"/>
      <c r="L85" s="34">
        <v>401.13</v>
      </c>
      <c r="M85" s="34">
        <v>436.75</v>
      </c>
      <c r="N85" s="34">
        <v>489.63</v>
      </c>
      <c r="O85" s="34">
        <v>534.75</v>
      </c>
      <c r="P85" s="34">
        <v>569.25</v>
      </c>
      <c r="Q85" s="34">
        <v>590</v>
      </c>
      <c r="R85" s="34">
        <v>613.75</v>
      </c>
      <c r="S85" s="34">
        <v>732.5</v>
      </c>
      <c r="T85" s="34">
        <v>777</v>
      </c>
      <c r="U85" s="34">
        <v>833.25</v>
      </c>
      <c r="V85" s="34">
        <v>826.5</v>
      </c>
      <c r="W85" s="34">
        <v>724.25</v>
      </c>
      <c r="X85" s="34">
        <v>713.75</v>
      </c>
      <c r="Y85" s="34">
        <v>719.75</v>
      </c>
      <c r="Z85" s="34">
        <v>692</v>
      </c>
      <c r="AA85" s="34">
        <v>697.25</v>
      </c>
      <c r="AB85" s="34">
        <v>712</v>
      </c>
      <c r="AC85" s="34">
        <v>694.25</v>
      </c>
      <c r="AD85" s="34">
        <v>647.25</v>
      </c>
      <c r="AE85" s="34">
        <v>623.25</v>
      </c>
      <c r="AF85" s="34">
        <v>614.75</v>
      </c>
      <c r="AG85" s="34">
        <v>631.75</v>
      </c>
      <c r="AH85" s="34">
        <v>624</v>
      </c>
      <c r="AI85" s="34">
        <v>625.25</v>
      </c>
    </row>
    <row r="86" spans="1:35" x14ac:dyDescent="0.2">
      <c r="A86" t="s">
        <v>41</v>
      </c>
      <c r="B86" s="34" t="s">
        <v>73</v>
      </c>
      <c r="C86" s="111" t="s">
        <v>1094</v>
      </c>
      <c r="D86" s="34"/>
      <c r="E86" s="34"/>
      <c r="F86" s="34"/>
      <c r="G86" s="34"/>
      <c r="H86" s="34"/>
      <c r="I86" s="34"/>
      <c r="J86" s="34"/>
      <c r="K86" s="34"/>
      <c r="L86" s="34">
        <v>13.75</v>
      </c>
      <c r="M86" s="34">
        <v>16.25</v>
      </c>
      <c r="N86" s="34">
        <v>10.75</v>
      </c>
      <c r="O86" s="34">
        <v>10</v>
      </c>
      <c r="P86" s="34">
        <v>10.75</v>
      </c>
      <c r="Q86" s="34">
        <v>14.5</v>
      </c>
      <c r="R86" s="34">
        <v>21.5</v>
      </c>
      <c r="S86" s="34">
        <v>32</v>
      </c>
      <c r="T86" s="34">
        <v>38.5</v>
      </c>
      <c r="U86" s="34">
        <v>45.5</v>
      </c>
      <c r="V86" s="34">
        <v>57.75</v>
      </c>
      <c r="W86" s="34">
        <v>66</v>
      </c>
      <c r="X86" s="34">
        <v>70.75</v>
      </c>
      <c r="Y86" s="34">
        <v>75.25</v>
      </c>
      <c r="Z86" s="34">
        <v>85.25</v>
      </c>
      <c r="AA86" s="34">
        <v>95</v>
      </c>
      <c r="AB86" s="34">
        <v>96.75</v>
      </c>
      <c r="AC86" s="34">
        <v>100.5</v>
      </c>
      <c r="AD86" s="34">
        <v>118.63</v>
      </c>
      <c r="AE86" s="34">
        <v>119.25</v>
      </c>
      <c r="AF86" s="34">
        <v>108</v>
      </c>
      <c r="AG86" s="34">
        <v>115.25</v>
      </c>
      <c r="AH86" s="34">
        <v>121.75</v>
      </c>
      <c r="AI86" s="34">
        <v>125.75</v>
      </c>
    </row>
    <row r="87" spans="1:35" x14ac:dyDescent="0.2">
      <c r="A87" t="s">
        <v>41</v>
      </c>
      <c r="B87" s="34" t="s">
        <v>75</v>
      </c>
      <c r="C87" s="36" t="s">
        <v>76</v>
      </c>
      <c r="D87" s="34"/>
      <c r="E87" s="34"/>
      <c r="F87" s="34"/>
      <c r="G87" s="34"/>
      <c r="H87" s="34"/>
      <c r="I87" s="34"/>
      <c r="J87" s="34"/>
      <c r="K87" s="34"/>
      <c r="L87" s="34">
        <v>252.13</v>
      </c>
      <c r="M87" s="34">
        <v>267.88</v>
      </c>
      <c r="N87" s="34">
        <v>266</v>
      </c>
      <c r="O87" s="34">
        <v>264.25</v>
      </c>
      <c r="P87" s="34">
        <v>289</v>
      </c>
      <c r="Q87" s="34">
        <v>300</v>
      </c>
      <c r="R87" s="34">
        <v>307.38</v>
      </c>
      <c r="S87" s="34">
        <v>332.13</v>
      </c>
      <c r="T87" s="34">
        <v>333.13</v>
      </c>
      <c r="U87" s="34">
        <v>343.5</v>
      </c>
      <c r="V87" s="34">
        <v>343.75</v>
      </c>
      <c r="W87" s="34">
        <v>351.75</v>
      </c>
      <c r="X87" s="34">
        <v>336.75</v>
      </c>
      <c r="Y87" s="34">
        <v>333.63</v>
      </c>
      <c r="Z87" s="34">
        <v>318.38</v>
      </c>
      <c r="AA87" s="34">
        <v>329.75</v>
      </c>
      <c r="AB87" s="34">
        <v>333.63</v>
      </c>
      <c r="AC87" s="34">
        <v>330.63</v>
      </c>
      <c r="AD87" s="34">
        <v>322.38</v>
      </c>
      <c r="AE87" s="34">
        <v>301.63</v>
      </c>
      <c r="AF87" s="34">
        <v>279.25</v>
      </c>
      <c r="AG87" s="34">
        <v>281.5</v>
      </c>
      <c r="AH87" s="34">
        <v>305.13</v>
      </c>
      <c r="AI87" s="34">
        <v>309.38</v>
      </c>
    </row>
    <row r="88" spans="1:35" x14ac:dyDescent="0.2">
      <c r="A88" t="s">
        <v>41</v>
      </c>
      <c r="B88" s="34" t="s">
        <v>77</v>
      </c>
      <c r="C88" s="36" t="s">
        <v>78</v>
      </c>
      <c r="D88" s="34"/>
      <c r="E88" s="34"/>
      <c r="F88" s="34"/>
      <c r="G88" s="34"/>
      <c r="H88" s="34"/>
      <c r="I88" s="34"/>
      <c r="J88" s="34"/>
      <c r="K88" s="34"/>
      <c r="L88" s="34">
        <v>0</v>
      </c>
      <c r="M88" s="34">
        <v>0</v>
      </c>
      <c r="N88" s="34">
        <v>0</v>
      </c>
      <c r="O88" s="34">
        <v>0</v>
      </c>
      <c r="P88" s="34">
        <v>0</v>
      </c>
      <c r="Q88" s="34">
        <v>0</v>
      </c>
      <c r="R88" s="34">
        <v>0</v>
      </c>
      <c r="S88" s="34">
        <v>0</v>
      </c>
      <c r="T88" s="34">
        <v>0</v>
      </c>
      <c r="U88" s="34">
        <v>0</v>
      </c>
      <c r="V88" s="34">
        <v>0</v>
      </c>
      <c r="W88" s="34">
        <v>0</v>
      </c>
      <c r="X88" s="34">
        <v>0</v>
      </c>
      <c r="Y88" s="34">
        <v>0.75</v>
      </c>
      <c r="Z88" s="34">
        <v>1.5</v>
      </c>
      <c r="AA88" s="34">
        <v>1.38</v>
      </c>
      <c r="AB88" s="34">
        <v>1.25</v>
      </c>
      <c r="AC88" s="34">
        <v>1.25</v>
      </c>
      <c r="AD88" s="34">
        <v>1.5</v>
      </c>
      <c r="AE88" s="34">
        <v>1</v>
      </c>
      <c r="AF88" s="34">
        <v>1</v>
      </c>
      <c r="AG88" s="34">
        <v>3.5</v>
      </c>
      <c r="AH88" s="34">
        <v>5</v>
      </c>
      <c r="AI88" s="34">
        <v>4.25</v>
      </c>
    </row>
    <row r="89" spans="1:35" x14ac:dyDescent="0.2">
      <c r="A89" t="s">
        <v>41</v>
      </c>
      <c r="B89" s="34" t="s">
        <v>79</v>
      </c>
      <c r="C89" s="36" t="s">
        <v>80</v>
      </c>
      <c r="D89" s="34"/>
      <c r="E89" s="34"/>
      <c r="F89" s="34"/>
      <c r="G89" s="34"/>
      <c r="H89" s="34"/>
      <c r="I89" s="34"/>
      <c r="J89" s="34"/>
      <c r="K89" s="34"/>
      <c r="L89" s="34">
        <v>16.38</v>
      </c>
      <c r="M89" s="34">
        <v>18.25</v>
      </c>
      <c r="N89" s="34">
        <v>20.38</v>
      </c>
      <c r="O89" s="34">
        <v>23.25</v>
      </c>
      <c r="P89" s="34">
        <v>24.25</v>
      </c>
      <c r="Q89" s="34">
        <v>25.75</v>
      </c>
      <c r="R89" s="34">
        <v>27.5</v>
      </c>
      <c r="S89" s="34">
        <v>29.75</v>
      </c>
      <c r="T89" s="34">
        <v>28.5</v>
      </c>
      <c r="U89" s="34">
        <v>32.5</v>
      </c>
      <c r="V89" s="34">
        <v>29.75</v>
      </c>
      <c r="W89" s="34">
        <v>28.25</v>
      </c>
      <c r="X89" s="34">
        <v>26.5</v>
      </c>
      <c r="Y89" s="34">
        <v>25</v>
      </c>
      <c r="Z89" s="34">
        <v>26</v>
      </c>
      <c r="AA89" s="34">
        <v>26.25</v>
      </c>
      <c r="AB89" s="34">
        <v>49.5</v>
      </c>
      <c r="AC89" s="34">
        <v>50.25</v>
      </c>
      <c r="AD89" s="34">
        <v>56.25</v>
      </c>
      <c r="AE89" s="34">
        <v>63</v>
      </c>
      <c r="AF89" s="34">
        <v>62.75</v>
      </c>
      <c r="AG89" s="34">
        <v>64.5</v>
      </c>
      <c r="AH89" s="34">
        <v>66.25</v>
      </c>
      <c r="AI89" s="34">
        <v>66.5</v>
      </c>
    </row>
    <row r="90" spans="1:35" x14ac:dyDescent="0.2">
      <c r="A90" t="s">
        <v>41</v>
      </c>
      <c r="B90" s="34" t="s">
        <v>81</v>
      </c>
      <c r="C90" s="34" t="s">
        <v>82</v>
      </c>
      <c r="D90" s="34"/>
      <c r="E90" s="34"/>
      <c r="F90" s="34"/>
      <c r="G90" s="34"/>
      <c r="H90" s="34"/>
      <c r="I90" s="34"/>
      <c r="J90" s="34"/>
      <c r="K90" s="34"/>
      <c r="L90" s="34">
        <v>0</v>
      </c>
      <c r="M90" s="34">
        <v>0</v>
      </c>
      <c r="N90" s="34">
        <v>0</v>
      </c>
      <c r="O90" s="34">
        <v>0</v>
      </c>
      <c r="P90" s="34">
        <v>0</v>
      </c>
      <c r="Q90" s="34">
        <v>0</v>
      </c>
      <c r="R90" s="34">
        <v>0</v>
      </c>
      <c r="S90" s="34">
        <v>0</v>
      </c>
      <c r="T90" s="34">
        <v>0</v>
      </c>
      <c r="U90" s="34">
        <v>0</v>
      </c>
      <c r="V90" s="34">
        <v>0</v>
      </c>
      <c r="W90" s="34">
        <v>0</v>
      </c>
      <c r="X90" s="34">
        <v>0</v>
      </c>
      <c r="Y90" s="34">
        <v>0</v>
      </c>
      <c r="Z90" s="34">
        <v>0</v>
      </c>
      <c r="AA90" s="34">
        <v>0</v>
      </c>
      <c r="AB90" s="34">
        <v>0</v>
      </c>
      <c r="AC90" s="34">
        <v>0</v>
      </c>
      <c r="AD90" s="34">
        <v>0</v>
      </c>
      <c r="AE90" s="34">
        <v>0</v>
      </c>
      <c r="AF90" s="34">
        <v>0</v>
      </c>
      <c r="AG90" s="34">
        <v>0</v>
      </c>
      <c r="AH90" s="34">
        <v>2.5</v>
      </c>
      <c r="AI90" s="34">
        <v>0</v>
      </c>
    </row>
    <row r="91" spans="1:35" s="98" customFormat="1" ht="14.25" customHeight="1" x14ac:dyDescent="0.2">
      <c r="C91" s="11" t="s">
        <v>35</v>
      </c>
      <c r="D91" s="105"/>
      <c r="E91" s="105"/>
      <c r="F91" s="105"/>
      <c r="G91" s="105"/>
      <c r="H91" s="105"/>
      <c r="I91" s="105"/>
      <c r="J91" s="105"/>
      <c r="K91" s="105"/>
      <c r="L91" s="105">
        <f t="shared" ref="L91:Y91" si="102">SUM(L73:L90)</f>
        <v>7229.1657727929487</v>
      </c>
      <c r="M91" s="105">
        <f t="shared" si="102"/>
        <v>7076.4541588791189</v>
      </c>
      <c r="N91" s="105">
        <f t="shared" si="102"/>
        <v>6828.2031885522774</v>
      </c>
      <c r="O91" s="105">
        <f t="shared" si="102"/>
        <v>6756.3643135090451</v>
      </c>
      <c r="P91" s="105">
        <f t="shared" si="102"/>
        <v>6795.871381766382</v>
      </c>
      <c r="Q91" s="105">
        <f t="shared" si="102"/>
        <v>6835.6521153846152</v>
      </c>
      <c r="R91" s="105">
        <f t="shared" si="102"/>
        <v>6949.7188461538472</v>
      </c>
      <c r="S91" s="105">
        <f t="shared" si="102"/>
        <v>7017.5242307692306</v>
      </c>
      <c r="T91" s="105">
        <f t="shared" si="102"/>
        <v>6844.3755769230775</v>
      </c>
      <c r="U91" s="105">
        <f t="shared" si="102"/>
        <v>6998.0113247863246</v>
      </c>
      <c r="V91" s="105">
        <f t="shared" si="102"/>
        <v>7107.6594230769233</v>
      </c>
      <c r="W91" s="105">
        <f t="shared" si="102"/>
        <v>7110.709230769231</v>
      </c>
      <c r="X91" s="105">
        <f t="shared" si="102"/>
        <v>7329.1500000000005</v>
      </c>
      <c r="Y91" s="105">
        <f t="shared" si="102"/>
        <v>7387.92</v>
      </c>
      <c r="Z91" s="105">
        <f t="shared" ref="Z91:AE91" si="103">SUM(Z73:Z90)</f>
        <v>7373.2856695156706</v>
      </c>
      <c r="AA91" s="105">
        <f t="shared" si="103"/>
        <v>7821.8038461538463</v>
      </c>
      <c r="AB91" s="105">
        <f t="shared" si="103"/>
        <v>8011.39</v>
      </c>
      <c r="AC91" s="105">
        <f t="shared" si="103"/>
        <v>7733.6862962962969</v>
      </c>
      <c r="AD91" s="105">
        <f t="shared" si="103"/>
        <v>7605.4100000000008</v>
      </c>
      <c r="AE91" s="105">
        <f t="shared" si="103"/>
        <v>7510.0292307692316</v>
      </c>
      <c r="AF91" s="105">
        <f t="shared" ref="AF91:AG91" si="104">SUM(AF73:AF90)</f>
        <v>7578.9067521367524</v>
      </c>
      <c r="AG91" s="105">
        <f t="shared" si="104"/>
        <v>7818.0969230769242</v>
      </c>
      <c r="AH91" s="105">
        <f t="shared" ref="AH91:AI91" si="105">SUM(AH73:AH90)</f>
        <v>7923.0392307692309</v>
      </c>
      <c r="AI91" s="105">
        <f t="shared" si="105"/>
        <v>7998.9915384615388</v>
      </c>
    </row>
    <row r="92" spans="1:35" s="2" customFormat="1" ht="20.100000000000001" customHeight="1" x14ac:dyDescent="0.2">
      <c r="C92" s="1183" t="s">
        <v>106</v>
      </c>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row>
    <row r="93" spans="1:35" ht="18.75" customHeight="1" x14ac:dyDescent="0.2">
      <c r="C93" s="1182" t="s">
        <v>1092</v>
      </c>
      <c r="D93" s="34"/>
      <c r="E93" s="34"/>
      <c r="F93" s="34"/>
      <c r="G93" s="34"/>
      <c r="H93" s="34"/>
      <c r="I93" s="34"/>
      <c r="J93" s="34"/>
      <c r="K93" s="34"/>
      <c r="L93" s="34"/>
      <c r="M93" s="34"/>
      <c r="N93" s="34"/>
      <c r="O93" s="34"/>
      <c r="P93" s="34"/>
      <c r="Q93" s="34"/>
      <c r="S93" s="34"/>
    </row>
    <row r="94" spans="1:35" ht="24.75" customHeight="1" x14ac:dyDescent="0.2">
      <c r="C94" s="790" t="str">
        <f>CONCATENATE(C$1,", continued")</f>
        <v>Table 9a :   Employment by industry, FSM and states, FY2004-FY2018, continued</v>
      </c>
      <c r="D94" s="34"/>
      <c r="E94" s="34"/>
      <c r="F94" s="34"/>
      <c r="G94" s="34"/>
      <c r="H94" s="34"/>
      <c r="I94" s="34"/>
      <c r="J94" s="34"/>
      <c r="K94" s="34"/>
      <c r="L94" s="34"/>
      <c r="M94" s="34"/>
      <c r="N94" s="34"/>
      <c r="O94" s="34"/>
      <c r="P94" s="34"/>
      <c r="Q94" s="34"/>
      <c r="S94" s="34"/>
    </row>
    <row r="95" spans="1:35" ht="20.100000000000001" customHeight="1" x14ac:dyDescent="0.2">
      <c r="C95" s="35" t="s">
        <v>42</v>
      </c>
      <c r="D95" s="1"/>
      <c r="E95" s="1"/>
      <c r="F95" s="1"/>
      <c r="G95" s="1"/>
      <c r="H95" s="1"/>
      <c r="I95" s="1"/>
      <c r="J95" s="1"/>
      <c r="K95" s="1"/>
      <c r="L95" s="1" t="str">
        <f t="shared" ref="L95:W95" si="106">L72</f>
        <v>FY1995</v>
      </c>
      <c r="M95" s="1" t="str">
        <f t="shared" si="106"/>
        <v>FY1996</v>
      </c>
      <c r="N95" s="1" t="str">
        <f t="shared" si="106"/>
        <v>FY1997</v>
      </c>
      <c r="O95" s="1" t="str">
        <f t="shared" si="106"/>
        <v>FY1998</v>
      </c>
      <c r="P95" s="1" t="str">
        <f t="shared" si="106"/>
        <v>FY1999</v>
      </c>
      <c r="Q95" s="1" t="str">
        <f t="shared" si="106"/>
        <v>FY2000</v>
      </c>
      <c r="R95" s="1" t="str">
        <f t="shared" si="106"/>
        <v>FY2001</v>
      </c>
      <c r="S95" s="1" t="str">
        <f t="shared" si="106"/>
        <v>FY2002</v>
      </c>
      <c r="T95" s="1" t="str">
        <f t="shared" si="106"/>
        <v>FY2003</v>
      </c>
      <c r="U95" s="1" t="str">
        <f t="shared" si="106"/>
        <v>FY2004</v>
      </c>
      <c r="V95" s="1" t="str">
        <f t="shared" si="106"/>
        <v>FY2005</v>
      </c>
      <c r="W95" s="1" t="str">
        <f t="shared" si="106"/>
        <v>FY2006</v>
      </c>
      <c r="X95" s="1" t="str">
        <f t="shared" ref="X95:AD95" si="107">X72</f>
        <v>FY2007</v>
      </c>
      <c r="Y95" s="1" t="str">
        <f t="shared" si="107"/>
        <v>FY2008</v>
      </c>
      <c r="Z95" s="1" t="str">
        <f t="shared" si="107"/>
        <v>FY2009</v>
      </c>
      <c r="AA95" s="1" t="str">
        <f t="shared" si="107"/>
        <v>FY2010</v>
      </c>
      <c r="AB95" s="1" t="str">
        <f t="shared" si="107"/>
        <v>FY2011</v>
      </c>
      <c r="AC95" s="1" t="str">
        <f t="shared" si="107"/>
        <v>FY2012</v>
      </c>
      <c r="AD95" s="1" t="str">
        <f t="shared" si="107"/>
        <v>FY2013</v>
      </c>
      <c r="AE95" s="1" t="str">
        <f t="shared" ref="AE95:AF95" si="108">AE72</f>
        <v>FY2014</v>
      </c>
      <c r="AF95" s="1" t="str">
        <f t="shared" si="108"/>
        <v>FY2015</v>
      </c>
      <c r="AG95" s="1" t="str">
        <f t="shared" ref="AG95:AH95" si="109">AG72</f>
        <v>FY2016</v>
      </c>
      <c r="AH95" s="1" t="str">
        <f t="shared" si="109"/>
        <v>FY2017</v>
      </c>
      <c r="AI95" s="1" t="str">
        <f t="shared" ref="AI95" si="110">AI72</f>
        <v>FY2018</v>
      </c>
    </row>
    <row r="96" spans="1:35" ht="20.100000000000001" customHeight="1" x14ac:dyDescent="0.2">
      <c r="A96" t="s">
        <v>42</v>
      </c>
      <c r="B96" s="34" t="s">
        <v>48</v>
      </c>
      <c r="C96" s="36" t="s">
        <v>49</v>
      </c>
      <c r="D96" s="34"/>
      <c r="E96" s="34"/>
      <c r="F96" s="34"/>
      <c r="G96" s="34"/>
      <c r="H96" s="34"/>
      <c r="I96" s="34"/>
      <c r="J96" s="34"/>
      <c r="K96" s="34"/>
      <c r="L96" s="34">
        <v>8</v>
      </c>
      <c r="M96" s="34">
        <v>5.25</v>
      </c>
      <c r="N96" s="34">
        <v>4.75</v>
      </c>
      <c r="O96" s="34">
        <v>6</v>
      </c>
      <c r="P96" s="34">
        <v>13.25</v>
      </c>
      <c r="Q96" s="34">
        <v>11.5</v>
      </c>
      <c r="R96" s="34">
        <v>4.75</v>
      </c>
      <c r="S96" s="34">
        <v>5.25</v>
      </c>
      <c r="T96" s="34">
        <v>4</v>
      </c>
      <c r="U96" s="34">
        <v>3.75</v>
      </c>
      <c r="V96" s="34">
        <v>1.75</v>
      </c>
      <c r="W96" s="34">
        <v>1</v>
      </c>
      <c r="X96" s="34">
        <v>0.25</v>
      </c>
      <c r="Y96" s="34">
        <v>0</v>
      </c>
      <c r="Z96" s="34">
        <v>1.25</v>
      </c>
      <c r="AA96" s="34">
        <v>4.25</v>
      </c>
      <c r="AB96" s="34">
        <v>6.25</v>
      </c>
      <c r="AC96" s="34">
        <v>3.75</v>
      </c>
      <c r="AD96" s="34">
        <v>6</v>
      </c>
      <c r="AE96" s="34">
        <v>14.25</v>
      </c>
      <c r="AF96" s="34">
        <v>7</v>
      </c>
      <c r="AG96" s="34">
        <v>7.5</v>
      </c>
      <c r="AH96" s="34">
        <v>7</v>
      </c>
      <c r="AI96" s="34">
        <v>6.75</v>
      </c>
    </row>
    <row r="97" spans="1:35" x14ac:dyDescent="0.2">
      <c r="A97" t="s">
        <v>42</v>
      </c>
      <c r="B97" s="34" t="s">
        <v>50</v>
      </c>
      <c r="C97" s="36" t="s">
        <v>51</v>
      </c>
      <c r="D97" s="34"/>
      <c r="E97" s="34"/>
      <c r="F97" s="34"/>
      <c r="G97" s="34"/>
      <c r="H97" s="34"/>
      <c r="I97" s="34"/>
      <c r="J97" s="34"/>
      <c r="K97" s="34"/>
      <c r="L97" s="34">
        <v>113.75</v>
      </c>
      <c r="M97" s="34">
        <v>101.63</v>
      </c>
      <c r="N97" s="34">
        <v>128.5</v>
      </c>
      <c r="O97" s="34">
        <v>70.25</v>
      </c>
      <c r="P97" s="34">
        <v>39.5</v>
      </c>
      <c r="Q97" s="34">
        <v>62</v>
      </c>
      <c r="R97" s="34">
        <v>60.75</v>
      </c>
      <c r="S97" s="34">
        <v>39.25</v>
      </c>
      <c r="T97" s="34">
        <v>31.25</v>
      </c>
      <c r="U97" s="34">
        <v>23.5</v>
      </c>
      <c r="V97" s="34">
        <v>21.75</v>
      </c>
      <c r="W97" s="34">
        <v>21.25</v>
      </c>
      <c r="X97" s="34">
        <v>23.5</v>
      </c>
      <c r="Y97" s="34">
        <v>21.25</v>
      </c>
      <c r="Z97" s="34">
        <v>25</v>
      </c>
      <c r="AA97" s="34">
        <v>27.75</v>
      </c>
      <c r="AB97" s="34">
        <v>27</v>
      </c>
      <c r="AC97" s="34">
        <v>27.75</v>
      </c>
      <c r="AD97" s="34">
        <v>29</v>
      </c>
      <c r="AE97" s="34">
        <v>22.5</v>
      </c>
      <c r="AF97" s="34">
        <v>24.5</v>
      </c>
      <c r="AG97" s="34">
        <v>26</v>
      </c>
      <c r="AH97" s="34">
        <v>22.5</v>
      </c>
      <c r="AI97" s="34">
        <v>34.75</v>
      </c>
    </row>
    <row r="98" spans="1:35" x14ac:dyDescent="0.2">
      <c r="A98" t="s">
        <v>42</v>
      </c>
      <c r="B98" s="34" t="s">
        <v>52</v>
      </c>
      <c r="C98" s="36" t="s">
        <v>53</v>
      </c>
      <c r="D98" s="34"/>
      <c r="E98" s="34"/>
      <c r="F98" s="34"/>
      <c r="G98" s="34"/>
      <c r="H98" s="34"/>
      <c r="I98" s="34"/>
      <c r="J98" s="34"/>
      <c r="K98" s="34"/>
      <c r="L98" s="34">
        <v>0</v>
      </c>
      <c r="M98" s="34">
        <v>0</v>
      </c>
      <c r="N98" s="34">
        <v>0</v>
      </c>
      <c r="O98" s="34">
        <v>0</v>
      </c>
      <c r="P98" s="34">
        <v>0</v>
      </c>
      <c r="Q98" s="34">
        <v>0</v>
      </c>
      <c r="R98" s="34">
        <v>0</v>
      </c>
      <c r="S98" s="34">
        <v>0</v>
      </c>
      <c r="T98" s="34">
        <v>0</v>
      </c>
      <c r="U98" s="34">
        <v>0</v>
      </c>
      <c r="V98" s="34">
        <v>0</v>
      </c>
      <c r="W98" s="34">
        <v>0</v>
      </c>
      <c r="X98" s="34">
        <v>0</v>
      </c>
      <c r="Y98" s="34">
        <v>0</v>
      </c>
      <c r="Z98" s="34">
        <v>0</v>
      </c>
      <c r="AA98" s="34">
        <v>0</v>
      </c>
      <c r="AB98" s="34">
        <v>0</v>
      </c>
      <c r="AC98" s="34">
        <v>0</v>
      </c>
      <c r="AD98" s="34">
        <v>0</v>
      </c>
      <c r="AE98" s="34">
        <v>0</v>
      </c>
      <c r="AF98" s="34">
        <v>0</v>
      </c>
      <c r="AG98" s="34">
        <v>0</v>
      </c>
      <c r="AH98" s="34">
        <v>0</v>
      </c>
      <c r="AI98" s="34">
        <v>0</v>
      </c>
    </row>
    <row r="99" spans="1:35" x14ac:dyDescent="0.2">
      <c r="A99" t="s">
        <v>42</v>
      </c>
      <c r="B99" s="34" t="s">
        <v>54</v>
      </c>
      <c r="C99" s="36" t="s">
        <v>55</v>
      </c>
      <c r="D99" s="34"/>
      <c r="E99" s="34"/>
      <c r="F99" s="34"/>
      <c r="G99" s="34"/>
      <c r="H99" s="34"/>
      <c r="I99" s="34"/>
      <c r="J99" s="34"/>
      <c r="K99" s="34"/>
      <c r="L99" s="34">
        <v>404</v>
      </c>
      <c r="M99" s="34">
        <v>427</v>
      </c>
      <c r="N99" s="34">
        <v>389.25</v>
      </c>
      <c r="O99" s="34">
        <v>405.5</v>
      </c>
      <c r="P99" s="34">
        <v>442.25</v>
      </c>
      <c r="Q99" s="34">
        <v>568</v>
      </c>
      <c r="R99" s="34">
        <v>692.75</v>
      </c>
      <c r="S99" s="34">
        <v>647.5</v>
      </c>
      <c r="T99" s="34">
        <v>569.5</v>
      </c>
      <c r="U99" s="34">
        <v>504.25</v>
      </c>
      <c r="V99" s="34">
        <v>102</v>
      </c>
      <c r="W99" s="34">
        <v>7.25</v>
      </c>
      <c r="X99" s="34">
        <v>7</v>
      </c>
      <c r="Y99" s="34">
        <v>11</v>
      </c>
      <c r="Z99" s="34">
        <v>11.13</v>
      </c>
      <c r="AA99" s="34">
        <v>11.25</v>
      </c>
      <c r="AB99" s="34">
        <v>12</v>
      </c>
      <c r="AC99" s="34">
        <v>16</v>
      </c>
      <c r="AD99" s="34">
        <v>14.25</v>
      </c>
      <c r="AE99" s="34">
        <v>14.75</v>
      </c>
      <c r="AF99" s="34">
        <v>17.75</v>
      </c>
      <c r="AG99" s="34">
        <v>16.75</v>
      </c>
      <c r="AH99" s="34">
        <v>15.75</v>
      </c>
      <c r="AI99" s="34">
        <v>16.75</v>
      </c>
    </row>
    <row r="100" spans="1:35" x14ac:dyDescent="0.2">
      <c r="A100" t="s">
        <v>42</v>
      </c>
      <c r="B100" s="34" t="s">
        <v>56</v>
      </c>
      <c r="C100" s="36" t="s">
        <v>57</v>
      </c>
      <c r="D100" s="34"/>
      <c r="E100" s="34"/>
      <c r="F100" s="34"/>
      <c r="G100" s="34"/>
      <c r="H100" s="34"/>
      <c r="I100" s="34"/>
      <c r="J100" s="34"/>
      <c r="K100" s="34"/>
      <c r="L100" s="34">
        <v>2</v>
      </c>
      <c r="M100" s="34">
        <v>42.5</v>
      </c>
      <c r="N100" s="34">
        <v>84.25</v>
      </c>
      <c r="O100" s="34">
        <v>92</v>
      </c>
      <c r="P100" s="34">
        <v>99</v>
      </c>
      <c r="Q100" s="34">
        <v>103.5</v>
      </c>
      <c r="R100" s="34">
        <v>95</v>
      </c>
      <c r="S100" s="34">
        <v>94.75</v>
      </c>
      <c r="T100" s="34">
        <v>99.5</v>
      </c>
      <c r="U100" s="34">
        <v>102.25</v>
      </c>
      <c r="V100" s="34">
        <v>92.25</v>
      </c>
      <c r="W100" s="34">
        <v>94.25</v>
      </c>
      <c r="X100" s="34">
        <v>89.5</v>
      </c>
      <c r="Y100" s="34">
        <v>89.25</v>
      </c>
      <c r="Z100" s="34">
        <v>91.5</v>
      </c>
      <c r="AA100" s="34">
        <v>92.5</v>
      </c>
      <c r="AB100" s="34">
        <v>87.75</v>
      </c>
      <c r="AC100" s="34">
        <v>89.75</v>
      </c>
      <c r="AD100" s="34">
        <v>89.5</v>
      </c>
      <c r="AE100" s="34">
        <v>90.25</v>
      </c>
      <c r="AF100" s="34">
        <v>96.5</v>
      </c>
      <c r="AG100" s="34">
        <v>121</v>
      </c>
      <c r="AH100" s="34">
        <v>124.75</v>
      </c>
      <c r="AI100" s="34">
        <v>123</v>
      </c>
    </row>
    <row r="101" spans="1:35" x14ac:dyDescent="0.2">
      <c r="A101" t="s">
        <v>42</v>
      </c>
      <c r="B101" s="34" t="s">
        <v>58</v>
      </c>
      <c r="C101" s="36" t="s">
        <v>59</v>
      </c>
      <c r="D101" s="34"/>
      <c r="E101" s="34"/>
      <c r="F101" s="34"/>
      <c r="G101" s="34"/>
      <c r="H101" s="34"/>
      <c r="I101" s="34"/>
      <c r="J101" s="34"/>
      <c r="K101" s="34"/>
      <c r="L101" s="34">
        <v>40.380000000000003</v>
      </c>
      <c r="M101" s="34">
        <v>54.25</v>
      </c>
      <c r="N101" s="34">
        <v>52.13</v>
      </c>
      <c r="O101" s="34">
        <v>103</v>
      </c>
      <c r="P101" s="34">
        <v>53.5</v>
      </c>
      <c r="Q101" s="34">
        <v>61.75</v>
      </c>
      <c r="R101" s="34">
        <v>72.25</v>
      </c>
      <c r="S101" s="34">
        <v>99</v>
      </c>
      <c r="T101" s="34">
        <v>89.25</v>
      </c>
      <c r="U101" s="34">
        <v>121.25</v>
      </c>
      <c r="V101" s="34">
        <v>146.63</v>
      </c>
      <c r="W101" s="34">
        <v>84.63</v>
      </c>
      <c r="X101" s="34">
        <v>87</v>
      </c>
      <c r="Y101" s="34">
        <v>90.5</v>
      </c>
      <c r="Z101" s="34">
        <v>150.63</v>
      </c>
      <c r="AA101" s="34">
        <v>113.63</v>
      </c>
      <c r="AB101" s="34">
        <v>110.75</v>
      </c>
      <c r="AC101" s="34">
        <v>180.25</v>
      </c>
      <c r="AD101" s="34">
        <v>183</v>
      </c>
      <c r="AE101" s="34">
        <v>146.63</v>
      </c>
      <c r="AF101" s="34">
        <v>125</v>
      </c>
      <c r="AG101" s="34">
        <v>48.5</v>
      </c>
      <c r="AH101" s="34">
        <v>82.75</v>
      </c>
      <c r="AI101" s="34">
        <v>102</v>
      </c>
    </row>
    <row r="102" spans="1:35" x14ac:dyDescent="0.2">
      <c r="A102" t="s">
        <v>42</v>
      </c>
      <c r="B102" s="34" t="s">
        <v>60</v>
      </c>
      <c r="C102" s="36" t="s">
        <v>61</v>
      </c>
      <c r="D102" s="34"/>
      <c r="E102" s="34"/>
      <c r="F102" s="34"/>
      <c r="G102" s="34"/>
      <c r="H102" s="34"/>
      <c r="I102" s="34"/>
      <c r="J102" s="34"/>
      <c r="K102" s="34"/>
      <c r="L102" s="34">
        <v>384</v>
      </c>
      <c r="M102" s="34">
        <v>410.38</v>
      </c>
      <c r="N102" s="34">
        <v>467.88</v>
      </c>
      <c r="O102" s="34">
        <v>458</v>
      </c>
      <c r="P102" s="34">
        <v>507.25</v>
      </c>
      <c r="Q102" s="34">
        <v>522.5</v>
      </c>
      <c r="R102" s="34">
        <v>450</v>
      </c>
      <c r="S102" s="34">
        <v>452.75</v>
      </c>
      <c r="T102" s="34">
        <v>448</v>
      </c>
      <c r="U102" s="34">
        <v>435.25</v>
      </c>
      <c r="V102" s="34">
        <v>443.38</v>
      </c>
      <c r="W102" s="34">
        <v>499.88</v>
      </c>
      <c r="X102" s="34">
        <v>491.75</v>
      </c>
      <c r="Y102" s="34">
        <v>478</v>
      </c>
      <c r="Z102" s="34">
        <v>483.25</v>
      </c>
      <c r="AA102" s="34">
        <v>476</v>
      </c>
      <c r="AB102" s="34">
        <v>484.88</v>
      </c>
      <c r="AC102" s="34">
        <v>452.63</v>
      </c>
      <c r="AD102" s="34">
        <v>431.25</v>
      </c>
      <c r="AE102" s="34">
        <v>444.63</v>
      </c>
      <c r="AF102" s="34">
        <v>441.5</v>
      </c>
      <c r="AG102" s="34">
        <v>465.63</v>
      </c>
      <c r="AH102" s="34">
        <v>480.88</v>
      </c>
      <c r="AI102" s="34">
        <v>528.88</v>
      </c>
    </row>
    <row r="103" spans="1:35" x14ac:dyDescent="0.2">
      <c r="A103" t="s">
        <v>42</v>
      </c>
      <c r="B103" s="34" t="s">
        <v>62</v>
      </c>
      <c r="C103" s="36" t="s">
        <v>63</v>
      </c>
      <c r="D103" s="34"/>
      <c r="E103" s="34"/>
      <c r="F103" s="34"/>
      <c r="G103" s="34"/>
      <c r="H103" s="34"/>
      <c r="I103" s="34"/>
      <c r="J103" s="34"/>
      <c r="K103" s="34"/>
      <c r="L103" s="34">
        <v>125.75</v>
      </c>
      <c r="M103" s="34">
        <v>137.5</v>
      </c>
      <c r="N103" s="34">
        <v>144.25</v>
      </c>
      <c r="O103" s="34">
        <v>211</v>
      </c>
      <c r="P103" s="34">
        <v>246.38</v>
      </c>
      <c r="Q103" s="34">
        <v>278.88</v>
      </c>
      <c r="R103" s="34">
        <v>238.5</v>
      </c>
      <c r="S103" s="34">
        <v>213.25</v>
      </c>
      <c r="T103" s="34">
        <v>213.75</v>
      </c>
      <c r="U103" s="34">
        <v>258.38</v>
      </c>
      <c r="V103" s="34">
        <v>246.13</v>
      </c>
      <c r="W103" s="34">
        <v>234.5</v>
      </c>
      <c r="X103" s="34">
        <v>224</v>
      </c>
      <c r="Y103" s="34">
        <v>226</v>
      </c>
      <c r="Z103" s="34">
        <v>218</v>
      </c>
      <c r="AA103" s="34">
        <v>210.13</v>
      </c>
      <c r="AB103" s="34">
        <v>202.5</v>
      </c>
      <c r="AC103" s="34">
        <v>181.5</v>
      </c>
      <c r="AD103" s="34">
        <v>185.75</v>
      </c>
      <c r="AE103" s="34">
        <v>171.75</v>
      </c>
      <c r="AF103" s="34">
        <v>159</v>
      </c>
      <c r="AG103" s="34">
        <v>176.88</v>
      </c>
      <c r="AH103" s="34">
        <v>182</v>
      </c>
      <c r="AI103" s="34">
        <v>185.25</v>
      </c>
    </row>
    <row r="104" spans="1:35" x14ac:dyDescent="0.2">
      <c r="A104" t="s">
        <v>42</v>
      </c>
      <c r="B104" s="34" t="s">
        <v>64</v>
      </c>
      <c r="C104" s="36" t="s">
        <v>65</v>
      </c>
      <c r="D104" s="34"/>
      <c r="E104" s="34"/>
      <c r="F104" s="34"/>
      <c r="G104" s="34"/>
      <c r="H104" s="34"/>
      <c r="I104" s="34"/>
      <c r="J104" s="34"/>
      <c r="K104" s="34"/>
      <c r="L104" s="34">
        <v>177</v>
      </c>
      <c r="M104" s="34">
        <v>197</v>
      </c>
      <c r="N104" s="34">
        <v>170.5</v>
      </c>
      <c r="O104" s="34">
        <v>152</v>
      </c>
      <c r="P104" s="34">
        <v>156.75</v>
      </c>
      <c r="Q104" s="34">
        <v>165.75</v>
      </c>
      <c r="R104" s="34">
        <v>160.5</v>
      </c>
      <c r="S104" s="34">
        <v>157.75</v>
      </c>
      <c r="T104" s="34">
        <v>217.5</v>
      </c>
      <c r="U104" s="34">
        <v>191.25</v>
      </c>
      <c r="V104" s="34">
        <v>196.5</v>
      </c>
      <c r="W104" s="34">
        <v>212.5</v>
      </c>
      <c r="X104" s="34">
        <v>220</v>
      </c>
      <c r="Y104" s="34">
        <v>193.75</v>
      </c>
      <c r="Z104" s="34">
        <v>165.5</v>
      </c>
      <c r="AA104" s="34">
        <v>177.25</v>
      </c>
      <c r="AB104" s="34">
        <v>182.5</v>
      </c>
      <c r="AC104" s="34">
        <v>169.5</v>
      </c>
      <c r="AD104" s="34">
        <v>154.25</v>
      </c>
      <c r="AE104" s="34">
        <v>146.25</v>
      </c>
      <c r="AF104" s="34">
        <v>150</v>
      </c>
      <c r="AG104" s="34">
        <v>150</v>
      </c>
      <c r="AH104" s="34">
        <v>163.25</v>
      </c>
      <c r="AI104" s="34">
        <v>162.13</v>
      </c>
    </row>
    <row r="105" spans="1:35" x14ac:dyDescent="0.2">
      <c r="A105" t="s">
        <v>42</v>
      </c>
      <c r="B105" s="34" t="s">
        <v>66</v>
      </c>
      <c r="C105" s="111" t="s">
        <v>917</v>
      </c>
      <c r="D105" s="34"/>
      <c r="E105" s="34"/>
      <c r="F105" s="34"/>
      <c r="G105" s="34"/>
      <c r="H105" s="34"/>
      <c r="I105" s="34"/>
      <c r="J105" s="34"/>
      <c r="K105" s="34"/>
      <c r="L105" s="34">
        <v>0</v>
      </c>
      <c r="M105" s="34">
        <v>0</v>
      </c>
      <c r="N105" s="34">
        <v>0</v>
      </c>
      <c r="O105" s="34">
        <v>0.5</v>
      </c>
      <c r="P105" s="34">
        <v>0.5</v>
      </c>
      <c r="Q105" s="34">
        <v>2.75</v>
      </c>
      <c r="R105" s="34">
        <v>0</v>
      </c>
      <c r="S105" s="34">
        <v>0</v>
      </c>
      <c r="T105" s="34">
        <v>0</v>
      </c>
      <c r="U105" s="34">
        <v>3.75</v>
      </c>
      <c r="V105" s="34">
        <v>8.5</v>
      </c>
      <c r="W105" s="34">
        <v>10</v>
      </c>
      <c r="X105" s="34">
        <v>9.25</v>
      </c>
      <c r="Y105" s="34">
        <v>8.5</v>
      </c>
      <c r="Z105" s="34">
        <v>10.75</v>
      </c>
      <c r="AA105" s="34">
        <v>16.25</v>
      </c>
      <c r="AB105" s="34">
        <v>16.75</v>
      </c>
      <c r="AC105" s="34">
        <v>15.5</v>
      </c>
      <c r="AD105" s="34">
        <v>15.5</v>
      </c>
      <c r="AE105" s="34">
        <v>15.25</v>
      </c>
      <c r="AF105" s="34">
        <v>18</v>
      </c>
      <c r="AG105" s="34">
        <v>19.25</v>
      </c>
      <c r="AH105" s="34">
        <v>20.5</v>
      </c>
      <c r="AI105" s="34">
        <v>20.25</v>
      </c>
    </row>
    <row r="106" spans="1:35" x14ac:dyDescent="0.2">
      <c r="A106" t="s">
        <v>42</v>
      </c>
      <c r="B106" s="34" t="s">
        <v>67</v>
      </c>
      <c r="C106" s="36" t="s">
        <v>68</v>
      </c>
      <c r="D106" s="34"/>
      <c r="E106" s="34"/>
      <c r="F106" s="34"/>
      <c r="G106" s="34"/>
      <c r="H106" s="34"/>
      <c r="I106" s="34"/>
      <c r="J106" s="34"/>
      <c r="K106" s="34"/>
      <c r="L106" s="34">
        <v>63.5</v>
      </c>
      <c r="M106" s="34">
        <v>62.25</v>
      </c>
      <c r="N106" s="34">
        <v>65.5</v>
      </c>
      <c r="O106" s="34">
        <v>72.5</v>
      </c>
      <c r="P106" s="34">
        <v>110</v>
      </c>
      <c r="Q106" s="34">
        <v>147</v>
      </c>
      <c r="R106" s="34">
        <v>171.25</v>
      </c>
      <c r="S106" s="34">
        <v>162.5</v>
      </c>
      <c r="T106" s="34">
        <v>143.25</v>
      </c>
      <c r="U106" s="34">
        <v>124.5</v>
      </c>
      <c r="V106" s="34">
        <v>131.88</v>
      </c>
      <c r="W106" s="34">
        <v>86.88</v>
      </c>
      <c r="X106" s="34">
        <v>81.75</v>
      </c>
      <c r="Y106" s="34">
        <v>82.13</v>
      </c>
      <c r="Z106" s="34">
        <v>96.25</v>
      </c>
      <c r="AA106" s="34">
        <v>88</v>
      </c>
      <c r="AB106" s="34">
        <v>86.75</v>
      </c>
      <c r="AC106" s="34">
        <v>84.88</v>
      </c>
      <c r="AD106" s="34">
        <v>90.63</v>
      </c>
      <c r="AE106" s="34">
        <v>102.5</v>
      </c>
      <c r="AF106" s="34">
        <v>102.75</v>
      </c>
      <c r="AG106" s="34">
        <v>122.5</v>
      </c>
      <c r="AH106" s="34">
        <v>122.63</v>
      </c>
      <c r="AI106" s="34">
        <v>127.38</v>
      </c>
    </row>
    <row r="107" spans="1:35" x14ac:dyDescent="0.2">
      <c r="A107" t="s">
        <v>42</v>
      </c>
      <c r="B107" s="34" t="s">
        <v>69</v>
      </c>
      <c r="C107" s="36" t="s">
        <v>70</v>
      </c>
      <c r="D107" s="34"/>
      <c r="E107" s="34"/>
      <c r="F107" s="34"/>
      <c r="G107" s="34"/>
      <c r="H107" s="34"/>
      <c r="I107" s="34"/>
      <c r="J107" s="34"/>
      <c r="K107" s="34"/>
      <c r="L107" s="34">
        <v>1200.3809402113206</v>
      </c>
      <c r="M107" s="34">
        <v>1180.000418292015</v>
      </c>
      <c r="N107" s="34">
        <v>1125.8662108272449</v>
      </c>
      <c r="O107" s="34">
        <v>1035.4581635205816</v>
      </c>
      <c r="P107" s="34">
        <v>1017.3478835978837</v>
      </c>
      <c r="Q107" s="34">
        <v>910.21407407407401</v>
      </c>
      <c r="R107" s="34">
        <v>862.96153846153834</v>
      </c>
      <c r="S107" s="34">
        <v>844.75</v>
      </c>
      <c r="T107" s="34">
        <v>895.48461538461538</v>
      </c>
      <c r="U107" s="34">
        <v>852.57692307692309</v>
      </c>
      <c r="V107" s="34">
        <v>1084.7115384615386</v>
      </c>
      <c r="W107" s="34">
        <v>1139.3084615384616</v>
      </c>
      <c r="X107" s="34">
        <v>1103.4853846153846</v>
      </c>
      <c r="Y107" s="34">
        <v>1107.97</v>
      </c>
      <c r="Z107" s="34">
        <v>1125.0769230769231</v>
      </c>
      <c r="AA107" s="34">
        <v>1112.3846153846155</v>
      </c>
      <c r="AB107" s="34">
        <v>1119.9676923076925</v>
      </c>
      <c r="AC107" s="34">
        <v>1098.5361538461539</v>
      </c>
      <c r="AD107" s="34">
        <v>1089.184065934066</v>
      </c>
      <c r="AE107" s="34">
        <v>1073.2115384615386</v>
      </c>
      <c r="AF107" s="34">
        <v>1070.0769230769231</v>
      </c>
      <c r="AG107" s="34">
        <v>1038.5192307692307</v>
      </c>
      <c r="AH107" s="34">
        <v>1027.4038461538462</v>
      </c>
      <c r="AI107" s="34">
        <v>1033.1153846153845</v>
      </c>
    </row>
    <row r="108" spans="1:35" x14ac:dyDescent="0.2">
      <c r="A108" t="s">
        <v>42</v>
      </c>
      <c r="B108" s="34" t="s">
        <v>71</v>
      </c>
      <c r="C108" s="111" t="s">
        <v>1093</v>
      </c>
      <c r="D108" s="34"/>
      <c r="E108" s="34"/>
      <c r="F108" s="34"/>
      <c r="G108" s="34"/>
      <c r="H108" s="34"/>
      <c r="I108" s="34"/>
      <c r="J108" s="34"/>
      <c r="K108" s="34"/>
      <c r="L108" s="34">
        <v>16</v>
      </c>
      <c r="M108" s="34">
        <v>16</v>
      </c>
      <c r="N108" s="34">
        <v>15.75</v>
      </c>
      <c r="O108" s="34">
        <v>10</v>
      </c>
      <c r="P108" s="34">
        <v>4</v>
      </c>
      <c r="Q108" s="34">
        <v>59.25</v>
      </c>
      <c r="R108" s="34">
        <v>118.75</v>
      </c>
      <c r="S108" s="34">
        <v>120.5</v>
      </c>
      <c r="T108" s="34">
        <v>119.75</v>
      </c>
      <c r="U108" s="34">
        <v>115.5</v>
      </c>
      <c r="V108" s="34">
        <v>91.5</v>
      </c>
      <c r="W108" s="34">
        <v>10.5</v>
      </c>
      <c r="X108" s="34">
        <v>8.75</v>
      </c>
      <c r="Y108" s="34">
        <v>10.25</v>
      </c>
      <c r="Z108" s="34">
        <v>12.75</v>
      </c>
      <c r="AA108" s="34">
        <v>11.75</v>
      </c>
      <c r="AB108" s="34">
        <v>10.25</v>
      </c>
      <c r="AC108" s="34">
        <v>7</v>
      </c>
      <c r="AD108" s="34">
        <v>5.5</v>
      </c>
      <c r="AE108" s="34">
        <v>8</v>
      </c>
      <c r="AF108" s="34">
        <v>7.13</v>
      </c>
      <c r="AG108" s="34">
        <v>11.5</v>
      </c>
      <c r="AH108" s="34">
        <v>17.75</v>
      </c>
      <c r="AI108" s="34">
        <v>21.38</v>
      </c>
    </row>
    <row r="109" spans="1:35" x14ac:dyDescent="0.2">
      <c r="A109" t="s">
        <v>42</v>
      </c>
      <c r="B109" s="34" t="s">
        <v>73</v>
      </c>
      <c r="C109" s="111" t="s">
        <v>1094</v>
      </c>
      <c r="D109" s="34"/>
      <c r="E109" s="34"/>
      <c r="F109" s="34"/>
      <c r="G109" s="34"/>
      <c r="H109" s="34"/>
      <c r="I109" s="34"/>
      <c r="J109" s="34"/>
      <c r="K109" s="34"/>
      <c r="L109" s="34">
        <v>0</v>
      </c>
      <c r="M109" s="34">
        <v>0</v>
      </c>
      <c r="N109" s="34">
        <v>0</v>
      </c>
      <c r="O109" s="34">
        <v>0</v>
      </c>
      <c r="P109" s="34">
        <v>0.5</v>
      </c>
      <c r="Q109" s="34">
        <v>2.25</v>
      </c>
      <c r="R109" s="34">
        <v>2.5</v>
      </c>
      <c r="S109" s="34">
        <v>2</v>
      </c>
      <c r="T109" s="34">
        <v>2.25</v>
      </c>
      <c r="U109" s="34">
        <v>0.75</v>
      </c>
      <c r="V109" s="34">
        <v>0.75</v>
      </c>
      <c r="W109" s="34">
        <v>1</v>
      </c>
      <c r="X109" s="34">
        <v>1</v>
      </c>
      <c r="Y109" s="34">
        <v>1</v>
      </c>
      <c r="Z109" s="34">
        <v>1</v>
      </c>
      <c r="AA109" s="34">
        <v>1</v>
      </c>
      <c r="AB109" s="34">
        <v>1</v>
      </c>
      <c r="AC109" s="34">
        <v>1</v>
      </c>
      <c r="AD109" s="34">
        <v>1</v>
      </c>
      <c r="AE109" s="34">
        <v>1</v>
      </c>
      <c r="AF109" s="34">
        <v>1</v>
      </c>
      <c r="AG109" s="34">
        <v>1</v>
      </c>
      <c r="AH109" s="34">
        <v>1</v>
      </c>
      <c r="AI109" s="34">
        <v>1</v>
      </c>
    </row>
    <row r="110" spans="1:35" x14ac:dyDescent="0.2">
      <c r="A110" t="s">
        <v>42</v>
      </c>
      <c r="B110" s="34" t="s">
        <v>75</v>
      </c>
      <c r="C110" s="36" t="s">
        <v>76</v>
      </c>
      <c r="D110" s="34"/>
      <c r="E110" s="34"/>
      <c r="F110" s="34"/>
      <c r="G110" s="34"/>
      <c r="H110" s="34"/>
      <c r="I110" s="34"/>
      <c r="J110" s="34"/>
      <c r="K110" s="34"/>
      <c r="L110" s="34">
        <v>64.5</v>
      </c>
      <c r="M110" s="34">
        <v>75.13</v>
      </c>
      <c r="N110" s="34">
        <v>76.88</v>
      </c>
      <c r="O110" s="34">
        <v>71.25</v>
      </c>
      <c r="P110" s="34">
        <v>70.75</v>
      </c>
      <c r="Q110" s="34">
        <v>74.5</v>
      </c>
      <c r="R110" s="34">
        <v>81.25</v>
      </c>
      <c r="S110" s="34">
        <v>84.5</v>
      </c>
      <c r="T110" s="34">
        <v>81.25</v>
      </c>
      <c r="U110" s="34">
        <v>89.13</v>
      </c>
      <c r="V110" s="34">
        <v>88.13</v>
      </c>
      <c r="W110" s="34">
        <v>95.63</v>
      </c>
      <c r="X110" s="34">
        <v>96.38</v>
      </c>
      <c r="Y110" s="34">
        <v>95.88</v>
      </c>
      <c r="Z110" s="34">
        <v>108.75</v>
      </c>
      <c r="AA110" s="34">
        <v>101.88</v>
      </c>
      <c r="AB110" s="34">
        <v>102.75</v>
      </c>
      <c r="AC110" s="34">
        <v>100.88</v>
      </c>
      <c r="AD110" s="34">
        <v>93.75</v>
      </c>
      <c r="AE110" s="34">
        <v>100.75</v>
      </c>
      <c r="AF110" s="34">
        <v>103</v>
      </c>
      <c r="AG110" s="34">
        <v>95.5</v>
      </c>
      <c r="AH110" s="34">
        <v>99.5</v>
      </c>
      <c r="AI110" s="34">
        <v>105</v>
      </c>
    </row>
    <row r="111" spans="1:35" x14ac:dyDescent="0.2">
      <c r="A111" t="s">
        <v>42</v>
      </c>
      <c r="B111" s="34" t="s">
        <v>77</v>
      </c>
      <c r="C111" s="36" t="s">
        <v>78</v>
      </c>
      <c r="D111" s="34"/>
      <c r="E111" s="34"/>
      <c r="F111" s="34"/>
      <c r="G111" s="34"/>
      <c r="H111" s="34"/>
      <c r="I111" s="34"/>
      <c r="J111" s="34"/>
      <c r="K111" s="34"/>
      <c r="L111" s="34">
        <v>0</v>
      </c>
      <c r="M111" s="34">
        <v>0</v>
      </c>
      <c r="N111" s="34">
        <v>0</v>
      </c>
      <c r="O111" s="34">
        <v>0</v>
      </c>
      <c r="P111" s="34">
        <v>0</v>
      </c>
      <c r="Q111" s="34">
        <v>0</v>
      </c>
      <c r="R111" s="34">
        <v>0</v>
      </c>
      <c r="S111" s="34">
        <v>0</v>
      </c>
      <c r="T111" s="34">
        <v>0</v>
      </c>
      <c r="U111" s="34">
        <v>0</v>
      </c>
      <c r="V111" s="34">
        <v>0</v>
      </c>
      <c r="W111" s="34">
        <v>0</v>
      </c>
      <c r="X111" s="34">
        <v>0.75</v>
      </c>
      <c r="Y111" s="34">
        <v>0.75</v>
      </c>
      <c r="Z111" s="34">
        <v>0.25</v>
      </c>
      <c r="AA111" s="34">
        <v>0</v>
      </c>
      <c r="AB111" s="34">
        <v>0</v>
      </c>
      <c r="AC111" s="34">
        <v>0</v>
      </c>
      <c r="AD111" s="34">
        <v>0</v>
      </c>
      <c r="AE111" s="34">
        <v>0</v>
      </c>
      <c r="AF111" s="34">
        <v>0</v>
      </c>
      <c r="AG111" s="34">
        <v>0</v>
      </c>
      <c r="AH111" s="34">
        <v>0</v>
      </c>
      <c r="AI111" s="34">
        <v>0</v>
      </c>
    </row>
    <row r="112" spans="1:35" x14ac:dyDescent="0.2">
      <c r="A112" t="s">
        <v>42</v>
      </c>
      <c r="B112" s="34" t="s">
        <v>79</v>
      </c>
      <c r="C112" s="36" t="s">
        <v>80</v>
      </c>
      <c r="D112" s="34"/>
      <c r="E112" s="34"/>
      <c r="F112" s="34"/>
      <c r="G112" s="34"/>
      <c r="H112" s="34"/>
      <c r="I112" s="34"/>
      <c r="J112" s="34"/>
      <c r="K112" s="34"/>
      <c r="L112" s="34">
        <v>0</v>
      </c>
      <c r="M112" s="34">
        <v>0</v>
      </c>
      <c r="N112" s="34">
        <v>0</v>
      </c>
      <c r="O112" s="34">
        <v>0</v>
      </c>
      <c r="P112" s="34">
        <v>0</v>
      </c>
      <c r="Q112" s="34">
        <v>0</v>
      </c>
      <c r="R112" s="34">
        <v>0</v>
      </c>
      <c r="S112" s="34">
        <v>0</v>
      </c>
      <c r="T112" s="34">
        <v>0</v>
      </c>
      <c r="U112" s="34">
        <v>0</v>
      </c>
      <c r="V112" s="34">
        <v>0</v>
      </c>
      <c r="W112" s="34">
        <v>0</v>
      </c>
      <c r="X112" s="34">
        <v>0</v>
      </c>
      <c r="Y112" s="34">
        <v>0</v>
      </c>
      <c r="Z112" s="34">
        <v>0</v>
      </c>
      <c r="AA112" s="34">
        <v>0</v>
      </c>
      <c r="AB112" s="34">
        <v>0</v>
      </c>
      <c r="AC112" s="34">
        <v>0</v>
      </c>
      <c r="AD112" s="34">
        <v>0</v>
      </c>
      <c r="AE112" s="34">
        <v>0</v>
      </c>
      <c r="AF112" s="34">
        <v>0</v>
      </c>
      <c r="AG112" s="34">
        <v>0</v>
      </c>
      <c r="AH112" s="34">
        <v>0</v>
      </c>
      <c r="AI112" s="34">
        <v>0</v>
      </c>
    </row>
    <row r="113" spans="1:35" x14ac:dyDescent="0.2">
      <c r="A113" t="s">
        <v>42</v>
      </c>
      <c r="B113" s="34" t="s">
        <v>81</v>
      </c>
      <c r="C113" s="34" t="s">
        <v>82</v>
      </c>
      <c r="D113" s="34"/>
      <c r="E113" s="34"/>
      <c r="F113" s="34"/>
      <c r="G113" s="34"/>
      <c r="H113" s="34"/>
      <c r="I113" s="34"/>
      <c r="J113" s="34"/>
      <c r="K113" s="34"/>
      <c r="L113" s="34">
        <v>0</v>
      </c>
      <c r="M113" s="34">
        <v>0</v>
      </c>
      <c r="N113" s="34">
        <v>0</v>
      </c>
      <c r="O113" s="34">
        <v>0</v>
      </c>
      <c r="P113" s="34">
        <v>0</v>
      </c>
      <c r="Q113" s="34">
        <v>0</v>
      </c>
      <c r="R113" s="34">
        <v>0</v>
      </c>
      <c r="S113" s="34">
        <v>0</v>
      </c>
      <c r="T113" s="34">
        <v>0</v>
      </c>
      <c r="U113" s="34">
        <v>0</v>
      </c>
      <c r="V113" s="34">
        <v>0</v>
      </c>
      <c r="W113" s="34">
        <v>0</v>
      </c>
      <c r="X113" s="34">
        <v>0</v>
      </c>
      <c r="Y113" s="34">
        <v>0</v>
      </c>
      <c r="Z113" s="34">
        <v>0</v>
      </c>
      <c r="AA113" s="34">
        <v>0</v>
      </c>
      <c r="AB113" s="34">
        <v>0</v>
      </c>
      <c r="AC113" s="34">
        <v>0</v>
      </c>
      <c r="AD113" s="34">
        <v>0</v>
      </c>
      <c r="AE113" s="34">
        <v>0</v>
      </c>
      <c r="AF113" s="34">
        <v>0</v>
      </c>
      <c r="AG113" s="34">
        <v>0</v>
      </c>
      <c r="AH113" s="34">
        <v>0</v>
      </c>
      <c r="AI113" s="34">
        <v>0</v>
      </c>
    </row>
    <row r="114" spans="1:35" s="98" customFormat="1" ht="20.100000000000001" customHeight="1" x14ac:dyDescent="0.2">
      <c r="C114" s="11" t="s">
        <v>35</v>
      </c>
      <c r="D114" s="105"/>
      <c r="E114" s="105"/>
      <c r="F114" s="105"/>
      <c r="G114" s="105"/>
      <c r="H114" s="105"/>
      <c r="I114" s="105"/>
      <c r="J114" s="105"/>
      <c r="K114" s="105"/>
      <c r="L114" s="105">
        <f t="shared" ref="L114:Y114" si="111">SUM(L96:L113)</f>
        <v>2599.2609402113208</v>
      </c>
      <c r="M114" s="105">
        <f t="shared" si="111"/>
        <v>2708.8904182920151</v>
      </c>
      <c r="N114" s="105">
        <f t="shared" si="111"/>
        <v>2725.506210827245</v>
      </c>
      <c r="O114" s="105">
        <f t="shared" si="111"/>
        <v>2687.4581635205814</v>
      </c>
      <c r="P114" s="105">
        <f t="shared" si="111"/>
        <v>2760.9778835978836</v>
      </c>
      <c r="Q114" s="105">
        <f t="shared" si="111"/>
        <v>2969.8440740740743</v>
      </c>
      <c r="R114" s="105">
        <f t="shared" si="111"/>
        <v>3011.2115384615381</v>
      </c>
      <c r="S114" s="105">
        <f t="shared" si="111"/>
        <v>2923.75</v>
      </c>
      <c r="T114" s="105">
        <f t="shared" si="111"/>
        <v>2914.7346153846156</v>
      </c>
      <c r="U114" s="105">
        <f t="shared" si="111"/>
        <v>2826.0869230769231</v>
      </c>
      <c r="V114" s="105">
        <f t="shared" si="111"/>
        <v>2655.8615384615387</v>
      </c>
      <c r="W114" s="105">
        <f t="shared" si="111"/>
        <v>2498.5784615384619</v>
      </c>
      <c r="X114" s="105">
        <f t="shared" si="111"/>
        <v>2444.3653846153848</v>
      </c>
      <c r="Y114" s="105">
        <f t="shared" si="111"/>
        <v>2416.2300000000005</v>
      </c>
      <c r="Z114" s="105">
        <f t="shared" ref="Z114:AE114" si="112">SUM(Z96:Z113)</f>
        <v>2501.0869230769231</v>
      </c>
      <c r="AA114" s="105">
        <f t="shared" si="112"/>
        <v>2444.0246153846156</v>
      </c>
      <c r="AB114" s="105">
        <f t="shared" si="112"/>
        <v>2451.0976923076923</v>
      </c>
      <c r="AC114" s="105">
        <f t="shared" si="112"/>
        <v>2428.9261538461542</v>
      </c>
      <c r="AD114" s="105">
        <f t="shared" si="112"/>
        <v>2388.5640659340661</v>
      </c>
      <c r="AE114" s="105">
        <f t="shared" si="112"/>
        <v>2351.7215384615383</v>
      </c>
      <c r="AF114" s="105">
        <f t="shared" ref="AF114:AG114" si="113">SUM(AF96:AF113)</f>
        <v>2323.206923076923</v>
      </c>
      <c r="AG114" s="105">
        <f t="shared" si="113"/>
        <v>2300.5292307692307</v>
      </c>
      <c r="AH114" s="105">
        <f t="shared" ref="AH114:AI114" si="114">SUM(AH96:AH113)</f>
        <v>2367.6638461538464</v>
      </c>
      <c r="AI114" s="105">
        <f t="shared" si="114"/>
        <v>2467.6353846153843</v>
      </c>
    </row>
    <row r="115" spans="1:35" s="2" customFormat="1" ht="20.100000000000001" customHeight="1" x14ac:dyDescent="0.2">
      <c r="C115" s="1183" t="s">
        <v>106</v>
      </c>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row>
    <row r="116" spans="1:35" ht="18.75" customHeight="1" x14ac:dyDescent="0.2">
      <c r="C116" s="1182" t="s">
        <v>1092</v>
      </c>
      <c r="D116" s="34"/>
      <c r="E116" s="34"/>
      <c r="F116" s="34"/>
      <c r="G116" s="34"/>
      <c r="H116" s="34"/>
      <c r="I116" s="34"/>
      <c r="J116" s="34"/>
      <c r="K116" s="34"/>
      <c r="L116" s="34"/>
      <c r="M116" s="34"/>
      <c r="N116" s="34"/>
      <c r="O116" s="34"/>
      <c r="P116" s="34"/>
      <c r="Q116" s="34"/>
      <c r="S116" s="34"/>
    </row>
    <row r="117" spans="1:35" ht="24.75" customHeight="1" x14ac:dyDescent="0.2">
      <c r="C117" s="1182"/>
      <c r="D117" s="34"/>
      <c r="E117" s="34"/>
      <c r="F117" s="34"/>
      <c r="G117" s="34"/>
      <c r="H117" s="34"/>
      <c r="I117" s="34"/>
      <c r="J117" s="34"/>
      <c r="K117" s="34"/>
      <c r="L117" s="34"/>
      <c r="M117" s="34"/>
      <c r="N117" s="34"/>
      <c r="O117" s="34"/>
      <c r="P117" s="34"/>
      <c r="Q117" s="34"/>
      <c r="S117" s="34"/>
    </row>
    <row r="118" spans="1:35" x14ac:dyDescent="0.2">
      <c r="R118"/>
    </row>
    <row r="119" spans="1:35" x14ac:dyDescent="0.2">
      <c r="R119"/>
    </row>
    <row r="120" spans="1:35" x14ac:dyDescent="0.2">
      <c r="R120"/>
    </row>
    <row r="121" spans="1:35" x14ac:dyDescent="0.2">
      <c r="R121"/>
    </row>
    <row r="122" spans="1:35" x14ac:dyDescent="0.2">
      <c r="R122"/>
    </row>
    <row r="123" spans="1:35" x14ac:dyDescent="0.2">
      <c r="R123"/>
    </row>
    <row r="124" spans="1:35" x14ac:dyDescent="0.2">
      <c r="R124"/>
    </row>
    <row r="125" spans="1:35" x14ac:dyDescent="0.2">
      <c r="R125"/>
    </row>
    <row r="126" spans="1:35" x14ac:dyDescent="0.2">
      <c r="R126"/>
    </row>
    <row r="127" spans="1:35" x14ac:dyDescent="0.2">
      <c r="R127"/>
    </row>
    <row r="128" spans="1:35" x14ac:dyDescent="0.2">
      <c r="R128"/>
    </row>
    <row r="129" spans="18:18" x14ac:dyDescent="0.2">
      <c r="R129"/>
    </row>
    <row r="130" spans="18:18" x14ac:dyDescent="0.2">
      <c r="R130"/>
    </row>
    <row r="131" spans="18:18" x14ac:dyDescent="0.2">
      <c r="R131"/>
    </row>
    <row r="132" spans="18:18" x14ac:dyDescent="0.2">
      <c r="R132"/>
    </row>
    <row r="133" spans="18:18" x14ac:dyDescent="0.2">
      <c r="R133"/>
    </row>
    <row r="134" spans="18:18" x14ac:dyDescent="0.2">
      <c r="R134"/>
    </row>
    <row r="135" spans="18:18" x14ac:dyDescent="0.2">
      <c r="R135"/>
    </row>
    <row r="136" spans="18:18" ht="20.100000000000001" customHeight="1" x14ac:dyDescent="0.2">
      <c r="R136"/>
    </row>
    <row r="137" spans="18:18" x14ac:dyDescent="0.2">
      <c r="R137"/>
    </row>
    <row r="138" spans="18:18" x14ac:dyDescent="0.2">
      <c r="R138"/>
    </row>
    <row r="139" spans="18:18" x14ac:dyDescent="0.2">
      <c r="R139"/>
    </row>
    <row r="140" spans="18:18" x14ac:dyDescent="0.2">
      <c r="R140"/>
    </row>
    <row r="141" spans="18:18" x14ac:dyDescent="0.2">
      <c r="R141"/>
    </row>
    <row r="142" spans="18:18" x14ac:dyDescent="0.2">
      <c r="R142"/>
    </row>
    <row r="143" spans="18:18" x14ac:dyDescent="0.2">
      <c r="R143"/>
    </row>
    <row r="144" spans="18:18" x14ac:dyDescent="0.2">
      <c r="R144"/>
    </row>
    <row r="145" spans="18:18" x14ac:dyDescent="0.2">
      <c r="R145"/>
    </row>
    <row r="146" spans="18:18" x14ac:dyDescent="0.2">
      <c r="R146"/>
    </row>
    <row r="147" spans="18:18" x14ac:dyDescent="0.2">
      <c r="R147"/>
    </row>
    <row r="148" spans="18:18" x14ac:dyDescent="0.2">
      <c r="R148"/>
    </row>
    <row r="149" spans="18:18" x14ac:dyDescent="0.2">
      <c r="R149"/>
    </row>
    <row r="150" spans="18:18" x14ac:dyDescent="0.2">
      <c r="R150"/>
    </row>
    <row r="151" spans="18:18" x14ac:dyDescent="0.2">
      <c r="R151"/>
    </row>
    <row r="152" spans="18:18" x14ac:dyDescent="0.2">
      <c r="R152"/>
    </row>
    <row r="153" spans="18:18" x14ac:dyDescent="0.2">
      <c r="R153"/>
    </row>
    <row r="154" spans="18:18" x14ac:dyDescent="0.2">
      <c r="R154"/>
    </row>
    <row r="155" spans="18:18" x14ac:dyDescent="0.2">
      <c r="R155"/>
    </row>
    <row r="156" spans="18:18" x14ac:dyDescent="0.2">
      <c r="R156"/>
    </row>
    <row r="157" spans="18:18" ht="20.100000000000001" customHeight="1" x14ac:dyDescent="0.2">
      <c r="R157"/>
    </row>
    <row r="158" spans="18:18" x14ac:dyDescent="0.2">
      <c r="R158"/>
    </row>
    <row r="159" spans="18:18" x14ac:dyDescent="0.2">
      <c r="R159"/>
    </row>
    <row r="160" spans="18:18" x14ac:dyDescent="0.2">
      <c r="R160"/>
    </row>
    <row r="161" spans="18:18" x14ac:dyDescent="0.2">
      <c r="R161"/>
    </row>
    <row r="162" spans="18:18" x14ac:dyDescent="0.2">
      <c r="R162"/>
    </row>
    <row r="163" spans="18:18" x14ac:dyDescent="0.2">
      <c r="R163"/>
    </row>
    <row r="164" spans="18:18" x14ac:dyDescent="0.2">
      <c r="R164"/>
    </row>
    <row r="165" spans="18:18" x14ac:dyDescent="0.2">
      <c r="R165"/>
    </row>
    <row r="166" spans="18:18" x14ac:dyDescent="0.2">
      <c r="R166"/>
    </row>
    <row r="167" spans="18:18" x14ac:dyDescent="0.2">
      <c r="R167"/>
    </row>
    <row r="168" spans="18:18" x14ac:dyDescent="0.2">
      <c r="R168"/>
    </row>
    <row r="169" spans="18:18" x14ac:dyDescent="0.2">
      <c r="R169"/>
    </row>
    <row r="170" spans="18:18" x14ac:dyDescent="0.2">
      <c r="R170"/>
    </row>
    <row r="171" spans="18:18" x14ac:dyDescent="0.2">
      <c r="R171"/>
    </row>
    <row r="172" spans="18:18" x14ac:dyDescent="0.2">
      <c r="R172"/>
    </row>
    <row r="173" spans="18:18" x14ac:dyDescent="0.2">
      <c r="R173"/>
    </row>
    <row r="174" spans="18:18" x14ac:dyDescent="0.2">
      <c r="R174"/>
    </row>
    <row r="175" spans="18:18" x14ac:dyDescent="0.2">
      <c r="R175"/>
    </row>
    <row r="176" spans="18:18" x14ac:dyDescent="0.2">
      <c r="R176"/>
    </row>
    <row r="177" spans="18:18" x14ac:dyDescent="0.2">
      <c r="R177"/>
    </row>
    <row r="178" spans="18:18" ht="20.100000000000001" customHeight="1" x14ac:dyDescent="0.2">
      <c r="R178"/>
    </row>
    <row r="179" spans="18:18" x14ac:dyDescent="0.2">
      <c r="R179"/>
    </row>
    <row r="180" spans="18:18" x14ac:dyDescent="0.2">
      <c r="R180"/>
    </row>
    <row r="181" spans="18:18" x14ac:dyDescent="0.2">
      <c r="R181"/>
    </row>
    <row r="182" spans="18:18" x14ac:dyDescent="0.2">
      <c r="R182"/>
    </row>
    <row r="183" spans="18:18" x14ac:dyDescent="0.2">
      <c r="R183"/>
    </row>
    <row r="184" spans="18:18" x14ac:dyDescent="0.2">
      <c r="R184"/>
    </row>
    <row r="185" spans="18:18" x14ac:dyDescent="0.2">
      <c r="R185"/>
    </row>
    <row r="186" spans="18:18" x14ac:dyDescent="0.2">
      <c r="R186"/>
    </row>
    <row r="187" spans="18:18" x14ac:dyDescent="0.2">
      <c r="R187"/>
    </row>
    <row r="188" spans="18:18" x14ac:dyDescent="0.2">
      <c r="R188"/>
    </row>
    <row r="189" spans="18:18" x14ac:dyDescent="0.2">
      <c r="R189"/>
    </row>
    <row r="190" spans="18:18" x14ac:dyDescent="0.2">
      <c r="R190"/>
    </row>
    <row r="191" spans="18:18" x14ac:dyDescent="0.2">
      <c r="R191"/>
    </row>
    <row r="192" spans="18:18" x14ac:dyDescent="0.2">
      <c r="R192"/>
    </row>
    <row r="193" spans="18:18" x14ac:dyDescent="0.2">
      <c r="R193"/>
    </row>
    <row r="194" spans="18:18" x14ac:dyDescent="0.2">
      <c r="R194"/>
    </row>
    <row r="195" spans="18:18" x14ac:dyDescent="0.2">
      <c r="R195"/>
    </row>
    <row r="196" spans="18:18" x14ac:dyDescent="0.2">
      <c r="R196"/>
    </row>
    <row r="197" spans="18:18" x14ac:dyDescent="0.2">
      <c r="R197"/>
    </row>
    <row r="198" spans="18:18" x14ac:dyDescent="0.2">
      <c r="R198"/>
    </row>
    <row r="199" spans="18:18" ht="20.100000000000001" customHeight="1" x14ac:dyDescent="0.2">
      <c r="R199"/>
    </row>
    <row r="200" spans="18:18" x14ac:dyDescent="0.2">
      <c r="R200"/>
    </row>
    <row r="201" spans="18:18" x14ac:dyDescent="0.2">
      <c r="R201"/>
    </row>
    <row r="202" spans="18:18" x14ac:dyDescent="0.2">
      <c r="R202"/>
    </row>
    <row r="203" spans="18:18" x14ac:dyDescent="0.2">
      <c r="R203"/>
    </row>
    <row r="204" spans="18:18" x14ac:dyDescent="0.2">
      <c r="R204"/>
    </row>
    <row r="205" spans="18:18" x14ac:dyDescent="0.2">
      <c r="R205"/>
    </row>
    <row r="206" spans="18:18" x14ac:dyDescent="0.2">
      <c r="R206"/>
    </row>
    <row r="207" spans="18:18" x14ac:dyDescent="0.2">
      <c r="R207"/>
    </row>
    <row r="208" spans="18:18" x14ac:dyDescent="0.2">
      <c r="R208"/>
    </row>
    <row r="209" spans="18:18" x14ac:dyDescent="0.2">
      <c r="R209"/>
    </row>
    <row r="210" spans="18:18" x14ac:dyDescent="0.2">
      <c r="R210"/>
    </row>
    <row r="211" spans="18:18" x14ac:dyDescent="0.2">
      <c r="R211"/>
    </row>
    <row r="212" spans="18:18" x14ac:dyDescent="0.2">
      <c r="R212"/>
    </row>
    <row r="213" spans="18:18" x14ac:dyDescent="0.2">
      <c r="R213"/>
    </row>
    <row r="214" spans="18:18" x14ac:dyDescent="0.2">
      <c r="R214"/>
    </row>
    <row r="215" spans="18:18" x14ac:dyDescent="0.2">
      <c r="R215"/>
    </row>
    <row r="216" spans="18:18" x14ac:dyDescent="0.2">
      <c r="R216"/>
    </row>
    <row r="217" spans="18:18" x14ac:dyDescent="0.2">
      <c r="R217"/>
    </row>
    <row r="218" spans="18:18" x14ac:dyDescent="0.2">
      <c r="R218"/>
    </row>
    <row r="219" spans="18:18" x14ac:dyDescent="0.2">
      <c r="R219"/>
    </row>
    <row r="220" spans="18:18" ht="20.100000000000001" customHeight="1" x14ac:dyDescent="0.2">
      <c r="R220"/>
    </row>
    <row r="221" spans="18:18" x14ac:dyDescent="0.2">
      <c r="R221"/>
    </row>
    <row r="222" spans="18:18" x14ac:dyDescent="0.2">
      <c r="R222"/>
    </row>
    <row r="223" spans="18:18" x14ac:dyDescent="0.2">
      <c r="R223"/>
    </row>
    <row r="224" spans="18:18" x14ac:dyDescent="0.2">
      <c r="R224"/>
    </row>
    <row r="225" spans="18:18" x14ac:dyDescent="0.2">
      <c r="R225"/>
    </row>
    <row r="226" spans="18:18" x14ac:dyDescent="0.2">
      <c r="R226"/>
    </row>
    <row r="227" spans="18:18" x14ac:dyDescent="0.2">
      <c r="R227"/>
    </row>
    <row r="228" spans="18:18" x14ac:dyDescent="0.2">
      <c r="R228"/>
    </row>
    <row r="229" spans="18:18" x14ac:dyDescent="0.2">
      <c r="R229"/>
    </row>
    <row r="230" spans="18:18" x14ac:dyDescent="0.2">
      <c r="R230"/>
    </row>
    <row r="231" spans="18:18" x14ac:dyDescent="0.2">
      <c r="R231"/>
    </row>
    <row r="232" spans="18:18" x14ac:dyDescent="0.2">
      <c r="R232"/>
    </row>
    <row r="233" spans="18:18" x14ac:dyDescent="0.2">
      <c r="R233"/>
    </row>
    <row r="234" spans="18:18" x14ac:dyDescent="0.2">
      <c r="R234"/>
    </row>
    <row r="235" spans="18:18" x14ac:dyDescent="0.2">
      <c r="R235"/>
    </row>
    <row r="236" spans="18:18" x14ac:dyDescent="0.2">
      <c r="R236"/>
    </row>
    <row r="237" spans="18:18" x14ac:dyDescent="0.2">
      <c r="R237"/>
    </row>
    <row r="238" spans="18:18" x14ac:dyDescent="0.2">
      <c r="R238"/>
    </row>
    <row r="239" spans="18:18" x14ac:dyDescent="0.2">
      <c r="R239"/>
    </row>
    <row r="240" spans="18:18" x14ac:dyDescent="0.2">
      <c r="R240"/>
    </row>
    <row r="241" spans="18:18" x14ac:dyDescent="0.2">
      <c r="R241"/>
    </row>
    <row r="242" spans="18:18" x14ac:dyDescent="0.2">
      <c r="R242"/>
    </row>
    <row r="243" spans="18:18" x14ac:dyDescent="0.2">
      <c r="R243"/>
    </row>
    <row r="244" spans="18:18" x14ac:dyDescent="0.2">
      <c r="R244"/>
    </row>
    <row r="245" spans="18:18" x14ac:dyDescent="0.2">
      <c r="R245"/>
    </row>
    <row r="246" spans="18:18" x14ac:dyDescent="0.2">
      <c r="R246"/>
    </row>
    <row r="247" spans="18:18" x14ac:dyDescent="0.2">
      <c r="R247"/>
    </row>
    <row r="248" spans="18:18" x14ac:dyDescent="0.2">
      <c r="R248"/>
    </row>
    <row r="249" spans="18:18" x14ac:dyDescent="0.2">
      <c r="R249"/>
    </row>
    <row r="250" spans="18:18" x14ac:dyDescent="0.2">
      <c r="R250"/>
    </row>
    <row r="251" spans="18:18" x14ac:dyDescent="0.2">
      <c r="R251"/>
    </row>
    <row r="252" spans="18:18" x14ac:dyDescent="0.2">
      <c r="R252"/>
    </row>
    <row r="253" spans="18:18" x14ac:dyDescent="0.2">
      <c r="R253"/>
    </row>
    <row r="254" spans="18:18" x14ac:dyDescent="0.2">
      <c r="R254"/>
    </row>
    <row r="255" spans="18:18" x14ac:dyDescent="0.2">
      <c r="R255"/>
    </row>
    <row r="256" spans="18:18" x14ac:dyDescent="0.2">
      <c r="R256"/>
    </row>
    <row r="257" spans="18:18" x14ac:dyDescent="0.2">
      <c r="R257"/>
    </row>
    <row r="258" spans="18:18" x14ac:dyDescent="0.2">
      <c r="R258"/>
    </row>
    <row r="259" spans="18:18" x14ac:dyDescent="0.2">
      <c r="R259"/>
    </row>
    <row r="260" spans="18:18" x14ac:dyDescent="0.2">
      <c r="R260"/>
    </row>
    <row r="261" spans="18:18" x14ac:dyDescent="0.2">
      <c r="R261"/>
    </row>
    <row r="262" spans="18:18" x14ac:dyDescent="0.2">
      <c r="R262"/>
    </row>
    <row r="263" spans="18:18" x14ac:dyDescent="0.2">
      <c r="R263"/>
    </row>
    <row r="264" spans="18:18" x14ac:dyDescent="0.2">
      <c r="R264"/>
    </row>
    <row r="265" spans="18:18" x14ac:dyDescent="0.2">
      <c r="R265"/>
    </row>
    <row r="266" spans="18:18" x14ac:dyDescent="0.2">
      <c r="R266"/>
    </row>
    <row r="267" spans="18:18" x14ac:dyDescent="0.2">
      <c r="R267"/>
    </row>
    <row r="268" spans="18:18" x14ac:dyDescent="0.2">
      <c r="R268"/>
    </row>
    <row r="269" spans="18:18" x14ac:dyDescent="0.2">
      <c r="R269"/>
    </row>
    <row r="270" spans="18:18" x14ac:dyDescent="0.2">
      <c r="R270"/>
    </row>
    <row r="271" spans="18:18" x14ac:dyDescent="0.2">
      <c r="R271"/>
    </row>
    <row r="272" spans="18:18" x14ac:dyDescent="0.2">
      <c r="R272"/>
    </row>
    <row r="273" spans="18:18" x14ac:dyDescent="0.2">
      <c r="R273"/>
    </row>
    <row r="274" spans="18:18" x14ac:dyDescent="0.2">
      <c r="R274"/>
    </row>
    <row r="275" spans="18:18" x14ac:dyDescent="0.2">
      <c r="R275"/>
    </row>
    <row r="276" spans="18:18" x14ac:dyDescent="0.2">
      <c r="R276"/>
    </row>
    <row r="277" spans="18:18" x14ac:dyDescent="0.2">
      <c r="R277"/>
    </row>
    <row r="278" spans="18:18" x14ac:dyDescent="0.2">
      <c r="R278"/>
    </row>
    <row r="279" spans="18:18" x14ac:dyDescent="0.2">
      <c r="R279"/>
    </row>
    <row r="280" spans="18:18" x14ac:dyDescent="0.2">
      <c r="R280"/>
    </row>
    <row r="281" spans="18:18" x14ac:dyDescent="0.2">
      <c r="R281"/>
    </row>
    <row r="282" spans="18:18" x14ac:dyDescent="0.2">
      <c r="R282"/>
    </row>
    <row r="283" spans="18:18" x14ac:dyDescent="0.2">
      <c r="R283"/>
    </row>
    <row r="284" spans="18:18" x14ac:dyDescent="0.2">
      <c r="R284"/>
    </row>
    <row r="285" spans="18:18" x14ac:dyDescent="0.2">
      <c r="R285"/>
    </row>
    <row r="286" spans="18:18" x14ac:dyDescent="0.2">
      <c r="R286"/>
    </row>
    <row r="287" spans="18:18" x14ac:dyDescent="0.2">
      <c r="R287"/>
    </row>
    <row r="288" spans="18:18" x14ac:dyDescent="0.2">
      <c r="R288"/>
    </row>
    <row r="289" spans="18:18" x14ac:dyDescent="0.2">
      <c r="R289"/>
    </row>
    <row r="290" spans="18:18" x14ac:dyDescent="0.2">
      <c r="R290"/>
    </row>
    <row r="291" spans="18:18" x14ac:dyDescent="0.2">
      <c r="R291"/>
    </row>
    <row r="292" spans="18:18" x14ac:dyDescent="0.2">
      <c r="R292"/>
    </row>
    <row r="293" spans="18:18" x14ac:dyDescent="0.2">
      <c r="R293"/>
    </row>
  </sheetData>
  <phoneticPr fontId="0" type="noConversion"/>
  <pageMargins left="0.74803149606299213" right="0.74803149606299213" top="0.98425196850393704" bottom="0.98425196850393704" header="0.51181102362204722" footer="0.51181102362204722"/>
  <pageSetup scale="70" fitToHeight="0" orientation="landscape" r:id="rId1"/>
  <headerFooter alignWithMargins="0"/>
  <rowBreaks count="5" manualBreakCount="5">
    <brk id="24" max="34" man="1"/>
    <brk id="47" max="34" man="1"/>
    <brk id="70" max="34" man="1"/>
    <brk id="93" max="34" man="1"/>
    <brk id="157" max="2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AI138"/>
  <sheetViews>
    <sheetView view="pageBreakPreview" topLeftCell="B1" zoomScale="80" zoomScaleNormal="80" zoomScaleSheetLayoutView="80" workbookViewId="0">
      <pane xSplit="10" topLeftCell="L1" activePane="topRight" state="frozen"/>
      <selection activeCell="A2" sqref="A2"/>
      <selection pane="topRight" activeCell="A2" sqref="A2"/>
    </sheetView>
  </sheetViews>
  <sheetFormatPr defaultRowHeight="12.75" outlineLevelCol="1" x14ac:dyDescent="0.2"/>
  <cols>
    <col min="1" max="1" width="9.140625" hidden="1" customWidth="1" outlineLevel="1"/>
    <col min="2" max="2" width="4.28515625" customWidth="1" collapsed="1"/>
    <col min="3" max="3" width="32.28515625" style="5" bestFit="1" customWidth="1"/>
    <col min="4" max="11" width="6.7109375" hidden="1" customWidth="1" outlineLevel="1"/>
    <col min="12" max="20" width="8.85546875" hidden="1" customWidth="1" outlineLevel="1"/>
    <col min="21" max="21" width="8.85546875" customWidth="1" collapsed="1"/>
    <col min="22" max="35" width="8.85546875" customWidth="1"/>
    <col min="36" max="72" width="6.85546875" customWidth="1"/>
  </cols>
  <sheetData>
    <row r="1" spans="1:35" ht="15" x14ac:dyDescent="0.2">
      <c r="B1" s="28" t="str">
        <f>Index!B83</f>
        <v>Table 9b :   Employment by institution, FSM and states, FY2004-FY2018</v>
      </c>
    </row>
    <row r="3" spans="1:35" ht="20.100000000000001" customHeight="1" x14ac:dyDescent="0.2">
      <c r="B3" s="106" t="s">
        <v>37</v>
      </c>
      <c r="C3" s="44"/>
      <c r="D3" s="45" t="s">
        <v>84</v>
      </c>
      <c r="E3" s="45" t="s">
        <v>85</v>
      </c>
      <c r="F3" s="45" t="s">
        <v>86</v>
      </c>
      <c r="G3" s="45" t="s">
        <v>43</v>
      </c>
      <c r="H3" s="45" t="s">
        <v>44</v>
      </c>
      <c r="I3" s="45" t="s">
        <v>45</v>
      </c>
      <c r="J3" s="45" t="s">
        <v>46</v>
      </c>
      <c r="K3" s="45" t="s">
        <v>47</v>
      </c>
      <c r="L3" s="110" t="str">
        <f>GNI!C2</f>
        <v>FY1995</v>
      </c>
      <c r="M3" s="110" t="str">
        <f>GNI!D2</f>
        <v>FY1996</v>
      </c>
      <c r="N3" s="110" t="str">
        <f>GNI!E2</f>
        <v>FY1997</v>
      </c>
      <c r="O3" s="110" t="str">
        <f>GNI!F2</f>
        <v>FY1998</v>
      </c>
      <c r="P3" s="110" t="str">
        <f>GNI!G2</f>
        <v>FY1999</v>
      </c>
      <c r="Q3" s="110" t="str">
        <f>GNI!H2</f>
        <v>FY2000</v>
      </c>
      <c r="R3" s="110" t="str">
        <f>GNI!I2</f>
        <v>FY2001</v>
      </c>
      <c r="S3" s="110" t="str">
        <f>GNI!J2</f>
        <v>FY2002</v>
      </c>
      <c r="T3" s="110" t="str">
        <f>GNI!K2</f>
        <v>FY2003</v>
      </c>
      <c r="U3" s="110" t="str">
        <f>GNI!L2</f>
        <v>FY2004</v>
      </c>
      <c r="V3" s="110" t="str">
        <f>GNI!M2</f>
        <v>FY2005</v>
      </c>
      <c r="W3" s="110" t="str">
        <f>GNI!N2</f>
        <v>FY2006</v>
      </c>
      <c r="X3" s="110" t="str">
        <f>GNI!O2</f>
        <v>FY2007</v>
      </c>
      <c r="Y3" s="110" t="str">
        <f>GNI!P2</f>
        <v>FY2008</v>
      </c>
      <c r="Z3" s="110" t="str">
        <f>GNI!Q2</f>
        <v>FY2009</v>
      </c>
      <c r="AA3" s="110" t="str">
        <f>GNI!R2</f>
        <v>FY2010</v>
      </c>
      <c r="AB3" s="110" t="str">
        <f>GNI!S2</f>
        <v>FY2011</v>
      </c>
      <c r="AC3" s="110" t="str">
        <f>GNI!T2</f>
        <v>FY2012</v>
      </c>
      <c r="AD3" s="110" t="str">
        <f>GNI!U2</f>
        <v>FY2013</v>
      </c>
      <c r="AE3" s="110" t="str">
        <f>GNI!V2</f>
        <v>FY2014</v>
      </c>
      <c r="AF3" s="110" t="str">
        <f>GNI!W2</f>
        <v>FY2015</v>
      </c>
      <c r="AG3" s="110" t="str">
        <f>GNI!X2</f>
        <v>FY2016</v>
      </c>
      <c r="AH3" s="110" t="str">
        <f>GNI!Y2</f>
        <v>FY2017</v>
      </c>
      <c r="AI3" s="110" t="str">
        <f>GNI!Z2</f>
        <v>FY2018</v>
      </c>
    </row>
    <row r="4" spans="1:35" ht="20.100000000000001" customHeight="1" x14ac:dyDescent="0.2">
      <c r="A4" t="s">
        <v>37</v>
      </c>
      <c r="B4" s="7" t="s">
        <v>88</v>
      </c>
      <c r="C4" s="46" t="s">
        <v>1</v>
      </c>
      <c r="D4" s="47"/>
      <c r="E4" s="47"/>
      <c r="F4" s="47"/>
      <c r="G4" s="47"/>
      <c r="H4" s="47"/>
      <c r="I4" s="47"/>
      <c r="J4" s="47"/>
      <c r="K4" s="47"/>
      <c r="L4" s="47">
        <f t="shared" ref="L4:AB4" si="0">L16+L30+L41+L56</f>
        <v>6673.76</v>
      </c>
      <c r="M4" s="47">
        <f t="shared" si="0"/>
        <v>6442.63</v>
      </c>
      <c r="N4" s="47">
        <f t="shared" si="0"/>
        <v>6143.26</v>
      </c>
      <c r="O4" s="47">
        <f t="shared" si="0"/>
        <v>6291.51</v>
      </c>
      <c r="P4" s="47">
        <f t="shared" si="0"/>
        <v>6551.64</v>
      </c>
      <c r="Q4" s="47">
        <f t="shared" si="0"/>
        <v>7279.02</v>
      </c>
      <c r="R4" s="47">
        <f t="shared" si="0"/>
        <v>7205.38</v>
      </c>
      <c r="S4" s="47">
        <f t="shared" si="0"/>
        <v>7009.76</v>
      </c>
      <c r="T4" s="47">
        <f t="shared" si="0"/>
        <v>6947.75</v>
      </c>
      <c r="U4" s="47">
        <f t="shared" si="0"/>
        <v>7043.63</v>
      </c>
      <c r="V4" s="47">
        <f t="shared" si="0"/>
        <v>6717.51</v>
      </c>
      <c r="W4" s="47">
        <f t="shared" si="0"/>
        <v>6553.26</v>
      </c>
      <c r="X4" s="47">
        <f t="shared" si="0"/>
        <v>6755.14</v>
      </c>
      <c r="Y4" s="47">
        <f t="shared" si="0"/>
        <v>6515.76</v>
      </c>
      <c r="Z4" s="47">
        <f t="shared" si="0"/>
        <v>6676.76</v>
      </c>
      <c r="AA4" s="47">
        <f t="shared" si="0"/>
        <v>7217.01</v>
      </c>
      <c r="AB4" s="47">
        <f t="shared" si="0"/>
        <v>7509.51</v>
      </c>
      <c r="AC4" s="47">
        <f t="shared" ref="AC4:AD12" si="1">AC16+AC30+AC41+AC56</f>
        <v>7299.63</v>
      </c>
      <c r="AD4" s="47">
        <f t="shared" si="1"/>
        <v>7059.38</v>
      </c>
      <c r="AE4" s="47">
        <f t="shared" ref="AE4:AF4" si="2">AE16+AE30+AE41+AE56</f>
        <v>6716.88</v>
      </c>
      <c r="AF4" s="47">
        <f t="shared" si="2"/>
        <v>6774.75</v>
      </c>
      <c r="AG4" s="47">
        <f t="shared" ref="AG4:AH4" si="3">AG16+AG30+AG41+AG56</f>
        <v>6926.01</v>
      </c>
      <c r="AH4" s="47">
        <f t="shared" si="3"/>
        <v>7070.89</v>
      </c>
      <c r="AI4" s="47">
        <f t="shared" ref="AI4" si="4">AI16+AI30+AI41+AI56</f>
        <v>7281.64</v>
      </c>
    </row>
    <row r="5" spans="1:35" x14ac:dyDescent="0.2">
      <c r="B5" s="7" t="s">
        <v>89</v>
      </c>
      <c r="C5" s="46" t="s">
        <v>90</v>
      </c>
      <c r="D5" s="47"/>
      <c r="E5" s="47"/>
      <c r="F5" s="47"/>
      <c r="G5" s="47"/>
      <c r="H5" s="47"/>
      <c r="I5" s="47"/>
      <c r="J5" s="47"/>
      <c r="K5" s="47"/>
      <c r="L5" s="47">
        <f t="shared" ref="L5:AB5" si="5">L17+L31+L42+L57</f>
        <v>951</v>
      </c>
      <c r="M5" s="47">
        <f t="shared" si="5"/>
        <v>1002</v>
      </c>
      <c r="N5" s="47">
        <f t="shared" si="5"/>
        <v>1046.75</v>
      </c>
      <c r="O5" s="47">
        <f t="shared" si="5"/>
        <v>1032.75</v>
      </c>
      <c r="P5" s="47">
        <f t="shared" si="5"/>
        <v>978.38</v>
      </c>
      <c r="Q5" s="47">
        <f t="shared" si="5"/>
        <v>987.63</v>
      </c>
      <c r="R5" s="47">
        <f t="shared" si="5"/>
        <v>913.63</v>
      </c>
      <c r="S5" s="47">
        <f t="shared" si="5"/>
        <v>880.88</v>
      </c>
      <c r="T5" s="47">
        <f t="shared" si="5"/>
        <v>881.25</v>
      </c>
      <c r="U5" s="47">
        <f t="shared" si="5"/>
        <v>870.25</v>
      </c>
      <c r="V5" s="47">
        <f t="shared" si="5"/>
        <v>767.75</v>
      </c>
      <c r="W5" s="47">
        <f t="shared" si="5"/>
        <v>707.5</v>
      </c>
      <c r="X5" s="47">
        <f t="shared" si="5"/>
        <v>696.13</v>
      </c>
      <c r="Y5" s="47">
        <f t="shared" si="5"/>
        <v>681</v>
      </c>
      <c r="Z5" s="47">
        <f t="shared" si="5"/>
        <v>691.75</v>
      </c>
      <c r="AA5" s="47">
        <f t="shared" si="5"/>
        <v>705.75</v>
      </c>
      <c r="AB5" s="47">
        <f t="shared" si="5"/>
        <v>697.5</v>
      </c>
      <c r="AC5" s="47">
        <f t="shared" si="1"/>
        <v>700</v>
      </c>
      <c r="AD5" s="47">
        <f t="shared" si="1"/>
        <v>725.38</v>
      </c>
      <c r="AE5" s="47">
        <f t="shared" ref="AE5:AF5" si="6">AE17+AE31+AE42+AE57</f>
        <v>754.88</v>
      </c>
      <c r="AF5" s="47">
        <f t="shared" si="6"/>
        <v>791.25</v>
      </c>
      <c r="AG5" s="47">
        <f t="shared" ref="AG5:AH5" si="7">AG17+AG31+AG42+AG57</f>
        <v>860.25</v>
      </c>
      <c r="AH5" s="47">
        <f t="shared" si="7"/>
        <v>868.75</v>
      </c>
      <c r="AI5" s="47">
        <f t="shared" ref="AI5" si="8">AI17+AI31+AI42+AI57</f>
        <v>854</v>
      </c>
    </row>
    <row r="6" spans="1:35" x14ac:dyDescent="0.2">
      <c r="B6" s="7" t="s">
        <v>91</v>
      </c>
      <c r="C6" s="46" t="s">
        <v>92</v>
      </c>
      <c r="D6" s="47"/>
      <c r="E6" s="47"/>
      <c r="F6" s="47"/>
      <c r="G6" s="47"/>
      <c r="H6" s="47"/>
      <c r="I6" s="47"/>
      <c r="J6" s="47"/>
      <c r="K6" s="47"/>
      <c r="L6" s="47">
        <f t="shared" ref="L6:AB6" si="9">L18+L32+L43+L58</f>
        <v>233.5</v>
      </c>
      <c r="M6" s="47">
        <f t="shared" si="9"/>
        <v>228</v>
      </c>
      <c r="N6" s="47">
        <f t="shared" si="9"/>
        <v>224</v>
      </c>
      <c r="O6" s="47">
        <f t="shared" si="9"/>
        <v>227.25</v>
      </c>
      <c r="P6" s="47">
        <f t="shared" si="9"/>
        <v>220.5</v>
      </c>
      <c r="Q6" s="47">
        <f t="shared" si="9"/>
        <v>215.25</v>
      </c>
      <c r="R6" s="47">
        <f t="shared" si="9"/>
        <v>219.5</v>
      </c>
      <c r="S6" s="47">
        <f t="shared" si="9"/>
        <v>215.13</v>
      </c>
      <c r="T6" s="47">
        <f t="shared" si="9"/>
        <v>189.13</v>
      </c>
      <c r="U6" s="47">
        <f t="shared" si="9"/>
        <v>193.38</v>
      </c>
      <c r="V6" s="47">
        <f t="shared" si="9"/>
        <v>207.5</v>
      </c>
      <c r="W6" s="47">
        <f t="shared" si="9"/>
        <v>210.25</v>
      </c>
      <c r="X6" s="47">
        <f t="shared" si="9"/>
        <v>225.63</v>
      </c>
      <c r="Y6" s="47">
        <f t="shared" si="9"/>
        <v>222.5</v>
      </c>
      <c r="Z6" s="47">
        <f t="shared" si="9"/>
        <v>222</v>
      </c>
      <c r="AA6" s="47">
        <f t="shared" si="9"/>
        <v>241.75</v>
      </c>
      <c r="AB6" s="47">
        <f t="shared" si="9"/>
        <v>252.75</v>
      </c>
      <c r="AC6" s="47">
        <f t="shared" si="1"/>
        <v>251.38</v>
      </c>
      <c r="AD6" s="47">
        <f t="shared" si="1"/>
        <v>239.51</v>
      </c>
      <c r="AE6" s="47">
        <f t="shared" ref="AE6:AF6" si="10">AE18+AE32+AE43+AE58</f>
        <v>250</v>
      </c>
      <c r="AF6" s="47">
        <f t="shared" si="10"/>
        <v>258.38</v>
      </c>
      <c r="AG6" s="47">
        <f t="shared" ref="AG6:AH6" si="11">AG18+AG32+AG43+AG58</f>
        <v>265.88</v>
      </c>
      <c r="AH6" s="47">
        <f t="shared" si="11"/>
        <v>271.38</v>
      </c>
      <c r="AI6" s="47">
        <f t="shared" ref="AI6" si="12">AI18+AI32+AI43+AI58</f>
        <v>265.5</v>
      </c>
    </row>
    <row r="7" spans="1:35" x14ac:dyDescent="0.2">
      <c r="B7" s="7" t="s">
        <v>93</v>
      </c>
      <c r="C7" s="46" t="s">
        <v>94</v>
      </c>
      <c r="D7" s="47"/>
      <c r="E7" s="47"/>
      <c r="F7" s="47"/>
      <c r="G7" s="47"/>
      <c r="H7" s="47"/>
      <c r="I7" s="47"/>
      <c r="J7" s="47"/>
      <c r="K7" s="47"/>
      <c r="L7" s="47">
        <f t="shared" ref="L7:AB7" si="13">L19+L33+L44+L59</f>
        <v>685.75</v>
      </c>
      <c r="M7" s="47">
        <f t="shared" si="13"/>
        <v>658.61538461538464</v>
      </c>
      <c r="N7" s="47">
        <f t="shared" si="13"/>
        <v>670.19230769230774</v>
      </c>
      <c r="O7" s="47">
        <f t="shared" si="13"/>
        <v>678.34615384615381</v>
      </c>
      <c r="P7" s="47">
        <f t="shared" si="13"/>
        <v>828.11111111111109</v>
      </c>
      <c r="Q7" s="47">
        <f t="shared" si="13"/>
        <v>827.92</v>
      </c>
      <c r="R7" s="47">
        <f t="shared" si="13"/>
        <v>838.96153846153845</v>
      </c>
      <c r="S7" s="47">
        <f t="shared" si="13"/>
        <v>826.38461538461536</v>
      </c>
      <c r="T7" s="47">
        <f t="shared" si="13"/>
        <v>854.42307692307691</v>
      </c>
      <c r="U7" s="47">
        <f t="shared" si="13"/>
        <v>851.07692307692298</v>
      </c>
      <c r="V7" s="47">
        <f t="shared" si="13"/>
        <v>655.23076923076917</v>
      </c>
      <c r="W7" s="47">
        <f t="shared" si="13"/>
        <v>665.2</v>
      </c>
      <c r="X7" s="47">
        <f t="shared" si="13"/>
        <v>737.46153846153845</v>
      </c>
      <c r="Y7" s="47">
        <f t="shared" si="13"/>
        <v>881</v>
      </c>
      <c r="Z7" s="47">
        <f t="shared" si="13"/>
        <v>896.07692307692309</v>
      </c>
      <c r="AA7" s="47">
        <f t="shared" si="13"/>
        <v>942.65384615384608</v>
      </c>
      <c r="AB7" s="47">
        <f t="shared" si="13"/>
        <v>944.19230769230774</v>
      </c>
      <c r="AC7" s="47">
        <f t="shared" si="1"/>
        <v>943.68000000000006</v>
      </c>
      <c r="AD7" s="47">
        <f t="shared" si="1"/>
        <v>846.92307692307691</v>
      </c>
      <c r="AE7" s="47">
        <f t="shared" ref="AE7:AF7" si="14">AE19+AE33+AE44+AE59</f>
        <v>724.57692307692298</v>
      </c>
      <c r="AF7" s="47">
        <f t="shared" si="14"/>
        <v>718.92148148148146</v>
      </c>
      <c r="AG7" s="47">
        <f t="shared" ref="AG7:AH7" si="15">AG19+AG33+AG44+AG59</f>
        <v>717.23076923076917</v>
      </c>
      <c r="AH7" s="47">
        <f t="shared" si="15"/>
        <v>761.14214046822735</v>
      </c>
      <c r="AI7" s="47">
        <f t="shared" ref="AI7" si="16">AI19+AI33+AI44+AI59</f>
        <v>844.66025641025635</v>
      </c>
    </row>
    <row r="8" spans="1:35" x14ac:dyDescent="0.2">
      <c r="B8" s="7" t="s">
        <v>95</v>
      </c>
      <c r="C8" s="46" t="s">
        <v>96</v>
      </c>
      <c r="D8" s="47"/>
      <c r="E8" s="47"/>
      <c r="F8" s="47"/>
      <c r="G8" s="47"/>
      <c r="H8" s="47"/>
      <c r="I8" s="47"/>
      <c r="J8" s="47"/>
      <c r="K8" s="47"/>
      <c r="L8" s="47">
        <f t="shared" ref="L8:AB8" si="17">L20+L34+L45+L60</f>
        <v>6097.8365721997297</v>
      </c>
      <c r="M8" s="47">
        <f t="shared" si="17"/>
        <v>5921.1139601139603</v>
      </c>
      <c r="N8" s="47">
        <f t="shared" si="17"/>
        <v>5496.6638795986619</v>
      </c>
      <c r="O8" s="47">
        <f t="shared" si="17"/>
        <v>4933.1056410256406</v>
      </c>
      <c r="P8" s="47">
        <f t="shared" si="17"/>
        <v>4658.4648351648357</v>
      </c>
      <c r="Q8" s="47">
        <f t="shared" si="17"/>
        <v>4695.4259621859619</v>
      </c>
      <c r="R8" s="47">
        <f t="shared" si="17"/>
        <v>4920.4500000000007</v>
      </c>
      <c r="S8" s="47">
        <f t="shared" si="17"/>
        <v>5085.3461538461534</v>
      </c>
      <c r="T8" s="47">
        <f t="shared" si="17"/>
        <v>4814.6769230769232</v>
      </c>
      <c r="U8" s="47">
        <f t="shared" si="17"/>
        <v>4763.1801709401707</v>
      </c>
      <c r="V8" s="47">
        <f t="shared" si="17"/>
        <v>5233.8846153846152</v>
      </c>
      <c r="W8" s="47">
        <f t="shared" si="17"/>
        <v>5876.2307692307695</v>
      </c>
      <c r="X8" s="47">
        <f t="shared" si="17"/>
        <v>5377.1676923076921</v>
      </c>
      <c r="Y8" s="47">
        <f t="shared" si="17"/>
        <v>4934.2300854700852</v>
      </c>
      <c r="Z8" s="47">
        <f t="shared" si="17"/>
        <v>4792.9074074074069</v>
      </c>
      <c r="AA8" s="47">
        <f t="shared" si="17"/>
        <v>4843.7692307692305</v>
      </c>
      <c r="AB8" s="47">
        <f t="shared" si="17"/>
        <v>4823.083076923077</v>
      </c>
      <c r="AC8" s="47">
        <f t="shared" si="1"/>
        <v>4799.363247863248</v>
      </c>
      <c r="AD8" s="47">
        <f t="shared" si="1"/>
        <v>4883.5279120879122</v>
      </c>
      <c r="AE8" s="47">
        <f t="shared" ref="AE8:AF8" si="18">AE20+AE34+AE45+AE60</f>
        <v>4874.0384615384619</v>
      </c>
      <c r="AF8" s="47">
        <f t="shared" si="18"/>
        <v>4789.5213675213672</v>
      </c>
      <c r="AG8" s="47">
        <f t="shared" ref="AG8:AH8" si="19">AG20+AG34+AG45+AG60</f>
        <v>4737.6923076923085</v>
      </c>
      <c r="AH8" s="47">
        <f t="shared" si="19"/>
        <v>4774.1153846153848</v>
      </c>
      <c r="AI8" s="47">
        <f t="shared" ref="AI8" si="20">AI20+AI34+AI45+AI60</f>
        <v>4740.408567672428</v>
      </c>
    </row>
    <row r="9" spans="1:35" x14ac:dyDescent="0.2">
      <c r="B9" s="7" t="s">
        <v>97</v>
      </c>
      <c r="C9" s="46" t="s">
        <v>9</v>
      </c>
      <c r="D9" s="47"/>
      <c r="E9" s="47"/>
      <c r="F9" s="47"/>
      <c r="G9" s="47"/>
      <c r="H9" s="47"/>
      <c r="I9" s="47"/>
      <c r="J9" s="47"/>
      <c r="K9" s="47"/>
      <c r="L9" s="47">
        <f t="shared" ref="L9:AB9" si="21">L21+L35+L46+L61</f>
        <v>1165.26</v>
      </c>
      <c r="M9" s="47">
        <f t="shared" si="21"/>
        <v>1198.6300000000001</v>
      </c>
      <c r="N9" s="47">
        <f t="shared" si="21"/>
        <v>1122.8800000000001</v>
      </c>
      <c r="O9" s="47">
        <f t="shared" si="21"/>
        <v>1304.6300000000001</v>
      </c>
      <c r="P9" s="47">
        <f t="shared" si="21"/>
        <v>799.03250000000003</v>
      </c>
      <c r="Q9" s="47">
        <f t="shared" si="21"/>
        <v>685.41</v>
      </c>
      <c r="R9" s="47">
        <f t="shared" si="21"/>
        <v>699.02250000000004</v>
      </c>
      <c r="S9" s="47">
        <f t="shared" si="21"/>
        <v>956.04000000000008</v>
      </c>
      <c r="T9" s="47">
        <f t="shared" si="21"/>
        <v>869.38</v>
      </c>
      <c r="U9" s="47">
        <f t="shared" si="21"/>
        <v>598.66750000000002</v>
      </c>
      <c r="V9" s="47">
        <f t="shared" si="21"/>
        <v>496.17250000000001</v>
      </c>
      <c r="W9" s="47">
        <f t="shared" si="21"/>
        <v>590</v>
      </c>
      <c r="X9" s="47">
        <f t="shared" si="21"/>
        <v>545.13</v>
      </c>
      <c r="Y9" s="47">
        <f t="shared" si="21"/>
        <v>376.13</v>
      </c>
      <c r="Z9" s="47">
        <f t="shared" si="21"/>
        <v>378.63</v>
      </c>
      <c r="AA9" s="47">
        <f t="shared" si="21"/>
        <v>395.63</v>
      </c>
      <c r="AB9" s="47">
        <f t="shared" si="21"/>
        <v>382</v>
      </c>
      <c r="AC9" s="47">
        <f t="shared" si="1"/>
        <v>366.25</v>
      </c>
      <c r="AD9" s="47">
        <f t="shared" si="1"/>
        <v>359.25</v>
      </c>
      <c r="AE9" s="47">
        <f t="shared" ref="AE9:AF9" si="22">AE21+AE35+AE46+AE61</f>
        <v>370</v>
      </c>
      <c r="AF9" s="47">
        <f t="shared" si="22"/>
        <v>353</v>
      </c>
      <c r="AG9" s="47">
        <f t="shared" ref="AG9:AH9" si="23">AG21+AG35+AG46+AG61</f>
        <v>381.25</v>
      </c>
      <c r="AH9" s="47">
        <f t="shared" si="23"/>
        <v>357.25</v>
      </c>
      <c r="AI9" s="47">
        <f t="shared" ref="AI9" si="24">AI21+AI35+AI46+AI61</f>
        <v>360.25</v>
      </c>
    </row>
    <row r="10" spans="1:35" x14ac:dyDescent="0.2">
      <c r="B10" s="7" t="s">
        <v>98</v>
      </c>
      <c r="C10" s="46" t="s">
        <v>10</v>
      </c>
      <c r="D10" s="47"/>
      <c r="E10" s="47"/>
      <c r="F10" s="47"/>
      <c r="G10" s="47"/>
      <c r="H10" s="47"/>
      <c r="I10" s="47"/>
      <c r="J10" s="47"/>
      <c r="K10" s="47"/>
      <c r="L10" s="47">
        <f t="shared" ref="L10:AB10" si="25">L22+L36+L47+L62</f>
        <v>862.50749999999994</v>
      </c>
      <c r="M10" s="47">
        <f t="shared" si="25"/>
        <v>915.98083333333329</v>
      </c>
      <c r="N10" s="47">
        <f t="shared" si="25"/>
        <v>1040.8699999999999</v>
      </c>
      <c r="O10" s="47">
        <f t="shared" si="25"/>
        <v>1047.8274999999999</v>
      </c>
      <c r="P10" s="47">
        <f t="shared" si="25"/>
        <v>1341.0031481481483</v>
      </c>
      <c r="Q10" s="47">
        <f t="shared" si="25"/>
        <v>1160.7775000000001</v>
      </c>
      <c r="R10" s="47">
        <f t="shared" si="25"/>
        <v>1258.7565384615386</v>
      </c>
      <c r="S10" s="47">
        <f t="shared" si="25"/>
        <v>1297.3888461538461</v>
      </c>
      <c r="T10" s="47">
        <f t="shared" si="25"/>
        <v>1378.115576923077</v>
      </c>
      <c r="U10" s="47">
        <f t="shared" si="25"/>
        <v>1473.4796153846155</v>
      </c>
      <c r="V10" s="47">
        <f t="shared" si="25"/>
        <v>1399.1301923076921</v>
      </c>
      <c r="W10" s="47">
        <f t="shared" si="25"/>
        <v>991.98076923076917</v>
      </c>
      <c r="X10" s="47">
        <f t="shared" si="25"/>
        <v>983.13461538461547</v>
      </c>
      <c r="Y10" s="47">
        <f t="shared" si="25"/>
        <v>960.99</v>
      </c>
      <c r="Z10" s="47">
        <f t="shared" si="25"/>
        <v>904.80056980056986</v>
      </c>
      <c r="AA10" s="47">
        <f t="shared" si="25"/>
        <v>863.88461538461536</v>
      </c>
      <c r="AB10" s="47">
        <f t="shared" si="25"/>
        <v>876.57692307692309</v>
      </c>
      <c r="AC10" s="47">
        <f t="shared" si="1"/>
        <v>853.99074074074076</v>
      </c>
      <c r="AD10" s="47">
        <f t="shared" si="1"/>
        <v>795.72615384615381</v>
      </c>
      <c r="AE10" s="47">
        <f t="shared" ref="AE10:AF10" si="26">AE22+AE36+AE47+AE62</f>
        <v>764.15384615384619</v>
      </c>
      <c r="AF10" s="47">
        <f t="shared" si="26"/>
        <v>752.79851851851856</v>
      </c>
      <c r="AG10" s="47">
        <f t="shared" ref="AG10:AH10" si="27">AG22+AG36+AG47+AG62</f>
        <v>785.84615384615381</v>
      </c>
      <c r="AH10" s="47">
        <f t="shared" si="27"/>
        <v>795.19230769230774</v>
      </c>
      <c r="AI10" s="47">
        <f t="shared" ref="AI10" si="28">AI22+AI36+AI47+AI62</f>
        <v>794.97615384615392</v>
      </c>
    </row>
    <row r="11" spans="1:35" x14ac:dyDescent="0.2">
      <c r="B11" s="7" t="s">
        <v>99</v>
      </c>
      <c r="C11" s="46" t="s">
        <v>100</v>
      </c>
      <c r="D11" s="47"/>
      <c r="E11" s="47"/>
      <c r="F11" s="47"/>
      <c r="G11" s="47"/>
      <c r="H11" s="47"/>
      <c r="I11" s="47"/>
      <c r="J11" s="47"/>
      <c r="K11" s="47"/>
      <c r="L11" s="47">
        <f t="shared" ref="L11:AB11" si="29">L23+L37+L48+L63</f>
        <v>638.88</v>
      </c>
      <c r="M11" s="47">
        <f t="shared" si="29"/>
        <v>579.13</v>
      </c>
      <c r="N11" s="47">
        <f t="shared" si="29"/>
        <v>596.26</v>
      </c>
      <c r="O11" s="47">
        <f t="shared" si="29"/>
        <v>616.63</v>
      </c>
      <c r="P11" s="47">
        <f t="shared" si="29"/>
        <v>637.63</v>
      </c>
      <c r="Q11" s="47">
        <f t="shared" si="29"/>
        <v>566.63</v>
      </c>
      <c r="R11" s="47">
        <f t="shared" si="29"/>
        <v>539</v>
      </c>
      <c r="S11" s="47">
        <f t="shared" si="29"/>
        <v>584.63</v>
      </c>
      <c r="T11" s="47">
        <f t="shared" si="29"/>
        <v>569.25</v>
      </c>
      <c r="U11" s="47">
        <f t="shared" si="29"/>
        <v>563.88</v>
      </c>
      <c r="V11" s="47">
        <f t="shared" si="29"/>
        <v>515.38</v>
      </c>
      <c r="W11" s="47">
        <f t="shared" si="29"/>
        <v>530.25</v>
      </c>
      <c r="X11" s="47">
        <f t="shared" si="29"/>
        <v>531.01</v>
      </c>
      <c r="Y11" s="47">
        <f t="shared" si="29"/>
        <v>546.01</v>
      </c>
      <c r="Z11" s="47">
        <f t="shared" si="29"/>
        <v>543.63</v>
      </c>
      <c r="AA11" s="47">
        <f t="shared" si="29"/>
        <v>563.75</v>
      </c>
      <c r="AB11" s="47">
        <f t="shared" si="29"/>
        <v>560.63</v>
      </c>
      <c r="AC11" s="47">
        <f t="shared" si="1"/>
        <v>556.38</v>
      </c>
      <c r="AD11" s="47">
        <f t="shared" si="1"/>
        <v>558</v>
      </c>
      <c r="AE11" s="47">
        <f t="shared" ref="AE11:AF11" si="30">AE23+AE37+AE48+AE63</f>
        <v>551.51</v>
      </c>
      <c r="AF11" s="47">
        <f t="shared" si="30"/>
        <v>556.01</v>
      </c>
      <c r="AG11" s="47">
        <f t="shared" ref="AG11:AH11" si="31">AG23+AG37+AG48+AG63</f>
        <v>565.63</v>
      </c>
      <c r="AH11" s="47">
        <f t="shared" si="31"/>
        <v>634.88</v>
      </c>
      <c r="AI11" s="47">
        <f t="shared" ref="AI11" si="32">AI23+AI37+AI48+AI63</f>
        <v>644.88</v>
      </c>
    </row>
    <row r="12" spans="1:35" x14ac:dyDescent="0.2">
      <c r="B12" s="47" t="s">
        <v>101</v>
      </c>
      <c r="C12" s="46" t="s">
        <v>12</v>
      </c>
      <c r="D12" s="47"/>
      <c r="E12" s="47"/>
      <c r="F12" s="47"/>
      <c r="G12" s="47"/>
      <c r="H12" s="47"/>
      <c r="I12" s="47"/>
      <c r="J12" s="47"/>
      <c r="K12" s="47"/>
      <c r="L12" s="47">
        <f t="shared" ref="L12:AB12" si="33">L24+L38+L49+L64</f>
        <v>31.25</v>
      </c>
      <c r="M12" s="47">
        <f t="shared" si="33"/>
        <v>30.63</v>
      </c>
      <c r="N12" s="47">
        <f t="shared" si="33"/>
        <v>25</v>
      </c>
      <c r="O12" s="47">
        <f t="shared" si="33"/>
        <v>24.25</v>
      </c>
      <c r="P12" s="47">
        <f t="shared" si="33"/>
        <v>25.63</v>
      </c>
      <c r="Q12" s="47">
        <f t="shared" si="33"/>
        <v>24.38</v>
      </c>
      <c r="R12" s="47">
        <f t="shared" si="33"/>
        <v>22</v>
      </c>
      <c r="S12" s="47">
        <f t="shared" si="33"/>
        <v>25.13</v>
      </c>
      <c r="T12" s="47">
        <f t="shared" si="33"/>
        <v>21.25</v>
      </c>
      <c r="U12" s="47">
        <f t="shared" si="33"/>
        <v>16.25</v>
      </c>
      <c r="V12" s="47">
        <f t="shared" si="33"/>
        <v>14.25</v>
      </c>
      <c r="W12" s="47">
        <f t="shared" si="33"/>
        <v>11.25</v>
      </c>
      <c r="X12" s="47">
        <f t="shared" si="33"/>
        <v>12.25</v>
      </c>
      <c r="Y12" s="47">
        <f t="shared" si="33"/>
        <v>10.63</v>
      </c>
      <c r="Z12" s="47">
        <f t="shared" si="33"/>
        <v>29</v>
      </c>
      <c r="AA12" s="47">
        <f t="shared" si="33"/>
        <v>23.75</v>
      </c>
      <c r="AB12" s="47">
        <f t="shared" si="33"/>
        <v>25.5</v>
      </c>
      <c r="AC12" s="47">
        <f t="shared" si="1"/>
        <v>18.75</v>
      </c>
      <c r="AD12" s="47">
        <f t="shared" si="1"/>
        <v>25.75</v>
      </c>
      <c r="AE12" s="47">
        <f t="shared" ref="AE12:AF12" si="34">AE24+AE38+AE49+AE64</f>
        <v>44</v>
      </c>
      <c r="AF12" s="47">
        <f t="shared" si="34"/>
        <v>60.25</v>
      </c>
      <c r="AG12" s="47">
        <f t="shared" ref="AG12:AH12" si="35">AG24+AG38+AG49+AG64</f>
        <v>71.5</v>
      </c>
      <c r="AH12" s="47">
        <f t="shared" si="35"/>
        <v>74.5</v>
      </c>
      <c r="AI12" s="47">
        <f t="shared" ref="AI12" si="36">AI24+AI38+AI49+AI64</f>
        <v>47.629999999999995</v>
      </c>
    </row>
    <row r="13" spans="1:35" x14ac:dyDescent="0.2">
      <c r="B13" s="7" t="s">
        <v>102</v>
      </c>
      <c r="C13" s="48" t="s">
        <v>103</v>
      </c>
      <c r="D13" s="47"/>
      <c r="E13" s="47"/>
      <c r="F13" s="47"/>
      <c r="G13" s="47"/>
      <c r="H13" s="47"/>
      <c r="I13" s="47"/>
      <c r="J13" s="47"/>
      <c r="K13" s="47"/>
      <c r="L13" s="47">
        <f t="shared" ref="L13:W13" si="37">L50</f>
        <v>18.38</v>
      </c>
      <c r="M13" s="47">
        <f t="shared" si="37"/>
        <v>20.25</v>
      </c>
      <c r="N13" s="47">
        <f t="shared" si="37"/>
        <v>22.38</v>
      </c>
      <c r="O13" s="47">
        <f t="shared" si="37"/>
        <v>25.25</v>
      </c>
      <c r="P13" s="47">
        <f t="shared" si="37"/>
        <v>26.25</v>
      </c>
      <c r="Q13" s="47">
        <f t="shared" si="37"/>
        <v>27.75</v>
      </c>
      <c r="R13" s="47">
        <f t="shared" si="37"/>
        <v>29.5</v>
      </c>
      <c r="S13" s="47">
        <f t="shared" si="37"/>
        <v>31.75</v>
      </c>
      <c r="T13" s="47">
        <f t="shared" si="37"/>
        <v>30.5</v>
      </c>
      <c r="U13" s="47">
        <f t="shared" si="37"/>
        <v>35</v>
      </c>
      <c r="V13" s="47">
        <f t="shared" si="37"/>
        <v>32</v>
      </c>
      <c r="W13" s="47">
        <f t="shared" si="37"/>
        <v>33.75</v>
      </c>
      <c r="X13" s="47">
        <f t="shared" ref="X13:AD13" si="38">X50</f>
        <v>36.130000000000003</v>
      </c>
      <c r="Y13" s="47">
        <f t="shared" si="38"/>
        <v>36.25</v>
      </c>
      <c r="Z13" s="47">
        <f t="shared" si="38"/>
        <v>36.75</v>
      </c>
      <c r="AA13" s="47">
        <f t="shared" si="38"/>
        <v>43.5</v>
      </c>
      <c r="AB13" s="47">
        <f t="shared" si="38"/>
        <v>74.25</v>
      </c>
      <c r="AC13" s="47">
        <f t="shared" si="38"/>
        <v>85.25</v>
      </c>
      <c r="AD13" s="47">
        <f t="shared" si="38"/>
        <v>95</v>
      </c>
      <c r="AE13" s="47">
        <f t="shared" ref="AE13:AF13" si="39">AE50</f>
        <v>100.5</v>
      </c>
      <c r="AF13" s="47">
        <f t="shared" si="39"/>
        <v>103</v>
      </c>
      <c r="AG13" s="47">
        <f t="shared" ref="AG13:AH13" si="40">AG50</f>
        <v>155.5</v>
      </c>
      <c r="AH13" s="47">
        <f t="shared" si="40"/>
        <v>172</v>
      </c>
      <c r="AI13" s="47">
        <f t="shared" ref="AI13" si="41">AI50</f>
        <v>137</v>
      </c>
    </row>
    <row r="14" spans="1:35" ht="20.100000000000001" customHeight="1" x14ac:dyDescent="0.2">
      <c r="B14" s="50"/>
      <c r="C14" s="51" t="s">
        <v>35</v>
      </c>
      <c r="D14" s="38">
        <f t="shared" ref="D14:K14" si="42">SUM(D4:D11)</f>
        <v>0</v>
      </c>
      <c r="E14" s="38">
        <f t="shared" si="42"/>
        <v>0</v>
      </c>
      <c r="F14" s="38">
        <f t="shared" si="42"/>
        <v>0</v>
      </c>
      <c r="G14" s="38">
        <f t="shared" si="42"/>
        <v>0</v>
      </c>
      <c r="H14" s="38">
        <f t="shared" si="42"/>
        <v>0</v>
      </c>
      <c r="I14" s="38">
        <f t="shared" si="42"/>
        <v>0</v>
      </c>
      <c r="J14" s="38">
        <f t="shared" si="42"/>
        <v>0</v>
      </c>
      <c r="K14" s="38">
        <f t="shared" si="42"/>
        <v>0</v>
      </c>
      <c r="L14" s="38">
        <f t="shared" ref="L14:Y14" si="43">SUM(L4:L13)</f>
        <v>17358.124072199735</v>
      </c>
      <c r="M14" s="38">
        <f t="shared" si="43"/>
        <v>16996.980178062677</v>
      </c>
      <c r="N14" s="38">
        <f t="shared" si="43"/>
        <v>16388.256187290968</v>
      </c>
      <c r="O14" s="38">
        <f t="shared" si="43"/>
        <v>16181.549294871793</v>
      </c>
      <c r="P14" s="38">
        <f t="shared" si="43"/>
        <v>16066.641594424094</v>
      </c>
      <c r="Q14" s="38">
        <f t="shared" si="43"/>
        <v>16470.193462185962</v>
      </c>
      <c r="R14" s="38">
        <f t="shared" si="43"/>
        <v>16646.200576923082</v>
      </c>
      <c r="S14" s="38">
        <f t="shared" si="43"/>
        <v>16912.439615384617</v>
      </c>
      <c r="T14" s="38">
        <f t="shared" si="43"/>
        <v>16555.725576923076</v>
      </c>
      <c r="U14" s="38">
        <f t="shared" si="43"/>
        <v>16408.794209401705</v>
      </c>
      <c r="V14" s="38">
        <f t="shared" si="43"/>
        <v>16038.808076923076</v>
      </c>
      <c r="W14" s="38">
        <f t="shared" si="43"/>
        <v>16169.671538461538</v>
      </c>
      <c r="X14" s="38">
        <f t="shared" si="43"/>
        <v>15899.183846153845</v>
      </c>
      <c r="Y14" s="38">
        <f t="shared" si="43"/>
        <v>15164.500085470085</v>
      </c>
      <c r="Z14" s="38">
        <f t="shared" ref="Z14:AE14" si="44">SUM(Z4:Z13)</f>
        <v>15172.304900284898</v>
      </c>
      <c r="AA14" s="38">
        <f t="shared" si="44"/>
        <v>15841.447692307691</v>
      </c>
      <c r="AB14" s="38">
        <f t="shared" si="44"/>
        <v>16145.992307692308</v>
      </c>
      <c r="AC14" s="38">
        <f t="shared" si="44"/>
        <v>15874.673988603989</v>
      </c>
      <c r="AD14" s="38">
        <f t="shared" si="44"/>
        <v>15588.447142857141</v>
      </c>
      <c r="AE14" s="38">
        <f t="shared" si="44"/>
        <v>15150.539230769231</v>
      </c>
      <c r="AF14" s="38">
        <f t="shared" ref="AF14:AG14" si="45">SUM(AF4:AF13)</f>
        <v>15157.881367521368</v>
      </c>
      <c r="AG14" s="38">
        <f t="shared" si="45"/>
        <v>15466.789230769231</v>
      </c>
      <c r="AH14" s="38">
        <f t="shared" ref="AH14:AI14" si="46">SUM(AH4:AH13)</f>
        <v>15780.099832775921</v>
      </c>
      <c r="AI14" s="38">
        <f t="shared" si="46"/>
        <v>15970.944977928835</v>
      </c>
    </row>
    <row r="15" spans="1:35" ht="20.100000000000001" customHeight="1" x14ac:dyDescent="0.25">
      <c r="A15" s="41"/>
      <c r="B15" s="733" t="s">
        <v>39</v>
      </c>
      <c r="C15" s="734"/>
      <c r="D15" s="735"/>
      <c r="E15" s="735"/>
      <c r="F15" s="735"/>
      <c r="G15" s="735"/>
      <c r="H15" s="735"/>
      <c r="I15" s="735"/>
      <c r="J15" s="735"/>
      <c r="K15" s="735"/>
      <c r="L15" s="735"/>
      <c r="M15" s="735"/>
      <c r="N15" s="735"/>
      <c r="O15" s="735"/>
      <c r="P15" s="735"/>
      <c r="Q15" s="735"/>
      <c r="R15" s="735"/>
      <c r="S15" s="735"/>
      <c r="T15" s="735"/>
      <c r="U15" s="735"/>
      <c r="V15" s="735"/>
      <c r="W15" s="735"/>
      <c r="X15" s="735"/>
      <c r="Y15" s="735"/>
      <c r="Z15" s="735"/>
      <c r="AA15" s="735"/>
      <c r="AB15" s="735"/>
      <c r="AC15" s="735"/>
      <c r="AD15" s="735"/>
      <c r="AE15" s="735"/>
      <c r="AF15" s="735"/>
      <c r="AG15" s="735"/>
      <c r="AH15" s="735"/>
      <c r="AI15" s="735"/>
    </row>
    <row r="16" spans="1:35" ht="20.100000000000001" customHeight="1" x14ac:dyDescent="0.2">
      <c r="A16" t="s">
        <v>39</v>
      </c>
      <c r="B16" s="47" t="s">
        <v>88</v>
      </c>
      <c r="C16" s="46" t="s">
        <v>1</v>
      </c>
      <c r="D16" s="47"/>
      <c r="E16" s="47"/>
      <c r="F16" s="47"/>
      <c r="G16" s="47"/>
      <c r="H16" s="47"/>
      <c r="I16" s="47"/>
      <c r="J16" s="47"/>
      <c r="K16" s="47"/>
      <c r="L16" s="47">
        <v>1878</v>
      </c>
      <c r="M16" s="47">
        <v>1644.75</v>
      </c>
      <c r="N16" s="47">
        <v>1507.13</v>
      </c>
      <c r="O16" s="47">
        <v>1515.38</v>
      </c>
      <c r="P16" s="47">
        <v>1607.75</v>
      </c>
      <c r="Q16" s="47">
        <v>1902.13</v>
      </c>
      <c r="R16" s="47">
        <v>1802.88</v>
      </c>
      <c r="S16" s="47">
        <v>1725.75</v>
      </c>
      <c r="T16" s="47">
        <v>1774</v>
      </c>
      <c r="U16" s="47">
        <v>1801.38</v>
      </c>
      <c r="V16" s="47">
        <v>1750.5</v>
      </c>
      <c r="W16" s="47">
        <v>1674.88</v>
      </c>
      <c r="X16" s="47">
        <v>1743.75</v>
      </c>
      <c r="Y16" s="47">
        <v>1501.5</v>
      </c>
      <c r="Z16" s="47">
        <v>1520.13</v>
      </c>
      <c r="AA16" s="47">
        <v>1778.25</v>
      </c>
      <c r="AB16" s="47">
        <v>1992.38</v>
      </c>
      <c r="AC16" s="47">
        <v>1994.5</v>
      </c>
      <c r="AD16" s="47">
        <v>1930</v>
      </c>
      <c r="AE16" s="47">
        <v>1757.75</v>
      </c>
      <c r="AF16" s="47">
        <v>1793.5</v>
      </c>
      <c r="AG16" s="47">
        <v>1851.38</v>
      </c>
      <c r="AH16" s="47">
        <v>1870.38</v>
      </c>
      <c r="AI16" s="47">
        <v>1843.63</v>
      </c>
    </row>
    <row r="17" spans="1:35" x14ac:dyDescent="0.2">
      <c r="B17" s="47" t="s">
        <v>89</v>
      </c>
      <c r="C17" s="46" t="s">
        <v>90</v>
      </c>
      <c r="D17" s="47"/>
      <c r="E17" s="47"/>
      <c r="F17" s="47"/>
      <c r="G17" s="47"/>
      <c r="H17" s="47"/>
      <c r="I17" s="47"/>
      <c r="J17" s="47"/>
      <c r="K17" s="47"/>
      <c r="L17" s="47">
        <v>0</v>
      </c>
      <c r="M17" s="47">
        <v>44.25</v>
      </c>
      <c r="N17" s="47">
        <v>88.75</v>
      </c>
      <c r="O17" s="47">
        <v>86.25</v>
      </c>
      <c r="P17" s="47">
        <v>96.25</v>
      </c>
      <c r="Q17" s="47">
        <v>100</v>
      </c>
      <c r="R17" s="47">
        <v>99.75</v>
      </c>
      <c r="S17" s="47">
        <v>99.5</v>
      </c>
      <c r="T17" s="47">
        <v>96.25</v>
      </c>
      <c r="U17" s="47">
        <v>91</v>
      </c>
      <c r="V17" s="47">
        <v>81.5</v>
      </c>
      <c r="W17" s="47">
        <v>78.75</v>
      </c>
      <c r="X17" s="47">
        <v>76.25</v>
      </c>
      <c r="Y17" s="47">
        <v>67.5</v>
      </c>
      <c r="Z17" s="47">
        <v>62.75</v>
      </c>
      <c r="AA17" s="47">
        <v>69.5</v>
      </c>
      <c r="AB17" s="47">
        <v>56.75</v>
      </c>
      <c r="AC17" s="47">
        <v>55.75</v>
      </c>
      <c r="AD17" s="47">
        <v>60</v>
      </c>
      <c r="AE17" s="47">
        <v>60</v>
      </c>
      <c r="AF17" s="47">
        <v>72.5</v>
      </c>
      <c r="AG17" s="47">
        <v>75</v>
      </c>
      <c r="AH17" s="47">
        <v>77</v>
      </c>
      <c r="AI17" s="47">
        <v>68</v>
      </c>
    </row>
    <row r="18" spans="1:35" x14ac:dyDescent="0.2">
      <c r="B18" s="47" t="s">
        <v>91</v>
      </c>
      <c r="C18" s="46" t="s">
        <v>92</v>
      </c>
      <c r="D18" s="47"/>
      <c r="E18" s="47"/>
      <c r="F18" s="47"/>
      <c r="G18" s="47"/>
      <c r="H18" s="47"/>
      <c r="I18" s="47"/>
      <c r="J18" s="47"/>
      <c r="K18" s="47"/>
      <c r="L18" s="47">
        <v>32</v>
      </c>
      <c r="M18" s="47">
        <v>26.25</v>
      </c>
      <c r="N18" s="47">
        <v>23.75</v>
      </c>
      <c r="O18" s="47">
        <v>22.25</v>
      </c>
      <c r="P18" s="47">
        <v>21.5</v>
      </c>
      <c r="Q18" s="47">
        <v>21.5</v>
      </c>
      <c r="R18" s="47">
        <v>21.5</v>
      </c>
      <c r="S18" s="47">
        <v>22</v>
      </c>
      <c r="T18" s="47">
        <v>24.5</v>
      </c>
      <c r="U18" s="47">
        <v>28.5</v>
      </c>
      <c r="V18" s="47">
        <v>31</v>
      </c>
      <c r="W18" s="47">
        <v>32</v>
      </c>
      <c r="X18" s="47">
        <v>32</v>
      </c>
      <c r="Y18" s="47">
        <v>32</v>
      </c>
      <c r="Z18" s="47">
        <v>28.75</v>
      </c>
      <c r="AA18" s="47">
        <v>27</v>
      </c>
      <c r="AB18" s="47">
        <v>26.75</v>
      </c>
      <c r="AC18" s="47">
        <v>28.5</v>
      </c>
      <c r="AD18" s="47">
        <v>25.75</v>
      </c>
      <c r="AE18" s="47">
        <v>27.25</v>
      </c>
      <c r="AF18" s="47">
        <v>29.25</v>
      </c>
      <c r="AG18" s="47">
        <v>28.75</v>
      </c>
      <c r="AH18" s="47">
        <v>36.75</v>
      </c>
      <c r="AI18" s="47">
        <v>31.75</v>
      </c>
    </row>
    <row r="19" spans="1:35" x14ac:dyDescent="0.2">
      <c r="B19" s="7" t="s">
        <v>93</v>
      </c>
      <c r="C19" s="46" t="s">
        <v>94</v>
      </c>
      <c r="D19" s="47"/>
      <c r="E19" s="47"/>
      <c r="F19" s="47"/>
      <c r="G19" s="47"/>
      <c r="H19" s="47"/>
      <c r="I19" s="47"/>
      <c r="J19" s="47"/>
      <c r="K19" s="47"/>
      <c r="L19" s="47">
        <v>58.199356387040467</v>
      </c>
      <c r="M19" s="47">
        <v>55.896451317854172</v>
      </c>
      <c r="N19" s="47">
        <v>56.878980624480789</v>
      </c>
      <c r="O19" s="47">
        <v>57.570994621174606</v>
      </c>
      <c r="P19" s="47">
        <v>206.7037037037037</v>
      </c>
      <c r="Q19" s="47">
        <v>227.24</v>
      </c>
      <c r="R19" s="47">
        <v>228.80769230769232</v>
      </c>
      <c r="S19" s="47">
        <v>205.07692307692307</v>
      </c>
      <c r="T19" s="47">
        <v>247.96153846153845</v>
      </c>
      <c r="U19" s="47">
        <v>268.34615384615387</v>
      </c>
      <c r="V19" s="47">
        <v>65.65384615384616</v>
      </c>
      <c r="W19" s="47">
        <v>67.12</v>
      </c>
      <c r="X19" s="47">
        <v>116</v>
      </c>
      <c r="Y19" s="47">
        <v>197.2</v>
      </c>
      <c r="Z19" s="47">
        <v>193.84615384615387</v>
      </c>
      <c r="AA19" s="47">
        <v>212.5</v>
      </c>
      <c r="AB19" s="47">
        <v>205.92307692307693</v>
      </c>
      <c r="AC19" s="47">
        <v>207.76</v>
      </c>
      <c r="AD19" s="47">
        <v>145.19230769230768</v>
      </c>
      <c r="AE19" s="47">
        <v>87.346153846153854</v>
      </c>
      <c r="AF19" s="47">
        <v>84.555555555555557</v>
      </c>
      <c r="AG19" s="47">
        <v>80.538461538461547</v>
      </c>
      <c r="AH19" s="47">
        <v>93.961538461538467</v>
      </c>
      <c r="AI19" s="47">
        <v>114.88461538461539</v>
      </c>
    </row>
    <row r="20" spans="1:35" x14ac:dyDescent="0.2">
      <c r="B20" s="47" t="s">
        <v>95</v>
      </c>
      <c r="C20" s="46" t="s">
        <v>96</v>
      </c>
      <c r="D20" s="47"/>
      <c r="E20" s="47"/>
      <c r="F20" s="47"/>
      <c r="G20" s="47"/>
      <c r="H20" s="47"/>
      <c r="I20" s="47"/>
      <c r="J20" s="47"/>
      <c r="K20" s="47"/>
      <c r="L20" s="47">
        <v>2833.5833333333335</v>
      </c>
      <c r="M20" s="47">
        <v>2679.037037037037</v>
      </c>
      <c r="N20" s="47">
        <v>2473.086956521739</v>
      </c>
      <c r="O20" s="47">
        <v>2250.8888888888887</v>
      </c>
      <c r="P20" s="47">
        <v>2119.6153846153848</v>
      </c>
      <c r="Q20" s="47">
        <v>2141.7272727272725</v>
      </c>
      <c r="R20" s="47">
        <v>2373.9499999999998</v>
      </c>
      <c r="S20" s="47">
        <v>2463.5384615384614</v>
      </c>
      <c r="T20" s="47">
        <v>2172.7307692307691</v>
      </c>
      <c r="U20" s="47">
        <v>2111.2399999999998</v>
      </c>
      <c r="V20" s="47">
        <v>2297.8461538461538</v>
      </c>
      <c r="W20" s="47">
        <v>2763</v>
      </c>
      <c r="X20" s="47">
        <v>2316.2399999999998</v>
      </c>
      <c r="Y20" s="47">
        <v>1978.6923076923076</v>
      </c>
      <c r="Z20" s="47">
        <v>1842</v>
      </c>
      <c r="AA20" s="47">
        <v>1870.6153846153845</v>
      </c>
      <c r="AB20" s="47">
        <v>1836.3461538461538</v>
      </c>
      <c r="AC20" s="47">
        <v>1808.4615384615386</v>
      </c>
      <c r="AD20" s="47">
        <v>1855.44</v>
      </c>
      <c r="AE20" s="47">
        <v>1800.1923076923076</v>
      </c>
      <c r="AF20" s="47">
        <v>1708.4444444444443</v>
      </c>
      <c r="AG20" s="47">
        <v>1706.7307692307693</v>
      </c>
      <c r="AH20" s="47">
        <v>1759.2307692307693</v>
      </c>
      <c r="AI20" s="47">
        <v>1744.4615384615386</v>
      </c>
    </row>
    <row r="21" spans="1:35" x14ac:dyDescent="0.2">
      <c r="B21" s="7" t="s">
        <v>97</v>
      </c>
      <c r="C21" s="46" t="s">
        <v>9</v>
      </c>
      <c r="D21" s="47"/>
      <c r="E21" s="47"/>
      <c r="F21" s="47"/>
      <c r="G21" s="47"/>
      <c r="H21" s="47"/>
      <c r="I21" s="47"/>
      <c r="J21" s="47"/>
      <c r="K21" s="47"/>
      <c r="L21" s="47">
        <v>828.38</v>
      </c>
      <c r="M21" s="47">
        <v>791.75</v>
      </c>
      <c r="N21" s="47">
        <v>739.63</v>
      </c>
      <c r="O21" s="47">
        <v>916.38</v>
      </c>
      <c r="P21" s="47">
        <v>388.28250000000003</v>
      </c>
      <c r="Q21" s="47">
        <v>269.90999999999997</v>
      </c>
      <c r="R21" s="47">
        <v>266.27250000000004</v>
      </c>
      <c r="S21" s="47">
        <v>510.41</v>
      </c>
      <c r="T21" s="47">
        <v>462.25</v>
      </c>
      <c r="U21" s="47">
        <v>235.66749999999999</v>
      </c>
      <c r="V21" s="47">
        <v>139.17250000000001</v>
      </c>
      <c r="W21" s="47">
        <v>223</v>
      </c>
      <c r="X21" s="47">
        <v>156.5</v>
      </c>
      <c r="Y21" s="47">
        <v>16.5</v>
      </c>
      <c r="Z21" s="47">
        <v>13.5</v>
      </c>
      <c r="AA21" s="47">
        <v>22.5</v>
      </c>
      <c r="AB21" s="47">
        <v>17</v>
      </c>
      <c r="AC21" s="47">
        <v>6.75</v>
      </c>
      <c r="AD21" s="47">
        <v>1</v>
      </c>
      <c r="AE21" s="47">
        <v>4.75</v>
      </c>
      <c r="AF21" s="47">
        <v>6.75</v>
      </c>
      <c r="AG21" s="47">
        <v>13</v>
      </c>
      <c r="AH21" s="47">
        <v>12</v>
      </c>
      <c r="AI21" s="47">
        <v>13</v>
      </c>
    </row>
    <row r="22" spans="1:35" x14ac:dyDescent="0.2">
      <c r="B22" s="7" t="s">
        <v>98</v>
      </c>
      <c r="C22" s="46" t="s">
        <v>10</v>
      </c>
      <c r="D22" s="47"/>
      <c r="E22" s="47"/>
      <c r="F22" s="47"/>
      <c r="G22" s="47"/>
      <c r="H22" s="47"/>
      <c r="I22" s="47"/>
      <c r="J22" s="47"/>
      <c r="K22" s="47"/>
      <c r="L22" s="47">
        <v>168.06367187500001</v>
      </c>
      <c r="M22" s="47">
        <v>192.49853515625</v>
      </c>
      <c r="N22" s="47">
        <v>213.55634765625001</v>
      </c>
      <c r="O22" s="47">
        <v>203.75830078125</v>
      </c>
      <c r="P22" s="47">
        <v>333.00925925925924</v>
      </c>
      <c r="Q22" s="47">
        <v>212.85</v>
      </c>
      <c r="R22" s="47">
        <v>200.05307692307693</v>
      </c>
      <c r="S22" s="47">
        <v>211.89923076923077</v>
      </c>
      <c r="T22" s="47">
        <v>220.19230769230768</v>
      </c>
      <c r="U22" s="47">
        <v>319.26923076923077</v>
      </c>
      <c r="V22" s="47">
        <v>267.23076923076923</v>
      </c>
      <c r="W22" s="47">
        <v>29.673076923076923</v>
      </c>
      <c r="X22" s="47">
        <v>40.78846153846154</v>
      </c>
      <c r="Y22" s="47">
        <v>48.5</v>
      </c>
      <c r="Z22" s="47">
        <v>44.5</v>
      </c>
      <c r="AA22" s="47">
        <v>29</v>
      </c>
      <c r="AB22" s="47">
        <v>27.75</v>
      </c>
      <c r="AC22" s="47">
        <v>29.63</v>
      </c>
      <c r="AD22" s="47">
        <v>25</v>
      </c>
      <c r="AE22" s="47">
        <v>26</v>
      </c>
      <c r="AF22" s="47">
        <v>26.316666666666666</v>
      </c>
      <c r="AG22" s="47">
        <v>25.5</v>
      </c>
      <c r="AH22" s="47">
        <v>24.75</v>
      </c>
      <c r="AI22" s="47">
        <v>23.75</v>
      </c>
    </row>
    <row r="23" spans="1:35" x14ac:dyDescent="0.2">
      <c r="B23" s="47" t="s">
        <v>99</v>
      </c>
      <c r="C23" s="46" t="s">
        <v>100</v>
      </c>
      <c r="D23" s="47"/>
      <c r="E23" s="47"/>
      <c r="F23" s="47"/>
      <c r="G23" s="47"/>
      <c r="H23" s="47"/>
      <c r="I23" s="47"/>
      <c r="J23" s="47"/>
      <c r="K23" s="47"/>
      <c r="L23" s="47">
        <v>288.38</v>
      </c>
      <c r="M23" s="47">
        <v>282.75</v>
      </c>
      <c r="N23" s="47">
        <v>296.88</v>
      </c>
      <c r="O23" s="47">
        <v>301.63</v>
      </c>
      <c r="P23" s="47">
        <v>309.38</v>
      </c>
      <c r="Q23" s="47">
        <v>282.63</v>
      </c>
      <c r="R23" s="47">
        <v>237.75</v>
      </c>
      <c r="S23" s="47">
        <v>279.5</v>
      </c>
      <c r="T23" s="47">
        <v>276.5</v>
      </c>
      <c r="U23" s="47">
        <v>280.63</v>
      </c>
      <c r="V23" s="47">
        <v>234.13</v>
      </c>
      <c r="W23" s="47">
        <v>262</v>
      </c>
      <c r="X23" s="47">
        <v>249.38</v>
      </c>
      <c r="Y23" s="47">
        <v>246.5</v>
      </c>
      <c r="Z23" s="47">
        <v>243.63</v>
      </c>
      <c r="AA23" s="47">
        <v>250.25</v>
      </c>
      <c r="AB23" s="47">
        <v>240.5</v>
      </c>
      <c r="AC23" s="47">
        <v>225.75</v>
      </c>
      <c r="AD23" s="47">
        <v>235.25</v>
      </c>
      <c r="AE23" s="47">
        <v>253.13</v>
      </c>
      <c r="AF23" s="47">
        <v>252.63</v>
      </c>
      <c r="AG23" s="47">
        <v>262.88</v>
      </c>
      <c r="AH23" s="47">
        <v>316.88</v>
      </c>
      <c r="AI23" s="47">
        <v>326.25</v>
      </c>
    </row>
    <row r="24" spans="1:35" x14ac:dyDescent="0.2">
      <c r="B24" s="47" t="s">
        <v>101</v>
      </c>
      <c r="C24" s="46" t="s">
        <v>12</v>
      </c>
      <c r="D24" s="47"/>
      <c r="E24" s="47"/>
      <c r="F24" s="47"/>
      <c r="G24" s="47"/>
      <c r="H24" s="47"/>
      <c r="I24" s="47"/>
      <c r="J24" s="47"/>
      <c r="K24" s="47"/>
      <c r="L24" s="47">
        <v>0</v>
      </c>
      <c r="M24" s="47">
        <v>0</v>
      </c>
      <c r="N24" s="47">
        <v>0</v>
      </c>
      <c r="O24" s="47">
        <v>0</v>
      </c>
      <c r="P24" s="47">
        <v>0</v>
      </c>
      <c r="Q24" s="47">
        <v>0</v>
      </c>
      <c r="R24" s="47">
        <v>0</v>
      </c>
      <c r="S24" s="47">
        <v>1.5</v>
      </c>
      <c r="T24" s="47">
        <v>0</v>
      </c>
      <c r="U24" s="47">
        <v>0</v>
      </c>
      <c r="V24" s="47">
        <v>0</v>
      </c>
      <c r="W24" s="47">
        <v>0</v>
      </c>
      <c r="X24" s="47">
        <v>0</v>
      </c>
      <c r="Y24" s="47">
        <v>0</v>
      </c>
      <c r="Z24" s="47">
        <v>0</v>
      </c>
      <c r="AA24" s="47">
        <v>0</v>
      </c>
      <c r="AB24" s="47">
        <v>2</v>
      </c>
      <c r="AC24" s="47">
        <v>4.25</v>
      </c>
      <c r="AD24" s="47">
        <v>6</v>
      </c>
      <c r="AE24" s="47">
        <v>8.75</v>
      </c>
      <c r="AF24" s="47">
        <v>8.25</v>
      </c>
      <c r="AG24" s="47">
        <v>8</v>
      </c>
      <c r="AH24" s="47">
        <v>8</v>
      </c>
      <c r="AI24" s="47">
        <v>8</v>
      </c>
    </row>
    <row r="25" spans="1:35" ht="20.100000000000001" customHeight="1" x14ac:dyDescent="0.2">
      <c r="B25" s="50"/>
      <c r="C25" s="736" t="s">
        <v>35</v>
      </c>
      <c r="D25" s="38">
        <f t="shared" ref="D25:Y25" si="47">SUM(D16:D24)</f>
        <v>0</v>
      </c>
      <c r="E25" s="38">
        <f t="shared" si="47"/>
        <v>0</v>
      </c>
      <c r="F25" s="38">
        <f t="shared" si="47"/>
        <v>0</v>
      </c>
      <c r="G25" s="38">
        <f t="shared" si="47"/>
        <v>0</v>
      </c>
      <c r="H25" s="38">
        <f t="shared" si="47"/>
        <v>0</v>
      </c>
      <c r="I25" s="38">
        <f t="shared" si="47"/>
        <v>0</v>
      </c>
      <c r="J25" s="38">
        <f t="shared" si="47"/>
        <v>0</v>
      </c>
      <c r="K25" s="38">
        <f t="shared" si="47"/>
        <v>0</v>
      </c>
      <c r="L25" s="38">
        <f t="shared" si="47"/>
        <v>6086.6063615953744</v>
      </c>
      <c r="M25" s="38">
        <f t="shared" si="47"/>
        <v>5717.1820235111409</v>
      </c>
      <c r="N25" s="38">
        <f t="shared" si="47"/>
        <v>5399.6622848024699</v>
      </c>
      <c r="O25" s="38">
        <f t="shared" si="47"/>
        <v>5354.1081842913136</v>
      </c>
      <c r="P25" s="38">
        <f t="shared" si="47"/>
        <v>5082.4908475783477</v>
      </c>
      <c r="Q25" s="38">
        <f t="shared" si="47"/>
        <v>5157.9872727272732</v>
      </c>
      <c r="R25" s="38">
        <f t="shared" si="47"/>
        <v>5230.9632692307696</v>
      </c>
      <c r="S25" s="38">
        <f t="shared" si="47"/>
        <v>5519.1746153846152</v>
      </c>
      <c r="T25" s="38">
        <f t="shared" si="47"/>
        <v>5274.3846153846152</v>
      </c>
      <c r="U25" s="38">
        <f t="shared" si="47"/>
        <v>5136.0328846153834</v>
      </c>
      <c r="V25" s="38">
        <f t="shared" si="47"/>
        <v>4867.0332692307693</v>
      </c>
      <c r="W25" s="38">
        <f t="shared" si="47"/>
        <v>5130.4230769230771</v>
      </c>
      <c r="X25" s="38">
        <f t="shared" si="47"/>
        <v>4730.9084615384618</v>
      </c>
      <c r="Y25" s="38">
        <f t="shared" si="47"/>
        <v>4088.3923076923074</v>
      </c>
      <c r="Z25" s="38">
        <f t="shared" ref="Z25:AE25" si="48">SUM(Z16:Z24)</f>
        <v>3949.106153846154</v>
      </c>
      <c r="AA25" s="38">
        <f t="shared" si="48"/>
        <v>4259.6153846153848</v>
      </c>
      <c r="AB25" s="38">
        <f t="shared" si="48"/>
        <v>4405.3992307692315</v>
      </c>
      <c r="AC25" s="38">
        <f t="shared" si="48"/>
        <v>4361.3515384615393</v>
      </c>
      <c r="AD25" s="38">
        <f t="shared" si="48"/>
        <v>4283.6323076923072</v>
      </c>
      <c r="AE25" s="38">
        <f t="shared" si="48"/>
        <v>4025.1684615384615</v>
      </c>
      <c r="AF25" s="38">
        <f t="shared" ref="AF25:AG25" si="49">SUM(AF16:AF24)</f>
        <v>3982.1966666666667</v>
      </c>
      <c r="AG25" s="38">
        <f t="shared" si="49"/>
        <v>4051.7792307692307</v>
      </c>
      <c r="AH25" s="38">
        <f t="shared" ref="AH25:AI25" si="50">SUM(AH16:AH24)</f>
        <v>4198.9523076923078</v>
      </c>
      <c r="AI25" s="38">
        <f t="shared" si="50"/>
        <v>4173.7261538461535</v>
      </c>
    </row>
    <row r="26" spans="1:35" s="2" customFormat="1" ht="20.100000000000001" customHeight="1" x14ac:dyDescent="0.2">
      <c r="C26" s="1183" t="s">
        <v>106</v>
      </c>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row>
    <row r="27" spans="1:35" ht="15" x14ac:dyDescent="0.2">
      <c r="B27" s="790" t="str">
        <f>CONCATENATE(B$1,", continued")</f>
        <v>Table 9b :   Employment by institution, FSM and states, FY2004-FY2018, continued</v>
      </c>
    </row>
    <row r="28" spans="1:35" x14ac:dyDescent="0.2">
      <c r="B28" s="8"/>
      <c r="C28" s="138"/>
    </row>
    <row r="29" spans="1:35" ht="20.100000000000001" customHeight="1" x14ac:dyDescent="0.2">
      <c r="B29" s="106" t="s">
        <v>40</v>
      </c>
      <c r="C29" s="44"/>
      <c r="D29" s="45"/>
      <c r="E29" s="45"/>
      <c r="F29" s="45"/>
      <c r="G29" s="45"/>
      <c r="H29" s="45"/>
      <c r="I29" s="45"/>
      <c r="J29" s="45"/>
      <c r="K29" s="45"/>
      <c r="L29" s="110" t="str">
        <f>L3</f>
        <v>FY1995</v>
      </c>
      <c r="M29" s="110" t="str">
        <f t="shared" ref="M29:AD29" si="51">M3</f>
        <v>FY1996</v>
      </c>
      <c r="N29" s="110" t="str">
        <f t="shared" si="51"/>
        <v>FY1997</v>
      </c>
      <c r="O29" s="110" t="str">
        <f t="shared" si="51"/>
        <v>FY1998</v>
      </c>
      <c r="P29" s="110" t="str">
        <f t="shared" si="51"/>
        <v>FY1999</v>
      </c>
      <c r="Q29" s="110" t="str">
        <f t="shared" si="51"/>
        <v>FY2000</v>
      </c>
      <c r="R29" s="110" t="str">
        <f t="shared" si="51"/>
        <v>FY2001</v>
      </c>
      <c r="S29" s="110" t="str">
        <f t="shared" si="51"/>
        <v>FY2002</v>
      </c>
      <c r="T29" s="110" t="str">
        <f t="shared" si="51"/>
        <v>FY2003</v>
      </c>
      <c r="U29" s="110" t="str">
        <f t="shared" si="51"/>
        <v>FY2004</v>
      </c>
      <c r="V29" s="110" t="str">
        <f t="shared" si="51"/>
        <v>FY2005</v>
      </c>
      <c r="W29" s="110" t="str">
        <f t="shared" si="51"/>
        <v>FY2006</v>
      </c>
      <c r="X29" s="110" t="str">
        <f t="shared" si="51"/>
        <v>FY2007</v>
      </c>
      <c r="Y29" s="110" t="str">
        <f t="shared" si="51"/>
        <v>FY2008</v>
      </c>
      <c r="Z29" s="110" t="str">
        <f t="shared" si="51"/>
        <v>FY2009</v>
      </c>
      <c r="AA29" s="110" t="str">
        <f t="shared" si="51"/>
        <v>FY2010</v>
      </c>
      <c r="AB29" s="110" t="str">
        <f t="shared" si="51"/>
        <v>FY2011</v>
      </c>
      <c r="AC29" s="110" t="str">
        <f t="shared" si="51"/>
        <v>FY2012</v>
      </c>
      <c r="AD29" s="110" t="str">
        <f t="shared" si="51"/>
        <v>FY2013</v>
      </c>
      <c r="AE29" s="110" t="str">
        <f t="shared" ref="AE29:AF29" si="52">AE3</f>
        <v>FY2014</v>
      </c>
      <c r="AF29" s="110" t="str">
        <f t="shared" si="52"/>
        <v>FY2015</v>
      </c>
      <c r="AG29" s="110" t="str">
        <f t="shared" ref="AG29:AH29" si="53">AG3</f>
        <v>FY2016</v>
      </c>
      <c r="AH29" s="110" t="str">
        <f t="shared" si="53"/>
        <v>FY2017</v>
      </c>
      <c r="AI29" s="110" t="str">
        <f t="shared" ref="AI29" si="54">AI3</f>
        <v>FY2018</v>
      </c>
    </row>
    <row r="30" spans="1:35" ht="20.100000000000001" customHeight="1" x14ac:dyDescent="0.2">
      <c r="A30" t="s">
        <v>40</v>
      </c>
      <c r="B30" s="47" t="s">
        <v>88</v>
      </c>
      <c r="C30" s="46" t="s">
        <v>1</v>
      </c>
      <c r="D30" s="47"/>
      <c r="E30" s="47"/>
      <c r="F30" s="47"/>
      <c r="G30" s="47"/>
      <c r="H30" s="47"/>
      <c r="I30" s="47"/>
      <c r="J30" s="47"/>
      <c r="K30" s="47"/>
      <c r="L30" s="47">
        <v>443.88</v>
      </c>
      <c r="M30" s="47">
        <v>494.88</v>
      </c>
      <c r="N30" s="47">
        <v>477.5</v>
      </c>
      <c r="O30" s="47">
        <v>487.25</v>
      </c>
      <c r="P30" s="47">
        <v>535.38</v>
      </c>
      <c r="Q30" s="47">
        <v>626.63</v>
      </c>
      <c r="R30" s="47">
        <v>585.75</v>
      </c>
      <c r="S30" s="47">
        <v>585.38</v>
      </c>
      <c r="T30" s="47">
        <v>657</v>
      </c>
      <c r="U30" s="47">
        <v>617.75</v>
      </c>
      <c r="V30" s="47">
        <v>568.88</v>
      </c>
      <c r="W30" s="47">
        <v>592.88</v>
      </c>
      <c r="X30" s="47">
        <v>554.63</v>
      </c>
      <c r="Y30" s="47">
        <v>535.75</v>
      </c>
      <c r="Z30" s="47">
        <v>611.13</v>
      </c>
      <c r="AA30" s="47">
        <v>583.25</v>
      </c>
      <c r="AB30" s="47">
        <v>552.25</v>
      </c>
      <c r="AC30" s="47">
        <v>618</v>
      </c>
      <c r="AD30" s="47">
        <v>588.5</v>
      </c>
      <c r="AE30" s="47">
        <v>512.63</v>
      </c>
      <c r="AF30" s="47">
        <v>484</v>
      </c>
      <c r="AG30" s="47">
        <v>493.5</v>
      </c>
      <c r="AH30" s="47">
        <v>489.38</v>
      </c>
      <c r="AI30" s="47">
        <v>564.88</v>
      </c>
    </row>
    <row r="31" spans="1:35" x14ac:dyDescent="0.2">
      <c r="B31" s="47" t="s">
        <v>89</v>
      </c>
      <c r="C31" s="46" t="s">
        <v>90</v>
      </c>
      <c r="D31" s="47"/>
      <c r="E31" s="47"/>
      <c r="F31" s="47"/>
      <c r="G31" s="47"/>
      <c r="H31" s="47"/>
      <c r="I31" s="47"/>
      <c r="J31" s="47"/>
      <c r="K31" s="47"/>
      <c r="L31" s="47">
        <v>87.75</v>
      </c>
      <c r="M31" s="47">
        <v>86.5</v>
      </c>
      <c r="N31" s="47">
        <v>87.75</v>
      </c>
      <c r="O31" s="47">
        <v>126</v>
      </c>
      <c r="P31" s="47">
        <v>132.13</v>
      </c>
      <c r="Q31" s="47">
        <v>128.5</v>
      </c>
      <c r="R31" s="47">
        <v>76.5</v>
      </c>
      <c r="S31" s="47">
        <v>73.25</v>
      </c>
      <c r="T31" s="47">
        <v>73</v>
      </c>
      <c r="U31" s="47">
        <v>67.25</v>
      </c>
      <c r="V31" s="47">
        <v>55.25</v>
      </c>
      <c r="W31" s="47">
        <v>53.25</v>
      </c>
      <c r="X31" s="47">
        <v>47.75</v>
      </c>
      <c r="Y31" s="47">
        <v>44.75</v>
      </c>
      <c r="Z31" s="47">
        <v>40.5</v>
      </c>
      <c r="AA31" s="47">
        <v>37</v>
      </c>
      <c r="AB31" s="47">
        <v>38.5</v>
      </c>
      <c r="AC31" s="47">
        <v>34.25</v>
      </c>
      <c r="AD31" s="47">
        <v>31.25</v>
      </c>
      <c r="AE31" s="47">
        <v>34.25</v>
      </c>
      <c r="AF31" s="47">
        <v>43</v>
      </c>
      <c r="AG31" s="47">
        <v>44.25</v>
      </c>
      <c r="AH31" s="47">
        <v>42.75</v>
      </c>
      <c r="AI31" s="47">
        <v>33</v>
      </c>
    </row>
    <row r="32" spans="1:35" x14ac:dyDescent="0.2">
      <c r="B32" s="47" t="s">
        <v>91</v>
      </c>
      <c r="C32" s="46" t="s">
        <v>92</v>
      </c>
      <c r="D32" s="47"/>
      <c r="E32" s="47"/>
      <c r="F32" s="47"/>
      <c r="G32" s="47"/>
      <c r="H32" s="47"/>
      <c r="I32" s="47"/>
      <c r="J32" s="47"/>
      <c r="K32" s="47"/>
      <c r="L32" s="47">
        <v>0.5</v>
      </c>
      <c r="M32" s="47">
        <v>0</v>
      </c>
      <c r="N32" s="47">
        <v>0</v>
      </c>
      <c r="O32" s="47">
        <v>0</v>
      </c>
      <c r="P32" s="47">
        <v>0</v>
      </c>
      <c r="Q32" s="47">
        <v>0</v>
      </c>
      <c r="R32" s="47">
        <v>0</v>
      </c>
      <c r="S32" s="47">
        <v>0</v>
      </c>
      <c r="T32" s="47">
        <v>0.75</v>
      </c>
      <c r="U32" s="47">
        <v>3.75</v>
      </c>
      <c r="V32" s="47">
        <v>4.25</v>
      </c>
      <c r="W32" s="47">
        <v>3</v>
      </c>
      <c r="X32" s="47">
        <v>5</v>
      </c>
      <c r="Y32" s="47">
        <v>4.25</v>
      </c>
      <c r="Z32" s="47">
        <v>4.5</v>
      </c>
      <c r="AA32" s="47">
        <v>10.5</v>
      </c>
      <c r="AB32" s="47">
        <v>12.75</v>
      </c>
      <c r="AC32" s="47">
        <v>13.88</v>
      </c>
      <c r="AD32" s="47">
        <v>12.38</v>
      </c>
      <c r="AE32" s="47">
        <v>18.75</v>
      </c>
      <c r="AF32" s="47">
        <v>25</v>
      </c>
      <c r="AG32" s="47">
        <v>28.25</v>
      </c>
      <c r="AH32" s="47">
        <v>20.75</v>
      </c>
      <c r="AI32" s="47">
        <v>17</v>
      </c>
    </row>
    <row r="33" spans="1:35" x14ac:dyDescent="0.2">
      <c r="B33" s="47" t="s">
        <v>93</v>
      </c>
      <c r="C33" s="46" t="s">
        <v>94</v>
      </c>
      <c r="D33" s="47"/>
      <c r="E33" s="47"/>
      <c r="F33" s="47"/>
      <c r="G33" s="47"/>
      <c r="H33" s="47"/>
      <c r="I33" s="47"/>
      <c r="J33" s="47"/>
      <c r="K33" s="47"/>
      <c r="L33" s="47">
        <v>46.940997600087279</v>
      </c>
      <c r="M33" s="47">
        <v>45.083577380402964</v>
      </c>
      <c r="N33" s="47">
        <v>45.876041570516328</v>
      </c>
      <c r="O33" s="47">
        <v>46.434189106410123</v>
      </c>
      <c r="P33" s="47">
        <v>46.481481481481481</v>
      </c>
      <c r="Q33" s="47">
        <v>42.6</v>
      </c>
      <c r="R33" s="47">
        <v>46.269230769230766</v>
      </c>
      <c r="S33" s="47">
        <v>44.07692307692308</v>
      </c>
      <c r="T33" s="47">
        <v>44.846153846153847</v>
      </c>
      <c r="U33" s="47">
        <v>44.153846153846153</v>
      </c>
      <c r="V33" s="47">
        <v>45.692307692307693</v>
      </c>
      <c r="W33" s="47">
        <v>46.64</v>
      </c>
      <c r="X33" s="47">
        <v>71.34615384615384</v>
      </c>
      <c r="Y33" s="47">
        <v>117.8</v>
      </c>
      <c r="Z33" s="47">
        <v>113.96153846153847</v>
      </c>
      <c r="AA33" s="47">
        <v>113.34615384615384</v>
      </c>
      <c r="AB33" s="47">
        <v>111.46153846153847</v>
      </c>
      <c r="AC33" s="47">
        <v>113.36</v>
      </c>
      <c r="AD33" s="47">
        <v>77.307692307692307</v>
      </c>
      <c r="AE33" s="47">
        <v>41.076923076923073</v>
      </c>
      <c r="AF33" s="47">
        <v>39.773333333333333</v>
      </c>
      <c r="AG33" s="47">
        <v>37.423076923076927</v>
      </c>
      <c r="AH33" s="47">
        <v>38.449832775919738</v>
      </c>
      <c r="AI33" s="47">
        <v>43.083333333333336</v>
      </c>
    </row>
    <row r="34" spans="1:35" x14ac:dyDescent="0.2">
      <c r="B34" s="47" t="s">
        <v>95</v>
      </c>
      <c r="C34" s="46" t="s">
        <v>96</v>
      </c>
      <c r="D34" s="47"/>
      <c r="E34" s="47"/>
      <c r="F34" s="47"/>
      <c r="G34" s="47"/>
      <c r="H34" s="47"/>
      <c r="I34" s="47"/>
      <c r="J34" s="47"/>
      <c r="K34" s="47"/>
      <c r="L34" s="47">
        <v>756.15</v>
      </c>
      <c r="M34" s="47">
        <v>782.5</v>
      </c>
      <c r="N34" s="47">
        <v>763.03846153846155</v>
      </c>
      <c r="O34" s="47">
        <v>659.44444444444446</v>
      </c>
      <c r="P34" s="47">
        <v>632.79999999999995</v>
      </c>
      <c r="Q34" s="47">
        <v>639.24</v>
      </c>
      <c r="R34" s="47">
        <v>628.80769230769226</v>
      </c>
      <c r="S34" s="47">
        <v>650.65384615384619</v>
      </c>
      <c r="T34" s="47">
        <v>661.38461538461536</v>
      </c>
      <c r="U34" s="47">
        <v>664.76923076923072</v>
      </c>
      <c r="V34" s="47">
        <v>680.96153846153845</v>
      </c>
      <c r="W34" s="47">
        <v>685.73076923076928</v>
      </c>
      <c r="X34" s="47">
        <v>630.15384615384619</v>
      </c>
      <c r="Y34" s="47">
        <v>514.77777777777783</v>
      </c>
      <c r="Z34" s="47">
        <v>499.88461538461536</v>
      </c>
      <c r="AA34" s="47">
        <v>500.30769230769232</v>
      </c>
      <c r="AB34" s="47">
        <v>494.15384615384613</v>
      </c>
      <c r="AC34" s="47">
        <v>509</v>
      </c>
      <c r="AD34" s="47">
        <v>541.92307692307691</v>
      </c>
      <c r="AE34" s="47">
        <v>587.92307692307691</v>
      </c>
      <c r="AF34" s="47">
        <v>589.30769230769226</v>
      </c>
      <c r="AG34" s="47">
        <v>587.73076923076928</v>
      </c>
      <c r="AH34" s="47">
        <v>585.38461538461536</v>
      </c>
      <c r="AI34" s="47">
        <v>584.40856767242758</v>
      </c>
    </row>
    <row r="35" spans="1:35" x14ac:dyDescent="0.2">
      <c r="B35" s="7" t="s">
        <v>97</v>
      </c>
      <c r="C35" s="46" t="s">
        <v>9</v>
      </c>
      <c r="D35" s="47"/>
      <c r="E35" s="47"/>
      <c r="F35" s="47"/>
      <c r="G35" s="47"/>
      <c r="H35" s="47"/>
      <c r="I35" s="47"/>
      <c r="J35" s="47"/>
      <c r="K35" s="47"/>
      <c r="L35" s="47">
        <v>60.88</v>
      </c>
      <c r="M35" s="47">
        <v>61</v>
      </c>
      <c r="N35" s="47">
        <v>54.25</v>
      </c>
      <c r="O35" s="47">
        <v>56.5</v>
      </c>
      <c r="P35" s="47">
        <v>53.75</v>
      </c>
      <c r="Q35" s="47">
        <v>54</v>
      </c>
      <c r="R35" s="47">
        <v>50</v>
      </c>
      <c r="S35" s="47">
        <v>52.63</v>
      </c>
      <c r="T35" s="47">
        <v>56</v>
      </c>
      <c r="U35" s="47">
        <v>35.5</v>
      </c>
      <c r="V35" s="47">
        <v>31.25</v>
      </c>
      <c r="W35" s="47">
        <v>33.5</v>
      </c>
      <c r="X35" s="47">
        <v>32.880000000000003</v>
      </c>
      <c r="Y35" s="47">
        <v>28.88</v>
      </c>
      <c r="Z35" s="47">
        <v>27.63</v>
      </c>
      <c r="AA35" s="47">
        <v>26.38</v>
      </c>
      <c r="AB35" s="47">
        <v>26.25</v>
      </c>
      <c r="AC35" s="47">
        <v>27</v>
      </c>
      <c r="AD35" s="47">
        <v>24.25</v>
      </c>
      <c r="AE35" s="47">
        <v>25.25</v>
      </c>
      <c r="AF35" s="47">
        <v>25.75</v>
      </c>
      <c r="AG35" s="47">
        <v>27.5</v>
      </c>
      <c r="AH35" s="47">
        <v>26.25</v>
      </c>
      <c r="AI35" s="47">
        <v>28.5</v>
      </c>
    </row>
    <row r="36" spans="1:35" x14ac:dyDescent="0.2">
      <c r="B36" s="7" t="s">
        <v>98</v>
      </c>
      <c r="C36" s="46" t="s">
        <v>10</v>
      </c>
      <c r="D36" s="47"/>
      <c r="E36" s="47"/>
      <c r="F36" s="47"/>
      <c r="G36" s="47"/>
      <c r="H36" s="47"/>
      <c r="I36" s="47"/>
      <c r="J36" s="47"/>
      <c r="K36" s="47"/>
      <c r="L36" s="47">
        <v>21.25</v>
      </c>
      <c r="M36" s="47">
        <v>19</v>
      </c>
      <c r="N36" s="47">
        <v>2.75</v>
      </c>
      <c r="O36" s="47">
        <v>4</v>
      </c>
      <c r="P36" s="47">
        <v>22.5</v>
      </c>
      <c r="Q36" s="47">
        <v>9.5</v>
      </c>
      <c r="R36" s="47">
        <v>63</v>
      </c>
      <c r="S36" s="47">
        <v>42.75</v>
      </c>
      <c r="T36" s="47">
        <v>22</v>
      </c>
      <c r="U36" s="47">
        <v>11.5</v>
      </c>
      <c r="V36" s="47">
        <v>17</v>
      </c>
      <c r="W36" s="47">
        <v>10.25</v>
      </c>
      <c r="X36" s="47">
        <v>38</v>
      </c>
      <c r="Y36" s="47">
        <v>14</v>
      </c>
      <c r="Z36" s="47">
        <v>20.75</v>
      </c>
      <c r="AA36" s="47">
        <v>19.75</v>
      </c>
      <c r="AB36" s="47">
        <v>20.5</v>
      </c>
      <c r="AC36" s="47">
        <v>20.25</v>
      </c>
      <c r="AD36" s="47">
        <v>18.75</v>
      </c>
      <c r="AE36" s="47">
        <v>17.75</v>
      </c>
      <c r="AF36" s="47">
        <v>17.75</v>
      </c>
      <c r="AG36" s="47">
        <v>25.75</v>
      </c>
      <c r="AH36" s="47">
        <v>38.25</v>
      </c>
      <c r="AI36" s="47">
        <v>39.25</v>
      </c>
    </row>
    <row r="37" spans="1:35" x14ac:dyDescent="0.2">
      <c r="B37" s="47" t="s">
        <v>99</v>
      </c>
      <c r="C37" s="46" t="s">
        <v>100</v>
      </c>
      <c r="D37" s="47"/>
      <c r="E37" s="47"/>
      <c r="F37" s="47"/>
      <c r="G37" s="47"/>
      <c r="H37" s="47"/>
      <c r="I37" s="47"/>
      <c r="J37" s="47"/>
      <c r="K37" s="47"/>
      <c r="L37" s="47">
        <v>23.75</v>
      </c>
      <c r="M37" s="47">
        <v>3</v>
      </c>
      <c r="N37" s="47">
        <v>3</v>
      </c>
      <c r="O37" s="47">
        <v>3</v>
      </c>
      <c r="P37" s="47">
        <v>3</v>
      </c>
      <c r="Q37" s="47">
        <v>3.5</v>
      </c>
      <c r="R37" s="47">
        <v>2</v>
      </c>
      <c r="S37" s="47">
        <v>1</v>
      </c>
      <c r="T37" s="47">
        <v>4.25</v>
      </c>
      <c r="U37" s="47">
        <v>1</v>
      </c>
      <c r="V37" s="47">
        <v>3</v>
      </c>
      <c r="W37" s="47">
        <v>3.75</v>
      </c>
      <c r="X37" s="47">
        <v>14</v>
      </c>
      <c r="Y37" s="47">
        <v>10.5</v>
      </c>
      <c r="Z37" s="47">
        <v>11.5</v>
      </c>
      <c r="AA37" s="47">
        <v>11.25</v>
      </c>
      <c r="AB37" s="47">
        <v>11.75</v>
      </c>
      <c r="AC37" s="47">
        <v>11</v>
      </c>
      <c r="AD37" s="47">
        <v>10</v>
      </c>
      <c r="AE37" s="47">
        <v>9.75</v>
      </c>
      <c r="AF37" s="47">
        <v>16</v>
      </c>
      <c r="AG37" s="47">
        <v>9.25</v>
      </c>
      <c r="AH37" s="47">
        <v>10</v>
      </c>
      <c r="AI37" s="47">
        <v>7</v>
      </c>
    </row>
    <row r="38" spans="1:35" x14ac:dyDescent="0.2">
      <c r="B38" s="47" t="s">
        <v>101</v>
      </c>
      <c r="C38" s="46" t="s">
        <v>12</v>
      </c>
      <c r="D38" s="47"/>
      <c r="E38" s="47"/>
      <c r="F38" s="47"/>
      <c r="G38" s="47"/>
      <c r="H38" s="47"/>
      <c r="I38" s="47"/>
      <c r="J38" s="47"/>
      <c r="K38" s="47"/>
      <c r="L38" s="47">
        <v>2</v>
      </c>
      <c r="M38" s="47">
        <v>2.5</v>
      </c>
      <c r="N38" s="47">
        <v>0.75</v>
      </c>
      <c r="O38" s="47">
        <v>1</v>
      </c>
      <c r="P38" s="47">
        <v>1.25</v>
      </c>
      <c r="Q38" s="47">
        <v>2.75</v>
      </c>
      <c r="R38" s="47">
        <v>2</v>
      </c>
      <c r="S38" s="47">
        <v>2.25</v>
      </c>
      <c r="T38" s="47">
        <v>3</v>
      </c>
      <c r="U38" s="47">
        <v>3</v>
      </c>
      <c r="V38" s="47">
        <v>2</v>
      </c>
      <c r="W38" s="47">
        <v>1</v>
      </c>
      <c r="X38" s="47">
        <v>1</v>
      </c>
      <c r="Y38" s="47">
        <v>1.25</v>
      </c>
      <c r="Z38" s="47">
        <v>19</v>
      </c>
      <c r="AA38" s="47">
        <v>14.25</v>
      </c>
      <c r="AB38" s="47">
        <v>10.5</v>
      </c>
      <c r="AC38" s="47">
        <v>4</v>
      </c>
      <c r="AD38" s="47">
        <v>6.5</v>
      </c>
      <c r="AE38" s="47">
        <v>16.25</v>
      </c>
      <c r="AF38" s="47">
        <v>33</v>
      </c>
      <c r="AG38" s="47">
        <v>42.75</v>
      </c>
      <c r="AH38" s="47">
        <v>41.75</v>
      </c>
      <c r="AI38" s="47">
        <v>13.5</v>
      </c>
    </row>
    <row r="39" spans="1:35" ht="20.100000000000001" customHeight="1" x14ac:dyDescent="0.2">
      <c r="B39" s="50"/>
      <c r="C39" s="51" t="s">
        <v>35</v>
      </c>
      <c r="D39" s="38">
        <f t="shared" ref="D39:Y39" si="55">SUM(D30:D38)</f>
        <v>0</v>
      </c>
      <c r="E39" s="38">
        <f t="shared" si="55"/>
        <v>0</v>
      </c>
      <c r="F39" s="38">
        <f t="shared" si="55"/>
        <v>0</v>
      </c>
      <c r="G39" s="38">
        <f t="shared" si="55"/>
        <v>0</v>
      </c>
      <c r="H39" s="38">
        <f t="shared" si="55"/>
        <v>0</v>
      </c>
      <c r="I39" s="38">
        <f t="shared" si="55"/>
        <v>0</v>
      </c>
      <c r="J39" s="38">
        <f t="shared" si="55"/>
        <v>0</v>
      </c>
      <c r="K39" s="38">
        <f t="shared" si="55"/>
        <v>0</v>
      </c>
      <c r="L39" s="38">
        <f t="shared" si="55"/>
        <v>1443.1009976000873</v>
      </c>
      <c r="M39" s="38">
        <f t="shared" si="55"/>
        <v>1494.463577380403</v>
      </c>
      <c r="N39" s="38">
        <f t="shared" si="55"/>
        <v>1434.9145031089779</v>
      </c>
      <c r="O39" s="38">
        <f t="shared" si="55"/>
        <v>1383.6286335508546</v>
      </c>
      <c r="P39" s="38">
        <f t="shared" si="55"/>
        <v>1427.2914814814815</v>
      </c>
      <c r="Q39" s="38">
        <f t="shared" si="55"/>
        <v>1506.72</v>
      </c>
      <c r="R39" s="38">
        <f t="shared" si="55"/>
        <v>1454.3269230769229</v>
      </c>
      <c r="S39" s="38">
        <f t="shared" si="55"/>
        <v>1451.9907692307693</v>
      </c>
      <c r="T39" s="38">
        <f t="shared" si="55"/>
        <v>1522.2307692307691</v>
      </c>
      <c r="U39" s="38">
        <f t="shared" si="55"/>
        <v>1448.6730769230769</v>
      </c>
      <c r="V39" s="38">
        <f t="shared" si="55"/>
        <v>1408.2838461538463</v>
      </c>
      <c r="W39" s="38">
        <f t="shared" si="55"/>
        <v>1430.0007692307693</v>
      </c>
      <c r="X39" s="38">
        <f t="shared" si="55"/>
        <v>1394.7600000000002</v>
      </c>
      <c r="Y39" s="38">
        <f t="shared" si="55"/>
        <v>1271.9577777777779</v>
      </c>
      <c r="Z39" s="38">
        <f t="shared" ref="Z39:AE39" si="56">SUM(Z30:Z38)</f>
        <v>1348.856153846154</v>
      </c>
      <c r="AA39" s="38">
        <f t="shared" si="56"/>
        <v>1316.0338461538463</v>
      </c>
      <c r="AB39" s="38">
        <f t="shared" si="56"/>
        <v>1278.1153846153845</v>
      </c>
      <c r="AC39" s="38">
        <f t="shared" si="56"/>
        <v>1350.74</v>
      </c>
      <c r="AD39" s="38">
        <f t="shared" si="56"/>
        <v>1310.8607692307692</v>
      </c>
      <c r="AE39" s="38">
        <f t="shared" si="56"/>
        <v>1263.6300000000001</v>
      </c>
      <c r="AF39" s="38">
        <f t="shared" ref="AF39:AG39" si="57">SUM(AF30:AF38)</f>
        <v>1273.5810256410255</v>
      </c>
      <c r="AG39" s="38">
        <f t="shared" si="57"/>
        <v>1296.4038461538462</v>
      </c>
      <c r="AH39" s="38">
        <f t="shared" ref="AH39:AI39" si="58">SUM(AH30:AH38)</f>
        <v>1292.9644481605351</v>
      </c>
      <c r="AI39" s="38">
        <f t="shared" si="58"/>
        <v>1330.6219010057609</v>
      </c>
    </row>
    <row r="40" spans="1:35" ht="20.100000000000001" customHeight="1" x14ac:dyDescent="0.25">
      <c r="A40" s="41"/>
      <c r="B40" s="733" t="s">
        <v>41</v>
      </c>
      <c r="C40" s="734"/>
      <c r="D40" s="735"/>
      <c r="E40" s="735"/>
      <c r="F40" s="735"/>
      <c r="G40" s="735"/>
      <c r="H40" s="735"/>
      <c r="I40" s="735"/>
      <c r="J40" s="735"/>
      <c r="K40" s="735"/>
      <c r="L40" s="735"/>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row>
    <row r="41" spans="1:35" ht="20.100000000000001" customHeight="1" x14ac:dyDescent="0.2">
      <c r="A41" t="s">
        <v>41</v>
      </c>
      <c r="B41" s="47" t="s">
        <v>88</v>
      </c>
      <c r="C41" s="46" t="s">
        <v>1</v>
      </c>
      <c r="D41" s="47"/>
      <c r="E41" s="47"/>
      <c r="F41" s="47"/>
      <c r="G41" s="47"/>
      <c r="H41" s="47"/>
      <c r="I41" s="47"/>
      <c r="J41" s="47"/>
      <c r="K41" s="47"/>
      <c r="L41" s="47">
        <v>3128.75</v>
      </c>
      <c r="M41" s="47">
        <v>2982</v>
      </c>
      <c r="N41" s="47">
        <v>2808.63</v>
      </c>
      <c r="O41" s="47">
        <v>2862.13</v>
      </c>
      <c r="P41" s="47">
        <v>2881.63</v>
      </c>
      <c r="Q41" s="47">
        <v>2992.13</v>
      </c>
      <c r="R41" s="47">
        <v>3013.25</v>
      </c>
      <c r="S41" s="47">
        <v>2936.13</v>
      </c>
      <c r="T41" s="47">
        <v>2819.25</v>
      </c>
      <c r="U41" s="47">
        <v>2973.25</v>
      </c>
      <c r="V41" s="47">
        <v>3110.5</v>
      </c>
      <c r="W41" s="47">
        <v>3134</v>
      </c>
      <c r="X41" s="47">
        <v>3323.38</v>
      </c>
      <c r="Y41" s="47">
        <v>3372.63</v>
      </c>
      <c r="Z41" s="47">
        <v>3392.25</v>
      </c>
      <c r="AA41" s="47">
        <v>3750.38</v>
      </c>
      <c r="AB41" s="47">
        <v>3862.25</v>
      </c>
      <c r="AC41" s="47">
        <v>3580</v>
      </c>
      <c r="AD41" s="47">
        <v>3456.5</v>
      </c>
      <c r="AE41" s="47">
        <v>3383.25</v>
      </c>
      <c r="AF41" s="47">
        <v>3477.75</v>
      </c>
      <c r="AG41" s="47">
        <v>3584.88</v>
      </c>
      <c r="AH41" s="47">
        <v>3650.88</v>
      </c>
      <c r="AI41" s="47">
        <v>3736.75</v>
      </c>
    </row>
    <row r="42" spans="1:35" x14ac:dyDescent="0.2">
      <c r="B42" s="47" t="s">
        <v>89</v>
      </c>
      <c r="C42" s="46" t="s">
        <v>90</v>
      </c>
      <c r="D42" s="47"/>
      <c r="E42" s="47"/>
      <c r="F42" s="47"/>
      <c r="G42" s="47"/>
      <c r="H42" s="47"/>
      <c r="I42" s="47"/>
      <c r="J42" s="47"/>
      <c r="K42" s="47"/>
      <c r="L42" s="47">
        <v>761</v>
      </c>
      <c r="M42" s="47">
        <v>734.75</v>
      </c>
      <c r="N42" s="47">
        <v>688</v>
      </c>
      <c r="O42" s="47">
        <v>659.25</v>
      </c>
      <c r="P42" s="47">
        <v>590.75</v>
      </c>
      <c r="Q42" s="47">
        <v>569.88</v>
      </c>
      <c r="R42" s="47">
        <v>561.88</v>
      </c>
      <c r="S42" s="47">
        <v>564.38</v>
      </c>
      <c r="T42" s="47">
        <v>566.75</v>
      </c>
      <c r="U42" s="47">
        <v>564.75</v>
      </c>
      <c r="V42" s="47">
        <v>497.75</v>
      </c>
      <c r="W42" s="47">
        <v>444</v>
      </c>
      <c r="X42" s="47">
        <v>443.63</v>
      </c>
      <c r="Y42" s="47">
        <v>446</v>
      </c>
      <c r="Z42" s="47">
        <v>457.75</v>
      </c>
      <c r="AA42" s="47">
        <v>466</v>
      </c>
      <c r="AB42" s="47">
        <v>471</v>
      </c>
      <c r="AC42" s="47">
        <v>478.5</v>
      </c>
      <c r="AD42" s="47">
        <v>503.63</v>
      </c>
      <c r="AE42" s="47">
        <v>535.88</v>
      </c>
      <c r="AF42" s="47">
        <v>540.5</v>
      </c>
      <c r="AG42" s="47">
        <v>577</v>
      </c>
      <c r="AH42" s="47">
        <v>583.25</v>
      </c>
      <c r="AI42" s="47">
        <v>583</v>
      </c>
    </row>
    <row r="43" spans="1:35" x14ac:dyDescent="0.2">
      <c r="B43" s="47" t="s">
        <v>91</v>
      </c>
      <c r="C43" s="46" t="s">
        <v>92</v>
      </c>
      <c r="D43" s="47"/>
      <c r="E43" s="47"/>
      <c r="F43" s="47"/>
      <c r="G43" s="47"/>
      <c r="H43" s="47"/>
      <c r="I43" s="47"/>
      <c r="J43" s="47"/>
      <c r="K43" s="47"/>
      <c r="L43" s="47">
        <v>201</v>
      </c>
      <c r="M43" s="47">
        <v>201.75</v>
      </c>
      <c r="N43" s="47">
        <v>200.25</v>
      </c>
      <c r="O43" s="47">
        <v>204.5</v>
      </c>
      <c r="P43" s="47">
        <v>198.5</v>
      </c>
      <c r="Q43" s="47">
        <v>191</v>
      </c>
      <c r="R43" s="47">
        <v>198</v>
      </c>
      <c r="S43" s="47">
        <v>193.13</v>
      </c>
      <c r="T43" s="47">
        <v>163.88</v>
      </c>
      <c r="U43" s="47">
        <v>157.38</v>
      </c>
      <c r="V43" s="47">
        <v>163.75</v>
      </c>
      <c r="W43" s="47">
        <v>165.25</v>
      </c>
      <c r="X43" s="47">
        <v>179.38</v>
      </c>
      <c r="Y43" s="47">
        <v>177.75</v>
      </c>
      <c r="Z43" s="47">
        <v>178</v>
      </c>
      <c r="AA43" s="47">
        <v>188</v>
      </c>
      <c r="AB43" s="47">
        <v>196.5</v>
      </c>
      <c r="AC43" s="47">
        <v>193.5</v>
      </c>
      <c r="AD43" s="47">
        <v>185.88</v>
      </c>
      <c r="AE43" s="47">
        <v>188.75</v>
      </c>
      <c r="AF43" s="47">
        <v>186.13</v>
      </c>
      <c r="AG43" s="47">
        <v>189.63</v>
      </c>
      <c r="AH43" s="47">
        <v>193.38</v>
      </c>
      <c r="AI43" s="47">
        <v>196.5</v>
      </c>
    </row>
    <row r="44" spans="1:35" x14ac:dyDescent="0.2">
      <c r="B44" s="47" t="s">
        <v>93</v>
      </c>
      <c r="C44" s="46" t="s">
        <v>94</v>
      </c>
      <c r="D44" s="47"/>
      <c r="E44" s="47"/>
      <c r="F44" s="47"/>
      <c r="G44" s="47"/>
      <c r="H44" s="47"/>
      <c r="I44" s="47"/>
      <c r="J44" s="47"/>
      <c r="K44" s="47"/>
      <c r="L44" s="47">
        <v>537.40896694665651</v>
      </c>
      <c r="M44" s="47">
        <v>516.1440954594658</v>
      </c>
      <c r="N44" s="47">
        <v>525.21670540651678</v>
      </c>
      <c r="O44" s="47">
        <v>531.60671639912391</v>
      </c>
      <c r="P44" s="47">
        <v>532.14814814814815</v>
      </c>
      <c r="Q44" s="47">
        <v>515.28</v>
      </c>
      <c r="R44" s="47">
        <v>517.57692307692309</v>
      </c>
      <c r="S44" s="47">
        <v>532.42307692307691</v>
      </c>
      <c r="T44" s="47">
        <v>514.46153846153845</v>
      </c>
      <c r="U44" s="47">
        <v>491.69230769230768</v>
      </c>
      <c r="V44" s="47">
        <v>497.03846153846155</v>
      </c>
      <c r="W44" s="47">
        <v>504.92</v>
      </c>
      <c r="X44" s="47">
        <v>500.26923076923077</v>
      </c>
      <c r="Y44" s="47">
        <v>516.4</v>
      </c>
      <c r="Z44" s="47">
        <v>538.26923076923083</v>
      </c>
      <c r="AA44" s="47">
        <v>552.88461538461536</v>
      </c>
      <c r="AB44" s="47">
        <v>563.5</v>
      </c>
      <c r="AC44" s="47">
        <v>561.12</v>
      </c>
      <c r="AD44" s="47">
        <v>562.84615384615381</v>
      </c>
      <c r="AE44" s="47">
        <v>536.88461538461536</v>
      </c>
      <c r="AF44" s="47">
        <v>537.59259259259261</v>
      </c>
      <c r="AG44" s="47">
        <v>545.34615384615381</v>
      </c>
      <c r="AH44" s="47">
        <v>572.19230769230762</v>
      </c>
      <c r="AI44" s="47">
        <v>626.23076923076917</v>
      </c>
    </row>
    <row r="45" spans="1:35" x14ac:dyDescent="0.2">
      <c r="B45" s="47" t="s">
        <v>95</v>
      </c>
      <c r="C45" s="46" t="s">
        <v>96</v>
      </c>
      <c r="D45" s="47"/>
      <c r="E45" s="47"/>
      <c r="F45" s="47"/>
      <c r="G45" s="47"/>
      <c r="H45" s="47"/>
      <c r="I45" s="47"/>
      <c r="J45" s="47"/>
      <c r="K45" s="47"/>
      <c r="L45" s="47">
        <v>1509.5263157894738</v>
      </c>
      <c r="M45" s="47">
        <v>1455.3846153846155</v>
      </c>
      <c r="N45" s="47">
        <v>1345.8076923076924</v>
      </c>
      <c r="O45" s="47">
        <v>1175.6923076923076</v>
      </c>
      <c r="P45" s="47">
        <v>1140.1923076923076</v>
      </c>
      <c r="Q45" s="47">
        <v>1168.3846153846155</v>
      </c>
      <c r="R45" s="47">
        <v>1180.8461538461538</v>
      </c>
      <c r="S45" s="47">
        <v>1215.9615384615386</v>
      </c>
      <c r="T45" s="47">
        <v>1206.9615384615386</v>
      </c>
      <c r="U45" s="47">
        <v>1220.5555555555557</v>
      </c>
      <c r="V45" s="47">
        <v>1253.4230769230769</v>
      </c>
      <c r="W45" s="47">
        <v>1371.4230769230769</v>
      </c>
      <c r="X45" s="47">
        <v>1410.6538461538462</v>
      </c>
      <c r="Y45" s="47">
        <v>1419.64</v>
      </c>
      <c r="Z45" s="47">
        <v>1404.4074074074074</v>
      </c>
      <c r="AA45" s="47">
        <v>1439.3846153846155</v>
      </c>
      <c r="AB45" s="47">
        <v>1451.4230769230769</v>
      </c>
      <c r="AC45" s="47">
        <v>1460.5555555555557</v>
      </c>
      <c r="AD45" s="47">
        <v>1473.8076923076924</v>
      </c>
      <c r="AE45" s="47">
        <v>1481.2307692307693</v>
      </c>
      <c r="AF45" s="47">
        <v>1484.1923076923076</v>
      </c>
      <c r="AG45" s="47">
        <v>1467.8846153846155</v>
      </c>
      <c r="AH45" s="47">
        <v>1473.3846153846155</v>
      </c>
      <c r="AI45" s="47">
        <v>1454.8846153846155</v>
      </c>
    </row>
    <row r="46" spans="1:35" x14ac:dyDescent="0.2">
      <c r="B46" s="7" t="s">
        <v>97</v>
      </c>
      <c r="C46" s="46" t="s">
        <v>9</v>
      </c>
      <c r="D46" s="47"/>
      <c r="E46" s="47"/>
      <c r="F46" s="47"/>
      <c r="G46" s="47"/>
      <c r="H46" s="47"/>
      <c r="I46" s="47"/>
      <c r="J46" s="47"/>
      <c r="K46" s="47"/>
      <c r="L46" s="47">
        <v>276</v>
      </c>
      <c r="M46" s="47">
        <v>345.88</v>
      </c>
      <c r="N46" s="47">
        <v>329</v>
      </c>
      <c r="O46" s="47">
        <v>331.75</v>
      </c>
      <c r="P46" s="47">
        <v>357</v>
      </c>
      <c r="Q46" s="47">
        <v>361.5</v>
      </c>
      <c r="R46" s="47">
        <v>382.75</v>
      </c>
      <c r="S46" s="47">
        <v>393</v>
      </c>
      <c r="T46" s="47">
        <v>351.13</v>
      </c>
      <c r="U46" s="47">
        <v>327.5</v>
      </c>
      <c r="V46" s="47">
        <v>325.75</v>
      </c>
      <c r="W46" s="47">
        <v>333.5</v>
      </c>
      <c r="X46" s="47">
        <v>355.75</v>
      </c>
      <c r="Y46" s="47">
        <v>330.75</v>
      </c>
      <c r="Z46" s="47">
        <v>337.5</v>
      </c>
      <c r="AA46" s="47">
        <v>346.75</v>
      </c>
      <c r="AB46" s="47">
        <v>338.75</v>
      </c>
      <c r="AC46" s="47">
        <v>332.5</v>
      </c>
      <c r="AD46" s="47">
        <v>334</v>
      </c>
      <c r="AE46" s="47">
        <v>340</v>
      </c>
      <c r="AF46" s="47">
        <v>320.5</v>
      </c>
      <c r="AG46" s="47">
        <v>340.75</v>
      </c>
      <c r="AH46" s="47">
        <v>319</v>
      </c>
      <c r="AI46" s="47">
        <v>318.75</v>
      </c>
    </row>
    <row r="47" spans="1:35" x14ac:dyDescent="0.2">
      <c r="B47" s="7" t="s">
        <v>98</v>
      </c>
      <c r="C47" s="46" t="s">
        <v>10</v>
      </c>
      <c r="D47" s="47"/>
      <c r="E47" s="47"/>
      <c r="F47" s="47"/>
      <c r="G47" s="47"/>
      <c r="H47" s="47"/>
      <c r="I47" s="47"/>
      <c r="J47" s="47"/>
      <c r="K47" s="47"/>
      <c r="L47" s="47">
        <v>511.59049005681817</v>
      </c>
      <c r="M47" s="47">
        <v>567.1654480350378</v>
      </c>
      <c r="N47" s="47">
        <v>652.64879083806818</v>
      </c>
      <c r="O47" s="47">
        <v>691.17528941761361</v>
      </c>
      <c r="P47" s="47">
        <v>773.780925925926</v>
      </c>
      <c r="Q47" s="47">
        <v>755.08750000000009</v>
      </c>
      <c r="R47" s="47">
        <v>793.39576923076925</v>
      </c>
      <c r="S47" s="47">
        <v>870.73961538461538</v>
      </c>
      <c r="T47" s="47">
        <v>931.6925</v>
      </c>
      <c r="U47" s="47">
        <v>977.38346153846157</v>
      </c>
      <c r="V47" s="47">
        <v>976.43788461538463</v>
      </c>
      <c r="W47" s="47">
        <v>893.34615384615381</v>
      </c>
      <c r="X47" s="47">
        <v>850.32692307692309</v>
      </c>
      <c r="Y47" s="47">
        <v>838.99</v>
      </c>
      <c r="Z47" s="47">
        <v>781.83903133903141</v>
      </c>
      <c r="AA47" s="47">
        <v>775.38461538461536</v>
      </c>
      <c r="AB47" s="47">
        <v>790.82692307692309</v>
      </c>
      <c r="AC47" s="47">
        <v>765.61074074074077</v>
      </c>
      <c r="AD47" s="47">
        <v>716.47615384615381</v>
      </c>
      <c r="AE47" s="47">
        <v>689.90384615384619</v>
      </c>
      <c r="AF47" s="47">
        <v>680.60185185185185</v>
      </c>
      <c r="AG47" s="47">
        <v>702.09615384615381</v>
      </c>
      <c r="AH47" s="47">
        <v>696.19230769230774</v>
      </c>
      <c r="AI47" s="47">
        <v>690.84615384615392</v>
      </c>
    </row>
    <row r="48" spans="1:35" x14ac:dyDescent="0.2">
      <c r="B48" s="47" t="s">
        <v>99</v>
      </c>
      <c r="C48" s="46" t="s">
        <v>100</v>
      </c>
      <c r="D48" s="47"/>
      <c r="E48" s="47"/>
      <c r="F48" s="47"/>
      <c r="G48" s="47"/>
      <c r="H48" s="47"/>
      <c r="I48" s="47"/>
      <c r="J48" s="47"/>
      <c r="K48" s="47"/>
      <c r="L48" s="47">
        <v>256.25</v>
      </c>
      <c r="M48" s="47">
        <v>225</v>
      </c>
      <c r="N48" s="47">
        <v>232</v>
      </c>
      <c r="O48" s="47">
        <v>251.75</v>
      </c>
      <c r="P48" s="47">
        <v>271.25</v>
      </c>
      <c r="Q48" s="47">
        <v>233</v>
      </c>
      <c r="R48" s="47">
        <v>252.5</v>
      </c>
      <c r="S48" s="47">
        <v>258.63</v>
      </c>
      <c r="T48" s="47">
        <v>241.5</v>
      </c>
      <c r="U48" s="47">
        <v>237.25</v>
      </c>
      <c r="V48" s="47">
        <v>238.75</v>
      </c>
      <c r="W48" s="47">
        <v>220.25</v>
      </c>
      <c r="X48" s="47">
        <v>218.38</v>
      </c>
      <c r="Y48" s="47">
        <v>240.13</v>
      </c>
      <c r="Z48" s="47">
        <v>236.5</v>
      </c>
      <c r="AA48" s="47">
        <v>250</v>
      </c>
      <c r="AB48" s="47">
        <v>249.88</v>
      </c>
      <c r="AC48" s="47">
        <v>266.13</v>
      </c>
      <c r="AD48" s="47">
        <v>264</v>
      </c>
      <c r="AE48" s="47">
        <v>234.63</v>
      </c>
      <c r="AF48" s="47">
        <v>229.63</v>
      </c>
      <c r="AG48" s="47">
        <v>234.25</v>
      </c>
      <c r="AH48" s="47">
        <v>235.5</v>
      </c>
      <c r="AI48" s="47">
        <v>228.88</v>
      </c>
    </row>
    <row r="49" spans="1:35" x14ac:dyDescent="0.2">
      <c r="B49" s="47" t="s">
        <v>101</v>
      </c>
      <c r="C49" s="46" t="s">
        <v>12</v>
      </c>
      <c r="D49" s="47"/>
      <c r="E49" s="47"/>
      <c r="F49" s="47"/>
      <c r="G49" s="47"/>
      <c r="H49" s="47"/>
      <c r="I49" s="47"/>
      <c r="J49" s="47"/>
      <c r="K49" s="47"/>
      <c r="L49" s="47">
        <v>29.25</v>
      </c>
      <c r="M49" s="47">
        <v>28.13</v>
      </c>
      <c r="N49" s="47">
        <v>24.25</v>
      </c>
      <c r="O49" s="47">
        <v>23.25</v>
      </c>
      <c r="P49" s="47">
        <v>24.38</v>
      </c>
      <c r="Q49" s="47">
        <v>21.63</v>
      </c>
      <c r="R49" s="47">
        <v>20</v>
      </c>
      <c r="S49" s="47">
        <v>21.38</v>
      </c>
      <c r="T49" s="47">
        <v>18.25</v>
      </c>
      <c r="U49" s="47">
        <v>13.25</v>
      </c>
      <c r="V49" s="47">
        <v>12.25</v>
      </c>
      <c r="W49" s="47">
        <v>10.25</v>
      </c>
      <c r="X49" s="47">
        <v>11.25</v>
      </c>
      <c r="Y49" s="47">
        <v>9.3800000000000008</v>
      </c>
      <c r="Z49" s="47">
        <v>10</v>
      </c>
      <c r="AA49" s="47">
        <v>9.5</v>
      </c>
      <c r="AB49" s="47">
        <v>13</v>
      </c>
      <c r="AC49" s="47">
        <v>10.5</v>
      </c>
      <c r="AD49" s="47">
        <v>13.25</v>
      </c>
      <c r="AE49" s="47">
        <v>19</v>
      </c>
      <c r="AF49" s="47">
        <v>19</v>
      </c>
      <c r="AG49" s="47">
        <v>20.75</v>
      </c>
      <c r="AH49" s="47">
        <v>24.75</v>
      </c>
      <c r="AI49" s="47">
        <v>26.13</v>
      </c>
    </row>
    <row r="50" spans="1:35" x14ac:dyDescent="0.2">
      <c r="B50" s="47" t="s">
        <v>102</v>
      </c>
      <c r="C50" s="46" t="s">
        <v>103</v>
      </c>
      <c r="D50" s="47"/>
      <c r="E50" s="47"/>
      <c r="F50" s="47"/>
      <c r="G50" s="47"/>
      <c r="H50" s="47"/>
      <c r="I50" s="47"/>
      <c r="J50" s="47"/>
      <c r="K50" s="47"/>
      <c r="L50" s="47">
        <v>18.38</v>
      </c>
      <c r="M50" s="47">
        <v>20.25</v>
      </c>
      <c r="N50" s="47">
        <v>22.38</v>
      </c>
      <c r="O50" s="47">
        <v>25.25</v>
      </c>
      <c r="P50" s="47">
        <v>26.25</v>
      </c>
      <c r="Q50" s="47">
        <v>27.75</v>
      </c>
      <c r="R50" s="47">
        <v>29.5</v>
      </c>
      <c r="S50" s="47">
        <v>31.75</v>
      </c>
      <c r="T50" s="47">
        <v>30.5</v>
      </c>
      <c r="U50" s="47">
        <v>35</v>
      </c>
      <c r="V50" s="47">
        <v>32</v>
      </c>
      <c r="W50" s="47">
        <v>33.75</v>
      </c>
      <c r="X50" s="47">
        <v>36.130000000000003</v>
      </c>
      <c r="Y50" s="47">
        <v>36.25</v>
      </c>
      <c r="Z50" s="47">
        <v>36.75</v>
      </c>
      <c r="AA50" s="47">
        <v>43.5</v>
      </c>
      <c r="AB50" s="47">
        <v>74.25</v>
      </c>
      <c r="AC50" s="47">
        <v>85.25</v>
      </c>
      <c r="AD50" s="47">
        <v>95</v>
      </c>
      <c r="AE50" s="47">
        <v>100.5</v>
      </c>
      <c r="AF50" s="47">
        <v>103</v>
      </c>
      <c r="AG50" s="47">
        <v>155.5</v>
      </c>
      <c r="AH50" s="47">
        <v>172</v>
      </c>
      <c r="AI50" s="47">
        <v>137</v>
      </c>
    </row>
    <row r="51" spans="1:35" ht="20.100000000000001" customHeight="1" x14ac:dyDescent="0.2">
      <c r="B51" s="50"/>
      <c r="C51" s="51" t="s">
        <v>35</v>
      </c>
      <c r="D51" s="38">
        <f t="shared" ref="D51:K51" si="59">SUM(D41:D48)</f>
        <v>0</v>
      </c>
      <c r="E51" s="38">
        <f t="shared" si="59"/>
        <v>0</v>
      </c>
      <c r="F51" s="38">
        <f t="shared" si="59"/>
        <v>0</v>
      </c>
      <c r="G51" s="38">
        <f t="shared" si="59"/>
        <v>0</v>
      </c>
      <c r="H51" s="38">
        <f t="shared" si="59"/>
        <v>0</v>
      </c>
      <c r="I51" s="38">
        <f t="shared" si="59"/>
        <v>0</v>
      </c>
      <c r="J51" s="38">
        <f t="shared" si="59"/>
        <v>0</v>
      </c>
      <c r="K51" s="38">
        <f t="shared" si="59"/>
        <v>0</v>
      </c>
      <c r="L51" s="38">
        <f t="shared" ref="L51:Y51" si="60">SUM(L41:L50)</f>
        <v>7229.1557727929494</v>
      </c>
      <c r="M51" s="38">
        <f t="shared" si="60"/>
        <v>7076.4541588791189</v>
      </c>
      <c r="N51" s="38">
        <f t="shared" si="60"/>
        <v>6828.1831885522779</v>
      </c>
      <c r="O51" s="38">
        <f t="shared" si="60"/>
        <v>6756.3543135090449</v>
      </c>
      <c r="P51" s="38">
        <f t="shared" si="60"/>
        <v>6795.8813817663813</v>
      </c>
      <c r="Q51" s="38">
        <f t="shared" si="60"/>
        <v>6835.6421153846159</v>
      </c>
      <c r="R51" s="38">
        <f t="shared" si="60"/>
        <v>6949.6988461538467</v>
      </c>
      <c r="S51" s="38">
        <f t="shared" si="60"/>
        <v>7017.5242307692324</v>
      </c>
      <c r="T51" s="38">
        <f t="shared" si="60"/>
        <v>6844.3755769230775</v>
      </c>
      <c r="U51" s="38">
        <f t="shared" si="60"/>
        <v>6998.0113247863246</v>
      </c>
      <c r="V51" s="38">
        <f t="shared" si="60"/>
        <v>7107.649423076924</v>
      </c>
      <c r="W51" s="38">
        <f t="shared" si="60"/>
        <v>7110.6892307692306</v>
      </c>
      <c r="X51" s="38">
        <f t="shared" si="60"/>
        <v>7329.1500000000005</v>
      </c>
      <c r="Y51" s="38">
        <f t="shared" si="60"/>
        <v>7387.92</v>
      </c>
      <c r="Z51" s="38">
        <f t="shared" ref="Z51:AE51" si="61">SUM(Z41:Z50)</f>
        <v>7373.2656695156693</v>
      </c>
      <c r="AA51" s="38">
        <f t="shared" si="61"/>
        <v>7821.7838461538458</v>
      </c>
      <c r="AB51" s="38">
        <f t="shared" si="61"/>
        <v>8011.38</v>
      </c>
      <c r="AC51" s="38">
        <f t="shared" si="61"/>
        <v>7733.6662962962964</v>
      </c>
      <c r="AD51" s="38">
        <f t="shared" si="61"/>
        <v>7605.39</v>
      </c>
      <c r="AE51" s="38">
        <f t="shared" si="61"/>
        <v>7510.0292307692316</v>
      </c>
      <c r="AF51" s="38">
        <f t="shared" ref="AF51:AG51" si="62">SUM(AF41:AF50)</f>
        <v>7578.8967521367522</v>
      </c>
      <c r="AG51" s="38">
        <f t="shared" si="62"/>
        <v>7818.086923076924</v>
      </c>
      <c r="AH51" s="38">
        <f t="shared" ref="AH51:AI51" si="63">SUM(AH41:AH50)</f>
        <v>7920.5292307692307</v>
      </c>
      <c r="AI51" s="38">
        <f t="shared" si="63"/>
        <v>7998.9715384615392</v>
      </c>
    </row>
    <row r="52" spans="1:35" s="2" customFormat="1" ht="20.100000000000001" customHeight="1" x14ac:dyDescent="0.2">
      <c r="C52" s="1183" t="s">
        <v>106</v>
      </c>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row>
    <row r="53" spans="1:35" ht="15" x14ac:dyDescent="0.2">
      <c r="B53" s="790" t="str">
        <f>CONCATENATE(B$1,", continued")</f>
        <v>Table 9b :   Employment by institution, FSM and states, FY2004-FY2018, continued</v>
      </c>
    </row>
    <row r="54" spans="1:35" x14ac:dyDescent="0.2">
      <c r="B54" s="8"/>
      <c r="C54" s="138"/>
    </row>
    <row r="55" spans="1:35" ht="20.100000000000001" customHeight="1" x14ac:dyDescent="0.2">
      <c r="B55" s="106" t="s">
        <v>42</v>
      </c>
      <c r="C55" s="44"/>
      <c r="D55" s="110"/>
      <c r="E55" s="110"/>
      <c r="F55" s="110"/>
      <c r="G55" s="110"/>
      <c r="H55" s="110"/>
      <c r="I55" s="110"/>
      <c r="J55" s="110"/>
      <c r="K55" s="110"/>
      <c r="L55" s="110" t="str">
        <f>L29</f>
        <v>FY1995</v>
      </c>
      <c r="M55" s="110" t="str">
        <f t="shared" ref="M55:AD55" si="64">M29</f>
        <v>FY1996</v>
      </c>
      <c r="N55" s="110" t="str">
        <f t="shared" si="64"/>
        <v>FY1997</v>
      </c>
      <c r="O55" s="110" t="str">
        <f t="shared" si="64"/>
        <v>FY1998</v>
      </c>
      <c r="P55" s="110" t="str">
        <f t="shared" si="64"/>
        <v>FY1999</v>
      </c>
      <c r="Q55" s="110" t="str">
        <f t="shared" si="64"/>
        <v>FY2000</v>
      </c>
      <c r="R55" s="110" t="str">
        <f t="shared" si="64"/>
        <v>FY2001</v>
      </c>
      <c r="S55" s="110" t="str">
        <f t="shared" si="64"/>
        <v>FY2002</v>
      </c>
      <c r="T55" s="110" t="str">
        <f t="shared" si="64"/>
        <v>FY2003</v>
      </c>
      <c r="U55" s="110" t="str">
        <f t="shared" si="64"/>
        <v>FY2004</v>
      </c>
      <c r="V55" s="110" t="str">
        <f t="shared" si="64"/>
        <v>FY2005</v>
      </c>
      <c r="W55" s="110" t="str">
        <f t="shared" si="64"/>
        <v>FY2006</v>
      </c>
      <c r="X55" s="110" t="str">
        <f t="shared" si="64"/>
        <v>FY2007</v>
      </c>
      <c r="Y55" s="110" t="str">
        <f t="shared" si="64"/>
        <v>FY2008</v>
      </c>
      <c r="Z55" s="110" t="str">
        <f t="shared" si="64"/>
        <v>FY2009</v>
      </c>
      <c r="AA55" s="110" t="str">
        <f t="shared" si="64"/>
        <v>FY2010</v>
      </c>
      <c r="AB55" s="110" t="str">
        <f t="shared" si="64"/>
        <v>FY2011</v>
      </c>
      <c r="AC55" s="110" t="str">
        <f t="shared" si="64"/>
        <v>FY2012</v>
      </c>
      <c r="AD55" s="110" t="str">
        <f t="shared" si="64"/>
        <v>FY2013</v>
      </c>
      <c r="AE55" s="110" t="str">
        <f t="shared" ref="AE55:AF55" si="65">AE29</f>
        <v>FY2014</v>
      </c>
      <c r="AF55" s="110" t="str">
        <f t="shared" si="65"/>
        <v>FY2015</v>
      </c>
      <c r="AG55" s="110" t="str">
        <f t="shared" ref="AG55:AH55" si="66">AG29</f>
        <v>FY2016</v>
      </c>
      <c r="AH55" s="110" t="str">
        <f t="shared" si="66"/>
        <v>FY2017</v>
      </c>
      <c r="AI55" s="110" t="str">
        <f t="shared" ref="AI55" si="67">AI29</f>
        <v>FY2018</v>
      </c>
    </row>
    <row r="56" spans="1:35" ht="20.100000000000001" customHeight="1" x14ac:dyDescent="0.2">
      <c r="A56" t="s">
        <v>42</v>
      </c>
      <c r="B56" s="47" t="s">
        <v>88</v>
      </c>
      <c r="C56" s="46" t="s">
        <v>1</v>
      </c>
      <c r="D56" s="47"/>
      <c r="E56" s="47"/>
      <c r="F56" s="47"/>
      <c r="G56" s="47"/>
      <c r="H56" s="47"/>
      <c r="I56" s="47"/>
      <c r="J56" s="47"/>
      <c r="K56" s="47"/>
      <c r="L56" s="47">
        <v>1223.1300000000001</v>
      </c>
      <c r="M56" s="47">
        <v>1321</v>
      </c>
      <c r="N56" s="47">
        <v>1350</v>
      </c>
      <c r="O56" s="47">
        <v>1426.75</v>
      </c>
      <c r="P56" s="47">
        <v>1526.88</v>
      </c>
      <c r="Q56" s="47">
        <v>1758.13</v>
      </c>
      <c r="R56" s="47">
        <v>1803.5</v>
      </c>
      <c r="S56" s="47">
        <v>1762.5</v>
      </c>
      <c r="T56" s="47">
        <v>1697.5</v>
      </c>
      <c r="U56" s="47">
        <v>1651.25</v>
      </c>
      <c r="V56" s="47">
        <v>1287.6300000000001</v>
      </c>
      <c r="W56" s="47">
        <v>1151.5</v>
      </c>
      <c r="X56" s="47">
        <v>1133.3800000000001</v>
      </c>
      <c r="Y56" s="47">
        <v>1105.8800000000001</v>
      </c>
      <c r="Z56" s="47">
        <v>1153.25</v>
      </c>
      <c r="AA56" s="47">
        <v>1105.1300000000001</v>
      </c>
      <c r="AB56" s="47">
        <v>1102.6300000000001</v>
      </c>
      <c r="AC56" s="47">
        <v>1107.1300000000001</v>
      </c>
      <c r="AD56" s="47">
        <v>1084.3800000000001</v>
      </c>
      <c r="AE56" s="47">
        <v>1063.25</v>
      </c>
      <c r="AF56" s="47">
        <v>1019.5</v>
      </c>
      <c r="AG56" s="47">
        <v>996.25</v>
      </c>
      <c r="AH56" s="47">
        <v>1060.25</v>
      </c>
      <c r="AI56" s="47">
        <v>1136.3800000000001</v>
      </c>
    </row>
    <row r="57" spans="1:35" x14ac:dyDescent="0.2">
      <c r="B57" s="47" t="s">
        <v>89</v>
      </c>
      <c r="C57" s="46" t="s">
        <v>90</v>
      </c>
      <c r="D57" s="47"/>
      <c r="E57" s="47"/>
      <c r="F57" s="47"/>
      <c r="G57" s="47"/>
      <c r="H57" s="47"/>
      <c r="I57" s="47"/>
      <c r="J57" s="47"/>
      <c r="K57" s="47"/>
      <c r="L57" s="47">
        <v>102.25</v>
      </c>
      <c r="M57" s="47">
        <v>136.5</v>
      </c>
      <c r="N57" s="47">
        <v>182.25</v>
      </c>
      <c r="O57" s="47">
        <v>161.25</v>
      </c>
      <c r="P57" s="47">
        <v>159.25</v>
      </c>
      <c r="Q57" s="47">
        <v>189.25</v>
      </c>
      <c r="R57" s="47">
        <v>175.5</v>
      </c>
      <c r="S57" s="47">
        <v>143.75</v>
      </c>
      <c r="T57" s="47">
        <v>145.25</v>
      </c>
      <c r="U57" s="47">
        <v>147.25</v>
      </c>
      <c r="V57" s="47">
        <v>133.25</v>
      </c>
      <c r="W57" s="47">
        <v>131.5</v>
      </c>
      <c r="X57" s="47">
        <v>128.5</v>
      </c>
      <c r="Y57" s="47">
        <v>122.75</v>
      </c>
      <c r="Z57" s="47">
        <v>130.75</v>
      </c>
      <c r="AA57" s="47">
        <v>133.25</v>
      </c>
      <c r="AB57" s="47">
        <v>131.25</v>
      </c>
      <c r="AC57" s="47">
        <v>131.5</v>
      </c>
      <c r="AD57" s="47">
        <v>130.5</v>
      </c>
      <c r="AE57" s="47">
        <v>124.75</v>
      </c>
      <c r="AF57" s="47">
        <v>135.25</v>
      </c>
      <c r="AG57" s="47">
        <v>164</v>
      </c>
      <c r="AH57" s="47">
        <v>165.75</v>
      </c>
      <c r="AI57" s="47">
        <v>170</v>
      </c>
    </row>
    <row r="58" spans="1:35" x14ac:dyDescent="0.2">
      <c r="B58" s="47" t="s">
        <v>91</v>
      </c>
      <c r="C58" s="46" t="s">
        <v>92</v>
      </c>
      <c r="D58" s="47"/>
      <c r="E58" s="47"/>
      <c r="F58" s="47"/>
      <c r="G58" s="47"/>
      <c r="H58" s="47"/>
      <c r="I58" s="47"/>
      <c r="J58" s="47"/>
      <c r="K58" s="47"/>
      <c r="L58" s="47">
        <v>0</v>
      </c>
      <c r="M58" s="47">
        <v>0</v>
      </c>
      <c r="N58" s="47">
        <v>0</v>
      </c>
      <c r="O58" s="47">
        <v>0.5</v>
      </c>
      <c r="P58" s="47">
        <v>0.5</v>
      </c>
      <c r="Q58" s="47">
        <v>2.75</v>
      </c>
      <c r="R58" s="47">
        <v>0</v>
      </c>
      <c r="S58" s="47">
        <v>0</v>
      </c>
      <c r="T58" s="47">
        <v>0</v>
      </c>
      <c r="U58" s="47">
        <v>3.75</v>
      </c>
      <c r="V58" s="47">
        <v>8.5</v>
      </c>
      <c r="W58" s="47">
        <v>10</v>
      </c>
      <c r="X58" s="47">
        <v>9.25</v>
      </c>
      <c r="Y58" s="47">
        <v>8.5</v>
      </c>
      <c r="Z58" s="47">
        <v>10.75</v>
      </c>
      <c r="AA58" s="47">
        <v>16.25</v>
      </c>
      <c r="AB58" s="47">
        <v>16.75</v>
      </c>
      <c r="AC58" s="47">
        <v>15.5</v>
      </c>
      <c r="AD58" s="47">
        <v>15.5</v>
      </c>
      <c r="AE58" s="47">
        <v>15.25</v>
      </c>
      <c r="AF58" s="47">
        <v>18</v>
      </c>
      <c r="AG58" s="47">
        <v>19.25</v>
      </c>
      <c r="AH58" s="47">
        <v>20.5</v>
      </c>
      <c r="AI58" s="47">
        <v>20.25</v>
      </c>
    </row>
    <row r="59" spans="1:35" x14ac:dyDescent="0.2">
      <c r="B59" s="47" t="s">
        <v>93</v>
      </c>
      <c r="C59" s="46" t="s">
        <v>94</v>
      </c>
      <c r="D59" s="47"/>
      <c r="E59" s="47"/>
      <c r="F59" s="47"/>
      <c r="G59" s="47"/>
      <c r="H59" s="47"/>
      <c r="I59" s="47"/>
      <c r="J59" s="47"/>
      <c r="K59" s="47"/>
      <c r="L59" s="47">
        <v>43.200679066215777</v>
      </c>
      <c r="M59" s="47">
        <v>41.491260457661681</v>
      </c>
      <c r="N59" s="47">
        <v>42.220580090793909</v>
      </c>
      <c r="O59" s="47">
        <v>42.734253719445171</v>
      </c>
      <c r="P59" s="47">
        <v>42.777777777777779</v>
      </c>
      <c r="Q59" s="47">
        <v>42.8</v>
      </c>
      <c r="R59" s="47">
        <v>46.307692307692307</v>
      </c>
      <c r="S59" s="47">
        <v>44.807692307692307</v>
      </c>
      <c r="T59" s="47">
        <v>47.153846153846153</v>
      </c>
      <c r="U59" s="47">
        <v>46.884615384615387</v>
      </c>
      <c r="V59" s="47">
        <v>46.846153846153847</v>
      </c>
      <c r="W59" s="47">
        <v>46.52</v>
      </c>
      <c r="X59" s="47">
        <v>49.846153846153847</v>
      </c>
      <c r="Y59" s="47">
        <v>49.6</v>
      </c>
      <c r="Z59" s="47">
        <v>50</v>
      </c>
      <c r="AA59" s="47">
        <v>63.92307692307692</v>
      </c>
      <c r="AB59" s="47">
        <v>63.307692307692307</v>
      </c>
      <c r="AC59" s="47">
        <v>61.44</v>
      </c>
      <c r="AD59" s="47">
        <v>61.57692307692308</v>
      </c>
      <c r="AE59" s="47">
        <v>59.269230769230766</v>
      </c>
      <c r="AF59" s="47">
        <v>57</v>
      </c>
      <c r="AG59" s="47">
        <v>53.923076923076927</v>
      </c>
      <c r="AH59" s="47">
        <v>56.53846153846154</v>
      </c>
      <c r="AI59" s="47">
        <v>60.461538461538467</v>
      </c>
    </row>
    <row r="60" spans="1:35" x14ac:dyDescent="0.2">
      <c r="B60" s="47" t="s">
        <v>95</v>
      </c>
      <c r="C60" s="46" t="s">
        <v>96</v>
      </c>
      <c r="D60" s="47"/>
      <c r="E60" s="47"/>
      <c r="F60" s="47"/>
      <c r="G60" s="47"/>
      <c r="H60" s="47"/>
      <c r="I60" s="47"/>
      <c r="J60" s="47"/>
      <c r="K60" s="47"/>
      <c r="L60" s="47">
        <v>998.57692307692309</v>
      </c>
      <c r="M60" s="47">
        <v>1004.1923076923077</v>
      </c>
      <c r="N60" s="47">
        <v>914.73076923076928</v>
      </c>
      <c r="O60" s="47">
        <v>847.08</v>
      </c>
      <c r="P60" s="47">
        <v>765.85714285714289</v>
      </c>
      <c r="Q60" s="47">
        <v>746.07407407407402</v>
      </c>
      <c r="R60" s="47">
        <v>736.84615384615381</v>
      </c>
      <c r="S60" s="47">
        <v>755.19230769230774</v>
      </c>
      <c r="T60" s="47">
        <v>773.6</v>
      </c>
      <c r="U60" s="47">
        <v>766.61538461538464</v>
      </c>
      <c r="V60" s="47">
        <v>1001.6538461538462</v>
      </c>
      <c r="W60" s="47">
        <v>1056.0769230769231</v>
      </c>
      <c r="X60" s="47">
        <v>1020.12</v>
      </c>
      <c r="Y60" s="47">
        <v>1021.12</v>
      </c>
      <c r="Z60" s="47">
        <v>1046.6153846153845</v>
      </c>
      <c r="AA60" s="47">
        <v>1033.4615384615386</v>
      </c>
      <c r="AB60" s="47">
        <v>1041.1600000000001</v>
      </c>
      <c r="AC60" s="47">
        <v>1021.3461538461538</v>
      </c>
      <c r="AD60" s="47">
        <v>1012.3571428571429</v>
      </c>
      <c r="AE60" s="47">
        <v>1004.6923076923077</v>
      </c>
      <c r="AF60" s="47">
        <v>1007.5769230769231</v>
      </c>
      <c r="AG60" s="47">
        <v>975.34615384615381</v>
      </c>
      <c r="AH60" s="47">
        <v>956.11538461538464</v>
      </c>
      <c r="AI60" s="47">
        <v>956.65384615384619</v>
      </c>
    </row>
    <row r="61" spans="1:35" x14ac:dyDescent="0.2">
      <c r="B61" s="7" t="s">
        <v>97</v>
      </c>
      <c r="C61" s="46" t="s">
        <v>9</v>
      </c>
      <c r="D61" s="47"/>
      <c r="E61" s="47"/>
      <c r="F61" s="47"/>
      <c r="G61" s="47"/>
      <c r="H61" s="47"/>
      <c r="I61" s="47"/>
      <c r="J61" s="47"/>
      <c r="K61" s="47"/>
      <c r="L61" s="47">
        <v>0</v>
      </c>
      <c r="M61" s="47">
        <v>0</v>
      </c>
      <c r="N61" s="47">
        <v>0</v>
      </c>
      <c r="O61" s="47">
        <v>0</v>
      </c>
      <c r="P61" s="47">
        <v>0</v>
      </c>
      <c r="Q61" s="47">
        <v>0</v>
      </c>
      <c r="R61" s="47">
        <v>0</v>
      </c>
      <c r="S61" s="47">
        <v>0</v>
      </c>
      <c r="T61" s="47">
        <v>0</v>
      </c>
      <c r="U61" s="47">
        <v>0</v>
      </c>
      <c r="V61" s="47">
        <v>0</v>
      </c>
      <c r="W61" s="47">
        <v>0</v>
      </c>
      <c r="X61" s="47">
        <v>0</v>
      </c>
      <c r="Y61" s="47">
        <v>0</v>
      </c>
      <c r="Z61" s="47">
        <v>0</v>
      </c>
      <c r="AA61" s="47">
        <v>0</v>
      </c>
      <c r="AB61" s="47">
        <v>0</v>
      </c>
      <c r="AC61" s="47">
        <v>0</v>
      </c>
      <c r="AD61" s="47">
        <v>0</v>
      </c>
      <c r="AE61" s="47">
        <v>0</v>
      </c>
      <c r="AF61" s="47">
        <v>0</v>
      </c>
      <c r="AG61" s="47">
        <v>0</v>
      </c>
      <c r="AH61" s="47">
        <v>0</v>
      </c>
      <c r="AI61" s="47">
        <v>0</v>
      </c>
    </row>
    <row r="62" spans="1:35" x14ac:dyDescent="0.2">
      <c r="B62" s="7" t="s">
        <v>98</v>
      </c>
      <c r="C62" s="46" t="s">
        <v>10</v>
      </c>
      <c r="D62" s="47"/>
      <c r="E62" s="47"/>
      <c r="F62" s="47"/>
      <c r="G62" s="47"/>
      <c r="H62" s="47"/>
      <c r="I62" s="47"/>
      <c r="J62" s="47"/>
      <c r="K62" s="47"/>
      <c r="L62" s="47">
        <v>161.60333806818181</v>
      </c>
      <c r="M62" s="47">
        <v>137.31685014204547</v>
      </c>
      <c r="N62" s="47">
        <v>171.91486150568181</v>
      </c>
      <c r="O62" s="47">
        <v>148.89390980113637</v>
      </c>
      <c r="P62" s="47">
        <v>211.71296296296296</v>
      </c>
      <c r="Q62" s="47">
        <v>183.34</v>
      </c>
      <c r="R62" s="47">
        <v>202.30769230769232</v>
      </c>
      <c r="S62" s="47">
        <v>172</v>
      </c>
      <c r="T62" s="47">
        <v>204.23076923076923</v>
      </c>
      <c r="U62" s="47">
        <v>165.32692307692307</v>
      </c>
      <c r="V62" s="47">
        <v>138.46153846153845</v>
      </c>
      <c r="W62" s="47">
        <v>58.71153846153846</v>
      </c>
      <c r="X62" s="47">
        <v>54.019230769230774</v>
      </c>
      <c r="Y62" s="47">
        <v>59.5</v>
      </c>
      <c r="Z62" s="47">
        <v>57.71153846153846</v>
      </c>
      <c r="AA62" s="47">
        <v>39.75</v>
      </c>
      <c r="AB62" s="47">
        <v>37.5</v>
      </c>
      <c r="AC62" s="47">
        <v>38.5</v>
      </c>
      <c r="AD62" s="47">
        <v>35.5</v>
      </c>
      <c r="AE62" s="47">
        <v>30.5</v>
      </c>
      <c r="AF62" s="47">
        <v>28.13</v>
      </c>
      <c r="AG62" s="47">
        <v>32.5</v>
      </c>
      <c r="AH62" s="47">
        <v>36</v>
      </c>
      <c r="AI62" s="47">
        <v>41.13</v>
      </c>
    </row>
    <row r="63" spans="1:35" x14ac:dyDescent="0.2">
      <c r="B63" s="47" t="s">
        <v>99</v>
      </c>
      <c r="C63" s="46" t="s">
        <v>100</v>
      </c>
      <c r="D63" s="47"/>
      <c r="E63" s="47"/>
      <c r="F63" s="47"/>
      <c r="G63" s="47"/>
      <c r="H63" s="47"/>
      <c r="I63" s="47"/>
      <c r="J63" s="47"/>
      <c r="K63" s="47"/>
      <c r="L63" s="47">
        <v>70.5</v>
      </c>
      <c r="M63" s="47">
        <v>68.38</v>
      </c>
      <c r="N63" s="47">
        <v>64.38</v>
      </c>
      <c r="O63" s="47">
        <v>60.25</v>
      </c>
      <c r="P63" s="47">
        <v>54</v>
      </c>
      <c r="Q63" s="47">
        <v>47.5</v>
      </c>
      <c r="R63" s="47">
        <v>46.75</v>
      </c>
      <c r="S63" s="47">
        <v>45.5</v>
      </c>
      <c r="T63" s="47">
        <v>47</v>
      </c>
      <c r="U63" s="47">
        <v>45</v>
      </c>
      <c r="V63" s="47">
        <v>39.5</v>
      </c>
      <c r="W63" s="47">
        <v>44.25</v>
      </c>
      <c r="X63" s="47">
        <v>49.25</v>
      </c>
      <c r="Y63" s="47">
        <v>48.88</v>
      </c>
      <c r="Z63" s="47">
        <v>52</v>
      </c>
      <c r="AA63" s="47">
        <v>52.25</v>
      </c>
      <c r="AB63" s="47">
        <v>58.5</v>
      </c>
      <c r="AC63" s="47">
        <v>53.5</v>
      </c>
      <c r="AD63" s="47">
        <v>48.75</v>
      </c>
      <c r="AE63" s="47">
        <v>54</v>
      </c>
      <c r="AF63" s="47">
        <v>57.75</v>
      </c>
      <c r="AG63" s="47">
        <v>59.25</v>
      </c>
      <c r="AH63" s="47">
        <v>72.5</v>
      </c>
      <c r="AI63" s="47">
        <v>82.75</v>
      </c>
    </row>
    <row r="64" spans="1:35" x14ac:dyDescent="0.2">
      <c r="B64" s="47" t="s">
        <v>101</v>
      </c>
      <c r="C64" s="46" t="s">
        <v>12</v>
      </c>
      <c r="D64" s="47"/>
      <c r="E64" s="47"/>
      <c r="F64" s="47"/>
      <c r="G64" s="47"/>
      <c r="H64" s="47"/>
      <c r="I64" s="47"/>
      <c r="J64" s="47"/>
      <c r="K64" s="47"/>
      <c r="L64" s="47">
        <v>0</v>
      </c>
      <c r="M64" s="47">
        <v>0</v>
      </c>
      <c r="N64" s="47">
        <v>0</v>
      </c>
      <c r="O64" s="47">
        <v>0</v>
      </c>
      <c r="P64" s="47">
        <v>0</v>
      </c>
      <c r="Q64" s="47">
        <v>0</v>
      </c>
      <c r="R64" s="47">
        <v>0</v>
      </c>
      <c r="S64" s="47">
        <v>0</v>
      </c>
      <c r="T64" s="47">
        <v>0</v>
      </c>
      <c r="U64" s="47">
        <v>0</v>
      </c>
      <c r="V64" s="47">
        <v>0</v>
      </c>
      <c r="W64" s="47">
        <v>0</v>
      </c>
      <c r="X64" s="47">
        <v>0</v>
      </c>
      <c r="Y64" s="47">
        <v>0</v>
      </c>
      <c r="Z64" s="47">
        <v>0</v>
      </c>
      <c r="AA64" s="47">
        <v>0</v>
      </c>
      <c r="AB64" s="47">
        <v>0</v>
      </c>
      <c r="AC64" s="47">
        <v>0</v>
      </c>
      <c r="AD64" s="47">
        <v>0</v>
      </c>
      <c r="AE64" s="47">
        <v>0</v>
      </c>
      <c r="AF64" s="47">
        <v>0</v>
      </c>
      <c r="AG64" s="47">
        <v>0</v>
      </c>
      <c r="AH64" s="47">
        <v>0</v>
      </c>
      <c r="AI64" s="47">
        <v>0</v>
      </c>
    </row>
    <row r="65" spans="2:35" ht="20.100000000000001" customHeight="1" x14ac:dyDescent="0.2">
      <c r="B65" s="50"/>
      <c r="C65" s="51" t="s">
        <v>35</v>
      </c>
      <c r="D65" s="38">
        <f t="shared" ref="D65:K65" si="68">SUM(D56:D63)</f>
        <v>0</v>
      </c>
      <c r="E65" s="38">
        <f t="shared" si="68"/>
        <v>0</v>
      </c>
      <c r="F65" s="38">
        <f t="shared" si="68"/>
        <v>0</v>
      </c>
      <c r="G65" s="38">
        <f t="shared" si="68"/>
        <v>0</v>
      </c>
      <c r="H65" s="38">
        <f t="shared" si="68"/>
        <v>0</v>
      </c>
      <c r="I65" s="38">
        <f t="shared" si="68"/>
        <v>0</v>
      </c>
      <c r="J65" s="38">
        <f t="shared" si="68"/>
        <v>0</v>
      </c>
      <c r="K65" s="38">
        <f t="shared" si="68"/>
        <v>0</v>
      </c>
      <c r="L65" s="38">
        <f t="shared" ref="L65:Y65" si="69">SUM(L56:L64)</f>
        <v>2599.2609402113212</v>
      </c>
      <c r="M65" s="38">
        <f t="shared" si="69"/>
        <v>2708.8804182920148</v>
      </c>
      <c r="N65" s="38">
        <f t="shared" si="69"/>
        <v>2725.4962108272452</v>
      </c>
      <c r="O65" s="38">
        <f t="shared" si="69"/>
        <v>2687.4581635205818</v>
      </c>
      <c r="P65" s="38">
        <f t="shared" si="69"/>
        <v>2760.9778835978836</v>
      </c>
      <c r="Q65" s="38">
        <f t="shared" si="69"/>
        <v>2969.8440740740743</v>
      </c>
      <c r="R65" s="38">
        <f t="shared" si="69"/>
        <v>3011.2115384615386</v>
      </c>
      <c r="S65" s="38">
        <f t="shared" si="69"/>
        <v>2923.75</v>
      </c>
      <c r="T65" s="38">
        <f t="shared" si="69"/>
        <v>2914.7346153846152</v>
      </c>
      <c r="U65" s="38">
        <f t="shared" si="69"/>
        <v>2826.0769230769229</v>
      </c>
      <c r="V65" s="38">
        <f t="shared" si="69"/>
        <v>2655.8415384615387</v>
      </c>
      <c r="W65" s="38">
        <f t="shared" si="69"/>
        <v>2498.5584615384619</v>
      </c>
      <c r="X65" s="38">
        <f t="shared" si="69"/>
        <v>2444.3653846153848</v>
      </c>
      <c r="Y65" s="38">
        <f t="shared" si="69"/>
        <v>2416.23</v>
      </c>
      <c r="Z65" s="38">
        <f t="shared" ref="Z65:AE65" si="70">SUM(Z56:Z64)</f>
        <v>2501.0769230769233</v>
      </c>
      <c r="AA65" s="38">
        <f t="shared" si="70"/>
        <v>2444.0146153846154</v>
      </c>
      <c r="AB65" s="38">
        <f t="shared" si="70"/>
        <v>2451.0976923076923</v>
      </c>
      <c r="AC65" s="38">
        <f t="shared" si="70"/>
        <v>2428.916153846154</v>
      </c>
      <c r="AD65" s="38">
        <f t="shared" si="70"/>
        <v>2388.5640659340661</v>
      </c>
      <c r="AE65" s="38">
        <f t="shared" si="70"/>
        <v>2351.7115384615386</v>
      </c>
      <c r="AF65" s="38">
        <f t="shared" ref="AF65:AG65" si="71">SUM(AF56:AF64)</f>
        <v>2323.206923076923</v>
      </c>
      <c r="AG65" s="38">
        <f t="shared" si="71"/>
        <v>2300.5192307692305</v>
      </c>
      <c r="AH65" s="38">
        <f t="shared" ref="AH65:AI65" si="72">SUM(AH56:AH64)</f>
        <v>2367.6538461538462</v>
      </c>
      <c r="AI65" s="38">
        <f t="shared" si="72"/>
        <v>2467.625384615385</v>
      </c>
    </row>
    <row r="66" spans="2:35" s="2" customFormat="1" ht="20.100000000000001" customHeight="1" x14ac:dyDescent="0.2">
      <c r="C66" s="1183" t="s">
        <v>106</v>
      </c>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C67"/>
    </row>
    <row r="68" spans="2:35" x14ac:dyDescent="0.2">
      <c r="C68"/>
    </row>
    <row r="69" spans="2:35" ht="15" customHeight="1" x14ac:dyDescent="0.2">
      <c r="C69"/>
    </row>
    <row r="70" spans="2:35" x14ac:dyDescent="0.2">
      <c r="C70"/>
      <c r="L70" s="34"/>
      <c r="M70" s="34"/>
      <c r="N70" s="34"/>
      <c r="O70" s="34"/>
      <c r="P70" s="34"/>
      <c r="Q70" s="34"/>
      <c r="R70" s="34"/>
      <c r="S70" s="34"/>
      <c r="T70" s="34"/>
      <c r="U70" s="34"/>
      <c r="V70" s="34"/>
      <c r="W70" s="34"/>
      <c r="X70" s="34"/>
      <c r="Y70" s="34"/>
      <c r="Z70" s="34"/>
      <c r="AA70" s="34"/>
      <c r="AB70" s="34"/>
      <c r="AC70" s="34"/>
      <c r="AD70" s="34"/>
      <c r="AE70" s="34"/>
      <c r="AF70" s="34"/>
      <c r="AG70" s="34"/>
      <c r="AH70" s="34"/>
      <c r="AI70" s="34"/>
    </row>
    <row r="71" spans="2:35" x14ac:dyDescent="0.2">
      <c r="C71"/>
      <c r="L71" s="34"/>
      <c r="M71" s="34"/>
      <c r="N71" s="34"/>
      <c r="O71" s="34"/>
      <c r="P71" s="34"/>
      <c r="Q71" s="34"/>
      <c r="R71" s="34"/>
      <c r="S71" s="34"/>
      <c r="T71" s="34"/>
      <c r="U71" s="34"/>
      <c r="V71" s="34"/>
      <c r="W71" s="34"/>
      <c r="X71" s="34"/>
      <c r="Y71" s="34"/>
      <c r="Z71" s="34"/>
      <c r="AA71" s="34"/>
      <c r="AB71" s="34"/>
      <c r="AC71" s="34"/>
      <c r="AD71" s="34"/>
      <c r="AE71" s="34"/>
      <c r="AF71" s="34"/>
      <c r="AG71" s="34"/>
      <c r="AH71" s="34"/>
      <c r="AI71" s="34"/>
    </row>
    <row r="72" spans="2:35" x14ac:dyDescent="0.2">
      <c r="C72"/>
      <c r="L72" s="34"/>
      <c r="M72" s="34"/>
      <c r="N72" s="34"/>
      <c r="O72" s="34"/>
      <c r="P72" s="34"/>
      <c r="Q72" s="34"/>
      <c r="R72" s="34"/>
      <c r="S72" s="34"/>
      <c r="T72" s="34"/>
      <c r="U72" s="34"/>
      <c r="V72" s="34"/>
      <c r="W72" s="34"/>
      <c r="X72" s="34"/>
      <c r="Y72" s="34"/>
      <c r="Z72" s="34"/>
      <c r="AA72" s="34"/>
      <c r="AB72" s="34"/>
      <c r="AC72" s="34"/>
      <c r="AD72" s="34"/>
      <c r="AE72" s="34"/>
      <c r="AF72" s="34"/>
      <c r="AG72" s="34"/>
      <c r="AH72" s="34"/>
      <c r="AI72" s="34"/>
    </row>
    <row r="73" spans="2:35" x14ac:dyDescent="0.2">
      <c r="C73"/>
      <c r="L73" s="34"/>
      <c r="M73" s="34"/>
      <c r="N73" s="34"/>
      <c r="O73" s="34"/>
      <c r="P73" s="34"/>
      <c r="Q73" s="34"/>
      <c r="R73" s="34"/>
      <c r="S73" s="34"/>
      <c r="T73" s="34"/>
      <c r="U73" s="34"/>
      <c r="V73" s="34"/>
      <c r="W73" s="34"/>
      <c r="X73" s="34"/>
      <c r="Y73" s="34"/>
      <c r="Z73" s="34"/>
      <c r="AA73" s="34"/>
      <c r="AB73" s="34"/>
      <c r="AC73" s="34"/>
      <c r="AD73" s="34"/>
      <c r="AE73" s="34"/>
      <c r="AF73" s="34"/>
      <c r="AG73" s="34"/>
      <c r="AH73" s="34"/>
      <c r="AI73" s="34"/>
    </row>
    <row r="74" spans="2:35" x14ac:dyDescent="0.2">
      <c r="C74"/>
      <c r="L74" s="34"/>
      <c r="M74" s="34"/>
      <c r="N74" s="34"/>
      <c r="O74" s="34"/>
      <c r="P74" s="34"/>
      <c r="Q74" s="34"/>
      <c r="R74" s="34"/>
      <c r="S74" s="34"/>
      <c r="T74" s="34"/>
      <c r="U74" s="34"/>
      <c r="V74" s="34"/>
      <c r="W74" s="34"/>
      <c r="X74" s="34"/>
      <c r="Y74" s="34"/>
      <c r="Z74" s="34"/>
      <c r="AA74" s="34"/>
      <c r="AB74" s="34"/>
      <c r="AC74" s="34"/>
      <c r="AD74" s="34"/>
      <c r="AE74" s="34"/>
      <c r="AF74" s="34"/>
      <c r="AG74" s="34"/>
      <c r="AH74" s="34"/>
      <c r="AI74" s="34"/>
    </row>
    <row r="75" spans="2:35" x14ac:dyDescent="0.2">
      <c r="C75"/>
    </row>
    <row r="76" spans="2:35" x14ac:dyDescent="0.2">
      <c r="C76"/>
    </row>
    <row r="77" spans="2:35" x14ac:dyDescent="0.2">
      <c r="C77"/>
    </row>
    <row r="78" spans="2:35" x14ac:dyDescent="0.2">
      <c r="C78"/>
    </row>
    <row r="79" spans="2:35" x14ac:dyDescent="0.2">
      <c r="C79"/>
    </row>
    <row r="80" spans="2:35" x14ac:dyDescent="0.2">
      <c r="C80"/>
    </row>
    <row r="81" spans="3:3" x14ac:dyDescent="0.2">
      <c r="C81"/>
    </row>
    <row r="82" spans="3:3" x14ac:dyDescent="0.2">
      <c r="C82"/>
    </row>
    <row r="83" spans="3:3" x14ac:dyDescent="0.2">
      <c r="C83"/>
    </row>
    <row r="84" spans="3:3" x14ac:dyDescent="0.2">
      <c r="C84"/>
    </row>
    <row r="85" spans="3:3" x14ac:dyDescent="0.2">
      <c r="C85"/>
    </row>
    <row r="86" spans="3:3" x14ac:dyDescent="0.2">
      <c r="C86"/>
    </row>
    <row r="87" spans="3:3" x14ac:dyDescent="0.2">
      <c r="C87"/>
    </row>
    <row r="88" spans="3:3" x14ac:dyDescent="0.2">
      <c r="C88"/>
    </row>
    <row r="89" spans="3:3" x14ac:dyDescent="0.2">
      <c r="C89"/>
    </row>
    <row r="90" spans="3:3" x14ac:dyDescent="0.2">
      <c r="C90"/>
    </row>
    <row r="91" spans="3:3" x14ac:dyDescent="0.2">
      <c r="C91"/>
    </row>
    <row r="92" spans="3:3" x14ac:dyDescent="0.2">
      <c r="C92"/>
    </row>
    <row r="93" spans="3:3" x14ac:dyDescent="0.2">
      <c r="C93"/>
    </row>
    <row r="94" spans="3:3" x14ac:dyDescent="0.2">
      <c r="C94"/>
    </row>
    <row r="95" spans="3:3" x14ac:dyDescent="0.2">
      <c r="C95"/>
    </row>
    <row r="96" spans="3:3" x14ac:dyDescent="0.2">
      <c r="C96"/>
    </row>
    <row r="97" spans="3:3" x14ac:dyDescent="0.2">
      <c r="C97"/>
    </row>
    <row r="98" spans="3:3" x14ac:dyDescent="0.2">
      <c r="C98"/>
    </row>
    <row r="99" spans="3:3" x14ac:dyDescent="0.2">
      <c r="C99"/>
    </row>
    <row r="100" spans="3:3" x14ac:dyDescent="0.2">
      <c r="C100"/>
    </row>
    <row r="101" spans="3:3" x14ac:dyDescent="0.2">
      <c r="C101"/>
    </row>
    <row r="102" spans="3:3" x14ac:dyDescent="0.2">
      <c r="C102"/>
    </row>
    <row r="103" spans="3:3" x14ac:dyDescent="0.2">
      <c r="C103"/>
    </row>
    <row r="104" spans="3:3" x14ac:dyDescent="0.2">
      <c r="C104"/>
    </row>
    <row r="105" spans="3:3" x14ac:dyDescent="0.2">
      <c r="C105"/>
    </row>
    <row r="106" spans="3:3" x14ac:dyDescent="0.2">
      <c r="C106"/>
    </row>
    <row r="107" spans="3:3" x14ac:dyDescent="0.2">
      <c r="C107"/>
    </row>
    <row r="108" spans="3:3" x14ac:dyDescent="0.2">
      <c r="C108"/>
    </row>
    <row r="109" spans="3:3" x14ac:dyDescent="0.2">
      <c r="C109"/>
    </row>
    <row r="110" spans="3:3" x14ac:dyDescent="0.2">
      <c r="C110"/>
    </row>
    <row r="111" spans="3:3" x14ac:dyDescent="0.2">
      <c r="C111"/>
    </row>
    <row r="112" spans="3:3" x14ac:dyDescent="0.2">
      <c r="C112"/>
    </row>
    <row r="113" spans="3:3" x14ac:dyDescent="0.2">
      <c r="C113"/>
    </row>
    <row r="114" spans="3:3" x14ac:dyDescent="0.2">
      <c r="C114"/>
    </row>
    <row r="115" spans="3:3" x14ac:dyDescent="0.2">
      <c r="C115"/>
    </row>
    <row r="116" spans="3:3" x14ac:dyDescent="0.2">
      <c r="C116"/>
    </row>
    <row r="117" spans="3:3" x14ac:dyDescent="0.2">
      <c r="C117"/>
    </row>
    <row r="118" spans="3:3" x14ac:dyDescent="0.2">
      <c r="C118"/>
    </row>
    <row r="119" spans="3:3" x14ac:dyDescent="0.2">
      <c r="C119"/>
    </row>
    <row r="120" spans="3:3" x14ac:dyDescent="0.2">
      <c r="C120"/>
    </row>
    <row r="121" spans="3:3" x14ac:dyDescent="0.2">
      <c r="C121"/>
    </row>
    <row r="122" spans="3:3" x14ac:dyDescent="0.2">
      <c r="C122"/>
    </row>
    <row r="123" spans="3:3" x14ac:dyDescent="0.2">
      <c r="C123"/>
    </row>
    <row r="124" spans="3:3" x14ac:dyDescent="0.2">
      <c r="C124"/>
    </row>
    <row r="125" spans="3:3" x14ac:dyDescent="0.2">
      <c r="C125"/>
    </row>
    <row r="126" spans="3:3" x14ac:dyDescent="0.2">
      <c r="C126"/>
    </row>
    <row r="127" spans="3:3" x14ac:dyDescent="0.2">
      <c r="C127"/>
    </row>
    <row r="128" spans="3:3" x14ac:dyDescent="0.2">
      <c r="C128"/>
    </row>
    <row r="129" spans="3:21" x14ac:dyDescent="0.2">
      <c r="C129"/>
    </row>
    <row r="130" spans="3:21" x14ac:dyDescent="0.2">
      <c r="C130"/>
    </row>
    <row r="131" spans="3:21" x14ac:dyDescent="0.2">
      <c r="C131"/>
    </row>
    <row r="132" spans="3:21" x14ac:dyDescent="0.2">
      <c r="C132"/>
    </row>
    <row r="133" spans="3:21" x14ac:dyDescent="0.2">
      <c r="C133"/>
    </row>
    <row r="134" spans="3:21" x14ac:dyDescent="0.2">
      <c r="C134"/>
    </row>
    <row r="135" spans="3:21" x14ac:dyDescent="0.2">
      <c r="C135"/>
    </row>
    <row r="136" spans="3:21" x14ac:dyDescent="0.2">
      <c r="C136"/>
    </row>
    <row r="137" spans="3:21" x14ac:dyDescent="0.2">
      <c r="C137"/>
    </row>
    <row r="138" spans="3:21" x14ac:dyDescent="0.2">
      <c r="U138" s="53"/>
    </row>
  </sheetData>
  <phoneticPr fontId="0" type="noConversion"/>
  <pageMargins left="0.74803149606299202" right="0.74803149606299202" top="0.98425196850393704" bottom="0.98425196850393704" header="0.511811023622047" footer="0.511811023622047"/>
  <pageSetup scale="72" fitToHeight="0" orientation="landscape" r:id="rId1"/>
  <headerFooter alignWithMargins="0"/>
  <rowBreaks count="3" manualBreakCount="3">
    <brk id="26" max="16383" man="1"/>
    <brk id="52" max="16383" man="1"/>
    <brk id="66"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dimension ref="A1:AI137"/>
  <sheetViews>
    <sheetView view="pageBreakPreview" topLeftCell="B1" zoomScale="80" zoomScaleNormal="80" zoomScaleSheetLayoutView="80" workbookViewId="0">
      <pane xSplit="10" topLeftCell="T1" activePane="topRight" state="frozen"/>
      <selection activeCell="A2" sqref="A2"/>
      <selection pane="topRight" activeCell="A2" sqref="A2"/>
    </sheetView>
  </sheetViews>
  <sheetFormatPr defaultRowHeight="12.75" outlineLevelCol="1" x14ac:dyDescent="0.2"/>
  <cols>
    <col min="1" max="1" width="7.7109375" hidden="1" customWidth="1" outlineLevel="1"/>
    <col min="2" max="2" width="5" style="55" customWidth="1" collapsed="1"/>
    <col min="3" max="3" width="31.42578125" customWidth="1"/>
    <col min="4" max="11" width="6.7109375" hidden="1" customWidth="1" outlineLevel="1"/>
    <col min="12" max="12" width="9.140625" hidden="1" customWidth="1" outlineLevel="1" collapsed="1"/>
    <col min="13" max="13" width="9.140625" hidden="1" customWidth="1" outlineLevel="1"/>
    <col min="14" max="20" width="9" hidden="1" customWidth="1" outlineLevel="1"/>
    <col min="21" max="21" width="9" customWidth="1" collapsed="1"/>
    <col min="22" max="48" width="9" customWidth="1"/>
  </cols>
  <sheetData>
    <row r="1" spans="1:35" ht="15" x14ac:dyDescent="0.2">
      <c r="B1" s="28" t="str">
        <f>Index!B84</f>
        <v>Table 9c :   Average nominal wage rates by institution, FSM and states, FY2004-FY2018</v>
      </c>
    </row>
    <row r="2" spans="1:35" x14ac:dyDescent="0.2">
      <c r="B2"/>
    </row>
    <row r="3" spans="1:35" ht="20.100000000000001" customHeight="1" x14ac:dyDescent="0.2">
      <c r="B3" s="107" t="s">
        <v>37</v>
      </c>
      <c r="C3" s="54"/>
      <c r="D3" s="45" t="s">
        <v>84</v>
      </c>
      <c r="E3" s="45" t="s">
        <v>85</v>
      </c>
      <c r="F3" s="45" t="s">
        <v>86</v>
      </c>
      <c r="G3" s="45" t="s">
        <v>43</v>
      </c>
      <c r="H3" s="45" t="s">
        <v>44</v>
      </c>
      <c r="I3" s="45" t="s">
        <v>45</v>
      </c>
      <c r="J3" s="45" t="s">
        <v>46</v>
      </c>
      <c r="K3" s="45" t="s">
        <v>47</v>
      </c>
      <c r="L3" s="110" t="str">
        <f>GNI!C2</f>
        <v>FY1995</v>
      </c>
      <c r="M3" s="110" t="str">
        <f>GNI!D2</f>
        <v>FY1996</v>
      </c>
      <c r="N3" s="110" t="str">
        <f>GNI!E2</f>
        <v>FY1997</v>
      </c>
      <c r="O3" s="110" t="str">
        <f>GNI!F2</f>
        <v>FY1998</v>
      </c>
      <c r="P3" s="110" t="str">
        <f>GNI!G2</f>
        <v>FY1999</v>
      </c>
      <c r="Q3" s="110" t="str">
        <f>GNI!H2</f>
        <v>FY2000</v>
      </c>
      <c r="R3" s="110" t="str">
        <f>GNI!I2</f>
        <v>FY2001</v>
      </c>
      <c r="S3" s="110" t="str">
        <f>GNI!J2</f>
        <v>FY2002</v>
      </c>
      <c r="T3" s="110" t="str">
        <f>GNI!K2</f>
        <v>FY2003</v>
      </c>
      <c r="U3" s="110" t="str">
        <f>GNI!L2</f>
        <v>FY2004</v>
      </c>
      <c r="V3" s="110" t="str">
        <f>GNI!M2</f>
        <v>FY2005</v>
      </c>
      <c r="W3" s="110" t="str">
        <f>GNI!N2</f>
        <v>FY2006</v>
      </c>
      <c r="X3" s="110" t="str">
        <f>GNI!O2</f>
        <v>FY2007</v>
      </c>
      <c r="Y3" s="110" t="str">
        <f>GNI!P2</f>
        <v>FY2008</v>
      </c>
      <c r="Z3" s="110" t="str">
        <f>GNI!Q2</f>
        <v>FY2009</v>
      </c>
      <c r="AA3" s="110" t="str">
        <f>GNI!R2</f>
        <v>FY2010</v>
      </c>
      <c r="AB3" s="110" t="str">
        <f>GNI!S2</f>
        <v>FY2011</v>
      </c>
      <c r="AC3" s="110" t="str">
        <f>GNI!T2</f>
        <v>FY2012</v>
      </c>
      <c r="AD3" s="110" t="str">
        <f>GNI!U2</f>
        <v>FY2013</v>
      </c>
      <c r="AE3" s="110" t="str">
        <f>GNI!V2</f>
        <v>FY2014</v>
      </c>
      <c r="AF3" s="110" t="str">
        <f>GNI!W2</f>
        <v>FY2015</v>
      </c>
      <c r="AG3" s="110" t="str">
        <f>GNI!X2</f>
        <v>FY2016</v>
      </c>
      <c r="AH3" s="110" t="str">
        <f>GNI!Y2</f>
        <v>FY2017</v>
      </c>
      <c r="AI3" s="110" t="str">
        <f>GNI!Z2</f>
        <v>FY2018</v>
      </c>
    </row>
    <row r="4" spans="1:35" ht="20.100000000000001" customHeight="1" x14ac:dyDescent="0.2">
      <c r="A4" s="14" t="s">
        <v>37</v>
      </c>
      <c r="B4" s="55">
        <v>1.1000000000000001</v>
      </c>
      <c r="C4" s="5" t="s">
        <v>1</v>
      </c>
      <c r="D4" s="34"/>
      <c r="E4" s="34"/>
      <c r="F4" s="34"/>
      <c r="G4" s="34"/>
      <c r="H4" s="34"/>
      <c r="I4" s="34"/>
      <c r="J4" s="34"/>
      <c r="K4" s="34"/>
      <c r="L4" s="34">
        <v>3513.448191124643</v>
      </c>
      <c r="M4" s="34">
        <v>3649.7982966583527</v>
      </c>
      <c r="N4" s="34">
        <v>3640.5979886900436</v>
      </c>
      <c r="O4" s="34">
        <v>3643.5545679812953</v>
      </c>
      <c r="P4" s="34">
        <v>3689.9905977739922</v>
      </c>
      <c r="Q4" s="34">
        <v>3718.9113369656898</v>
      </c>
      <c r="R4" s="34">
        <v>3836.8205424280191</v>
      </c>
      <c r="S4" s="34">
        <v>3889.7836730501467</v>
      </c>
      <c r="T4" s="34">
        <v>3949.174912741536</v>
      </c>
      <c r="U4" s="34">
        <v>3904.2837287023876</v>
      </c>
      <c r="V4" s="34">
        <v>3947.3004133972254</v>
      </c>
      <c r="W4" s="34">
        <v>3981.574437760748</v>
      </c>
      <c r="X4" s="34">
        <v>3965.5443854605528</v>
      </c>
      <c r="Y4" s="34">
        <v>4218.6011301828175</v>
      </c>
      <c r="Z4" s="34">
        <v>4360.2323582096697</v>
      </c>
      <c r="AA4" s="34">
        <v>4528.8900805181092</v>
      </c>
      <c r="AB4" s="34">
        <v>4732.0760608881274</v>
      </c>
      <c r="AC4" s="34">
        <v>4894.5819856622866</v>
      </c>
      <c r="AD4" s="34">
        <v>4831.8902139785614</v>
      </c>
      <c r="AE4" s="34">
        <v>4687.6154951697463</v>
      </c>
      <c r="AF4" s="34">
        <v>4800.3863166728743</v>
      </c>
      <c r="AG4" s="34">
        <v>4888.8789345715795</v>
      </c>
      <c r="AH4" s="34">
        <v>4956.2271756332002</v>
      </c>
      <c r="AI4" s="34">
        <v>4833.2753502249652</v>
      </c>
    </row>
    <row r="5" spans="1:35" x14ac:dyDescent="0.2">
      <c r="A5" s="14"/>
      <c r="B5" s="55">
        <v>1.2</v>
      </c>
      <c r="C5" s="5" t="s">
        <v>90</v>
      </c>
      <c r="D5" s="34"/>
      <c r="E5" s="34"/>
      <c r="F5" s="34"/>
      <c r="G5" s="34"/>
      <c r="H5" s="34"/>
      <c r="I5" s="34"/>
      <c r="J5" s="34"/>
      <c r="K5" s="34"/>
      <c r="L5" s="34">
        <v>7576.4458464773916</v>
      </c>
      <c r="M5" s="34">
        <v>8047.674650698601</v>
      </c>
      <c r="N5" s="34">
        <v>8435.6436589443529</v>
      </c>
      <c r="O5" s="34">
        <v>8908.438634713144</v>
      </c>
      <c r="P5" s="34">
        <v>9627.0569717287763</v>
      </c>
      <c r="Q5" s="34">
        <v>9735.6297398823426</v>
      </c>
      <c r="R5" s="34">
        <v>10495.309917581515</v>
      </c>
      <c r="S5" s="34">
        <v>10459.177186449911</v>
      </c>
      <c r="T5" s="34">
        <v>10573.968794326242</v>
      </c>
      <c r="U5" s="34">
        <v>10783.131284113761</v>
      </c>
      <c r="V5" s="34">
        <v>11248.726799088246</v>
      </c>
      <c r="W5" s="34">
        <v>12044.52296819788</v>
      </c>
      <c r="X5" s="34">
        <v>12293.88188987689</v>
      </c>
      <c r="Y5" s="34">
        <v>12697.606461086638</v>
      </c>
      <c r="Z5" s="34">
        <v>12439.34947596675</v>
      </c>
      <c r="AA5" s="34">
        <v>12721.020191285867</v>
      </c>
      <c r="AB5" s="34">
        <v>13188.960573476701</v>
      </c>
      <c r="AC5" s="34">
        <v>13040.442857142856</v>
      </c>
      <c r="AD5" s="34">
        <v>13183.61410571011</v>
      </c>
      <c r="AE5" s="34">
        <v>13140.247456549385</v>
      </c>
      <c r="AF5" s="34">
        <v>13646.50868878357</v>
      </c>
      <c r="AG5" s="34">
        <v>13099.540831153734</v>
      </c>
      <c r="AH5" s="34">
        <v>13345.07050359712</v>
      </c>
      <c r="AI5" s="34">
        <v>14255.433255269319</v>
      </c>
    </row>
    <row r="6" spans="1:35" x14ac:dyDescent="0.2">
      <c r="A6" s="14"/>
      <c r="B6" s="55">
        <v>2</v>
      </c>
      <c r="C6" s="5" t="s">
        <v>92</v>
      </c>
      <c r="D6" s="34"/>
      <c r="E6" s="34"/>
      <c r="F6" s="34"/>
      <c r="G6" s="34"/>
      <c r="H6" s="34"/>
      <c r="I6" s="34"/>
      <c r="J6" s="34"/>
      <c r="K6" s="34"/>
      <c r="L6" s="34">
        <v>11651.563169164883</v>
      </c>
      <c r="M6" s="34">
        <v>12076.798245614036</v>
      </c>
      <c r="N6" s="34">
        <v>12177.767857142857</v>
      </c>
      <c r="O6" s="34">
        <v>12687.612761276127</v>
      </c>
      <c r="P6" s="34">
        <v>13995.374149659863</v>
      </c>
      <c r="Q6" s="34">
        <v>15372.078977932635</v>
      </c>
      <c r="R6" s="34">
        <v>15434.533029612756</v>
      </c>
      <c r="S6" s="34">
        <v>15189.327383442571</v>
      </c>
      <c r="T6" s="34">
        <v>15577.856500819544</v>
      </c>
      <c r="U6" s="34">
        <v>13551.401385872376</v>
      </c>
      <c r="V6" s="34">
        <v>12993.542168674699</v>
      </c>
      <c r="W6" s="34">
        <v>13764.613555291322</v>
      </c>
      <c r="X6" s="34">
        <v>17282.054691308778</v>
      </c>
      <c r="Y6" s="34">
        <v>14635.460674157302</v>
      </c>
      <c r="Z6" s="34">
        <v>14587.927927927931</v>
      </c>
      <c r="AA6" s="34">
        <v>14970.465356773528</v>
      </c>
      <c r="AB6" s="34">
        <v>14624.213649851632</v>
      </c>
      <c r="AC6" s="34">
        <v>14742.461611902299</v>
      </c>
      <c r="AD6" s="34">
        <v>15142.415765521275</v>
      </c>
      <c r="AE6" s="34">
        <v>14714.16</v>
      </c>
      <c r="AF6" s="34">
        <v>14735.351033361714</v>
      </c>
      <c r="AG6" s="34">
        <v>14423.800210621333</v>
      </c>
      <c r="AH6" s="34">
        <v>15053.835949590979</v>
      </c>
      <c r="AI6" s="34">
        <v>16074.048964218455</v>
      </c>
    </row>
    <row r="7" spans="1:35" x14ac:dyDescent="0.2">
      <c r="A7" s="14"/>
      <c r="B7" s="55">
        <v>3.1</v>
      </c>
      <c r="C7" s="5" t="s">
        <v>94</v>
      </c>
      <c r="D7" s="34"/>
      <c r="E7" s="34"/>
      <c r="F7" s="34"/>
      <c r="G7" s="34"/>
      <c r="H7" s="34"/>
      <c r="I7" s="34"/>
      <c r="J7" s="34"/>
      <c r="K7" s="34"/>
      <c r="L7" s="34">
        <v>14954.303680797819</v>
      </c>
      <c r="M7" s="34">
        <v>14827.46147574828</v>
      </c>
      <c r="N7" s="34">
        <v>14415.591526542263</v>
      </c>
      <c r="O7" s="34">
        <v>14159.076916425636</v>
      </c>
      <c r="P7" s="34">
        <v>12712.602515765459</v>
      </c>
      <c r="Q7" s="34">
        <v>12236.56751908397</v>
      </c>
      <c r="R7" s="34">
        <v>12160.56561270802</v>
      </c>
      <c r="S7" s="34">
        <v>12826.787017592855</v>
      </c>
      <c r="T7" s="34">
        <v>12571.184012153952</v>
      </c>
      <c r="U7" s="34">
        <v>12577.503781182213</v>
      </c>
      <c r="V7" s="34">
        <v>14632.25270779526</v>
      </c>
      <c r="W7" s="34">
        <v>14784.714657824135</v>
      </c>
      <c r="X7" s="34">
        <v>14470.631146344009</v>
      </c>
      <c r="Y7" s="34">
        <v>13422.018527647155</v>
      </c>
      <c r="Z7" s="34">
        <v>14987.256616141178</v>
      </c>
      <c r="AA7" s="34">
        <v>15783.016734377461</v>
      </c>
      <c r="AB7" s="34">
        <v>15954.896533463683</v>
      </c>
      <c r="AC7" s="34">
        <v>15583.074316959744</v>
      </c>
      <c r="AD7" s="34">
        <v>16877.598579213703</v>
      </c>
      <c r="AE7" s="34">
        <v>18301.580990801755</v>
      </c>
      <c r="AF7" s="34">
        <v>18717.705059518903</v>
      </c>
      <c r="AG7" s="34">
        <v>18695.64974413189</v>
      </c>
      <c r="AH7" s="34">
        <v>18134.533075435145</v>
      </c>
      <c r="AI7" s="34">
        <v>17796.787646809466</v>
      </c>
    </row>
    <row r="8" spans="1:35" x14ac:dyDescent="0.2">
      <c r="A8" s="14"/>
      <c r="B8" s="55">
        <v>3.2</v>
      </c>
      <c r="C8" s="5" t="s">
        <v>96</v>
      </c>
      <c r="D8" s="34"/>
      <c r="E8" s="34"/>
      <c r="F8" s="34"/>
      <c r="G8" s="34"/>
      <c r="H8" s="34"/>
      <c r="I8" s="34"/>
      <c r="J8" s="34"/>
      <c r="K8" s="34"/>
      <c r="L8" s="34">
        <v>8349.0985318208968</v>
      </c>
      <c r="M8" s="34">
        <v>8424.7915707201682</v>
      </c>
      <c r="N8" s="34">
        <v>7622.9135453247636</v>
      </c>
      <c r="O8" s="34">
        <v>7730.0989279956348</v>
      </c>
      <c r="P8" s="34">
        <v>7764.023401309606</v>
      </c>
      <c r="Q8" s="34">
        <v>7915.4339237172398</v>
      </c>
      <c r="R8" s="34">
        <v>8049.4115220737758</v>
      </c>
      <c r="S8" s="34">
        <v>8203.444004585217</v>
      </c>
      <c r="T8" s="34">
        <v>8526.6923515042381</v>
      </c>
      <c r="U8" s="34">
        <v>8271.9613131823353</v>
      </c>
      <c r="V8" s="34">
        <v>8134.7875866123513</v>
      </c>
      <c r="W8" s="34">
        <v>8010.9126565840343</v>
      </c>
      <c r="X8" s="34">
        <v>8148.6712357802844</v>
      </c>
      <c r="Y8" s="34">
        <v>8329.0715356084056</v>
      </c>
      <c r="Z8" s="34">
        <v>8828.920732880677</v>
      </c>
      <c r="AA8" s="34">
        <v>9151.8953600751411</v>
      </c>
      <c r="AB8" s="34">
        <v>9031.6634151708549</v>
      </c>
      <c r="AC8" s="34">
        <v>9341.1776719973404</v>
      </c>
      <c r="AD8" s="34">
        <v>9279.0179901388801</v>
      </c>
      <c r="AE8" s="34">
        <v>9427.3833103176185</v>
      </c>
      <c r="AF8" s="34">
        <v>9785.5805461641521</v>
      </c>
      <c r="AG8" s="34">
        <v>9604.9871065571861</v>
      </c>
      <c r="AH8" s="34">
        <v>9900.5682371396106</v>
      </c>
      <c r="AI8" s="34">
        <v>10100.198648942187</v>
      </c>
    </row>
    <row r="9" spans="1:35" x14ac:dyDescent="0.2">
      <c r="A9" s="14"/>
      <c r="B9" s="56" t="s">
        <v>97</v>
      </c>
      <c r="C9" s="46" t="s">
        <v>9</v>
      </c>
      <c r="D9" s="34"/>
      <c r="E9" s="34"/>
      <c r="F9" s="34"/>
      <c r="G9" s="34"/>
      <c r="H9" s="34"/>
      <c r="I9" s="34"/>
      <c r="J9" s="34"/>
      <c r="K9" s="34"/>
      <c r="L9" s="34">
        <v>1772.3426531417879</v>
      </c>
      <c r="M9" s="34">
        <v>1811.2428355706099</v>
      </c>
      <c r="N9" s="34">
        <v>1938.497435166714</v>
      </c>
      <c r="O9" s="34">
        <v>1748.5665514360392</v>
      </c>
      <c r="P9" s="34">
        <v>3402.8951763539026</v>
      </c>
      <c r="Q9" s="34">
        <v>3997.0239564640146</v>
      </c>
      <c r="R9" s="34">
        <v>3564.0361361758737</v>
      </c>
      <c r="S9" s="34">
        <v>3278.5033471402867</v>
      </c>
      <c r="T9" s="34">
        <v>3377.203593365387</v>
      </c>
      <c r="U9" s="34">
        <v>3229.5210947646228</v>
      </c>
      <c r="V9" s="34">
        <v>4786.8777693241764</v>
      </c>
      <c r="W9" s="34">
        <v>4941.9254237288133</v>
      </c>
      <c r="X9" s="34">
        <v>3712.7172234145983</v>
      </c>
      <c r="Y9" s="34">
        <v>4584.2926647701597</v>
      </c>
      <c r="Z9" s="34">
        <v>4614.2672265800393</v>
      </c>
      <c r="AA9" s="34">
        <v>4608.8769810176182</v>
      </c>
      <c r="AB9" s="34">
        <v>4698.0890052356026</v>
      </c>
      <c r="AC9" s="34">
        <v>4879.3720136518778</v>
      </c>
      <c r="AD9" s="34">
        <v>4880.5845511482257</v>
      </c>
      <c r="AE9" s="34">
        <v>4797</v>
      </c>
      <c r="AF9" s="34">
        <v>5177.3087818696886</v>
      </c>
      <c r="AG9" s="34">
        <v>4878.688524590164</v>
      </c>
      <c r="AH9" s="34">
        <v>5353.981805458362</v>
      </c>
      <c r="AI9" s="34">
        <v>5178.4871616932678</v>
      </c>
    </row>
    <row r="10" spans="1:35" x14ac:dyDescent="0.2">
      <c r="A10" s="14"/>
      <c r="B10" s="56" t="s">
        <v>98</v>
      </c>
      <c r="C10" s="46" t="s">
        <v>10</v>
      </c>
      <c r="D10" s="34"/>
      <c r="E10" s="34"/>
      <c r="F10" s="34"/>
      <c r="G10" s="34"/>
      <c r="H10" s="34"/>
      <c r="I10" s="34"/>
      <c r="J10" s="34"/>
      <c r="K10" s="34"/>
      <c r="L10" s="34">
        <v>8197.7551198105539</v>
      </c>
      <c r="M10" s="34">
        <v>8338.7832168977347</v>
      </c>
      <c r="N10" s="34">
        <v>8247.2297885422777</v>
      </c>
      <c r="O10" s="34">
        <v>9789.4476142303974</v>
      </c>
      <c r="P10" s="34">
        <v>7580.4878531370314</v>
      </c>
      <c r="Q10" s="34">
        <v>9045.3362933034114</v>
      </c>
      <c r="R10" s="34">
        <v>9066.5765995562761</v>
      </c>
      <c r="S10" s="34">
        <v>9679.255828348716</v>
      </c>
      <c r="T10" s="34">
        <v>9651.3232419799533</v>
      </c>
      <c r="U10" s="34">
        <v>9692.3693076592372</v>
      </c>
      <c r="V10" s="34">
        <v>9686.1223064824499</v>
      </c>
      <c r="W10" s="34">
        <v>11382.491501851388</v>
      </c>
      <c r="X10" s="34">
        <v>11574.175422524389</v>
      </c>
      <c r="Y10" s="34">
        <v>11993.563511141041</v>
      </c>
      <c r="Z10" s="34">
        <v>12574.307188851579</v>
      </c>
      <c r="AA10" s="34">
        <v>12606.205120621777</v>
      </c>
      <c r="AB10" s="34">
        <v>11874.007079862355</v>
      </c>
      <c r="AC10" s="34">
        <v>12760.292135306225</v>
      </c>
      <c r="AD10" s="34">
        <v>13211.396070187047</v>
      </c>
      <c r="AE10" s="34">
        <v>13622.96387586643</v>
      </c>
      <c r="AF10" s="34">
        <v>14010.231481342311</v>
      </c>
      <c r="AG10" s="34">
        <v>14155.106167496368</v>
      </c>
      <c r="AH10" s="34">
        <v>14213.851128001381</v>
      </c>
      <c r="AI10" s="34">
        <v>14622.3479576345</v>
      </c>
    </row>
    <row r="11" spans="1:35" x14ac:dyDescent="0.2">
      <c r="A11" s="14"/>
      <c r="B11" s="55">
        <v>4</v>
      </c>
      <c r="C11" s="5" t="s">
        <v>104</v>
      </c>
      <c r="D11" s="34"/>
      <c r="E11" s="34"/>
      <c r="F11" s="34"/>
      <c r="G11" s="34"/>
      <c r="H11" s="34"/>
      <c r="I11" s="34"/>
      <c r="J11" s="34"/>
      <c r="K11" s="34"/>
      <c r="L11" s="34">
        <v>3388.6175807663412</v>
      </c>
      <c r="M11" s="34">
        <v>3364.6849584721908</v>
      </c>
      <c r="N11" s="34">
        <v>3501.9286888270217</v>
      </c>
      <c r="O11" s="34">
        <v>3437.6854840017513</v>
      </c>
      <c r="P11" s="34">
        <v>3399.1499772595394</v>
      </c>
      <c r="Q11" s="34">
        <v>3921.4302101900712</v>
      </c>
      <c r="R11" s="34">
        <v>4251.4656771799637</v>
      </c>
      <c r="S11" s="34">
        <v>4273.4892154011932</v>
      </c>
      <c r="T11" s="34">
        <v>4299.5169082125612</v>
      </c>
      <c r="U11" s="34">
        <v>4543.5376321203084</v>
      </c>
      <c r="V11" s="34">
        <v>5110.1323295432494</v>
      </c>
      <c r="W11" s="34">
        <v>5073.3804809052335</v>
      </c>
      <c r="X11" s="34">
        <v>5236.54921752886</v>
      </c>
      <c r="Y11" s="34">
        <v>5542.6823684547908</v>
      </c>
      <c r="Z11" s="34">
        <v>5717.4548865956622</v>
      </c>
      <c r="AA11" s="34">
        <v>5954.6430155210655</v>
      </c>
      <c r="AB11" s="34">
        <v>6132.9040543674082</v>
      </c>
      <c r="AC11" s="34">
        <v>6391.2613681296953</v>
      </c>
      <c r="AD11" s="34">
        <v>6640.8960573476706</v>
      </c>
      <c r="AE11" s="34">
        <v>7075.6831245127014</v>
      </c>
      <c r="AF11" s="34">
        <v>7175.9320875523827</v>
      </c>
      <c r="AG11" s="34">
        <v>7254.3712320775066</v>
      </c>
      <c r="AH11" s="34">
        <v>7515.4674899193569</v>
      </c>
      <c r="AI11" s="34">
        <v>7902.0127775710216</v>
      </c>
    </row>
    <row r="12" spans="1:35" x14ac:dyDescent="0.2">
      <c r="A12" s="14"/>
      <c r="B12" s="56" t="s">
        <v>102</v>
      </c>
      <c r="C12" s="48" t="s">
        <v>103</v>
      </c>
      <c r="D12" s="34"/>
      <c r="E12" s="34"/>
      <c r="F12" s="34"/>
      <c r="G12" s="34"/>
      <c r="H12" s="34"/>
      <c r="I12" s="34"/>
      <c r="J12" s="34"/>
      <c r="K12" s="34"/>
      <c r="L12" s="34">
        <v>6056.0391730141464</v>
      </c>
      <c r="M12" s="34">
        <v>6923.4567901234559</v>
      </c>
      <c r="N12" s="34">
        <v>6718.0518319928506</v>
      </c>
      <c r="O12" s="34">
        <v>7470.4950495049497</v>
      </c>
      <c r="P12" s="34">
        <v>7967.2380952380945</v>
      </c>
      <c r="Q12" s="34">
        <v>8667.7477477477478</v>
      </c>
      <c r="R12" s="34">
        <v>8925.0847457627115</v>
      </c>
      <c r="S12" s="34">
        <v>9406.6141732283468</v>
      </c>
      <c r="T12" s="34">
        <v>9393.4426229508208</v>
      </c>
      <c r="U12" s="34">
        <v>9082</v>
      </c>
      <c r="V12" s="34">
        <v>10480</v>
      </c>
      <c r="W12" s="34">
        <v>11650.666666666666</v>
      </c>
      <c r="X12" s="34">
        <v>12332.410738998062</v>
      </c>
      <c r="Y12" s="34">
        <v>12587.310344827587</v>
      </c>
      <c r="Z12" s="34">
        <v>13346.122448979593</v>
      </c>
      <c r="AA12" s="34">
        <v>13915.172413793103</v>
      </c>
      <c r="AB12" s="34">
        <v>11900.202020202019</v>
      </c>
      <c r="AC12" s="34">
        <v>11820.645161290322</v>
      </c>
      <c r="AD12" s="34">
        <v>11651.052631578945</v>
      </c>
      <c r="AE12" s="34">
        <v>12190.04975124378</v>
      </c>
      <c r="AF12" s="34">
        <v>13419.708737864077</v>
      </c>
      <c r="AG12" s="34">
        <v>11184.180064308683</v>
      </c>
      <c r="AH12" s="34">
        <v>11591.39534883721</v>
      </c>
      <c r="AI12" s="34">
        <v>12749.78102189781</v>
      </c>
    </row>
    <row r="13" spans="1:35" s="66" customFormat="1" ht="20.100000000000001" customHeight="1" x14ac:dyDescent="0.2">
      <c r="B13" s="62"/>
      <c r="C13" s="51" t="s">
        <v>35</v>
      </c>
      <c r="D13" s="38"/>
      <c r="E13" s="38"/>
      <c r="F13" s="38"/>
      <c r="G13" s="38"/>
      <c r="H13" s="38"/>
      <c r="I13" s="38"/>
      <c r="J13" s="38"/>
      <c r="K13" s="38"/>
      <c r="L13" s="104">
        <v>6107.3458718462252</v>
      </c>
      <c r="M13" s="104">
        <v>6232.51128808669</v>
      </c>
      <c r="N13" s="104">
        <v>6012.1812252497029</v>
      </c>
      <c r="O13" s="104">
        <v>6033.5344296477188</v>
      </c>
      <c r="P13" s="104">
        <v>6142.0645207300349</v>
      </c>
      <c r="Q13" s="104">
        <v>6256.5237137969179</v>
      </c>
      <c r="R13" s="104">
        <v>6424.1192631783279</v>
      </c>
      <c r="S13" s="104">
        <v>6540.4485266164975</v>
      </c>
      <c r="T13" s="104">
        <v>6675.3136407946231</v>
      </c>
      <c r="U13" s="104">
        <v>6627.0873929981208</v>
      </c>
      <c r="V13" s="104">
        <v>6792.3940824774891</v>
      </c>
      <c r="W13" s="104">
        <v>6910.1375709839658</v>
      </c>
      <c r="X13" s="104">
        <v>6943.3406282102833</v>
      </c>
      <c r="Y13" s="104">
        <v>7193.1761786843417</v>
      </c>
      <c r="Z13" s="104">
        <v>7483.3046415499466</v>
      </c>
      <c r="AA13" s="104">
        <v>7654.2923724004195</v>
      </c>
      <c r="AB13" s="104">
        <v>7663.4544525831698</v>
      </c>
      <c r="AC13" s="104">
        <v>7904.6838571269982</v>
      </c>
      <c r="AD13" s="104">
        <v>7964.7967789341255</v>
      </c>
      <c r="AE13" s="104">
        <v>8056.3761617789551</v>
      </c>
      <c r="AF13" s="104">
        <v>8287.5814255996374</v>
      </c>
      <c r="AG13" s="104">
        <v>8217.8438594908148</v>
      </c>
      <c r="AH13" s="104">
        <v>8389.3470963603158</v>
      </c>
      <c r="AI13" s="104">
        <v>8484.5446951140566</v>
      </c>
    </row>
    <row r="14" spans="1:35" s="2" customFormat="1" ht="20.100000000000001" customHeight="1" x14ac:dyDescent="0.2">
      <c r="A14" s="57"/>
      <c r="B14" s="737" t="s">
        <v>39</v>
      </c>
      <c r="C14" s="738"/>
      <c r="D14" s="739"/>
      <c r="E14" s="739"/>
      <c r="F14" s="739"/>
      <c r="G14" s="739"/>
      <c r="H14" s="739"/>
      <c r="I14" s="739"/>
      <c r="J14" s="739"/>
      <c r="K14" s="739"/>
      <c r="L14" s="66"/>
      <c r="M14" s="66"/>
      <c r="N14" s="66"/>
      <c r="O14" s="66"/>
      <c r="P14" s="66"/>
      <c r="Q14" s="66"/>
      <c r="R14" s="66"/>
      <c r="S14" s="66"/>
      <c r="T14" s="66"/>
      <c r="U14" s="66"/>
      <c r="V14" s="66"/>
      <c r="W14" s="66"/>
      <c r="X14" s="66"/>
      <c r="Y14" s="66"/>
      <c r="Z14" s="66"/>
      <c r="AA14" s="66"/>
      <c r="AB14" s="66"/>
      <c r="AC14" s="66"/>
      <c r="AD14" s="66"/>
      <c r="AE14" s="66"/>
      <c r="AF14" s="66"/>
      <c r="AG14" s="66"/>
      <c r="AH14" s="66"/>
      <c r="AI14" s="66"/>
    </row>
    <row r="15" spans="1:35" ht="20.100000000000001" customHeight="1" x14ac:dyDescent="0.2">
      <c r="A15" t="s">
        <v>39</v>
      </c>
      <c r="B15" s="68">
        <v>1.1000000000000001</v>
      </c>
      <c r="C15" s="138" t="s">
        <v>1</v>
      </c>
      <c r="D15" s="94"/>
      <c r="E15" s="94"/>
      <c r="F15" s="94"/>
      <c r="G15" s="94"/>
      <c r="H15" s="94"/>
      <c r="I15" s="94"/>
      <c r="J15" s="94"/>
      <c r="K15" s="94"/>
      <c r="L15" s="94">
        <v>2915.8626198083066</v>
      </c>
      <c r="M15" s="94">
        <v>2930.2143182854538</v>
      </c>
      <c r="N15" s="94">
        <v>2887.6274773908021</v>
      </c>
      <c r="O15" s="94">
        <v>2879.5351660969523</v>
      </c>
      <c r="P15" s="94">
        <v>2914.9992225159385</v>
      </c>
      <c r="Q15" s="94">
        <v>3052.6252148906751</v>
      </c>
      <c r="R15" s="94">
        <v>3110.5952697905568</v>
      </c>
      <c r="S15" s="94">
        <v>3247.272200492539</v>
      </c>
      <c r="T15" s="94">
        <v>3300.6200676437429</v>
      </c>
      <c r="U15" s="94">
        <v>3217.3833394397625</v>
      </c>
      <c r="V15" s="94">
        <v>3137.8234790059983</v>
      </c>
      <c r="W15" s="94">
        <v>3186.0491497898352</v>
      </c>
      <c r="X15" s="94">
        <v>3069.7691756272402</v>
      </c>
      <c r="Y15" s="94">
        <v>3260.2530802530805</v>
      </c>
      <c r="Z15" s="94">
        <v>3387.282666614039</v>
      </c>
      <c r="AA15" s="94">
        <v>3833.9153662308449</v>
      </c>
      <c r="AB15" s="94">
        <v>4012.5628645137972</v>
      </c>
      <c r="AC15" s="94">
        <v>4112.4241664577585</v>
      </c>
      <c r="AD15" s="94">
        <v>3958.4196891191714</v>
      </c>
      <c r="AE15" s="94">
        <v>3716.2850234675016</v>
      </c>
      <c r="AF15" s="94">
        <v>3603.4513521048229</v>
      </c>
      <c r="AG15" s="94">
        <v>4125.7224340762023</v>
      </c>
      <c r="AH15" s="94">
        <v>4214.8280028657282</v>
      </c>
      <c r="AI15" s="94">
        <v>3956.6670101918494</v>
      </c>
    </row>
    <row r="16" spans="1:35" x14ac:dyDescent="0.2">
      <c r="B16" s="55">
        <v>1.2</v>
      </c>
      <c r="C16" s="5" t="s">
        <v>90</v>
      </c>
      <c r="D16" s="42"/>
      <c r="E16" s="42"/>
      <c r="F16" s="42"/>
      <c r="G16" s="42"/>
      <c r="H16" s="42"/>
      <c r="I16" s="42"/>
      <c r="J16" s="42"/>
      <c r="K16" s="42"/>
      <c r="L16" s="42" t="s">
        <v>1467</v>
      </c>
      <c r="M16" s="42">
        <v>6936.0451977401135</v>
      </c>
      <c r="N16" s="42">
        <v>7594.5915492957747</v>
      </c>
      <c r="O16" s="42">
        <v>8505.04347826087</v>
      </c>
      <c r="P16" s="42">
        <v>10102.025974025973</v>
      </c>
      <c r="Q16" s="42">
        <v>10755.3</v>
      </c>
      <c r="R16" s="42">
        <v>10637.092731829574</v>
      </c>
      <c r="S16" s="42">
        <v>10089.64824120603</v>
      </c>
      <c r="T16" s="42">
        <v>10361.35064935065</v>
      </c>
      <c r="U16" s="42">
        <v>9593.1868131868141</v>
      </c>
      <c r="V16" s="42">
        <v>8911.1656441717787</v>
      </c>
      <c r="W16" s="42">
        <v>9871.4920634920636</v>
      </c>
      <c r="X16" s="42">
        <v>10131.672131147541</v>
      </c>
      <c r="Y16" s="42">
        <v>8868.5925925925931</v>
      </c>
      <c r="Z16" s="42">
        <v>8406.05577689243</v>
      </c>
      <c r="AA16" s="42">
        <v>7701.5827338129493</v>
      </c>
      <c r="AB16" s="42">
        <v>9149.6035242290745</v>
      </c>
      <c r="AC16" s="42">
        <v>9442.5112107623318</v>
      </c>
      <c r="AD16" s="42">
        <v>10249.333333333334</v>
      </c>
      <c r="AE16" s="42">
        <v>10722.5</v>
      </c>
      <c r="AF16" s="42">
        <v>10286.344827586207</v>
      </c>
      <c r="AG16" s="42">
        <v>10515.733333333334</v>
      </c>
      <c r="AH16" s="42">
        <v>10008.831168831168</v>
      </c>
      <c r="AI16" s="42">
        <v>11933.088235294119</v>
      </c>
    </row>
    <row r="17" spans="1:35" x14ac:dyDescent="0.2">
      <c r="B17" s="55">
        <v>2</v>
      </c>
      <c r="C17" s="5" t="s">
        <v>92</v>
      </c>
      <c r="D17" s="42"/>
      <c r="E17" s="42"/>
      <c r="F17" s="42"/>
      <c r="G17" s="42"/>
      <c r="H17" s="42"/>
      <c r="I17" s="42"/>
      <c r="J17" s="42"/>
      <c r="K17" s="42"/>
      <c r="L17" s="42">
        <v>11620</v>
      </c>
      <c r="M17" s="42">
        <v>13453.333333333334</v>
      </c>
      <c r="N17" s="42">
        <v>11936.842105263158</v>
      </c>
      <c r="O17" s="42">
        <v>12078.202247191011</v>
      </c>
      <c r="P17" s="42">
        <v>14450.697674418605</v>
      </c>
      <c r="Q17" s="42">
        <v>16053.488372093021</v>
      </c>
      <c r="R17" s="42">
        <v>16104.651162790698</v>
      </c>
      <c r="S17" s="42">
        <v>13377.272727272726</v>
      </c>
      <c r="T17" s="42">
        <v>11845.714285714286</v>
      </c>
      <c r="U17" s="42">
        <v>11038.245614035088</v>
      </c>
      <c r="V17" s="42">
        <v>8804.1935483870966</v>
      </c>
      <c r="W17" s="42">
        <v>9174.0625</v>
      </c>
      <c r="X17" s="42">
        <v>11182.8125</v>
      </c>
      <c r="Y17" s="42">
        <v>11363.4375</v>
      </c>
      <c r="Z17" s="42">
        <v>12291.130434782608</v>
      </c>
      <c r="AA17" s="42">
        <v>13329.259259259257</v>
      </c>
      <c r="AB17" s="42">
        <v>15178.317757009345</v>
      </c>
      <c r="AC17" s="42">
        <v>14779.649122807019</v>
      </c>
      <c r="AD17" s="42">
        <v>15539.417475728154</v>
      </c>
      <c r="AE17" s="42">
        <v>14893.944954128441</v>
      </c>
      <c r="AF17" s="42">
        <v>14780.854700854699</v>
      </c>
      <c r="AG17" s="42">
        <v>15230.95652173913</v>
      </c>
      <c r="AH17" s="42">
        <v>13503.12925170068</v>
      </c>
      <c r="AI17" s="42">
        <v>16616.062992125982</v>
      </c>
    </row>
    <row r="18" spans="1:35" x14ac:dyDescent="0.2">
      <c r="B18" s="55">
        <v>3.1</v>
      </c>
      <c r="C18" s="5" t="s">
        <v>94</v>
      </c>
      <c r="D18" s="42"/>
      <c r="E18" s="42"/>
      <c r="F18" s="42"/>
      <c r="G18" s="42"/>
      <c r="H18" s="42"/>
      <c r="I18" s="42"/>
      <c r="J18" s="42"/>
      <c r="K18" s="42"/>
      <c r="L18" s="42">
        <v>14748.689702282083</v>
      </c>
      <c r="M18" s="42">
        <v>14623.59151226531</v>
      </c>
      <c r="N18" s="42">
        <v>14217.384562868245</v>
      </c>
      <c r="O18" s="42">
        <v>13964.396896610682</v>
      </c>
      <c r="P18" s="42">
        <v>8340.6903386489648</v>
      </c>
      <c r="Q18" s="42">
        <v>7803.4700932934338</v>
      </c>
      <c r="R18" s="42">
        <v>7526.9905244578913</v>
      </c>
      <c r="S18" s="42">
        <v>8244.1974587396853</v>
      </c>
      <c r="T18" s="42">
        <v>8219.8948580735214</v>
      </c>
      <c r="U18" s="42">
        <v>8190.0154880321043</v>
      </c>
      <c r="V18" s="42">
        <v>13919.241862917399</v>
      </c>
      <c r="W18" s="42">
        <v>14021.82730127441</v>
      </c>
      <c r="X18" s="42">
        <v>12068.975112732096</v>
      </c>
      <c r="Y18" s="42">
        <v>9491.7916256157641</v>
      </c>
      <c r="Z18" s="42">
        <v>10666.726686507938</v>
      </c>
      <c r="AA18" s="42">
        <v>11215.72566257272</v>
      </c>
      <c r="AB18" s="42">
        <v>11464.523587171139</v>
      </c>
      <c r="AC18" s="42">
        <v>11354.455910666153</v>
      </c>
      <c r="AD18" s="42">
        <v>13291.884200567647</v>
      </c>
      <c r="AE18" s="42">
        <v>17101.812448889723</v>
      </c>
      <c r="AF18" s="42">
        <v>17788.376978912456</v>
      </c>
      <c r="AG18" s="42">
        <v>18069.940305635151</v>
      </c>
      <c r="AH18" s="42">
        <v>15916.217618852701</v>
      </c>
      <c r="AI18" s="42">
        <v>13244.032593619972</v>
      </c>
    </row>
    <row r="19" spans="1:35" x14ac:dyDescent="0.2">
      <c r="B19" s="55">
        <v>3.2</v>
      </c>
      <c r="C19" s="5" t="s">
        <v>96</v>
      </c>
      <c r="D19" s="42"/>
      <c r="E19" s="42"/>
      <c r="F19" s="42"/>
      <c r="G19" s="42"/>
      <c r="H19" s="42"/>
      <c r="I19" s="42"/>
      <c r="J19" s="42"/>
      <c r="K19" s="42"/>
      <c r="L19" s="42">
        <v>7335.5986492963239</v>
      </c>
      <c r="M19" s="42">
        <v>7249.8121323385749</v>
      </c>
      <c r="N19" s="42">
        <v>6119.0056137939446</v>
      </c>
      <c r="O19" s="42">
        <v>6202.7680773967968</v>
      </c>
      <c r="P19" s="42">
        <v>6092.0152940871212</v>
      </c>
      <c r="Q19" s="42">
        <v>6672.7402581209226</v>
      </c>
      <c r="R19" s="42">
        <v>7110.9256059822092</v>
      </c>
      <c r="S19" s="42">
        <v>7021.2212043674699</v>
      </c>
      <c r="T19" s="42">
        <v>7389.6466932153598</v>
      </c>
      <c r="U19" s="42">
        <v>7011.074350009626</v>
      </c>
      <c r="V19" s="42">
        <v>7189.288545233474</v>
      </c>
      <c r="W19" s="42">
        <v>6816.2376820564814</v>
      </c>
      <c r="X19" s="42">
        <v>7010.6112895406914</v>
      </c>
      <c r="Y19" s="42">
        <v>6696.8210602934487</v>
      </c>
      <c r="Z19" s="42">
        <v>7811.96133085156</v>
      </c>
      <c r="AA19" s="42">
        <v>8544.5252928459831</v>
      </c>
      <c r="AB19" s="42">
        <v>8182.0382837395091</v>
      </c>
      <c r="AC19" s="42">
        <v>8789.107735310201</v>
      </c>
      <c r="AD19" s="42">
        <v>8588.234103886025</v>
      </c>
      <c r="AE19" s="42">
        <v>8951.4747432356144</v>
      </c>
      <c r="AF19" s="42">
        <v>9980.5320521158519</v>
      </c>
      <c r="AG19" s="42">
        <v>9223.5820201207243</v>
      </c>
      <c r="AH19" s="42">
        <v>9440.5178649509653</v>
      </c>
      <c r="AI19" s="42">
        <v>9616.7363665856155</v>
      </c>
    </row>
    <row r="20" spans="1:35" x14ac:dyDescent="0.2">
      <c r="B20" s="56" t="s">
        <v>97</v>
      </c>
      <c r="C20" s="46" t="s">
        <v>9</v>
      </c>
      <c r="D20" s="42"/>
      <c r="E20" s="42"/>
      <c r="F20" s="42"/>
      <c r="G20" s="42"/>
      <c r="H20" s="42"/>
      <c r="I20" s="42"/>
      <c r="J20" s="42"/>
      <c r="K20" s="42"/>
      <c r="L20" s="42">
        <v>1191.1079456288178</v>
      </c>
      <c r="M20" s="42">
        <v>1112.9396905588885</v>
      </c>
      <c r="N20" s="42">
        <v>1165.1366223652367</v>
      </c>
      <c r="O20" s="42">
        <v>1078.4634976756367</v>
      </c>
      <c r="P20" s="42">
        <v>3355.9169934261772</v>
      </c>
      <c r="Q20" s="42">
        <v>4279.9088214590047</v>
      </c>
      <c r="R20" s="42">
        <v>3224.4841281018498</v>
      </c>
      <c r="S20" s="42">
        <v>2948.1012127505342</v>
      </c>
      <c r="T20" s="42">
        <v>2848.573845321795</v>
      </c>
      <c r="U20" s="42">
        <v>1518.1954236371157</v>
      </c>
      <c r="V20" s="42">
        <v>4714.48820708114</v>
      </c>
      <c r="W20" s="42">
        <v>5709.3094170403601</v>
      </c>
      <c r="X20" s="42">
        <v>2285.709520766773</v>
      </c>
      <c r="Y20" s="42">
        <v>2329.090909090909</v>
      </c>
      <c r="Z20" s="42">
        <v>2581.4814814814813</v>
      </c>
      <c r="AA20" s="42">
        <v>1633.7777777777778</v>
      </c>
      <c r="AB20" s="42">
        <v>2489.9999999999995</v>
      </c>
      <c r="AC20" s="42" t="s">
        <v>1467</v>
      </c>
      <c r="AD20" s="42" t="s">
        <v>1467</v>
      </c>
      <c r="AE20" s="42" t="s">
        <v>1467</v>
      </c>
      <c r="AF20" s="42" t="s">
        <v>1467</v>
      </c>
      <c r="AG20" s="42">
        <v>2491.5384615384614</v>
      </c>
      <c r="AH20" s="42">
        <v>3509.166666666667</v>
      </c>
      <c r="AI20" s="42">
        <v>3069.2307692307691</v>
      </c>
    </row>
    <row r="21" spans="1:35" x14ac:dyDescent="0.2">
      <c r="B21" s="56" t="s">
        <v>98</v>
      </c>
      <c r="C21" s="46" t="s">
        <v>10</v>
      </c>
      <c r="D21" s="42"/>
      <c r="E21" s="42"/>
      <c r="F21" s="42"/>
      <c r="G21" s="42"/>
      <c r="H21" s="42"/>
      <c r="I21" s="42"/>
      <c r="J21" s="42"/>
      <c r="K21" s="42"/>
      <c r="L21" s="42">
        <v>5529.9578161159043</v>
      </c>
      <c r="M21" s="42">
        <v>5517.8965594902247</v>
      </c>
      <c r="N21" s="42">
        <v>5060.3784065841392</v>
      </c>
      <c r="O21" s="42">
        <v>5525.4039448728581</v>
      </c>
      <c r="P21" s="42">
        <v>3622.3578668149594</v>
      </c>
      <c r="Q21" s="42">
        <v>5467.6023810194974</v>
      </c>
      <c r="R21" s="42">
        <v>5998.9106083385559</v>
      </c>
      <c r="S21" s="42">
        <v>6737.9075122790582</v>
      </c>
      <c r="T21" s="42">
        <v>6179.5950585152841</v>
      </c>
      <c r="U21" s="42">
        <v>6454.4589085652333</v>
      </c>
      <c r="V21" s="42">
        <v>4873.0354202648241</v>
      </c>
      <c r="W21" s="42">
        <v>6711.3470900842522</v>
      </c>
      <c r="X21" s="42">
        <v>8378.9701461574732</v>
      </c>
      <c r="Y21" s="42">
        <v>8576.0379675994118</v>
      </c>
      <c r="Z21" s="42">
        <v>9078.3911594023957</v>
      </c>
      <c r="AA21" s="42">
        <v>4917.7567260325877</v>
      </c>
      <c r="AB21" s="42">
        <v>4854.1228591228592</v>
      </c>
      <c r="AC21" s="42">
        <v>5115.7575816016597</v>
      </c>
      <c r="AD21" s="42">
        <v>5329.7978021978015</v>
      </c>
      <c r="AE21" s="42">
        <v>4422.5311707523251</v>
      </c>
      <c r="AF21" s="42">
        <v>4223.1158961367955</v>
      </c>
      <c r="AG21" s="42">
        <v>5003.3446455505282</v>
      </c>
      <c r="AH21" s="42">
        <v>5013.650238650238</v>
      </c>
      <c r="AI21" s="42">
        <v>4818.5685367264314</v>
      </c>
    </row>
    <row r="22" spans="1:35" x14ac:dyDescent="0.2">
      <c r="B22" s="55">
        <v>4</v>
      </c>
      <c r="C22" s="5" t="s">
        <v>104</v>
      </c>
      <c r="D22" s="42"/>
      <c r="E22" s="42"/>
      <c r="F22" s="42"/>
      <c r="G22" s="42"/>
      <c r="H22" s="42"/>
      <c r="I22" s="42">
        <v>25</v>
      </c>
      <c r="J22" s="42"/>
      <c r="K22" s="42"/>
      <c r="L22" s="42">
        <v>2287.8146889520772</v>
      </c>
      <c r="M22" s="42">
        <v>2342.1043324491602</v>
      </c>
      <c r="N22" s="42">
        <v>2267.6165454055513</v>
      </c>
      <c r="O22" s="42">
        <v>2303.9153930311968</v>
      </c>
      <c r="P22" s="42">
        <v>2210.2915508436231</v>
      </c>
      <c r="Q22" s="42">
        <v>2562.0422460460672</v>
      </c>
      <c r="R22" s="42">
        <v>2785.2365930599371</v>
      </c>
      <c r="S22" s="42">
        <v>2778.7119856887298</v>
      </c>
      <c r="T22" s="42">
        <v>2759.2405063291139</v>
      </c>
      <c r="U22" s="42">
        <v>2832.9829312618035</v>
      </c>
      <c r="V22" s="42">
        <v>3260.7952846709095</v>
      </c>
      <c r="W22" s="42">
        <v>3027.1755725190837</v>
      </c>
      <c r="X22" s="42">
        <v>3227.2435640388162</v>
      </c>
      <c r="Y22" s="42">
        <v>3488.0730223123728</v>
      </c>
      <c r="Z22" s="42">
        <v>3409.555473463859</v>
      </c>
      <c r="AA22" s="42">
        <v>3435.4045954045955</v>
      </c>
      <c r="AB22" s="42">
        <v>3566.070686070686</v>
      </c>
      <c r="AC22" s="42">
        <v>3834.595791805094</v>
      </c>
      <c r="AD22" s="42">
        <v>3953.1987247608927</v>
      </c>
      <c r="AE22" s="42">
        <v>4646.821791174496</v>
      </c>
      <c r="AF22" s="42">
        <v>4700.1543759648503</v>
      </c>
      <c r="AG22" s="42">
        <v>4844.1494217894106</v>
      </c>
      <c r="AH22" s="42">
        <v>5647.6899772784654</v>
      </c>
      <c r="AI22" s="42">
        <v>6395.1264367816084</v>
      </c>
    </row>
    <row r="23" spans="1:35" s="66" customFormat="1" ht="20.100000000000001" customHeight="1" x14ac:dyDescent="0.2">
      <c r="B23" s="62"/>
      <c r="C23" s="103" t="s">
        <v>35</v>
      </c>
      <c r="D23" s="38"/>
      <c r="E23" s="38"/>
      <c r="F23" s="38"/>
      <c r="G23" s="38"/>
      <c r="H23" s="38"/>
      <c r="I23" s="38"/>
      <c r="J23" s="38"/>
      <c r="K23" s="38"/>
      <c r="L23" s="104">
        <v>4940.0367874131171</v>
      </c>
      <c r="M23" s="104">
        <v>4954.3724466906342</v>
      </c>
      <c r="N23" s="104">
        <v>4420.0373991687566</v>
      </c>
      <c r="O23" s="104">
        <v>4284.6790676800019</v>
      </c>
      <c r="P23" s="104">
        <v>4682.6495489792105</v>
      </c>
      <c r="Q23" s="104">
        <v>5105.6154858479122</v>
      </c>
      <c r="R23" s="104">
        <v>5417.6306907611997</v>
      </c>
      <c r="S23" s="104">
        <v>5363.7732004948994</v>
      </c>
      <c r="T23" s="104">
        <v>5437.0538303150861</v>
      </c>
      <c r="U23" s="104">
        <v>5295.2618934942902</v>
      </c>
      <c r="V23" s="104">
        <v>5475.0977517889187</v>
      </c>
      <c r="W23" s="104">
        <v>5544.7770400069976</v>
      </c>
      <c r="X23" s="104">
        <v>5416.6865531715966</v>
      </c>
      <c r="Y23" s="104">
        <v>5453.1062065759988</v>
      </c>
      <c r="Z23" s="104">
        <v>6015.7423464528028</v>
      </c>
      <c r="AA23" s="104">
        <v>6366.4802257336341</v>
      </c>
      <c r="AB23" s="104">
        <v>6218.4798652293121</v>
      </c>
      <c r="AC23" s="104">
        <v>6542.1039102733994</v>
      </c>
      <c r="AD23" s="104">
        <v>6467.2911635483242</v>
      </c>
      <c r="AE23" s="104">
        <v>6663.1172293027776</v>
      </c>
      <c r="AF23" s="104">
        <v>6968.0860316426615</v>
      </c>
      <c r="AG23" s="104">
        <v>6837.2658378461383</v>
      </c>
      <c r="AH23" s="104">
        <v>7053.8618856414896</v>
      </c>
      <c r="AI23" s="104">
        <v>7102.51756290292</v>
      </c>
    </row>
    <row r="24" spans="1:35" s="240" customFormat="1" ht="20.100000000000001" customHeight="1" x14ac:dyDescent="0.2">
      <c r="C24" s="1183" t="s">
        <v>106</v>
      </c>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row>
    <row r="25" spans="1:35" ht="15" x14ac:dyDescent="0.2">
      <c r="B25" s="790" t="str">
        <f>CONCATENATE(B$1,", continued")</f>
        <v>Table 9c :   Average nominal wage rates by institution, FSM and states, FY2004-FY2018, continued</v>
      </c>
    </row>
    <row r="26" spans="1:35" x14ac:dyDescent="0.2">
      <c r="B26" s="33"/>
      <c r="C26" s="33"/>
    </row>
    <row r="27" spans="1:35" ht="20.100000000000001" customHeight="1" x14ac:dyDescent="0.25">
      <c r="B27" s="577" t="s">
        <v>40</v>
      </c>
      <c r="C27" s="578"/>
      <c r="D27" s="54"/>
      <c r="E27" s="54"/>
      <c r="F27" s="54"/>
      <c r="G27" s="54"/>
      <c r="H27" s="54"/>
      <c r="I27" s="54"/>
      <c r="J27" s="54"/>
      <c r="K27" s="1"/>
      <c r="L27" s="1" t="str">
        <f t="shared" ref="L27:AI27" si="0">L$3</f>
        <v>FY1995</v>
      </c>
      <c r="M27" s="1" t="str">
        <f t="shared" si="0"/>
        <v>FY1996</v>
      </c>
      <c r="N27" s="1" t="str">
        <f t="shared" si="0"/>
        <v>FY1997</v>
      </c>
      <c r="O27" s="1" t="str">
        <f t="shared" si="0"/>
        <v>FY1998</v>
      </c>
      <c r="P27" s="1" t="str">
        <f t="shared" si="0"/>
        <v>FY1999</v>
      </c>
      <c r="Q27" s="1" t="str">
        <f t="shared" si="0"/>
        <v>FY2000</v>
      </c>
      <c r="R27" s="1" t="str">
        <f t="shared" si="0"/>
        <v>FY2001</v>
      </c>
      <c r="S27" s="1" t="str">
        <f t="shared" si="0"/>
        <v>FY2002</v>
      </c>
      <c r="T27" s="1" t="str">
        <f t="shared" si="0"/>
        <v>FY2003</v>
      </c>
      <c r="U27" s="1" t="str">
        <f t="shared" si="0"/>
        <v>FY2004</v>
      </c>
      <c r="V27" s="1" t="str">
        <f t="shared" si="0"/>
        <v>FY2005</v>
      </c>
      <c r="W27" s="1" t="str">
        <f t="shared" si="0"/>
        <v>FY2006</v>
      </c>
      <c r="X27" s="1" t="str">
        <f t="shared" si="0"/>
        <v>FY2007</v>
      </c>
      <c r="Y27" s="1" t="str">
        <f t="shared" si="0"/>
        <v>FY2008</v>
      </c>
      <c r="Z27" s="1" t="str">
        <f t="shared" si="0"/>
        <v>FY2009</v>
      </c>
      <c r="AA27" s="1" t="str">
        <f t="shared" si="0"/>
        <v>FY2010</v>
      </c>
      <c r="AB27" s="1" t="str">
        <f t="shared" si="0"/>
        <v>FY2011</v>
      </c>
      <c r="AC27" s="1" t="str">
        <f t="shared" si="0"/>
        <v>FY2012</v>
      </c>
      <c r="AD27" s="1" t="str">
        <f t="shared" si="0"/>
        <v>FY2013</v>
      </c>
      <c r="AE27" s="1" t="str">
        <f t="shared" si="0"/>
        <v>FY2014</v>
      </c>
      <c r="AF27" s="1" t="str">
        <f t="shared" si="0"/>
        <v>FY2015</v>
      </c>
      <c r="AG27" s="1" t="str">
        <f t="shared" si="0"/>
        <v>FY2016</v>
      </c>
      <c r="AH27" s="1" t="str">
        <f t="shared" si="0"/>
        <v>FY2017</v>
      </c>
      <c r="AI27" s="1" t="str">
        <f t="shared" si="0"/>
        <v>FY2018</v>
      </c>
    </row>
    <row r="28" spans="1:35" ht="20.100000000000001" customHeight="1" x14ac:dyDescent="0.2">
      <c r="A28" t="s">
        <v>40</v>
      </c>
      <c r="B28" s="55">
        <v>1.1000000000000001</v>
      </c>
      <c r="C28" s="5" t="s">
        <v>1</v>
      </c>
      <c r="D28" s="42"/>
      <c r="E28" s="42"/>
      <c r="F28" s="42"/>
      <c r="G28" s="42"/>
      <c r="H28" s="42"/>
      <c r="I28" s="42"/>
      <c r="J28" s="42"/>
      <c r="K28" s="42"/>
      <c r="L28" s="42">
        <v>2836.7126250337928</v>
      </c>
      <c r="M28" s="42">
        <v>2961.5462334303265</v>
      </c>
      <c r="N28" s="42">
        <v>2928.2722513089006</v>
      </c>
      <c r="O28" s="42">
        <v>3009.7691123653158</v>
      </c>
      <c r="P28" s="42">
        <v>2941.3127124659118</v>
      </c>
      <c r="Q28" s="42">
        <v>2928.7298724925395</v>
      </c>
      <c r="R28" s="42">
        <v>2984.0546308151943</v>
      </c>
      <c r="S28" s="42">
        <v>2957.9247668181356</v>
      </c>
      <c r="T28" s="42">
        <v>2952.7397260273974</v>
      </c>
      <c r="U28" s="42">
        <v>3113.168757588021</v>
      </c>
      <c r="V28" s="42">
        <v>3138.2541133455206</v>
      </c>
      <c r="W28" s="42">
        <v>3217.868708676292</v>
      </c>
      <c r="X28" s="42">
        <v>3408.0558209977821</v>
      </c>
      <c r="Y28" s="42">
        <v>3517.4801679888005</v>
      </c>
      <c r="Z28" s="42">
        <v>3969.8591134455846</v>
      </c>
      <c r="AA28" s="42">
        <v>3617.2481783111875</v>
      </c>
      <c r="AB28" s="42">
        <v>3933.2548664554092</v>
      </c>
      <c r="AC28" s="42">
        <v>4741.569579288026</v>
      </c>
      <c r="AD28" s="42">
        <v>4340.2209005947316</v>
      </c>
      <c r="AE28" s="42">
        <v>3817.7242845717183</v>
      </c>
      <c r="AF28" s="42">
        <v>3917.2727272727275</v>
      </c>
      <c r="AG28" s="42">
        <v>3550.3546099290779</v>
      </c>
      <c r="AH28" s="42">
        <v>3780.6203768033024</v>
      </c>
      <c r="AI28" s="42">
        <v>3881.5677666052966</v>
      </c>
    </row>
    <row r="29" spans="1:35" x14ac:dyDescent="0.2">
      <c r="B29" s="55">
        <v>1.2</v>
      </c>
      <c r="C29" s="5" t="s">
        <v>90</v>
      </c>
      <c r="D29" s="42"/>
      <c r="E29" s="42"/>
      <c r="F29" s="42"/>
      <c r="G29" s="42"/>
      <c r="H29" s="42"/>
      <c r="I29" s="42"/>
      <c r="J29" s="42"/>
      <c r="K29" s="42"/>
      <c r="L29" s="42">
        <v>6438.2905982905986</v>
      </c>
      <c r="M29" s="42">
        <v>5844.7398843930632</v>
      </c>
      <c r="N29" s="42">
        <v>8784.2735042735058</v>
      </c>
      <c r="O29" s="42">
        <v>8429.9206349206361</v>
      </c>
      <c r="P29" s="42">
        <v>8721.3350488155593</v>
      </c>
      <c r="Q29" s="42">
        <v>8600.3891050583679</v>
      </c>
      <c r="R29" s="42">
        <v>10236.209150326798</v>
      </c>
      <c r="S29" s="42">
        <v>10404.778156996586</v>
      </c>
      <c r="T29" s="42">
        <v>9675.6164383561645</v>
      </c>
      <c r="U29" s="42">
        <v>9691.7472118959104</v>
      </c>
      <c r="V29" s="42">
        <v>10320.723981900454</v>
      </c>
      <c r="W29" s="42">
        <v>11143.474178403756</v>
      </c>
      <c r="X29" s="42">
        <v>10880.418848167539</v>
      </c>
      <c r="Y29" s="42">
        <v>10794.86033519553</v>
      </c>
      <c r="Z29" s="42">
        <v>10272.839506172841</v>
      </c>
      <c r="AA29" s="42">
        <v>10835.675675675675</v>
      </c>
      <c r="AB29" s="42">
        <v>10851.948051948053</v>
      </c>
      <c r="AC29" s="42">
        <v>10266.569343065694</v>
      </c>
      <c r="AD29" s="42">
        <v>10759.36</v>
      </c>
      <c r="AE29" s="42">
        <v>10842.627737226279</v>
      </c>
      <c r="AF29" s="42">
        <v>10288.372093023256</v>
      </c>
      <c r="AG29" s="42">
        <v>11201.355932203389</v>
      </c>
      <c r="AH29" s="42">
        <v>12324.912280701754</v>
      </c>
      <c r="AI29" s="42">
        <v>13796.060606060604</v>
      </c>
    </row>
    <row r="30" spans="1:35" x14ac:dyDescent="0.2">
      <c r="B30" s="55">
        <v>2</v>
      </c>
      <c r="C30" s="5" t="s">
        <v>92</v>
      </c>
      <c r="D30" s="42"/>
      <c r="E30" s="42"/>
      <c r="F30" s="42"/>
      <c r="G30" s="42"/>
      <c r="H30" s="42"/>
      <c r="I30" s="42"/>
      <c r="J30" s="42"/>
      <c r="K30" s="42"/>
      <c r="L30" s="42" t="s">
        <v>1467</v>
      </c>
      <c r="M30" s="42" t="s">
        <v>1467</v>
      </c>
      <c r="N30" s="42" t="s">
        <v>1467</v>
      </c>
      <c r="O30" s="42" t="s">
        <v>1467</v>
      </c>
      <c r="P30" s="42" t="s">
        <v>1467</v>
      </c>
      <c r="Q30" s="42" t="s">
        <v>1467</v>
      </c>
      <c r="R30" s="42" t="s">
        <v>1467</v>
      </c>
      <c r="S30" s="42" t="s">
        <v>1467</v>
      </c>
      <c r="T30" s="42" t="s">
        <v>1467</v>
      </c>
      <c r="U30" s="42" t="s">
        <v>1467</v>
      </c>
      <c r="V30" s="42" t="s">
        <v>1467</v>
      </c>
      <c r="W30" s="42" t="s">
        <v>1467</v>
      </c>
      <c r="X30" s="42" t="s">
        <v>1467</v>
      </c>
      <c r="Y30" s="42" t="s">
        <v>1467</v>
      </c>
      <c r="Z30" s="42" t="s">
        <v>1467</v>
      </c>
      <c r="AA30" s="42">
        <v>10558.095238095237</v>
      </c>
      <c r="AB30" s="42">
        <v>9979.6078431372534</v>
      </c>
      <c r="AC30" s="42">
        <v>9620.317002881844</v>
      </c>
      <c r="AD30" s="42">
        <v>10886.91437802908</v>
      </c>
      <c r="AE30" s="42">
        <v>7598.9333333333334</v>
      </c>
      <c r="AF30" s="42">
        <v>8984.4000000000015</v>
      </c>
      <c r="AG30" s="42">
        <v>8829.0265486725657</v>
      </c>
      <c r="AH30" s="42">
        <v>12325.783132530119</v>
      </c>
      <c r="AI30" s="42">
        <v>15609.411764705883</v>
      </c>
    </row>
    <row r="31" spans="1:35" x14ac:dyDescent="0.2">
      <c r="B31" s="55">
        <v>3.1</v>
      </c>
      <c r="C31" s="5" t="s">
        <v>94</v>
      </c>
      <c r="D31" s="42"/>
      <c r="E31" s="42"/>
      <c r="F31" s="42"/>
      <c r="G31" s="42"/>
      <c r="H31" s="42"/>
      <c r="I31" s="42"/>
      <c r="J31" s="42"/>
      <c r="K31" s="42"/>
      <c r="L31" s="42">
        <v>12626.40455922111</v>
      </c>
      <c r="M31" s="42">
        <v>12519.307563578599</v>
      </c>
      <c r="N31" s="42">
        <v>12171.552381159867</v>
      </c>
      <c r="O31" s="42">
        <v>11954.968760028631</v>
      </c>
      <c r="P31" s="42">
        <v>11946.312645418328</v>
      </c>
      <c r="Q31" s="42">
        <v>12200.613126760565</v>
      </c>
      <c r="R31" s="42">
        <v>11776.228578553617</v>
      </c>
      <c r="S31" s="42">
        <v>12676.025654450261</v>
      </c>
      <c r="T31" s="42">
        <v>12444.735849056604</v>
      </c>
      <c r="U31" s="42">
        <v>12339.01275261324</v>
      </c>
      <c r="V31" s="42">
        <v>12684.591111111113</v>
      </c>
      <c r="W31" s="42">
        <v>12946.640965166909</v>
      </c>
      <c r="X31" s="42">
        <v>10767.261347708896</v>
      </c>
      <c r="Y31" s="42">
        <v>8562.1370725200086</v>
      </c>
      <c r="Z31" s="42">
        <v>9853.0994166144337</v>
      </c>
      <c r="AA31" s="42">
        <v>10103.381889572931</v>
      </c>
      <c r="AB31" s="42">
        <v>10228.240658582272</v>
      </c>
      <c r="AC31" s="42">
        <v>10177.661508216555</v>
      </c>
      <c r="AD31" s="42">
        <v>11252.208066808813</v>
      </c>
      <c r="AE31" s="42">
        <v>14368.310928303903</v>
      </c>
      <c r="AF31" s="42">
        <v>14411.852015920904</v>
      </c>
      <c r="AG31" s="42">
        <v>15107.173689619731</v>
      </c>
      <c r="AH31" s="42">
        <v>13039.630726121612</v>
      </c>
      <c r="AI31" s="42">
        <v>13382.870427444894</v>
      </c>
    </row>
    <row r="32" spans="1:35" x14ac:dyDescent="0.2">
      <c r="B32" s="55">
        <v>3.2</v>
      </c>
      <c r="C32" s="5" t="s">
        <v>96</v>
      </c>
      <c r="D32" s="42"/>
      <c r="E32" s="42"/>
      <c r="F32" s="42"/>
      <c r="G32" s="42"/>
      <c r="H32" s="42"/>
      <c r="I32" s="42"/>
      <c r="J32" s="42"/>
      <c r="K32" s="42"/>
      <c r="L32" s="42">
        <v>7449.2724530280257</v>
      </c>
      <c r="M32" s="42">
        <v>7542.9248062001798</v>
      </c>
      <c r="N32" s="42">
        <v>7563.0528950911967</v>
      </c>
      <c r="O32" s="42">
        <v>6846.7462155494022</v>
      </c>
      <c r="P32" s="42">
        <v>7413.3778365992421</v>
      </c>
      <c r="Q32" s="42">
        <v>7510.2659327594392</v>
      </c>
      <c r="R32" s="42">
        <v>7744.2741899897756</v>
      </c>
      <c r="S32" s="42">
        <v>9061.974012827337</v>
      </c>
      <c r="T32" s="42">
        <v>8530.1145721181001</v>
      </c>
      <c r="U32" s="42">
        <v>8233.3241236734211</v>
      </c>
      <c r="V32" s="42">
        <v>8207.1439080969867</v>
      </c>
      <c r="W32" s="42">
        <v>8237.297922125259</v>
      </c>
      <c r="X32" s="42">
        <v>8461.1138584681939</v>
      </c>
      <c r="Y32" s="42">
        <v>8668.3157575570694</v>
      </c>
      <c r="Z32" s="42">
        <v>8823.3220578375222</v>
      </c>
      <c r="AA32" s="42">
        <v>8888.0281914426287</v>
      </c>
      <c r="AB32" s="42">
        <v>8929.3060064935071</v>
      </c>
      <c r="AC32" s="42">
        <v>8978.5063095058158</v>
      </c>
      <c r="AD32" s="42">
        <v>9054.4813190712775</v>
      </c>
      <c r="AE32" s="42">
        <v>8877.382829292912</v>
      </c>
      <c r="AF32" s="42">
        <v>8919.8895612284869</v>
      </c>
      <c r="AG32" s="42">
        <v>9049.1384726130491</v>
      </c>
      <c r="AH32" s="42">
        <v>9264.6089027595281</v>
      </c>
      <c r="AI32" s="42">
        <v>9502.6885764147592</v>
      </c>
    </row>
    <row r="33" spans="1:35" x14ac:dyDescent="0.2">
      <c r="B33" s="56" t="s">
        <v>97</v>
      </c>
      <c r="C33" s="46" t="s">
        <v>9</v>
      </c>
      <c r="D33" s="42"/>
      <c r="E33" s="42"/>
      <c r="F33" s="42"/>
      <c r="G33" s="42"/>
      <c r="H33" s="42"/>
      <c r="I33" s="42"/>
      <c r="J33" s="42"/>
      <c r="K33" s="42"/>
      <c r="L33" s="42">
        <v>2533.8370565045989</v>
      </c>
      <c r="M33" s="42">
        <v>2903.1147540983607</v>
      </c>
      <c r="N33" s="42">
        <v>3029.308755760369</v>
      </c>
      <c r="O33" s="42">
        <v>2980.8849557522121</v>
      </c>
      <c r="P33" s="42">
        <v>3010.9767441860463</v>
      </c>
      <c r="Q33" s="42">
        <v>3185.7407407407409</v>
      </c>
      <c r="R33" s="42">
        <v>3040</v>
      </c>
      <c r="S33" s="42">
        <v>2911.4573437203112</v>
      </c>
      <c r="T33" s="42">
        <v>2855</v>
      </c>
      <c r="U33" s="42">
        <v>3552.3943661971834</v>
      </c>
      <c r="V33" s="42">
        <v>4267.5200000000004</v>
      </c>
      <c r="W33" s="42">
        <v>3970.1492537313434</v>
      </c>
      <c r="X33" s="42">
        <v>3370.4379562043791</v>
      </c>
      <c r="Y33" s="42">
        <v>3735.1108033240998</v>
      </c>
      <c r="Z33" s="42">
        <v>3866.8114368440106</v>
      </c>
      <c r="AA33" s="42">
        <v>4166.7930250189538</v>
      </c>
      <c r="AB33" s="42">
        <v>3972.9523809523812</v>
      </c>
      <c r="AC33" s="42">
        <v>4297.0370370370374</v>
      </c>
      <c r="AD33" s="42">
        <v>5136.9072164948448</v>
      </c>
      <c r="AE33" s="42">
        <v>4907.7227722772277</v>
      </c>
      <c r="AF33" s="42">
        <v>5352.6213592233016</v>
      </c>
      <c r="AG33" s="42">
        <v>5388.363636363636</v>
      </c>
      <c r="AH33" s="42">
        <v>5638.4761904761899</v>
      </c>
      <c r="AI33" s="42">
        <v>5598.2456140350878</v>
      </c>
    </row>
    <row r="34" spans="1:35" x14ac:dyDescent="0.2">
      <c r="B34" s="56" t="s">
        <v>98</v>
      </c>
      <c r="C34" s="46" t="s">
        <v>10</v>
      </c>
      <c r="D34" s="42"/>
      <c r="E34" s="42"/>
      <c r="F34" s="42"/>
      <c r="G34" s="42"/>
      <c r="H34" s="42"/>
      <c r="I34" s="42"/>
      <c r="J34" s="42"/>
      <c r="K34" s="42"/>
      <c r="L34" s="42">
        <v>1914.8235294117646</v>
      </c>
      <c r="M34" s="42">
        <v>1016.315789473684</v>
      </c>
      <c r="N34" s="42" t="s">
        <v>1467</v>
      </c>
      <c r="O34" s="42" t="s">
        <v>1467</v>
      </c>
      <c r="P34" s="42">
        <v>830.22222222222217</v>
      </c>
      <c r="Q34" s="42" t="s">
        <v>1467</v>
      </c>
      <c r="R34" s="42">
        <v>2593.3333333333335</v>
      </c>
      <c r="S34" s="42">
        <v>2853.5672514619882</v>
      </c>
      <c r="T34" s="42">
        <v>1042.2727272727273</v>
      </c>
      <c r="U34" s="42">
        <v>2302.608695652174</v>
      </c>
      <c r="V34" s="42">
        <v>1871.1764705882351</v>
      </c>
      <c r="W34" s="42">
        <v>2414.6341463414633</v>
      </c>
      <c r="X34" s="42">
        <v>2801.3157894736846</v>
      </c>
      <c r="Y34" s="42">
        <v>3762.1428571428573</v>
      </c>
      <c r="Z34" s="42">
        <v>5204.4465775188673</v>
      </c>
      <c r="AA34" s="42">
        <v>5233.3815551537073</v>
      </c>
      <c r="AB34" s="42">
        <v>5377.5261324041812</v>
      </c>
      <c r="AC34" s="42">
        <v>5399.3368606701933</v>
      </c>
      <c r="AD34" s="42">
        <v>5433.5619047619048</v>
      </c>
      <c r="AE34" s="42">
        <v>5905.8752515090546</v>
      </c>
      <c r="AF34" s="42">
        <v>6859.6780684104624</v>
      </c>
      <c r="AG34" s="42">
        <v>9122.5968206550733</v>
      </c>
      <c r="AH34" s="42">
        <v>8175.7422969187683</v>
      </c>
      <c r="AI34" s="42">
        <v>8901.2010919017284</v>
      </c>
    </row>
    <row r="35" spans="1:35" x14ac:dyDescent="0.2">
      <c r="B35" s="55">
        <v>4</v>
      </c>
      <c r="C35" s="5" t="s">
        <v>104</v>
      </c>
      <c r="D35" s="42"/>
      <c r="E35" s="42"/>
      <c r="F35" s="42"/>
      <c r="G35" s="42"/>
      <c r="H35" s="42"/>
      <c r="I35" s="42"/>
      <c r="J35" s="42"/>
      <c r="K35" s="42"/>
      <c r="L35" s="42">
        <v>364.63157894736844</v>
      </c>
      <c r="M35" s="42" t="s">
        <v>1467</v>
      </c>
      <c r="N35" s="42" t="s">
        <v>1467</v>
      </c>
      <c r="O35" s="42" t="s">
        <v>1467</v>
      </c>
      <c r="P35" s="42" t="s">
        <v>1467</v>
      </c>
      <c r="Q35" s="42" t="s">
        <v>1467</v>
      </c>
      <c r="R35" s="42" t="s">
        <v>1467</v>
      </c>
      <c r="S35" s="42" t="s">
        <v>1467</v>
      </c>
      <c r="T35" s="42" t="s">
        <v>1467</v>
      </c>
      <c r="U35" s="42" t="s">
        <v>1467</v>
      </c>
      <c r="V35" s="42" t="s">
        <v>1467</v>
      </c>
      <c r="W35" s="42" t="s">
        <v>1467</v>
      </c>
      <c r="X35" s="42">
        <v>4617.1428571428578</v>
      </c>
      <c r="Y35" s="42">
        <v>7214.2857142857147</v>
      </c>
      <c r="Z35" s="42">
        <v>6230.434782608696</v>
      </c>
      <c r="AA35" s="42">
        <v>6405.333333333333</v>
      </c>
      <c r="AB35" s="42">
        <v>6914.8936170212774</v>
      </c>
      <c r="AC35" s="42">
        <v>7135.454545454545</v>
      </c>
      <c r="AD35" s="42">
        <v>8431.0000000000018</v>
      </c>
      <c r="AE35" s="42" t="s">
        <v>1467</v>
      </c>
      <c r="AF35" s="42">
        <v>5568.125</v>
      </c>
      <c r="AG35" s="42" t="s">
        <v>1467</v>
      </c>
      <c r="AH35" s="42">
        <v>6186</v>
      </c>
      <c r="AI35" s="42" t="s">
        <v>1467</v>
      </c>
    </row>
    <row r="36" spans="1:35" s="66" customFormat="1" ht="20.100000000000001" customHeight="1" x14ac:dyDescent="0.2">
      <c r="B36" s="62"/>
      <c r="C36" s="51" t="s">
        <v>35</v>
      </c>
      <c r="D36" s="38"/>
      <c r="E36" s="38"/>
      <c r="F36" s="38"/>
      <c r="G36" s="38"/>
      <c r="H36" s="38"/>
      <c r="I36" s="38"/>
      <c r="J36" s="38"/>
      <c r="K36" s="38"/>
      <c r="L36" s="104">
        <v>5721.8749104887811</v>
      </c>
      <c r="M36" s="104">
        <v>5779.6348889837873</v>
      </c>
      <c r="N36" s="104">
        <v>6043.7209811667581</v>
      </c>
      <c r="O36" s="104">
        <v>5623.2993780722463</v>
      </c>
      <c r="P36" s="104">
        <v>5714.4514003083286</v>
      </c>
      <c r="Q36" s="104">
        <v>5615.1498049120901</v>
      </c>
      <c r="R36" s="104">
        <v>5686.3667229657613</v>
      </c>
      <c r="S36" s="104">
        <v>6358.5930768525768</v>
      </c>
      <c r="T36" s="104">
        <v>5938.8926217126391</v>
      </c>
      <c r="U36" s="104">
        <v>6051.065319551617</v>
      </c>
      <c r="V36" s="104">
        <v>6191.7259122493651</v>
      </c>
      <c r="W36" s="104">
        <v>6260.7518595625088</v>
      </c>
      <c r="X36" s="104">
        <v>6315.3131185829279</v>
      </c>
      <c r="Y36" s="104">
        <v>6369.178451857033</v>
      </c>
      <c r="Z36" s="104">
        <v>6511.0646252897541</v>
      </c>
      <c r="AA36" s="104">
        <v>6507.0952866371381</v>
      </c>
      <c r="AB36" s="104">
        <v>6749.4732758138916</v>
      </c>
      <c r="AC36" s="104">
        <v>6998.1017749814628</v>
      </c>
      <c r="AD36" s="104">
        <v>6961.6957920359846</v>
      </c>
      <c r="AE36" s="104">
        <v>6825.7033439246588</v>
      </c>
      <c r="AF36" s="104">
        <v>6944.1409967692025</v>
      </c>
      <c r="AG36" s="104">
        <v>6890.7547081847288</v>
      </c>
      <c r="AH36" s="104">
        <v>7108.0943455499664</v>
      </c>
      <c r="AI36" s="104">
        <v>7245.9151793094561</v>
      </c>
    </row>
    <row r="37" spans="1:35" s="2" customFormat="1" ht="20.100000000000001" customHeight="1" x14ac:dyDescent="0.2">
      <c r="A37" s="57"/>
      <c r="B37" s="737" t="s">
        <v>41</v>
      </c>
      <c r="C37" s="738"/>
      <c r="D37" s="739"/>
      <c r="E37" s="739"/>
      <c r="F37" s="739"/>
      <c r="G37" s="739"/>
      <c r="H37" s="739"/>
      <c r="I37" s="739"/>
      <c r="J37" s="739"/>
      <c r="K37" s="739"/>
      <c r="L37" s="66"/>
      <c r="M37" s="66"/>
      <c r="N37" s="66"/>
      <c r="O37" s="66"/>
      <c r="P37" s="66"/>
      <c r="Q37" s="66"/>
      <c r="R37" s="66"/>
      <c r="S37" s="66"/>
      <c r="T37" s="66"/>
      <c r="U37" s="66"/>
      <c r="V37" s="66"/>
      <c r="W37" s="66"/>
      <c r="X37" s="66"/>
      <c r="Y37" s="66"/>
      <c r="Z37" s="66"/>
      <c r="AA37" s="66"/>
      <c r="AB37" s="66"/>
      <c r="AC37" s="66"/>
      <c r="AD37" s="66"/>
      <c r="AE37" s="66"/>
      <c r="AF37" s="66"/>
      <c r="AG37" s="66"/>
      <c r="AH37" s="66"/>
      <c r="AI37" s="66"/>
    </row>
    <row r="38" spans="1:35" ht="20.100000000000001" customHeight="1" x14ac:dyDescent="0.2">
      <c r="A38" t="s">
        <v>41</v>
      </c>
      <c r="B38" s="55">
        <v>1.1000000000000001</v>
      </c>
      <c r="C38" s="5" t="s">
        <v>1</v>
      </c>
      <c r="D38" s="42"/>
      <c r="E38" s="42"/>
      <c r="F38" s="42"/>
      <c r="G38" s="42"/>
      <c r="H38" s="42"/>
      <c r="I38" s="42"/>
      <c r="J38" s="42"/>
      <c r="K38" s="42"/>
      <c r="L38" s="42">
        <v>4042.0135836995605</v>
      </c>
      <c r="M38" s="42">
        <v>4278.3769282360836</v>
      </c>
      <c r="N38" s="42">
        <v>4225.8076001466898</v>
      </c>
      <c r="O38" s="42">
        <v>4112.8180760482574</v>
      </c>
      <c r="P38" s="42">
        <v>4329.3517904796945</v>
      </c>
      <c r="Q38" s="42">
        <v>4359.3159388128179</v>
      </c>
      <c r="R38" s="42">
        <v>4450.6562681490086</v>
      </c>
      <c r="S38" s="42">
        <v>4427.1098350549864</v>
      </c>
      <c r="T38" s="42">
        <v>4488.5590139221431</v>
      </c>
      <c r="U38" s="42">
        <v>4345.6386109476161</v>
      </c>
      <c r="V38" s="42">
        <v>4392.3195627712585</v>
      </c>
      <c r="W38" s="42">
        <v>4388.2809508615182</v>
      </c>
      <c r="X38" s="42">
        <v>4375.0030089848287</v>
      </c>
      <c r="Y38" s="42">
        <v>4618.9272170383338</v>
      </c>
      <c r="Z38" s="42">
        <v>4706.7270985334226</v>
      </c>
      <c r="AA38" s="42">
        <v>4902.4885478271535</v>
      </c>
      <c r="AB38" s="42">
        <v>5141.5761537963617</v>
      </c>
      <c r="AC38" s="42">
        <v>5217.26187150838</v>
      </c>
      <c r="AD38" s="42">
        <v>5246.0550090426668</v>
      </c>
      <c r="AE38" s="42">
        <v>5175.3611962449613</v>
      </c>
      <c r="AF38" s="42">
        <v>5419.1351301501118</v>
      </c>
      <c r="AG38" s="42">
        <v>5470.5720664658538</v>
      </c>
      <c r="AH38" s="42">
        <v>5524.1660021455218</v>
      </c>
      <c r="AI38" s="42">
        <v>5451.5317110355572</v>
      </c>
    </row>
    <row r="39" spans="1:35" x14ac:dyDescent="0.2">
      <c r="B39" s="55">
        <v>1.2</v>
      </c>
      <c r="C39" s="5" t="s">
        <v>90</v>
      </c>
      <c r="D39" s="42"/>
      <c r="E39" s="42"/>
      <c r="F39" s="42"/>
      <c r="G39" s="42"/>
      <c r="H39" s="42"/>
      <c r="I39" s="42"/>
      <c r="J39" s="42"/>
      <c r="K39" s="42"/>
      <c r="L39" s="42">
        <v>8117.9763469119571</v>
      </c>
      <c r="M39" s="42">
        <v>8958.7206532834298</v>
      </c>
      <c r="N39" s="42">
        <v>9338.7209302325573</v>
      </c>
      <c r="O39" s="42">
        <v>9898.2935153583603</v>
      </c>
      <c r="P39" s="42">
        <v>10718.696572154042</v>
      </c>
      <c r="Q39" s="42">
        <v>11271.565943707446</v>
      </c>
      <c r="R39" s="42">
        <v>12029.472485228162</v>
      </c>
      <c r="S39" s="42">
        <v>11412.080513129451</v>
      </c>
      <c r="T39" s="42">
        <v>11553.365681517424</v>
      </c>
      <c r="U39" s="42">
        <v>11913.094289508634</v>
      </c>
      <c r="V39" s="42">
        <v>12683.174284279257</v>
      </c>
      <c r="W39" s="42">
        <v>13736.41891891892</v>
      </c>
      <c r="X39" s="42">
        <v>14189.166647882244</v>
      </c>
      <c r="Y39" s="42">
        <v>14742.757847533634</v>
      </c>
      <c r="Z39" s="42">
        <v>14713.140360458765</v>
      </c>
      <c r="AA39" s="42">
        <v>15107.660944206009</v>
      </c>
      <c r="AB39" s="42">
        <v>15199.129511677284</v>
      </c>
      <c r="AC39" s="42">
        <v>14972.183908045976</v>
      </c>
      <c r="AD39" s="42">
        <v>14790.878224093085</v>
      </c>
      <c r="AE39" s="42">
        <v>14533.235052623722</v>
      </c>
      <c r="AF39" s="42">
        <v>15445.827937095281</v>
      </c>
      <c r="AG39" s="42">
        <v>15005.441941074523</v>
      </c>
      <c r="AH39" s="42">
        <v>15311.444492070295</v>
      </c>
      <c r="AI39" s="42">
        <v>16077.186963979419</v>
      </c>
    </row>
    <row r="40" spans="1:35" x14ac:dyDescent="0.2">
      <c r="B40" s="55">
        <v>2</v>
      </c>
      <c r="C40" s="5" t="s">
        <v>92</v>
      </c>
      <c r="D40" s="42"/>
      <c r="E40" s="42"/>
      <c r="F40" s="42"/>
      <c r="G40" s="42"/>
      <c r="H40" s="42"/>
      <c r="I40" s="42"/>
      <c r="J40" s="42"/>
      <c r="K40" s="42"/>
      <c r="L40" s="42">
        <v>11674.97512437811</v>
      </c>
      <c r="M40" s="42">
        <v>11897.695167286245</v>
      </c>
      <c r="N40" s="42">
        <v>12206.342072409489</v>
      </c>
      <c r="O40" s="42">
        <v>12780.929095354522</v>
      </c>
      <c r="P40" s="42">
        <v>13977.078085642317</v>
      </c>
      <c r="Q40" s="42">
        <v>15337.539267015705</v>
      </c>
      <c r="R40" s="42">
        <v>15361.767676767677</v>
      </c>
      <c r="S40" s="42">
        <v>15395.743799513282</v>
      </c>
      <c r="T40" s="42">
        <v>16199.536246033684</v>
      </c>
      <c r="U40" s="42">
        <v>14448.341593595122</v>
      </c>
      <c r="V40" s="42">
        <v>14333.557251908398</v>
      </c>
      <c r="W40" s="42">
        <v>15065.779122541602</v>
      </c>
      <c r="X40" s="42">
        <v>19197.123425131009</v>
      </c>
      <c r="Y40" s="42">
        <v>15709.648382559773</v>
      </c>
      <c r="Z40" s="42">
        <v>15493.146067415732</v>
      </c>
      <c r="AA40" s="42">
        <v>15709.09574468085</v>
      </c>
      <c r="AB40" s="42">
        <v>15125.089058524172</v>
      </c>
      <c r="AC40" s="42">
        <v>15310.12919896641</v>
      </c>
      <c r="AD40" s="42">
        <v>15665.590703679793</v>
      </c>
      <c r="AE40" s="42">
        <v>15668.185430463574</v>
      </c>
      <c r="AF40" s="42">
        <v>15936.872078654704</v>
      </c>
      <c r="AG40" s="42">
        <v>15577.914886884986</v>
      </c>
      <c r="AH40" s="42">
        <v>16126.900403350915</v>
      </c>
      <c r="AI40" s="42">
        <v>16515.928753180662</v>
      </c>
    </row>
    <row r="41" spans="1:35" x14ac:dyDescent="0.2">
      <c r="B41" s="55">
        <v>3.1</v>
      </c>
      <c r="C41" s="5" t="s">
        <v>94</v>
      </c>
      <c r="D41" s="42"/>
      <c r="E41" s="42"/>
      <c r="F41" s="42"/>
      <c r="G41" s="42"/>
      <c r="H41" s="42"/>
      <c r="I41" s="42"/>
      <c r="J41" s="42"/>
      <c r="K41" s="42"/>
      <c r="L41" s="42">
        <v>15244.912669654406</v>
      </c>
      <c r="M41" s="42">
        <v>15115.605523024127</v>
      </c>
      <c r="N41" s="42">
        <v>14695.731649861902</v>
      </c>
      <c r="O41" s="42">
        <v>14434.232156927321</v>
      </c>
      <c r="P41" s="42">
        <v>14423.780906876391</v>
      </c>
      <c r="Q41" s="42">
        <v>14104.703786679089</v>
      </c>
      <c r="R41" s="42">
        <v>14133.766131381439</v>
      </c>
      <c r="S41" s="42">
        <v>14535.063619157698</v>
      </c>
      <c r="T41" s="42">
        <v>14574.174671052631</v>
      </c>
      <c r="U41" s="42">
        <v>14832.934761420525</v>
      </c>
      <c r="V41" s="42">
        <v>14907.349699760118</v>
      </c>
      <c r="W41" s="42">
        <v>15162.907213023844</v>
      </c>
      <c r="X41" s="42">
        <v>15534.93000691935</v>
      </c>
      <c r="Y41" s="42">
        <v>15754.384864999447</v>
      </c>
      <c r="Z41" s="42">
        <v>17510.491706221605</v>
      </c>
      <c r="AA41" s="42">
        <v>18358.95590062112</v>
      </c>
      <c r="AB41" s="42">
        <v>18519.747018731046</v>
      </c>
      <c r="AC41" s="42">
        <v>18027.380392276671</v>
      </c>
      <c r="AD41" s="42">
        <v>18376.084948944728</v>
      </c>
      <c r="AE41" s="42">
        <v>18813.900402198273</v>
      </c>
      <c r="AF41" s="42">
        <v>19182.958392795626</v>
      </c>
      <c r="AG41" s="42">
        <v>19127.602641733753</v>
      </c>
      <c r="AH41" s="42">
        <v>18933.226697010723</v>
      </c>
      <c r="AI41" s="42">
        <v>18968.680817554879</v>
      </c>
    </row>
    <row r="42" spans="1:35" x14ac:dyDescent="0.2">
      <c r="B42" s="55">
        <v>3.2</v>
      </c>
      <c r="C42" s="5" t="s">
        <v>96</v>
      </c>
      <c r="D42" s="42"/>
      <c r="E42" s="42"/>
      <c r="F42" s="42"/>
      <c r="G42" s="42"/>
      <c r="H42" s="42"/>
      <c r="I42" s="42"/>
      <c r="J42" s="42"/>
      <c r="K42" s="42"/>
      <c r="L42" s="42">
        <v>11512.367402355714</v>
      </c>
      <c r="M42" s="42">
        <v>11807.220792717442</v>
      </c>
      <c r="N42" s="42">
        <v>10724.934040565506</v>
      </c>
      <c r="O42" s="42">
        <v>11510.347784141104</v>
      </c>
      <c r="P42" s="42">
        <v>11405.614178722199</v>
      </c>
      <c r="Q42" s="42">
        <v>11182.885730687321</v>
      </c>
      <c r="R42" s="42">
        <v>11023.579823217171</v>
      </c>
      <c r="S42" s="42">
        <v>11123.673492332991</v>
      </c>
      <c r="T42" s="42">
        <v>11694.315142299198</v>
      </c>
      <c r="U42" s="42">
        <v>11531.751834464963</v>
      </c>
      <c r="V42" s="42">
        <v>11405.817416444492</v>
      </c>
      <c r="W42" s="42">
        <v>11021.531064677902</v>
      </c>
      <c r="X42" s="42">
        <v>10703.67024487904</v>
      </c>
      <c r="Y42" s="42">
        <v>11340.83856269396</v>
      </c>
      <c r="Z42" s="42">
        <v>11357.818225314864</v>
      </c>
      <c r="AA42" s="42">
        <v>11208.357518857267</v>
      </c>
      <c r="AB42" s="42">
        <v>11071.233490057126</v>
      </c>
      <c r="AC42" s="42">
        <v>11072.318535021461</v>
      </c>
      <c r="AD42" s="42">
        <v>10991.997731449894</v>
      </c>
      <c r="AE42" s="42">
        <v>11023.306937726275</v>
      </c>
      <c r="AF42" s="42">
        <v>10955.869770437912</v>
      </c>
      <c r="AG42" s="42">
        <v>11005.415021242352</v>
      </c>
      <c r="AH42" s="42">
        <v>11402.809017885109</v>
      </c>
      <c r="AI42" s="42">
        <v>11517.79018388226</v>
      </c>
    </row>
    <row r="43" spans="1:35" x14ac:dyDescent="0.2">
      <c r="B43" s="56" t="s">
        <v>97</v>
      </c>
      <c r="C43" s="46" t="s">
        <v>9</v>
      </c>
      <c r="D43" s="42"/>
      <c r="E43" s="42"/>
      <c r="F43" s="42"/>
      <c r="G43" s="42"/>
      <c r="H43" s="42"/>
      <c r="I43" s="42"/>
      <c r="J43" s="42"/>
      <c r="K43" s="42"/>
      <c r="L43" s="42">
        <v>3348.8768115942025</v>
      </c>
      <c r="M43" s="42">
        <v>3217.1562391580896</v>
      </c>
      <c r="N43" s="42">
        <v>3497.2340425531916</v>
      </c>
      <c r="O43" s="42">
        <v>3389.6910324039186</v>
      </c>
      <c r="P43" s="42">
        <v>3512.9971988795523</v>
      </c>
      <c r="Q43" s="42">
        <v>3906.9986168741361</v>
      </c>
      <c r="R43" s="42">
        <v>3868.7132593076421</v>
      </c>
      <c r="S43" s="42">
        <v>3756.7684478371502</v>
      </c>
      <c r="T43" s="42">
        <v>4156.409307094239</v>
      </c>
      <c r="U43" s="42">
        <v>4425.9847328244277</v>
      </c>
      <c r="V43" s="42">
        <v>4867.6285495011507</v>
      </c>
      <c r="W43" s="42">
        <v>4526.4167916041979</v>
      </c>
      <c r="X43" s="42">
        <v>4372.1152494729449</v>
      </c>
      <c r="Y43" s="42">
        <v>4770.9448223733934</v>
      </c>
      <c r="Z43" s="42">
        <v>4756.7703703703701</v>
      </c>
      <c r="AA43" s="42">
        <v>4835.5587599134824</v>
      </c>
      <c r="AB43" s="42">
        <v>4865.0922509225093</v>
      </c>
      <c r="AC43" s="42">
        <v>4975.0375939849628</v>
      </c>
      <c r="AD43" s="42">
        <v>4870.4790419161682</v>
      </c>
      <c r="AE43" s="42">
        <v>4830.3823529411757</v>
      </c>
      <c r="AF43" s="42">
        <v>5216.0686427457103</v>
      </c>
      <c r="AG43" s="42">
        <v>4928.6280264123261</v>
      </c>
      <c r="AH43" s="42">
        <v>5399.9686520376172</v>
      </c>
      <c r="AI43" s="42">
        <v>5226.9803921568628</v>
      </c>
    </row>
    <row r="44" spans="1:35" x14ac:dyDescent="0.2">
      <c r="B44" s="56" t="s">
        <v>98</v>
      </c>
      <c r="C44" s="46" t="s">
        <v>10</v>
      </c>
      <c r="D44" s="42"/>
      <c r="E44" s="42"/>
      <c r="F44" s="42"/>
      <c r="G44" s="42"/>
      <c r="H44" s="42"/>
      <c r="I44" s="42"/>
      <c r="J44" s="42"/>
      <c r="K44" s="42"/>
      <c r="L44" s="42">
        <v>10554.321518438766</v>
      </c>
      <c r="M44" s="42">
        <v>10249.976679049791</v>
      </c>
      <c r="N44" s="42">
        <v>10134.158768827798</v>
      </c>
      <c r="O44" s="42">
        <v>11905.846135492946</v>
      </c>
      <c r="P44" s="42">
        <v>10319.132905595587</v>
      </c>
      <c r="Q44" s="42">
        <v>10899.881509361498</v>
      </c>
      <c r="R44" s="42">
        <v>11178.217955051048</v>
      </c>
      <c r="S44" s="42">
        <v>11176.451345739231</v>
      </c>
      <c r="T44" s="42">
        <v>11354.480375148534</v>
      </c>
      <c r="U44" s="42">
        <v>11111.238629669402</v>
      </c>
      <c r="V44" s="42">
        <v>11197.925208129944</v>
      </c>
      <c r="W44" s="42">
        <v>11565.402330046929</v>
      </c>
      <c r="X44" s="42">
        <v>12037.205490777629</v>
      </c>
      <c r="Y44" s="42">
        <v>12215.270262032751</v>
      </c>
      <c r="Z44" s="42">
        <v>13098.359902258146</v>
      </c>
      <c r="AA44" s="42">
        <v>13339.100286989797</v>
      </c>
      <c r="AB44" s="42">
        <v>12436.741621824425</v>
      </c>
      <c r="AC44" s="42">
        <v>13550.251767185486</v>
      </c>
      <c r="AD44" s="42">
        <v>13981.414191679576</v>
      </c>
      <c r="AE44" s="42">
        <v>14409.900619213538</v>
      </c>
      <c r="AF44" s="42">
        <v>14782.863977108529</v>
      </c>
      <c r="AG44" s="42">
        <v>14988.213019881598</v>
      </c>
      <c r="AH44" s="42">
        <v>15218.170085314938</v>
      </c>
      <c r="AI44" s="42">
        <v>15653.85084782159</v>
      </c>
    </row>
    <row r="45" spans="1:35" x14ac:dyDescent="0.2">
      <c r="B45" s="55">
        <v>4</v>
      </c>
      <c r="C45" s="5" t="s">
        <v>104</v>
      </c>
      <c r="D45" s="42"/>
      <c r="E45" s="42"/>
      <c r="F45" s="42"/>
      <c r="G45" s="42"/>
      <c r="H45" s="42"/>
      <c r="I45" s="42"/>
      <c r="J45" s="42"/>
      <c r="K45" s="42"/>
      <c r="L45" s="42">
        <v>5091.1219512195121</v>
      </c>
      <c r="M45" s="42">
        <v>4876.8888888888887</v>
      </c>
      <c r="N45" s="42">
        <v>5328.0603448275861</v>
      </c>
      <c r="O45" s="42">
        <v>5070.6653426017865</v>
      </c>
      <c r="P45" s="42">
        <v>4972.1658986175116</v>
      </c>
      <c r="Q45" s="42">
        <v>5849.3991416309018</v>
      </c>
      <c r="R45" s="42">
        <v>5883.1287128712875</v>
      </c>
      <c r="S45" s="42">
        <v>6124.6955109616056</v>
      </c>
      <c r="T45" s="42">
        <v>6355.8178053830234</v>
      </c>
      <c r="U45" s="42">
        <v>6844.6364594309807</v>
      </c>
      <c r="V45" s="42">
        <v>7193.5497382198955</v>
      </c>
      <c r="W45" s="42">
        <v>7846.7650397275829</v>
      </c>
      <c r="X45" s="42">
        <v>7998.7178313032337</v>
      </c>
      <c r="Y45" s="42">
        <v>7991.5878898929741</v>
      </c>
      <c r="Z45" s="42">
        <v>8490.6131078224098</v>
      </c>
      <c r="AA45" s="42">
        <v>8992.2800000000007</v>
      </c>
      <c r="AB45" s="42">
        <v>9161.8376820874018</v>
      </c>
      <c r="AC45" s="42">
        <v>9087.0251380904065</v>
      </c>
      <c r="AD45" s="42">
        <v>9544.621212121212</v>
      </c>
      <c r="AE45" s="42">
        <v>10424.753867791842</v>
      </c>
      <c r="AF45" s="42">
        <v>10851.456691198886</v>
      </c>
      <c r="AG45" s="42">
        <v>10772.934898612593</v>
      </c>
      <c r="AH45" s="42">
        <v>11088.577494692145</v>
      </c>
      <c r="AI45" s="42">
        <v>11193.245368752183</v>
      </c>
    </row>
    <row r="46" spans="1:35" s="66" customFormat="1" ht="20.100000000000001" customHeight="1" x14ac:dyDescent="0.2">
      <c r="B46" s="62"/>
      <c r="C46" s="51" t="s">
        <v>35</v>
      </c>
      <c r="D46" s="38"/>
      <c r="E46" s="38"/>
      <c r="F46" s="38"/>
      <c r="G46" s="38"/>
      <c r="H46" s="38"/>
      <c r="I46" s="38"/>
      <c r="J46" s="38"/>
      <c r="K46" s="38"/>
      <c r="L46" s="104">
        <v>7544.3822974432942</v>
      </c>
      <c r="M46" s="104">
        <v>7764.2247676763645</v>
      </c>
      <c r="N46" s="104">
        <v>7628.0230802718315</v>
      </c>
      <c r="O46" s="104">
        <v>7840.6025349953188</v>
      </c>
      <c r="P46" s="104">
        <v>7814.0416351140184</v>
      </c>
      <c r="Q46" s="104">
        <v>7903.6858246490174</v>
      </c>
      <c r="R46" s="104">
        <v>8012.8153877526265</v>
      </c>
      <c r="S46" s="104">
        <v>8097.1963196756778</v>
      </c>
      <c r="T46" s="104">
        <v>8382.6018137941101</v>
      </c>
      <c r="U46" s="104">
        <v>8227.5995123715638</v>
      </c>
      <c r="V46" s="104">
        <v>8249.1419924666188</v>
      </c>
      <c r="W46" s="104">
        <v>8311.7283608189664</v>
      </c>
      <c r="X46" s="104">
        <v>8344.9593050945987</v>
      </c>
      <c r="Y46" s="104">
        <v>8582.2659826543077</v>
      </c>
      <c r="Z46" s="104">
        <v>8843.546386293805</v>
      </c>
      <c r="AA46" s="104">
        <v>8893.2398493932833</v>
      </c>
      <c r="AB46" s="104">
        <v>8885.7879456994433</v>
      </c>
      <c r="AC46" s="104">
        <v>9126.113427136037</v>
      </c>
      <c r="AD46" s="104">
        <v>9249.7608342036219</v>
      </c>
      <c r="AE46" s="104">
        <v>9324.1130722026919</v>
      </c>
      <c r="AF46" s="104">
        <v>9556.4893070083435</v>
      </c>
      <c r="AG46" s="104">
        <v>9511.7892349068698</v>
      </c>
      <c r="AH46" s="104">
        <v>9704.539676566852</v>
      </c>
      <c r="AI46" s="104">
        <v>9817.0071885069701</v>
      </c>
    </row>
    <row r="47" spans="1:35" s="240" customFormat="1" ht="20.100000000000001" customHeight="1" x14ac:dyDescent="0.2">
      <c r="C47" s="1183" t="s">
        <v>106</v>
      </c>
      <c r="D47" s="576"/>
      <c r="E47" s="576"/>
      <c r="F47" s="576"/>
      <c r="G47" s="576"/>
      <c r="H47" s="576"/>
      <c r="I47" s="576"/>
      <c r="J47" s="576"/>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row>
    <row r="48" spans="1:35" ht="15" x14ac:dyDescent="0.2">
      <c r="B48" s="790" t="str">
        <f>CONCATENATE(B$1,", continued")</f>
        <v>Table 9c :   Average nominal wage rates by institution, FSM and states, FY2004-FY2018, continued</v>
      </c>
    </row>
    <row r="49" spans="1:35" x14ac:dyDescent="0.2">
      <c r="B49" s="8"/>
      <c r="C49" s="8"/>
    </row>
    <row r="50" spans="1:35" ht="20.100000000000001" customHeight="1" x14ac:dyDescent="0.25">
      <c r="B50" s="577" t="s">
        <v>42</v>
      </c>
      <c r="C50" s="578"/>
      <c r="D50" s="1"/>
      <c r="E50" s="1"/>
      <c r="F50" s="1"/>
      <c r="G50" s="1"/>
      <c r="H50" s="1"/>
      <c r="I50" s="1"/>
      <c r="J50" s="1"/>
      <c r="K50" s="1"/>
      <c r="L50" s="1" t="str">
        <f t="shared" ref="L50:AI50" si="1">L$3</f>
        <v>FY1995</v>
      </c>
      <c r="M50" s="1" t="str">
        <f t="shared" si="1"/>
        <v>FY1996</v>
      </c>
      <c r="N50" s="1" t="str">
        <f t="shared" si="1"/>
        <v>FY1997</v>
      </c>
      <c r="O50" s="1" t="str">
        <f t="shared" si="1"/>
        <v>FY1998</v>
      </c>
      <c r="P50" s="1" t="str">
        <f t="shared" si="1"/>
        <v>FY1999</v>
      </c>
      <c r="Q50" s="1" t="str">
        <f t="shared" si="1"/>
        <v>FY2000</v>
      </c>
      <c r="R50" s="1" t="str">
        <f t="shared" si="1"/>
        <v>FY2001</v>
      </c>
      <c r="S50" s="1" t="str">
        <f t="shared" si="1"/>
        <v>FY2002</v>
      </c>
      <c r="T50" s="1" t="str">
        <f t="shared" si="1"/>
        <v>FY2003</v>
      </c>
      <c r="U50" s="1" t="str">
        <f t="shared" si="1"/>
        <v>FY2004</v>
      </c>
      <c r="V50" s="1" t="str">
        <f t="shared" si="1"/>
        <v>FY2005</v>
      </c>
      <c r="W50" s="1" t="str">
        <f t="shared" si="1"/>
        <v>FY2006</v>
      </c>
      <c r="X50" s="1" t="str">
        <f t="shared" si="1"/>
        <v>FY2007</v>
      </c>
      <c r="Y50" s="1" t="str">
        <f t="shared" si="1"/>
        <v>FY2008</v>
      </c>
      <c r="Z50" s="1" t="str">
        <f t="shared" si="1"/>
        <v>FY2009</v>
      </c>
      <c r="AA50" s="1" t="str">
        <f t="shared" si="1"/>
        <v>FY2010</v>
      </c>
      <c r="AB50" s="1" t="str">
        <f t="shared" si="1"/>
        <v>FY2011</v>
      </c>
      <c r="AC50" s="1" t="str">
        <f t="shared" si="1"/>
        <v>FY2012</v>
      </c>
      <c r="AD50" s="1" t="str">
        <f t="shared" si="1"/>
        <v>FY2013</v>
      </c>
      <c r="AE50" s="1" t="str">
        <f t="shared" si="1"/>
        <v>FY2014</v>
      </c>
      <c r="AF50" s="1" t="str">
        <f t="shared" si="1"/>
        <v>FY2015</v>
      </c>
      <c r="AG50" s="1" t="str">
        <f t="shared" si="1"/>
        <v>FY2016</v>
      </c>
      <c r="AH50" s="1" t="str">
        <f t="shared" si="1"/>
        <v>FY2017</v>
      </c>
      <c r="AI50" s="1" t="str">
        <f t="shared" si="1"/>
        <v>FY2018</v>
      </c>
    </row>
    <row r="51" spans="1:35" ht="20.100000000000001" customHeight="1" x14ac:dyDescent="0.2">
      <c r="A51" t="s">
        <v>42</v>
      </c>
      <c r="B51" s="55">
        <v>1.1000000000000001</v>
      </c>
      <c r="C51" s="5" t="s">
        <v>1</v>
      </c>
      <c r="D51" s="42"/>
      <c r="E51" s="42"/>
      <c r="F51" s="42"/>
      <c r="G51" s="42"/>
      <c r="H51" s="42"/>
      <c r="I51" s="42"/>
      <c r="J51" s="42"/>
      <c r="K51" s="42"/>
      <c r="L51" s="42">
        <v>3324.5117035801586</v>
      </c>
      <c r="M51" s="42">
        <v>3384.6328538985617</v>
      </c>
      <c r="N51" s="42">
        <v>3515.6518518518519</v>
      </c>
      <c r="O51" s="42">
        <v>3730.1138952164006</v>
      </c>
      <c r="P51" s="42">
        <v>3561.8974641098189</v>
      </c>
      <c r="Q51" s="42">
        <v>3631.5118904745382</v>
      </c>
      <c r="R51" s="42">
        <v>3814.1779872470197</v>
      </c>
      <c r="S51" s="42">
        <v>3933.2709219858161</v>
      </c>
      <c r="T51" s="42">
        <v>4116.7952871870402</v>
      </c>
      <c r="U51" s="42">
        <v>4154.8947766843303</v>
      </c>
      <c r="V51" s="42">
        <v>4330.180253644292</v>
      </c>
      <c r="W51" s="42">
        <v>4424.976118106817</v>
      </c>
      <c r="X51" s="42">
        <v>4415.8975806878534</v>
      </c>
      <c r="Y51" s="42">
        <v>4638.5683799327226</v>
      </c>
      <c r="Z51" s="42">
        <v>4830.3663559505749</v>
      </c>
      <c r="AA51" s="42">
        <v>4860.4508066924254</v>
      </c>
      <c r="AB51" s="42">
        <v>4997.8959397077888</v>
      </c>
      <c r="AC51" s="42">
        <v>5345.6414332553531</v>
      </c>
      <c r="AD51" s="42">
        <v>5333.1765617219044</v>
      </c>
      <c r="AE51" s="42">
        <v>5160.8088408182457</v>
      </c>
      <c r="AF51" s="42">
        <v>5214.5855811672391</v>
      </c>
      <c r="AG51" s="42">
        <v>4876.9887076537007</v>
      </c>
      <c r="AH51" s="42">
        <v>4851.1011553878798</v>
      </c>
      <c r="AI51" s="42">
        <v>4695.5331843221456</v>
      </c>
    </row>
    <row r="52" spans="1:35" x14ac:dyDescent="0.2">
      <c r="B52" s="55">
        <v>1.2</v>
      </c>
      <c r="C52" s="5" t="s">
        <v>90</v>
      </c>
      <c r="D52" s="42"/>
      <c r="E52" s="42"/>
      <c r="F52" s="42"/>
      <c r="G52" s="42"/>
      <c r="H52" s="42"/>
      <c r="I52" s="42"/>
      <c r="J52" s="42"/>
      <c r="K52" s="42"/>
      <c r="L52" s="42">
        <v>4522.836185819071</v>
      </c>
      <c r="M52" s="42">
        <v>4900.0732600732608</v>
      </c>
      <c r="N52" s="42">
        <v>5268.2030178326468</v>
      </c>
      <c r="O52" s="42">
        <v>5451.2248062015506</v>
      </c>
      <c r="P52" s="42">
        <v>6041.946624803767</v>
      </c>
      <c r="Q52" s="42">
        <v>5342.5627476882428</v>
      </c>
      <c r="R52" s="42">
        <v>5615.8974358974356</v>
      </c>
      <c r="S52" s="42">
        <v>7001.4608695652178</v>
      </c>
      <c r="T52" s="42">
        <v>7344.8537005163507</v>
      </c>
      <c r="U52" s="42">
        <v>7683.1918505942267</v>
      </c>
      <c r="V52" s="42">
        <v>7704.9155722326459</v>
      </c>
      <c r="W52" s="42">
        <v>7998.1749049429654</v>
      </c>
      <c r="X52" s="42">
        <v>7558.9105058365758</v>
      </c>
      <c r="Y52" s="42">
        <v>8065.9877800407339</v>
      </c>
      <c r="Z52" s="42">
        <v>7085.6596558317406</v>
      </c>
      <c r="AA52" s="42">
        <v>7516.0225140712946</v>
      </c>
      <c r="AB52" s="42">
        <v>8407.390476190476</v>
      </c>
      <c r="AC52" s="42">
        <v>8259.0874524714818</v>
      </c>
      <c r="AD52" s="42">
        <v>8910.4214559386965</v>
      </c>
      <c r="AE52" s="42">
        <v>8950.1402805611215</v>
      </c>
      <c r="AF52" s="42">
        <v>9324.7319778188557</v>
      </c>
      <c r="AG52" s="42">
        <v>8087.8048780487807</v>
      </c>
      <c r="AH52" s="42">
        <v>8238.6726998491704</v>
      </c>
      <c r="AI52" s="42">
        <v>9026</v>
      </c>
    </row>
    <row r="53" spans="1:35" x14ac:dyDescent="0.2">
      <c r="B53" s="55">
        <v>2</v>
      </c>
      <c r="C53" s="5" t="s">
        <v>92</v>
      </c>
      <c r="D53" s="42"/>
      <c r="E53" s="42"/>
      <c r="F53" s="42"/>
      <c r="G53" s="42"/>
      <c r="H53" s="42"/>
      <c r="I53" s="42"/>
      <c r="J53" s="42"/>
      <c r="K53" s="42"/>
      <c r="L53" s="42" t="s">
        <v>1467</v>
      </c>
      <c r="M53" s="42" t="s">
        <v>1467</v>
      </c>
      <c r="N53" s="42" t="s">
        <v>1467</v>
      </c>
      <c r="O53" s="42" t="s">
        <v>1467</v>
      </c>
      <c r="P53" s="42" t="s">
        <v>1467</v>
      </c>
      <c r="Q53" s="42" t="s">
        <v>1467</v>
      </c>
      <c r="R53" s="42" t="s">
        <v>1467</v>
      </c>
      <c r="S53" s="42" t="s">
        <v>1467</v>
      </c>
      <c r="T53" s="42" t="s">
        <v>1467</v>
      </c>
      <c r="U53" s="42" t="s">
        <v>1467</v>
      </c>
      <c r="V53" s="42" t="s">
        <v>1467</v>
      </c>
      <c r="W53" s="42">
        <v>9709</v>
      </c>
      <c r="X53" s="42" t="s">
        <v>1467</v>
      </c>
      <c r="Y53" s="42" t="s">
        <v>1467</v>
      </c>
      <c r="Z53" s="42">
        <v>8911.6279069767443</v>
      </c>
      <c r="AA53" s="42">
        <v>12003.076923076924</v>
      </c>
      <c r="AB53" s="42">
        <v>11398.805970149255</v>
      </c>
      <c r="AC53" s="42">
        <v>12174.193548387097</v>
      </c>
      <c r="AD53" s="42">
        <v>11607.741935483871</v>
      </c>
      <c r="AE53" s="42">
        <v>11333.11475409836</v>
      </c>
      <c r="AF53" s="42">
        <v>10224.444444444443</v>
      </c>
      <c r="AG53" s="42">
        <v>10059.74025974026</v>
      </c>
      <c r="AH53" s="42">
        <v>10472.682926829268</v>
      </c>
      <c r="AI53" s="42">
        <v>11326.419753086422</v>
      </c>
    </row>
    <row r="54" spans="1:35" x14ac:dyDescent="0.2">
      <c r="B54" s="55">
        <v>3.1</v>
      </c>
      <c r="C54" s="5" t="s">
        <v>94</v>
      </c>
      <c r="D54" s="42"/>
      <c r="E54" s="42"/>
      <c r="F54" s="42"/>
      <c r="G54" s="42"/>
      <c r="H54" s="42"/>
      <c r="I54" s="42"/>
      <c r="J54" s="42"/>
      <c r="K54" s="42"/>
      <c r="L54" s="42">
        <v>14145.627313921468</v>
      </c>
      <c r="M54" s="42">
        <v>14025.644291066936</v>
      </c>
      <c r="N54" s="42">
        <v>13636.046826174395</v>
      </c>
      <c r="O54" s="42">
        <v>13393.40362775219</v>
      </c>
      <c r="P54" s="42">
        <v>13383.705999999998</v>
      </c>
      <c r="Q54" s="42">
        <v>13318.237149532713</v>
      </c>
      <c r="R54" s="42">
        <v>13384.931287375415</v>
      </c>
      <c r="S54" s="42">
        <v>13650.363888412019</v>
      </c>
      <c r="T54" s="42">
        <v>13719.794681892332</v>
      </c>
      <c r="U54" s="42">
        <v>14260.739114027892</v>
      </c>
      <c r="V54" s="42">
        <v>14612.427635467979</v>
      </c>
      <c r="W54" s="42">
        <v>13623.402779615053</v>
      </c>
      <c r="X54" s="42">
        <v>14678.818101851852</v>
      </c>
      <c r="Y54" s="42">
        <v>16307.115380184332</v>
      </c>
      <c r="Z54" s="42">
        <v>16275.951648351647</v>
      </c>
      <c r="AA54" s="42">
        <v>18757.169288292935</v>
      </c>
      <c r="AB54" s="42">
        <v>17813.754990453046</v>
      </c>
      <c r="AC54" s="42">
        <v>17532.070591517862</v>
      </c>
      <c r="AD54" s="42">
        <v>18697.871642723301</v>
      </c>
      <c r="AE54" s="42">
        <v>18154.884119773804</v>
      </c>
      <c r="AF54" s="42">
        <v>18712.814443516199</v>
      </c>
      <c r="AG54" s="42">
        <v>17752.113816996127</v>
      </c>
      <c r="AH54" s="42">
        <v>17202.921768707485</v>
      </c>
      <c r="AI54" s="42">
        <v>17454.954107597234</v>
      </c>
    </row>
    <row r="55" spans="1:35" x14ac:dyDescent="0.2">
      <c r="B55" s="55">
        <v>3.2</v>
      </c>
      <c r="C55" s="5" t="s">
        <v>96</v>
      </c>
      <c r="D55" s="42"/>
      <c r="E55" s="42"/>
      <c r="F55" s="42"/>
      <c r="G55" s="42"/>
      <c r="H55" s="42"/>
      <c r="I55" s="42"/>
      <c r="J55" s="42"/>
      <c r="K55" s="42"/>
      <c r="L55" s="42">
        <v>7124.5581776476856</v>
      </c>
      <c r="M55" s="42">
        <v>7344.459379770502</v>
      </c>
      <c r="N55" s="42">
        <v>7174.9653727752429</v>
      </c>
      <c r="O55" s="42">
        <v>7229.5140701839291</v>
      </c>
      <c r="P55" s="42">
        <v>7259.7372231992649</v>
      </c>
      <c r="Q55" s="42">
        <v>6712.9662973022805</v>
      </c>
      <c r="R55" s="42">
        <v>6567.0887176934666</v>
      </c>
      <c r="S55" s="42">
        <v>6618.3626394194025</v>
      </c>
      <c r="T55" s="42">
        <v>6775.1822776628724</v>
      </c>
      <c r="U55" s="42">
        <v>6587.8891568834042</v>
      </c>
      <c r="V55" s="42">
        <v>6161.4064451100094</v>
      </c>
      <c r="W55" s="42">
        <v>7079.9350669333953</v>
      </c>
      <c r="X55" s="42">
        <v>7006.5642977576872</v>
      </c>
      <c r="Y55" s="42">
        <v>7133.7772809687958</v>
      </c>
      <c r="Z55" s="42">
        <v>7227.9845288843153</v>
      </c>
      <c r="AA55" s="42">
        <v>7514.8054787601668</v>
      </c>
      <c r="AB55" s="42">
        <v>7735.5197636701914</v>
      </c>
      <c r="AC55" s="42">
        <v>8023.8667590176738</v>
      </c>
      <c r="AD55" s="42">
        <v>8171.4907999113002</v>
      </c>
      <c r="AE55" s="42">
        <v>8249.0660718387353</v>
      </c>
      <c r="AF55" s="42">
        <v>8237.4707300181599</v>
      </c>
      <c r="AG55" s="42">
        <v>8499.7164855531701</v>
      </c>
      <c r="AH55" s="42">
        <v>8821.4486130346595</v>
      </c>
      <c r="AI55" s="42">
        <v>9190.9243528553616</v>
      </c>
    </row>
    <row r="56" spans="1:35" x14ac:dyDescent="0.2">
      <c r="B56" s="56" t="s">
        <v>97</v>
      </c>
      <c r="C56" s="46" t="s">
        <v>9</v>
      </c>
      <c r="D56" s="42"/>
      <c r="E56" s="42"/>
      <c r="F56" s="42"/>
      <c r="G56" s="42"/>
      <c r="H56" s="42"/>
      <c r="I56" s="42"/>
      <c r="J56" s="42"/>
      <c r="K56" s="42"/>
      <c r="L56" s="42" t="s">
        <v>1467</v>
      </c>
      <c r="M56" s="42" t="s">
        <v>1467</v>
      </c>
      <c r="N56" s="42" t="s">
        <v>1467</v>
      </c>
      <c r="O56" s="42" t="s">
        <v>1467</v>
      </c>
      <c r="P56" s="42" t="s">
        <v>1467</v>
      </c>
      <c r="Q56" s="42" t="s">
        <v>1467</v>
      </c>
      <c r="R56" s="42" t="s">
        <v>1467</v>
      </c>
      <c r="S56" s="42" t="s">
        <v>1467</v>
      </c>
      <c r="T56" s="42" t="s">
        <v>1467</v>
      </c>
      <c r="U56" s="42" t="s">
        <v>1467</v>
      </c>
      <c r="V56" s="42" t="s">
        <v>1467</v>
      </c>
      <c r="W56" s="42" t="s">
        <v>1467</v>
      </c>
      <c r="X56" s="42" t="s">
        <v>1467</v>
      </c>
      <c r="Y56" s="42" t="s">
        <v>1467</v>
      </c>
      <c r="Z56" s="42" t="s">
        <v>1467</v>
      </c>
      <c r="AA56" s="42" t="s">
        <v>1467</v>
      </c>
      <c r="AB56" s="42" t="s">
        <v>1467</v>
      </c>
      <c r="AC56" s="42" t="s">
        <v>1467</v>
      </c>
      <c r="AD56" s="42" t="s">
        <v>1467</v>
      </c>
      <c r="AE56" s="42" t="s">
        <v>1467</v>
      </c>
      <c r="AF56" s="42" t="s">
        <v>1467</v>
      </c>
      <c r="AG56" s="42" t="s">
        <v>1467</v>
      </c>
      <c r="AH56" s="42" t="s">
        <v>1467</v>
      </c>
      <c r="AI56" s="42" t="s">
        <v>1467</v>
      </c>
    </row>
    <row r="57" spans="1:35" x14ac:dyDescent="0.2">
      <c r="B57" s="56" t="s">
        <v>98</v>
      </c>
      <c r="C57" s="46" t="s">
        <v>10</v>
      </c>
      <c r="D57" s="42"/>
      <c r="E57" s="42"/>
      <c r="F57" s="42"/>
      <c r="G57" s="42"/>
      <c r="H57" s="42"/>
      <c r="I57" s="42"/>
      <c r="J57" s="42"/>
      <c r="K57" s="42"/>
      <c r="L57" s="42">
        <v>4338.1513566174808</v>
      </c>
      <c r="M57" s="42">
        <v>5412.5621062792152</v>
      </c>
      <c r="N57" s="42">
        <v>5130.9797499136866</v>
      </c>
      <c r="O57" s="42">
        <v>5989.2903194820437</v>
      </c>
      <c r="P57" s="42">
        <v>4514.3723734966106</v>
      </c>
      <c r="Q57" s="42">
        <v>5911.1454303479868</v>
      </c>
      <c r="R57" s="42">
        <v>5834.5839657794677</v>
      </c>
      <c r="S57" s="42">
        <v>7419.9545684257591</v>
      </c>
      <c r="T57" s="42">
        <v>6552.0264124293781</v>
      </c>
      <c r="U57" s="42">
        <v>8071.1451599395141</v>
      </c>
      <c r="V57" s="42">
        <v>9273.5699277777785</v>
      </c>
      <c r="W57" s="42">
        <v>12525.79454307239</v>
      </c>
      <c r="X57" s="42">
        <v>12869.440818796724</v>
      </c>
      <c r="Y57" s="42">
        <v>13589.868235294118</v>
      </c>
      <c r="Z57" s="42">
        <v>10820.20397962584</v>
      </c>
      <c r="AA57" s="42">
        <v>7582.3719676549863</v>
      </c>
      <c r="AB57" s="42">
        <v>8752.7809523809519</v>
      </c>
      <c r="AC57" s="42">
        <v>6806.1447124304277</v>
      </c>
      <c r="AD57" s="42">
        <v>7328.9939637826956</v>
      </c>
      <c r="AE57" s="42">
        <v>8156.6978922716626</v>
      </c>
      <c r="AF57" s="42">
        <v>8984.6884363414774</v>
      </c>
      <c r="AG57" s="42">
        <v>7325.4420963651737</v>
      </c>
      <c r="AH57" s="42">
        <v>7532.2817460317465</v>
      </c>
      <c r="AI57" s="42">
        <v>8417.2658122329885</v>
      </c>
    </row>
    <row r="58" spans="1:35" x14ac:dyDescent="0.2">
      <c r="B58" s="55">
        <v>4</v>
      </c>
      <c r="C58" s="5" t="s">
        <v>104</v>
      </c>
      <c r="D58" s="42"/>
      <c r="E58" s="42"/>
      <c r="F58" s="42"/>
      <c r="G58" s="42"/>
      <c r="H58" s="42"/>
      <c r="I58" s="42"/>
      <c r="J58" s="42"/>
      <c r="K58" s="42"/>
      <c r="L58" s="42">
        <v>2721.9858156028367</v>
      </c>
      <c r="M58" s="42">
        <v>2746.4170810178421</v>
      </c>
      <c r="N58" s="42">
        <v>2756.4461012736874</v>
      </c>
      <c r="O58" s="42">
        <v>2439.5020746887967</v>
      </c>
      <c r="P58" s="42">
        <v>2472.7777777777778</v>
      </c>
      <c r="Q58" s="42">
        <v>2781.4736842105267</v>
      </c>
      <c r="R58" s="42">
        <v>2944.5989304812833</v>
      </c>
      <c r="S58" s="42">
        <v>2892.0879120879122</v>
      </c>
      <c r="T58" s="42">
        <v>3022.5531914893618</v>
      </c>
      <c r="U58" s="42">
        <v>2929.9999999999995</v>
      </c>
      <c r="V58" s="42">
        <v>3348.1012658227851</v>
      </c>
      <c r="W58" s="42">
        <v>3215.1412429378533</v>
      </c>
      <c r="X58" s="42">
        <v>3339.0862944162432</v>
      </c>
      <c r="Y58" s="42">
        <v>3514.320785597381</v>
      </c>
      <c r="Z58" s="42">
        <v>3804.4230769230771</v>
      </c>
      <c r="AA58" s="42">
        <v>3389.2822966507179</v>
      </c>
      <c r="AB58" s="42">
        <v>3590.4273504273501</v>
      </c>
      <c r="AC58" s="42">
        <v>3616.6355140186915</v>
      </c>
      <c r="AD58" s="42">
        <v>3518.7692307692305</v>
      </c>
      <c r="AE58" s="42">
        <v>3695.9259259259261</v>
      </c>
      <c r="AF58" s="42">
        <v>3836.8831168831171</v>
      </c>
      <c r="AG58" s="42">
        <v>4035.9493670886072</v>
      </c>
      <c r="AH58" s="42">
        <v>4256</v>
      </c>
      <c r="AI58" s="42">
        <v>4844.9546827794566</v>
      </c>
    </row>
    <row r="59" spans="1:35" s="2" customFormat="1" ht="20.100000000000001" customHeight="1" x14ac:dyDescent="0.2">
      <c r="B59" s="62"/>
      <c r="C59" s="51" t="s">
        <v>35</v>
      </c>
      <c r="D59" s="38"/>
      <c r="E59" s="38"/>
      <c r="F59" s="38"/>
      <c r="G59" s="38"/>
      <c r="H59" s="38"/>
      <c r="I59" s="38"/>
      <c r="J59" s="38"/>
      <c r="K59" s="38"/>
      <c r="L59" s="38">
        <v>5058.0723258598618</v>
      </c>
      <c r="M59" s="38">
        <v>5178.5922917072667</v>
      </c>
      <c r="N59" s="38">
        <v>5101.7113946614691</v>
      </c>
      <c r="O59" s="38">
        <v>5185.8863997016215</v>
      </c>
      <c r="P59" s="38">
        <v>4934.243783989471</v>
      </c>
      <c r="Q59" s="38">
        <v>4789.5545062193332</v>
      </c>
      <c r="R59" s="38">
        <v>4862.2490894103621</v>
      </c>
      <c r="S59" s="38">
        <v>5115.5023670207511</v>
      </c>
      <c r="T59" s="38">
        <v>5291.5649371693689</v>
      </c>
      <c r="U59" s="38">
        <v>5379.550683537931</v>
      </c>
      <c r="V59" s="38">
        <v>5626.3542230855983</v>
      </c>
      <c r="W59" s="38">
        <v>6096.557531448243</v>
      </c>
      <c r="X59" s="38">
        <v>6053.8397341946993</v>
      </c>
      <c r="Y59" s="38">
        <v>6323.927250303158</v>
      </c>
      <c r="Z59" s="38">
        <v>6314.8269701403342</v>
      </c>
      <c r="AA59" s="38">
        <v>6551.4165060702462</v>
      </c>
      <c r="AB59" s="38">
        <v>6741.9429321395319</v>
      </c>
      <c r="AC59" s="38">
        <v>6966.4539119944839</v>
      </c>
      <c r="AD59" s="38">
        <v>7109.4864110338804</v>
      </c>
      <c r="AE59" s="38">
        <v>7053.9044686883417</v>
      </c>
      <c r="AF59" s="38">
        <v>7146.2920311437565</v>
      </c>
      <c r="AG59" s="38">
        <v>6999.8855191553748</v>
      </c>
      <c r="AH59" s="38">
        <v>7057.7469059879841</v>
      </c>
      <c r="AI59" s="38">
        <v>7170.7394340183137</v>
      </c>
    </row>
    <row r="60" spans="1:35" s="240" customFormat="1" ht="20.100000000000001" customHeight="1" x14ac:dyDescent="0.2">
      <c r="C60" s="1183" t="s">
        <v>106</v>
      </c>
      <c r="D60" s="576"/>
      <c r="E60" s="576"/>
      <c r="F60" s="576"/>
      <c r="G60" s="576"/>
      <c r="H60" s="576"/>
      <c r="I60" s="576"/>
      <c r="J60" s="576"/>
      <c r="K60" s="576"/>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row>
    <row r="61" spans="1:35" s="8" customFormat="1" x14ac:dyDescent="0.2">
      <c r="B61" s="68"/>
    </row>
    <row r="62" spans="1:35" ht="15" x14ac:dyDescent="0.2">
      <c r="B62" s="28" t="str">
        <f>Index!B85</f>
        <v>Table 9d :   Average real wage rates by institution, FSM and states, FY2004-FY2018</v>
      </c>
    </row>
    <row r="63" spans="1:35" x14ac:dyDescent="0.2">
      <c r="B63"/>
    </row>
    <row r="64" spans="1:35" ht="20.100000000000001" customHeight="1" x14ac:dyDescent="0.2">
      <c r="B64" s="107" t="s">
        <v>37</v>
      </c>
      <c r="C64" s="157" t="s">
        <v>396</v>
      </c>
      <c r="D64" s="45"/>
      <c r="E64" s="45"/>
      <c r="F64" s="45"/>
      <c r="G64" s="45"/>
      <c r="H64" s="45"/>
      <c r="I64" s="45"/>
      <c r="J64" s="45"/>
      <c r="K64" s="45"/>
      <c r="L64" s="1" t="str">
        <f>L$3</f>
        <v>FY1995</v>
      </c>
      <c r="M64" s="1" t="str">
        <f t="shared" ref="M64:AI64" si="2">M$3</f>
        <v>FY1996</v>
      </c>
      <c r="N64" s="1" t="str">
        <f t="shared" si="2"/>
        <v>FY1997</v>
      </c>
      <c r="O64" s="1" t="str">
        <f t="shared" si="2"/>
        <v>FY1998</v>
      </c>
      <c r="P64" s="1" t="str">
        <f t="shared" si="2"/>
        <v>FY1999</v>
      </c>
      <c r="Q64" s="1" t="str">
        <f t="shared" si="2"/>
        <v>FY2000</v>
      </c>
      <c r="R64" s="1" t="str">
        <f t="shared" si="2"/>
        <v>FY2001</v>
      </c>
      <c r="S64" s="1" t="str">
        <f t="shared" si="2"/>
        <v>FY2002</v>
      </c>
      <c r="T64" s="1" t="str">
        <f t="shared" si="2"/>
        <v>FY2003</v>
      </c>
      <c r="U64" s="1" t="str">
        <f t="shared" si="2"/>
        <v>FY2004</v>
      </c>
      <c r="V64" s="1" t="str">
        <f t="shared" si="2"/>
        <v>FY2005</v>
      </c>
      <c r="W64" s="1" t="str">
        <f t="shared" si="2"/>
        <v>FY2006</v>
      </c>
      <c r="X64" s="1" t="str">
        <f t="shared" si="2"/>
        <v>FY2007</v>
      </c>
      <c r="Y64" s="1" t="str">
        <f t="shared" si="2"/>
        <v>FY2008</v>
      </c>
      <c r="Z64" s="1" t="str">
        <f t="shared" si="2"/>
        <v>FY2009</v>
      </c>
      <c r="AA64" s="1" t="str">
        <f t="shared" si="2"/>
        <v>FY2010</v>
      </c>
      <c r="AB64" s="1" t="str">
        <f t="shared" si="2"/>
        <v>FY2011</v>
      </c>
      <c r="AC64" s="1" t="str">
        <f t="shared" si="2"/>
        <v>FY2012</v>
      </c>
      <c r="AD64" s="1" t="str">
        <f t="shared" si="2"/>
        <v>FY2013</v>
      </c>
      <c r="AE64" s="1" t="str">
        <f t="shared" si="2"/>
        <v>FY2014</v>
      </c>
      <c r="AF64" s="1" t="str">
        <f t="shared" si="2"/>
        <v>FY2015</v>
      </c>
      <c r="AG64" s="1" t="str">
        <f t="shared" si="2"/>
        <v>FY2016</v>
      </c>
      <c r="AH64" s="1" t="str">
        <f t="shared" si="2"/>
        <v>FY2017</v>
      </c>
      <c r="AI64" s="1" t="str">
        <f t="shared" si="2"/>
        <v>FY2018</v>
      </c>
    </row>
    <row r="65" spans="1:35" ht="20.100000000000001" customHeight="1" x14ac:dyDescent="0.2">
      <c r="A65" t="s">
        <v>37</v>
      </c>
      <c r="B65" s="55">
        <v>1.1000000000000001</v>
      </c>
      <c r="C65" s="5" t="s">
        <v>1</v>
      </c>
      <c r="D65" s="42"/>
      <c r="E65" s="42"/>
      <c r="F65" s="42"/>
      <c r="G65" s="42"/>
      <c r="H65" s="42"/>
      <c r="I65" s="42"/>
      <c r="J65" s="42"/>
      <c r="K65" s="42"/>
      <c r="L65" s="42">
        <f>IF(EinstWR!L4="-","-",EinstWR!L4/EinstWR!L$122*100)</f>
        <v>4015.9309071885814</v>
      </c>
      <c r="M65" s="42">
        <f>IF(EinstWR!M4="-","-",EinstWR!M4/EinstWR!M$122*100)</f>
        <v>4058.3000023361551</v>
      </c>
      <c r="N65" s="42">
        <f>IF(EinstWR!N4="-","-",EinstWR!N4/EinstWR!N$122*100)</f>
        <v>3942.9252807088383</v>
      </c>
      <c r="O65" s="42">
        <f>IF(EinstWR!O4="-","-",EinstWR!O4/EinstWR!O$122*100)</f>
        <v>3882.7414726315965</v>
      </c>
      <c r="P65" s="42">
        <f>IF(EinstWR!P4="-","-",EinstWR!P4/EinstWR!P$122*100)</f>
        <v>3858.174888457721</v>
      </c>
      <c r="Q65" s="42">
        <f>IF(EinstWR!Q4="-","-",EinstWR!Q4/EinstWR!Q$122*100)</f>
        <v>3818.1862534110487</v>
      </c>
      <c r="R65" s="42">
        <f>IF(EinstWR!R4="-","-",EinstWR!R4/EinstWR!R$122*100)</f>
        <v>3888.0354793332026</v>
      </c>
      <c r="S65" s="42">
        <f>IF(EinstWR!S4="-","-",EinstWR!S4/EinstWR!S$122*100)</f>
        <v>3947.9990513907069</v>
      </c>
      <c r="T65" s="42">
        <f>IF(EinstWR!T4="-","-",EinstWR!T4/EinstWR!T$122*100)</f>
        <v>4018.1072208147866</v>
      </c>
      <c r="U65" s="42">
        <f>IF(EinstWR!U4="-","-",EinstWR!U4/EinstWR!U$122*100)</f>
        <v>3904.2837287023881</v>
      </c>
      <c r="V65" s="42">
        <f>IF(EinstWR!V4="-","-",EinstWR!V4/EinstWR!V$122*100)</f>
        <v>3792.3267643786198</v>
      </c>
      <c r="W65" s="42">
        <f>IF(EinstWR!W4="-","-",EinstWR!W4/EinstWR!W$122*100)</f>
        <v>3664.1815708169524</v>
      </c>
      <c r="X65" s="42">
        <f>IF(EinstWR!X4="-","-",EinstWR!X4/EinstWR!X$122*100)</f>
        <v>3521.2769086741014</v>
      </c>
      <c r="Y65" s="42">
        <f>IF(EinstWR!Y4="-","-",EinstWR!Y4/EinstWR!Y$122*100)</f>
        <v>3514.9699938711956</v>
      </c>
      <c r="Z65" s="42">
        <f>IF(EinstWR!Z4="-","-",EinstWR!Z4/EinstWR!Z$122*100)</f>
        <v>3359.0722278054641</v>
      </c>
      <c r="AA65" s="42">
        <f>IF(EinstWR!AA4="-","-",EinstWR!AA4/EinstWR!AA$122*100)</f>
        <v>3367.1909110673369</v>
      </c>
      <c r="AB65" s="42">
        <f>IF(EinstWR!AB4="-","-",EinstWR!AB4/EinstWR!AB$122*100)</f>
        <v>3387.7970478898783</v>
      </c>
      <c r="AC65" s="42">
        <f>IF(EinstWR!AC4="-","-",EinstWR!AC4/EinstWR!AC$122*100)</f>
        <v>3296.3985978717951</v>
      </c>
      <c r="AD65" s="42">
        <f>IF(EinstWR!AD4="-","-",EinstWR!AD4/EinstWR!AD$122*100)</f>
        <v>3186.0541279833037</v>
      </c>
      <c r="AE65" s="42">
        <f>IF(EinstWR!AE4="-","-",EinstWR!AE4/EinstWR!AE$122*100)</f>
        <v>3068.7177859529811</v>
      </c>
      <c r="AF65" s="42">
        <f>IF(EinstWR!AF4="-","-",EinstWR!AF4/EinstWR!AF$122*100)</f>
        <v>3141.4871050014426</v>
      </c>
      <c r="AG65" s="42">
        <f>IF(EinstWR!AG4="-","-",EinstWR!AG4/EinstWR!AG$122*100)</f>
        <v>2984.7400162465929</v>
      </c>
      <c r="AH65" s="42">
        <f>IF(EinstWR!AH4="-","-",EinstWR!AH4/EinstWR!AH$122*100)</f>
        <v>2893.4653817585963</v>
      </c>
      <c r="AI65" s="42">
        <f>IF(EinstWR!AI4="-","-",EinstWR!AI4/EinstWR!AI$122*100)</f>
        <v>2825.8894096208214</v>
      </c>
    </row>
    <row r="66" spans="1:35" x14ac:dyDescent="0.2">
      <c r="B66" s="55">
        <v>1.2</v>
      </c>
      <c r="C66" s="5" t="s">
        <v>90</v>
      </c>
      <c r="D66" s="42"/>
      <c r="E66" s="42"/>
      <c r="F66" s="42"/>
      <c r="G66" s="42"/>
      <c r="H66" s="42"/>
      <c r="I66" s="42"/>
      <c r="J66" s="42"/>
      <c r="K66" s="42"/>
      <c r="L66" s="42">
        <f>IF(EinstWR!L5="-","-",EinstWR!L5/EinstWR!L$122*100)</f>
        <v>8660.0061780816213</v>
      </c>
      <c r="M66" s="42">
        <f>IF(EinstWR!M5="-","-",EinstWR!M5/EinstWR!M$122*100)</f>
        <v>8948.4062951185988</v>
      </c>
      <c r="N66" s="42">
        <f>IF(EinstWR!N5="-","-",EinstWR!N5/EinstWR!N$122*100)</f>
        <v>9136.1673948160569</v>
      </c>
      <c r="O66" s="42">
        <f>IF(EinstWR!O5="-","-",EinstWR!O5/EinstWR!O$122*100)</f>
        <v>9493.2471843171516</v>
      </c>
      <c r="P66" s="42">
        <f>IF(EinstWR!P5="-","-",EinstWR!P5/EinstWR!P$122*100)</f>
        <v>10065.843929380861</v>
      </c>
      <c r="Q66" s="42">
        <f>IF(EinstWR!Q5="-","-",EinstWR!Q5/EinstWR!Q$122*100)</f>
        <v>9995.518653974701</v>
      </c>
      <c r="R66" s="42">
        <f>IF(EinstWR!R5="-","-",EinstWR!R5/EinstWR!R$122*100)</f>
        <v>10635.404203797239</v>
      </c>
      <c r="S66" s="42">
        <f>IF(EinstWR!S5="-","-",EinstWR!S5/EinstWR!S$122*100)</f>
        <v>10615.711587388121</v>
      </c>
      <c r="T66" s="42">
        <f>IF(EinstWR!T5="-","-",EinstWR!T5/EinstWR!T$122*100)</f>
        <v>10758.535973697246</v>
      </c>
      <c r="U66" s="42">
        <f>IF(EinstWR!U5="-","-",EinstWR!U5/EinstWR!U$122*100)</f>
        <v>10783.131284113761</v>
      </c>
      <c r="V66" s="42">
        <f>IF(EinstWR!V5="-","-",EinstWR!V5/EinstWR!V$122*100)</f>
        <v>10807.094276528922</v>
      </c>
      <c r="W66" s="42">
        <f>IF(EinstWR!W5="-","-",EinstWR!W5/EinstWR!W$122*100)</f>
        <v>11084.388796250387</v>
      </c>
      <c r="X66" s="42">
        <f>IF(EinstWR!X5="-","-",EinstWR!X5/EinstWR!X$122*100)</f>
        <v>10916.574928655742</v>
      </c>
      <c r="Y66" s="42">
        <f>IF(EinstWR!Y5="-","-",EinstWR!Y5/EinstWR!Y$122*100)</f>
        <v>10579.740612445716</v>
      </c>
      <c r="Z66" s="42">
        <f>IF(EinstWR!Z5="-","-",EinstWR!Z5/EinstWR!Z$122*100)</f>
        <v>9583.129962790179</v>
      </c>
      <c r="AA66" s="42">
        <f>IF(EinstWR!AA5="-","-",EinstWR!AA5/EinstWR!AA$122*100)</f>
        <v>9457.969349236575</v>
      </c>
      <c r="AB66" s="42">
        <f>IF(EinstWR!AB5="-","-",EinstWR!AB5/EinstWR!AB$122*100)</f>
        <v>9442.2661683029728</v>
      </c>
      <c r="AC66" s="42">
        <f>IF(EinstWR!AC5="-","-",EinstWR!AC5/EinstWR!AC$122*100)</f>
        <v>8782.4655253162473</v>
      </c>
      <c r="AD66" s="42">
        <f>IF(EinstWR!AD5="-","-",EinstWR!AD5/EinstWR!AD$122*100)</f>
        <v>8693.017904612303</v>
      </c>
      <c r="AE66" s="42">
        <f>IF(EinstWR!AE5="-","-",EinstWR!AE5/EinstWR!AE$122*100)</f>
        <v>8602.1797485922707</v>
      </c>
      <c r="AF66" s="42">
        <f>IF(EinstWR!AF5="-","-",EinstWR!AF5/EinstWR!AF$122*100)</f>
        <v>8930.600215487857</v>
      </c>
      <c r="AG66" s="42">
        <f>IF(EinstWR!AG5="-","-",EinstWR!AG5/EinstWR!AG$122*100)</f>
        <v>7997.482497820738</v>
      </c>
      <c r="AH66" s="42">
        <f>IF(EinstWR!AH5="-","-",EinstWR!AH5/EinstWR!AH$122*100)</f>
        <v>7790.9058949366708</v>
      </c>
      <c r="AI66" s="42">
        <f>IF(EinstWR!AI5="-","-",EinstWR!AI5/EinstWR!AI$122*100)</f>
        <v>8334.7781673036716</v>
      </c>
    </row>
    <row r="67" spans="1:35" x14ac:dyDescent="0.2">
      <c r="B67" s="55">
        <v>2</v>
      </c>
      <c r="C67" s="5" t="s">
        <v>92</v>
      </c>
      <c r="D67" s="42"/>
      <c r="E67" s="42"/>
      <c r="F67" s="42"/>
      <c r="G67" s="42"/>
      <c r="H67" s="42"/>
      <c r="I67" s="42"/>
      <c r="J67" s="42"/>
      <c r="K67" s="42"/>
      <c r="L67" s="42">
        <f>IF(EinstWR!L6="-","-",EinstWR!L6/EinstWR!L$122*100)</f>
        <v>13317.934434414263</v>
      </c>
      <c r="M67" s="42">
        <f>IF(EinstWR!M6="-","-",EinstWR!M6/EinstWR!M$122*100)</f>
        <v>13428.487375113846</v>
      </c>
      <c r="N67" s="42">
        <f>IF(EinstWR!N6="-","-",EinstWR!N6/EinstWR!N$122*100)</f>
        <v>13189.049957094863</v>
      </c>
      <c r="O67" s="42">
        <f>IF(EinstWR!O6="-","-",EinstWR!O6/EinstWR!O$122*100)</f>
        <v>13520.511176038357</v>
      </c>
      <c r="P67" s="42">
        <f>IF(EinstWR!P6="-","-",EinstWR!P6/EinstWR!P$122*100)</f>
        <v>14633.262515997132</v>
      </c>
      <c r="Q67" s="42">
        <f>IF(EinstWR!Q6="-","-",EinstWR!Q6/EinstWR!Q$122*100)</f>
        <v>15782.430749688199</v>
      </c>
      <c r="R67" s="42">
        <f>IF(EinstWR!R6="-","-",EinstWR!R6/EinstWR!R$122*100)</f>
        <v>15640.557425732246</v>
      </c>
      <c r="S67" s="42">
        <f>IF(EinstWR!S6="-","-",EinstWR!S6/EinstWR!S$122*100)</f>
        <v>15416.65427734985</v>
      </c>
      <c r="T67" s="42">
        <f>IF(EinstWR!T6="-","-",EinstWR!T6/EinstWR!T$122*100)</f>
        <v>15849.765855852374</v>
      </c>
      <c r="U67" s="42">
        <f>IF(EinstWR!U6="-","-",EinstWR!U6/EinstWR!U$122*100)</f>
        <v>13551.401385872376</v>
      </c>
      <c r="V67" s="42">
        <f>IF(EinstWR!V6="-","-",EinstWR!V6/EinstWR!V$122*100)</f>
        <v>12483.407030056354</v>
      </c>
      <c r="W67" s="42">
        <f>IF(EinstWR!W6="-","-",EinstWR!W6/EinstWR!W$122*100)</f>
        <v>12667.361644777156</v>
      </c>
      <c r="X67" s="42">
        <f>IF(EinstWR!X6="-","-",EinstWR!X6/EinstWR!X$122*100)</f>
        <v>15345.913247641263</v>
      </c>
      <c r="Y67" s="42">
        <f>IF(EinstWR!Y6="-","-",EinstWR!Y6/EinstWR!Y$122*100)</f>
        <v>12194.37522739095</v>
      </c>
      <c r="Z67" s="42">
        <f>IF(EinstWR!Z6="-","-",EinstWR!Z6/EinstWR!Z$122*100)</f>
        <v>11238.369779002056</v>
      </c>
      <c r="AA67" s="42">
        <f>IF(EinstWR!AA6="-","-",EinstWR!AA6/EinstWR!AA$122*100)</f>
        <v>11130.412526596248</v>
      </c>
      <c r="AB67" s="42">
        <f>IF(EinstWR!AB6="-","-",EinstWR!AB6/EinstWR!AB$122*100)</f>
        <v>10469.79532729229</v>
      </c>
      <c r="AC67" s="42">
        <f>IF(EinstWR!AC6="-","-",EinstWR!AC6/EinstWR!AC$122*100)</f>
        <v>9928.739559171534</v>
      </c>
      <c r="AD67" s="42">
        <f>IF(EinstWR!AD6="-","-",EinstWR!AD6/EinstWR!AD$122*100)</f>
        <v>9984.6134992487987</v>
      </c>
      <c r="AE67" s="42">
        <f>IF(EinstWR!AE6="-","-",EinstWR!AE6/EinstWR!AE$122*100)</f>
        <v>9632.5316237830284</v>
      </c>
      <c r="AF67" s="42">
        <f>IF(EinstWR!AF6="-","-",EinstWR!AF6/EinstWR!AF$122*100)</f>
        <v>9643.1645716087969</v>
      </c>
      <c r="AG67" s="42">
        <f>IF(EinstWR!AG6="-","-",EinstWR!AG6/EinstWR!AG$122*100)</f>
        <v>8805.9643634354361</v>
      </c>
      <c r="AH67" s="42">
        <f>IF(EinstWR!AH6="-","-",EinstWR!AH6/EinstWR!AH$122*100)</f>
        <v>8788.4900427813172</v>
      </c>
      <c r="AI67" s="42">
        <f>IF(EinstWR!AI6="-","-",EinstWR!AI6/EinstWR!AI$122*100)</f>
        <v>9398.0751035831709</v>
      </c>
    </row>
    <row r="68" spans="1:35" x14ac:dyDescent="0.2">
      <c r="B68" s="55">
        <v>3.1</v>
      </c>
      <c r="C68" s="5" t="s">
        <v>94</v>
      </c>
      <c r="D68" s="42"/>
      <c r="E68" s="42"/>
      <c r="F68" s="42"/>
      <c r="G68" s="42"/>
      <c r="H68" s="42"/>
      <c r="I68" s="42"/>
      <c r="J68" s="42"/>
      <c r="K68" s="42"/>
      <c r="L68" s="42">
        <f>IF(EinstWR!L7="-","-",EinstWR!L7/EinstWR!L$122*100)</f>
        <v>17093.022888143507</v>
      </c>
      <c r="M68" s="42">
        <f>IF(EinstWR!M7="-","-",EinstWR!M7/EinstWR!M$122*100)</f>
        <v>16487.017103592352</v>
      </c>
      <c r="N68" s="42">
        <f>IF(EinstWR!N7="-","-",EinstWR!N7/EinstWR!N$122*100)</f>
        <v>15612.709901767419</v>
      </c>
      <c r="O68" s="42">
        <f>IF(EinstWR!O7="-","-",EinstWR!O7/EinstWR!O$122*100)</f>
        <v>15088.571923885278</v>
      </c>
      <c r="P68" s="42">
        <f>IF(EinstWR!P7="-","-",EinstWR!P7/EinstWR!P$122*100)</f>
        <v>13292.024056337403</v>
      </c>
      <c r="Q68" s="42">
        <f>IF(EinstWR!Q7="-","-",EinstWR!Q7/EinstWR!Q$122*100)</f>
        <v>12563.218011113773</v>
      </c>
      <c r="R68" s="42">
        <f>IF(EinstWR!R7="-","-",EinstWR!R7/EinstWR!R$122*100)</f>
        <v>12322.888190399406</v>
      </c>
      <c r="S68" s="42">
        <f>IF(EinstWR!S7="-","-",EinstWR!S7/EinstWR!S$122*100)</f>
        <v>13018.755600395152</v>
      </c>
      <c r="T68" s="42">
        <f>IF(EinstWR!T7="-","-",EinstWR!T7/EinstWR!T$122*100)</f>
        <v>12790.612310043587</v>
      </c>
      <c r="U68" s="42">
        <f>IF(EinstWR!U7="-","-",EinstWR!U7/EinstWR!U$122*100)</f>
        <v>12577.503781182213</v>
      </c>
      <c r="V68" s="42">
        <f>IF(EinstWR!V7="-","-",EinstWR!V7/EinstWR!V$122*100)</f>
        <v>14057.780699586036</v>
      </c>
      <c r="W68" s="42">
        <f>IF(EinstWR!W7="-","-",EinstWR!W7/EinstWR!W$122*100)</f>
        <v>13606.144962457125</v>
      </c>
      <c r="X68" s="42">
        <f>IF(EinstWR!X7="-","-",EinstWR!X7/EinstWR!X$122*100)</f>
        <v>12849.458827490476</v>
      </c>
      <c r="Y68" s="42">
        <f>IF(EinstWR!Y7="-","-",EinstWR!Y7/EinstWR!Y$122*100)</f>
        <v>11183.326160968074</v>
      </c>
      <c r="Z68" s="42">
        <f>IF(EinstWR!Z7="-","-",EinstWR!Z7/EinstWR!Z$122*100)</f>
        <v>11546.007949664567</v>
      </c>
      <c r="AA68" s="42">
        <f>IF(EinstWR!AA7="-","-",EinstWR!AA7/EinstWR!AA$122*100)</f>
        <v>11734.537503091638</v>
      </c>
      <c r="AB68" s="42">
        <f>IF(EinstWR!AB7="-","-",EinstWR!AB7/EinstWR!AB$122*100)</f>
        <v>11422.46039158384</v>
      </c>
      <c r="AC68" s="42">
        <f>IF(EinstWR!AC7="-","-",EinstWR!AC7/EinstWR!AC$122*100)</f>
        <v>10494.874634735015</v>
      </c>
      <c r="AD68" s="42">
        <f>IF(EinstWR!AD7="-","-",EinstWR!AD7/EinstWR!AD$122*100)</f>
        <v>11128.75918997185</v>
      </c>
      <c r="AE68" s="42">
        <f>IF(EinstWR!AE7="-","-",EinstWR!AE7/EinstWR!AE$122*100)</f>
        <v>11981.014047633314</v>
      </c>
      <c r="AF68" s="42">
        <f>IF(EinstWR!AF7="-","-",EinstWR!AF7/EinstWR!AF$122*100)</f>
        <v>12249.311867977722</v>
      </c>
      <c r="AG68" s="42">
        <f>IF(EinstWR!AG7="-","-",EinstWR!AG7/EinstWR!AG$122*100)</f>
        <v>11413.997905826815</v>
      </c>
      <c r="AH68" s="42">
        <f>IF(EinstWR!AH7="-","-",EinstWR!AH7/EinstWR!AH$122*100)</f>
        <v>10587.013429509343</v>
      </c>
      <c r="AI68" s="42">
        <f>IF(EinstWR!AI7="-","-",EinstWR!AI7/EinstWR!AI$122*100)</f>
        <v>10405.315255636884</v>
      </c>
    </row>
    <row r="69" spans="1:35" x14ac:dyDescent="0.2">
      <c r="B69" s="55">
        <v>3.2</v>
      </c>
      <c r="C69" s="5" t="s">
        <v>96</v>
      </c>
      <c r="D69" s="42"/>
      <c r="E69" s="42"/>
      <c r="F69" s="42"/>
      <c r="G69" s="42"/>
      <c r="H69" s="42"/>
      <c r="I69" s="42"/>
      <c r="J69" s="42"/>
      <c r="K69" s="42"/>
      <c r="L69" s="42">
        <f>IF(EinstWR!L8="-","-",EinstWR!L8/EinstWR!L$122*100)</f>
        <v>9543.1613096789952</v>
      </c>
      <c r="M69" s="42">
        <f>IF(EinstWR!M8="-","-",EinstWR!M8/EinstWR!M$122*100)</f>
        <v>9367.7318229993507</v>
      </c>
      <c r="N69" s="42">
        <f>IF(EinstWR!N8="-","-",EinstWR!N8/EinstWR!N$122*100)</f>
        <v>8255.945485849641</v>
      </c>
      <c r="O69" s="42">
        <f>IF(EinstWR!O8="-","-",EinstWR!O8/EinstWR!O$122*100)</f>
        <v>8237.5535031173931</v>
      </c>
      <c r="P69" s="42">
        <f>IF(EinstWR!P8="-","-",EinstWR!P8/EinstWR!P$122*100)</f>
        <v>8117.8960559957322</v>
      </c>
      <c r="Q69" s="42">
        <f>IF(EinstWR!Q8="-","-",EinstWR!Q8/EinstWR!Q$122*100)</f>
        <v>8126.7334063359722</v>
      </c>
      <c r="R69" s="42">
        <f>IF(EinstWR!R8="-","-",EinstWR!R8/EinstWR!R$122*100)</f>
        <v>8156.8572831324827</v>
      </c>
      <c r="S69" s="42">
        <f>IF(EinstWR!S8="-","-",EinstWR!S8/EinstWR!S$122*100)</f>
        <v>8326.2185947844828</v>
      </c>
      <c r="T69" s="42">
        <f>IF(EinstWR!T8="-","-",EinstWR!T8/EinstWR!T$122*100)</f>
        <v>8675.5246005199424</v>
      </c>
      <c r="U69" s="42">
        <f>IF(EinstWR!U8="-","-",EinstWR!U8/EinstWR!U$122*100)</f>
        <v>8271.9613131823353</v>
      </c>
      <c r="V69" s="42">
        <f>IF(EinstWR!V8="-","-",EinstWR!V8/EinstWR!V$122*100)</f>
        <v>7815.4103960621196</v>
      </c>
      <c r="W69" s="42">
        <f>IF(EinstWR!W8="-","-",EinstWR!W8/EinstWR!W$122*100)</f>
        <v>7372.3194129676922</v>
      </c>
      <c r="X69" s="42">
        <f>IF(EinstWR!X8="-","-",EinstWR!X8/EinstWR!X$122*100)</f>
        <v>7235.7601050019566</v>
      </c>
      <c r="Y69" s="42">
        <f>IF(EinstWR!Y8="-","-",EinstWR!Y8/EinstWR!Y$122*100)</f>
        <v>6939.8446596446756</v>
      </c>
      <c r="Z69" s="42">
        <f>IF(EinstWR!Z8="-","-",EinstWR!Z8/EinstWR!Z$122*100)</f>
        <v>6801.6977075718569</v>
      </c>
      <c r="AA69" s="42">
        <f>IF(EinstWR!AA8="-","-",EinstWR!AA8/EinstWR!AA$122*100)</f>
        <v>6804.3556649886596</v>
      </c>
      <c r="AB69" s="42">
        <f>IF(EinstWR!AB8="-","-",EinstWR!AB8/EinstWR!AB$122*100)</f>
        <v>6465.9659442811744</v>
      </c>
      <c r="AC69" s="42">
        <f>IF(EinstWR!AC8="-","-",EinstWR!AC8/EinstWR!AC$122*100)</f>
        <v>6291.0877927151214</v>
      </c>
      <c r="AD69" s="42">
        <f>IF(EinstWR!AD8="-","-",EinstWR!AD8/EinstWR!AD$122*100)</f>
        <v>6118.4034118959989</v>
      </c>
      <c r="AE69" s="42">
        <f>IF(EinstWR!AE8="-","-",EinstWR!AE8/EinstWR!AE$122*100)</f>
        <v>6171.5767577733814</v>
      </c>
      <c r="AF69" s="42">
        <f>IF(EinstWR!AF8="-","-",EinstWR!AF8/EinstWR!AF$122*100)</f>
        <v>6403.9169085112917</v>
      </c>
      <c r="AG69" s="42">
        <f>IF(EinstWR!AG8="-","-",EinstWR!AG8/EinstWR!AG$122*100)</f>
        <v>5864.0006750312523</v>
      </c>
      <c r="AH69" s="42">
        <f>IF(EinstWR!AH8="-","-",EinstWR!AH8/EinstWR!AH$122*100)</f>
        <v>5779.9916022296347</v>
      </c>
      <c r="AI69" s="42">
        <f>IF(EinstWR!AI8="-","-",EinstWR!AI8/EinstWR!AI$122*100)</f>
        <v>5905.3214081386377</v>
      </c>
    </row>
    <row r="70" spans="1:35" x14ac:dyDescent="0.2">
      <c r="B70" s="56" t="s">
        <v>97</v>
      </c>
      <c r="C70" s="46" t="s">
        <v>9</v>
      </c>
      <c r="D70" s="42"/>
      <c r="E70" s="42"/>
      <c r="F70" s="42"/>
      <c r="G70" s="42"/>
      <c r="H70" s="42"/>
      <c r="I70" s="42"/>
      <c r="J70" s="42"/>
      <c r="K70" s="42"/>
      <c r="L70" s="42">
        <f>IF(EinstWR!L9="-","-",EinstWR!L9/EinstWR!L$122*100)</f>
        <v>2025.8177299612878</v>
      </c>
      <c r="M70" s="42">
        <f>IF(EinstWR!M9="-","-",EinstWR!M9/EinstWR!M$122*100)</f>
        <v>2013.9652129701278</v>
      </c>
      <c r="N70" s="42">
        <f>IF(EinstWR!N9="-","-",EinstWR!N9/EinstWR!N$122*100)</f>
        <v>2099.4766704406993</v>
      </c>
      <c r="O70" s="42">
        <f>IF(EinstWR!O9="-","-",EinstWR!O9/EinstWR!O$122*100)</f>
        <v>1863.3539693845401</v>
      </c>
      <c r="P70" s="42">
        <f>IF(EinstWR!P9="-","-",EinstWR!P9/EinstWR!P$122*100)</f>
        <v>3557.9940841536709</v>
      </c>
      <c r="Q70" s="42">
        <f>IF(EinstWR!Q9="-","-",EinstWR!Q9/EinstWR!Q$122*100)</f>
        <v>4103.7229829677817</v>
      </c>
      <c r="R70" s="42">
        <f>IF(EinstWR!R9="-","-",EinstWR!R9/EinstWR!R$122*100)</f>
        <v>3611.6098717268542</v>
      </c>
      <c r="S70" s="42">
        <f>IF(EinstWR!S9="-","-",EinstWR!S9/EinstWR!S$122*100)</f>
        <v>3327.5701664770295</v>
      </c>
      <c r="T70" s="42">
        <f>IF(EinstWR!T9="-","-",EinstWR!T9/EinstWR!T$122*100)</f>
        <v>3436.1522202729611</v>
      </c>
      <c r="U70" s="42">
        <f>IF(EinstWR!U9="-","-",EinstWR!U9/EinstWR!U$122*100)</f>
        <v>3229.5210947646224</v>
      </c>
      <c r="V70" s="42">
        <f>IF(EinstWR!V9="-","-",EinstWR!V9/EinstWR!V$122*100)</f>
        <v>4598.9417529013099</v>
      </c>
      <c r="W70" s="42">
        <f>IF(EinstWR!W9="-","-",EinstWR!W9/EinstWR!W$122*100)</f>
        <v>4547.977777394749</v>
      </c>
      <c r="X70" s="42">
        <f>IF(EinstWR!X9="-","-",EinstWR!X9/EinstWR!X$122*100)</f>
        <v>3296.7744542665387</v>
      </c>
      <c r="Y70" s="42">
        <f>IF(EinstWR!Y9="-","-",EinstWR!Y9/EinstWR!Y$122*100)</f>
        <v>3819.6669138740381</v>
      </c>
      <c r="Z70" s="42">
        <f>IF(EinstWR!Z9="-","-",EinstWR!Z9/EinstWR!Z$122*100)</f>
        <v>3554.777731809269</v>
      </c>
      <c r="AA70" s="42">
        <f>IF(EinstWR!AA9="-","-",EinstWR!AA9/EinstWR!AA$122*100)</f>
        <v>3426.6604851965417</v>
      </c>
      <c r="AB70" s="42">
        <f>IF(EinstWR!AB9="-","-",EinstWR!AB9/EinstWR!AB$122*100)</f>
        <v>3363.4649692578869</v>
      </c>
      <c r="AC70" s="42">
        <f>IF(EinstWR!AC9="-","-",EinstWR!AC9/EinstWR!AC$122*100)</f>
        <v>3286.1549998371415</v>
      </c>
      <c r="AD70" s="42">
        <f>IF(EinstWR!AD9="-","-",EinstWR!AD9/EinstWR!AD$122*100)</f>
        <v>3218.162223796407</v>
      </c>
      <c r="AE70" s="42">
        <f>IF(EinstWR!AE9="-","-",EinstWR!AE9/EinstWR!AE$122*100)</f>
        <v>3140.3256590445653</v>
      </c>
      <c r="AF70" s="42">
        <f>IF(EinstWR!AF9="-","-",EinstWR!AF9/EinstWR!AF$122*100)</f>
        <v>3388.154140920718</v>
      </c>
      <c r="AG70" s="42">
        <f>IF(EinstWR!AG9="-","-",EinstWR!AG9/EinstWR!AG$122*100)</f>
        <v>2978.5186053954458</v>
      </c>
      <c r="AH70" s="42">
        <f>IF(EinstWR!AH9="-","-",EinstWR!AH9/EinstWR!AH$122*100)</f>
        <v>3125.6761362396551</v>
      </c>
      <c r="AI70" s="42">
        <f>IF(EinstWR!AI9="-","-",EinstWR!AI9/EinstWR!AI$122*100)</f>
        <v>3027.7257072484522</v>
      </c>
    </row>
    <row r="71" spans="1:35" x14ac:dyDescent="0.2">
      <c r="B71" s="56" t="s">
        <v>98</v>
      </c>
      <c r="C71" s="46" t="s">
        <v>10</v>
      </c>
      <c r="D71" s="42"/>
      <c r="E71" s="42"/>
      <c r="F71" s="42"/>
      <c r="G71" s="42"/>
      <c r="H71" s="42"/>
      <c r="I71" s="42"/>
      <c r="J71" s="42"/>
      <c r="K71" s="42"/>
      <c r="L71" s="42">
        <f>IF(EinstWR!L10="-","-",EinstWR!L10/EinstWR!L$122*100)</f>
        <v>9370.1732213881132</v>
      </c>
      <c r="M71" s="42">
        <f>IF(EinstWR!M10="-","-",EinstWR!M10/EinstWR!M$122*100)</f>
        <v>9272.0970305676456</v>
      </c>
      <c r="N71" s="42">
        <f>IF(EinstWR!N10="-","-",EinstWR!N10/EinstWR!N$122*100)</f>
        <v>8932.1070137598526</v>
      </c>
      <c r="O71" s="42">
        <f>IF(EinstWR!O10="-","-",EinstWR!O10/EinstWR!O$122*100)</f>
        <v>10432.091392276338</v>
      </c>
      <c r="P71" s="42">
        <f>IF(EinstWR!P10="-","-",EinstWR!P10/EinstWR!P$122*100)</f>
        <v>7925.9952301437834</v>
      </c>
      <c r="Q71" s="42">
        <f>IF(EinstWR!Q10="-","-",EinstWR!Q10/EinstWR!Q$122*100)</f>
        <v>9286.7980877302016</v>
      </c>
      <c r="R71" s="42">
        <f>IF(EinstWR!R10="-","-",EinstWR!R10/EinstWR!R$122*100)</f>
        <v>9187.59976010223</v>
      </c>
      <c r="S71" s="42">
        <f>IF(EinstWR!S10="-","-",EinstWR!S10/EinstWR!S$122*100)</f>
        <v>9824.1177506212589</v>
      </c>
      <c r="T71" s="42">
        <f>IF(EinstWR!T10="-","-",EinstWR!T10/EinstWR!T$122*100)</f>
        <v>9819.785769401622</v>
      </c>
      <c r="U71" s="42">
        <f>IF(EinstWR!U10="-","-",EinstWR!U10/EinstWR!U$122*100)</f>
        <v>9692.3693076592372</v>
      </c>
      <c r="V71" s="42">
        <f>IF(EinstWR!V10="-","-",EinstWR!V10/EinstWR!V$122*100)</f>
        <v>9305.8386793277114</v>
      </c>
      <c r="W71" s="42">
        <f>IF(EinstWR!W10="-","-",EinstWR!W10/EinstWR!W$122*100)</f>
        <v>10475.131444364226</v>
      </c>
      <c r="X71" s="42">
        <f>IF(EinstWR!X10="-","-",EinstWR!X10/EinstWR!X$122*100)</f>
        <v>10277.498545144921</v>
      </c>
      <c r="Y71" s="42">
        <f>IF(EinstWR!Y10="-","-",EinstWR!Y10/EinstWR!Y$122*100)</f>
        <v>9993.1267641371669</v>
      </c>
      <c r="Z71" s="42">
        <f>IF(EinstWR!Z10="-","-",EinstWR!Z10/EinstWR!Z$122*100)</f>
        <v>9687.0998130267162</v>
      </c>
      <c r="AA71" s="42">
        <f>IF(EinstWR!AA10="-","-",EinstWR!AA10/EinstWR!AA$122*100)</f>
        <v>9372.6053294612375</v>
      </c>
      <c r="AB71" s="42">
        <f>IF(EinstWR!AB10="-","-",EinstWR!AB10/EinstWR!AB$122*100)</f>
        <v>8500.862119327674</v>
      </c>
      <c r="AC71" s="42">
        <f>IF(EinstWR!AC10="-","-",EinstWR!AC10/EinstWR!AC$122*100)</f>
        <v>8593.7898734709579</v>
      </c>
      <c r="AD71" s="42">
        <f>IF(EinstWR!AD10="-","-",EinstWR!AD10/EinstWR!AD$122*100)</f>
        <v>8711.3367899108889</v>
      </c>
      <c r="AE71" s="42">
        <f>IF(EinstWR!AE10="-","-",EinstWR!AE10/EinstWR!AE$122*100)</f>
        <v>8918.1869942923804</v>
      </c>
      <c r="AF71" s="42">
        <f>IF(EinstWR!AF10="-","-",EinstWR!AF10/EinstWR!AF$122*100)</f>
        <v>9168.6290713425969</v>
      </c>
      <c r="AG71" s="42">
        <f>IF(EinstWR!AG10="-","-",EinstWR!AG10/EinstWR!AG$122*100)</f>
        <v>8641.9222847963065</v>
      </c>
      <c r="AH71" s="42">
        <f>IF(EinstWR!AH10="-","-",EinstWR!AH10/EinstWR!AH$122*100)</f>
        <v>8298.1035216748332</v>
      </c>
      <c r="AI71" s="42">
        <f>IF(EinstWR!AI10="-","-",EinstWR!AI10/EinstWR!AI$122*100)</f>
        <v>8549.3035763722182</v>
      </c>
    </row>
    <row r="72" spans="1:35" x14ac:dyDescent="0.2">
      <c r="B72" s="55">
        <v>4</v>
      </c>
      <c r="C72" s="5" t="s">
        <v>104</v>
      </c>
      <c r="D72" s="42"/>
      <c r="E72" s="42"/>
      <c r="F72" s="42"/>
      <c r="G72" s="42"/>
      <c r="H72" s="42"/>
      <c r="I72" s="42"/>
      <c r="J72" s="42"/>
      <c r="K72" s="42"/>
      <c r="L72" s="42">
        <f>IF(EinstWR!L11="-","-",EinstWR!L11/EinstWR!L$122*100)</f>
        <v>3873.2474011196755</v>
      </c>
      <c r="M72" s="42">
        <f>IF(EinstWR!M11="-","-",EinstWR!M11/EinstWR!M$122*100)</f>
        <v>3741.2755075616483</v>
      </c>
      <c r="N72" s="42">
        <f>IF(EinstWR!N11="-","-",EinstWR!N11/EinstWR!N$122*100)</f>
        <v>3792.7404237741562</v>
      </c>
      <c r="O72" s="42">
        <f>IF(EinstWR!O11="-","-",EinstWR!O11/EinstWR!O$122*100)</f>
        <v>3663.3577868966731</v>
      </c>
      <c r="P72" s="42">
        <f>IF(EinstWR!P11="-","-",EinstWR!P11/EinstWR!P$122*100)</f>
        <v>3554.0781844473513</v>
      </c>
      <c r="Q72" s="42">
        <f>IF(EinstWR!Q11="-","-",EinstWR!Q11/EinstWR!Q$122*100)</f>
        <v>4026.1112905356326</v>
      </c>
      <c r="R72" s="42">
        <f>IF(EinstWR!R11="-","-",EinstWR!R11/EinstWR!R$122*100)</f>
        <v>4308.2154114986643</v>
      </c>
      <c r="S72" s="42">
        <f>IF(EinstWR!S11="-","-",EinstWR!S11/EinstWR!S$122*100)</f>
        <v>4337.4472172902297</v>
      </c>
      <c r="T72" s="42">
        <f>IF(EinstWR!T11="-","-",EinstWR!T11/EinstWR!T$122*100)</f>
        <v>4374.5643879093559</v>
      </c>
      <c r="U72" s="42">
        <f>IF(EinstWR!U11="-","-",EinstWR!U11/EinstWR!U$122*100)</f>
        <v>4543.5376321203084</v>
      </c>
      <c r="V72" s="42">
        <f>IF(EinstWR!V11="-","-",EinstWR!V11/EinstWR!V$122*100)</f>
        <v>4909.5051233165796</v>
      </c>
      <c r="W72" s="42">
        <f>IF(EinstWR!W11="-","-",EinstWR!W11/EinstWR!W$122*100)</f>
        <v>4668.9538398609893</v>
      </c>
      <c r="X72" s="42">
        <f>IF(EinstWR!X11="-","-",EinstWR!X11/EinstWR!X$122*100)</f>
        <v>4649.8886529745123</v>
      </c>
      <c r="Y72" s="42">
        <f>IF(EinstWR!Y11="-","-",EinstWR!Y11/EinstWR!Y$122*100)</f>
        <v>4618.2043785289625</v>
      </c>
      <c r="Z72" s="42">
        <f>IF(EinstWR!Z11="-","-",EinstWR!Z11/EinstWR!Z$122*100)</f>
        <v>4404.6606569334126</v>
      </c>
      <c r="AA72" s="42">
        <f>IF(EinstWR!AA11="-","-",EinstWR!AA11/EinstWR!AA$122*100)</f>
        <v>4427.2259834178494</v>
      </c>
      <c r="AB72" s="42">
        <f>IF(EinstWR!AB11="-","-",EinstWR!AB11/EinstWR!AB$122*100)</f>
        <v>4390.6805349359256</v>
      </c>
      <c r="AC72" s="42">
        <f>IF(EinstWR!AC11="-","-",EinstWR!AC11/EinstWR!AC$122*100)</f>
        <v>4304.380859131561</v>
      </c>
      <c r="AD72" s="42">
        <f>IF(EinstWR!AD11="-","-",EinstWR!AD11/EinstWR!AD$122*100)</f>
        <v>4378.8772840513193</v>
      </c>
      <c r="AE72" s="42">
        <f>IF(EinstWR!AE11="-","-",EinstWR!AE11/EinstWR!AE$122*100)</f>
        <v>4632.0511301179604</v>
      </c>
      <c r="AF72" s="42">
        <f>IF(EinstWR!AF11="-","-",EinstWR!AF11/EinstWR!AF$122*100)</f>
        <v>4696.1008202848998</v>
      </c>
      <c r="AG72" s="42">
        <f>IF(EinstWR!AG11="-","-",EinstWR!AG11/EinstWR!AG$122*100)</f>
        <v>4428.9114946118571</v>
      </c>
      <c r="AH72" s="42">
        <f>IF(EinstWR!AH11="-","-",EinstWR!AH11/EinstWR!AH$122*100)</f>
        <v>4387.5601822137278</v>
      </c>
      <c r="AI72" s="42">
        <f>IF(EinstWR!AI11="-","-",EinstWR!AI11/EinstWR!AI$122*100)</f>
        <v>4620.0997470146203</v>
      </c>
    </row>
    <row r="73" spans="1:35" x14ac:dyDescent="0.2">
      <c r="B73" s="56" t="s">
        <v>102</v>
      </c>
      <c r="C73" s="48" t="s">
        <v>103</v>
      </c>
      <c r="D73" s="42"/>
      <c r="E73" s="42"/>
      <c r="F73" s="42"/>
      <c r="G73" s="42"/>
      <c r="H73" s="42"/>
      <c r="I73" s="42"/>
      <c r="J73" s="42"/>
      <c r="K73" s="42"/>
      <c r="L73" s="63">
        <f>IF(EinstWR!L12="-","-",EinstWR!L12/EinstWR!L$122*100)</f>
        <v>6922.1555483552847</v>
      </c>
      <c r="M73" s="63">
        <f>IF(EinstWR!M12="-","-",EinstWR!M12/EinstWR!M$122*100)</f>
        <v>7698.3609568938364</v>
      </c>
      <c r="N73" s="63">
        <f>IF(EinstWR!N12="-","-",EinstWR!N12/EinstWR!N$122*100)</f>
        <v>7275.9410645634343</v>
      </c>
      <c r="O73" s="63">
        <f>IF(EinstWR!O12="-","-",EinstWR!O12/EinstWR!O$122*100)</f>
        <v>7960.9075172634575</v>
      </c>
      <c r="P73" s="63">
        <f>IF(EinstWR!P12="-","-",EinstWR!P12/EinstWR!P$122*100)</f>
        <v>8330.372973837606</v>
      </c>
      <c r="Q73" s="63">
        <f>IF(EinstWR!Q12="-","-",EinstWR!Q12/EinstWR!Q$122*100)</f>
        <v>8899.1299602984745</v>
      </c>
      <c r="R73" s="63">
        <f>IF(EinstWR!R12="-","-",EinstWR!R12/EinstWR!R$122*100)</f>
        <v>9044.219234090484</v>
      </c>
      <c r="S73" s="63">
        <f>IF(EinstWR!S12="-","-",EinstWR!S12/EinstWR!S$122*100)</f>
        <v>9547.3956790977354</v>
      </c>
      <c r="T73" s="63">
        <f>IF(EinstWR!T12="-","-",EinstWR!T12/EinstWR!T$122*100)</f>
        <v>9557.40387943114</v>
      </c>
      <c r="U73" s="63">
        <f>IF(EinstWR!U12="-","-",EinstWR!U12/EinstWR!U$122*100)</f>
        <v>9082</v>
      </c>
      <c r="V73" s="63">
        <f>IF(EinstWR!V12="-","-",EinstWR!V12/EinstWR!V$122*100)</f>
        <v>10068.54820469132</v>
      </c>
      <c r="W73" s="63">
        <f>IF(EinstWR!W12="-","-",EinstWR!W12/EinstWR!W$122*100)</f>
        <v>10721.92891406558</v>
      </c>
      <c r="X73" s="63">
        <f>IF(EinstWR!X12="-","-",EinstWR!X12/EinstWR!X$122*100)</f>
        <v>10950.787317558916</v>
      </c>
      <c r="Y73" s="63">
        <f>IF(EinstWR!Y12="-","-",EinstWR!Y12/EinstWR!Y$122*100)</f>
        <v>10487.841063963328</v>
      </c>
      <c r="Z73" s="63">
        <f>IF(EinstWR!Z12="-","-",EinstWR!Z12/EinstWR!Z$122*100)</f>
        <v>10281.697300569098</v>
      </c>
      <c r="AA73" s="63">
        <f>IF(EinstWR!AA12="-","-",EinstWR!AA12/EinstWR!AA$122*100)</f>
        <v>10345.811279283424</v>
      </c>
      <c r="AB73" s="63">
        <f>IF(EinstWR!AB12="-","-",EinstWR!AB12/EinstWR!AB$122*100)</f>
        <v>8519.6156516907431</v>
      </c>
      <c r="AC73" s="63">
        <f>IF(EinstWR!AC12="-","-",EinstWR!AC12/EinstWR!AC$122*100)</f>
        <v>7960.9572890513136</v>
      </c>
      <c r="AD73" s="63">
        <f>IF(EinstWR!AD12="-","-",EinstWR!AD12/EinstWR!AD$122*100)</f>
        <v>7682.4767716788883</v>
      </c>
      <c r="AE73" s="63">
        <f>IF(EinstWR!AE12="-","-",EinstWR!AE12/EinstWR!AE$122*100)</f>
        <v>7980.1388407047452</v>
      </c>
      <c r="AF73" s="63">
        <f>IF(EinstWR!AF12="-","-",EinstWR!AF12/EinstWR!AF$122*100)</f>
        <v>8782.1769273966675</v>
      </c>
      <c r="AG73" s="63">
        <f>IF(EinstWR!AG12="-","-",EinstWR!AG12/EinstWR!AG$122*100)</f>
        <v>6828.1236319415684</v>
      </c>
      <c r="AH73" s="63">
        <f>IF(EinstWR!AH12="-","-",EinstWR!AH12/EinstWR!AH$122*100)</f>
        <v>6767.103278282063</v>
      </c>
      <c r="AI73" s="63">
        <f>IF(EinstWR!AI12="-","-",EinstWR!AI12/EinstWR!AI$122*100)</f>
        <v>7454.4627719355094</v>
      </c>
    </row>
    <row r="74" spans="1:35" s="66" customFormat="1" ht="20.100000000000001" customHeight="1" x14ac:dyDescent="0.2">
      <c r="B74" s="62"/>
      <c r="C74" s="51" t="s">
        <v>35</v>
      </c>
      <c r="D74" s="38"/>
      <c r="E74" s="38"/>
      <c r="F74" s="38"/>
      <c r="G74" s="38"/>
      <c r="H74" s="38"/>
      <c r="I74" s="38"/>
      <c r="J74" s="38"/>
      <c r="K74" s="38"/>
      <c r="L74" s="104">
        <f>IF(EinstWR!L13="-","-",EinstWR!L13/EinstWR!L$122*100)</f>
        <v>6980.7999758171873</v>
      </c>
      <c r="M74" s="104">
        <f>IF(EinstWR!M13="-","-",EinstWR!M13/EinstWR!M$122*100)</f>
        <v>6930.0817522327779</v>
      </c>
      <c r="N74" s="104">
        <f>IF(EinstWR!N13="-","-",EinstWR!N13/EinstWR!N$122*100)</f>
        <v>6511.4526291791453</v>
      </c>
      <c r="O74" s="104">
        <f>IF(EinstWR!O13="-","-",EinstWR!O13/EinstWR!O$122*100)</f>
        <v>6429.6153438764932</v>
      </c>
      <c r="P74" s="104">
        <f>IF(EinstWR!P13="-","-",EinstWR!P13/EinstWR!P$122*100)</f>
        <v>6422.0106987435611</v>
      </c>
      <c r="Q74" s="104">
        <f>IF(EinstWR!Q13="-","-",EinstWR!Q13/EinstWR!Q$122*100)</f>
        <v>6423.5392225431879</v>
      </c>
      <c r="R74" s="104">
        <f>IF(EinstWR!R13="-","-",EinstWR!R13/EinstWR!R$122*100)</f>
        <v>6509.8701757104127</v>
      </c>
      <c r="S74" s="104">
        <f>IF(EinstWR!S13="-","-",EinstWR!S13/EinstWR!S$122*100)</f>
        <v>6638.3343520242051</v>
      </c>
      <c r="T74" s="104">
        <f>IF(EinstWR!T13="-","-",EinstWR!T13/EinstWR!T$122*100)</f>
        <v>6791.8303275810767</v>
      </c>
      <c r="U74" s="104">
        <f>IF(EinstWR!U13="-","-",EinstWR!U13/EinstWR!U$122*100)</f>
        <v>6627.0873929981208</v>
      </c>
      <c r="V74" s="104">
        <f>IF(EinstWR!V13="-","-",EinstWR!V13/EinstWR!V$122*100)</f>
        <v>6525.7201569355602</v>
      </c>
      <c r="W74" s="104">
        <f>IF(EinstWR!W13="-","-",EinstWR!W13/EinstWR!W$122*100)</f>
        <v>6359.2930724282342</v>
      </c>
      <c r="X74" s="104">
        <f>IF(EinstWR!X13="-","-",EinstWR!X13/EinstWR!X$122*100)</f>
        <v>6165.4649769696316</v>
      </c>
      <c r="Y74" s="104">
        <f>IF(EinstWR!Y13="-","-",EinstWR!Y13/EinstWR!Y$122*100)</f>
        <v>5993.4081579333451</v>
      </c>
      <c r="Z74" s="104">
        <f>IF(EinstWR!Z13="-","-",EinstWR!Z13/EinstWR!Z$122*100)</f>
        <v>5765.0507423782092</v>
      </c>
      <c r="AA74" s="104">
        <f>IF(EinstWR!AA13="-","-",EinstWR!AA13/EinstWR!AA$122*100)</f>
        <v>5690.9006950440771</v>
      </c>
      <c r="AB74" s="104">
        <f>IF(EinstWR!AB13="-","-",EinstWR!AB13/EinstWR!AB$122*100)</f>
        <v>5486.4351369337774</v>
      </c>
      <c r="AC74" s="104">
        <f>IF(EinstWR!AC13="-","-",EinstWR!AC13/EinstWR!AC$122*100)</f>
        <v>5323.6392524595685</v>
      </c>
      <c r="AD74" s="104">
        <f>IF(EinstWR!AD13="-","-",EinstWR!AD13/EinstWR!AD$122*100)</f>
        <v>5251.8315881139306</v>
      </c>
      <c r="AE74" s="104">
        <f>IF(EinstWR!AE13="-","-",EinstWR!AE13/EinstWR!AE$122*100)</f>
        <v>5274.0556138731336</v>
      </c>
      <c r="AF74" s="104">
        <f>IF(EinstWR!AF13="-","-",EinstWR!AF13/EinstWR!AF$122*100)</f>
        <v>5423.590615976862</v>
      </c>
      <c r="AG74" s="104">
        <f>IF(EinstWR!AG13="-","-",EinstWR!AG13/EinstWR!AG$122*100)</f>
        <v>5017.1271866109364</v>
      </c>
      <c r="AH74" s="104">
        <f>IF(EinstWR!AH13="-","-",EinstWR!AH13/EinstWR!AH$122*100)</f>
        <v>4897.734615196352</v>
      </c>
      <c r="AI74" s="104">
        <f>IF(EinstWR!AI13="-","-",EinstWR!AI13/EinstWR!AI$122*100)</f>
        <v>4960.6908901354755</v>
      </c>
    </row>
    <row r="75" spans="1:35" s="2" customFormat="1" ht="20.100000000000001" customHeight="1" x14ac:dyDescent="0.2">
      <c r="A75" s="57"/>
      <c r="B75" s="737" t="s">
        <v>39</v>
      </c>
      <c r="C75" s="738"/>
      <c r="D75" s="739"/>
      <c r="E75" s="739"/>
      <c r="F75" s="739"/>
      <c r="G75" s="739"/>
      <c r="H75" s="739"/>
      <c r="I75" s="739"/>
      <c r="J75" s="739"/>
      <c r="K75" s="739"/>
      <c r="L75" s="739"/>
      <c r="M75" s="739"/>
      <c r="N75" s="739"/>
      <c r="O75" s="739"/>
      <c r="P75" s="739"/>
      <c r="Q75" s="739"/>
      <c r="R75" s="739"/>
      <c r="S75" s="739"/>
      <c r="T75" s="739"/>
      <c r="U75" s="66"/>
      <c r="V75" s="66"/>
      <c r="W75" s="66"/>
      <c r="X75" s="66"/>
      <c r="Y75" s="66"/>
      <c r="Z75" s="66"/>
      <c r="AA75" s="66"/>
      <c r="AB75" s="66"/>
      <c r="AC75" s="66"/>
      <c r="AD75" s="66"/>
      <c r="AE75" s="66"/>
      <c r="AF75" s="66"/>
      <c r="AG75" s="66"/>
      <c r="AH75" s="66"/>
      <c r="AI75" s="66"/>
    </row>
    <row r="76" spans="1:35" ht="20.100000000000001" customHeight="1" x14ac:dyDescent="0.2">
      <c r="A76" t="s">
        <v>39</v>
      </c>
      <c r="B76" s="55">
        <v>1.1000000000000001</v>
      </c>
      <c r="C76" s="5" t="s">
        <v>1</v>
      </c>
      <c r="D76" s="42"/>
      <c r="E76" s="42"/>
      <c r="F76" s="42"/>
      <c r="G76" s="42"/>
      <c r="H76" s="42"/>
      <c r="I76" s="42"/>
      <c r="J76" s="42"/>
      <c r="K76" s="42"/>
      <c r="L76" s="42">
        <f>IF(EinstWR!L15="-","-",EinstWR!L15/EinstWR!L$122*100)</f>
        <v>3332.8804578887912</v>
      </c>
      <c r="M76" s="42">
        <f>IF(EinstWR!M15="-","-",EinstWR!M15/EinstWR!M$122*100)</f>
        <v>3258.1769753224362</v>
      </c>
      <c r="N76" s="42">
        <f>IF(EinstWR!N15="-","-",EinstWR!N15/EinstWR!N$122*100)</f>
        <v>3127.4256089919104</v>
      </c>
      <c r="O76" s="42">
        <f>IF(EinstWR!O15="-","-",EinstWR!O15/EinstWR!O$122*100)</f>
        <v>3068.5668082364637</v>
      </c>
      <c r="P76" s="42">
        <f>IF(EinstWR!P15="-","-",EinstWR!P15/EinstWR!P$122*100)</f>
        <v>3047.8605574142475</v>
      </c>
      <c r="Q76" s="42">
        <f>IF(EinstWR!Q15="-","-",EinstWR!Q15/EinstWR!Q$122*100)</f>
        <v>3134.1138780203883</v>
      </c>
      <c r="R76" s="42">
        <f>IF(EinstWR!R15="-","-",EinstWR!R15/EinstWR!R$122*100)</f>
        <v>3152.1163518214275</v>
      </c>
      <c r="S76" s="42">
        <f>IF(EinstWR!S15="-","-",EinstWR!S15/EinstWR!S$122*100)</f>
        <v>3295.871607456017</v>
      </c>
      <c r="T76" s="42">
        <f>IF(EinstWR!T15="-","-",EinstWR!T15/EinstWR!T$122*100)</f>
        <v>3358.2319395822351</v>
      </c>
      <c r="U76" s="42">
        <f>IF(EinstWR!U15="-","-",EinstWR!U15/EinstWR!U$122*100)</f>
        <v>3217.3833394397625</v>
      </c>
      <c r="V76" s="42">
        <f>IF(EinstWR!V15="-","-",EinstWR!V15/EinstWR!V$122*100)</f>
        <v>3014.6304347503924</v>
      </c>
      <c r="W76" s="42">
        <f>IF(EinstWR!W15="-","-",EinstWR!W15/EinstWR!W$122*100)</f>
        <v>2932.0719129748536</v>
      </c>
      <c r="X76" s="42">
        <f>IF(EinstWR!X15="-","-",EinstWR!X15/EinstWR!X$122*100)</f>
        <v>2725.8570986440573</v>
      </c>
      <c r="Y76" s="42">
        <f>IF(EinstWR!Y15="-","-",EinstWR!Y15/EinstWR!Y$122*100)</f>
        <v>2716.4672354361928</v>
      </c>
      <c r="Z76" s="42">
        <f>IF(EinstWR!Z15="-","-",EinstWR!Z15/EinstWR!Z$122*100)</f>
        <v>2609.523116750127</v>
      </c>
      <c r="AA76" s="42">
        <f>IF(EinstWR!AA15="-","-",EinstWR!AA15/EinstWR!AA$122*100)</f>
        <v>2850.4831747864014</v>
      </c>
      <c r="AB76" s="42">
        <f>IF(EinstWR!AB15="-","-",EinstWR!AB15/EinstWR!AB$122*100)</f>
        <v>2872.6817684162688</v>
      </c>
      <c r="AC76" s="42">
        <f>IF(EinstWR!AC15="-","-",EinstWR!AC15/EinstWR!AC$122*100)</f>
        <v>2769.6316653547992</v>
      </c>
      <c r="AD76" s="42">
        <f>IF(EinstWR!AD15="-","-",EinstWR!AD15/EinstWR!AD$122*100)</f>
        <v>2610.104706916356</v>
      </c>
      <c r="AE76" s="42">
        <f>IF(EinstWR!AE15="-","-",EinstWR!AE15/EinstWR!AE$122*100)</f>
        <v>2432.8424464286077</v>
      </c>
      <c r="AF76" s="42">
        <f>IF(EinstWR!AF15="-","-",EinstWR!AF15/EinstWR!AF$122*100)</f>
        <v>2358.1843646249058</v>
      </c>
      <c r="AG76" s="42">
        <f>IF(EinstWR!AG15="-","-",EinstWR!AG15/EinstWR!AG$122*100)</f>
        <v>2518.8205741471593</v>
      </c>
      <c r="AH76" s="42">
        <f>IF(EinstWR!AH15="-","-",EinstWR!AH15/EinstWR!AH$122*100)</f>
        <v>2460.6335593970493</v>
      </c>
      <c r="AI76" s="42">
        <f>IF(EinstWR!AI15="-","-",EinstWR!AI15/EinstWR!AI$122*100)</f>
        <v>2313.3594904699157</v>
      </c>
    </row>
    <row r="77" spans="1:35" x14ac:dyDescent="0.2">
      <c r="B77" s="55">
        <v>1.2</v>
      </c>
      <c r="C77" s="5" t="s">
        <v>90</v>
      </c>
      <c r="D77" s="42"/>
      <c r="E77" s="42"/>
      <c r="F77" s="42"/>
      <c r="G77" s="42"/>
      <c r="H77" s="42"/>
      <c r="I77" s="42"/>
      <c r="J77" s="42"/>
      <c r="K77" s="42"/>
      <c r="L77" s="42" t="str">
        <f>IF(EinstWR!L16="-","-",EinstWR!L16/EinstWR!L$122*100)</f>
        <v>-</v>
      </c>
      <c r="M77" s="42">
        <f>IF(EinstWR!M16="-","-",EinstWR!M16/EinstWR!M$122*100)</f>
        <v>7712.3583152428882</v>
      </c>
      <c r="N77" s="42">
        <f>IF(EinstWR!N16="-","-",EinstWR!N16/EinstWR!N$122*100)</f>
        <v>8225.2715376439464</v>
      </c>
      <c r="O77" s="42">
        <f>IF(EinstWR!O16="-","-",EinstWR!O16/EinstWR!O$122*100)</f>
        <v>9063.3705145452604</v>
      </c>
      <c r="P77" s="42">
        <f>IF(EinstWR!P16="-","-",EinstWR!P16/EinstWR!P$122*100)</f>
        <v>10562.46131332876</v>
      </c>
      <c r="Q77" s="42">
        <f>IF(EinstWR!Q16="-","-",EinstWR!Q16/EinstWR!Q$122*100)</f>
        <v>11042.40862187856</v>
      </c>
      <c r="R77" s="42">
        <f>IF(EinstWR!R16="-","-",EinstWR!R16/EinstWR!R$122*100)</f>
        <v>10779.079574083731</v>
      </c>
      <c r="S77" s="42">
        <f>IF(EinstWR!S16="-","-",EinstWR!S16/EinstWR!S$122*100)</f>
        <v>10240.652188740312</v>
      </c>
      <c r="T77" s="42">
        <f>IF(EinstWR!T16="-","-",EinstWR!T16/EinstWR!T$122*100)</f>
        <v>10542.206608075507</v>
      </c>
      <c r="U77" s="42">
        <f>IF(EinstWR!U16="-","-",EinstWR!U16/EinstWR!U$122*100)</f>
        <v>9593.1868131868141</v>
      </c>
      <c r="V77" s="42">
        <f>IF(EinstWR!V16="-","-",EinstWR!V16/EinstWR!V$122*100)</f>
        <v>8561.3073328561768</v>
      </c>
      <c r="W77" s="42">
        <f>IF(EinstWR!W16="-","-",EinstWR!W16/EinstWR!W$122*100)</f>
        <v>9084.58195644236</v>
      </c>
      <c r="X77" s="42">
        <f>IF(EinstWR!X16="-","-",EinstWR!X16/EinstWR!X$122*100)</f>
        <v>8996.6016399847595</v>
      </c>
      <c r="Y77" s="42">
        <f>IF(EinstWR!Y16="-","-",EinstWR!Y16/EinstWR!Y$122*100)</f>
        <v>7389.3776370084097</v>
      </c>
      <c r="Z77" s="42">
        <f>IF(EinstWR!Z16="-","-",EinstWR!Z16/EinstWR!Z$122*100)</f>
        <v>6475.9274703280016</v>
      </c>
      <c r="AA77" s="42">
        <f>IF(EinstWR!AA16="-","-",EinstWR!AA16/EinstWR!AA$122*100)</f>
        <v>5726.0606729411656</v>
      </c>
      <c r="AB77" s="42">
        <f>IF(EinstWR!AB16="-","-",EinstWR!AB16/EinstWR!AB$122*100)</f>
        <v>6550.4018553177048</v>
      </c>
      <c r="AC77" s="42">
        <f>IF(EinstWR!AC16="-","-",EinstWR!AC16/EinstWR!AC$122*100)</f>
        <v>6359.3338116970881</v>
      </c>
      <c r="AD77" s="42">
        <f>IF(EinstWR!AD16="-","-",EinstWR!AD16/EinstWR!AD$122*100)</f>
        <v>6758.2104165515775</v>
      </c>
      <c r="AE77" s="42">
        <f>IF(EinstWR!AE16="-","-",EinstWR!AE16/EinstWR!AE$122*100)</f>
        <v>7019.416693580436</v>
      </c>
      <c r="AF77" s="42">
        <f>IF(EinstWR!AF16="-","-",EinstWR!AF16/EinstWR!AF$122*100)</f>
        <v>6731.6289776980557</v>
      </c>
      <c r="AG77" s="42">
        <f>IF(EinstWR!AG16="-","-",EinstWR!AG16/EinstWR!AG$122*100)</f>
        <v>6420.0260428270649</v>
      </c>
      <c r="AH77" s="42">
        <f>IF(EinstWR!AH16="-","-",EinstWR!AH16/EinstWR!AH$122*100)</f>
        <v>5843.195937680056</v>
      </c>
      <c r="AI77" s="42">
        <f>IF(EinstWR!AI16="-","-",EinstWR!AI16/EinstWR!AI$122*100)</f>
        <v>6976.963906395049</v>
      </c>
    </row>
    <row r="78" spans="1:35" x14ac:dyDescent="0.2">
      <c r="B78" s="55">
        <v>2</v>
      </c>
      <c r="C78" s="5" t="s">
        <v>92</v>
      </c>
      <c r="D78" s="42"/>
      <c r="E78" s="42"/>
      <c r="F78" s="42"/>
      <c r="G78" s="42"/>
      <c r="H78" s="42"/>
      <c r="I78" s="42"/>
      <c r="J78" s="42"/>
      <c r="K78" s="42"/>
      <c r="L78" s="42">
        <f>IF(EinstWR!L17="-","-",EinstWR!L17/EinstWR!L$122*100)</f>
        <v>13281.85719641819</v>
      </c>
      <c r="M78" s="42">
        <f>IF(EinstWR!M17="-","-",EinstWR!M17/EinstWR!M$122*100)</f>
        <v>14959.090410032724</v>
      </c>
      <c r="N78" s="42">
        <f>IF(EinstWR!N17="-","-",EinstWR!N17/EinstWR!N$122*100)</f>
        <v>12928.116934330088</v>
      </c>
      <c r="O78" s="42">
        <f>IF(EinstWR!O17="-","-",EinstWR!O17/EinstWR!O$122*100)</f>
        <v>12871.094944512834</v>
      </c>
      <c r="P78" s="42">
        <f>IF(EinstWR!P17="-","-",EinstWR!P17/EinstWR!P$122*100)</f>
        <v>15109.339010719905</v>
      </c>
      <c r="Q78" s="42">
        <f>IF(EinstWR!Q17="-","-",EinstWR!Q17/EinstWR!Q$122*100)</f>
        <v>16482.030107131108</v>
      </c>
      <c r="R78" s="42">
        <f>IF(EinstWR!R17="-","-",EinstWR!R17/EinstWR!R$122*100)</f>
        <v>16319.620480240286</v>
      </c>
      <c r="S78" s="42">
        <f>IF(EinstWR!S17="-","-",EinstWR!S17/EinstWR!S$122*100)</f>
        <v>13577.480003162796</v>
      </c>
      <c r="T78" s="42">
        <f>IF(EinstWR!T17="-","-",EinstWR!T17/EinstWR!T$122*100)</f>
        <v>12052.479608733041</v>
      </c>
      <c r="U78" s="42">
        <f>IF(EinstWR!U17="-","-",EinstWR!U17/EinstWR!U$122*100)</f>
        <v>11038.245614035088</v>
      </c>
      <c r="V78" s="42">
        <f>IF(EinstWR!V17="-","-",EinstWR!V17/EinstWR!V$122*100)</f>
        <v>8458.5350329549419</v>
      </c>
      <c r="W78" s="42">
        <f>IF(EinstWR!W17="-","-",EinstWR!W17/EinstWR!W$122*100)</f>
        <v>8442.7482814884497</v>
      </c>
      <c r="X78" s="42">
        <f>IF(EinstWR!X17="-","-",EinstWR!X17/EinstWR!X$122*100)</f>
        <v>9929.9807548891713</v>
      </c>
      <c r="Y78" s="42">
        <f>IF(EinstWR!Y17="-","-",EinstWR!Y17/EinstWR!Y$122*100)</f>
        <v>9468.1010617374432</v>
      </c>
      <c r="Z78" s="42">
        <f>IF(EinstWR!Z17="-","-",EinstWR!Z17/EinstWR!Z$122*100)</f>
        <v>9468.9437396784269</v>
      </c>
      <c r="AA78" s="42">
        <f>IF(EinstWR!AA17="-","-",EinstWR!AA17/EinstWR!AA$122*100)</f>
        <v>9910.1898767883868</v>
      </c>
      <c r="AB78" s="42">
        <f>IF(EinstWR!AB17="-","-",EinstWR!AB17/EinstWR!AB$122*100)</f>
        <v>10866.490611623844</v>
      </c>
      <c r="AC78" s="42">
        <f>IF(EinstWR!AC17="-","-",EinstWR!AC17/EinstWR!AC$122*100)</f>
        <v>9953.7845699944701</v>
      </c>
      <c r="AD78" s="42">
        <f>IF(EinstWR!AD17="-","-",EinstWR!AD17/EinstWR!AD$122*100)</f>
        <v>10246.388680721635</v>
      </c>
      <c r="AE78" s="42">
        <f>IF(EinstWR!AE17="-","-",EinstWR!AE17/EinstWR!AE$122*100)</f>
        <v>9750.226704992052</v>
      </c>
      <c r="AF78" s="42">
        <f>IF(EinstWR!AF17="-","-",EinstWR!AF17/EinstWR!AF$122*100)</f>
        <v>9672.9432550791225</v>
      </c>
      <c r="AG78" s="42">
        <f>IF(EinstWR!AG17="-","-",EinstWR!AG17/EinstWR!AG$122*100)</f>
        <v>9298.7464047584526</v>
      </c>
      <c r="AH78" s="42">
        <f>IF(EinstWR!AH17="-","-",EinstWR!AH17/EinstWR!AH$122*100)</f>
        <v>7883.1812285150445</v>
      </c>
      <c r="AI78" s="42">
        <f>IF(EinstWR!AI17="-","-",EinstWR!AI17/EinstWR!AI$122*100)</f>
        <v>9714.9764986709779</v>
      </c>
    </row>
    <row r="79" spans="1:35" x14ac:dyDescent="0.2">
      <c r="B79" s="55">
        <v>3.1</v>
      </c>
      <c r="C79" s="5" t="s">
        <v>94</v>
      </c>
      <c r="D79" s="42"/>
      <c r="E79" s="42"/>
      <c r="F79" s="42"/>
      <c r="G79" s="42"/>
      <c r="H79" s="42"/>
      <c r="I79" s="42"/>
      <c r="J79" s="42"/>
      <c r="K79" s="42"/>
      <c r="L79" s="42">
        <f>IF(EinstWR!L18="-","-",EinstWR!L18/EinstWR!L$122*100)</f>
        <v>16858.00262134201</v>
      </c>
      <c r="M79" s="42">
        <f>IF(EinstWR!M18="-","-",EinstWR!M18/EinstWR!M$122*100)</f>
        <v>16260.329104412582</v>
      </c>
      <c r="N79" s="42">
        <f>IF(EinstWR!N18="-","-",EinstWR!N18/EinstWR!N$122*100)</f>
        <v>15398.0431766001</v>
      </c>
      <c r="O79" s="42">
        <f>IF(EinstWR!O18="-","-",EinstWR!O18/EinstWR!O$122*100)</f>
        <v>14881.11182613599</v>
      </c>
      <c r="P79" s="42">
        <f>IF(EinstWR!P18="-","-",EinstWR!P18/EinstWR!P$122*100)</f>
        <v>8720.8466158125266</v>
      </c>
      <c r="Q79" s="42">
        <f>IF(EinstWR!Q18="-","-",EinstWR!Q18/EinstWR!Q$122*100)</f>
        <v>8011.7807442614248</v>
      </c>
      <c r="R79" s="42">
        <f>IF(EinstWR!R18="-","-",EinstWR!R18/EinstWR!R$122*100)</f>
        <v>7627.4628662140867</v>
      </c>
      <c r="S79" s="42">
        <f>IF(EinstWR!S18="-","-",EinstWR!S18/EinstWR!S$122*100)</f>
        <v>8367.5819743105658</v>
      </c>
      <c r="T79" s="42">
        <f>IF(EinstWR!T18="-","-",EinstWR!T18/EinstWR!T$122*100)</f>
        <v>8363.3719987943186</v>
      </c>
      <c r="U79" s="42">
        <f>IF(EinstWR!U18="-","-",EinstWR!U18/EinstWR!U$122*100)</f>
        <v>8190.0154880321043</v>
      </c>
      <c r="V79" s="42">
        <f>IF(EinstWR!V18="-","-",EinstWR!V18/EinstWR!V$122*100)</f>
        <v>13372.763136406607</v>
      </c>
      <c r="W79" s="42">
        <f>IF(EinstWR!W18="-","-",EinstWR!W18/EinstWR!W$122*100)</f>
        <v>12904.071489720323</v>
      </c>
      <c r="X79" s="42">
        <f>IF(EinstWR!X18="-","-",EinstWR!X18/EinstWR!X$122*100)</f>
        <v>10716.864885346697</v>
      </c>
      <c r="Y79" s="42">
        <f>IF(EinstWR!Y18="-","-",EinstWR!Y18/EinstWR!Y$122*100)</f>
        <v>7908.6317294641858</v>
      </c>
      <c r="Z79" s="42">
        <f>IF(EinstWR!Z18="-","-",EinstWR!Z18/EinstWR!Z$122*100)</f>
        <v>8217.5220104444834</v>
      </c>
      <c r="AA79" s="42">
        <f>IF(EinstWR!AA18="-","-",EinstWR!AA18/EinstWR!AA$122*100)</f>
        <v>8338.7957845334022</v>
      </c>
      <c r="AB79" s="42">
        <f>IF(EinstWR!AB18="-","-",EinstWR!AB18/EinstWR!AB$122*100)</f>
        <v>8207.7039050789845</v>
      </c>
      <c r="AC79" s="42">
        <f>IF(EinstWR!AC18="-","-",EinstWR!AC18/EinstWR!AC$122*100)</f>
        <v>7646.9885790364433</v>
      </c>
      <c r="AD79" s="42">
        <f>IF(EinstWR!AD18="-","-",EinstWR!AD18/EinstWR!AD$122*100)</f>
        <v>8764.4090926115787</v>
      </c>
      <c r="AE79" s="42">
        <f>IF(EinstWR!AE18="-","-",EinstWR!AE18/EinstWR!AE$122*100)</f>
        <v>11195.593172694636</v>
      </c>
      <c r="AF79" s="42">
        <f>IF(EinstWR!AF18="-","-",EinstWR!AF18/EinstWR!AF$122*100)</f>
        <v>11641.137444306676</v>
      </c>
      <c r="AG79" s="42">
        <f>IF(EinstWR!AG18="-","-",EinstWR!AG18/EinstWR!AG$122*100)</f>
        <v>11031.99212809772</v>
      </c>
      <c r="AH79" s="42">
        <f>IF(EinstWR!AH18="-","-",EinstWR!AH18/EinstWR!AH$122*100)</f>
        <v>9291.9519337413876</v>
      </c>
      <c r="AI79" s="42">
        <f>IF(EinstWR!AI18="-","-",EinstWR!AI18/EinstWR!AI$122*100)</f>
        <v>7743.4387108199116</v>
      </c>
    </row>
    <row r="80" spans="1:35" x14ac:dyDescent="0.2">
      <c r="B80" s="55">
        <v>3.2</v>
      </c>
      <c r="C80" s="5" t="s">
        <v>96</v>
      </c>
      <c r="D80" s="42"/>
      <c r="E80" s="42"/>
      <c r="F80" s="42"/>
      <c r="G80" s="42"/>
      <c r="H80" s="42"/>
      <c r="I80" s="42"/>
      <c r="J80" s="42"/>
      <c r="K80" s="42"/>
      <c r="L80" s="42">
        <f>IF(EinstWR!L19="-","-",EinstWR!L19/EinstWR!L$122*100)</f>
        <v>8384.7137444227137</v>
      </c>
      <c r="M80" s="42">
        <f>IF(EinstWR!M19="-","-",EinstWR!M19/EinstWR!M$122*100)</f>
        <v>8061.2434447525911</v>
      </c>
      <c r="N80" s="42">
        <f>IF(EinstWR!N19="-","-",EinstWR!N19/EinstWR!N$122*100)</f>
        <v>6627.1480680866716</v>
      </c>
      <c r="O80" s="42">
        <f>IF(EinstWR!O19="-","-",EinstWR!O19/EinstWR!O$122*100)</f>
        <v>6609.9586022029725</v>
      </c>
      <c r="P80" s="42">
        <f>IF(EinstWR!P19="-","-",EinstWR!P19/EinstWR!P$122*100)</f>
        <v>6369.6803026886482</v>
      </c>
      <c r="Q80" s="42">
        <f>IF(EinstWR!Q19="-","-",EinstWR!Q19/EinstWR!Q$122*100)</f>
        <v>6850.8665084033582</v>
      </c>
      <c r="R80" s="42">
        <f>IF(EinstWR!R19="-","-",EinstWR!R19/EinstWR!R$122*100)</f>
        <v>7205.8441986608668</v>
      </c>
      <c r="S80" s="42">
        <f>IF(EinstWR!S19="-","-",EinstWR!S19/EinstWR!S$122*100)</f>
        <v>7126.3023819293321</v>
      </c>
      <c r="T80" s="42">
        <f>IF(EinstWR!T19="-","-",EinstWR!T19/EinstWR!T$122*100)</f>
        <v>7518.6319657505746</v>
      </c>
      <c r="U80" s="42">
        <f>IF(EinstWR!U19="-","-",EinstWR!U19/EinstWR!U$122*100)</f>
        <v>7011.074350009626</v>
      </c>
      <c r="V80" s="42">
        <f>IF(EinstWR!V19="-","-",EinstWR!V19/EinstWR!V$122*100)</f>
        <v>6907.032278160149</v>
      </c>
      <c r="W80" s="42">
        <f>IF(EinstWR!W19="-","-",EinstWR!W19/EinstWR!W$122*100)</f>
        <v>6272.8784523104323</v>
      </c>
      <c r="X80" s="42">
        <f>IF(EinstWR!X19="-","-",EinstWR!X19/EinstWR!X$122*100)</f>
        <v>6225.1991782163768</v>
      </c>
      <c r="Y80" s="42">
        <f>IF(EinstWR!Y19="-","-",EinstWR!Y19/EinstWR!Y$122*100)</f>
        <v>5579.8413632521024</v>
      </c>
      <c r="Z80" s="42">
        <f>IF(EinstWR!Z19="-","-",EinstWR!Z19/EinstWR!Z$122*100)</f>
        <v>6018.2440281527406</v>
      </c>
      <c r="AA80" s="42">
        <f>IF(EinstWR!AA19="-","-",EinstWR!AA19/EinstWR!AA$122*100)</f>
        <v>6352.7812320330222</v>
      </c>
      <c r="AB80" s="42">
        <f>IF(EinstWR!AB19="-","-",EinstWR!AB19/EinstWR!AB$122*100)</f>
        <v>5857.7006765551214</v>
      </c>
      <c r="AC80" s="42">
        <f>IF(EinstWR!AC19="-","-",EinstWR!AC19/EinstWR!AC$122*100)</f>
        <v>5919.2802368189223</v>
      </c>
      <c r="AD80" s="42">
        <f>IF(EinstWR!AD19="-","-",EinstWR!AD19/EinstWR!AD$122*100)</f>
        <v>5662.9139957720208</v>
      </c>
      <c r="AE80" s="42">
        <f>IF(EinstWR!AE19="-","-",EinstWR!AE19/EinstWR!AE$122*100)</f>
        <v>5860.0262294084141</v>
      </c>
      <c r="AF80" s="42">
        <f>IF(EinstWR!AF19="-","-",EinstWR!AF19/EinstWR!AF$122*100)</f>
        <v>6531.4978158896693</v>
      </c>
      <c r="AG80" s="42">
        <f>IF(EinstWR!AG19="-","-",EinstWR!AG19/EinstWR!AG$122*100)</f>
        <v>5631.1466733015786</v>
      </c>
      <c r="AH80" s="42">
        <f>IF(EinstWR!AH19="-","-",EinstWR!AH19/EinstWR!AH$122*100)</f>
        <v>5511.4123425182515</v>
      </c>
      <c r="AI80" s="42">
        <f>IF(EinstWR!AI19="-","-",EinstWR!AI19/EinstWR!AI$122*100)</f>
        <v>5622.6536839422588</v>
      </c>
    </row>
    <row r="81" spans="1:35" x14ac:dyDescent="0.2">
      <c r="B81" s="56" t="s">
        <v>97</v>
      </c>
      <c r="C81" s="46" t="s">
        <v>9</v>
      </c>
      <c r="D81" s="42"/>
      <c r="E81" s="42"/>
      <c r="F81" s="42"/>
      <c r="G81" s="42"/>
      <c r="H81" s="42"/>
      <c r="I81" s="42"/>
      <c r="J81" s="42"/>
      <c r="K81" s="42"/>
      <c r="L81" s="42">
        <f>IF(EinstWR!L20="-","-",EinstWR!L20/EinstWR!L$122*100)</f>
        <v>1361.4565954699656</v>
      </c>
      <c r="M81" s="42">
        <f>IF(EinstWR!M20="-","-",EinstWR!M20/EinstWR!M$122*100)</f>
        <v>1237.5048651128041</v>
      </c>
      <c r="N81" s="42">
        <f>IF(EinstWR!N20="-","-",EinstWR!N20/EinstWR!N$122*100)</f>
        <v>1261.8934191788157</v>
      </c>
      <c r="O81" s="42">
        <f>IF(EinstWR!O20="-","-",EinstWR!O20/EinstWR!O$122*100)</f>
        <v>1149.2609403856254</v>
      </c>
      <c r="P81" s="42">
        <f>IF(EinstWR!P20="-","-",EinstWR!P20/EinstWR!P$122*100)</f>
        <v>3508.8747054250471</v>
      </c>
      <c r="Q81" s="42">
        <f>IF(EinstWR!Q20="-","-",EinstWR!Q20/EinstWR!Q$122*100)</f>
        <v>4394.1593512903428</v>
      </c>
      <c r="R81" s="42">
        <f>IF(EinstWR!R20="-","-",EinstWR!R20/EinstWR!R$122*100)</f>
        <v>3267.5254299678982</v>
      </c>
      <c r="S81" s="42">
        <f>IF(EinstWR!S20="-","-",EinstWR!S20/EinstWR!S$122*100)</f>
        <v>2992.2231593450492</v>
      </c>
      <c r="T81" s="42">
        <f>IF(EinstWR!T20="-","-",EinstWR!T20/EinstWR!T$122*100)</f>
        <v>2898.2953122645731</v>
      </c>
      <c r="U81" s="42">
        <f>IF(EinstWR!U20="-","-",EinstWR!U20/EinstWR!U$122*100)</f>
        <v>1518.1954236371157</v>
      </c>
      <c r="V81" s="42">
        <f>IF(EinstWR!V20="-","-",EinstWR!V20/EinstWR!V$122*100)</f>
        <v>4529.3942531913362</v>
      </c>
      <c r="W81" s="42">
        <f>IF(EinstWR!W20="-","-",EinstWR!W20/EinstWR!W$122*100)</f>
        <v>5254.189435618443</v>
      </c>
      <c r="X81" s="42">
        <f>IF(EinstWR!X20="-","-",EinstWR!X20/EinstWR!X$122*100)</f>
        <v>2029.63713756991</v>
      </c>
      <c r="Y81" s="42">
        <f>IF(EinstWR!Y20="-","-",EinstWR!Y20/EinstWR!Y$122*100)</f>
        <v>1940.615954392908</v>
      </c>
      <c r="Z81" s="42">
        <f>IF(EinstWR!Z20="-","-",EinstWR!Z20/EinstWR!Z$122*100)</f>
        <v>1988.7432683975255</v>
      </c>
      <c r="AA81" s="42">
        <f>IF(EinstWR!AA20="-","-",EinstWR!AA20/EinstWR!AA$122*100)</f>
        <v>1214.6997578284738</v>
      </c>
      <c r="AB81" s="42">
        <f>IF(EinstWR!AB20="-","-",EinstWR!AB20/EinstWR!AB$122*100)</f>
        <v>1782.6456169985099</v>
      </c>
      <c r="AC81" s="42" t="str">
        <f>IF(EinstWR!AC20="-","-",EinstWR!AC20/EinstWR!AC$122*100)</f>
        <v>-</v>
      </c>
      <c r="AD81" s="42" t="str">
        <f>IF(EinstWR!AD20="-","-",EinstWR!AD20/EinstWR!AD$122*100)</f>
        <v>-</v>
      </c>
      <c r="AE81" s="42" t="str">
        <f>IF(EinstWR!AE20="-","-",EinstWR!AE20/EinstWR!AE$122*100)</f>
        <v>-</v>
      </c>
      <c r="AF81" s="42" t="str">
        <f>IF(EinstWR!AF20="-","-",EinstWR!AF20/EinstWR!AF$122*100)</f>
        <v>-</v>
      </c>
      <c r="AG81" s="42">
        <f>IF(EinstWR!AG20="-","-",EinstWR!AG20/EinstWR!AG$122*100)</f>
        <v>1521.1247093037291</v>
      </c>
      <c r="AH81" s="42">
        <f>IF(EinstWR!AH20="-","-",EinstWR!AH20/EinstWR!AH$122*100)</f>
        <v>2048.6656299252454</v>
      </c>
      <c r="AI81" s="42">
        <f>IF(EinstWR!AI20="-","-",EinstWR!AI20/EinstWR!AI$122*100)</f>
        <v>1794.4987814625331</v>
      </c>
    </row>
    <row r="82" spans="1:35" x14ac:dyDescent="0.2">
      <c r="B82" s="56" t="s">
        <v>98</v>
      </c>
      <c r="C82" s="46" t="s">
        <v>10</v>
      </c>
      <c r="D82" s="42"/>
      <c r="E82" s="42"/>
      <c r="F82" s="42"/>
      <c r="G82" s="42"/>
      <c r="H82" s="42"/>
      <c r="I82" s="42"/>
      <c r="J82" s="42"/>
      <c r="K82" s="42"/>
      <c r="L82" s="42">
        <f>IF(EinstWR!L21="-","-",EinstWR!L21/EinstWR!L$122*100)</f>
        <v>6320.8356295927751</v>
      </c>
      <c r="M82" s="42">
        <f>IF(EinstWR!M21="-","-",EinstWR!M21/EinstWR!M$122*100)</f>
        <v>6135.4841555963421</v>
      </c>
      <c r="N82" s="42">
        <f>IF(EinstWR!N21="-","-",EinstWR!N21/EinstWR!N$122*100)</f>
        <v>5480.6089579951313</v>
      </c>
      <c r="O82" s="42">
        <f>IF(EinstWR!O21="-","-",EinstWR!O21/EinstWR!O$122*100)</f>
        <v>5888.1278294362055</v>
      </c>
      <c r="P82" s="42">
        <f>IF(EinstWR!P21="-","-",EinstWR!P21/EinstWR!P$122*100)</f>
        <v>3787.4595580768328</v>
      </c>
      <c r="Q82" s="42">
        <f>IF(EinstWR!Q21="-","-",EinstWR!Q21/EinstWR!Q$122*100)</f>
        <v>5613.5579363823826</v>
      </c>
      <c r="R82" s="42">
        <f>IF(EinstWR!R21="-","-",EinstWR!R21/EinstWR!R$122*100)</f>
        <v>6078.9857186827758</v>
      </c>
      <c r="S82" s="42">
        <f>IF(EinstWR!S21="-","-",EinstWR!S21/EinstWR!S$122*100)</f>
        <v>6838.7485533294066</v>
      </c>
      <c r="T82" s="42">
        <f>IF(EinstWR!T21="-","-",EinstWR!T21/EinstWR!T$122*100)</f>
        <v>6287.4590452349312</v>
      </c>
      <c r="U82" s="42">
        <f>IF(EinstWR!U21="-","-",EinstWR!U21/EinstWR!U$122*100)</f>
        <v>6454.4589085652333</v>
      </c>
      <c r="V82" s="42">
        <f>IF(EinstWR!V21="-","-",EinstWR!V21/EinstWR!V$122*100)</f>
        <v>4681.7167969565462</v>
      </c>
      <c r="W82" s="42">
        <f>IF(EinstWR!W21="-","-",EinstWR!W21/EinstWR!W$122*100)</f>
        <v>6176.3492576251065</v>
      </c>
      <c r="X82" s="42">
        <f>IF(EinstWR!X21="-","-",EinstWR!X21/EinstWR!X$122*100)</f>
        <v>7440.2581906058631</v>
      </c>
      <c r="Y82" s="42">
        <f>IF(EinstWR!Y21="-","-",EinstWR!Y21/EinstWR!Y$122*100)</f>
        <v>7145.6189367459101</v>
      </c>
      <c r="Z82" s="42">
        <f>IF(EinstWR!Z21="-","-",EinstWR!Z21/EinstWR!Z$122*100)</f>
        <v>6993.8868187347252</v>
      </c>
      <c r="AA82" s="42">
        <f>IF(EinstWR!AA21="-","-",EinstWR!AA21/EinstWR!AA$122*100)</f>
        <v>3656.3099250231362</v>
      </c>
      <c r="AB82" s="42">
        <f>IF(EinstWR!AB21="-","-",EinstWR!AB21/EinstWR!AB$122*100)</f>
        <v>3475.1730277862025</v>
      </c>
      <c r="AC82" s="42">
        <f>IF(EinstWR!AC21="-","-",EinstWR!AC21/EinstWR!AC$122*100)</f>
        <v>3445.3557358814783</v>
      </c>
      <c r="AD82" s="42">
        <f>IF(EinstWR!AD21="-","-",EinstWR!AD21/EinstWR!AD$122*100)</f>
        <v>3514.3646765571953</v>
      </c>
      <c r="AE82" s="42">
        <f>IF(EinstWR!AE21="-","-",EinstWR!AE21/EinstWR!AE$122*100)</f>
        <v>2895.1820123906459</v>
      </c>
      <c r="AF82" s="42">
        <f>IF(EinstWR!AF21="-","-",EinstWR!AF21/EinstWR!AF$122*100)</f>
        <v>2763.7075967326641</v>
      </c>
      <c r="AG82" s="42">
        <f>IF(EinstWR!AG21="-","-",EinstWR!AG21/EinstWR!AG$122*100)</f>
        <v>3054.6231924551535</v>
      </c>
      <c r="AH82" s="42">
        <f>IF(EinstWR!AH21="-","-",EinstWR!AH21/EinstWR!AH$122*100)</f>
        <v>2926.9891971662537</v>
      </c>
      <c r="AI82" s="42">
        <f>IF(EinstWR!AI21="-","-",EinstWR!AI21/EinstWR!AI$122*100)</f>
        <v>2817.2907212566588</v>
      </c>
    </row>
    <row r="83" spans="1:35" x14ac:dyDescent="0.2">
      <c r="B83" s="55">
        <v>4</v>
      </c>
      <c r="C83" s="5" t="s">
        <v>104</v>
      </c>
      <c r="D83" s="42"/>
      <c r="E83" s="42"/>
      <c r="F83" s="42"/>
      <c r="G83" s="42"/>
      <c r="H83" s="42"/>
      <c r="I83" s="42"/>
      <c r="J83" s="42"/>
      <c r="K83" s="42"/>
      <c r="L83" s="42">
        <f>IF(EinstWR!L22="-","-",EinstWR!L22/EinstWR!L$122*100)</f>
        <v>2615.0110146755069</v>
      </c>
      <c r="M83" s="42">
        <f>IF(EinstWR!M22="-","-",EinstWR!M22/EinstWR!M$122*100)</f>
        <v>2604.2430965438298</v>
      </c>
      <c r="N83" s="42">
        <f>IF(EinstWR!N22="-","-",EinstWR!N22/EinstWR!N$122*100)</f>
        <v>2455.9269195911261</v>
      </c>
      <c r="O83" s="42">
        <f>IF(EinstWR!O22="-","-",EinstWR!O22/EinstWR!O$122*100)</f>
        <v>2455.1595643901101</v>
      </c>
      <c r="P83" s="42">
        <f>IF(EinstWR!P22="-","-",EinstWR!P22/EinstWR!P$122*100)</f>
        <v>2311.0333567731896</v>
      </c>
      <c r="Q83" s="42">
        <f>IF(EinstWR!Q22="-","-",EinstWR!Q22/EinstWR!Q$122*100)</f>
        <v>2630.4349843664245</v>
      </c>
      <c r="R83" s="42">
        <f>IF(EinstWR!R22="-","-",EinstWR!R22/EinstWR!R$122*100)</f>
        <v>2822.4146979001762</v>
      </c>
      <c r="S83" s="42">
        <f>IF(EinstWR!S22="-","-",EinstWR!S22/EinstWR!S$122*100)</f>
        <v>2820.2988149684857</v>
      </c>
      <c r="T83" s="42">
        <f>IF(EinstWR!T22="-","-",EinstWR!T22/EinstWR!T$122*100)</f>
        <v>2807.4026720556335</v>
      </c>
      <c r="U83" s="42">
        <f>IF(EinstWR!U22="-","-",EinstWR!U22/EinstWR!U$122*100)</f>
        <v>2832.9829312618035</v>
      </c>
      <c r="V83" s="42">
        <f>IF(EinstWR!V22="-","-",EinstWR!V22/EinstWR!V$122*100)</f>
        <v>3132.7742852422907</v>
      </c>
      <c r="W83" s="42">
        <f>IF(EinstWR!W22="-","-",EinstWR!W22/EinstWR!W$122*100)</f>
        <v>2785.8630091793366</v>
      </c>
      <c r="X83" s="42">
        <f>IF(EinstWR!X22="-","-",EinstWR!X22/EinstWR!X$122*100)</f>
        <v>2865.6893319319615</v>
      </c>
      <c r="Y83" s="42">
        <f>IF(EinstWR!Y22="-","-",EinstWR!Y22/EinstWR!Y$122*100)</f>
        <v>2906.2885140146636</v>
      </c>
      <c r="Z83" s="42">
        <f>IF(EinstWR!Z22="-","-",EinstWR!Z22/EinstWR!Z$122*100)</f>
        <v>2626.6818277494704</v>
      </c>
      <c r="AA83" s="42">
        <f>IF(EinstWR!AA22="-","-",EinstWR!AA22/EinstWR!AA$122*100)</f>
        <v>2554.1938364205043</v>
      </c>
      <c r="AB83" s="42">
        <f>IF(EinstWR!AB22="-","-",EinstWR!AB22/EinstWR!AB$122*100)</f>
        <v>2553.0282242693893</v>
      </c>
      <c r="AC83" s="42">
        <f>IF(EinstWR!AC22="-","-",EinstWR!AC22/EinstWR!AC$122*100)</f>
        <v>2582.5200657663577</v>
      </c>
      <c r="AD83" s="42">
        <f>IF(EinstWR!AD22="-","-",EinstWR!AD22/EinstWR!AD$122*100)</f>
        <v>2606.662104889177</v>
      </c>
      <c r="AE83" s="42">
        <f>IF(EinstWR!AE22="-","-",EinstWR!AE22/EinstWR!AE$122*100)</f>
        <v>3042.0124460772768</v>
      </c>
      <c r="AF83" s="42">
        <f>IF(EinstWR!AF22="-","-",EinstWR!AF22/EinstWR!AF$122*100)</f>
        <v>3075.8929364342416</v>
      </c>
      <c r="AG83" s="42">
        <f>IF(EinstWR!AG22="-","-",EinstWR!AG22/EinstWR!AG$122*100)</f>
        <v>2957.43192199945</v>
      </c>
      <c r="AH83" s="42">
        <f>IF(EinstWR!AH22="-","-",EinstWR!AH22/EinstWR!AH$122*100)</f>
        <v>3297.1441495864206</v>
      </c>
      <c r="AI83" s="42">
        <f>IF(EinstWR!AI22="-","-",EinstWR!AI22/EinstWR!AI$122*100)</f>
        <v>3739.0628013870823</v>
      </c>
    </row>
    <row r="84" spans="1:35" s="2" customFormat="1" ht="20.100000000000001" customHeight="1" x14ac:dyDescent="0.2">
      <c r="B84" s="62"/>
      <c r="C84" s="51" t="s">
        <v>35</v>
      </c>
      <c r="D84" s="38"/>
      <c r="E84" s="38"/>
      <c r="F84" s="38"/>
      <c r="G84" s="38"/>
      <c r="H84" s="38"/>
      <c r="I84" s="38"/>
      <c r="J84" s="38"/>
      <c r="K84" s="38"/>
      <c r="L84" s="38">
        <f>IF(EinstWR!L23="-","-",EinstWR!L23/EinstWR!L$122*100)</f>
        <v>5646.5458825708702</v>
      </c>
      <c r="M84" s="38">
        <f>IF(EinstWR!M23="-","-",EinstWR!M23/EinstWR!M$122*100)</f>
        <v>5508.8879104326243</v>
      </c>
      <c r="N84" s="38">
        <f>IF(EinstWR!N23="-","-",EinstWR!N23/EinstWR!N$122*100)</f>
        <v>4787.0919164936186</v>
      </c>
      <c r="O84" s="38">
        <f>IF(EinstWR!O23="-","-",EinstWR!O23/EinstWR!O$122*100)</f>
        <v>4565.9536045359519</v>
      </c>
      <c r="P84" s="38">
        <f>IF(EinstWR!P23="-","-",EinstWR!P23/EinstWR!P$122*100)</f>
        <v>4896.0777602572125</v>
      </c>
      <c r="Q84" s="38">
        <f>IF(EinstWR!Q23="-","-",EinstWR!Q23/EinstWR!Q$122*100)</f>
        <v>5241.9079394274149</v>
      </c>
      <c r="R84" s="38">
        <f>IF(EinstWR!R23="-","-",EinstWR!R23/EinstWR!R$122*100)</f>
        <v>5489.9467167349694</v>
      </c>
      <c r="S84" s="38">
        <f>IF(EinstWR!S23="-","-",EinstWR!S23/EinstWR!S$122*100)</f>
        <v>5444.048638011689</v>
      </c>
      <c r="T84" s="38">
        <f>IF(EinstWR!T23="-","-",EinstWR!T23/EinstWR!T$122*100)</f>
        <v>5531.9568614350592</v>
      </c>
      <c r="U84" s="38">
        <f>IF(EinstWR!U23="-","-",EinstWR!U23/EinstWR!U$122*100)</f>
        <v>5295.2618934942902</v>
      </c>
      <c r="V84" s="38">
        <f>IF(EinstWR!V23="-","-",EinstWR!V23/EinstWR!V$122*100)</f>
        <v>5260.1417594736449</v>
      </c>
      <c r="W84" s="38">
        <f>IF(EinstWR!W23="-","-",EinstWR!W23/EinstWR!W$122*100)</f>
        <v>5102.7728256435676</v>
      </c>
      <c r="X84" s="38">
        <f>IF(EinstWR!X23="-","-",EinstWR!X23/EinstWR!X$122*100)</f>
        <v>4809.8448604285304</v>
      </c>
      <c r="Y84" s="38">
        <f>IF(EinstWR!Y23="-","-",EinstWR!Y23/EinstWR!Y$122*100)</f>
        <v>4543.568850908825</v>
      </c>
      <c r="Z84" s="38">
        <f>IF(EinstWR!Z23="-","-",EinstWR!Z23/EinstWR!Z$122*100)</f>
        <v>4634.4578420357611</v>
      </c>
      <c r="AA84" s="38">
        <f>IF(EinstWR!AA23="-","-",EinstWR!AA23/EinstWR!AA$122*100)</f>
        <v>4733.4234151092023</v>
      </c>
      <c r="AB84" s="38">
        <f>IF(EinstWR!AB23="-","-",EinstWR!AB23/EinstWR!AB$122*100)</f>
        <v>4451.9461349977992</v>
      </c>
      <c r="AC84" s="38">
        <f>IF(EinstWR!AC23="-","-",EinstWR!AC23/EinstWR!AC$122*100)</f>
        <v>4405.970156415473</v>
      </c>
      <c r="AD84" s="38">
        <f>IF(EinstWR!AD23="-","-",EinstWR!AD23/EinstWR!AD$122*100)</f>
        <v>4264.4056044325725</v>
      </c>
      <c r="AE84" s="38">
        <f>IF(EinstWR!AE23="-","-",EinstWR!AE23/EinstWR!AE$122*100)</f>
        <v>4361.9674805923378</v>
      </c>
      <c r="AF84" s="38">
        <f>IF(EinstWR!AF23="-","-",EinstWR!AF23/EinstWR!AF$122*100)</f>
        <v>4560.0814123889222</v>
      </c>
      <c r="AG84" s="38">
        <f>IF(EinstWR!AG23="-","-",EinstWR!AG23/EinstWR!AG$122*100)</f>
        <v>4174.261874971854</v>
      </c>
      <c r="AH84" s="38">
        <f>IF(EinstWR!AH23="-","-",EinstWR!AH23/EinstWR!AH$122*100)</f>
        <v>4118.0729717463964</v>
      </c>
      <c r="AI84" s="38">
        <f>IF(EinstWR!AI23="-","-",EinstWR!AI23/EinstWR!AI$122*100)</f>
        <v>4152.655851009823</v>
      </c>
    </row>
    <row r="85" spans="1:35" s="240" customFormat="1" ht="20.100000000000001" customHeight="1" x14ac:dyDescent="0.2">
      <c r="C85" s="1183" t="s">
        <v>105</v>
      </c>
      <c r="D85" s="576"/>
      <c r="E85" s="576"/>
      <c r="F85" s="576"/>
      <c r="G85" s="576"/>
      <c r="H85" s="576"/>
      <c r="I85" s="576"/>
      <c r="J85" s="576"/>
      <c r="K85" s="576"/>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row>
    <row r="86" spans="1:35" ht="15" x14ac:dyDescent="0.2">
      <c r="B86" s="790" t="str">
        <f>CONCATENATE(B$62,", continued")</f>
        <v>Table 9d :   Average real wage rates by institution, FSM and states, FY2004-FY2018, continued</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row>
    <row r="87" spans="1:35" x14ac:dyDescent="0.2">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row>
    <row r="88" spans="1:35" ht="20.100000000000001" customHeight="1" x14ac:dyDescent="0.25">
      <c r="B88" s="60" t="s">
        <v>40</v>
      </c>
      <c r="C88" s="61"/>
      <c r="D88" s="59"/>
      <c r="E88" s="59"/>
      <c r="F88" s="59"/>
      <c r="G88" s="59"/>
      <c r="H88" s="59"/>
      <c r="I88" s="59"/>
      <c r="J88" s="59"/>
      <c r="K88" s="59"/>
      <c r="L88" s="1" t="str">
        <f>L$3</f>
        <v>FY1995</v>
      </c>
      <c r="M88" s="1" t="str">
        <f t="shared" ref="M88:AI88" si="3">M$3</f>
        <v>FY1996</v>
      </c>
      <c r="N88" s="1" t="str">
        <f t="shared" si="3"/>
        <v>FY1997</v>
      </c>
      <c r="O88" s="1" t="str">
        <f t="shared" si="3"/>
        <v>FY1998</v>
      </c>
      <c r="P88" s="1" t="str">
        <f t="shared" si="3"/>
        <v>FY1999</v>
      </c>
      <c r="Q88" s="1" t="str">
        <f t="shared" si="3"/>
        <v>FY2000</v>
      </c>
      <c r="R88" s="1" t="str">
        <f t="shared" si="3"/>
        <v>FY2001</v>
      </c>
      <c r="S88" s="1" t="str">
        <f t="shared" si="3"/>
        <v>FY2002</v>
      </c>
      <c r="T88" s="1" t="str">
        <f t="shared" si="3"/>
        <v>FY2003</v>
      </c>
      <c r="U88" s="1" t="str">
        <f t="shared" si="3"/>
        <v>FY2004</v>
      </c>
      <c r="V88" s="1" t="str">
        <f t="shared" si="3"/>
        <v>FY2005</v>
      </c>
      <c r="W88" s="1" t="str">
        <f t="shared" si="3"/>
        <v>FY2006</v>
      </c>
      <c r="X88" s="1" t="str">
        <f t="shared" si="3"/>
        <v>FY2007</v>
      </c>
      <c r="Y88" s="1" t="str">
        <f t="shared" si="3"/>
        <v>FY2008</v>
      </c>
      <c r="Z88" s="1" t="str">
        <f t="shared" si="3"/>
        <v>FY2009</v>
      </c>
      <c r="AA88" s="1" t="str">
        <f t="shared" si="3"/>
        <v>FY2010</v>
      </c>
      <c r="AB88" s="1" t="str">
        <f t="shared" si="3"/>
        <v>FY2011</v>
      </c>
      <c r="AC88" s="1" t="str">
        <f t="shared" si="3"/>
        <v>FY2012</v>
      </c>
      <c r="AD88" s="1" t="str">
        <f t="shared" si="3"/>
        <v>FY2013</v>
      </c>
      <c r="AE88" s="1" t="str">
        <f t="shared" si="3"/>
        <v>FY2014</v>
      </c>
      <c r="AF88" s="1" t="str">
        <f t="shared" si="3"/>
        <v>FY2015</v>
      </c>
      <c r="AG88" s="1" t="str">
        <f t="shared" si="3"/>
        <v>FY2016</v>
      </c>
      <c r="AH88" s="1" t="str">
        <f t="shared" si="3"/>
        <v>FY2017</v>
      </c>
      <c r="AI88" s="1" t="str">
        <f t="shared" si="3"/>
        <v>FY2018</v>
      </c>
    </row>
    <row r="89" spans="1:35" ht="20.100000000000001" customHeight="1" x14ac:dyDescent="0.2">
      <c r="A89" t="s">
        <v>40</v>
      </c>
      <c r="B89" s="55">
        <v>1.1000000000000001</v>
      </c>
      <c r="C89" s="5" t="s">
        <v>1</v>
      </c>
      <c r="D89" s="42"/>
      <c r="E89" s="42"/>
      <c r="F89" s="42"/>
      <c r="G89" s="42"/>
      <c r="H89" s="42"/>
      <c r="I89" s="42"/>
      <c r="J89" s="42"/>
      <c r="K89" s="42"/>
      <c r="L89" s="42">
        <f>IF(EinstWR!L28="-","-",EinstWR!L28/EinstWR!L$122*100)</f>
        <v>3242.4106706519287</v>
      </c>
      <c r="M89" s="42">
        <f>IF(EinstWR!M28="-","-",EinstWR!M28/EinstWR!M$122*100)</f>
        <v>3293.0156981696828</v>
      </c>
      <c r="N89" s="42">
        <f>IF(EinstWR!N28="-","-",EinstWR!N28/EinstWR!N$122*100)</f>
        <v>3171.4456592990937</v>
      </c>
      <c r="O89" s="42">
        <f>IF(EinstWR!O28="-","-",EinstWR!O28/EinstWR!O$122*100)</f>
        <v>3207.3501679710239</v>
      </c>
      <c r="P89" s="42">
        <f>IF(EinstWR!P28="-","-",EinstWR!P28/EinstWR!P$122*100)</f>
        <v>3075.3733771525731</v>
      </c>
      <c r="Q89" s="42">
        <f>IF(EinstWR!Q28="-","-",EinstWR!Q28/EinstWR!Q$122*100)</f>
        <v>3006.9111968206289</v>
      </c>
      <c r="R89" s="42">
        <f>IF(EinstWR!R28="-","-",EinstWR!R28/EinstWR!R$122*100)</f>
        <v>3023.8866135594558</v>
      </c>
      <c r="S89" s="42">
        <f>IF(EinstWR!S28="-","-",EinstWR!S28/EinstWR!S$122*100)</f>
        <v>3002.1937349348646</v>
      </c>
      <c r="T89" s="42">
        <f>IF(EinstWR!T28="-","-",EinstWR!T28/EinstWR!T$122*100)</f>
        <v>3004.2793941737623</v>
      </c>
      <c r="U89" s="42">
        <f>IF(EinstWR!U28="-","-",EinstWR!U28/EinstWR!U$122*100)</f>
        <v>3113.168757588021</v>
      </c>
      <c r="V89" s="42">
        <f>IF(EinstWR!V28="-","-",EinstWR!V28/EinstWR!V$122*100)</f>
        <v>3015.0441620983006</v>
      </c>
      <c r="W89" s="42">
        <f>IF(EinstWR!W28="-","-",EinstWR!W28/EinstWR!W$122*100)</f>
        <v>2961.3549624533539</v>
      </c>
      <c r="X89" s="42">
        <f>IF(EinstWR!X28="-","-",EinstWR!X28/EinstWR!X$122*100)</f>
        <v>3026.2448479839927</v>
      </c>
      <c r="Y89" s="42">
        <f>IF(EinstWR!Y28="-","-",EinstWR!Y28/EinstWR!Y$122*100)</f>
        <v>2930.7907675978468</v>
      </c>
      <c r="Z89" s="42">
        <f>IF(EinstWR!Z28="-","-",EinstWR!Z28/EinstWR!Z$122*100)</f>
        <v>3058.3332264776159</v>
      </c>
      <c r="AA89" s="42">
        <f>IF(EinstWR!AA28="-","-",EinstWR!AA28/EinstWR!AA$122*100)</f>
        <v>2689.3929798558747</v>
      </c>
      <c r="AB89" s="42">
        <f>IF(EinstWR!AB28="-","-",EinstWR!AB28/EinstWR!AB$122*100)</f>
        <v>2815.9034330220065</v>
      </c>
      <c r="AC89" s="42">
        <f>IF(EinstWR!AC28="-","-",EinstWR!AC28/EinstWR!AC$122*100)</f>
        <v>3193.3479424109992</v>
      </c>
      <c r="AD89" s="42">
        <f>IF(EinstWR!AD28="-","-",EinstWR!AD28/EinstWR!AD$122*100)</f>
        <v>2861.8569761156023</v>
      </c>
      <c r="AE89" s="42">
        <f>IF(EinstWR!AE28="-","-",EinstWR!AE28/EinstWR!AE$122*100)</f>
        <v>2499.249016051308</v>
      </c>
      <c r="AF89" s="42">
        <f>IF(EinstWR!AF28="-","-",EinstWR!AF28/EinstWR!AF$122*100)</f>
        <v>2563.5565447637518</v>
      </c>
      <c r="AG89" s="42">
        <f>IF(EinstWR!AG28="-","-",EinstWR!AG28/EinstWR!AG$122*100)</f>
        <v>2167.5491698485894</v>
      </c>
      <c r="AH89" s="42">
        <f>IF(EinstWR!AH28="-","-",EinstWR!AH28/EinstWR!AH$122*100)</f>
        <v>2207.1413989319271</v>
      </c>
      <c r="AI89" s="42">
        <f>IF(EinstWR!AI28="-","-",EinstWR!AI28/EinstWR!AI$122*100)</f>
        <v>2269.4509312127034</v>
      </c>
    </row>
    <row r="90" spans="1:35" x14ac:dyDescent="0.2">
      <c r="B90" s="55">
        <v>1.2</v>
      </c>
      <c r="C90" s="5" t="s">
        <v>90</v>
      </c>
      <c r="D90" s="42"/>
      <c r="E90" s="42"/>
      <c r="F90" s="42"/>
      <c r="G90" s="42"/>
      <c r="H90" s="42"/>
      <c r="I90" s="42"/>
      <c r="J90" s="42"/>
      <c r="K90" s="42"/>
      <c r="L90" s="42">
        <f>IF(EinstWR!L29="-","-",EinstWR!L29/EinstWR!L$122*100)</f>
        <v>7359.0754144180355</v>
      </c>
      <c r="M90" s="42">
        <f>IF(EinstWR!M29="-","-",EinstWR!M29/EinstWR!M$122*100)</f>
        <v>6498.9092433419255</v>
      </c>
      <c r="N90" s="42">
        <f>IF(EinstWR!N29="-","-",EinstWR!N29/EinstWR!N$122*100)</f>
        <v>9513.7486149970155</v>
      </c>
      <c r="O90" s="42">
        <f>IF(EinstWR!O29="-","-",EinstWR!O29/EinstWR!O$122*100)</f>
        <v>8983.3161132904061</v>
      </c>
      <c r="P90" s="42">
        <f>IF(EinstWR!P29="-","-",EinstWR!P29/EinstWR!P$122*100)</f>
        <v>9118.8405464948864</v>
      </c>
      <c r="Q90" s="42">
        <f>IF(EinstWR!Q29="-","-",EinstWR!Q29/EinstWR!Q$122*100)</f>
        <v>8829.9732043928998</v>
      </c>
      <c r="R90" s="42">
        <f>IF(EinstWR!R29="-","-",EinstWR!R29/EinstWR!R$122*100)</f>
        <v>10372.844888168864</v>
      </c>
      <c r="S90" s="42">
        <f>IF(EinstWR!S29="-","-",EinstWR!S29/EinstWR!S$122*100)</f>
        <v>10560.498409810591</v>
      </c>
      <c r="T90" s="42">
        <f>IF(EinstWR!T29="-","-",EinstWR!T29/EinstWR!T$122*100)</f>
        <v>9844.5030001986161</v>
      </c>
      <c r="U90" s="42">
        <f>IF(EinstWR!U29="-","-",EinstWR!U29/EinstWR!U$122*100)</f>
        <v>9691.7472118959104</v>
      </c>
      <c r="V90" s="42">
        <f>IF(EinstWR!V29="-","-",EinstWR!V29/EinstWR!V$122*100)</f>
        <v>9915.5254693777151</v>
      </c>
      <c r="W90" s="42">
        <f>IF(EinstWR!W29="-","-",EinstWR!W29/EinstWR!W$122*100)</f>
        <v>10255.167486544728</v>
      </c>
      <c r="X90" s="42">
        <f>IF(EinstWR!X29="-","-",EinstWR!X29/EinstWR!X$122*100)</f>
        <v>9661.4648387815741</v>
      </c>
      <c r="Y90" s="42">
        <f>IF(EinstWR!Y29="-","-",EinstWR!Y29/EinstWR!Y$122*100)</f>
        <v>8994.3583181561207</v>
      </c>
      <c r="Z90" s="42">
        <f>IF(EinstWR!Z29="-","-",EinstWR!Z29/EinstWR!Z$122*100)</f>
        <v>7914.0759140773853</v>
      </c>
      <c r="AA90" s="42">
        <f>IF(EinstWR!AA29="-","-",EinstWR!AA29/EinstWR!AA$122*100)</f>
        <v>8056.2318806012063</v>
      </c>
      <c r="AB90" s="42">
        <f>IF(EinstWR!AB29="-","-",EinstWR!AB29/EinstWR!AB$122*100)</f>
        <v>7769.1476428516953</v>
      </c>
      <c r="AC90" s="42">
        <f>IF(EinstWR!AC29="-","-",EinstWR!AC29/EinstWR!AC$122*100)</f>
        <v>6914.3197287471821</v>
      </c>
      <c r="AD90" s="42">
        <f>IF(EinstWR!AD29="-","-",EinstWR!AD29/EinstWR!AD$122*100)</f>
        <v>7094.5120489880683</v>
      </c>
      <c r="AE90" s="42">
        <f>IF(EinstWR!AE29="-","-",EinstWR!AE29/EinstWR!AE$122*100)</f>
        <v>7098.0575556973108</v>
      </c>
      <c r="AF90" s="42">
        <f>IF(EinstWR!AF29="-","-",EinstWR!AF29/EinstWR!AF$122*100)</f>
        <v>6732.9556684701683</v>
      </c>
      <c r="AG90" s="42">
        <f>IF(EinstWR!AG29="-","-",EinstWR!AG29/EinstWR!AG$122*100)</f>
        <v>6838.6097783373343</v>
      </c>
      <c r="AH90" s="42">
        <f>IF(EinstWR!AH29="-","-",EinstWR!AH29/EinstWR!AH$122*100)</f>
        <v>7195.3334166660397</v>
      </c>
      <c r="AI90" s="42">
        <f>IF(EinstWR!AI29="-","-",EinstWR!AI29/EinstWR!AI$122*100)</f>
        <v>8066.1950201821337</v>
      </c>
    </row>
    <row r="91" spans="1:35" x14ac:dyDescent="0.2">
      <c r="B91" s="55">
        <v>2</v>
      </c>
      <c r="C91" s="5" t="s">
        <v>92</v>
      </c>
      <c r="D91" s="42"/>
      <c r="E91" s="42"/>
      <c r="F91" s="42"/>
      <c r="G91" s="42"/>
      <c r="H91" s="42"/>
      <c r="I91" s="42"/>
      <c r="J91" s="42"/>
      <c r="K91" s="42"/>
      <c r="L91" s="42" t="str">
        <f>IF(EinstWR!L30="-","-",EinstWR!L30/EinstWR!L$122*100)</f>
        <v>-</v>
      </c>
      <c r="M91" s="42" t="str">
        <f>IF(EinstWR!M30="-","-",EinstWR!M30/EinstWR!M$122*100)</f>
        <v>-</v>
      </c>
      <c r="N91" s="42" t="str">
        <f>IF(EinstWR!N30="-","-",EinstWR!N30/EinstWR!N$122*100)</f>
        <v>-</v>
      </c>
      <c r="O91" s="42" t="str">
        <f>IF(EinstWR!O30="-","-",EinstWR!O30/EinstWR!O$122*100)</f>
        <v>-</v>
      </c>
      <c r="P91" s="42" t="str">
        <f>IF(EinstWR!P30="-","-",EinstWR!P30/EinstWR!P$122*100)</f>
        <v>-</v>
      </c>
      <c r="Q91" s="42" t="str">
        <f>IF(EinstWR!Q30="-","-",EinstWR!Q30/EinstWR!Q$122*100)</f>
        <v>-</v>
      </c>
      <c r="R91" s="42" t="str">
        <f>IF(EinstWR!R30="-","-",EinstWR!R30/EinstWR!R$122*100)</f>
        <v>-</v>
      </c>
      <c r="S91" s="42" t="str">
        <f>IF(EinstWR!S30="-","-",EinstWR!S30/EinstWR!S$122*100)</f>
        <v>-</v>
      </c>
      <c r="T91" s="42" t="str">
        <f>IF(EinstWR!T30="-","-",EinstWR!T30/EinstWR!T$122*100)</f>
        <v>-</v>
      </c>
      <c r="U91" s="42" t="str">
        <f>IF(EinstWR!U30="-","-",EinstWR!U30/EinstWR!U$122*100)</f>
        <v>-</v>
      </c>
      <c r="V91" s="42" t="str">
        <f>IF(EinstWR!V30="-","-",EinstWR!V30/EinstWR!V$122*100)</f>
        <v>-</v>
      </c>
      <c r="W91" s="42" t="str">
        <f>IF(EinstWR!W30="-","-",EinstWR!W30/EinstWR!W$122*100)</f>
        <v>-</v>
      </c>
      <c r="X91" s="42" t="str">
        <f>IF(EinstWR!X30="-","-",EinstWR!X30/EinstWR!X$122*100)</f>
        <v>-</v>
      </c>
      <c r="Y91" s="42" t="str">
        <f>IF(EinstWR!Y30="-","-",EinstWR!Y30/EinstWR!Y$122*100)</f>
        <v>-</v>
      </c>
      <c r="Z91" s="42" t="str">
        <f>IF(EinstWR!Z30="-","-",EinstWR!Z30/EinstWR!Z$122*100)</f>
        <v>-</v>
      </c>
      <c r="AA91" s="42">
        <f>IF(EinstWR!AA30="-","-",EinstWR!AA30/EinstWR!AA$122*100)</f>
        <v>7849.853207263207</v>
      </c>
      <c r="AB91" s="42">
        <f>IF(EinstWR!AB30="-","-",EinstWR!AB30/EinstWR!AB$122*100)</f>
        <v>7144.6201529849732</v>
      </c>
      <c r="AC91" s="42">
        <f>IF(EinstWR!AC30="-","-",EinstWR!AC30/EinstWR!AC$122*100)</f>
        <v>6479.0822939072468</v>
      </c>
      <c r="AD91" s="42">
        <f>IF(EinstWR!AD30="-","-",EinstWR!AD30/EinstWR!AD$122*100)</f>
        <v>7178.6189170386297</v>
      </c>
      <c r="AE91" s="42">
        <f>IF(EinstWR!AE30="-","-",EinstWR!AE30/EinstWR!AE$122*100)</f>
        <v>4974.593564318473</v>
      </c>
      <c r="AF91" s="42">
        <f>IF(EinstWR!AF30="-","-",EinstWR!AF30/EinstWR!AF$122*100)</f>
        <v>5879.6052826300765</v>
      </c>
      <c r="AG91" s="42">
        <f>IF(EinstWR!AG30="-","-",EinstWR!AG30/EinstWR!AG$122*100)</f>
        <v>5390.2641478758269</v>
      </c>
      <c r="AH91" s="42">
        <f>IF(EinstWR!AH30="-","-",EinstWR!AH30/EinstWR!AH$122*100)</f>
        <v>7195.8418234699902</v>
      </c>
      <c r="AI91" s="42">
        <f>IF(EinstWR!AI30="-","-",EinstWR!AI30/EinstWR!AI$122*100)</f>
        <v>9126.4139118910116</v>
      </c>
    </row>
    <row r="92" spans="1:35" x14ac:dyDescent="0.2">
      <c r="B92" s="55">
        <v>3.1</v>
      </c>
      <c r="C92" s="5" t="s">
        <v>94</v>
      </c>
      <c r="D92" s="42"/>
      <c r="E92" s="42"/>
      <c r="F92" s="42"/>
      <c r="G92" s="42"/>
      <c r="H92" s="42"/>
      <c r="I92" s="42"/>
      <c r="J92" s="42"/>
      <c r="K92" s="42"/>
      <c r="L92" s="42">
        <f>IF(EinstWR!L31="-","-",EinstWR!L31/EinstWR!L$122*100)</f>
        <v>14432.194686727913</v>
      </c>
      <c r="M92" s="42">
        <f>IF(EinstWR!M31="-","-",EinstWR!M31/EinstWR!M$122*100)</f>
        <v>13920.52430980516</v>
      </c>
      <c r="N92" s="42">
        <f>IF(EinstWR!N31="-","-",EinstWR!N31/EinstWR!N$122*100)</f>
        <v>13182.318327439214</v>
      </c>
      <c r="O92" s="42">
        <f>IF(EinstWR!O31="-","-",EinstWR!O31/EinstWR!O$122*100)</f>
        <v>12739.771600098784</v>
      </c>
      <c r="P92" s="42">
        <f>IF(EinstWR!P31="-","-",EinstWR!P31/EinstWR!P$122*100)</f>
        <v>12490.807831874301</v>
      </c>
      <c r="Q92" s="42">
        <f>IF(EinstWR!Q31="-","-",EinstWR!Q31/EinstWR!Q$122*100)</f>
        <v>12526.303830032226</v>
      </c>
      <c r="R92" s="42">
        <f>IF(EinstWR!R31="-","-",EinstWR!R31/EinstWR!R$122*100)</f>
        <v>11933.420919702305</v>
      </c>
      <c r="S92" s="42">
        <f>IF(EinstWR!S31="-","-",EinstWR!S31/EinstWR!S$122*100)</f>
        <v>12865.737908743778</v>
      </c>
      <c r="T92" s="42">
        <f>IF(EinstWR!T31="-","-",EinstWR!T31/EinstWR!T$122*100)</f>
        <v>12661.957011550488</v>
      </c>
      <c r="U92" s="42">
        <f>IF(EinstWR!U31="-","-",EinstWR!U31/EinstWR!U$122*100)</f>
        <v>12339.01275261324</v>
      </c>
      <c r="V92" s="42">
        <f>IF(EinstWR!V31="-","-",EinstWR!V31/EinstWR!V$122*100)</f>
        <v>12186.585597234855</v>
      </c>
      <c r="W92" s="42">
        <f>IF(EinstWR!W31="-","-",EinstWR!W31/EinstWR!W$122*100)</f>
        <v>11914.594080835059</v>
      </c>
      <c r="X92" s="42">
        <f>IF(EinstWR!X31="-","-",EinstWR!X31/EinstWR!X$122*100)</f>
        <v>9560.9845882340778</v>
      </c>
      <c r="Y92" s="42">
        <f>IF(EinstWR!Y31="-","-",EinstWR!Y31/EinstWR!Y$122*100)</f>
        <v>7134.036607062626</v>
      </c>
      <c r="Z92" s="42">
        <f>IF(EinstWR!Z31="-","-",EinstWR!Z31/EinstWR!Z$122*100)</f>
        <v>7590.713037537671</v>
      </c>
      <c r="AA92" s="42">
        <f>IF(EinstWR!AA31="-","-",EinstWR!AA31/EinstWR!AA$122*100)</f>
        <v>7511.7777346718885</v>
      </c>
      <c r="AB92" s="42">
        <f>IF(EinstWR!AB31="-","-",EinstWR!AB31/EinstWR!AB$122*100)</f>
        <v>7322.621839207889</v>
      </c>
      <c r="AC92" s="42">
        <f>IF(EinstWR!AC31="-","-",EinstWR!AC31/EinstWR!AC$122*100)</f>
        <v>6854.4421614707471</v>
      </c>
      <c r="AD92" s="42">
        <f>IF(EinstWR!AD31="-","-",EinstWR!AD31/EinstWR!AD$122*100)</f>
        <v>7419.4864478645441</v>
      </c>
      <c r="AE92" s="42">
        <f>IF(EinstWR!AE31="-","-",EinstWR!AE31/EinstWR!AE$122*100)</f>
        <v>9406.1237200923879</v>
      </c>
      <c r="AF92" s="42">
        <f>IF(EinstWR!AF31="-","-",EinstWR!AF31/EinstWR!AF$122*100)</f>
        <v>9431.45911193752</v>
      </c>
      <c r="AG92" s="42">
        <f>IF(EinstWR!AG31="-","-",EinstWR!AG31/EinstWR!AG$122*100)</f>
        <v>9223.1749747239555</v>
      </c>
      <c r="AH92" s="42">
        <f>IF(EinstWR!AH31="-","-",EinstWR!AH31/EinstWR!AH$122*100)</f>
        <v>7612.5889229700815</v>
      </c>
      <c r="AI92" s="42">
        <f>IF(EinstWR!AI31="-","-",EinstWR!AI31/EinstWR!AI$122*100)</f>
        <v>7824.6135531020254</v>
      </c>
    </row>
    <row r="93" spans="1:35" x14ac:dyDescent="0.2">
      <c r="B93" s="55">
        <v>3.2</v>
      </c>
      <c r="C93" s="5" t="s">
        <v>96</v>
      </c>
      <c r="D93" s="42"/>
      <c r="E93" s="42"/>
      <c r="F93" s="42"/>
      <c r="G93" s="42"/>
      <c r="H93" s="42"/>
      <c r="I93" s="42"/>
      <c r="J93" s="42"/>
      <c r="K93" s="42"/>
      <c r="L93" s="42">
        <f>IF(EinstWR!L32="-","-",EinstWR!L32/EinstWR!L$122*100)</f>
        <v>8514.6448311815893</v>
      </c>
      <c r="M93" s="42">
        <f>IF(EinstWR!M32="-","-",EinstWR!M32/EinstWR!M$122*100)</f>
        <v>8387.1625965332296</v>
      </c>
      <c r="N93" s="42">
        <f>IF(EinstWR!N32="-","-",EinstWR!N32/EinstWR!N$122*100)</f>
        <v>8191.1138093341779</v>
      </c>
      <c r="O93" s="42">
        <f>IF(EinstWR!O32="-","-",EinstWR!O32/EinstWR!O$122*100)</f>
        <v>7296.2117041727179</v>
      </c>
      <c r="P93" s="42">
        <f>IF(EinstWR!P32="-","-",EinstWR!P32/EinstWR!P$122*100)</f>
        <v>7751.2685872616057</v>
      </c>
      <c r="Q93" s="42">
        <f>IF(EinstWR!Q32="-","-",EinstWR!Q32/EinstWR!Q$122*100)</f>
        <v>7710.7496107503894</v>
      </c>
      <c r="R93" s="42">
        <f>IF(EinstWR!R32="-","-",EinstWR!R32/EinstWR!R$122*100)</f>
        <v>7847.646893933279</v>
      </c>
      <c r="S93" s="42">
        <f>IF(EinstWR!S32="-","-",EinstWR!S32/EinstWR!S$122*100)</f>
        <v>9197.5975564511391</v>
      </c>
      <c r="T93" s="42">
        <f>IF(EinstWR!T32="-","-",EinstWR!T32/EinstWR!T$122*100)</f>
        <v>8679.0065555266501</v>
      </c>
      <c r="U93" s="42">
        <f>IF(EinstWR!U32="-","-",EinstWR!U32/EinstWR!U$122*100)</f>
        <v>8233.3241236734211</v>
      </c>
      <c r="V93" s="42">
        <f>IF(EinstWR!V32="-","-",EinstWR!V32/EinstWR!V$122*100)</f>
        <v>7884.9259600680552</v>
      </c>
      <c r="W93" s="42">
        <f>IF(EinstWR!W32="-","-",EinstWR!W32/EinstWR!W$122*100)</f>
        <v>7580.6582826453832</v>
      </c>
      <c r="X93" s="42">
        <f>IF(EinstWR!X32="-","-",EinstWR!X32/EinstWR!X$122*100)</f>
        <v>7513.1991866549879</v>
      </c>
      <c r="Y93" s="42">
        <f>IF(EinstWR!Y32="-","-",EinstWR!Y32/EinstWR!Y$122*100)</f>
        <v>7222.5054810748506</v>
      </c>
      <c r="Z93" s="42">
        <f>IF(EinstWR!Z32="-","-",EinstWR!Z32/EinstWR!Z$122*100)</f>
        <v>6797.3845535229539</v>
      </c>
      <c r="AA93" s="42">
        <f>IF(EinstWR!AA32="-","-",EinstWR!AA32/EinstWR!AA$122*100)</f>
        <v>6608.1726894356689</v>
      </c>
      <c r="AB93" s="42">
        <f>IF(EinstWR!AB32="-","-",EinstWR!AB32/EinstWR!AB$122*100)</f>
        <v>6392.6860302466357</v>
      </c>
      <c r="AC93" s="42">
        <f>IF(EinstWR!AC32="-","-",EinstWR!AC32/EinstWR!AC$122*100)</f>
        <v>6046.8362152959817</v>
      </c>
      <c r="AD93" s="42">
        <f>IF(EinstWR!AD32="-","-",EinstWR!AD32/EinstWR!AD$122*100)</f>
        <v>5970.3483121197314</v>
      </c>
      <c r="AE93" s="42">
        <f>IF(EinstWR!AE32="-","-",EinstWR!AE32/EinstWR!AE$122*100)</f>
        <v>5811.5224273483791</v>
      </c>
      <c r="AF93" s="42">
        <f>IF(EinstWR!AF32="-","-",EinstWR!AF32/EinstWR!AF$122*100)</f>
        <v>5837.3881154752544</v>
      </c>
      <c r="AG93" s="42">
        <f>IF(EinstWR!AG32="-","-",EinstWR!AG32/EinstWR!AG$122*100)</f>
        <v>5524.6460534682101</v>
      </c>
      <c r="AH93" s="42">
        <f>IF(EinstWR!AH32="-","-",EinstWR!AH32/EinstWR!AH$122*100)</f>
        <v>5408.7159820801371</v>
      </c>
      <c r="AI93" s="42">
        <f>IF(EinstWR!AI32="-","-",EinstWR!AI32/EinstWR!AI$122*100)</f>
        <v>5555.9729303991198</v>
      </c>
    </row>
    <row r="94" spans="1:35" x14ac:dyDescent="0.2">
      <c r="B94" s="56" t="s">
        <v>97</v>
      </c>
      <c r="C94" s="46" t="s">
        <v>9</v>
      </c>
      <c r="D94" s="42"/>
      <c r="E94" s="42"/>
      <c r="F94" s="42"/>
      <c r="G94" s="42"/>
      <c r="H94" s="42"/>
      <c r="I94" s="42"/>
      <c r="J94" s="42"/>
      <c r="K94" s="42"/>
      <c r="L94" s="42">
        <f>IF(EinstWR!L33="-","-",EinstWR!L33/EinstWR!L$122*100)</f>
        <v>2896.2187558938635</v>
      </c>
      <c r="M94" s="42">
        <f>IF(EinstWR!M33="-","-",EinstWR!M33/EinstWR!M$122*100)</f>
        <v>3228.0443070310175</v>
      </c>
      <c r="N94" s="42">
        <f>IF(EinstWR!N33="-","-",EinstWR!N33/EinstWR!N$122*100)</f>
        <v>3280.8725690852766</v>
      </c>
      <c r="O94" s="42">
        <f>IF(EinstWR!O33="-","-",EinstWR!O33/EinstWR!O$122*100)</f>
        <v>3176.5698651949306</v>
      </c>
      <c r="P94" s="42">
        <f>IF(EinstWR!P33="-","-",EinstWR!P33/EinstWR!P$122*100)</f>
        <v>3148.2125919661521</v>
      </c>
      <c r="Q94" s="42">
        <f>IF(EinstWR!Q33="-","-",EinstWR!Q33/EinstWR!Q$122*100)</f>
        <v>3270.7828719445615</v>
      </c>
      <c r="R94" s="42">
        <f>IF(EinstWR!R33="-","-",EinstWR!R33/EinstWR!R$122*100)</f>
        <v>3080.5787569343106</v>
      </c>
      <c r="S94" s="42">
        <f>IF(EinstWR!S33="-","-",EinstWR!S33/EinstWR!S$122*100)</f>
        <v>2955.0308699195648</v>
      </c>
      <c r="T94" s="42">
        <f>IF(EinstWR!T33="-","-",EinstWR!T33/EinstWR!T$122*100)</f>
        <v>2904.8336345939438</v>
      </c>
      <c r="U94" s="42">
        <f>IF(EinstWR!U33="-","-",EinstWR!U33/EinstWR!U$122*100)</f>
        <v>3552.3943661971834</v>
      </c>
      <c r="V94" s="42">
        <f>IF(EinstWR!V33="-","-",EinstWR!V33/EinstWR!V$122*100)</f>
        <v>4099.9743162675859</v>
      </c>
      <c r="W94" s="42">
        <f>IF(EinstWR!W33="-","-",EinstWR!W33/EinstWR!W$122*100)</f>
        <v>3653.6671500976754</v>
      </c>
      <c r="X94" s="42">
        <f>IF(EinstWR!X33="-","-",EinstWR!X33/EinstWR!X$122*100)</f>
        <v>2992.8413841023876</v>
      </c>
      <c r="Y94" s="42">
        <f>IF(EinstWR!Y33="-","-",EinstWR!Y33/EinstWR!Y$122*100)</f>
        <v>3112.1222396532653</v>
      </c>
      <c r="Z94" s="42">
        <f>IF(EinstWR!Z33="-","-",EinstWR!Z33/EinstWR!Z$122*100)</f>
        <v>2978.9464965570219</v>
      </c>
      <c r="AA94" s="42">
        <f>IF(EinstWR!AA33="-","-",EinstWR!AA33/EinstWR!AA$122*100)</f>
        <v>3097.97485756985</v>
      </c>
      <c r="AB94" s="42">
        <f>IF(EinstWR!AB33="-","-",EinstWR!AB33/EinstWR!AB$122*100)</f>
        <v>2844.3237543970117</v>
      </c>
      <c r="AC94" s="42">
        <f>IF(EinstWR!AC33="-","-",EinstWR!AC33/EinstWR!AC$122*100)</f>
        <v>2893.9645725385531</v>
      </c>
      <c r="AD94" s="42">
        <f>IF(EinstWR!AD33="-","-",EinstWR!AD33/EinstWR!AD$122*100)</f>
        <v>3387.1763879967239</v>
      </c>
      <c r="AE94" s="42">
        <f>IF(EinstWR!AE33="-","-",EinstWR!AE33/EinstWR!AE$122*100)</f>
        <v>3212.8096204418398</v>
      </c>
      <c r="AF94" s="42">
        <f>IF(EinstWR!AF33="-","-",EinstWR!AF33/EinstWR!AF$122*100)</f>
        <v>3502.8828658127309</v>
      </c>
      <c r="AG94" s="42">
        <f>IF(EinstWR!AG33="-","-",EinstWR!AG33/EinstWR!AG$122*100)</f>
        <v>3289.6835415197124</v>
      </c>
      <c r="AH94" s="42">
        <f>IF(EinstWR!AH33="-","-",EinstWR!AH33/EinstWR!AH$122*100)</f>
        <v>3291.7651037512419</v>
      </c>
      <c r="AI94" s="42">
        <f>IF(EinstWR!AI33="-","-",EinstWR!AI33/EinstWR!AI$122*100)</f>
        <v>3273.1474718115587</v>
      </c>
    </row>
    <row r="95" spans="1:35" x14ac:dyDescent="0.2">
      <c r="B95" s="56" t="s">
        <v>98</v>
      </c>
      <c r="C95" s="46" t="s">
        <v>10</v>
      </c>
      <c r="D95" s="42"/>
      <c r="E95" s="42"/>
      <c r="F95" s="42"/>
      <c r="G95" s="42"/>
      <c r="H95" s="42"/>
      <c r="I95" s="42"/>
      <c r="J95" s="42"/>
      <c r="K95" s="42"/>
      <c r="L95" s="42">
        <f>IF(EinstWR!L34="-","-",EinstWR!L34/EinstWR!L$122*100)</f>
        <v>2188.6757894998732</v>
      </c>
      <c r="M95" s="42">
        <f>IF(EinstWR!M34="-","-",EinstWR!M34/EinstWR!M$122*100)</f>
        <v>1130.0663860168947</v>
      </c>
      <c r="N95" s="42" t="str">
        <f>IF(EinstWR!N34="-","-",EinstWR!N34/EinstWR!N$122*100)</f>
        <v>-</v>
      </c>
      <c r="O95" s="42" t="str">
        <f>IF(EinstWR!O34="-","-",EinstWR!O34/EinstWR!O$122*100)</f>
        <v>-</v>
      </c>
      <c r="P95" s="42">
        <f>IF(EinstWR!P34="-","-",EinstWR!P34/EinstWR!P$122*100)</f>
        <v>868.06251797759512</v>
      </c>
      <c r="Q95" s="42" t="str">
        <f>IF(EinstWR!Q34="-","-",EinstWR!Q34/EinstWR!Q$122*100)</f>
        <v>-</v>
      </c>
      <c r="R95" s="42">
        <f>IF(EinstWR!R34="-","-",EinstWR!R34/EinstWR!R$122*100)</f>
        <v>2627.9498606303659</v>
      </c>
      <c r="S95" s="42">
        <f>IF(EinstWR!S34="-","-",EinstWR!S34/EinstWR!S$122*100)</f>
        <v>2896.2743815049885</v>
      </c>
      <c r="T95" s="42">
        <f>IF(EinstWR!T34="-","-",EinstWR!T34/EinstWR!T$122*100)</f>
        <v>1060.465455202024</v>
      </c>
      <c r="U95" s="42">
        <f>IF(EinstWR!U34="-","-",EinstWR!U34/EinstWR!U$122*100)</f>
        <v>2302.608695652174</v>
      </c>
      <c r="V95" s="42">
        <f>IF(EinstWR!V34="-","-",EinstWR!V34/EinstWR!V$122*100)</f>
        <v>1797.7128333589519</v>
      </c>
      <c r="W95" s="42">
        <f>IF(EinstWR!W34="-","-",EinstWR!W34/EinstWR!W$122*100)</f>
        <v>2222.1505782686481</v>
      </c>
      <c r="X95" s="42">
        <f>IF(EinstWR!X34="-","-",EinstWR!X34/EinstWR!X$122*100)</f>
        <v>2487.4790557242068</v>
      </c>
      <c r="Y95" s="42">
        <f>IF(EinstWR!Y34="-","-",EinstWR!Y34/EinstWR!Y$122*100)</f>
        <v>3134.6455489478622</v>
      </c>
      <c r="Z95" s="42">
        <f>IF(EinstWR!Z34="-","-",EinstWR!Z34/EinstWR!Z$122*100)</f>
        <v>4009.4450303146355</v>
      </c>
      <c r="AA95" s="42">
        <f>IF(EinstWR!AA34="-","-",EinstWR!AA34/EinstWR!AA$122*100)</f>
        <v>3890.9742770010121</v>
      </c>
      <c r="AB95" s="42">
        <f>IF(EinstWR!AB34="-","-",EinstWR!AB34/EinstWR!AB$122*100)</f>
        <v>3849.8889117370545</v>
      </c>
      <c r="AC95" s="42">
        <f>IF(EinstWR!AC34="-","-",EinstWR!AC34/EinstWR!AC$122*100)</f>
        <v>3636.3404493146772</v>
      </c>
      <c r="AD95" s="42">
        <f>IF(EinstWR!AD34="-","-",EinstWR!AD34/EinstWR!AD$122*100)</f>
        <v>3582.7847011584231</v>
      </c>
      <c r="AE95" s="42">
        <f>IF(EinstWR!AE34="-","-",EinstWR!AE34/EinstWR!AE$122*100)</f>
        <v>3866.2438172670754</v>
      </c>
      <c r="AF95" s="42">
        <f>IF(EinstWR!AF34="-","-",EinstWR!AF34/EinstWR!AF$122*100)</f>
        <v>4489.1366600071042</v>
      </c>
      <c r="AG95" s="42">
        <f>IF(EinstWR!AG34="-","-",EinstWR!AG34/EinstWR!AG$122*100)</f>
        <v>5569.4935683816902</v>
      </c>
      <c r="AH95" s="42">
        <f>IF(EinstWR!AH34="-","-",EinstWR!AH34/EinstWR!AH$122*100)</f>
        <v>4773.0312731864806</v>
      </c>
      <c r="AI95" s="42">
        <f>IF(EinstWR!AI34="-","-",EinstWR!AI34/EinstWR!AI$122*100)</f>
        <v>5204.2989641257673</v>
      </c>
    </row>
    <row r="96" spans="1:35" x14ac:dyDescent="0.2">
      <c r="B96" s="55">
        <v>4</v>
      </c>
      <c r="C96" s="5" t="s">
        <v>104</v>
      </c>
      <c r="D96" s="42"/>
      <c r="E96" s="42"/>
      <c r="F96" s="42"/>
      <c r="G96" s="42"/>
      <c r="H96" s="42"/>
      <c r="I96" s="42"/>
      <c r="J96" s="42"/>
      <c r="K96" s="42"/>
      <c r="L96" s="42">
        <f>IF(EinstWR!L35="-","-",EinstWR!L35/EinstWR!L$122*100)</f>
        <v>416.78008269220595</v>
      </c>
      <c r="M96" s="42" t="str">
        <f>IF(EinstWR!M35="-","-",EinstWR!M35/EinstWR!M$122*100)</f>
        <v>-</v>
      </c>
      <c r="N96" s="42" t="str">
        <f>IF(EinstWR!N35="-","-",EinstWR!N35/EinstWR!N$122*100)</f>
        <v>-</v>
      </c>
      <c r="O96" s="42" t="str">
        <f>IF(EinstWR!O35="-","-",EinstWR!O35/EinstWR!O$122*100)</f>
        <v>-</v>
      </c>
      <c r="P96" s="42" t="str">
        <f>IF(EinstWR!P35="-","-",EinstWR!P35/EinstWR!P$122*100)</f>
        <v>-</v>
      </c>
      <c r="Q96" s="42" t="str">
        <f>IF(EinstWR!Q35="-","-",EinstWR!Q35/EinstWR!Q$122*100)</f>
        <v>-</v>
      </c>
      <c r="R96" s="42" t="str">
        <f>IF(EinstWR!R35="-","-",EinstWR!R35/EinstWR!R$122*100)</f>
        <v>-</v>
      </c>
      <c r="S96" s="42" t="str">
        <f>IF(EinstWR!S35="-","-",EinstWR!S35/EinstWR!S$122*100)</f>
        <v>-</v>
      </c>
      <c r="T96" s="42" t="str">
        <f>IF(EinstWR!T35="-","-",EinstWR!T35/EinstWR!T$122*100)</f>
        <v>-</v>
      </c>
      <c r="U96" s="42" t="str">
        <f>IF(EinstWR!U35="-","-",EinstWR!U35/EinstWR!U$122*100)</f>
        <v>-</v>
      </c>
      <c r="V96" s="42" t="str">
        <f>IF(EinstWR!V35="-","-",EinstWR!V35/EinstWR!V$122*100)</f>
        <v>-</v>
      </c>
      <c r="W96" s="42" t="str">
        <f>IF(EinstWR!W35="-","-",EinstWR!W35/EinstWR!W$122*100)</f>
        <v>-</v>
      </c>
      <c r="X96" s="42">
        <f>IF(EinstWR!X35="-","-",EinstWR!X35/EinstWR!X$122*100)</f>
        <v>4099.875564756414</v>
      </c>
      <c r="Y96" s="42">
        <f>IF(EinstWR!Y35="-","-",EinstWR!Y35/EinstWR!Y$122*100)</f>
        <v>6010.9967807809771</v>
      </c>
      <c r="Z96" s="42">
        <f>IF(EinstWR!Z35="-","-",EinstWR!Z35/EinstWR!Z$122*100)</f>
        <v>4799.8543944587782</v>
      </c>
      <c r="AA96" s="42">
        <f>IF(EinstWR!AA35="-","-",EinstWR!AA35/EinstWR!AA$122*100)</f>
        <v>4762.3103671991194</v>
      </c>
      <c r="AB96" s="42">
        <f>IF(EinstWR!AB35="-","-",EinstWR!AB35/EinstWR!AB$122*100)</f>
        <v>4950.5240154192597</v>
      </c>
      <c r="AC96" s="42">
        <f>IF(EinstWR!AC35="-","-",EinstWR!AC35/EinstWR!AC$122*100)</f>
        <v>4805.5793993675679</v>
      </c>
      <c r="AD96" s="42">
        <f>IF(EinstWR!AD35="-","-",EinstWR!AD35/EinstWR!AD$122*100)</f>
        <v>5559.2368955977317</v>
      </c>
      <c r="AE96" s="42" t="str">
        <f>IF(EinstWR!AE35="-","-",EinstWR!AE35/EinstWR!AE$122*100)</f>
        <v>-</v>
      </c>
      <c r="AF96" s="42">
        <f>IF(EinstWR!AF35="-","-",EinstWR!AF35/EinstWR!AF$122*100)</f>
        <v>3643.9135795762199</v>
      </c>
      <c r="AG96" s="42" t="str">
        <f>IF(EinstWR!AG35="-","-",EinstWR!AG35/EinstWR!AG$122*100)</f>
        <v>-</v>
      </c>
      <c r="AH96" s="42">
        <f>IF(EinstWR!AH35="-","-",EinstWR!AH35/EinstWR!AH$122*100)</f>
        <v>3611.4117083973115</v>
      </c>
      <c r="AI96" s="42" t="str">
        <f>IF(EinstWR!AI35="-","-",EinstWR!AI35/EinstWR!AI$122*100)</f>
        <v>-</v>
      </c>
    </row>
    <row r="97" spans="1:35" s="66" customFormat="1" ht="20.100000000000001" customHeight="1" x14ac:dyDescent="0.2">
      <c r="B97" s="62"/>
      <c r="C97" s="51" t="s">
        <v>35</v>
      </c>
      <c r="D97" s="38"/>
      <c r="E97" s="38"/>
      <c r="F97" s="38"/>
      <c r="G97" s="38"/>
      <c r="H97" s="38"/>
      <c r="I97" s="38"/>
      <c r="J97" s="38"/>
      <c r="K97" s="38"/>
      <c r="L97" s="104">
        <f>IF(EinstWR!L36="-","-",EinstWR!L36/EinstWR!L$122*100)</f>
        <v>6540.2001253769458</v>
      </c>
      <c r="M97" s="104">
        <f>IF(EinstWR!M36="-","-",EinstWR!M36/EinstWR!M$122*100)</f>
        <v>6426.5174064386456</v>
      </c>
      <c r="N97" s="104">
        <f>IF(EinstWR!N36="-","-",EinstWR!N36/EinstWR!N$122*100)</f>
        <v>6545.6115506912365</v>
      </c>
      <c r="O97" s="104">
        <f>IF(EinstWR!O36="-","-",EinstWR!O36/EinstWR!O$122*100)</f>
        <v>5992.4497632435796</v>
      </c>
      <c r="P97" s="104">
        <f>IF(EinstWR!P36="-","-",EinstWR!P36/EinstWR!P$122*100)</f>
        <v>5974.9076074290924</v>
      </c>
      <c r="Q97" s="104">
        <f>IF(EinstWR!Q36="-","-",EinstWR!Q36/EinstWR!Q$122*100)</f>
        <v>5765.0440823501885</v>
      </c>
      <c r="R97" s="104">
        <f>IF(EinstWR!R36="-","-",EinstWR!R36/EinstWR!R$122*100)</f>
        <v>5762.269911482399</v>
      </c>
      <c r="S97" s="104">
        <f>IF(EinstWR!S36="-","-",EinstWR!S36/EinstWR!S$122*100)</f>
        <v>6453.7572126494579</v>
      </c>
      <c r="T97" s="104">
        <f>IF(EinstWR!T36="-","-",EinstWR!T36/EinstWR!T$122*100)</f>
        <v>6042.5551803126727</v>
      </c>
      <c r="U97" s="104">
        <f>IF(EinstWR!U36="-","-",EinstWR!U36/EinstWR!U$122*100)</f>
        <v>6051.065319551617</v>
      </c>
      <c r="V97" s="104">
        <f>IF(EinstWR!V36="-","-",EinstWR!V36/EinstWR!V$122*100)</f>
        <v>5948.6346200113612</v>
      </c>
      <c r="W97" s="104">
        <f>IF(EinstWR!W36="-","-",EinstWR!W36/EinstWR!W$122*100)</f>
        <v>5761.6734138389602</v>
      </c>
      <c r="X97" s="104">
        <f>IF(EinstWR!X36="-","-",EinstWR!X36/EinstWR!X$122*100)</f>
        <v>5607.7965832501977</v>
      </c>
      <c r="Y97" s="104">
        <f>IF(EinstWR!Y36="-","-",EinstWR!Y36/EinstWR!Y$122*100)</f>
        <v>5306.8470929173336</v>
      </c>
      <c r="Z97" s="104">
        <f>IF(EinstWR!Z36="-","-",EinstWR!Z36/EinstWR!Z$122*100)</f>
        <v>5016.0483569361395</v>
      </c>
      <c r="AA97" s="104">
        <f>IF(EinstWR!AA36="-","-",EinstWR!AA36/EinstWR!AA$122*100)</f>
        <v>4837.969506229897</v>
      </c>
      <c r="AB97" s="104">
        <f>IF(EinstWR!AB36="-","-",EinstWR!AB36/EinstWR!AB$122*100)</f>
        <v>4832.0959647302061</v>
      </c>
      <c r="AC97" s="104">
        <f>IF(EinstWR!AC36="-","-",EinstWR!AC36/EinstWR!AC$122*100)</f>
        <v>4713.0751811672035</v>
      </c>
      <c r="AD97" s="104">
        <f>IF(EinstWR!AD36="-","-",EinstWR!AD36/EinstWR!AD$122*100)</f>
        <v>4590.406369708684</v>
      </c>
      <c r="AE97" s="104">
        <f>IF(EinstWR!AE36="-","-",EinstWR!AE36/EinstWR!AE$122*100)</f>
        <v>4468.4034504800711</v>
      </c>
      <c r="AF97" s="104">
        <f>IF(EinstWR!AF36="-","-",EinstWR!AF36/EinstWR!AF$122*100)</f>
        <v>4544.4112114256131</v>
      </c>
      <c r="AG97" s="104">
        <f>IF(EinstWR!AG36="-","-",EinstWR!AG36/EinstWR!AG$122*100)</f>
        <v>4206.9176993152323</v>
      </c>
      <c r="AH97" s="104">
        <f>IF(EinstWR!AH36="-","-",EinstWR!AH36/EinstWR!AH$122*100)</f>
        <v>4149.7341002120711</v>
      </c>
      <c r="AI97" s="104">
        <f>IF(EinstWR!AI36="-","-",EinstWR!AI36/EinstWR!AI$122*100)</f>
        <v>4236.496678648421</v>
      </c>
    </row>
    <row r="98" spans="1:35" s="2" customFormat="1" ht="20.100000000000001" customHeight="1" x14ac:dyDescent="0.2">
      <c r="A98" s="57"/>
      <c r="B98" s="737" t="s">
        <v>41</v>
      </c>
      <c r="C98" s="738"/>
      <c r="D98" s="739"/>
      <c r="E98" s="739"/>
      <c r="F98" s="739"/>
      <c r="G98" s="739"/>
      <c r="H98" s="739"/>
      <c r="I98" s="739"/>
      <c r="J98" s="739"/>
      <c r="K98" s="739"/>
      <c r="L98" s="739" t="s">
        <v>1458</v>
      </c>
      <c r="M98" s="739" t="s">
        <v>1459</v>
      </c>
      <c r="N98" s="739" t="s">
        <v>1460</v>
      </c>
      <c r="O98" s="739" t="s">
        <v>1461</v>
      </c>
      <c r="P98" s="739" t="s">
        <v>1462</v>
      </c>
      <c r="Q98" s="739" t="s">
        <v>1463</v>
      </c>
      <c r="R98" s="739" t="s">
        <v>1464</v>
      </c>
      <c r="S98" s="739" t="s">
        <v>1465</v>
      </c>
      <c r="T98" s="739" t="s">
        <v>1466</v>
      </c>
      <c r="U98" s="66"/>
      <c r="V98" s="66"/>
      <c r="W98" s="66"/>
      <c r="X98" s="66"/>
      <c r="Y98" s="66"/>
      <c r="Z98" s="66"/>
      <c r="AA98" s="66"/>
      <c r="AB98" s="66"/>
      <c r="AC98" s="66"/>
      <c r="AD98" s="66"/>
      <c r="AE98" s="66"/>
      <c r="AF98" s="66"/>
      <c r="AG98" s="66"/>
      <c r="AH98" s="66"/>
      <c r="AI98" s="66"/>
    </row>
    <row r="99" spans="1:35" ht="20.100000000000001" customHeight="1" x14ac:dyDescent="0.2">
      <c r="A99" t="s">
        <v>41</v>
      </c>
      <c r="B99" s="55">
        <v>1.1000000000000001</v>
      </c>
      <c r="C99" s="5" t="s">
        <v>1</v>
      </c>
      <c r="D99" s="42"/>
      <c r="E99" s="42"/>
      <c r="F99" s="42"/>
      <c r="G99" s="42"/>
      <c r="H99" s="42"/>
      <c r="I99" s="42"/>
      <c r="J99" s="42"/>
      <c r="K99" s="42"/>
      <c r="L99" s="42">
        <f>IF(EinstWR!L38="-","-",EinstWR!L38/EinstWR!L$122*100)</f>
        <v>4620.090120884689</v>
      </c>
      <c r="M99" s="42">
        <f>IF(EinstWR!M38="-","-",EinstWR!M38/EinstWR!M$122*100)</f>
        <v>4757.2319582023038</v>
      </c>
      <c r="N99" s="42">
        <f>IF(EinstWR!N38="-","-",EinstWR!N38/EinstWR!N$122*100)</f>
        <v>4576.732632878603</v>
      </c>
      <c r="O99" s="42">
        <f>IF(EinstWR!O38="-","-",EinstWR!O38/EinstWR!O$122*100)</f>
        <v>4382.8105261804985</v>
      </c>
      <c r="P99" s="42">
        <f>IF(EinstWR!P38="-","-",EinstWR!P38/EinstWR!P$122*100)</f>
        <v>4526.6772146803423</v>
      </c>
      <c r="Q99" s="42">
        <f>IF(EinstWR!Q38="-","-",EinstWR!Q38/EinstWR!Q$122*100)</f>
        <v>4475.6862112855324</v>
      </c>
      <c r="R99" s="42">
        <f>IF(EinstWR!R38="-","-",EinstWR!R38/EinstWR!R$122*100)</f>
        <v>4510.0648533145959</v>
      </c>
      <c r="S99" s="42">
        <f>IF(EinstWR!S38="-","-",EinstWR!S38/EinstWR!S$122*100)</f>
        <v>4493.3669577295868</v>
      </c>
      <c r="T99" s="42">
        <f>IF(EinstWR!T38="-","-",EinstWR!T38/EinstWR!T$122*100)</f>
        <v>4566.9061977235961</v>
      </c>
      <c r="U99" s="42">
        <f>IF(EinstWR!U38="-","-",EinstWR!U38/EinstWR!U$122*100)</f>
        <v>4345.6386109476161</v>
      </c>
      <c r="V99" s="42">
        <f>IF(EinstWR!V38="-","-",EinstWR!V38/EinstWR!V$122*100)</f>
        <v>4219.8741649018239</v>
      </c>
      <c r="W99" s="42">
        <f>IF(EinstWR!W38="-","-",EinstWR!W38/EinstWR!W$122*100)</f>
        <v>4038.4673045964732</v>
      </c>
      <c r="X99" s="42">
        <f>IF(EinstWR!X38="-","-",EinstWR!X38/EinstWR!X$122*100)</f>
        <v>3884.8631041432172</v>
      </c>
      <c r="Y99" s="42">
        <f>IF(EinstWR!Y38="-","-",EinstWR!Y38/EinstWR!Y$122*100)</f>
        <v>3848.5246817020479</v>
      </c>
      <c r="Z99" s="42">
        <f>IF(EinstWR!Z38="-","-",EinstWR!Z38/EinstWR!Z$122*100)</f>
        <v>3626.0077403385822</v>
      </c>
      <c r="AA99" s="42">
        <f>IF(EinstWR!AA38="-","-",EinstWR!AA38/EinstWR!AA$122*100)</f>
        <v>3644.9581655483257</v>
      </c>
      <c r="AB99" s="42">
        <f>IF(EinstWR!AB38="-","-",EinstWR!AB38/EinstWR!AB$122*100)</f>
        <v>3680.9671465980491</v>
      </c>
      <c r="AC99" s="42">
        <f>IF(EinstWR!AC38="-","-",EinstWR!AC38/EinstWR!AC$122*100)</f>
        <v>3513.7167521861647</v>
      </c>
      <c r="AD99" s="42">
        <f>IF(EinstWR!AD38="-","-",EinstWR!AD38/EinstWR!AD$122*100)</f>
        <v>3459.1463127274678</v>
      </c>
      <c r="AE99" s="42">
        <f>IF(EinstWR!AE38="-","-",EinstWR!AE38/EinstWR!AE$122*100)</f>
        <v>3388.0174190935227</v>
      </c>
      <c r="AF99" s="42">
        <f>IF(EinstWR!AF38="-","-",EinstWR!AF38/EinstWR!AF$122*100)</f>
        <v>3546.4110612302234</v>
      </c>
      <c r="AG99" s="42">
        <f>IF(EinstWR!AG38="-","-",EinstWR!AG38/EinstWR!AG$122*100)</f>
        <v>3339.8731236882882</v>
      </c>
      <c r="AH99" s="42">
        <f>IF(EinstWR!AH38="-","-",EinstWR!AH38/EinstWR!AH$122*100)</f>
        <v>3225.0303555251703</v>
      </c>
      <c r="AI99" s="42">
        <f>IF(EinstWR!AI38="-","-",EinstWR!AI38/EinstWR!AI$122*100)</f>
        <v>3187.3676983270593</v>
      </c>
    </row>
    <row r="100" spans="1:35" x14ac:dyDescent="0.2">
      <c r="B100" s="55">
        <v>1.2</v>
      </c>
      <c r="C100" s="5" t="s">
        <v>90</v>
      </c>
      <c r="D100" s="42"/>
      <c r="E100" s="42"/>
      <c r="F100" s="42"/>
      <c r="G100" s="42"/>
      <c r="H100" s="42"/>
      <c r="I100" s="42"/>
      <c r="J100" s="42"/>
      <c r="K100" s="42"/>
      <c r="L100" s="42">
        <f>IF(EinstWR!L39="-","-",EinstWR!L39/EinstWR!L$122*100)</f>
        <v>9278.9847300847887</v>
      </c>
      <c r="M100" s="42">
        <f>IF(EinstWR!M39="-","-",EinstWR!M39/EinstWR!M$122*100)</f>
        <v>9961.4206301308914</v>
      </c>
      <c r="N100" s="42">
        <f>IF(EinstWR!N39="-","-",EinstWR!N39/EinstWR!N$122*100)</f>
        <v>10114.239188092262</v>
      </c>
      <c r="O100" s="42">
        <f>IF(EinstWR!O39="-","-",EinstWR!O39/EinstWR!O$122*100)</f>
        <v>10548.082654805899</v>
      </c>
      <c r="P100" s="42">
        <f>IF(EinstWR!P39="-","-",EinstWR!P39/EinstWR!P$122*100)</f>
        <v>11207.238841375362</v>
      </c>
      <c r="Q100" s="42">
        <f>IF(EinstWR!Q39="-","-",EinstWR!Q39/EinstWR!Q$122*100)</f>
        <v>11572.456087591034</v>
      </c>
      <c r="R100" s="42">
        <f>IF(EinstWR!R39="-","-",EinstWR!R39/EinstWR!R$122*100)</f>
        <v>12190.045195763047</v>
      </c>
      <c r="S100" s="42">
        <f>IF(EinstWR!S39="-","-",EinstWR!S39/EinstWR!S$122*100)</f>
        <v>11582.876279826629</v>
      </c>
      <c r="T100" s="42">
        <f>IF(EinstWR!T39="-","-",EinstWR!T39/EinstWR!T$122*100)</f>
        <v>11755.028099627038</v>
      </c>
      <c r="U100" s="42">
        <f>IF(EinstWR!U39="-","-",EinstWR!U39/EinstWR!U$122*100)</f>
        <v>11913.094289508634</v>
      </c>
      <c r="V100" s="42">
        <f>IF(EinstWR!V39="-","-",EinstWR!V39/EinstWR!V$122*100)</f>
        <v>12185.224395970137</v>
      </c>
      <c r="W100" s="42">
        <f>IF(EinstWR!W39="-","-",EinstWR!W39/EinstWR!W$122*100)</f>
        <v>12641.414555602618</v>
      </c>
      <c r="X100" s="42">
        <f>IF(EinstWR!X39="-","-",EinstWR!X39/EinstWR!X$122*100)</f>
        <v>12599.527331911002</v>
      </c>
      <c r="Y100" s="42">
        <f>IF(EinstWR!Y39="-","-",EinstWR!Y39/EinstWR!Y$122*100)</f>
        <v>12283.776034247665</v>
      </c>
      <c r="Z100" s="42">
        <f>IF(EinstWR!Z39="-","-",EinstWR!Z39/EinstWR!Z$122*100)</f>
        <v>11334.831978751197</v>
      </c>
      <c r="AA100" s="42">
        <f>IF(EinstWR!AA39="-","-",EinstWR!AA39/EinstWR!AA$122*100)</f>
        <v>11232.416268534791</v>
      </c>
      <c r="AB100" s="42">
        <f>IF(EinstWR!AB39="-","-",EinstWR!AB39/EinstWR!AB$122*100)</f>
        <v>10881.390203286835</v>
      </c>
      <c r="AC100" s="42">
        <f>IF(EinstWR!AC39="-","-",EinstWR!AC39/EinstWR!AC$122*100)</f>
        <v>10083.452721015821</v>
      </c>
      <c r="AD100" s="42">
        <f>IF(EinstWR!AD39="-","-",EinstWR!AD39/EinstWR!AD$122*100)</f>
        <v>9752.8165035786169</v>
      </c>
      <c r="AE100" s="42">
        <f>IF(EinstWR!AE39="-","-",EinstWR!AE39/EinstWR!AE$122*100)</f>
        <v>9514.0902532166292</v>
      </c>
      <c r="AF100" s="42">
        <f>IF(EinstWR!AF39="-","-",EinstWR!AF39/EinstWR!AF$122*100)</f>
        <v>10108.117574188662</v>
      </c>
      <c r="AG100" s="42">
        <f>IF(EinstWR!AG39="-","-",EinstWR!AG39/EinstWR!AG$122*100)</f>
        <v>9161.0660894622615</v>
      </c>
      <c r="AH100" s="42">
        <f>IF(EinstWR!AH39="-","-",EinstWR!AH39/EinstWR!AH$122*100)</f>
        <v>8938.8829471610388</v>
      </c>
      <c r="AI100" s="42">
        <f>IF(EinstWR!AI39="-","-",EinstWR!AI39/EinstWR!AI$122*100)</f>
        <v>9399.9098097915557</v>
      </c>
    </row>
    <row r="101" spans="1:35" x14ac:dyDescent="0.2">
      <c r="B101" s="55">
        <v>2</v>
      </c>
      <c r="C101" s="5" t="s">
        <v>92</v>
      </c>
      <c r="D101" s="42"/>
      <c r="E101" s="42"/>
      <c r="F101" s="42"/>
      <c r="G101" s="42"/>
      <c r="H101" s="42"/>
      <c r="I101" s="42"/>
      <c r="J101" s="42"/>
      <c r="K101" s="42"/>
      <c r="L101" s="42">
        <f>IF(EinstWR!L40="-","-",EinstWR!L40/EinstWR!L$122*100)</f>
        <v>13344.694696533972</v>
      </c>
      <c r="M101" s="42">
        <f>IF(EinstWR!M40="-","-",EinstWR!M40/EinstWR!M$122*100)</f>
        <v>13229.338281351167</v>
      </c>
      <c r="N101" s="42">
        <f>IF(EinstWR!N40="-","-",EinstWR!N40/EinstWR!N$122*100)</f>
        <v>13219.997069657478</v>
      </c>
      <c r="O101" s="42">
        <f>IF(EinstWR!O40="-","-",EinstWR!O40/EinstWR!O$122*100)</f>
        <v>13619.953408517635</v>
      </c>
      <c r="P101" s="42">
        <f>IF(EinstWR!P40="-","-",EinstWR!P40/EinstWR!P$122*100)</f>
        <v>14614.132544556907</v>
      </c>
      <c r="Q101" s="42">
        <f>IF(EinstWR!Q40="-","-",EinstWR!Q40/EinstWR!Q$122*100)</f>
        <v>15746.969014392456</v>
      </c>
      <c r="R101" s="42">
        <f>IF(EinstWR!R40="-","-",EinstWR!R40/EinstWR!R$122*100)</f>
        <v>15566.820780924552</v>
      </c>
      <c r="S101" s="42">
        <f>IF(EinstWR!S40="-","-",EinstWR!S40/EinstWR!S$122*100)</f>
        <v>15626.159967983698</v>
      </c>
      <c r="T101" s="42">
        <f>IF(EinstWR!T40="-","-",EinstWR!T40/EinstWR!T$122*100)</f>
        <v>16482.296936007831</v>
      </c>
      <c r="U101" s="42">
        <f>IF(EinstWR!U40="-","-",EinstWR!U40/EinstWR!U$122*100)</f>
        <v>14448.341593595123</v>
      </c>
      <c r="V101" s="42">
        <f>IF(EinstWR!V40="-","-",EinstWR!V40/EinstWR!V$122*100)</f>
        <v>13770.812226673908</v>
      </c>
      <c r="W101" s="42">
        <f>IF(EinstWR!W40="-","-",EinstWR!W40/EinstWR!W$122*100)</f>
        <v>13864.804256143085</v>
      </c>
      <c r="X101" s="42">
        <f>IF(EinstWR!X40="-","-",EinstWR!X40/EinstWR!X$122*100)</f>
        <v>17046.433190289386</v>
      </c>
      <c r="Y101" s="42">
        <f>IF(EinstWR!Y40="-","-",EinstWR!Y40/EinstWR!Y$122*100)</f>
        <v>13089.396455116341</v>
      </c>
      <c r="Z101" s="42">
        <f>IF(EinstWR!Z40="-","-",EinstWR!Z40/EinstWR!Z$122*100)</f>
        <v>11935.739291141479</v>
      </c>
      <c r="AA101" s="42">
        <f>IF(EinstWR!AA40="-","-",EinstWR!AA40/EinstWR!AA$122*100)</f>
        <v>11679.577881590943</v>
      </c>
      <c r="AB101" s="42">
        <f>IF(EinstWR!AB40="-","-",EinstWR!AB40/EinstWR!AB$122*100)</f>
        <v>10828.383018831422</v>
      </c>
      <c r="AC101" s="42">
        <f>IF(EinstWR!AC40="-","-",EinstWR!AC40/EinstWR!AC$122*100)</f>
        <v>10311.051806374029</v>
      </c>
      <c r="AD101" s="42">
        <f>IF(EinstWR!AD40="-","-",EinstWR!AD40/EinstWR!AD$122*100)</f>
        <v>10329.584845359925</v>
      </c>
      <c r="AE101" s="42">
        <f>IF(EinstWR!AE40="-","-",EinstWR!AE40/EinstWR!AE$122*100)</f>
        <v>10257.078327695013</v>
      </c>
      <c r="AF101" s="42">
        <f>IF(EinstWR!AF40="-","-",EinstWR!AF40/EinstWR!AF$122*100)</f>
        <v>10429.468552408391</v>
      </c>
      <c r="AG101" s="42">
        <f>IF(EinstWR!AG40="-","-",EinstWR!AG40/EinstWR!AG$122*100)</f>
        <v>9510.5701235049419</v>
      </c>
      <c r="AH101" s="42">
        <f>IF(EinstWR!AH40="-","-",EinstWR!AH40/EinstWR!AH$122*100)</f>
        <v>9414.9493916616266</v>
      </c>
      <c r="AI101" s="42">
        <f>IF(EinstWR!AI40="-","-",EinstWR!AI40/EinstWR!AI$122*100)</f>
        <v>9656.4306338336173</v>
      </c>
    </row>
    <row r="102" spans="1:35" x14ac:dyDescent="0.2">
      <c r="B102" s="55">
        <v>3.1</v>
      </c>
      <c r="C102" s="5" t="s">
        <v>94</v>
      </c>
      <c r="D102" s="42"/>
      <c r="E102" s="42"/>
      <c r="F102" s="42"/>
      <c r="G102" s="42"/>
      <c r="H102" s="42"/>
      <c r="I102" s="42"/>
      <c r="J102" s="42"/>
      <c r="K102" s="42"/>
      <c r="L102" s="42">
        <f>IF(EinstWR!L41="-","-",EinstWR!L41/EinstWR!L$122*100)</f>
        <v>17425.193894166627</v>
      </c>
      <c r="M102" s="42">
        <f>IF(EinstWR!M41="-","-",EinstWR!M41/EinstWR!M$122*100)</f>
        <v>16807.411517936664</v>
      </c>
      <c r="N102" s="42">
        <f>IF(EinstWR!N41="-","-",EinstWR!N41/EinstWR!N$122*100)</f>
        <v>15916.113787010829</v>
      </c>
      <c r="O102" s="42">
        <f>IF(EinstWR!O41="-","-",EinstWR!O41/EinstWR!O$122*100)</f>
        <v>15381.790165515657</v>
      </c>
      <c r="P102" s="42">
        <f>IF(EinstWR!P41="-","-",EinstWR!P41/EinstWR!P$122*100)</f>
        <v>15081.195416892737</v>
      </c>
      <c r="Q102" s="42">
        <f>IF(EinstWR!Q41="-","-",EinstWR!Q41/EinstWR!Q$122*100)</f>
        <v>14481.223462206386</v>
      </c>
      <c r="R102" s="42">
        <f>IF(EinstWR!R41="-","-",EinstWR!R41/EinstWR!R$122*100)</f>
        <v>14322.427532832662</v>
      </c>
      <c r="S102" s="42">
        <f>IF(EinstWR!S41="-","-",EinstWR!S41/EinstWR!S$122*100)</f>
        <v>14752.598654243558</v>
      </c>
      <c r="T102" s="42">
        <f>IF(EinstWR!T41="-","-",EinstWR!T41/EinstWR!T$122*100)</f>
        <v>14828.564896995031</v>
      </c>
      <c r="U102" s="42">
        <f>IF(EinstWR!U41="-","-",EinstWR!U41/EinstWR!U$122*100)</f>
        <v>14832.934761420525</v>
      </c>
      <c r="V102" s="42">
        <f>IF(EinstWR!V41="-","-",EinstWR!V41/EinstWR!V$122*100)</f>
        <v>14322.077200021511</v>
      </c>
      <c r="W102" s="42">
        <f>IF(EinstWR!W41="-","-",EinstWR!W41/EinstWR!W$122*100)</f>
        <v>13954.189740382288</v>
      </c>
      <c r="X102" s="42">
        <f>IF(EinstWR!X41="-","-",EinstWR!X41/EinstWR!X$122*100)</f>
        <v>13794.522263273169</v>
      </c>
      <c r="Y102" s="42">
        <f>IF(EinstWR!Y41="-","-",EinstWR!Y41/EinstWR!Y$122*100)</f>
        <v>13126.671226670764</v>
      </c>
      <c r="Z102" s="42">
        <f>IF(EinstWR!Z41="-","-",EinstWR!Z41/EinstWR!Z$122*100)</f>
        <v>13489.878876486813</v>
      </c>
      <c r="AA102" s="42">
        <f>IF(EinstWR!AA41="-","-",EinstWR!AA41/EinstWR!AA$122*100)</f>
        <v>13649.726168268018</v>
      </c>
      <c r="AB102" s="42">
        <f>IF(EinstWR!AB41="-","-",EinstWR!AB41/EinstWR!AB$122*100)</f>
        <v>13258.693112796036</v>
      </c>
      <c r="AC102" s="42">
        <f>IF(EinstWR!AC41="-","-",EinstWR!AC41/EinstWR!AC$122*100)</f>
        <v>12141.063654154204</v>
      </c>
      <c r="AD102" s="42">
        <f>IF(EinstWR!AD41="-","-",EinstWR!AD41/EinstWR!AD$122*100)</f>
        <v>12116.831863932117</v>
      </c>
      <c r="AE102" s="42">
        <f>IF(EinstWR!AE41="-","-",EinstWR!AE41/EinstWR!AE$122*100)</f>
        <v>12316.400704551199</v>
      </c>
      <c r="AF102" s="42">
        <f>IF(EinstWR!AF41="-","-",EinstWR!AF41/EinstWR!AF$122*100)</f>
        <v>12553.784727166434</v>
      </c>
      <c r="AG102" s="42">
        <f>IF(EinstWR!AG41="-","-",EinstWR!AG41/EinstWR!AG$122*100)</f>
        <v>11677.712167493006</v>
      </c>
      <c r="AH102" s="42">
        <f>IF(EinstWR!AH41="-","-",EinstWR!AH41/EinstWR!AH$122*100)</f>
        <v>11053.293981785497</v>
      </c>
      <c r="AI102" s="42">
        <f>IF(EinstWR!AI41="-","-",EinstWR!AI41/EinstWR!AI$122*100)</f>
        <v>11090.490475431116</v>
      </c>
    </row>
    <row r="103" spans="1:35" x14ac:dyDescent="0.2">
      <c r="B103" s="55">
        <v>3.2</v>
      </c>
      <c r="C103" s="5" t="s">
        <v>96</v>
      </c>
      <c r="D103" s="42"/>
      <c r="E103" s="42"/>
      <c r="F103" s="42"/>
      <c r="G103" s="42"/>
      <c r="H103" s="42"/>
      <c r="I103" s="42"/>
      <c r="J103" s="42"/>
      <c r="K103" s="42"/>
      <c r="L103" s="42">
        <f>IF(EinstWR!L42="-","-",EinstWR!L42/EinstWR!L$122*100)</f>
        <v>13158.83131073911</v>
      </c>
      <c r="M103" s="42">
        <f>IF(EinstWR!M42="-","-",EinstWR!M42/EinstWR!M$122*100)</f>
        <v>13128.737611209996</v>
      </c>
      <c r="N103" s="42">
        <f>IF(EinstWR!N42="-","-",EinstWR!N42/EinstWR!N$122*100)</f>
        <v>11615.568017631193</v>
      </c>
      <c r="O103" s="42">
        <f>IF(EinstWR!O42="-","-",EinstWR!O42/EinstWR!O$122*100)</f>
        <v>12265.962776745024</v>
      </c>
      <c r="P103" s="42">
        <f>IF(EinstWR!P42="-","-",EinstWR!P42/EinstWR!P$122*100)</f>
        <v>11925.465132168492</v>
      </c>
      <c r="Q103" s="42">
        <f>IF(EinstWR!Q42="-","-",EinstWR!Q42/EinstWR!Q$122*100)</f>
        <v>11481.408590185712</v>
      </c>
      <c r="R103" s="42">
        <f>IF(EinstWR!R42="-","-",EinstWR!R42/EinstWR!R$122*100)</f>
        <v>11170.725601569902</v>
      </c>
      <c r="S103" s="42">
        <f>IF(EinstWR!S42="-","-",EinstWR!S42/EinstWR!S$122*100)</f>
        <v>11290.15289461431</v>
      </c>
      <c r="T103" s="42">
        <f>IF(EinstWR!T42="-","-",EinstWR!T42/EinstWR!T$122*100)</f>
        <v>11898.437813972669</v>
      </c>
      <c r="U103" s="42">
        <f>IF(EinstWR!U42="-","-",EinstWR!U42/EinstWR!U$122*100)</f>
        <v>11531.751834464963</v>
      </c>
      <c r="V103" s="42">
        <f>IF(EinstWR!V42="-","-",EinstWR!V42/EinstWR!V$122*100)</f>
        <v>10958.017411391142</v>
      </c>
      <c r="W103" s="42">
        <f>IF(EinstWR!W42="-","-",EinstWR!W42/EinstWR!W$122*100)</f>
        <v>10142.945118989643</v>
      </c>
      <c r="X103" s="42">
        <f>IF(EinstWR!X42="-","-",EinstWR!X42/EinstWR!X$122*100)</f>
        <v>9504.5177175535009</v>
      </c>
      <c r="Y103" s="42">
        <f>IF(EinstWR!Y42="-","-",EinstWR!Y42/EinstWR!Y$122*100)</f>
        <v>9449.2714582568533</v>
      </c>
      <c r="Z103" s="42">
        <f>IF(EinstWR!Z42="-","-",EinstWR!Z42/EinstWR!Z$122*100)</f>
        <v>8749.9308832209044</v>
      </c>
      <c r="AA103" s="42">
        <f>IF(EinstWR!AA42="-","-",EinstWR!AA42/EinstWR!AA$122*100)</f>
        <v>8333.3176329092676</v>
      </c>
      <c r="AB103" s="42">
        <f>IF(EinstWR!AB42="-","-",EinstWR!AB42/EinstWR!AB$122*100)</f>
        <v>7926.1388979186577</v>
      </c>
      <c r="AC103" s="42">
        <f>IF(EinstWR!AC42="-","-",EinstWR!AC42/EinstWR!AC$122*100)</f>
        <v>7456.9749574020007</v>
      </c>
      <c r="AD103" s="42">
        <f>IF(EinstWR!AD42="-","-",EinstWR!AD42/EinstWR!AD$122*100)</f>
        <v>7247.9088299137475</v>
      </c>
      <c r="AE103" s="42">
        <f>IF(EinstWR!AE42="-","-",EinstWR!AE42/EinstWR!AE$122*100)</f>
        <v>7216.3380496280579</v>
      </c>
      <c r="AF103" s="42">
        <f>IF(EinstWR!AF42="-","-",EinstWR!AF42/EinstWR!AF$122*100)</f>
        <v>7169.782041992109</v>
      </c>
      <c r="AG103" s="42">
        <f>IF(EinstWR!AG42="-","-",EinstWR!AG42/EinstWR!AG$122*100)</f>
        <v>6718.9846688608877</v>
      </c>
      <c r="AH103" s="42">
        <f>IF(EinstWR!AH42="-","-",EinstWR!AH42/EinstWR!AH$122*100)</f>
        <v>6657.0058189150868</v>
      </c>
      <c r="AI103" s="42">
        <f>IF(EinstWR!AI42="-","-",EinstWR!AI42/EinstWR!AI$122*100)</f>
        <v>6734.1500213416539</v>
      </c>
    </row>
    <row r="104" spans="1:35" x14ac:dyDescent="0.2">
      <c r="B104" s="56" t="s">
        <v>97</v>
      </c>
      <c r="C104" s="46" t="s">
        <v>9</v>
      </c>
      <c r="D104" s="42"/>
      <c r="E104" s="42"/>
      <c r="F104" s="42"/>
      <c r="G104" s="42"/>
      <c r="H104" s="42"/>
      <c r="I104" s="42"/>
      <c r="J104" s="42"/>
      <c r="K104" s="42"/>
      <c r="L104" s="42">
        <f>IF(EinstWR!L43="-","-",EinstWR!L43/EinstWR!L$122*100)</f>
        <v>3827.823027537906</v>
      </c>
      <c r="M104" s="42">
        <f>IF(EinstWR!M43="-","-",EinstWR!M43/EinstWR!M$122*100)</f>
        <v>3577.234715914276</v>
      </c>
      <c r="N104" s="42">
        <f>IF(EinstWR!N43="-","-",EinstWR!N43/EinstWR!N$122*100)</f>
        <v>3787.6559185542519</v>
      </c>
      <c r="O104" s="42">
        <f>IF(EinstWR!O43="-","-",EinstWR!O43/EinstWR!O$122*100)</f>
        <v>3612.2126635842042</v>
      </c>
      <c r="P104" s="42">
        <f>IF(EinstWR!P43="-","-",EinstWR!P43/EinstWR!P$122*100)</f>
        <v>3673.1143933309163</v>
      </c>
      <c r="Q104" s="42">
        <f>IF(EinstWR!Q43="-","-",EinstWR!Q43/EinstWR!Q$122*100)</f>
        <v>4011.2944513531529</v>
      </c>
      <c r="R104" s="42">
        <f>IF(EinstWR!R43="-","-",EinstWR!R43/EinstWR!R$122*100)</f>
        <v>3920.3539089780334</v>
      </c>
      <c r="S104" s="42">
        <f>IF(EinstWR!S43="-","-",EinstWR!S43/EinstWR!S$122*100)</f>
        <v>3812.9930903652075</v>
      </c>
      <c r="T104" s="42">
        <f>IF(EinstWR!T43="-","-",EinstWR!T43/EinstWR!T$122*100)</f>
        <v>4228.9588631827155</v>
      </c>
      <c r="U104" s="42">
        <f>IF(EinstWR!U43="-","-",EinstWR!U43/EinstWR!U$122*100)</f>
        <v>4425.9847328244277</v>
      </c>
      <c r="V104" s="42">
        <f>IF(EinstWR!V43="-","-",EinstWR!V43/EinstWR!V$122*100)</f>
        <v>4676.5222035480938</v>
      </c>
      <c r="W104" s="42">
        <f>IF(EinstWR!W43="-","-",EinstWR!W43/EinstWR!W$122*100)</f>
        <v>4165.5915891805626</v>
      </c>
      <c r="X104" s="42">
        <f>IF(EinstWR!X43="-","-",EinstWR!X43/EinstWR!X$122*100)</f>
        <v>3882.2988658196514</v>
      </c>
      <c r="Y104" s="42">
        <f>IF(EinstWR!Y43="-","-",EinstWR!Y43/EinstWR!Y$122*100)</f>
        <v>3975.1868867324943</v>
      </c>
      <c r="Z104" s="42">
        <f>IF(EinstWR!Z43="-","-",EinstWR!Z43/EinstWR!Z$122*100)</f>
        <v>3664.5604941383895</v>
      </c>
      <c r="AA104" s="42">
        <f>IF(EinstWR!AA43="-","-",EinstWR!AA43/EinstWR!AA$122*100)</f>
        <v>3595.1964425795941</v>
      </c>
      <c r="AB104" s="42">
        <f>IF(EinstWR!AB43="-","-",EinstWR!AB43/EinstWR!AB$122*100)</f>
        <v>3483.026255984108</v>
      </c>
      <c r="AC104" s="42">
        <f>IF(EinstWR!AC43="-","-",EinstWR!AC43/EinstWR!AC$122*100)</f>
        <v>3350.5837673597475</v>
      </c>
      <c r="AD104" s="42">
        <f>IF(EinstWR!AD43="-","-",EinstWR!AD43/EinstWR!AD$122*100)</f>
        <v>3211.4988481859627</v>
      </c>
      <c r="AE104" s="42">
        <f>IF(EinstWR!AE43="-","-",EinstWR!AE43/EinstWR!AE$122*100)</f>
        <v>3162.1792049066576</v>
      </c>
      <c r="AF104" s="42">
        <f>IF(EinstWR!AF43="-","-",EinstWR!AF43/EinstWR!AF$122*100)</f>
        <v>3413.5195167678162</v>
      </c>
      <c r="AG104" s="42">
        <f>IF(EinstWR!AG43="-","-",EinstWR!AG43/EinstWR!AG$122*100)</f>
        <v>3009.0074825950792</v>
      </c>
      <c r="AH104" s="42">
        <f>IF(EinstWR!AH43="-","-",EinstWR!AH43/EinstWR!AH$122*100)</f>
        <v>3152.5234424421433</v>
      </c>
      <c r="AI104" s="42">
        <f>IF(EinstWR!AI43="-","-",EinstWR!AI43/EinstWR!AI$122*100)</f>
        <v>3056.0784280176085</v>
      </c>
    </row>
    <row r="105" spans="1:35" x14ac:dyDescent="0.2">
      <c r="B105" s="56" t="s">
        <v>98</v>
      </c>
      <c r="C105" s="46" t="s">
        <v>10</v>
      </c>
      <c r="D105" s="42"/>
      <c r="E105" s="42"/>
      <c r="F105" s="42"/>
      <c r="G105" s="42"/>
      <c r="H105" s="42"/>
      <c r="I105" s="42"/>
      <c r="J105" s="42"/>
      <c r="K105" s="42"/>
      <c r="L105" s="42">
        <f>IF(EinstWR!L44="-","-",EinstWR!L44/EinstWR!L$122*100)</f>
        <v>12063.768606969646</v>
      </c>
      <c r="M105" s="42">
        <f>IF(EinstWR!M44="-","-",EinstWR!M44/EinstWR!M$122*100)</f>
        <v>11397.199790086679</v>
      </c>
      <c r="N105" s="42">
        <f>IF(EinstWR!N44="-","-",EinstWR!N44/EinstWR!N$122*100)</f>
        <v>10975.732814351746</v>
      </c>
      <c r="O105" s="42">
        <f>IF(EinstWR!O44="-","-",EinstWR!O44/EinstWR!O$122*100)</f>
        <v>12687.424243150899</v>
      </c>
      <c r="P105" s="42">
        <f>IF(EinstWR!P44="-","-",EinstWR!P44/EinstWR!P$122*100)</f>
        <v>10789.463656369227</v>
      </c>
      <c r="Q105" s="42">
        <f>IF(EinstWR!Q44="-","-",EinstWR!Q44/EinstWR!Q$122*100)</f>
        <v>11190.849679360696</v>
      </c>
      <c r="R105" s="42">
        <f>IF(EinstWR!R44="-","-",EinstWR!R44/EinstWR!R$122*100)</f>
        <v>11327.42788576051</v>
      </c>
      <c r="S105" s="42">
        <f>IF(EinstWR!S44="-","-",EinstWR!S44/EinstWR!S$122*100)</f>
        <v>11343.720633258985</v>
      </c>
      <c r="T105" s="42">
        <f>IF(EinstWR!T44="-","-",EinstWR!T44/EinstWR!T$122*100)</f>
        <v>11552.671277431986</v>
      </c>
      <c r="U105" s="42">
        <f>IF(EinstWR!U44="-","-",EinstWR!U44/EinstWR!U$122*100)</f>
        <v>11111.238629669402</v>
      </c>
      <c r="V105" s="42">
        <f>IF(EinstWR!V44="-","-",EinstWR!V44/EinstWR!V$122*100)</f>
        <v>10758.28718994126</v>
      </c>
      <c r="W105" s="42">
        <f>IF(EinstWR!W44="-","-",EinstWR!W44/EinstWR!W$122*100)</f>
        <v>10643.461459601591</v>
      </c>
      <c r="X105" s="42">
        <f>IF(EinstWR!X44="-","-",EinstWR!X44/EinstWR!X$122*100)</f>
        <v>10688.654474540115</v>
      </c>
      <c r="Y105" s="42">
        <f>IF(EinstWR!Y44="-","-",EinstWR!Y44/EinstWR!Y$122*100)</f>
        <v>10177.854486141372</v>
      </c>
      <c r="Z105" s="42">
        <f>IF(EinstWR!Z44="-","-",EinstWR!Z44/EinstWR!Z$122*100)</f>
        <v>10090.823920113729</v>
      </c>
      <c r="AA105" s="42">
        <f>IF(EinstWR!AA44="-","-",EinstWR!AA44/EinstWR!AA$122*100)</f>
        <v>9917.5065964571586</v>
      </c>
      <c r="AB105" s="42">
        <f>IF(EinstWR!AB44="-","-",EinstWR!AB44/EinstWR!AB$122*100)</f>
        <v>8903.7361212402648</v>
      </c>
      <c r="AC105" s="42">
        <f>IF(EinstWR!AC44="-","-",EinstWR!AC44/EinstWR!AC$122*100)</f>
        <v>9125.8111636506055</v>
      </c>
      <c r="AD105" s="42">
        <f>IF(EinstWR!AD44="-","-",EinstWR!AD44/EinstWR!AD$122*100)</f>
        <v>9219.0717147454416</v>
      </c>
      <c r="AE105" s="42">
        <f>IF(EinstWR!AE44="-","-",EinstWR!AE44/EinstWR!AE$122*100)</f>
        <v>9433.3501477586924</v>
      </c>
      <c r="AF105" s="42">
        <f>IF(EinstWR!AF44="-","-",EinstWR!AF44/EinstWR!AF$122*100)</f>
        <v>9674.2581733014067</v>
      </c>
      <c r="AG105" s="42">
        <f>IF(EinstWR!AG44="-","-",EinstWR!AG44/EinstWR!AG$122*100)</f>
        <v>9150.5475531660068</v>
      </c>
      <c r="AH105" s="42">
        <f>IF(EinstWR!AH44="-","-",EinstWR!AH44/EinstWR!AH$122*100)</f>
        <v>8884.4289729208012</v>
      </c>
      <c r="AI105" s="42">
        <f>IF(EinstWR!AI44="-","-",EinstWR!AI44/EinstWR!AI$122*100)</f>
        <v>9152.3962789713569</v>
      </c>
    </row>
    <row r="106" spans="1:35" x14ac:dyDescent="0.2">
      <c r="B106" s="55">
        <v>4</v>
      </c>
      <c r="C106" s="5" t="s">
        <v>104</v>
      </c>
      <c r="D106" s="42"/>
      <c r="E106" s="42"/>
      <c r="F106" s="42"/>
      <c r="G106" s="42"/>
      <c r="H106" s="42"/>
      <c r="I106" s="42"/>
      <c r="J106" s="42"/>
      <c r="K106" s="42"/>
      <c r="L106" s="42">
        <f>IF(EinstWR!L45="-","-",EinstWR!L45/EinstWR!L$122*100)</f>
        <v>5819.2387887820569</v>
      </c>
      <c r="M106" s="42">
        <f>IF(EinstWR!M45="-","-",EinstWR!M45/EinstWR!M$122*100)</f>
        <v>5422.7320472180072</v>
      </c>
      <c r="N106" s="42">
        <f>IF(EinstWR!N45="-","-",EinstWR!N45/EinstWR!N$122*100)</f>
        <v>5770.5200892895255</v>
      </c>
      <c r="O106" s="42">
        <f>IF(EinstWR!O45="-","-",EinstWR!O45/EinstWR!O$122*100)</f>
        <v>5403.5371921062806</v>
      </c>
      <c r="P106" s="42">
        <f>IF(EinstWR!P45="-","-",EinstWR!P45/EinstWR!P$122*100)</f>
        <v>5198.7898350918422</v>
      </c>
      <c r="Q106" s="42">
        <f>IF(EinstWR!Q45="-","-",EinstWR!Q45/EinstWR!Q$122*100)</f>
        <v>6005.5466155620134</v>
      </c>
      <c r="R106" s="42">
        <f>IF(EinstWR!R45="-","-",EinstWR!R45/EinstWR!R$122*100)</f>
        <v>5961.6583345992049</v>
      </c>
      <c r="S106" s="42">
        <f>IF(EinstWR!S45="-","-",EinstWR!S45/EinstWR!S$122*100)</f>
        <v>6216.3590831190186</v>
      </c>
      <c r="T106" s="42">
        <f>IF(EinstWR!T45="-","-",EinstWR!T45/EinstWR!T$122*100)</f>
        <v>6466.7577360517225</v>
      </c>
      <c r="U106" s="42">
        <f>IF(EinstWR!U45="-","-",EinstWR!U45/EinstWR!U$122*100)</f>
        <v>6844.6364594309816</v>
      </c>
      <c r="V106" s="42">
        <f>IF(EinstWR!V45="-","-",EinstWR!V45/EinstWR!V$122*100)</f>
        <v>6911.126173865614</v>
      </c>
      <c r="W106" s="42">
        <f>IF(EinstWR!W45="-","-",EinstWR!W45/EinstWR!W$122*100)</f>
        <v>7221.2568918517509</v>
      </c>
      <c r="X106" s="42">
        <f>IF(EinstWR!X45="-","-",EinstWR!X45/EinstWR!X$122*100)</f>
        <v>7102.6062655195165</v>
      </c>
      <c r="Y106" s="42">
        <f>IF(EinstWR!Y45="-","-",EinstWR!Y45/EinstWR!Y$122*100)</f>
        <v>6658.6507634915715</v>
      </c>
      <c r="Z106" s="42">
        <f>IF(EinstWR!Z45="-","-",EinstWR!Z45/EinstWR!Z$122*100)</f>
        <v>6541.0694532889465</v>
      </c>
      <c r="AA106" s="42">
        <f>IF(EinstWR!AA45="-","-",EinstWR!AA45/EinstWR!AA$122*100)</f>
        <v>6685.6830144812602</v>
      </c>
      <c r="AB106" s="42">
        <f>IF(EinstWR!AB45="-","-",EinstWR!AB45/EinstWR!AB$122*100)</f>
        <v>6559.1605572790759</v>
      </c>
      <c r="AC106" s="42">
        <f>IF(EinstWR!AC45="-","-",EinstWR!AC45/EinstWR!AC$122*100)</f>
        <v>6119.9213766921557</v>
      </c>
      <c r="AD106" s="42">
        <f>IF(EinstWR!AD45="-","-",EinstWR!AD45/EinstWR!AD$122*100)</f>
        <v>6293.5369940610808</v>
      </c>
      <c r="AE106" s="42">
        <f>IF(EinstWR!AE45="-","-",EinstWR!AE45/EinstWR!AE$122*100)</f>
        <v>6824.4990744737961</v>
      </c>
      <c r="AF106" s="42">
        <f>IF(EinstWR!AF45="-","-",EinstWR!AF45/EinstWR!AF$122*100)</f>
        <v>7101.4516368154191</v>
      </c>
      <c r="AG106" s="42">
        <f>IF(EinstWR!AG45="-","-",EinstWR!AG45/EinstWR!AG$122*100)</f>
        <v>6577.0517770299803</v>
      </c>
      <c r="AH106" s="42">
        <f>IF(EinstWR!AH45="-","-",EinstWR!AH45/EinstWR!AH$122*100)</f>
        <v>6473.5561903980188</v>
      </c>
      <c r="AI106" s="42">
        <f>IF(EinstWR!AI45="-","-",EinstWR!AI45/EinstWR!AI$122*100)</f>
        <v>6544.3971747589021</v>
      </c>
    </row>
    <row r="107" spans="1:35" s="2" customFormat="1" ht="20.100000000000001" customHeight="1" x14ac:dyDescent="0.2">
      <c r="B107" s="62"/>
      <c r="C107" s="51" t="s">
        <v>35</v>
      </c>
      <c r="D107" s="38"/>
      <c r="E107" s="38"/>
      <c r="F107" s="38"/>
      <c r="G107" s="38"/>
      <c r="H107" s="38"/>
      <c r="I107" s="38"/>
      <c r="J107" s="38"/>
      <c r="K107" s="38"/>
      <c r="L107" s="38">
        <f>IF(EinstWR!L46="-","-",EinstWR!L46/EinstWR!L$122*100)</f>
        <v>8623.3569974033762</v>
      </c>
      <c r="M107" s="38">
        <f>IF(EinstWR!M46="-","-",EinstWR!M46/EinstWR!M$122*100)</f>
        <v>8633.2314368299849</v>
      </c>
      <c r="N107" s="38">
        <f>IF(EinstWR!N46="-","-",EinstWR!N46/EinstWR!N$122*100)</f>
        <v>8261.4793334697424</v>
      </c>
      <c r="O107" s="38">
        <f>IF(EinstWR!O46="-","-",EinstWR!O46/EinstWR!O$122*100)</f>
        <v>8355.3112942435382</v>
      </c>
      <c r="P107" s="38">
        <f>IF(EinstWR!P46="-","-",EinstWR!P46/EinstWR!P$122*100)</f>
        <v>8170.194046604598</v>
      </c>
      <c r="Q107" s="38">
        <f>IF(EinstWR!Q46="-","-",EinstWR!Q46/EinstWR!Q$122*100)</f>
        <v>8114.6716962542814</v>
      </c>
      <c r="R107" s="38">
        <f>IF(EinstWR!R46="-","-",EinstWR!R46/EinstWR!R$122*100)</f>
        <v>8119.7726535352313</v>
      </c>
      <c r="S107" s="38">
        <f>IF(EinstWR!S46="-","-",EinstWR!S46/EinstWR!S$122*100)</f>
        <v>8218.380783098055</v>
      </c>
      <c r="T107" s="38">
        <f>IF(EinstWR!T46="-","-",EinstWR!T46/EinstWR!T$122*100)</f>
        <v>8528.9189821776981</v>
      </c>
      <c r="U107" s="38">
        <f>IF(EinstWR!U46="-","-",EinstWR!U46/EinstWR!U$122*100)</f>
        <v>8227.5995123715638</v>
      </c>
      <c r="V107" s="38">
        <f>IF(EinstWR!V46="-","-",EinstWR!V46/EinstWR!V$122*100)</f>
        <v>7925.2751716119801</v>
      </c>
      <c r="W107" s="38">
        <f>IF(EinstWR!W46="-","-",EinstWR!W46/EinstWR!W$122*100)</f>
        <v>7649.1554678751245</v>
      </c>
      <c r="X107" s="38">
        <f>IF(EinstWR!X46="-","-",EinstWR!X46/EinstWR!X$122*100)</f>
        <v>7410.0576487285907</v>
      </c>
      <c r="Y107" s="38">
        <f>IF(EinstWR!Y46="-","-",EinstWR!Y46/EinstWR!Y$122*100)</f>
        <v>7150.8081654413445</v>
      </c>
      <c r="Z107" s="38">
        <f>IF(EinstWR!Z46="-","-",EinstWR!Z46/EinstWR!Z$122*100)</f>
        <v>6812.9651406252915</v>
      </c>
      <c r="AA107" s="38">
        <f>IF(EinstWR!AA46="-","-",EinstWR!AA46/EinstWR!AA$122*100)</f>
        <v>6612.0475123991409</v>
      </c>
      <c r="AB107" s="38">
        <f>IF(EinstWR!AB46="-","-",EinstWR!AB46/EinstWR!AB$122*100)</f>
        <v>6361.5304959756268</v>
      </c>
      <c r="AC107" s="38">
        <f>IF(EinstWR!AC46="-","-",EinstWR!AC46/EinstWR!AC$122*100)</f>
        <v>6146.2465218384968</v>
      </c>
      <c r="AD107" s="38">
        <f>IF(EinstWR!AD46="-","-",EinstWR!AD46/EinstWR!AD$122*100)</f>
        <v>6099.1118141335091</v>
      </c>
      <c r="AE107" s="38">
        <f>IF(EinstWR!AE46="-","-",EinstWR!AE46/EinstWR!AE$122*100)</f>
        <v>6103.9715506506082</v>
      </c>
      <c r="AF107" s="38">
        <f>IF(EinstWR!AF46="-","-",EinstWR!AF46/EinstWR!AF$122*100)</f>
        <v>6253.9941468416455</v>
      </c>
      <c r="AG107" s="38">
        <f>IF(EinstWR!AG46="-","-",EinstWR!AG46/EinstWR!AG$122*100)</f>
        <v>5807.1018602586819</v>
      </c>
      <c r="AH107" s="38">
        <f>IF(EinstWR!AH46="-","-",EinstWR!AH46/EinstWR!AH$122*100)</f>
        <v>5665.5493392434191</v>
      </c>
      <c r="AI107" s="38">
        <f>IF(EinstWR!AI46="-","-",EinstWR!AI46/EinstWR!AI$122*100)</f>
        <v>5739.7467841102998</v>
      </c>
    </row>
    <row r="108" spans="1:35" s="240" customFormat="1" ht="20.100000000000001" customHeight="1" x14ac:dyDescent="0.2">
      <c r="C108" s="1183" t="s">
        <v>105</v>
      </c>
      <c r="D108" s="576"/>
      <c r="E108" s="576"/>
      <c r="F108" s="576"/>
      <c r="G108" s="576"/>
      <c r="H108" s="576"/>
      <c r="I108" s="576"/>
      <c r="J108" s="576"/>
      <c r="K108" s="576"/>
      <c r="L108" s="576"/>
      <c r="M108" s="576"/>
      <c r="N108" s="576"/>
      <c r="O108" s="576"/>
      <c r="P108" s="576"/>
      <c r="Q108" s="576"/>
      <c r="R108" s="576"/>
      <c r="S108" s="576"/>
      <c r="T108" s="576"/>
      <c r="U108" s="576"/>
      <c r="V108" s="576"/>
      <c r="W108" s="576"/>
      <c r="X108" s="576"/>
      <c r="Y108" s="576"/>
      <c r="Z108" s="576"/>
      <c r="AA108" s="576"/>
      <c r="AB108" s="576"/>
      <c r="AC108" s="576"/>
      <c r="AD108" s="576"/>
      <c r="AE108" s="576"/>
      <c r="AF108" s="576"/>
      <c r="AG108" s="576"/>
      <c r="AH108" s="576"/>
      <c r="AI108" s="576"/>
    </row>
    <row r="109" spans="1:35" ht="15" x14ac:dyDescent="0.2">
      <c r="B109" s="790" t="str">
        <f>CONCATENATE(B$62,", continued")</f>
        <v>Table 9d :   Average real wage rates by institution, FSM and states, FY2004-FY2018, continued</v>
      </c>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row>
    <row r="110" spans="1:35" x14ac:dyDescent="0.2">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row>
    <row r="111" spans="1:35" ht="20.100000000000001" customHeight="1" x14ac:dyDescent="0.25">
      <c r="B111" s="60" t="s">
        <v>42</v>
      </c>
      <c r="C111" s="61"/>
      <c r="D111" s="59"/>
      <c r="E111" s="59"/>
      <c r="F111" s="59"/>
      <c r="G111" s="59"/>
      <c r="H111" s="59"/>
      <c r="I111" s="59"/>
      <c r="J111" s="59"/>
      <c r="K111" s="59"/>
      <c r="L111" s="1" t="str">
        <f>L$3</f>
        <v>FY1995</v>
      </c>
      <c r="M111" s="1" t="str">
        <f t="shared" ref="M111:AI111" si="4">M$3</f>
        <v>FY1996</v>
      </c>
      <c r="N111" s="1" t="str">
        <f t="shared" si="4"/>
        <v>FY1997</v>
      </c>
      <c r="O111" s="1" t="str">
        <f t="shared" si="4"/>
        <v>FY1998</v>
      </c>
      <c r="P111" s="1" t="str">
        <f t="shared" si="4"/>
        <v>FY1999</v>
      </c>
      <c r="Q111" s="1" t="str">
        <f t="shared" si="4"/>
        <v>FY2000</v>
      </c>
      <c r="R111" s="1" t="str">
        <f t="shared" si="4"/>
        <v>FY2001</v>
      </c>
      <c r="S111" s="1" t="str">
        <f t="shared" si="4"/>
        <v>FY2002</v>
      </c>
      <c r="T111" s="1" t="str">
        <f t="shared" si="4"/>
        <v>FY2003</v>
      </c>
      <c r="U111" s="1" t="str">
        <f t="shared" si="4"/>
        <v>FY2004</v>
      </c>
      <c r="V111" s="1" t="str">
        <f t="shared" si="4"/>
        <v>FY2005</v>
      </c>
      <c r="W111" s="1" t="str">
        <f t="shared" si="4"/>
        <v>FY2006</v>
      </c>
      <c r="X111" s="1" t="str">
        <f t="shared" si="4"/>
        <v>FY2007</v>
      </c>
      <c r="Y111" s="1" t="str">
        <f t="shared" si="4"/>
        <v>FY2008</v>
      </c>
      <c r="Z111" s="1" t="str">
        <f t="shared" si="4"/>
        <v>FY2009</v>
      </c>
      <c r="AA111" s="1" t="str">
        <f t="shared" si="4"/>
        <v>FY2010</v>
      </c>
      <c r="AB111" s="1" t="str">
        <f t="shared" si="4"/>
        <v>FY2011</v>
      </c>
      <c r="AC111" s="1" t="str">
        <f t="shared" si="4"/>
        <v>FY2012</v>
      </c>
      <c r="AD111" s="1" t="str">
        <f t="shared" si="4"/>
        <v>FY2013</v>
      </c>
      <c r="AE111" s="1" t="str">
        <f t="shared" si="4"/>
        <v>FY2014</v>
      </c>
      <c r="AF111" s="1" t="str">
        <f t="shared" si="4"/>
        <v>FY2015</v>
      </c>
      <c r="AG111" s="1" t="str">
        <f t="shared" si="4"/>
        <v>FY2016</v>
      </c>
      <c r="AH111" s="1" t="str">
        <f t="shared" si="4"/>
        <v>FY2017</v>
      </c>
      <c r="AI111" s="1" t="str">
        <f t="shared" si="4"/>
        <v>FY2018</v>
      </c>
    </row>
    <row r="112" spans="1:35" ht="20.100000000000001" customHeight="1" x14ac:dyDescent="0.2">
      <c r="A112" t="s">
        <v>42</v>
      </c>
      <c r="B112" s="55">
        <v>1.1000000000000001</v>
      </c>
      <c r="C112" s="5" t="s">
        <v>1</v>
      </c>
      <c r="D112" s="42"/>
      <c r="E112" s="42"/>
      <c r="F112" s="42"/>
      <c r="G112" s="42"/>
      <c r="H112" s="42"/>
      <c r="I112" s="42"/>
      <c r="J112" s="42"/>
      <c r="K112" s="42"/>
      <c r="L112" s="42">
        <f>IF(EinstWR!L51="-","-",EinstWR!L51/EinstWR!L$122*100)</f>
        <v>3799.9732955914483</v>
      </c>
      <c r="M112" s="42">
        <f>IF(EinstWR!M51="-","-",EinstWR!M51/EinstWR!M$122*100)</f>
        <v>3763.45606042386</v>
      </c>
      <c r="N112" s="42">
        <f>IF(EinstWR!N51="-","-",EinstWR!N51/EinstWR!N$122*100)</f>
        <v>3807.6032036224092</v>
      </c>
      <c r="O112" s="42">
        <f>IF(EinstWR!O51="-","-",EinstWR!O51/EinstWR!O$122*100)</f>
        <v>3974.9831238620436</v>
      </c>
      <c r="P112" s="42">
        <f>IF(EinstWR!P51="-","-",EinstWR!P51/EinstWR!P$122*100)</f>
        <v>3724.2434600185525</v>
      </c>
      <c r="Q112" s="42">
        <f>IF(EinstWR!Q51="-","-",EinstWR!Q51/EinstWR!Q$122*100)</f>
        <v>3728.45371210757</v>
      </c>
      <c r="R112" s="42">
        <f>IF(EinstWR!R51="-","-",EinstWR!R51/EinstWR!R$122*100)</f>
        <v>3865.0906850919855</v>
      </c>
      <c r="S112" s="42">
        <f>IF(EinstWR!S51="-","-",EinstWR!S51/EinstWR!S$122*100)</f>
        <v>3992.1371402862737</v>
      </c>
      <c r="T112" s="42">
        <f>IF(EinstWR!T51="-","-",EinstWR!T51/EinstWR!T$122*100)</f>
        <v>4188.6533859750425</v>
      </c>
      <c r="U112" s="42">
        <f>IF(EinstWR!U51="-","-",EinstWR!U51/EinstWR!U$122*100)</f>
        <v>4154.8947766843303</v>
      </c>
      <c r="V112" s="42">
        <f>IF(EinstWR!V51="-","-",EinstWR!V51/EinstWR!V$122*100)</f>
        <v>4160.17448652863</v>
      </c>
      <c r="W112" s="42">
        <f>IF(EinstWR!W51="-","-",EinstWR!W51/EinstWR!W$122*100)</f>
        <v>4072.2373012799685</v>
      </c>
      <c r="X112" s="42">
        <f>IF(EinstWR!X51="-","-",EinstWR!X51/EinstWR!X$122*100)</f>
        <v>3921.176179229692</v>
      </c>
      <c r="Y112" s="42">
        <f>IF(EinstWR!Y51="-","-",EinstWR!Y51/EinstWR!Y$122*100)</f>
        <v>3864.8898454347759</v>
      </c>
      <c r="Z112" s="42">
        <f>IF(EinstWR!Z51="-","-",EinstWR!Z51/EinstWR!Z$122*100)</f>
        <v>3721.2579843019512</v>
      </c>
      <c r="AA112" s="42">
        <f>IF(EinstWR!AA51="-","-",EinstWR!AA51/EinstWR!AA$122*100)</f>
        <v>3613.7034657534336</v>
      </c>
      <c r="AB112" s="42">
        <f>IF(EinstWR!AB51="-","-",EinstWR!AB51/EinstWR!AB$122*100)</f>
        <v>3578.1033297729882</v>
      </c>
      <c r="AC112" s="42">
        <f>IF(EinstWR!AC51="-","-",EinstWR!AC51/EinstWR!AC$122*100)</f>
        <v>3600.1777019828523</v>
      </c>
      <c r="AD112" s="42">
        <f>IF(EinstWR!AD51="-","-",EinstWR!AD51/EinstWR!AD$122*100)</f>
        <v>3516.5925646615419</v>
      </c>
      <c r="AE112" s="42">
        <f>IF(EinstWR!AE51="-","-",EinstWR!AE51/EinstWR!AE$122*100)</f>
        <v>3378.4908118085418</v>
      </c>
      <c r="AF112" s="42">
        <f>IF(EinstWR!AF51="-","-",EinstWR!AF51/EinstWR!AF$122*100)</f>
        <v>3412.5489659584973</v>
      </c>
      <c r="AG112" s="42">
        <f>IF(EinstWR!AG51="-","-",EinstWR!AG51/EinstWR!AG$122*100)</f>
        <v>2977.4808395398263</v>
      </c>
      <c r="AH112" s="42">
        <f>IF(EinstWR!AH51="-","-",EinstWR!AH51/EinstWR!AH$122*100)</f>
        <v>2832.0923878414997</v>
      </c>
      <c r="AI112" s="42">
        <f>IF(EinstWR!AI51="-","-",EinstWR!AI51/EinstWR!AI$122*100)</f>
        <v>2745.3551756536021</v>
      </c>
    </row>
    <row r="113" spans="2:35" x14ac:dyDescent="0.2">
      <c r="B113" s="55">
        <v>1.2</v>
      </c>
      <c r="C113" s="5" t="s">
        <v>90</v>
      </c>
      <c r="D113" s="42"/>
      <c r="E113" s="42"/>
      <c r="F113" s="42"/>
      <c r="G113" s="42"/>
      <c r="H113" s="42"/>
      <c r="I113" s="42"/>
      <c r="J113" s="42"/>
      <c r="K113" s="42"/>
      <c r="L113" s="42">
        <f>IF(EinstWR!L52="-","-",EinstWR!L52/EinstWR!L$122*100)</f>
        <v>5169.6785148744948</v>
      </c>
      <c r="M113" s="42">
        <f>IF(EinstWR!M52="-","-",EinstWR!M52/EinstWR!M$122*100)</f>
        <v>5448.5113166417023</v>
      </c>
      <c r="N113" s="42">
        <f>IF(EinstWR!N52="-","-",EinstWR!N52/EinstWR!N$122*100)</f>
        <v>5705.6920119854112</v>
      </c>
      <c r="O113" s="42">
        <f>IF(EinstWR!O52="-","-",EinstWR!O52/EinstWR!O$122*100)</f>
        <v>5809.079083836451</v>
      </c>
      <c r="P113" s="42">
        <f>IF(EinstWR!P52="-","-",EinstWR!P52/EinstWR!P$122*100)</f>
        <v>6317.3295778266211</v>
      </c>
      <c r="Q113" s="42">
        <f>IF(EinstWR!Q52="-","-",EinstWR!Q52/EinstWR!Q$122*100)</f>
        <v>5485.1804178404936</v>
      </c>
      <c r="R113" s="42">
        <f>IF(EinstWR!R52="-","-",EinstWR!R52/EinstWR!R$122*100)</f>
        <v>5690.8599809695734</v>
      </c>
      <c r="S113" s="42">
        <f>IF(EinstWR!S52="-","-",EinstWR!S52/EinstWR!S$122*100)</f>
        <v>7106.246309506857</v>
      </c>
      <c r="T113" s="42">
        <f>IF(EinstWR!T52="-","-",EinstWR!T52/EinstWR!T$122*100)</f>
        <v>7473.0571174892075</v>
      </c>
      <c r="U113" s="42">
        <f>IF(EinstWR!U52="-","-",EinstWR!U52/EinstWR!U$122*100)</f>
        <v>7683.1918505942267</v>
      </c>
      <c r="V113" s="42">
        <f>IF(EinstWR!V52="-","-",EinstWR!V52/EinstWR!V$122*100)</f>
        <v>7402.415443902787</v>
      </c>
      <c r="W113" s="42">
        <f>IF(EinstWR!W52="-","-",EinstWR!W52/EinstWR!W$122*100)</f>
        <v>7360.5970565113621</v>
      </c>
      <c r="X113" s="42">
        <f>IF(EinstWR!X52="-","-",EinstWR!X52/EinstWR!X$122*100)</f>
        <v>6712.0713908855023</v>
      </c>
      <c r="Y113" s="42">
        <f>IF(EinstWR!Y52="-","-",EinstWR!Y52/EinstWR!Y$122*100)</f>
        <v>6720.6413080694037</v>
      </c>
      <c r="Z113" s="42">
        <f>IF(EinstWR!Z52="-","-",EinstWR!Z52/EinstWR!Z$122*100)</f>
        <v>5458.7096765088263</v>
      </c>
      <c r="AA113" s="42">
        <f>IF(EinstWR!AA52="-","-",EinstWR!AA52/EinstWR!AA$122*100)</f>
        <v>5588.0982419125285</v>
      </c>
      <c r="AB113" s="42">
        <f>IF(EinstWR!AB52="-","-",EinstWR!AB52/EinstWR!AB$122*100)</f>
        <v>6019.0352541268967</v>
      </c>
      <c r="AC113" s="42">
        <f>IF(EinstWR!AC52="-","-",EinstWR!AC52/EinstWR!AC$122*100)</f>
        <v>5562.3226616243255</v>
      </c>
      <c r="AD113" s="42">
        <f>IF(EinstWR!AD52="-","-",EinstWR!AD52/EinstWR!AD$122*100)</f>
        <v>5875.3580492444617</v>
      </c>
      <c r="AE113" s="42">
        <f>IF(EinstWR!AE52="-","-",EinstWR!AE52/EinstWR!AE$122*100)</f>
        <v>5859.1526318729238</v>
      </c>
      <c r="AF113" s="42">
        <f>IF(EinstWR!AF52="-","-",EinstWR!AF52/EinstWR!AF$122*100)</f>
        <v>6102.3266323731505</v>
      </c>
      <c r="AG113" s="42">
        <f>IF(EinstWR!AG52="-","-",EinstWR!AG52/EinstWR!AG$122*100)</f>
        <v>4937.7362757750552</v>
      </c>
      <c r="AH113" s="42">
        <f>IF(EinstWR!AH52="-","-",EinstWR!AH52/EinstWR!AH$122*100)</f>
        <v>4809.7702958112804</v>
      </c>
      <c r="AI113" s="42">
        <f>IF(EinstWR!AI52="-","-",EinstWR!AI52/EinstWR!AI$122*100)</f>
        <v>5277.2656145175624</v>
      </c>
    </row>
    <row r="114" spans="2:35" x14ac:dyDescent="0.2">
      <c r="B114" s="55">
        <v>2</v>
      </c>
      <c r="C114" s="5" t="s">
        <v>92</v>
      </c>
      <c r="D114" s="42"/>
      <c r="E114" s="42"/>
      <c r="F114" s="42"/>
      <c r="G114" s="42"/>
      <c r="H114" s="42"/>
      <c r="I114" s="42"/>
      <c r="J114" s="42"/>
      <c r="K114" s="42"/>
      <c r="L114" s="42" t="str">
        <f>IF(EinstWR!L53="-","-",EinstWR!L53/EinstWR!L$122*100)</f>
        <v>-</v>
      </c>
      <c r="M114" s="42" t="str">
        <f>IF(EinstWR!M53="-","-",EinstWR!M53/EinstWR!M$122*100)</f>
        <v>-</v>
      </c>
      <c r="N114" s="42" t="str">
        <f>IF(EinstWR!N53="-","-",EinstWR!N53/EinstWR!N$122*100)</f>
        <v>-</v>
      </c>
      <c r="O114" s="42" t="str">
        <f>IF(EinstWR!O53="-","-",EinstWR!O53/EinstWR!O$122*100)</f>
        <v>-</v>
      </c>
      <c r="P114" s="42" t="str">
        <f>IF(EinstWR!P53="-","-",EinstWR!P53/EinstWR!P$122*100)</f>
        <v>-</v>
      </c>
      <c r="Q114" s="42" t="str">
        <f>IF(EinstWR!Q53="-","-",EinstWR!Q53/EinstWR!Q$122*100)</f>
        <v>-</v>
      </c>
      <c r="R114" s="42" t="str">
        <f>IF(EinstWR!R53="-","-",EinstWR!R53/EinstWR!R$122*100)</f>
        <v>-</v>
      </c>
      <c r="S114" s="42" t="str">
        <f>IF(EinstWR!S53="-","-",EinstWR!S53/EinstWR!S$122*100)</f>
        <v>-</v>
      </c>
      <c r="T114" s="42" t="str">
        <f>IF(EinstWR!T53="-","-",EinstWR!T53/EinstWR!T$122*100)</f>
        <v>-</v>
      </c>
      <c r="U114" s="42" t="str">
        <f>IF(EinstWR!U53="-","-",EinstWR!U53/EinstWR!U$122*100)</f>
        <v>-</v>
      </c>
      <c r="V114" s="42" t="str">
        <f>IF(EinstWR!V53="-","-",EinstWR!V53/EinstWR!V$122*100)</f>
        <v>-</v>
      </c>
      <c r="W114" s="42">
        <f>IF(EinstWR!W53="-","-",EinstWR!W53/EinstWR!W$122*100)</f>
        <v>8935.0430155638642</v>
      </c>
      <c r="X114" s="42" t="str">
        <f>IF(EinstWR!X53="-","-",EinstWR!X53/EinstWR!X$122*100)</f>
        <v>-</v>
      </c>
      <c r="Y114" s="42" t="str">
        <f>IF(EinstWR!Y53="-","-",EinstWR!Y53/EinstWR!Y$122*100)</f>
        <v>-</v>
      </c>
      <c r="Z114" s="42">
        <f>IF(EinstWR!Z53="-","-",EinstWR!Z53/EinstWR!Z$122*100)</f>
        <v>6865.4143512556002</v>
      </c>
      <c r="AA114" s="42">
        <f>IF(EinstWR!AA53="-","-",EinstWR!AA53/EinstWR!AA$122*100)</f>
        <v>8924.1846902150919</v>
      </c>
      <c r="AB114" s="42">
        <f>IF(EinstWR!AB53="-","-",EinstWR!AB53/EinstWR!AB$122*100)</f>
        <v>8160.6552215674792</v>
      </c>
      <c r="AC114" s="42">
        <f>IF(EinstWR!AC53="-","-",EinstWR!AC53/EinstWR!AC$122*100)</f>
        <v>8199.0647333477955</v>
      </c>
      <c r="AD114" s="42">
        <f>IF(EinstWR!AD53="-","-",EinstWR!AD53/EinstWR!AD$122*100)</f>
        <v>7653.9185437455753</v>
      </c>
      <c r="AE114" s="42">
        <f>IF(EinstWR!AE53="-","-",EinstWR!AE53/EinstWR!AE$122*100)</f>
        <v>7419.1517738569146</v>
      </c>
      <c r="AF114" s="42">
        <f>IF(EinstWR!AF53="-","-",EinstWR!AF53/EinstWR!AF$122*100)</f>
        <v>6691.119893093949</v>
      </c>
      <c r="AG114" s="42">
        <f>IF(EinstWR!AG53="-","-",EinstWR!AG53/EinstWR!AG$122*100)</f>
        <v>6141.634863151884</v>
      </c>
      <c r="AH114" s="42">
        <f>IF(EinstWR!AH53="-","-",EinstWR!AH53/EinstWR!AH$122*100)</f>
        <v>6113.9944617335668</v>
      </c>
      <c r="AI114" s="42">
        <f>IF(EinstWR!AI53="-","-",EinstWR!AI53/EinstWR!AI$122*100)</f>
        <v>6622.2607465716237</v>
      </c>
    </row>
    <row r="115" spans="2:35" x14ac:dyDescent="0.2">
      <c r="B115" s="55">
        <v>3.2</v>
      </c>
      <c r="C115" s="5" t="s">
        <v>96</v>
      </c>
      <c r="D115" s="42"/>
      <c r="E115" s="42"/>
      <c r="F115" s="42"/>
      <c r="G115" s="42"/>
      <c r="H115" s="42"/>
      <c r="I115" s="42"/>
      <c r="J115" s="42"/>
      <c r="K115" s="42"/>
      <c r="L115" s="42">
        <f>IF(EinstWR!L55="-","-",EinstWR!L55/EinstWR!L$122*100)</f>
        <v>8143.4909038803762</v>
      </c>
      <c r="M115" s="42">
        <f>IF(EinstWR!M55="-","-",EinstWR!M55/EinstWR!M$122*100)</f>
        <v>8166.4840343012738</v>
      </c>
      <c r="N115" s="42">
        <f>IF(EinstWR!N55="-","-",EinstWR!N55/EinstWR!N$122*100)</f>
        <v>7770.7982162307972</v>
      </c>
      <c r="O115" s="42">
        <f>IF(EinstWR!O55="-","-",EinstWR!O55/EinstWR!O$122*100)</f>
        <v>7704.1069602613679</v>
      </c>
      <c r="P115" s="42">
        <f>IF(EinstWR!P55="-","-",EinstWR!P55/EinstWR!P$122*100)</f>
        <v>7590.6252629060828</v>
      </c>
      <c r="Q115" s="42">
        <f>IF(EinstWR!Q55="-","-",EinstWR!Q55/EinstWR!Q$122*100)</f>
        <v>6892.1663663227337</v>
      </c>
      <c r="R115" s="42">
        <f>IF(EinstWR!R55="-","-",EinstWR!R55/EinstWR!R$122*100)</f>
        <v>6654.7480258649584</v>
      </c>
      <c r="S115" s="42">
        <f>IF(EinstWR!S55="-","-",EinstWR!S55/EinstWR!S$122*100)</f>
        <v>6717.4145449837824</v>
      </c>
      <c r="T115" s="42">
        <f>IF(EinstWR!T55="-","-",EinstWR!T55/EinstWR!T$122*100)</f>
        <v>6893.4421578493566</v>
      </c>
      <c r="U115" s="42">
        <f>IF(EinstWR!U55="-","-",EinstWR!U55/EinstWR!U$122*100)</f>
        <v>6587.8891568834033</v>
      </c>
      <c r="V115" s="42">
        <f>IF(EinstWR!V55="-","-",EinstWR!V55/EinstWR!V$122*100)</f>
        <v>5919.5055153898775</v>
      </c>
      <c r="W115" s="42">
        <f>IF(EinstWR!W55="-","-",EinstWR!W55/EinstWR!W$122*100)</f>
        <v>6515.555090168803</v>
      </c>
      <c r="X115" s="42">
        <f>IF(EinstWR!X55="-","-",EinstWR!X55/EinstWR!X$122*100)</f>
        <v>6221.6055786169545</v>
      </c>
      <c r="Y115" s="42">
        <f>IF(EinstWR!Y55="-","-",EinstWR!Y55/EinstWR!Y$122*100)</f>
        <v>5943.9165523759075</v>
      </c>
      <c r="Z115" s="42">
        <f>IF(EinstWR!Z55="-","-",EinstWR!Z55/EinstWR!Z$122*100)</f>
        <v>5568.3551011377886</v>
      </c>
      <c r="AA115" s="42">
        <f>IF(EinstWR!AA55="-","-",EinstWR!AA55/EinstWR!AA$122*100)</f>
        <v>5587.1933866024592</v>
      </c>
      <c r="AB115" s="42">
        <f>IF(EinstWR!AB55="-","-",EinstWR!AB55/EinstWR!AB$122*100)</f>
        <v>5538.0282738602491</v>
      </c>
      <c r="AC115" s="42">
        <f>IF(EinstWR!AC55="-","-",EinstWR!AC55/EinstWR!AC$122*100)</f>
        <v>5403.9064441898463</v>
      </c>
      <c r="AD115" s="42">
        <f>IF(EinstWR!AD55="-","-",EinstWR!AD55/EinstWR!AD$122*100)</f>
        <v>5388.1215925636716</v>
      </c>
      <c r="AE115" s="42">
        <f>IF(EinstWR!AE55="-","-",EinstWR!AE55/EinstWR!AE$122*100)</f>
        <v>5400.1988427244405</v>
      </c>
      <c r="AF115" s="42">
        <f>IF(EinstWR!AF55="-","-",EinstWR!AF55/EinstWR!AF$122*100)</f>
        <v>5390.7969836300026</v>
      </c>
      <c r="AG115" s="42">
        <f>IF(EinstWR!AG55="-","-",EinstWR!AG55/EinstWR!AG$122*100)</f>
        <v>5189.2150042378926</v>
      </c>
      <c r="AH115" s="42">
        <f>IF(EinstWR!AH55="-","-",EinstWR!AH55/EinstWR!AH$122*100)</f>
        <v>5149.997220520303</v>
      </c>
      <c r="AI115" s="42">
        <f>IF(EinstWR!AI55="-","-",EinstWR!AI55/EinstWR!AI$122*100)</f>
        <v>5373.6925607085841</v>
      </c>
    </row>
    <row r="116" spans="2:35" x14ac:dyDescent="0.2">
      <c r="B116" s="56" t="s">
        <v>97</v>
      </c>
      <c r="C116" s="46" t="s">
        <v>9</v>
      </c>
      <c r="D116" s="42"/>
      <c r="E116" s="42"/>
      <c r="F116" s="42"/>
      <c r="G116" s="42"/>
      <c r="H116" s="42"/>
      <c r="I116" s="42"/>
      <c r="J116" s="42"/>
      <c r="K116" s="42"/>
      <c r="L116" s="42" t="str">
        <f>IF(EinstWR!L56="-","-",EinstWR!L56/EinstWR!L$122*100)</f>
        <v>-</v>
      </c>
      <c r="M116" s="42" t="str">
        <f>IF(EinstWR!M56="-","-",EinstWR!M56/EinstWR!M$122*100)</f>
        <v>-</v>
      </c>
      <c r="N116" s="42" t="str">
        <f>IF(EinstWR!N56="-","-",EinstWR!N56/EinstWR!N$122*100)</f>
        <v>-</v>
      </c>
      <c r="O116" s="42" t="str">
        <f>IF(EinstWR!O56="-","-",EinstWR!O56/EinstWR!O$122*100)</f>
        <v>-</v>
      </c>
      <c r="P116" s="42" t="str">
        <f>IF(EinstWR!P56="-","-",EinstWR!P56/EinstWR!P$122*100)</f>
        <v>-</v>
      </c>
      <c r="Q116" s="42" t="str">
        <f>IF(EinstWR!Q56="-","-",EinstWR!Q56/EinstWR!Q$122*100)</f>
        <v>-</v>
      </c>
      <c r="R116" s="42" t="str">
        <f>IF(EinstWR!R56="-","-",EinstWR!R56/EinstWR!R$122*100)</f>
        <v>-</v>
      </c>
      <c r="S116" s="42" t="str">
        <f>IF(EinstWR!S56="-","-",EinstWR!S56/EinstWR!S$122*100)</f>
        <v>-</v>
      </c>
      <c r="T116" s="42" t="str">
        <f>IF(EinstWR!T56="-","-",EinstWR!T56/EinstWR!T$122*100)</f>
        <v>-</v>
      </c>
      <c r="U116" s="42" t="str">
        <f>IF(EinstWR!U56="-","-",EinstWR!U56/EinstWR!U$122*100)</f>
        <v>-</v>
      </c>
      <c r="V116" s="42" t="str">
        <f>IF(EinstWR!V56="-","-",EinstWR!V56/EinstWR!V$122*100)</f>
        <v>-</v>
      </c>
      <c r="W116" s="42" t="str">
        <f>IF(EinstWR!W56="-","-",EinstWR!W56/EinstWR!W$122*100)</f>
        <v>-</v>
      </c>
      <c r="X116" s="42" t="str">
        <f>IF(EinstWR!X56="-","-",EinstWR!X56/EinstWR!X$122*100)</f>
        <v>-</v>
      </c>
      <c r="Y116" s="42" t="str">
        <f>IF(EinstWR!Y56="-","-",EinstWR!Y56/EinstWR!Y$122*100)</f>
        <v>-</v>
      </c>
      <c r="Z116" s="42" t="str">
        <f>IF(EinstWR!Z56="-","-",EinstWR!Z56/EinstWR!Z$122*100)</f>
        <v>-</v>
      </c>
      <c r="AA116" s="42" t="str">
        <f>IF(EinstWR!AA56="-","-",EinstWR!AA56/EinstWR!AA$122*100)</f>
        <v>-</v>
      </c>
      <c r="AB116" s="42" t="str">
        <f>IF(EinstWR!AB56="-","-",EinstWR!AB56/EinstWR!AB$122*100)</f>
        <v>-</v>
      </c>
      <c r="AC116" s="42" t="str">
        <f>IF(EinstWR!AC56="-","-",EinstWR!AC56/EinstWR!AC$122*100)</f>
        <v>-</v>
      </c>
      <c r="AD116" s="42" t="str">
        <f>IF(EinstWR!AD56="-","-",EinstWR!AD56/EinstWR!AD$122*100)</f>
        <v>-</v>
      </c>
      <c r="AE116" s="42" t="str">
        <f>IF(EinstWR!AE56="-","-",EinstWR!AE56/EinstWR!AE$122*100)</f>
        <v>-</v>
      </c>
      <c r="AF116" s="42" t="str">
        <f>IF(EinstWR!AF56="-","-",EinstWR!AF56/EinstWR!AF$122*100)</f>
        <v>-</v>
      </c>
      <c r="AG116" s="42" t="str">
        <f>IF(EinstWR!AG56="-","-",EinstWR!AG56/EinstWR!AG$122*100)</f>
        <v>-</v>
      </c>
      <c r="AH116" s="42" t="str">
        <f>IF(EinstWR!AH56="-","-",EinstWR!AH56/EinstWR!AH$122*100)</f>
        <v>-</v>
      </c>
      <c r="AI116" s="42" t="str">
        <f>IF(EinstWR!AI56="-","-",EinstWR!AI56/EinstWR!AI$122*100)</f>
        <v>-</v>
      </c>
    </row>
    <row r="117" spans="2:35" x14ac:dyDescent="0.2">
      <c r="B117" s="56" t="s">
        <v>98</v>
      </c>
      <c r="C117" s="46" t="s">
        <v>10</v>
      </c>
      <c r="D117" s="42"/>
      <c r="E117" s="42"/>
      <c r="F117" s="42"/>
      <c r="G117" s="42"/>
      <c r="H117" s="42"/>
      <c r="I117" s="42"/>
      <c r="J117" s="42"/>
      <c r="K117" s="42"/>
      <c r="L117" s="42">
        <f>IF(EinstWR!L57="-","-",EinstWR!L57/EinstWR!L$122*100)</f>
        <v>4958.5806209157681</v>
      </c>
      <c r="M117" s="42">
        <f>IF(EinstWR!M57="-","-",EinstWR!M57/EinstWR!M$122*100)</f>
        <v>6018.3602005263574</v>
      </c>
      <c r="N117" s="42">
        <f>IF(EinstWR!N57="-","-",EinstWR!N57/EinstWR!N$122*100)</f>
        <v>5557.0732702676987</v>
      </c>
      <c r="O117" s="42">
        <f>IF(EinstWR!O57="-","-",EinstWR!O57/EinstWR!O$122*100)</f>
        <v>6382.4667590934951</v>
      </c>
      <c r="P117" s="42">
        <f>IF(EinstWR!P57="-","-",EinstWR!P57/EinstWR!P$122*100)</f>
        <v>4720.1307610591066</v>
      </c>
      <c r="Q117" s="42">
        <f>IF(EinstWR!Q57="-","-",EinstWR!Q57/EinstWR!Q$122*100)</f>
        <v>6068.9411978515391</v>
      </c>
      <c r="R117" s="42">
        <f>IF(EinstWR!R57="-","-",EinstWR!R57/EinstWR!R$122*100)</f>
        <v>5912.4655988584782</v>
      </c>
      <c r="S117" s="42">
        <f>IF(EinstWR!S57="-","-",EinstWR!S57/EinstWR!S$122*100)</f>
        <v>7531.0032792996881</v>
      </c>
      <c r="T117" s="42">
        <f>IF(EinstWR!T57="-","-",EinstWR!T57/EinstWR!T$122*100)</f>
        <v>6666.3911375035896</v>
      </c>
      <c r="U117" s="42">
        <f>IF(EinstWR!U57="-","-",EinstWR!U57/EinstWR!U$122*100)</f>
        <v>8071.145159939515</v>
      </c>
      <c r="V117" s="42">
        <f>IF(EinstWR!V57="-","-",EinstWR!V57/EinstWR!V$122*100)</f>
        <v>8909.4833823861045</v>
      </c>
      <c r="W117" s="42">
        <f>IF(EinstWR!W57="-","-",EinstWR!W57/EinstWR!W$122*100)</f>
        <v>11527.29560680471</v>
      </c>
      <c r="X117" s="42">
        <f>IF(EinstWR!X57="-","-",EinstWR!X57/EinstWR!X$122*100)</f>
        <v>11427.652896517457</v>
      </c>
      <c r="Y117" s="42">
        <f>IF(EinstWR!Y57="-","-",EinstWR!Y57/EinstWR!Y$122*100)</f>
        <v>11323.179791982855</v>
      </c>
      <c r="Z117" s="42">
        <f>IF(EinstWR!Z57="-","-",EinstWR!Z57/EinstWR!Z$122*100)</f>
        <v>8335.7591296063583</v>
      </c>
      <c r="AA117" s="42">
        <f>IF(EinstWR!AA57="-","-",EinstWR!AA57/EinstWR!AA$122*100)</f>
        <v>5637.428491286948</v>
      </c>
      <c r="AB117" s="42">
        <f>IF(EinstWR!AB57="-","-",EinstWR!AB57/EinstWR!AB$122*100)</f>
        <v>6266.3078720120293</v>
      </c>
      <c r="AC117" s="42">
        <f>IF(EinstWR!AC57="-","-",EinstWR!AC57/EinstWR!AC$122*100)</f>
        <v>4583.7961142931808</v>
      </c>
      <c r="AD117" s="42">
        <f>IF(EinstWR!AD57="-","-",EinstWR!AD57/EinstWR!AD$122*100)</f>
        <v>4832.5956174918538</v>
      </c>
      <c r="AE117" s="42">
        <f>IF(EinstWR!AE57="-","-",EinstWR!AE57/EinstWR!AE$122*100)</f>
        <v>5339.7305991610228</v>
      </c>
      <c r="AF117" s="42">
        <f>IF(EinstWR!AF57="-","-",EinstWR!AF57/EinstWR!AF$122*100)</f>
        <v>5879.7940422397378</v>
      </c>
      <c r="AG117" s="42">
        <f>IF(EinstWR!AG57="-","-",EinstWR!AG57/EinstWR!AG$122*100)</f>
        <v>4472.3014119052823</v>
      </c>
      <c r="AH117" s="42">
        <f>IF(EinstWR!AH57="-","-",EinstWR!AH57/EinstWR!AH$122*100)</f>
        <v>4397.3764126360156</v>
      </c>
      <c r="AI117" s="42">
        <f>IF(EinstWR!AI57="-","-",EinstWR!AI57/EinstWR!AI$122*100)</f>
        <v>4921.3546907989576</v>
      </c>
    </row>
    <row r="118" spans="2:35" x14ac:dyDescent="0.2">
      <c r="B118" s="55">
        <v>4</v>
      </c>
      <c r="C118" s="5" t="s">
        <v>104</v>
      </c>
      <c r="D118" s="42"/>
      <c r="E118" s="42"/>
      <c r="F118" s="42"/>
      <c r="G118" s="42"/>
      <c r="H118" s="42"/>
      <c r="I118" s="42"/>
      <c r="J118" s="42"/>
      <c r="K118" s="42"/>
      <c r="L118" s="42">
        <f>IF(EinstWR!L58="-","-",EinstWR!L58/EinstWR!L$122*100)</f>
        <v>3111.2759805088449</v>
      </c>
      <c r="M118" s="42">
        <f>IF(EinstWR!M58="-","-",EinstWR!M58/EinstWR!M$122*100)</f>
        <v>3053.8083314125915</v>
      </c>
      <c r="N118" s="42">
        <f>IF(EinstWR!N58="-","-",EinstWR!N58/EinstWR!N$122*100)</f>
        <v>2985.3504977444695</v>
      </c>
      <c r="O118" s="42">
        <f>IF(EinstWR!O58="-","-",EinstWR!O58/EinstWR!O$122*100)</f>
        <v>2599.6470482979303</v>
      </c>
      <c r="P118" s="42">
        <f>IF(EinstWR!P58="-","-",EinstWR!P58/EinstWR!P$122*100)</f>
        <v>2585.4833160588037</v>
      </c>
      <c r="Q118" s="42">
        <f>IF(EinstWR!Q58="-","-",EinstWR!Q58/EinstWR!Q$122*100)</f>
        <v>2855.7240608866923</v>
      </c>
      <c r="R118" s="42">
        <f>IF(EinstWR!R58="-","-",EinstWR!R58/EinstWR!R$122*100)</f>
        <v>2983.9042476750437</v>
      </c>
      <c r="S118" s="42">
        <f>IF(EinstWR!S58="-","-",EinstWR!S58/EinstWR!S$122*100)</f>
        <v>2935.3715510118054</v>
      </c>
      <c r="T118" s="42">
        <f>IF(EinstWR!T58="-","-",EinstWR!T58/EinstWR!T$122*100)</f>
        <v>3075.3114441287453</v>
      </c>
      <c r="U118" s="42">
        <f>IF(EinstWR!U58="-","-",EinstWR!U58/EinstWR!U$122*100)</f>
        <v>2929.9999999999995</v>
      </c>
      <c r="V118" s="42">
        <f>IF(EinstWR!V58="-","-",EinstWR!V58/EinstWR!V$122*100)</f>
        <v>3216.652575298162</v>
      </c>
      <c r="W118" s="42">
        <f>IF(EinstWR!W58="-","-",EinstWR!W58/EinstWR!W$122*100)</f>
        <v>2958.8449177838284</v>
      </c>
      <c r="X118" s="42">
        <f>IF(EinstWR!X58="-","-",EinstWR!X58/EinstWR!X$122*100)</f>
        <v>2965.0021085900794</v>
      </c>
      <c r="Y118" s="42">
        <f>IF(EinstWR!Y58="-","-",EinstWR!Y58/EinstWR!Y$122*100)</f>
        <v>2928.1583465743115</v>
      </c>
      <c r="Z118" s="42">
        <f>IF(EinstWR!Z58="-","-",EinstWR!Z58/EinstWR!Z$122*100)</f>
        <v>2930.8832306730019</v>
      </c>
      <c r="AA118" s="42">
        <f>IF(EinstWR!AA58="-","-",EinstWR!AA58/EinstWR!AA$122*100)</f>
        <v>2519.9023030866188</v>
      </c>
      <c r="AB118" s="42">
        <f>IF(EinstWR!AB58="-","-",EinstWR!AB58/EinstWR!AB$122*100)</f>
        <v>2570.4656945344946</v>
      </c>
      <c r="AC118" s="42">
        <f>IF(EinstWR!AC58="-","-",EinstWR!AC58/EinstWR!AC$122*100)</f>
        <v>2435.7283772847873</v>
      </c>
      <c r="AD118" s="42">
        <f>IF(EinstWR!AD58="-","-",EinstWR!AD58/EinstWR!AD$122*100)</f>
        <v>2320.2077730739356</v>
      </c>
      <c r="AE118" s="42">
        <f>IF(EinstWR!AE58="-","-",EinstWR!AE58/EinstWR!AE$122*100)</f>
        <v>2419.5144922062182</v>
      </c>
      <c r="AF118" s="42">
        <f>IF(EinstWR!AF58="-","-",EinstWR!AF58/EinstWR!AF$122*100)</f>
        <v>2510.9476696117854</v>
      </c>
      <c r="AG118" s="42">
        <f>IF(EinstWR!AG58="-","-",EinstWR!AG58/EinstWR!AG$122*100)</f>
        <v>2464.0126582619314</v>
      </c>
      <c r="AH118" s="42">
        <f>IF(EinstWR!AH58="-","-",EinstWR!AH58/EinstWR!AH$122*100)</f>
        <v>2484.6699371062009</v>
      </c>
      <c r="AI118" s="42">
        <f>IF(EinstWR!AI58="-","-",EinstWR!AI58/EinstWR!AI$122*100)</f>
        <v>2832.7180092319823</v>
      </c>
    </row>
    <row r="119" spans="2:35" s="2" customFormat="1" ht="20.100000000000001" customHeight="1" x14ac:dyDescent="0.2">
      <c r="B119" s="62"/>
      <c r="C119" s="51" t="s">
        <v>35</v>
      </c>
      <c r="D119" s="38"/>
      <c r="E119" s="38"/>
      <c r="F119" s="38"/>
      <c r="G119" s="38"/>
      <c r="H119" s="38"/>
      <c r="I119" s="38"/>
      <c r="J119" s="38"/>
      <c r="K119" s="38"/>
      <c r="L119" s="38">
        <f>IF(EinstWR!L59="-","-",EinstWR!L59/EinstWR!L$122*100)</f>
        <v>5781.4625061295619</v>
      </c>
      <c r="M119" s="38">
        <f>IF(EinstWR!M59="-","-",EinstWR!M59/EinstWR!M$122*100)</f>
        <v>5758.203440660126</v>
      </c>
      <c r="N119" s="38">
        <f>IF(EinstWR!N59="-","-",EinstWR!N59/EinstWR!N$122*100)</f>
        <v>5525.374374040417</v>
      </c>
      <c r="O119" s="38">
        <f>IF(EinstWR!O59="-","-",EinstWR!O59/EinstWR!O$122*100)</f>
        <v>5526.3221178086142</v>
      </c>
      <c r="P119" s="38">
        <f>IF(EinstWR!P59="-","-",EinstWR!P59/EinstWR!P$122*100)</f>
        <v>5159.1392868049752</v>
      </c>
      <c r="Q119" s="38">
        <f>IF(EinstWR!Q59="-","-",EinstWR!Q59/EinstWR!Q$122*100)</f>
        <v>4917.4098327739512</v>
      </c>
      <c r="R119" s="38">
        <f>IF(EinstWR!R59="-","-",EinstWR!R59/EinstWR!R$122*100)</f>
        <v>4927.15172886867</v>
      </c>
      <c r="S119" s="38">
        <f>IF(EinstWR!S59="-","-",EinstWR!S59/EinstWR!S$122*100)</f>
        <v>5192.0621273388942</v>
      </c>
      <c r="T119" s="38">
        <f>IF(EinstWR!T59="-","-",EinstWR!T59/EinstWR!T$122*100)</f>
        <v>5383.9284795543153</v>
      </c>
      <c r="U119" s="38">
        <f>IF(EinstWR!U59="-","-",EinstWR!U59/EinstWR!U$122*100)</f>
        <v>5379.550683537931</v>
      </c>
      <c r="V119" s="38">
        <f>IF(EinstWR!V59="-","-",EinstWR!V59/EinstWR!V$122*100)</f>
        <v>5405.4598007448403</v>
      </c>
      <c r="W119" s="38">
        <f>IF(EinstWR!W59="-","-",EinstWR!W59/EinstWR!W$122*100)</f>
        <v>5610.5679050726021</v>
      </c>
      <c r="X119" s="38">
        <f>IF(EinstWR!X59="-","-",EinstWR!X59/EinstWR!X$122*100)</f>
        <v>5375.616559227542</v>
      </c>
      <c r="Y119" s="38">
        <f>IF(EinstWR!Y59="-","-",EinstWR!Y59/EinstWR!Y$122*100)</f>
        <v>5269.1434535496564</v>
      </c>
      <c r="Z119" s="38">
        <f>IF(EinstWR!Z59="-","-",EinstWR!Z59/EinstWR!Z$122*100)</f>
        <v>4864.8691528689642</v>
      </c>
      <c r="AA119" s="38">
        <f>IF(EinstWR!AA59="-","-",EinstWR!AA59/EinstWR!AA$122*100)</f>
        <v>4870.9219525444059</v>
      </c>
      <c r="AB119" s="38">
        <f>IF(EinstWR!AB59="-","-",EinstWR!AB59/EinstWR!AB$122*100)</f>
        <v>4826.7048265191261</v>
      </c>
      <c r="AC119" s="38">
        <f>IF(EinstWR!AC59="-","-",EinstWR!AC59/EinstWR!AC$122*100)</f>
        <v>4691.7610073559335</v>
      </c>
      <c r="AD119" s="38">
        <f>IF(EinstWR!AD59="-","-",EinstWR!AD59/EinstWR!AD$122*100)</f>
        <v>4687.8566202075963</v>
      </c>
      <c r="AE119" s="38">
        <f>IF(EinstWR!AE59="-","-",EinstWR!AE59/EinstWR!AE$122*100)</f>
        <v>4617.7938710592289</v>
      </c>
      <c r="AF119" s="38">
        <f>IF(EinstWR!AF59="-","-",EinstWR!AF59/EinstWR!AF$122*100)</f>
        <v>4676.7036616279374</v>
      </c>
      <c r="AG119" s="38">
        <f>IF(EinstWR!AG59="-","-",EinstWR!AG59/EinstWR!AG$122*100)</f>
        <v>4273.5438323957969</v>
      </c>
      <c r="AH119" s="38">
        <f>IF(EinstWR!AH59="-","-",EinstWR!AH59/EinstWR!AH$122*100)</f>
        <v>4120.3410622680085</v>
      </c>
      <c r="AI119" s="38">
        <f>IF(EinstWR!AI59="-","-",EinstWR!AI59/EinstWR!AI$122*100)</f>
        <v>4192.5433908497644</v>
      </c>
    </row>
    <row r="120" spans="2:35" s="240" customFormat="1" ht="20.100000000000001" customHeight="1" x14ac:dyDescent="0.2">
      <c r="C120" s="1183" t="s">
        <v>105</v>
      </c>
      <c r="D120" s="576"/>
      <c r="E120" s="576"/>
      <c r="F120" s="576"/>
      <c r="G120" s="576"/>
      <c r="H120" s="576"/>
      <c r="I120" s="576"/>
      <c r="J120" s="576"/>
      <c r="K120" s="576"/>
      <c r="L120" s="576"/>
      <c r="M120" s="576"/>
      <c r="N120" s="576"/>
      <c r="O120" s="576"/>
      <c r="P120" s="576"/>
      <c r="Q120" s="576"/>
      <c r="R120" s="576"/>
      <c r="S120" s="576"/>
      <c r="T120" s="576"/>
      <c r="U120" s="576"/>
      <c r="V120" s="576"/>
      <c r="W120" s="576"/>
      <c r="X120" s="576"/>
      <c r="Y120" s="576"/>
      <c r="Z120" s="576"/>
      <c r="AA120" s="576"/>
      <c r="AB120" s="576"/>
      <c r="AC120" s="576"/>
      <c r="AD120" s="576"/>
      <c r="AE120" s="576"/>
      <c r="AF120" s="576"/>
      <c r="AG120" s="576"/>
      <c r="AH120" s="576"/>
      <c r="AI120" s="576"/>
    </row>
    <row r="121" spans="2:35" s="66" customFormat="1" ht="20.100000000000001" customHeight="1" x14ac:dyDescent="0.2">
      <c r="C121" s="15"/>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row>
    <row r="122" spans="2:35" s="52" customFormat="1" x14ac:dyDescent="0.2">
      <c r="B122" s="64"/>
      <c r="C122" s="52" t="s">
        <v>87</v>
      </c>
      <c r="D122" s="65"/>
      <c r="E122" s="65"/>
      <c r="F122" s="65"/>
      <c r="G122" s="65"/>
      <c r="H122" s="65"/>
      <c r="I122" s="65"/>
      <c r="J122" s="65"/>
      <c r="K122" s="65"/>
      <c r="L122" s="65">
        <v>87.487764912377202</v>
      </c>
      <c r="M122" s="65">
        <v>89.934166881633971</v>
      </c>
      <c r="N122" s="65">
        <v>92.332411331810889</v>
      </c>
      <c r="O122" s="65">
        <v>93.839741679010416</v>
      </c>
      <c r="P122" s="65">
        <v>95.640832892597075</v>
      </c>
      <c r="Q122" s="65">
        <v>97.399945684769307</v>
      </c>
      <c r="R122" s="65">
        <v>98.682755412664946</v>
      </c>
      <c r="S122" s="65">
        <v>98.525445989657641</v>
      </c>
      <c r="T122" s="65">
        <v>98.284458221618266</v>
      </c>
      <c r="U122" s="65">
        <f>cpiFSM!B122/cpiFSM!$B$122*100</f>
        <v>100</v>
      </c>
      <c r="V122" s="65">
        <f>cpiFSM!B$123/cpiFSM!$B$122*100</f>
        <v>104.08650569023416</v>
      </c>
      <c r="W122" s="65">
        <f>cpiFSM!B$124/cpiFSM!$B$122*100</f>
        <v>108.66203982552729</v>
      </c>
      <c r="X122" s="65">
        <f>cpiFSM!B$125/cpiFSM!$B$122*100</f>
        <v>112.6166583403898</v>
      </c>
      <c r="Y122" s="65">
        <f>cpiFSM!B$126/cpiFSM!$B$122*100</f>
        <v>120.01812640046698</v>
      </c>
      <c r="Z122" s="65">
        <f>cpiFSM!B$127/cpiFSM!$B$122*100</f>
        <v>129.80466219561703</v>
      </c>
      <c r="AA122" s="65">
        <f>cpiFSM!B$128/cpiFSM!$B$122*100</f>
        <v>134.50054363215585</v>
      </c>
      <c r="AB122" s="65">
        <f>cpiFSM!B$129/cpiFSM!$B$122*100</f>
        <v>139.68003377993219</v>
      </c>
      <c r="AC122" s="65">
        <f>cpiFSM!B$130/cpiFSM!$B$122*100</f>
        <v>148.4827104592965</v>
      </c>
      <c r="AD122" s="65">
        <f>cpiFSM!B$131/cpiFSM!$B$122*100</f>
        <v>151.65750548742349</v>
      </c>
      <c r="AE122" s="65">
        <f>cpiFSM!B$132/cpiFSM!$B$122*100</f>
        <v>152.75485796143425</v>
      </c>
      <c r="AF122" s="65">
        <f>cpiFSM!B$133/cpiFSM!$B$122*100</f>
        <v>152.80617606325237</v>
      </c>
      <c r="AG122" s="65">
        <f>cpiFSM!C$133/cpiFSM!$B$122*100</f>
        <v>163.79580492640369</v>
      </c>
      <c r="AH122" s="65">
        <f>cpiFSM!D$133/cpiFSM!$B$122*100</f>
        <v>171.29035677699707</v>
      </c>
      <c r="AI122" s="65">
        <f>cpiFSM!E$133/cpiFSM!$B$122*100</f>
        <v>171.03554490738173</v>
      </c>
    </row>
    <row r="123" spans="2:35" x14ac:dyDescent="0.2">
      <c r="V123" s="65"/>
      <c r="W123" s="65"/>
      <c r="X123" s="65"/>
      <c r="Y123" s="65"/>
      <c r="Z123" s="65"/>
      <c r="AA123" s="65"/>
      <c r="AB123" s="65"/>
      <c r="AC123" s="65"/>
      <c r="AD123" s="65"/>
      <c r="AE123" s="65"/>
      <c r="AF123" s="65"/>
      <c r="AG123" s="65"/>
      <c r="AH123" s="65"/>
      <c r="AI123" s="65"/>
    </row>
    <row r="124" spans="2:35" x14ac:dyDescent="0.2">
      <c r="L124" s="42"/>
    </row>
    <row r="125" spans="2:35" x14ac:dyDescent="0.2">
      <c r="L125" s="42"/>
      <c r="M125" s="42"/>
      <c r="N125" s="42"/>
      <c r="O125" s="42"/>
      <c r="P125" s="42"/>
      <c r="Q125" s="42"/>
      <c r="R125" s="42"/>
      <c r="S125" s="42"/>
      <c r="T125" s="42"/>
      <c r="V125" s="42"/>
      <c r="W125" s="42"/>
      <c r="X125" s="42"/>
      <c r="Y125" s="42"/>
      <c r="Z125" s="42"/>
      <c r="AA125" s="42"/>
      <c r="AB125" s="42"/>
      <c r="AC125" s="42"/>
      <c r="AD125" s="42"/>
      <c r="AE125" s="42"/>
      <c r="AF125" s="42"/>
      <c r="AG125" s="42"/>
      <c r="AH125" s="42"/>
      <c r="AI125" s="42"/>
    </row>
    <row r="126" spans="2:35" x14ac:dyDescent="0.2">
      <c r="L126" s="42"/>
      <c r="M126" s="42"/>
      <c r="N126" s="42"/>
      <c r="O126" s="42"/>
      <c r="P126" s="42"/>
      <c r="Q126" s="42"/>
      <c r="R126" s="42"/>
      <c r="S126" s="42"/>
      <c r="T126" s="42"/>
      <c r="V126" s="42"/>
      <c r="W126" s="42"/>
      <c r="X126" s="42"/>
      <c r="Y126" s="42"/>
      <c r="Z126" s="42"/>
      <c r="AA126" s="42"/>
      <c r="AB126" s="42"/>
      <c r="AC126" s="42"/>
      <c r="AD126" s="42"/>
      <c r="AE126" s="42"/>
      <c r="AF126" s="42"/>
      <c r="AG126" s="42"/>
      <c r="AH126" s="42"/>
      <c r="AI126" s="42"/>
    </row>
    <row r="127" spans="2:35" x14ac:dyDescent="0.2">
      <c r="L127" s="42"/>
      <c r="M127" s="42"/>
      <c r="N127" s="42"/>
      <c r="O127" s="42"/>
      <c r="P127" s="42"/>
      <c r="Q127" s="42"/>
      <c r="R127" s="42"/>
      <c r="S127" s="42"/>
      <c r="T127" s="42"/>
      <c r="V127" s="42"/>
      <c r="W127" s="42"/>
      <c r="X127" s="42"/>
      <c r="Y127" s="42"/>
      <c r="Z127" s="42"/>
      <c r="AA127" s="42"/>
      <c r="AB127" s="42"/>
      <c r="AC127" s="42"/>
      <c r="AD127" s="42"/>
      <c r="AE127" s="42"/>
      <c r="AF127" s="42"/>
      <c r="AG127" s="42"/>
      <c r="AH127" s="42"/>
      <c r="AI127" s="42"/>
    </row>
    <row r="128" spans="2:35" x14ac:dyDescent="0.2">
      <c r="L128" s="42"/>
      <c r="M128" s="42"/>
      <c r="N128" s="42"/>
      <c r="O128" s="42"/>
      <c r="P128" s="42"/>
      <c r="Q128" s="42"/>
      <c r="R128" s="42"/>
      <c r="S128" s="42"/>
      <c r="T128" s="42"/>
      <c r="V128" s="42"/>
      <c r="W128" s="42"/>
      <c r="X128" s="42"/>
      <c r="Y128" s="42"/>
      <c r="Z128" s="42"/>
      <c r="AA128" s="42"/>
      <c r="AB128" s="42"/>
      <c r="AC128" s="42"/>
      <c r="AD128" s="42"/>
      <c r="AE128" s="42"/>
      <c r="AF128" s="42"/>
      <c r="AG128" s="42"/>
      <c r="AH128" s="42"/>
      <c r="AI128" s="42"/>
    </row>
    <row r="129" spans="12:35" x14ac:dyDescent="0.2">
      <c r="L129" s="42"/>
      <c r="M129" s="42"/>
      <c r="N129" s="42"/>
      <c r="O129" s="42"/>
      <c r="P129" s="42"/>
      <c r="Q129" s="42"/>
      <c r="R129" s="42"/>
      <c r="S129" s="42"/>
      <c r="T129" s="42"/>
      <c r="V129" s="42"/>
      <c r="W129" s="42"/>
      <c r="X129" s="42"/>
      <c r="Y129" s="42"/>
      <c r="Z129" s="42"/>
      <c r="AA129" s="42"/>
      <c r="AB129" s="42"/>
      <c r="AC129" s="42"/>
      <c r="AD129" s="42"/>
      <c r="AE129" s="42"/>
      <c r="AF129" s="42"/>
      <c r="AG129" s="42"/>
      <c r="AH129" s="42"/>
      <c r="AI129" s="42"/>
    </row>
    <row r="132" spans="12:35" x14ac:dyDescent="0.2">
      <c r="L132" s="34"/>
      <c r="M132" s="34"/>
      <c r="N132" s="34"/>
      <c r="O132" s="34"/>
      <c r="P132" s="34"/>
      <c r="Q132" s="34"/>
      <c r="R132" s="34"/>
      <c r="S132" s="34"/>
      <c r="T132" s="34"/>
      <c r="V132" s="34"/>
      <c r="W132" s="34"/>
      <c r="X132" s="34"/>
      <c r="Y132" s="34"/>
      <c r="Z132" s="34"/>
      <c r="AA132" s="34"/>
      <c r="AB132" s="34"/>
      <c r="AC132" s="34"/>
      <c r="AD132" s="34"/>
      <c r="AE132" s="34"/>
      <c r="AF132" s="34"/>
      <c r="AG132" s="34"/>
      <c r="AH132" s="34"/>
      <c r="AI132" s="34"/>
    </row>
    <row r="133" spans="12:35" x14ac:dyDescent="0.2">
      <c r="L133" s="34"/>
      <c r="M133" s="34"/>
      <c r="N133" s="34"/>
      <c r="O133" s="34"/>
      <c r="P133" s="34"/>
      <c r="Q133" s="34"/>
      <c r="R133" s="34"/>
      <c r="S133" s="34"/>
      <c r="T133" s="34"/>
      <c r="V133" s="34"/>
      <c r="W133" s="34"/>
      <c r="X133" s="34"/>
      <c r="Y133" s="34"/>
      <c r="Z133" s="34"/>
      <c r="AA133" s="34"/>
      <c r="AB133" s="34"/>
      <c r="AC133" s="34"/>
      <c r="AD133" s="34"/>
      <c r="AE133" s="34"/>
      <c r="AF133" s="34"/>
      <c r="AG133" s="34"/>
      <c r="AH133" s="34"/>
      <c r="AI133" s="34"/>
    </row>
    <row r="134" spans="12:35" x14ac:dyDescent="0.2">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row>
    <row r="135" spans="12:35" x14ac:dyDescent="0.2">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row>
    <row r="136" spans="12:35" x14ac:dyDescent="0.2">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row>
    <row r="137" spans="12:35" x14ac:dyDescent="0.2">
      <c r="L137" s="34"/>
      <c r="M137" s="34"/>
      <c r="N137" s="34"/>
      <c r="O137" s="34"/>
      <c r="P137" s="34"/>
      <c r="Q137" s="34"/>
      <c r="R137" s="34"/>
      <c r="S137" s="34"/>
      <c r="T137" s="34"/>
      <c r="U137" s="34"/>
      <c r="V137" s="34"/>
      <c r="W137" s="34"/>
      <c r="X137" s="34"/>
    </row>
  </sheetData>
  <phoneticPr fontId="0" type="noConversion"/>
  <pageMargins left="0.74803149606299202" right="0.74803149606299202" top="0.98425196850393704" bottom="0.98425196850393704" header="0.511811023622047" footer="0.511811023622047"/>
  <pageSetup scale="72" fitToHeight="0" orientation="landscape" r:id="rId1"/>
  <headerFooter alignWithMargins="0"/>
  <rowBreaks count="5" manualBreakCount="5">
    <brk id="24" min="1" max="34" man="1"/>
    <brk id="47" min="1" max="34" man="1"/>
    <brk id="61" min="1" max="34" man="1"/>
    <brk id="85" min="1" max="34" man="1"/>
    <brk id="108" min="1" max="3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AI140"/>
  <sheetViews>
    <sheetView view="pageBreakPreview" zoomScale="80" zoomScaleNormal="80" zoomScaleSheetLayoutView="80" workbookViewId="0">
      <pane xSplit="11" topLeftCell="L1" activePane="topRight" state="frozen"/>
      <selection activeCell="A2" sqref="A2"/>
      <selection pane="topRight" activeCell="A2" sqref="A2"/>
    </sheetView>
  </sheetViews>
  <sheetFormatPr defaultRowHeight="12.75" outlineLevelCol="1" x14ac:dyDescent="0.2"/>
  <cols>
    <col min="1" max="1" width="9.140625" hidden="1" customWidth="1" outlineLevel="1"/>
    <col min="2" max="2" width="4.28515625" customWidth="1" collapsed="1"/>
    <col min="3" max="3" width="32.28515625" style="5" bestFit="1" customWidth="1"/>
    <col min="4" max="11" width="6.7109375" hidden="1" customWidth="1" outlineLevel="1"/>
    <col min="12" max="12" width="9" hidden="1" customWidth="1" outlineLevel="1" collapsed="1"/>
    <col min="13" max="20" width="9" hidden="1" customWidth="1" outlineLevel="1"/>
    <col min="21" max="21" width="9" customWidth="1" collapsed="1"/>
    <col min="22" max="45" width="9" customWidth="1"/>
    <col min="46" max="70" width="6.85546875" customWidth="1"/>
  </cols>
  <sheetData>
    <row r="1" spans="1:35" ht="15" x14ac:dyDescent="0.2">
      <c r="B1" s="28" t="str">
        <f>Index!B86</f>
        <v>Table 9e :   Employee earnings by institution, FSM and states, FY2004-FY2018</v>
      </c>
    </row>
    <row r="2" spans="1:35" x14ac:dyDescent="0.2">
      <c r="C2" s="741" t="s">
        <v>397</v>
      </c>
      <c r="U2" s="119"/>
    </row>
    <row r="3" spans="1:35" ht="20.100000000000001" customHeight="1" x14ac:dyDescent="0.2">
      <c r="B3" s="106" t="s">
        <v>37</v>
      </c>
      <c r="C3" s="44"/>
      <c r="D3" s="45" t="s">
        <v>84</v>
      </c>
      <c r="E3" s="45" t="s">
        <v>85</v>
      </c>
      <c r="F3" s="45" t="s">
        <v>86</v>
      </c>
      <c r="G3" s="45" t="s">
        <v>43</v>
      </c>
      <c r="H3" s="45" t="s">
        <v>44</v>
      </c>
      <c r="I3" s="45" t="s">
        <v>45</v>
      </c>
      <c r="J3" s="45" t="s">
        <v>46</v>
      </c>
      <c r="K3" s="45" t="s">
        <v>47</v>
      </c>
      <c r="L3" s="110" t="str">
        <f>GNI!C2</f>
        <v>FY1995</v>
      </c>
      <c r="M3" s="110" t="str">
        <f>GNI!D2</f>
        <v>FY1996</v>
      </c>
      <c r="N3" s="110" t="str">
        <f>GNI!E2</f>
        <v>FY1997</v>
      </c>
      <c r="O3" s="110" t="str">
        <f>GNI!F2</f>
        <v>FY1998</v>
      </c>
      <c r="P3" s="110" t="str">
        <f>GNI!G2</f>
        <v>FY1999</v>
      </c>
      <c r="Q3" s="110" t="str">
        <f>GNI!H2</f>
        <v>FY2000</v>
      </c>
      <c r="R3" s="110" t="str">
        <f>GNI!I2</f>
        <v>FY2001</v>
      </c>
      <c r="S3" s="110" t="str">
        <f>GNI!J2</f>
        <v>FY2002</v>
      </c>
      <c r="T3" s="110" t="str">
        <f>GNI!K2</f>
        <v>FY2003</v>
      </c>
      <c r="U3" s="110" t="str">
        <f>GNI!L2</f>
        <v>FY2004</v>
      </c>
      <c r="V3" s="110" t="str">
        <f>GNI!M2</f>
        <v>FY2005</v>
      </c>
      <c r="W3" s="110" t="str">
        <f>GNI!N2</f>
        <v>FY2006</v>
      </c>
      <c r="X3" s="110" t="str">
        <f>GNI!O2</f>
        <v>FY2007</v>
      </c>
      <c r="Y3" s="110" t="str">
        <f>GNI!P2</f>
        <v>FY2008</v>
      </c>
      <c r="Z3" s="110" t="str">
        <f>GNI!Q2</f>
        <v>FY2009</v>
      </c>
      <c r="AA3" s="110" t="str">
        <f>GNI!R2</f>
        <v>FY2010</v>
      </c>
      <c r="AB3" s="110" t="str">
        <f>GNI!S2</f>
        <v>FY2011</v>
      </c>
      <c r="AC3" s="110" t="str">
        <f>GNI!T2</f>
        <v>FY2012</v>
      </c>
      <c r="AD3" s="110" t="str">
        <f>GNI!U2</f>
        <v>FY2013</v>
      </c>
      <c r="AE3" s="110" t="str">
        <f>GNI!V2</f>
        <v>FY2014</v>
      </c>
      <c r="AF3" s="110" t="str">
        <f>GNI!W2</f>
        <v>FY2015</v>
      </c>
      <c r="AG3" s="110" t="str">
        <f>GNI!X2</f>
        <v>FY2016</v>
      </c>
      <c r="AH3" s="110" t="str">
        <f>GNI!Y2</f>
        <v>FY2017</v>
      </c>
      <c r="AI3" s="110" t="str">
        <f>GNI!Z2</f>
        <v>FY2018</v>
      </c>
    </row>
    <row r="4" spans="1:35" ht="20.100000000000001" customHeight="1" x14ac:dyDescent="0.2">
      <c r="A4" t="s">
        <v>37</v>
      </c>
      <c r="B4" s="7" t="s">
        <v>88</v>
      </c>
      <c r="C4" s="46" t="s">
        <v>1</v>
      </c>
      <c r="D4" s="47"/>
      <c r="E4" s="47"/>
      <c r="F4" s="47"/>
      <c r="G4" s="47"/>
      <c r="H4" s="47"/>
      <c r="I4" s="47"/>
      <c r="J4" s="47"/>
      <c r="K4" s="47"/>
      <c r="L4" s="742">
        <v>23.44791</v>
      </c>
      <c r="M4" s="742">
        <v>23.514300000000002</v>
      </c>
      <c r="N4" s="742">
        <v>22.36514</v>
      </c>
      <c r="O4" s="742">
        <v>22.923459999999999</v>
      </c>
      <c r="P4" s="742">
        <v>24.17549</v>
      </c>
      <c r="Q4" s="742">
        <v>27.070029999999999</v>
      </c>
      <c r="R4" s="742">
        <v>27.64575</v>
      </c>
      <c r="S4" s="742">
        <v>27.266449999999995</v>
      </c>
      <c r="T4" s="742">
        <v>27.437880000000003</v>
      </c>
      <c r="U4" s="742">
        <v>27.500329999999998</v>
      </c>
      <c r="V4" s="742">
        <v>26.516029999999997</v>
      </c>
      <c r="W4" s="742">
        <v>26.092292499999999</v>
      </c>
      <c r="X4" s="742">
        <v>26.7878075</v>
      </c>
      <c r="Y4" s="742">
        <v>27.487392499999999</v>
      </c>
      <c r="Z4" s="742">
        <v>29.112224999999999</v>
      </c>
      <c r="AA4" s="742">
        <v>32.685044999999995</v>
      </c>
      <c r="AB4" s="742">
        <v>35.535572500000001</v>
      </c>
      <c r="AC4" s="742">
        <v>35.728637499999998</v>
      </c>
      <c r="AD4" s="742">
        <v>34.110149138755979</v>
      </c>
      <c r="AE4" s="742">
        <v>31.486150767195767</v>
      </c>
      <c r="AF4" s="742">
        <v>32.521417198879554</v>
      </c>
      <c r="AG4" s="742">
        <v>33.860424389632108</v>
      </c>
      <c r="AH4" s="742">
        <v>35.044937173913041</v>
      </c>
      <c r="AI4" s="742">
        <v>35.194171121212115</v>
      </c>
    </row>
    <row r="5" spans="1:35" x14ac:dyDescent="0.2">
      <c r="B5" s="7" t="s">
        <v>89</v>
      </c>
      <c r="C5" s="46" t="s">
        <v>90</v>
      </c>
      <c r="D5" s="47"/>
      <c r="E5" s="47"/>
      <c r="F5" s="47"/>
      <c r="G5" s="47"/>
      <c r="H5" s="47"/>
      <c r="I5" s="47"/>
      <c r="J5" s="47"/>
      <c r="K5" s="47"/>
      <c r="L5" s="742">
        <v>7.2051999999999996</v>
      </c>
      <c r="M5" s="742">
        <v>8.0637699999999999</v>
      </c>
      <c r="N5" s="742">
        <v>8.8300099999999997</v>
      </c>
      <c r="O5" s="742">
        <v>9.200190000000001</v>
      </c>
      <c r="P5" s="742">
        <v>9.41892</v>
      </c>
      <c r="Q5" s="742">
        <v>9.6151999999999997</v>
      </c>
      <c r="R5" s="742">
        <v>9.5888299999999997</v>
      </c>
      <c r="S5" s="742">
        <v>9.2132799999999992</v>
      </c>
      <c r="T5" s="742">
        <v>9.3183100000000003</v>
      </c>
      <c r="U5" s="742">
        <v>9.3840199999999996</v>
      </c>
      <c r="V5" s="742">
        <v>8.6362100000000002</v>
      </c>
      <c r="W5" s="742">
        <v>8.5214999999999996</v>
      </c>
      <c r="X5" s="742">
        <v>8.5581399999999999</v>
      </c>
      <c r="Y5" s="742">
        <v>8.6470699999999994</v>
      </c>
      <c r="Z5" s="742">
        <v>8.6049199999999999</v>
      </c>
      <c r="AA5" s="742">
        <v>8.9778599999999997</v>
      </c>
      <c r="AB5" s="742">
        <v>9.1992999999999991</v>
      </c>
      <c r="AC5" s="742">
        <v>9.128309999999999</v>
      </c>
      <c r="AD5" s="742">
        <v>9.5631299999999992</v>
      </c>
      <c r="AE5" s="742">
        <v>9.9193099999999994</v>
      </c>
      <c r="AF5" s="742">
        <v>10.797799999999999</v>
      </c>
      <c r="AG5" s="742">
        <v>11.268879999999999</v>
      </c>
      <c r="AH5" s="742">
        <v>11.593529999999999</v>
      </c>
      <c r="AI5" s="742">
        <v>12.17414</v>
      </c>
    </row>
    <row r="6" spans="1:35" x14ac:dyDescent="0.2">
      <c r="B6" s="7" t="s">
        <v>91</v>
      </c>
      <c r="C6" s="46" t="s">
        <v>92</v>
      </c>
      <c r="D6" s="47"/>
      <c r="E6" s="47"/>
      <c r="F6" s="47"/>
      <c r="G6" s="47"/>
      <c r="H6" s="47"/>
      <c r="I6" s="47"/>
      <c r="J6" s="47"/>
      <c r="K6" s="47"/>
      <c r="L6" s="742">
        <v>2.7206399999999999</v>
      </c>
      <c r="M6" s="742">
        <v>2.7535100000000003</v>
      </c>
      <c r="N6" s="742">
        <v>2.7278200000000004</v>
      </c>
      <c r="O6" s="742">
        <v>2.8832599999999999</v>
      </c>
      <c r="P6" s="742">
        <v>3.0859800000000002</v>
      </c>
      <c r="Q6" s="742">
        <v>3.3088399999999996</v>
      </c>
      <c r="R6" s="742">
        <v>3.38788</v>
      </c>
      <c r="S6" s="742">
        <v>3.2676800000000004</v>
      </c>
      <c r="T6" s="742">
        <v>2.9462400000000004</v>
      </c>
      <c r="U6" s="742">
        <v>2.6205700000000003</v>
      </c>
      <c r="V6" s="742">
        <v>2.6961599999999999</v>
      </c>
      <c r="W6" s="742">
        <v>2.8940100000000002</v>
      </c>
      <c r="X6" s="742">
        <v>3.8993500000000001</v>
      </c>
      <c r="Y6" s="742">
        <v>3.2563899999999997</v>
      </c>
      <c r="Z6" s="742">
        <v>3.2385200000000003</v>
      </c>
      <c r="AA6" s="742">
        <v>3.61911</v>
      </c>
      <c r="AB6" s="742">
        <v>3.6962700000000002</v>
      </c>
      <c r="AC6" s="742">
        <v>3.7059600000000001</v>
      </c>
      <c r="AD6" s="742">
        <v>3.6267600000000004</v>
      </c>
      <c r="AE6" s="742">
        <v>3.6785399999999999</v>
      </c>
      <c r="AF6" s="742">
        <v>3.8073199999999998</v>
      </c>
      <c r="AG6" s="742">
        <v>3.835</v>
      </c>
      <c r="AH6" s="742">
        <v>4.0853099999999998</v>
      </c>
      <c r="AI6" s="742">
        <v>4.2676600000000002</v>
      </c>
    </row>
    <row r="7" spans="1:35" x14ac:dyDescent="0.2">
      <c r="B7" s="7" t="s">
        <v>93</v>
      </c>
      <c r="C7" s="46" t="s">
        <v>94</v>
      </c>
      <c r="D7" s="47"/>
      <c r="E7" s="47"/>
      <c r="F7" s="47"/>
      <c r="G7" s="47"/>
      <c r="H7" s="47"/>
      <c r="I7" s="47"/>
      <c r="J7" s="47"/>
      <c r="K7" s="47"/>
      <c r="L7" s="742">
        <v>10.254913749107105</v>
      </c>
      <c r="M7" s="742">
        <v>9.765594242719752</v>
      </c>
      <c r="N7" s="742">
        <v>9.6612185519230369</v>
      </c>
      <c r="O7" s="742">
        <v>9.6047553682691902</v>
      </c>
      <c r="P7" s="742">
        <v>10.52744739444444</v>
      </c>
      <c r="Q7" s="742">
        <v>10.1308989804</v>
      </c>
      <c r="R7" s="742">
        <v>10.202246835000002</v>
      </c>
      <c r="S7" s="742">
        <v>10.599859456153849</v>
      </c>
      <c r="T7" s="742">
        <v>10.741109724230769</v>
      </c>
      <c r="U7" s="742">
        <v>10.704423218076922</v>
      </c>
      <c r="V7" s="742">
        <v>9.5875021973076926</v>
      </c>
      <c r="W7" s="742">
        <v>9.8347921903846167</v>
      </c>
      <c r="X7" s="742">
        <v>10.671533907692309</v>
      </c>
      <c r="Y7" s="742">
        <v>11.824798322857143</v>
      </c>
      <c r="Z7" s="742">
        <v>13.429734793956044</v>
      </c>
      <c r="AA7" s="742">
        <v>14.87792142857143</v>
      </c>
      <c r="AB7" s="742">
        <v>15.064490576923077</v>
      </c>
      <c r="AC7" s="742">
        <v>14.705435571428572</v>
      </c>
      <c r="AD7" s="742">
        <v>14.294027719780221</v>
      </c>
      <c r="AE7" s="742">
        <v>13.260903241758239</v>
      </c>
      <c r="AF7" s="742">
        <v>13.456560251322751</v>
      </c>
      <c r="AG7" s="742">
        <v>13.409095247252747</v>
      </c>
      <c r="AH7" s="742">
        <v>13.80295732142857</v>
      </c>
      <c r="AI7" s="742">
        <v>15.032239217032966</v>
      </c>
    </row>
    <row r="8" spans="1:35" x14ac:dyDescent="0.2">
      <c r="B8" s="7" t="s">
        <v>95</v>
      </c>
      <c r="C8" s="46" t="s">
        <v>96</v>
      </c>
      <c r="D8" s="47"/>
      <c r="E8" s="47"/>
      <c r="F8" s="47"/>
      <c r="G8" s="47"/>
      <c r="H8" s="47"/>
      <c r="I8" s="47"/>
      <c r="J8" s="47"/>
      <c r="K8" s="47"/>
      <c r="L8" s="742">
        <v>50.911438372236532</v>
      </c>
      <c r="M8" s="742">
        <v>49.884150980441603</v>
      </c>
      <c r="N8" s="742">
        <v>41.900593541890004</v>
      </c>
      <c r="O8" s="742">
        <v>38.13339462738152</v>
      </c>
      <c r="P8" s="742">
        <v>36.168429994397677</v>
      </c>
      <c r="Q8" s="742">
        <v>37.166333947389425</v>
      </c>
      <c r="R8" s="742">
        <v>39.606726923787917</v>
      </c>
      <c r="S8" s="742">
        <v>41.717352417009721</v>
      </c>
      <c r="T8" s="742">
        <v>41.053268894963956</v>
      </c>
      <c r="U8" s="742">
        <v>39.40084210173432</v>
      </c>
      <c r="V8" s="742">
        <v>42.576539598992127</v>
      </c>
      <c r="W8" s="742">
        <v>47.073971442239305</v>
      </c>
      <c r="X8" s="742">
        <v>43.816771704274736</v>
      </c>
      <c r="Y8" s="742">
        <v>41.097555355031524</v>
      </c>
      <c r="Z8" s="742">
        <v>42.316199580036624</v>
      </c>
      <c r="AA8" s="742">
        <v>44.329669148351655</v>
      </c>
      <c r="AB8" s="742">
        <v>43.560462974175827</v>
      </c>
      <c r="AC8" s="742">
        <v>44.831704810744803</v>
      </c>
      <c r="AD8" s="742">
        <v>45.314343351609104</v>
      </c>
      <c r="AE8" s="742">
        <v>45.94942884615385</v>
      </c>
      <c r="AF8" s="742">
        <v>46.868247119454615</v>
      </c>
      <c r="AG8" s="742">
        <v>45.505473530219781</v>
      </c>
      <c r="AH8" s="742">
        <v>47.266455137362641</v>
      </c>
      <c r="AI8" s="742">
        <v>47.879068210639034</v>
      </c>
    </row>
    <row r="9" spans="1:35" x14ac:dyDescent="0.2">
      <c r="B9" s="7" t="s">
        <v>97</v>
      </c>
      <c r="C9" s="46" t="s">
        <v>9</v>
      </c>
      <c r="D9" s="47"/>
      <c r="E9" s="47"/>
      <c r="F9" s="47"/>
      <c r="G9" s="47"/>
      <c r="H9" s="47"/>
      <c r="I9" s="47"/>
      <c r="J9" s="47"/>
      <c r="K9" s="47"/>
      <c r="L9" s="742">
        <v>2.0652399999999997</v>
      </c>
      <c r="M9" s="742">
        <v>2.1710100000000003</v>
      </c>
      <c r="N9" s="742">
        <v>2.1766999999999999</v>
      </c>
      <c r="O9" s="742">
        <v>2.2812323800000001</v>
      </c>
      <c r="P9" s="742">
        <v>2.7190238399999997</v>
      </c>
      <c r="Q9" s="742">
        <v>2.73960019</v>
      </c>
      <c r="R9" s="742">
        <v>2.4913414499999997</v>
      </c>
      <c r="S9" s="742">
        <v>3.1343803400000003</v>
      </c>
      <c r="T9" s="742">
        <v>2.9360732600000001</v>
      </c>
      <c r="U9" s="742">
        <v>1.93340932</v>
      </c>
      <c r="V9" s="742">
        <v>2.3751171100000001</v>
      </c>
      <c r="W9" s="742">
        <v>2.9157359999999999</v>
      </c>
      <c r="X9" s="742">
        <v>2.0239135400000001</v>
      </c>
      <c r="Y9" s="742">
        <v>1.7242899999999999</v>
      </c>
      <c r="Z9" s="742">
        <v>1.7471000000000001</v>
      </c>
      <c r="AA9" s="742">
        <v>1.82341</v>
      </c>
      <c r="AB9" s="742">
        <v>1.79467</v>
      </c>
      <c r="AC9" s="742">
        <v>1.7870700000000002</v>
      </c>
      <c r="AD9" s="742">
        <v>1.75335</v>
      </c>
      <c r="AE9" s="742">
        <v>1.7748899999999999</v>
      </c>
      <c r="AF9" s="742">
        <v>1.8275899999999998</v>
      </c>
      <c r="AG9" s="742">
        <v>1.86</v>
      </c>
      <c r="AH9" s="742">
        <v>1.9127100000000001</v>
      </c>
      <c r="AI9" s="742">
        <v>1.86555</v>
      </c>
    </row>
    <row r="10" spans="1:35" x14ac:dyDescent="0.2">
      <c r="B10" s="7" t="s">
        <v>98</v>
      </c>
      <c r="C10" s="46" t="s">
        <v>10</v>
      </c>
      <c r="D10" s="47"/>
      <c r="E10" s="47"/>
      <c r="F10" s="47"/>
      <c r="G10" s="47"/>
      <c r="H10" s="47"/>
      <c r="I10" s="47"/>
      <c r="J10" s="47"/>
      <c r="K10" s="47"/>
      <c r="L10" s="742">
        <v>7.0706252740000002</v>
      </c>
      <c r="M10" s="742">
        <v>7.6381656000000007</v>
      </c>
      <c r="N10" s="742">
        <v>8.5842940700000003</v>
      </c>
      <c r="O10" s="742">
        <v>10.257652420000001</v>
      </c>
      <c r="P10" s="742">
        <v>10.165458075555556</v>
      </c>
      <c r="Q10" s="742">
        <v>10.499622849200001</v>
      </c>
      <c r="R10" s="742">
        <v>11.412612576153846</v>
      </c>
      <c r="S10" s="742">
        <v>12.557758550769229</v>
      </c>
      <c r="T10" s="742">
        <v>13.300638897692306</v>
      </c>
      <c r="U10" s="742">
        <v>14.281508599615385</v>
      </c>
      <c r="V10" s="742">
        <v>13.552146165384617</v>
      </c>
      <c r="W10" s="742">
        <v>11.291212675769231</v>
      </c>
      <c r="X10" s="742">
        <v>11.378972502417584</v>
      </c>
      <c r="Y10" s="742">
        <v>11.525694598571429</v>
      </c>
      <c r="Z10" s="742">
        <v>11.37724030932031</v>
      </c>
      <c r="AA10" s="742">
        <v>10.890306662087912</v>
      </c>
      <c r="AB10" s="742">
        <v>10.408480590659343</v>
      </c>
      <c r="AC10" s="742">
        <v>10.897171332698411</v>
      </c>
      <c r="AD10" s="742">
        <v>10.51265338186813</v>
      </c>
      <c r="AE10" s="742">
        <v>10.41004024175824</v>
      </c>
      <c r="AF10" s="742">
        <v>10.546881503256001</v>
      </c>
      <c r="AG10" s="742">
        <v>11.123735739010989</v>
      </c>
      <c r="AH10" s="742">
        <v>11.302745079670329</v>
      </c>
      <c r="AI10" s="742">
        <v>11.624417939560439</v>
      </c>
    </row>
    <row r="11" spans="1:35" x14ac:dyDescent="0.2">
      <c r="B11" s="7" t="s">
        <v>99</v>
      </c>
      <c r="C11" s="46" t="s">
        <v>100</v>
      </c>
      <c r="D11" s="47"/>
      <c r="E11" s="47"/>
      <c r="F11" s="47"/>
      <c r="G11" s="47"/>
      <c r="H11" s="47"/>
      <c r="I11" s="47"/>
      <c r="J11" s="47"/>
      <c r="K11" s="47"/>
      <c r="L11" s="742">
        <v>2.16492</v>
      </c>
      <c r="M11" s="742">
        <v>1.9485899999999998</v>
      </c>
      <c r="N11" s="742">
        <v>2.08806</v>
      </c>
      <c r="O11" s="742">
        <v>2.1197799999999996</v>
      </c>
      <c r="P11" s="742">
        <v>2.1674000000000002</v>
      </c>
      <c r="Q11" s="742">
        <v>2.222</v>
      </c>
      <c r="R11" s="742">
        <v>2.2915399999999999</v>
      </c>
      <c r="S11" s="742">
        <v>2.4984099999999998</v>
      </c>
      <c r="T11" s="742">
        <v>2.4474999999999998</v>
      </c>
      <c r="U11" s="742">
        <v>2.5620099999999999</v>
      </c>
      <c r="V11" s="742">
        <v>2.6336599999999999</v>
      </c>
      <c r="W11" s="742">
        <v>2.6901599999999997</v>
      </c>
      <c r="X11" s="742">
        <v>2.7806599999999997</v>
      </c>
      <c r="Y11" s="742">
        <v>3.0263599999999999</v>
      </c>
      <c r="Z11" s="742">
        <v>3.1081799999999999</v>
      </c>
      <c r="AA11" s="742">
        <v>3.3569300000000002</v>
      </c>
      <c r="AB11" s="742">
        <v>3.4382899999999998</v>
      </c>
      <c r="AC11" s="742">
        <v>3.5559700000000003</v>
      </c>
      <c r="AD11" s="742">
        <v>3.7056199999999997</v>
      </c>
      <c r="AE11" s="742">
        <v>3.9023099999999999</v>
      </c>
      <c r="AF11" s="742">
        <v>3.9898900000000004</v>
      </c>
      <c r="AG11" s="742">
        <v>4.1032900000000003</v>
      </c>
      <c r="AH11" s="742">
        <v>4.7714200000000009</v>
      </c>
      <c r="AI11" s="742">
        <v>5.0958500000000004</v>
      </c>
    </row>
    <row r="12" spans="1:35" x14ac:dyDescent="0.2">
      <c r="B12" s="47" t="s">
        <v>101</v>
      </c>
      <c r="C12" s="46" t="s">
        <v>12</v>
      </c>
      <c r="D12" s="47"/>
      <c r="E12" s="47"/>
      <c r="F12" s="47"/>
      <c r="G12" s="47"/>
      <c r="H12" s="47"/>
      <c r="I12" s="47"/>
      <c r="J12" s="47"/>
      <c r="K12" s="47"/>
      <c r="L12" s="742">
        <v>5.9870000000000007E-2</v>
      </c>
      <c r="M12" s="742">
        <v>5.4579999999999997E-2</v>
      </c>
      <c r="N12" s="742">
        <v>4.4980000000000006E-2</v>
      </c>
      <c r="O12" s="742">
        <v>3.9580000000000004E-2</v>
      </c>
      <c r="P12" s="742">
        <v>4.5060000000000003E-2</v>
      </c>
      <c r="Q12" s="742">
        <v>5.3100000000000001E-2</v>
      </c>
      <c r="R12" s="742">
        <v>4.6960000000000002E-2</v>
      </c>
      <c r="S12" s="742">
        <v>6.1109999999999998E-2</v>
      </c>
      <c r="T12" s="742">
        <v>4.7140000000000001E-2</v>
      </c>
      <c r="U12" s="742">
        <v>3.7530000000000001E-2</v>
      </c>
      <c r="V12" s="742">
        <v>3.3180000000000001E-2</v>
      </c>
      <c r="W12" s="742">
        <v>2.777E-2</v>
      </c>
      <c r="X12" s="742">
        <v>3.073E-2</v>
      </c>
      <c r="Y12" s="742">
        <v>3.508E-2</v>
      </c>
      <c r="Z12" s="742">
        <v>0.11439000000000001</v>
      </c>
      <c r="AA12" s="742">
        <v>8.9510000000000006E-2</v>
      </c>
      <c r="AB12" s="742">
        <v>0.15295000000000003</v>
      </c>
      <c r="AC12" s="742">
        <v>0.13631000000000001</v>
      </c>
      <c r="AD12" s="742">
        <v>0.17193</v>
      </c>
      <c r="AE12" s="742">
        <v>0.45177</v>
      </c>
      <c r="AF12" s="742">
        <v>0.42424000000000001</v>
      </c>
      <c r="AG12" s="742">
        <v>0.39862000000000003</v>
      </c>
      <c r="AH12" s="742">
        <v>0.61094999999999988</v>
      </c>
      <c r="AI12" s="742">
        <v>0.62638000000000005</v>
      </c>
    </row>
    <row r="13" spans="1:35" x14ac:dyDescent="0.2">
      <c r="B13" s="7" t="s">
        <v>102</v>
      </c>
      <c r="C13" s="48" t="s">
        <v>103</v>
      </c>
      <c r="D13" s="47"/>
      <c r="E13" s="47"/>
      <c r="F13" s="47"/>
      <c r="G13" s="47"/>
      <c r="H13" s="47"/>
      <c r="I13" s="47"/>
      <c r="J13" s="47"/>
      <c r="K13" s="47"/>
      <c r="L13" s="742">
        <v>0.11131000000000001</v>
      </c>
      <c r="M13" s="742">
        <v>0.14019999999999999</v>
      </c>
      <c r="N13" s="742">
        <v>0.15034999999999998</v>
      </c>
      <c r="O13" s="742">
        <v>0.18862999999999999</v>
      </c>
      <c r="P13" s="742">
        <v>0.20913999999999999</v>
      </c>
      <c r="Q13" s="742">
        <v>0.24052999999999999</v>
      </c>
      <c r="R13" s="742">
        <v>0.26329000000000002</v>
      </c>
      <c r="S13" s="742">
        <v>0.29866000000000004</v>
      </c>
      <c r="T13" s="742">
        <v>0.28649999999999998</v>
      </c>
      <c r="U13" s="742">
        <v>0.31786999999999999</v>
      </c>
      <c r="V13" s="742">
        <v>0.33535999999999999</v>
      </c>
      <c r="W13" s="742">
        <v>0.39321</v>
      </c>
      <c r="X13" s="742">
        <v>0.44556999999999997</v>
      </c>
      <c r="Y13" s="742">
        <v>0.45629000000000003</v>
      </c>
      <c r="Z13" s="742">
        <v>0.49047000000000002</v>
      </c>
      <c r="AA13" s="742">
        <v>0.6053099999999999</v>
      </c>
      <c r="AB13" s="742">
        <v>0.88358999999999999</v>
      </c>
      <c r="AC13" s="742">
        <v>1.0077100000000001</v>
      </c>
      <c r="AD13" s="742">
        <v>1.1068499999999999</v>
      </c>
      <c r="AE13" s="742">
        <v>1.2250999999999999</v>
      </c>
      <c r="AF13" s="742">
        <v>1.3822300000000001</v>
      </c>
      <c r="AG13" s="742">
        <v>1.7391400000000001</v>
      </c>
      <c r="AH13" s="742">
        <v>1.9937199999999999</v>
      </c>
      <c r="AI13" s="742">
        <v>1.7467200000000001</v>
      </c>
    </row>
    <row r="14" spans="1:35" s="66" customFormat="1" ht="20.100000000000001" customHeight="1" x14ac:dyDescent="0.2">
      <c r="B14" s="62"/>
      <c r="C14" s="51" t="s">
        <v>35</v>
      </c>
      <c r="D14" s="38">
        <f t="shared" ref="D14:K14" si="0">SUM(D4:D11)</f>
        <v>0</v>
      </c>
      <c r="E14" s="38">
        <f t="shared" si="0"/>
        <v>0</v>
      </c>
      <c r="F14" s="38">
        <f t="shared" si="0"/>
        <v>0</v>
      </c>
      <c r="G14" s="38">
        <f t="shared" si="0"/>
        <v>0</v>
      </c>
      <c r="H14" s="38">
        <f t="shared" si="0"/>
        <v>0</v>
      </c>
      <c r="I14" s="38">
        <f t="shared" si="0"/>
        <v>0</v>
      </c>
      <c r="J14" s="38">
        <f t="shared" si="0"/>
        <v>0</v>
      </c>
      <c r="K14" s="38">
        <f t="shared" si="0"/>
        <v>0</v>
      </c>
      <c r="L14" s="743">
        <f>SUM(L4:L13)</f>
        <v>106.01206739534364</v>
      </c>
      <c r="M14" s="743">
        <f t="shared" ref="M14:Y14" si="1">SUM(M4:M13)</f>
        <v>105.93387082316134</v>
      </c>
      <c r="N14" s="743">
        <f t="shared" si="1"/>
        <v>98.529166163813031</v>
      </c>
      <c r="O14" s="743">
        <f t="shared" si="1"/>
        <v>97.631934795650722</v>
      </c>
      <c r="P14" s="743">
        <f t="shared" si="1"/>
        <v>98.68234930439769</v>
      </c>
      <c r="Q14" s="743">
        <f t="shared" si="1"/>
        <v>103.04615596698942</v>
      </c>
      <c r="R14" s="743">
        <f t="shared" si="1"/>
        <v>106.93717778494177</v>
      </c>
      <c r="S14" s="743">
        <f t="shared" si="1"/>
        <v>110.61494076393279</v>
      </c>
      <c r="T14" s="743">
        <f t="shared" si="1"/>
        <v>110.51466077688704</v>
      </c>
      <c r="U14" s="743">
        <f t="shared" si="1"/>
        <v>108.74251323942663</v>
      </c>
      <c r="V14" s="743">
        <f t="shared" si="1"/>
        <v>108.94190507168443</v>
      </c>
      <c r="W14" s="743">
        <f t="shared" si="1"/>
        <v>111.73465480839316</v>
      </c>
      <c r="X14" s="743">
        <f t="shared" si="1"/>
        <v>110.39344915438463</v>
      </c>
      <c r="Y14" s="743">
        <f t="shared" si="1"/>
        <v>109.08092077646008</v>
      </c>
      <c r="Z14" s="743">
        <f t="shared" ref="Z14:AE14" si="2">SUM(Z4:Z13)</f>
        <v>113.538979683313</v>
      </c>
      <c r="AA14" s="743">
        <f t="shared" si="2"/>
        <v>121.255072239011</v>
      </c>
      <c r="AB14" s="743">
        <f t="shared" si="2"/>
        <v>123.73407664175824</v>
      </c>
      <c r="AC14" s="743">
        <f t="shared" si="2"/>
        <v>125.48427921487178</v>
      </c>
      <c r="AD14" s="743">
        <f t="shared" si="2"/>
        <v>124.15881359201342</v>
      </c>
      <c r="AE14" s="743">
        <f t="shared" si="2"/>
        <v>122.05844309686609</v>
      </c>
      <c r="AF14" s="743">
        <f t="shared" ref="AF14:AG14" si="3">SUM(AF4:AF13)</f>
        <v>125.62217607291294</v>
      </c>
      <c r="AG14" s="743">
        <f t="shared" si="3"/>
        <v>127.10365890611564</v>
      </c>
      <c r="AH14" s="743">
        <f t="shared" ref="AH14:AI14" si="4">SUM(AH4:AH13)</f>
        <v>132.38473471237458</v>
      </c>
      <c r="AI14" s="743">
        <f t="shared" si="4"/>
        <v>135.50619648844457</v>
      </c>
    </row>
    <row r="15" spans="1:35" s="2" customFormat="1" ht="20.100000000000001" customHeight="1" x14ac:dyDescent="0.2">
      <c r="A15" s="57"/>
      <c r="B15" s="737" t="s">
        <v>39</v>
      </c>
      <c r="C15" s="738"/>
      <c r="D15" s="739"/>
      <c r="E15" s="739"/>
      <c r="F15" s="739"/>
      <c r="G15" s="739"/>
      <c r="H15" s="739"/>
      <c r="I15" s="739"/>
      <c r="J15" s="739"/>
      <c r="K15" s="739"/>
      <c r="L15" s="739"/>
      <c r="M15" s="739"/>
      <c r="N15" s="739"/>
      <c r="O15" s="739"/>
      <c r="P15" s="739"/>
      <c r="Q15" s="739"/>
      <c r="R15" s="739"/>
      <c r="S15" s="739"/>
      <c r="T15" s="739"/>
      <c r="U15" s="66"/>
      <c r="V15" s="66"/>
      <c r="W15" s="66"/>
      <c r="X15" s="66"/>
      <c r="Y15" s="66"/>
      <c r="Z15" s="66"/>
      <c r="AA15" s="66"/>
      <c r="AB15" s="66"/>
      <c r="AC15" s="66"/>
      <c r="AD15" s="66"/>
      <c r="AE15" s="66"/>
      <c r="AF15" s="66"/>
      <c r="AG15" s="66"/>
      <c r="AH15" s="66"/>
      <c r="AI15" s="66"/>
    </row>
    <row r="16" spans="1:35" ht="20.100000000000001" customHeight="1" x14ac:dyDescent="0.2">
      <c r="A16" t="s">
        <v>39</v>
      </c>
      <c r="B16" s="47" t="s">
        <v>88</v>
      </c>
      <c r="C16" s="46" t="s">
        <v>1</v>
      </c>
      <c r="D16" s="47"/>
      <c r="E16" s="47"/>
      <c r="F16" s="47"/>
      <c r="G16" s="47"/>
      <c r="H16" s="47"/>
      <c r="I16" s="47"/>
      <c r="J16" s="47"/>
      <c r="K16" s="47"/>
      <c r="L16" s="742">
        <v>5.4759899999999995</v>
      </c>
      <c r="M16" s="742">
        <v>4.8194699999999999</v>
      </c>
      <c r="N16" s="742">
        <v>4.3520300000000001</v>
      </c>
      <c r="O16" s="742">
        <v>4.3635900000000003</v>
      </c>
      <c r="P16" s="742">
        <v>4.6865899999999998</v>
      </c>
      <c r="Q16" s="742">
        <v>5.8064900000000002</v>
      </c>
      <c r="R16" s="742">
        <v>5.6080299999999994</v>
      </c>
      <c r="S16" s="742">
        <v>5.60398</v>
      </c>
      <c r="T16" s="742">
        <v>5.8553000000000006</v>
      </c>
      <c r="U16" s="742">
        <v>5.7957299999999998</v>
      </c>
      <c r="V16" s="742">
        <v>5.4927600000000005</v>
      </c>
      <c r="W16" s="742">
        <v>5.3362499999999997</v>
      </c>
      <c r="X16" s="742">
        <v>5.3529099999999996</v>
      </c>
      <c r="Y16" s="742">
        <v>4.89527</v>
      </c>
      <c r="Z16" s="742">
        <v>5.1491099999999994</v>
      </c>
      <c r="AA16" s="742">
        <v>6.8176600000000001</v>
      </c>
      <c r="AB16" s="742">
        <v>7.9945500000000003</v>
      </c>
      <c r="AC16" s="742">
        <v>8.2022300000000001</v>
      </c>
      <c r="AD16" s="742">
        <v>7.6397500000000003</v>
      </c>
      <c r="AE16" s="742">
        <v>6.5323000000000002</v>
      </c>
      <c r="AF16" s="742">
        <v>6.46279</v>
      </c>
      <c r="AG16" s="742">
        <v>7.63828</v>
      </c>
      <c r="AH16" s="742">
        <v>7.8833299999999999</v>
      </c>
      <c r="AI16" s="742">
        <v>7.2946299999999997</v>
      </c>
    </row>
    <row r="17" spans="1:35" x14ac:dyDescent="0.2">
      <c r="B17" s="47" t="s">
        <v>89</v>
      </c>
      <c r="C17" s="46" t="s">
        <v>90</v>
      </c>
      <c r="D17" s="47"/>
      <c r="E17" s="47"/>
      <c r="F17" s="47"/>
      <c r="G17" s="47"/>
      <c r="H17" s="47"/>
      <c r="I17" s="47"/>
      <c r="J17" s="47"/>
      <c r="K17" s="47"/>
      <c r="L17" s="742">
        <v>0</v>
      </c>
      <c r="M17" s="742">
        <v>0.30692000000000003</v>
      </c>
      <c r="N17" s="742">
        <v>0.67401999999999995</v>
      </c>
      <c r="O17" s="742">
        <v>0.73355999999999999</v>
      </c>
      <c r="P17" s="742">
        <v>0.97232000000000007</v>
      </c>
      <c r="Q17" s="742">
        <v>1.0755299999999999</v>
      </c>
      <c r="R17" s="742">
        <v>1.06105</v>
      </c>
      <c r="S17" s="742">
        <v>1.0039199999999999</v>
      </c>
      <c r="T17" s="742">
        <v>0.99727999999999994</v>
      </c>
      <c r="U17" s="742">
        <v>0.87297999999999998</v>
      </c>
      <c r="V17" s="742">
        <v>0.72626000000000002</v>
      </c>
      <c r="W17" s="742">
        <v>0.77737999999999996</v>
      </c>
      <c r="X17" s="742">
        <v>0.77254</v>
      </c>
      <c r="Y17" s="742">
        <v>0.59863</v>
      </c>
      <c r="Z17" s="742">
        <v>0.52748000000000006</v>
      </c>
      <c r="AA17" s="742">
        <v>0.53525999999999996</v>
      </c>
      <c r="AB17" s="742">
        <v>0.51924000000000003</v>
      </c>
      <c r="AC17" s="742">
        <v>0.52642</v>
      </c>
      <c r="AD17" s="742">
        <v>0.61496000000000006</v>
      </c>
      <c r="AE17" s="742">
        <v>0.64334999999999998</v>
      </c>
      <c r="AF17" s="742">
        <v>0.74575999999999998</v>
      </c>
      <c r="AG17" s="742">
        <v>0.78867999999999994</v>
      </c>
      <c r="AH17" s="742">
        <v>0.77067999999999992</v>
      </c>
      <c r="AI17" s="742">
        <v>0.81145</v>
      </c>
    </row>
    <row r="18" spans="1:35" x14ac:dyDescent="0.2">
      <c r="B18" s="47" t="s">
        <v>91</v>
      </c>
      <c r="C18" s="46" t="s">
        <v>92</v>
      </c>
      <c r="D18" s="47"/>
      <c r="E18" s="47"/>
      <c r="F18" s="47"/>
      <c r="G18" s="47"/>
      <c r="H18" s="47"/>
      <c r="I18" s="47"/>
      <c r="J18" s="47"/>
      <c r="K18" s="47"/>
      <c r="L18" s="742">
        <v>0.37183999999999995</v>
      </c>
      <c r="M18" s="742">
        <v>0.35314999999999996</v>
      </c>
      <c r="N18" s="742">
        <v>0.28349999999999997</v>
      </c>
      <c r="O18" s="742">
        <v>0.26874000000000003</v>
      </c>
      <c r="P18" s="742">
        <v>0.31069000000000002</v>
      </c>
      <c r="Q18" s="742">
        <v>0.34514999999999996</v>
      </c>
      <c r="R18" s="742">
        <v>0.34625</v>
      </c>
      <c r="S18" s="742">
        <v>0.29430000000000001</v>
      </c>
      <c r="T18" s="742">
        <v>0.29022000000000003</v>
      </c>
      <c r="U18" s="742">
        <v>0.31458999999999998</v>
      </c>
      <c r="V18" s="742">
        <v>0.27293000000000001</v>
      </c>
      <c r="W18" s="742">
        <v>0.29357</v>
      </c>
      <c r="X18" s="742">
        <v>0.35785</v>
      </c>
      <c r="Y18" s="742">
        <v>0.36363000000000001</v>
      </c>
      <c r="Z18" s="742">
        <v>0.35337000000000002</v>
      </c>
      <c r="AA18" s="742">
        <v>0.35988999999999999</v>
      </c>
      <c r="AB18" s="742">
        <v>0.40601999999999999</v>
      </c>
      <c r="AC18" s="742">
        <v>0.42122000000000004</v>
      </c>
      <c r="AD18" s="742">
        <v>0.40014</v>
      </c>
      <c r="AE18" s="742">
        <v>0.40586</v>
      </c>
      <c r="AF18" s="742">
        <v>0.43234</v>
      </c>
      <c r="AG18" s="742">
        <v>0.43789</v>
      </c>
      <c r="AH18" s="742">
        <v>0.49624000000000001</v>
      </c>
      <c r="AI18" s="742">
        <v>0.52755999999999992</v>
      </c>
    </row>
    <row r="19" spans="1:35" x14ac:dyDescent="0.2">
      <c r="B19" s="7" t="s">
        <v>93</v>
      </c>
      <c r="C19" s="46" t="s">
        <v>94</v>
      </c>
      <c r="D19" s="47"/>
      <c r="E19" s="47"/>
      <c r="F19" s="47"/>
      <c r="G19" s="47"/>
      <c r="H19" s="47"/>
      <c r="I19" s="47"/>
      <c r="J19" s="47"/>
      <c r="K19" s="47"/>
      <c r="L19" s="742">
        <v>0.85836424822498869</v>
      </c>
      <c r="M19" s="742">
        <v>0.81740687105752341</v>
      </c>
      <c r="N19" s="742">
        <v>0.80867034108217528</v>
      </c>
      <c r="O19" s="742">
        <v>0.80394421862272092</v>
      </c>
      <c r="P19" s="742">
        <v>1.72405158444444</v>
      </c>
      <c r="Q19" s="742">
        <v>1.773260544</v>
      </c>
      <c r="R19" s="742">
        <v>1.7222333319230767</v>
      </c>
      <c r="S19" s="742">
        <v>1.6906946480769232</v>
      </c>
      <c r="T19" s="742">
        <v>2.0382177749999997</v>
      </c>
      <c r="U19" s="742">
        <v>2.1977591561538463</v>
      </c>
      <c r="V19" s="742">
        <v>0.91385176384615396</v>
      </c>
      <c r="W19" s="742">
        <v>0.94114504846153846</v>
      </c>
      <c r="X19" s="742">
        <v>1.400001113076923</v>
      </c>
      <c r="Y19" s="742">
        <v>1.8717813085714285</v>
      </c>
      <c r="Z19" s="742">
        <v>2.0677039423076926</v>
      </c>
      <c r="AA19" s="742">
        <v>2.3833417032967033</v>
      </c>
      <c r="AB19" s="742">
        <v>2.3608099725274725</v>
      </c>
      <c r="AC19" s="742">
        <v>2.3590017599999995</v>
      </c>
      <c r="AD19" s="742">
        <v>1.9298793406593409</v>
      </c>
      <c r="AE19" s="742">
        <v>1.493777541208791</v>
      </c>
      <c r="AF19" s="742">
        <v>1.5041060978835978</v>
      </c>
      <c r="AG19" s="742">
        <v>1.4553251923076926</v>
      </c>
      <c r="AH19" s="742">
        <v>1.4955122939560441</v>
      </c>
      <c r="AI19" s="742">
        <v>1.5215355906593406</v>
      </c>
    </row>
    <row r="20" spans="1:35" x14ac:dyDescent="0.2">
      <c r="B20" s="47" t="s">
        <v>95</v>
      </c>
      <c r="C20" s="46" t="s">
        <v>96</v>
      </c>
      <c r="D20" s="47"/>
      <c r="E20" s="47"/>
      <c r="F20" s="47"/>
      <c r="G20" s="47"/>
      <c r="H20" s="47"/>
      <c r="I20" s="47"/>
      <c r="J20" s="47"/>
      <c r="K20" s="47"/>
      <c r="L20" s="742">
        <v>20.786030072668574</v>
      </c>
      <c r="M20" s="742">
        <v>19.422515214095501</v>
      </c>
      <c r="N20" s="742">
        <v>15.132832970357102</v>
      </c>
      <c r="O20" s="742">
        <v>13.961741745767144</v>
      </c>
      <c r="P20" s="742">
        <v>12.912729340659277</v>
      </c>
      <c r="Q20" s="742">
        <v>14.291189794642802</v>
      </c>
      <c r="R20" s="742">
        <v>16.880981842321464</v>
      </c>
      <c r="S20" s="742">
        <v>17.297048483928663</v>
      </c>
      <c r="T20" s="742">
        <v>16.05571274409342</v>
      </c>
      <c r="U20" s="742">
        <v>14.802060610714319</v>
      </c>
      <c r="V20" s="742">
        <v>16.51987903255495</v>
      </c>
      <c r="W20" s="742">
        <v>18.833264715522059</v>
      </c>
      <c r="X20" s="742">
        <v>16.238258293285728</v>
      </c>
      <c r="Y20" s="742">
        <v>13.250948317994489</v>
      </c>
      <c r="Z20" s="742">
        <v>14.389632771428573</v>
      </c>
      <c r="AA20" s="742">
        <v>15.983520467032969</v>
      </c>
      <c r="AB20" s="742">
        <v>15.025054532967031</v>
      </c>
      <c r="AC20" s="742">
        <v>15.894763296703298</v>
      </c>
      <c r="AD20" s="742">
        <v>15.934953085714286</v>
      </c>
      <c r="AE20" s="742">
        <v>16.114375975274726</v>
      </c>
      <c r="AF20" s="742">
        <v>17.051184537037035</v>
      </c>
      <c r="AG20" s="742">
        <v>15.742171236263736</v>
      </c>
      <c r="AH20" s="742">
        <v>16.608049505494506</v>
      </c>
      <c r="AI20" s="742">
        <v>16.77602671703297</v>
      </c>
    </row>
    <row r="21" spans="1:35" x14ac:dyDescent="0.2">
      <c r="B21" s="7" t="s">
        <v>97</v>
      </c>
      <c r="C21" s="46" t="s">
        <v>9</v>
      </c>
      <c r="D21" s="47"/>
      <c r="E21" s="47"/>
      <c r="F21" s="47"/>
      <c r="G21" s="47"/>
      <c r="H21" s="47"/>
      <c r="I21" s="47"/>
      <c r="J21" s="47"/>
      <c r="K21" s="47"/>
      <c r="L21" s="742">
        <v>0.98669000000000007</v>
      </c>
      <c r="M21" s="742">
        <v>0.88117000000000001</v>
      </c>
      <c r="N21" s="742">
        <v>0.86177000000000004</v>
      </c>
      <c r="O21" s="742">
        <v>0.98828238000000002</v>
      </c>
      <c r="P21" s="742">
        <v>1.3030438399999997</v>
      </c>
      <c r="Q21" s="742">
        <v>1.1551901899999999</v>
      </c>
      <c r="R21" s="742">
        <v>0.85859145000000003</v>
      </c>
      <c r="S21" s="742">
        <v>1.5047403400000001</v>
      </c>
      <c r="T21" s="742">
        <v>1.31675326</v>
      </c>
      <c r="U21" s="742">
        <v>0.35778931999999997</v>
      </c>
      <c r="V21" s="742">
        <v>0.65612711000000001</v>
      </c>
      <c r="W21" s="742">
        <v>1.2731760000000001</v>
      </c>
      <c r="X21" s="742">
        <v>0.35771353999999994</v>
      </c>
      <c r="Y21" s="742">
        <v>3.8429999999999999E-2</v>
      </c>
      <c r="Z21" s="742">
        <v>3.4849999999999999E-2</v>
      </c>
      <c r="AA21" s="742">
        <v>3.6760000000000001E-2</v>
      </c>
      <c r="AB21" s="742">
        <v>4.233E-2</v>
      </c>
      <c r="AC21" s="742">
        <v>1.685E-2</v>
      </c>
      <c r="AD21" s="742">
        <v>2.0400000000000001E-3</v>
      </c>
      <c r="AE21" s="742">
        <v>8.6400000000000001E-3</v>
      </c>
      <c r="AF21" s="742">
        <v>1.8010000000000002E-2</v>
      </c>
      <c r="AG21" s="742">
        <v>3.2390000000000002E-2</v>
      </c>
      <c r="AH21" s="742">
        <v>4.2110000000000002E-2</v>
      </c>
      <c r="AI21" s="742">
        <v>3.9899999999999998E-2</v>
      </c>
    </row>
    <row r="22" spans="1:35" x14ac:dyDescent="0.2">
      <c r="B22" s="7" t="s">
        <v>98</v>
      </c>
      <c r="C22" s="46" t="s">
        <v>10</v>
      </c>
      <c r="D22" s="47"/>
      <c r="E22" s="47"/>
      <c r="F22" s="47"/>
      <c r="G22" s="47"/>
      <c r="H22" s="47"/>
      <c r="I22" s="47"/>
      <c r="J22" s="47"/>
      <c r="K22" s="47"/>
      <c r="L22" s="742">
        <v>0.92938501589029499</v>
      </c>
      <c r="M22" s="742">
        <v>1.0621870048455799</v>
      </c>
      <c r="N22" s="742">
        <v>1.0806759302686628</v>
      </c>
      <c r="O22" s="742">
        <v>1.125846918937309</v>
      </c>
      <c r="P22" s="742">
        <v>1.2062787100000001</v>
      </c>
      <c r="Q22" s="742">
        <v>1.1637791667999999</v>
      </c>
      <c r="R22" s="742">
        <v>1.2001005253846153</v>
      </c>
      <c r="S22" s="742">
        <v>1.4277574188461537</v>
      </c>
      <c r="T22" s="742">
        <v>1.3606992965384617</v>
      </c>
      <c r="U22" s="742">
        <v>2.0607101307692308</v>
      </c>
      <c r="V22" s="742">
        <v>1.3022250038461538</v>
      </c>
      <c r="W22" s="742">
        <v>0.19914631846153846</v>
      </c>
      <c r="X22" s="742">
        <v>0.34176530153846152</v>
      </c>
      <c r="Y22" s="742">
        <v>0.41593784142857149</v>
      </c>
      <c r="Z22" s="742">
        <v>0.40398840659340657</v>
      </c>
      <c r="AA22" s="742">
        <v>0.14261494505494504</v>
      </c>
      <c r="AB22" s="742">
        <v>0.13470190934065934</v>
      </c>
      <c r="AC22" s="742">
        <v>0.15157989714285716</v>
      </c>
      <c r="AD22" s="742">
        <v>0.13324494505494505</v>
      </c>
      <c r="AE22" s="742">
        <v>0.11498581043956045</v>
      </c>
      <c r="AF22" s="742">
        <v>0.11113833333333334</v>
      </c>
      <c r="AG22" s="742">
        <v>0.12758528846153847</v>
      </c>
      <c r="AH22" s="742">
        <v>0.1240878434065934</v>
      </c>
      <c r="AI22" s="742">
        <v>0.11444100274725275</v>
      </c>
    </row>
    <row r="23" spans="1:35" x14ac:dyDescent="0.2">
      <c r="B23" s="47" t="s">
        <v>99</v>
      </c>
      <c r="C23" s="46" t="s">
        <v>100</v>
      </c>
      <c r="D23" s="47"/>
      <c r="E23" s="47"/>
      <c r="F23" s="47"/>
      <c r="G23" s="47"/>
      <c r="H23" s="47"/>
      <c r="I23" s="47"/>
      <c r="J23" s="47"/>
      <c r="K23" s="47"/>
      <c r="L23" s="742">
        <v>0.65976000000000001</v>
      </c>
      <c r="M23" s="742">
        <v>0.66222999999999999</v>
      </c>
      <c r="N23" s="742">
        <v>0.67321000000000009</v>
      </c>
      <c r="O23" s="742">
        <v>0.69492999999999994</v>
      </c>
      <c r="P23" s="742">
        <v>0.68382000000000009</v>
      </c>
      <c r="Q23" s="742">
        <v>0.72411000000000003</v>
      </c>
      <c r="R23" s="742">
        <v>0.66219000000000006</v>
      </c>
      <c r="S23" s="742">
        <v>0.77664999999999995</v>
      </c>
      <c r="T23" s="742">
        <v>0.76293</v>
      </c>
      <c r="U23" s="742">
        <v>0.79501999999999995</v>
      </c>
      <c r="V23" s="742">
        <v>0.76345000000000007</v>
      </c>
      <c r="W23" s="742">
        <v>0.79312000000000005</v>
      </c>
      <c r="X23" s="742">
        <v>0.80480999999999991</v>
      </c>
      <c r="Y23" s="742">
        <v>0.85980999999999996</v>
      </c>
      <c r="Z23" s="742">
        <v>0.83066999999999991</v>
      </c>
      <c r="AA23" s="742">
        <v>0.85971000000000009</v>
      </c>
      <c r="AB23" s="742">
        <v>0.85763999999999996</v>
      </c>
      <c r="AC23" s="742">
        <v>0.86565999999999999</v>
      </c>
      <c r="AD23" s="742">
        <v>0.92998999999999998</v>
      </c>
      <c r="AE23" s="742">
        <v>1.17625</v>
      </c>
      <c r="AF23" s="742">
        <v>1.1874</v>
      </c>
      <c r="AG23" s="742">
        <v>1.2734300000000001</v>
      </c>
      <c r="AH23" s="742">
        <v>1.7896400000000001</v>
      </c>
      <c r="AI23" s="742">
        <v>2.0864099999999999</v>
      </c>
    </row>
    <row r="24" spans="1:35" x14ac:dyDescent="0.2">
      <c r="B24" s="47" t="s">
        <v>101</v>
      </c>
      <c r="C24" s="46" t="s">
        <v>12</v>
      </c>
      <c r="D24" s="47"/>
      <c r="E24" s="47"/>
      <c r="F24" s="47"/>
      <c r="G24" s="47"/>
      <c r="H24" s="47"/>
      <c r="I24" s="47"/>
      <c r="J24" s="47"/>
      <c r="K24" s="47"/>
      <c r="L24" s="742">
        <v>0</v>
      </c>
      <c r="M24" s="742">
        <v>0</v>
      </c>
      <c r="N24" s="742">
        <v>0</v>
      </c>
      <c r="O24" s="742">
        <v>0</v>
      </c>
      <c r="P24" s="742">
        <v>0</v>
      </c>
      <c r="Q24" s="742">
        <v>0</v>
      </c>
      <c r="R24" s="742">
        <v>0</v>
      </c>
      <c r="S24" s="742">
        <v>4.5100000000000001E-3</v>
      </c>
      <c r="T24" s="742">
        <v>0</v>
      </c>
      <c r="U24" s="742">
        <v>0</v>
      </c>
      <c r="V24" s="742">
        <v>0</v>
      </c>
      <c r="W24" s="742">
        <v>0</v>
      </c>
      <c r="X24" s="742">
        <v>0</v>
      </c>
      <c r="Y24" s="742">
        <v>0</v>
      </c>
      <c r="Z24" s="742">
        <v>0</v>
      </c>
      <c r="AA24" s="742">
        <v>0</v>
      </c>
      <c r="AB24" s="742">
        <v>5.4539999999999998E-2</v>
      </c>
      <c r="AC24" s="742">
        <v>9.4689999999999996E-2</v>
      </c>
      <c r="AD24" s="742">
        <v>0.11854000000000001</v>
      </c>
      <c r="AE24" s="742">
        <v>0.33062999999999998</v>
      </c>
      <c r="AF24" s="742">
        <v>0.23555999999999999</v>
      </c>
      <c r="AG24" s="742">
        <v>0.20734</v>
      </c>
      <c r="AH24" s="742">
        <v>0.40917999999999999</v>
      </c>
      <c r="AI24" s="742">
        <v>0.47200999999999999</v>
      </c>
    </row>
    <row r="25" spans="1:35" s="10" customFormat="1" ht="20.100000000000001" customHeight="1" x14ac:dyDescent="0.2">
      <c r="B25" s="37"/>
      <c r="C25" s="51" t="s">
        <v>35</v>
      </c>
      <c r="D25" s="38">
        <f t="shared" ref="D25:L25" si="5">SUM(D16:D24)</f>
        <v>0</v>
      </c>
      <c r="E25" s="38">
        <f t="shared" si="5"/>
        <v>0</v>
      </c>
      <c r="F25" s="38">
        <f t="shared" si="5"/>
        <v>0</v>
      </c>
      <c r="G25" s="38">
        <f t="shared" si="5"/>
        <v>0</v>
      </c>
      <c r="H25" s="38">
        <f t="shared" si="5"/>
        <v>0</v>
      </c>
      <c r="I25" s="38">
        <f t="shared" si="5"/>
        <v>0</v>
      </c>
      <c r="J25" s="38">
        <f t="shared" si="5"/>
        <v>0</v>
      </c>
      <c r="K25" s="38">
        <f t="shared" si="5"/>
        <v>0</v>
      </c>
      <c r="L25" s="743">
        <f t="shared" si="5"/>
        <v>30.068059336783854</v>
      </c>
      <c r="M25" s="743">
        <f t="shared" ref="M25:AE25" si="6">SUM(M16:M24)</f>
        <v>28.325049089998608</v>
      </c>
      <c r="N25" s="743">
        <f t="shared" si="6"/>
        <v>23.866709241707941</v>
      </c>
      <c r="O25" s="743">
        <f t="shared" si="6"/>
        <v>22.940635263327177</v>
      </c>
      <c r="P25" s="743">
        <f t="shared" si="6"/>
        <v>23.799523475103719</v>
      </c>
      <c r="Q25" s="743">
        <f t="shared" si="6"/>
        <v>26.334699695442801</v>
      </c>
      <c r="R25" s="743">
        <f t="shared" si="6"/>
        <v>28.339427149629156</v>
      </c>
      <c r="S25" s="743">
        <f t="shared" si="6"/>
        <v>29.603600890851737</v>
      </c>
      <c r="T25" s="743">
        <f t="shared" si="6"/>
        <v>28.677113075631883</v>
      </c>
      <c r="U25" s="743">
        <f t="shared" si="6"/>
        <v>27.196639217637394</v>
      </c>
      <c r="V25" s="743">
        <f t="shared" si="6"/>
        <v>26.647482910247255</v>
      </c>
      <c r="W25" s="743">
        <f t="shared" si="6"/>
        <v>28.447052082445133</v>
      </c>
      <c r="X25" s="743">
        <f t="shared" si="6"/>
        <v>25.625848247901111</v>
      </c>
      <c r="Y25" s="743">
        <f t="shared" si="6"/>
        <v>22.294437467994491</v>
      </c>
      <c r="Z25" s="743">
        <f t="shared" si="6"/>
        <v>23.75680512032967</v>
      </c>
      <c r="AA25" s="743">
        <f t="shared" si="6"/>
        <v>27.118757115384618</v>
      </c>
      <c r="AB25" s="743">
        <f t="shared" si="6"/>
        <v>27.39488641483516</v>
      </c>
      <c r="AC25" s="743">
        <f t="shared" si="6"/>
        <v>28.532414953846153</v>
      </c>
      <c r="AD25" s="743">
        <f t="shared" si="6"/>
        <v>27.703497371428572</v>
      </c>
      <c r="AE25" s="743">
        <f t="shared" si="6"/>
        <v>26.820169326923075</v>
      </c>
      <c r="AF25" s="743">
        <f t="shared" ref="AF25:AG25" si="7">SUM(AF16:AF24)</f>
        <v>27.748288968253963</v>
      </c>
      <c r="AG25" s="743">
        <f t="shared" si="7"/>
        <v>27.703091717032965</v>
      </c>
      <c r="AH25" s="743">
        <f t="shared" ref="AH25:AI25" si="8">SUM(AH16:AH24)</f>
        <v>29.61882964285714</v>
      </c>
      <c r="AI25" s="743">
        <f t="shared" si="8"/>
        <v>29.643963310439563</v>
      </c>
    </row>
    <row r="26" spans="1:35" s="2" customFormat="1" ht="20.100000000000001" customHeight="1" x14ac:dyDescent="0.2">
      <c r="C26" s="1183" t="s">
        <v>106</v>
      </c>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row>
    <row r="27" spans="1:35" x14ac:dyDescent="0.2">
      <c r="B27" s="47"/>
      <c r="C27" s="828" t="s">
        <v>180</v>
      </c>
      <c r="D27" s="47"/>
      <c r="E27" s="47"/>
      <c r="F27" s="47"/>
      <c r="G27" s="47"/>
      <c r="H27" s="47"/>
      <c r="I27" s="47"/>
      <c r="J27" s="47"/>
      <c r="K27" s="47"/>
      <c r="L27" s="47"/>
      <c r="M27" s="47"/>
      <c r="N27" s="47"/>
      <c r="O27" s="47"/>
      <c r="P27" s="47"/>
      <c r="Q27" s="47"/>
      <c r="R27" s="47"/>
      <c r="S27" s="47"/>
      <c r="T27" s="47"/>
      <c r="U27" s="575"/>
      <c r="V27" s="575"/>
      <c r="W27" s="575"/>
      <c r="X27" s="575"/>
      <c r="Y27" s="575"/>
      <c r="Z27" s="575"/>
      <c r="AA27" s="575"/>
      <c r="AB27" s="575"/>
      <c r="AC27" s="575"/>
      <c r="AD27" s="575"/>
      <c r="AE27" s="575"/>
      <c r="AF27" s="575"/>
      <c r="AG27" s="575"/>
      <c r="AH27" s="575"/>
      <c r="AI27" s="575"/>
    </row>
    <row r="28" spans="1:35" ht="15" x14ac:dyDescent="0.2">
      <c r="B28" s="790" t="str">
        <f>CONCATENATE(B$1,", continued")</f>
        <v>Table 9e :   Employee earnings by institution, FSM and states, FY2004-FY2018, continued</v>
      </c>
    </row>
    <row r="29" spans="1:35" x14ac:dyDescent="0.2">
      <c r="B29" s="8"/>
      <c r="C29" s="741" t="s">
        <v>397</v>
      </c>
    </row>
    <row r="30" spans="1:35" s="2" customFormat="1" ht="20.100000000000001" customHeight="1" x14ac:dyDescent="0.2">
      <c r="B30" s="106" t="s">
        <v>40</v>
      </c>
      <c r="C30" s="574"/>
      <c r="D30" s="20"/>
      <c r="E30" s="20"/>
      <c r="F30" s="20"/>
      <c r="G30" s="20"/>
      <c r="H30" s="20"/>
      <c r="I30" s="20"/>
      <c r="J30" s="20"/>
      <c r="K30" s="20"/>
      <c r="L30" s="110" t="str">
        <f>L$3</f>
        <v>FY1995</v>
      </c>
      <c r="M30" s="110" t="str">
        <f t="shared" ref="M30:AI30" si="9">M$3</f>
        <v>FY1996</v>
      </c>
      <c r="N30" s="110" t="str">
        <f t="shared" si="9"/>
        <v>FY1997</v>
      </c>
      <c r="O30" s="110" t="str">
        <f t="shared" si="9"/>
        <v>FY1998</v>
      </c>
      <c r="P30" s="110" t="str">
        <f t="shared" si="9"/>
        <v>FY1999</v>
      </c>
      <c r="Q30" s="110" t="str">
        <f t="shared" si="9"/>
        <v>FY2000</v>
      </c>
      <c r="R30" s="110" t="str">
        <f t="shared" si="9"/>
        <v>FY2001</v>
      </c>
      <c r="S30" s="110" t="str">
        <f t="shared" si="9"/>
        <v>FY2002</v>
      </c>
      <c r="T30" s="110" t="str">
        <f t="shared" si="9"/>
        <v>FY2003</v>
      </c>
      <c r="U30" s="110" t="str">
        <f t="shared" si="9"/>
        <v>FY2004</v>
      </c>
      <c r="V30" s="110" t="str">
        <f t="shared" si="9"/>
        <v>FY2005</v>
      </c>
      <c r="W30" s="110" t="str">
        <f t="shared" si="9"/>
        <v>FY2006</v>
      </c>
      <c r="X30" s="110" t="str">
        <f t="shared" si="9"/>
        <v>FY2007</v>
      </c>
      <c r="Y30" s="110" t="str">
        <f t="shared" si="9"/>
        <v>FY2008</v>
      </c>
      <c r="Z30" s="110" t="str">
        <f t="shared" si="9"/>
        <v>FY2009</v>
      </c>
      <c r="AA30" s="110" t="str">
        <f t="shared" si="9"/>
        <v>FY2010</v>
      </c>
      <c r="AB30" s="110" t="str">
        <f t="shared" si="9"/>
        <v>FY2011</v>
      </c>
      <c r="AC30" s="110" t="str">
        <f t="shared" si="9"/>
        <v>FY2012</v>
      </c>
      <c r="AD30" s="110" t="str">
        <f t="shared" si="9"/>
        <v>FY2013</v>
      </c>
      <c r="AE30" s="110" t="str">
        <f t="shared" si="9"/>
        <v>FY2014</v>
      </c>
      <c r="AF30" s="110" t="str">
        <f t="shared" si="9"/>
        <v>FY2015</v>
      </c>
      <c r="AG30" s="110" t="str">
        <f t="shared" si="9"/>
        <v>FY2016</v>
      </c>
      <c r="AH30" s="110" t="str">
        <f t="shared" si="9"/>
        <v>FY2017</v>
      </c>
      <c r="AI30" s="110" t="str">
        <f t="shared" si="9"/>
        <v>FY2018</v>
      </c>
    </row>
    <row r="31" spans="1:35" ht="20.100000000000001" customHeight="1" x14ac:dyDescent="0.2">
      <c r="A31" t="s">
        <v>40</v>
      </c>
      <c r="B31" s="47" t="s">
        <v>88</v>
      </c>
      <c r="C31" s="46" t="s">
        <v>1</v>
      </c>
      <c r="D31" s="47"/>
      <c r="E31" s="47"/>
      <c r="F31" s="47"/>
      <c r="G31" s="47"/>
      <c r="H31" s="47"/>
      <c r="I31" s="47"/>
      <c r="J31" s="47"/>
      <c r="K31" s="47"/>
      <c r="L31" s="742">
        <v>1.2591600000000001</v>
      </c>
      <c r="M31" s="742">
        <v>1.4656099999999999</v>
      </c>
      <c r="N31" s="742">
        <v>1.39825</v>
      </c>
      <c r="O31" s="742">
        <v>1.46651</v>
      </c>
      <c r="P31" s="742">
        <v>1.5747200000000001</v>
      </c>
      <c r="Q31" s="742">
        <v>1.8352299999999999</v>
      </c>
      <c r="R31" s="742">
        <v>1.7479100000000001</v>
      </c>
      <c r="S31" s="742">
        <v>1.7315099999999999</v>
      </c>
      <c r="T31" s="742">
        <v>1.9399500000000001</v>
      </c>
      <c r="U31" s="742">
        <v>1.92316</v>
      </c>
      <c r="V31" s="742">
        <v>1.78529</v>
      </c>
      <c r="W31" s="742">
        <v>1.90781</v>
      </c>
      <c r="X31" s="742">
        <v>1.8902099999999999</v>
      </c>
      <c r="Y31" s="742">
        <v>1.88449</v>
      </c>
      <c r="Z31" s="742">
        <v>2.4260999999999999</v>
      </c>
      <c r="AA31" s="742">
        <v>2.1097600000000001</v>
      </c>
      <c r="AB31" s="742">
        <v>2.1721399999999997</v>
      </c>
      <c r="AC31" s="742">
        <v>2.9302899999999998</v>
      </c>
      <c r="AD31" s="742">
        <v>2.5542199999999999</v>
      </c>
      <c r="AE31" s="742">
        <v>1.9570799999999999</v>
      </c>
      <c r="AF31" s="742">
        <v>1.8959600000000001</v>
      </c>
      <c r="AG31" s="742">
        <v>1.7521</v>
      </c>
      <c r="AH31" s="742">
        <v>1.85016</v>
      </c>
      <c r="AI31" s="742">
        <v>2.1926199999999998</v>
      </c>
    </row>
    <row r="32" spans="1:35" x14ac:dyDescent="0.2">
      <c r="B32" s="47" t="s">
        <v>89</v>
      </c>
      <c r="C32" s="46" t="s">
        <v>90</v>
      </c>
      <c r="D32" s="47"/>
      <c r="E32" s="47"/>
      <c r="F32" s="47"/>
      <c r="G32" s="47"/>
      <c r="H32" s="47"/>
      <c r="I32" s="47"/>
      <c r="J32" s="47"/>
      <c r="K32" s="47"/>
      <c r="L32" s="742">
        <v>0.56496000000000002</v>
      </c>
      <c r="M32" s="742">
        <v>0.50556999999999996</v>
      </c>
      <c r="N32" s="742">
        <v>0.77082000000000006</v>
      </c>
      <c r="O32" s="742">
        <v>1.0621700000000001</v>
      </c>
      <c r="P32" s="742">
        <v>1.15235</v>
      </c>
      <c r="Q32" s="742">
        <v>1.1051500000000001</v>
      </c>
      <c r="R32" s="742">
        <v>0.78307000000000004</v>
      </c>
      <c r="S32" s="742">
        <v>0.76214999999999999</v>
      </c>
      <c r="T32" s="742">
        <v>0.70632000000000006</v>
      </c>
      <c r="U32" s="742">
        <v>0.65176999999999996</v>
      </c>
      <c r="V32" s="742">
        <v>0.57022000000000006</v>
      </c>
      <c r="W32" s="742">
        <v>0.59338999999999997</v>
      </c>
      <c r="X32" s="742">
        <v>0.51954</v>
      </c>
      <c r="Y32" s="742">
        <v>0.48307</v>
      </c>
      <c r="Z32" s="742">
        <v>0.41605000000000003</v>
      </c>
      <c r="AA32" s="742">
        <v>0.40092</v>
      </c>
      <c r="AB32" s="742">
        <v>0.4178</v>
      </c>
      <c r="AC32" s="742">
        <v>0.35163</v>
      </c>
      <c r="AD32" s="742">
        <v>0.33623000000000003</v>
      </c>
      <c r="AE32" s="742">
        <v>0.37136000000000002</v>
      </c>
      <c r="AF32" s="742">
        <v>0.44239999999999996</v>
      </c>
      <c r="AG32" s="742">
        <v>0.49566000000000004</v>
      </c>
      <c r="AH32" s="742">
        <v>0.52688999999999997</v>
      </c>
      <c r="AI32" s="742">
        <v>0.45527000000000001</v>
      </c>
    </row>
    <row r="33" spans="1:35" x14ac:dyDescent="0.2">
      <c r="B33" s="47" t="s">
        <v>91</v>
      </c>
      <c r="C33" s="46" t="s">
        <v>92</v>
      </c>
      <c r="D33" s="47"/>
      <c r="E33" s="47"/>
      <c r="F33" s="47"/>
      <c r="G33" s="47"/>
      <c r="H33" s="47"/>
      <c r="I33" s="47"/>
      <c r="J33" s="47"/>
      <c r="K33" s="47"/>
      <c r="L33" s="742">
        <v>2.1299999999999999E-3</v>
      </c>
      <c r="M33" s="742">
        <v>0</v>
      </c>
      <c r="N33" s="742">
        <v>0</v>
      </c>
      <c r="O33" s="742">
        <v>0</v>
      </c>
      <c r="P33" s="742">
        <v>0</v>
      </c>
      <c r="Q33" s="742">
        <v>0</v>
      </c>
      <c r="R33" s="742">
        <v>0</v>
      </c>
      <c r="S33" s="742">
        <v>0</v>
      </c>
      <c r="T33" s="742">
        <v>1.24E-3</v>
      </c>
      <c r="U33" s="742">
        <v>6.4099999999999999E-3</v>
      </c>
      <c r="V33" s="742">
        <v>8.1700000000000002E-3</v>
      </c>
      <c r="W33" s="742">
        <v>1.3730000000000001E-2</v>
      </c>
      <c r="X33" s="742">
        <v>1.52E-2</v>
      </c>
      <c r="Y33" s="742">
        <v>1.376E-2</v>
      </c>
      <c r="Z33" s="742">
        <v>3.1570000000000001E-2</v>
      </c>
      <c r="AA33" s="742">
        <v>0.11086</v>
      </c>
      <c r="AB33" s="742">
        <v>0.12723999999999999</v>
      </c>
      <c r="AC33" s="742">
        <v>0.13353000000000001</v>
      </c>
      <c r="AD33" s="742">
        <v>0.13478000000000001</v>
      </c>
      <c r="AE33" s="742">
        <v>0.14248</v>
      </c>
      <c r="AF33" s="742">
        <v>0.22461</v>
      </c>
      <c r="AG33" s="742">
        <v>0.24941999999999998</v>
      </c>
      <c r="AH33" s="742">
        <v>0.25575999999999999</v>
      </c>
      <c r="AI33" s="742">
        <v>0.26536000000000004</v>
      </c>
    </row>
    <row r="34" spans="1:35" x14ac:dyDescent="0.2">
      <c r="B34" s="47" t="s">
        <v>93</v>
      </c>
      <c r="C34" s="46" t="s">
        <v>94</v>
      </c>
      <c r="D34" s="47"/>
      <c r="E34" s="47"/>
      <c r="F34" s="47"/>
      <c r="G34" s="47"/>
      <c r="H34" s="47"/>
      <c r="I34" s="47"/>
      <c r="J34" s="47"/>
      <c r="K34" s="47"/>
      <c r="L34" s="742">
        <v>0.59269602611212913</v>
      </c>
      <c r="M34" s="742">
        <v>0.56441517129165986</v>
      </c>
      <c r="N34" s="742">
        <v>0.55838264301580709</v>
      </c>
      <c r="O34" s="742">
        <v>0.55511928016439482</v>
      </c>
      <c r="P34" s="742">
        <v>0.55528231000000006</v>
      </c>
      <c r="Q34" s="742">
        <v>0.51974611920000002</v>
      </c>
      <c r="R34" s="742">
        <v>0.54487703769230766</v>
      </c>
      <c r="S34" s="742">
        <v>0.55872020769230768</v>
      </c>
      <c r="T34" s="742">
        <v>0.55809853846153856</v>
      </c>
      <c r="U34" s="742">
        <v>0.54481487076923074</v>
      </c>
      <c r="V34" s="742">
        <v>0.57958824000000009</v>
      </c>
      <c r="W34" s="742">
        <v>0.60383133461538463</v>
      </c>
      <c r="X34" s="742">
        <v>0.76820268461538466</v>
      </c>
      <c r="Y34" s="742">
        <v>1.0086197471428571</v>
      </c>
      <c r="Z34" s="742">
        <v>1.122874368131868</v>
      </c>
      <c r="AA34" s="742">
        <v>1.1451794780219779</v>
      </c>
      <c r="AB34" s="742">
        <v>1.1400554395604394</v>
      </c>
      <c r="AC34" s="742">
        <v>1.1537397085714287</v>
      </c>
      <c r="AD34" s="742">
        <v>0.86988223901098904</v>
      </c>
      <c r="AE34" s="742">
        <v>0.59020600274725254</v>
      </c>
      <c r="AF34" s="742">
        <v>0.57320739417989408</v>
      </c>
      <c r="AG34" s="742">
        <v>0.56535692307692309</v>
      </c>
      <c r="AH34" s="742">
        <v>0.50137162087912079</v>
      </c>
      <c r="AI34" s="742">
        <v>0.5765786675824176</v>
      </c>
    </row>
    <row r="35" spans="1:35" x14ac:dyDescent="0.2">
      <c r="B35" s="47" t="s">
        <v>95</v>
      </c>
      <c r="C35" s="46" t="s">
        <v>96</v>
      </c>
      <c r="D35" s="47"/>
      <c r="E35" s="47"/>
      <c r="F35" s="47"/>
      <c r="G35" s="47"/>
      <c r="H35" s="47"/>
      <c r="I35" s="47"/>
      <c r="J35" s="47"/>
      <c r="K35" s="47"/>
      <c r="L35" s="742">
        <v>5.6327673653571413</v>
      </c>
      <c r="M35" s="742">
        <v>5.9023386608516404</v>
      </c>
      <c r="N35" s="742">
        <v>5.7709002456043947</v>
      </c>
      <c r="O35" s="742">
        <v>4.5150487543650781</v>
      </c>
      <c r="P35" s="742">
        <v>4.691185495</v>
      </c>
      <c r="Q35" s="742">
        <v>4.8008623948571438</v>
      </c>
      <c r="R35" s="742">
        <v>4.8696591820054937</v>
      </c>
      <c r="S35" s="742">
        <v>5.8962082451923097</v>
      </c>
      <c r="T35" s="742">
        <v>5.6416865454670324</v>
      </c>
      <c r="U35" s="742">
        <v>5.4732605443681317</v>
      </c>
      <c r="V35" s="742">
        <v>5.5887493420329664</v>
      </c>
      <c r="W35" s="742">
        <v>5.6485686405219715</v>
      </c>
      <c r="X35" s="742">
        <v>5.3318034406593418</v>
      </c>
      <c r="Y35" s="742">
        <v>4.4622563227513226</v>
      </c>
      <c r="Z35" s="742">
        <v>4.4106429532967031</v>
      </c>
      <c r="AA35" s="742">
        <v>4.4467488736263743</v>
      </c>
      <c r="AB35" s="742">
        <v>4.4124509065934063</v>
      </c>
      <c r="AC35" s="742">
        <v>4.5700597115384607</v>
      </c>
      <c r="AD35" s="742">
        <v>4.9068323763736261</v>
      </c>
      <c r="AE35" s="742">
        <v>5.2192182280219788</v>
      </c>
      <c r="AF35" s="742">
        <v>5.2565595329670334</v>
      </c>
      <c r="AG35" s="742">
        <v>5.3184571153846152</v>
      </c>
      <c r="AH35" s="742">
        <v>5.4233595192307691</v>
      </c>
      <c r="AI35" s="742">
        <v>5.553452619979689</v>
      </c>
    </row>
    <row r="36" spans="1:35" x14ac:dyDescent="0.2">
      <c r="B36" s="7" t="s">
        <v>97</v>
      </c>
      <c r="C36" s="46" t="s">
        <v>9</v>
      </c>
      <c r="D36" s="47"/>
      <c r="E36" s="47"/>
      <c r="F36" s="47"/>
      <c r="G36" s="47"/>
      <c r="H36" s="47"/>
      <c r="I36" s="47"/>
      <c r="J36" s="47"/>
      <c r="K36" s="47"/>
      <c r="L36" s="742">
        <v>0.15425999999999998</v>
      </c>
      <c r="M36" s="742">
        <v>0.17709</v>
      </c>
      <c r="N36" s="742">
        <v>0.16434000000000001</v>
      </c>
      <c r="O36" s="742">
        <v>0.16841999999999999</v>
      </c>
      <c r="P36" s="742">
        <v>0.16184000000000001</v>
      </c>
      <c r="Q36" s="742">
        <v>0.17202999999999999</v>
      </c>
      <c r="R36" s="742">
        <v>0.152</v>
      </c>
      <c r="S36" s="742">
        <v>0.15322999999999998</v>
      </c>
      <c r="T36" s="742">
        <v>0.15987999999999999</v>
      </c>
      <c r="U36" s="742">
        <v>0.12611</v>
      </c>
      <c r="V36" s="742">
        <v>0.13336000000000001</v>
      </c>
      <c r="W36" s="742">
        <v>0.13300000000000001</v>
      </c>
      <c r="X36" s="742">
        <v>0.11081999999999999</v>
      </c>
      <c r="Y36" s="742">
        <v>0.10787000000000001</v>
      </c>
      <c r="Z36" s="742">
        <v>0.10684</v>
      </c>
      <c r="AA36" s="742">
        <v>0.10992</v>
      </c>
      <c r="AB36" s="742">
        <v>0.10429000000000001</v>
      </c>
      <c r="AC36" s="742">
        <v>0.11602</v>
      </c>
      <c r="AD36" s="742">
        <v>0.12456999999999999</v>
      </c>
      <c r="AE36" s="742">
        <v>0.12392</v>
      </c>
      <c r="AF36" s="742">
        <v>0.13783000000000001</v>
      </c>
      <c r="AG36" s="742">
        <v>0.14818000000000001</v>
      </c>
      <c r="AH36" s="742">
        <v>0.14801</v>
      </c>
      <c r="AI36" s="742">
        <v>0.15955000000000003</v>
      </c>
    </row>
    <row r="37" spans="1:35" x14ac:dyDescent="0.2">
      <c r="B37" s="7" t="s">
        <v>98</v>
      </c>
      <c r="C37" s="46" t="s">
        <v>10</v>
      </c>
      <c r="D37" s="47"/>
      <c r="E37" s="47"/>
      <c r="F37" s="47"/>
      <c r="G37" s="47"/>
      <c r="H37" s="47"/>
      <c r="I37" s="47"/>
      <c r="J37" s="47"/>
      <c r="K37" s="47"/>
      <c r="L37" s="742">
        <v>4.0689999999999997E-2</v>
      </c>
      <c r="M37" s="742">
        <v>1.9309999999999997E-2</v>
      </c>
      <c r="N37" s="742">
        <v>7.4800000000000005E-3</v>
      </c>
      <c r="O37" s="742">
        <v>1.1009999999999999E-2</v>
      </c>
      <c r="P37" s="742">
        <v>1.8679999999999999E-2</v>
      </c>
      <c r="Q37" s="742">
        <v>2.1729999999999999E-2</v>
      </c>
      <c r="R37" s="742">
        <v>0.16338</v>
      </c>
      <c r="S37" s="742">
        <v>0.12199</v>
      </c>
      <c r="T37" s="742">
        <v>2.2929999999999999E-2</v>
      </c>
      <c r="U37" s="742">
        <v>2.648E-2</v>
      </c>
      <c r="V37" s="742">
        <v>3.1809999999999998E-2</v>
      </c>
      <c r="W37" s="742">
        <v>2.4750000000000001E-2</v>
      </c>
      <c r="X37" s="742">
        <v>0.10645</v>
      </c>
      <c r="Y37" s="742">
        <v>5.2670000000000002E-2</v>
      </c>
      <c r="Z37" s="742">
        <v>0.10799226648351649</v>
      </c>
      <c r="AA37" s="742">
        <v>0.10335928571428572</v>
      </c>
      <c r="AB37" s="742">
        <v>0.11023928571428572</v>
      </c>
      <c r="AC37" s="742">
        <v>0.10933657142857142</v>
      </c>
      <c r="AD37" s="742">
        <v>0.10187928571428571</v>
      </c>
      <c r="AE37" s="742">
        <v>0.10482928571428572</v>
      </c>
      <c r="AF37" s="742">
        <v>0.12175928571428571</v>
      </c>
      <c r="AG37" s="742">
        <v>0.23490686813186812</v>
      </c>
      <c r="AH37" s="742">
        <v>0.31272214285714289</v>
      </c>
      <c r="AI37" s="742">
        <v>0.34937214285714285</v>
      </c>
    </row>
    <row r="38" spans="1:35" x14ac:dyDescent="0.2">
      <c r="B38" s="47" t="s">
        <v>99</v>
      </c>
      <c r="C38" s="46" t="s">
        <v>100</v>
      </c>
      <c r="D38" s="47"/>
      <c r="E38" s="47"/>
      <c r="F38" s="47"/>
      <c r="G38" s="47"/>
      <c r="H38" s="47"/>
      <c r="I38" s="47"/>
      <c r="J38" s="47"/>
      <c r="K38" s="47"/>
      <c r="L38" s="742">
        <v>8.6599999999999993E-3</v>
      </c>
      <c r="M38" s="742">
        <v>1.2600000000000001E-3</v>
      </c>
      <c r="N38" s="742">
        <v>1.2800000000000001E-3</v>
      </c>
      <c r="O38" s="742">
        <v>1.33E-3</v>
      </c>
      <c r="P38" s="742">
        <v>1.3500000000000001E-3</v>
      </c>
      <c r="Q38" s="742">
        <v>2.8599999999999997E-3</v>
      </c>
      <c r="R38" s="742">
        <v>6.1999999999999998E-3</v>
      </c>
      <c r="S38" s="742">
        <v>6.1399999999999996E-3</v>
      </c>
      <c r="T38" s="742">
        <v>7.5799999999999999E-3</v>
      </c>
      <c r="U38" s="742">
        <v>1.125E-2</v>
      </c>
      <c r="V38" s="742">
        <v>2.0500000000000001E-2</v>
      </c>
      <c r="W38" s="742">
        <v>2.6519999999999998E-2</v>
      </c>
      <c r="X38" s="742">
        <v>6.4640000000000003E-2</v>
      </c>
      <c r="Y38" s="742">
        <v>7.5749999999999998E-2</v>
      </c>
      <c r="Z38" s="742">
        <v>7.1650000000000005E-2</v>
      </c>
      <c r="AA38" s="742">
        <v>7.2059999999999999E-2</v>
      </c>
      <c r="AB38" s="742">
        <v>8.1250000000000003E-2</v>
      </c>
      <c r="AC38" s="742">
        <v>7.848999999999999E-2</v>
      </c>
      <c r="AD38" s="742">
        <v>8.4309999999999996E-2</v>
      </c>
      <c r="AE38" s="742">
        <v>8.0519999999999994E-2</v>
      </c>
      <c r="AF38" s="742">
        <v>8.9090000000000003E-2</v>
      </c>
      <c r="AG38" s="742">
        <v>6.7170000000000007E-2</v>
      </c>
      <c r="AH38" s="742">
        <v>6.1859999999999998E-2</v>
      </c>
      <c r="AI38" s="742">
        <v>4.6609999999999999E-2</v>
      </c>
    </row>
    <row r="39" spans="1:35" x14ac:dyDescent="0.2">
      <c r="B39" s="47" t="s">
        <v>101</v>
      </c>
      <c r="C39" s="46" t="s">
        <v>12</v>
      </c>
      <c r="D39" s="47"/>
      <c r="E39" s="47"/>
      <c r="F39" s="47"/>
      <c r="G39" s="47"/>
      <c r="H39" s="47"/>
      <c r="I39" s="47"/>
      <c r="J39" s="47"/>
      <c r="K39" s="47"/>
      <c r="L39" s="742">
        <v>1.9199999999999998E-3</v>
      </c>
      <c r="M39" s="742">
        <v>1.8600000000000001E-3</v>
      </c>
      <c r="N39" s="742">
        <v>7.7000000000000007E-4</v>
      </c>
      <c r="O39" s="742">
        <v>9.5E-4</v>
      </c>
      <c r="P39" s="742">
        <v>7.7999999999999999E-4</v>
      </c>
      <c r="Q39" s="742">
        <v>2.8500000000000001E-3</v>
      </c>
      <c r="R39" s="742">
        <v>2.7400000000000002E-3</v>
      </c>
      <c r="S39" s="742">
        <v>2.6700000000000001E-3</v>
      </c>
      <c r="T39" s="742">
        <v>2.6800000000000001E-3</v>
      </c>
      <c r="U39" s="742">
        <v>2.7599999999999999E-3</v>
      </c>
      <c r="V39" s="742">
        <v>2.0200000000000001E-3</v>
      </c>
      <c r="W39" s="742">
        <v>1.2800000000000001E-3</v>
      </c>
      <c r="X39" s="742">
        <v>1.48E-3</v>
      </c>
      <c r="Y39" s="742">
        <v>1.2840000000000001E-2</v>
      </c>
      <c r="Z39" s="742">
        <v>8.8770000000000002E-2</v>
      </c>
      <c r="AA39" s="742">
        <v>6.4750000000000002E-2</v>
      </c>
      <c r="AB39" s="742">
        <v>6.114E-2</v>
      </c>
      <c r="AC39" s="742">
        <v>9.5199999999999989E-3</v>
      </c>
      <c r="AD39" s="742">
        <v>1.311E-2</v>
      </c>
      <c r="AE39" s="742">
        <v>3.5549999999999998E-2</v>
      </c>
      <c r="AF39" s="742">
        <v>0.10251</v>
      </c>
      <c r="AG39" s="742">
        <v>0.10195</v>
      </c>
      <c r="AH39" s="742">
        <v>0.11037999999999999</v>
      </c>
      <c r="AI39" s="742">
        <v>4.2759999999999999E-2</v>
      </c>
    </row>
    <row r="40" spans="1:35" s="66" customFormat="1" ht="20.100000000000001" customHeight="1" x14ac:dyDescent="0.2">
      <c r="B40" s="62"/>
      <c r="C40" s="51" t="s">
        <v>35</v>
      </c>
      <c r="D40" s="38">
        <f t="shared" ref="D40:L40" si="10">SUM(D31:D39)</f>
        <v>0</v>
      </c>
      <c r="E40" s="38">
        <f t="shared" si="10"/>
        <v>0</v>
      </c>
      <c r="F40" s="38">
        <f t="shared" si="10"/>
        <v>0</v>
      </c>
      <c r="G40" s="38">
        <f t="shared" si="10"/>
        <v>0</v>
      </c>
      <c r="H40" s="38">
        <f t="shared" si="10"/>
        <v>0</v>
      </c>
      <c r="I40" s="38">
        <f t="shared" si="10"/>
        <v>0</v>
      </c>
      <c r="J40" s="38">
        <f t="shared" si="10"/>
        <v>0</v>
      </c>
      <c r="K40" s="38">
        <f t="shared" si="10"/>
        <v>0</v>
      </c>
      <c r="L40" s="743">
        <f t="shared" si="10"/>
        <v>8.257243391469272</v>
      </c>
      <c r="M40" s="743">
        <f t="shared" ref="M40:AE40" si="11">SUM(M31:M39)</f>
        <v>8.6374538321433025</v>
      </c>
      <c r="N40" s="743">
        <f t="shared" si="11"/>
        <v>8.6722228886201993</v>
      </c>
      <c r="O40" s="743">
        <f t="shared" si="11"/>
        <v>7.7805580345294727</v>
      </c>
      <c r="P40" s="743">
        <f t="shared" si="11"/>
        <v>8.1561878050000018</v>
      </c>
      <c r="Q40" s="743">
        <f t="shared" si="11"/>
        <v>8.4604585140571444</v>
      </c>
      <c r="R40" s="743">
        <f t="shared" si="11"/>
        <v>8.2698362196977993</v>
      </c>
      <c r="S40" s="743">
        <f t="shared" si="11"/>
        <v>9.2326184528846191</v>
      </c>
      <c r="T40" s="743">
        <f t="shared" si="11"/>
        <v>9.0403650839285721</v>
      </c>
      <c r="U40" s="743">
        <f t="shared" si="11"/>
        <v>8.7660154151373622</v>
      </c>
      <c r="V40" s="743">
        <f t="shared" si="11"/>
        <v>8.7197075820329673</v>
      </c>
      <c r="W40" s="743">
        <f t="shared" si="11"/>
        <v>8.9528799751373551</v>
      </c>
      <c r="X40" s="743">
        <f t="shared" si="11"/>
        <v>8.8083461252747295</v>
      </c>
      <c r="Y40" s="743">
        <f t="shared" si="11"/>
        <v>8.1013260698941796</v>
      </c>
      <c r="Z40" s="743">
        <f t="shared" si="11"/>
        <v>8.7824895879120888</v>
      </c>
      <c r="AA40" s="743">
        <f t="shared" si="11"/>
        <v>8.5635576373626385</v>
      </c>
      <c r="AB40" s="743">
        <f t="shared" si="11"/>
        <v>8.6266056318681326</v>
      </c>
      <c r="AC40" s="743">
        <f t="shared" si="11"/>
        <v>9.4526159915384618</v>
      </c>
      <c r="AD40" s="743">
        <f t="shared" si="11"/>
        <v>9.1258139010989012</v>
      </c>
      <c r="AE40" s="743">
        <f t="shared" si="11"/>
        <v>8.6251635164835179</v>
      </c>
      <c r="AF40" s="743">
        <f t="shared" ref="AF40:AG40" si="12">SUM(AF31:AF39)</f>
        <v>8.8439262128612128</v>
      </c>
      <c r="AG40" s="743">
        <f t="shared" si="12"/>
        <v>8.9332009065934059</v>
      </c>
      <c r="AH40" s="743">
        <f t="shared" ref="AH40:AI40" si="13">SUM(AH31:AH39)</f>
        <v>9.1905132829670304</v>
      </c>
      <c r="AI40" s="743">
        <f t="shared" si="13"/>
        <v>9.641573430419248</v>
      </c>
    </row>
    <row r="41" spans="1:35" s="2" customFormat="1" ht="20.100000000000001" customHeight="1" x14ac:dyDescent="0.2">
      <c r="A41" s="57"/>
      <c r="B41" s="737" t="s">
        <v>41</v>
      </c>
      <c r="C41" s="738"/>
      <c r="D41" s="739"/>
      <c r="E41" s="739"/>
      <c r="F41" s="739"/>
      <c r="G41" s="739"/>
      <c r="H41" s="739"/>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row>
    <row r="42" spans="1:35" ht="20.100000000000001" customHeight="1" x14ac:dyDescent="0.2">
      <c r="A42" t="s">
        <v>41</v>
      </c>
      <c r="B42" s="47" t="s">
        <v>88</v>
      </c>
      <c r="C42" s="46" t="s">
        <v>1</v>
      </c>
      <c r="D42" s="47"/>
      <c r="E42" s="47"/>
      <c r="F42" s="47"/>
      <c r="G42" s="47"/>
      <c r="H42" s="47"/>
      <c r="I42" s="47"/>
      <c r="J42" s="47"/>
      <c r="K42" s="47"/>
      <c r="L42" s="742">
        <v>12.646450000000002</v>
      </c>
      <c r="M42" s="742">
        <v>12.758120000000002</v>
      </c>
      <c r="N42" s="742">
        <v>11.868729999999999</v>
      </c>
      <c r="O42" s="742">
        <v>11.771420000000001</v>
      </c>
      <c r="P42" s="742">
        <v>12.47559</v>
      </c>
      <c r="Q42" s="742">
        <v>13.04364</v>
      </c>
      <c r="R42" s="742">
        <v>13.41094</v>
      </c>
      <c r="S42" s="742">
        <v>12.998569999999999</v>
      </c>
      <c r="T42" s="742">
        <v>12.65437</v>
      </c>
      <c r="U42" s="742">
        <v>12.920669999999999</v>
      </c>
      <c r="V42" s="742">
        <v>13.66231</v>
      </c>
      <c r="W42" s="742">
        <v>13.752872499999999</v>
      </c>
      <c r="X42" s="742">
        <v>14.539797500000001</v>
      </c>
      <c r="Y42" s="742">
        <v>15.577932499999999</v>
      </c>
      <c r="Z42" s="742">
        <v>15.966395</v>
      </c>
      <c r="AA42" s="742">
        <v>18.386195000000001</v>
      </c>
      <c r="AB42" s="742">
        <v>19.858052499999999</v>
      </c>
      <c r="AC42" s="742">
        <v>18.6777975</v>
      </c>
      <c r="AD42" s="742">
        <v>18.132989138755981</v>
      </c>
      <c r="AE42" s="742">
        <v>17.509540767195766</v>
      </c>
      <c r="AF42" s="742">
        <v>18.846397198879554</v>
      </c>
      <c r="AG42" s="742">
        <v>19.611344389632112</v>
      </c>
      <c r="AH42" s="742">
        <v>20.168067173913045</v>
      </c>
      <c r="AI42" s="742">
        <v>20.371011121212121</v>
      </c>
    </row>
    <row r="43" spans="1:35" x14ac:dyDescent="0.2">
      <c r="B43" s="47" t="s">
        <v>89</v>
      </c>
      <c r="C43" s="46" t="s">
        <v>90</v>
      </c>
      <c r="D43" s="47"/>
      <c r="E43" s="47"/>
      <c r="F43" s="47"/>
      <c r="G43" s="47"/>
      <c r="H43" s="47"/>
      <c r="I43" s="47"/>
      <c r="J43" s="47"/>
      <c r="K43" s="47"/>
      <c r="L43" s="742">
        <v>6.1777799999999994</v>
      </c>
      <c r="M43" s="742">
        <v>6.5824199999999999</v>
      </c>
      <c r="N43" s="742">
        <v>6.4250400000000001</v>
      </c>
      <c r="O43" s="742">
        <v>6.5254500000000002</v>
      </c>
      <c r="P43" s="742">
        <v>6.3320699999999999</v>
      </c>
      <c r="Q43" s="742">
        <v>6.4234399999999994</v>
      </c>
      <c r="R43" s="742">
        <v>6.7591200000000002</v>
      </c>
      <c r="S43" s="742">
        <v>6.4407500000000004</v>
      </c>
      <c r="T43" s="742">
        <v>6.5478699999999996</v>
      </c>
      <c r="U43" s="742">
        <v>6.7279200000000001</v>
      </c>
      <c r="V43" s="742">
        <v>6.3130500000000005</v>
      </c>
      <c r="W43" s="742">
        <v>6.0989700000000004</v>
      </c>
      <c r="X43" s="742">
        <v>6.29474</v>
      </c>
      <c r="Y43" s="742">
        <v>6.5752700000000006</v>
      </c>
      <c r="Z43" s="742">
        <v>6.7349399999999999</v>
      </c>
      <c r="AA43" s="742">
        <v>7.0401699999999998</v>
      </c>
      <c r="AB43" s="742">
        <v>7.1587899999999998</v>
      </c>
      <c r="AC43" s="742">
        <v>7.1641899999999996</v>
      </c>
      <c r="AD43" s="742">
        <v>7.4491300000000003</v>
      </c>
      <c r="AE43" s="742">
        <v>7.7880699999999994</v>
      </c>
      <c r="AF43" s="742">
        <v>8.3484699999999989</v>
      </c>
      <c r="AG43" s="742">
        <v>8.6581399999999995</v>
      </c>
      <c r="AH43" s="742">
        <v>8.9303999999999988</v>
      </c>
      <c r="AI43" s="742">
        <v>9.3729999999999993</v>
      </c>
    </row>
    <row r="44" spans="1:35" x14ac:dyDescent="0.2">
      <c r="B44" s="47" t="s">
        <v>91</v>
      </c>
      <c r="C44" s="46" t="s">
        <v>92</v>
      </c>
      <c r="D44" s="47"/>
      <c r="E44" s="47"/>
      <c r="F44" s="47"/>
      <c r="G44" s="47"/>
      <c r="H44" s="47"/>
      <c r="I44" s="47"/>
      <c r="J44" s="47"/>
      <c r="K44" s="47"/>
      <c r="L44" s="742">
        <v>2.34667</v>
      </c>
      <c r="M44" s="742">
        <v>2.40036</v>
      </c>
      <c r="N44" s="742">
        <v>2.4443200000000003</v>
      </c>
      <c r="O44" s="742">
        <v>2.6136999999999997</v>
      </c>
      <c r="P44" s="742">
        <v>2.7744499999999999</v>
      </c>
      <c r="Q44" s="742">
        <v>2.9294699999999998</v>
      </c>
      <c r="R44" s="742">
        <v>3.0416300000000001</v>
      </c>
      <c r="S44" s="742">
        <v>2.9733800000000001</v>
      </c>
      <c r="T44" s="742">
        <v>2.6547800000000001</v>
      </c>
      <c r="U44" s="742">
        <v>2.2738800000000001</v>
      </c>
      <c r="V44" s="742">
        <v>2.3471199999999999</v>
      </c>
      <c r="W44" s="742">
        <v>2.4896199999999999</v>
      </c>
      <c r="X44" s="742">
        <v>3.4435799999999999</v>
      </c>
      <c r="Y44" s="742">
        <v>2.7923899999999997</v>
      </c>
      <c r="Z44" s="742">
        <v>2.7577800000000003</v>
      </c>
      <c r="AA44" s="742">
        <v>2.9533100000000001</v>
      </c>
      <c r="AB44" s="742">
        <v>2.9720800000000001</v>
      </c>
      <c r="AC44" s="742">
        <v>2.9625100000000004</v>
      </c>
      <c r="AD44" s="742">
        <v>2.9119200000000003</v>
      </c>
      <c r="AE44" s="742">
        <v>2.9573700000000001</v>
      </c>
      <c r="AF44" s="742">
        <v>2.9663300000000001</v>
      </c>
      <c r="AG44" s="742">
        <v>2.95404</v>
      </c>
      <c r="AH44" s="742">
        <v>3.1186199999999999</v>
      </c>
      <c r="AI44" s="742">
        <v>3.2453799999999999</v>
      </c>
    </row>
    <row r="45" spans="1:35" x14ac:dyDescent="0.2">
      <c r="B45" s="47" t="s">
        <v>93</v>
      </c>
      <c r="C45" s="46" t="s">
        <v>94</v>
      </c>
      <c r="D45" s="47"/>
      <c r="E45" s="47"/>
      <c r="F45" s="47"/>
      <c r="G45" s="47"/>
      <c r="H45" s="47"/>
      <c r="I45" s="47"/>
      <c r="J45" s="47"/>
      <c r="K45" s="47"/>
      <c r="L45" s="742">
        <v>8.1927527689909692</v>
      </c>
      <c r="M45" s="742">
        <v>7.8018305400033938</v>
      </c>
      <c r="N45" s="742">
        <v>7.7184437606787437</v>
      </c>
      <c r="O45" s="742">
        <v>7.6733347606867763</v>
      </c>
      <c r="P45" s="742">
        <v>7.675588298888889</v>
      </c>
      <c r="Q45" s="742">
        <v>7.2678717671999999</v>
      </c>
      <c r="R45" s="742">
        <v>7.3153111857692323</v>
      </c>
      <c r="S45" s="742">
        <v>7.7388032953846162</v>
      </c>
      <c r="T45" s="742">
        <v>7.4978523230769234</v>
      </c>
      <c r="U45" s="742">
        <v>7.2932399226923073</v>
      </c>
      <c r="V45" s="742">
        <v>7.4095261603846154</v>
      </c>
      <c r="W45" s="742">
        <v>7.6560551100000005</v>
      </c>
      <c r="X45" s="742">
        <v>7.771647484615384</v>
      </c>
      <c r="Y45" s="742">
        <v>8.1355643442857133</v>
      </c>
      <c r="Z45" s="742">
        <v>9.4253589010988996</v>
      </c>
      <c r="AA45" s="742">
        <v>10.150384271978023</v>
      </c>
      <c r="AB45" s="742">
        <v>10.435877445054944</v>
      </c>
      <c r="AC45" s="742">
        <v>10.115523685714287</v>
      </c>
      <c r="AD45" s="742">
        <v>10.342908736263736</v>
      </c>
      <c r="AE45" s="742">
        <v>10.100893681318679</v>
      </c>
      <c r="AF45" s="742">
        <v>10.312616335978834</v>
      </c>
      <c r="AG45" s="742">
        <v>10.431164532967031</v>
      </c>
      <c r="AH45" s="742">
        <v>10.833446675824174</v>
      </c>
      <c r="AI45" s="742">
        <v>11.878771579670328</v>
      </c>
    </row>
    <row r="46" spans="1:35" x14ac:dyDescent="0.2">
      <c r="B46" s="47" t="s">
        <v>95</v>
      </c>
      <c r="C46" s="46" t="s">
        <v>96</v>
      </c>
      <c r="D46" s="47"/>
      <c r="E46" s="47"/>
      <c r="F46" s="47"/>
      <c r="G46" s="47"/>
      <c r="H46" s="47"/>
      <c r="I46" s="47"/>
      <c r="J46" s="47"/>
      <c r="K46" s="47"/>
      <c r="L46" s="742">
        <v>17.378221550892857</v>
      </c>
      <c r="M46" s="742">
        <v>17.184047492170311</v>
      </c>
      <c r="N46" s="742">
        <v>14.433698731285679</v>
      </c>
      <c r="O46" s="742">
        <v>13.532627348677893</v>
      </c>
      <c r="P46" s="742">
        <v>13.004593551085367</v>
      </c>
      <c r="Q46" s="742">
        <v>13.065911643339209</v>
      </c>
      <c r="R46" s="742">
        <v>13.017151835862059</v>
      </c>
      <c r="S46" s="742">
        <v>13.525959133081058</v>
      </c>
      <c r="T46" s="742">
        <v>14.114588595403506</v>
      </c>
      <c r="U46" s="742">
        <v>14.075143766844182</v>
      </c>
      <c r="V46" s="742">
        <v>14.296314760942677</v>
      </c>
      <c r="W46" s="742">
        <v>15.115182045123843</v>
      </c>
      <c r="X46" s="742">
        <v>15.0991735989011</v>
      </c>
      <c r="Y46" s="742">
        <v>16.099908057142855</v>
      </c>
      <c r="Z46" s="742">
        <v>15.951004047619048</v>
      </c>
      <c r="AA46" s="742">
        <v>16.133137376373629</v>
      </c>
      <c r="AB46" s="742">
        <v>16.069043777472526</v>
      </c>
      <c r="AC46" s="742">
        <v>16.171736349206348</v>
      </c>
      <c r="AD46" s="742">
        <v>16.200090810439558</v>
      </c>
      <c r="AE46" s="742">
        <v>16.328061414835165</v>
      </c>
      <c r="AF46" s="742">
        <v>16.260617637362639</v>
      </c>
      <c r="AG46" s="742">
        <v>16.154679395604397</v>
      </c>
      <c r="AH46" s="742">
        <v>16.800723379120878</v>
      </c>
      <c r="AI46" s="742">
        <v>16.757055741758244</v>
      </c>
    </row>
    <row r="47" spans="1:35" x14ac:dyDescent="0.2">
      <c r="B47" s="7" t="s">
        <v>97</v>
      </c>
      <c r="C47" s="46" t="s">
        <v>9</v>
      </c>
      <c r="D47" s="47"/>
      <c r="E47" s="47"/>
      <c r="F47" s="47"/>
      <c r="G47" s="47"/>
      <c r="H47" s="47"/>
      <c r="I47" s="47"/>
      <c r="J47" s="47"/>
      <c r="K47" s="47"/>
      <c r="L47" s="742">
        <v>0.92428999999999994</v>
      </c>
      <c r="M47" s="742">
        <v>1.1127499999999999</v>
      </c>
      <c r="N47" s="742">
        <v>1.15059</v>
      </c>
      <c r="O47" s="742">
        <v>1.12453</v>
      </c>
      <c r="P47" s="742">
        <v>1.25414</v>
      </c>
      <c r="Q47" s="742">
        <v>1.4123800000000002</v>
      </c>
      <c r="R47" s="742">
        <v>1.48075</v>
      </c>
      <c r="S47" s="742">
        <v>1.47641</v>
      </c>
      <c r="T47" s="742">
        <v>1.4594400000000001</v>
      </c>
      <c r="U47" s="742">
        <v>1.4495100000000001</v>
      </c>
      <c r="V47" s="742">
        <v>1.5856300000000001</v>
      </c>
      <c r="W47" s="742">
        <v>1.50956</v>
      </c>
      <c r="X47" s="742">
        <v>1.5553800000000002</v>
      </c>
      <c r="Y47" s="742">
        <v>1.57799</v>
      </c>
      <c r="Z47" s="742">
        <v>1.60541</v>
      </c>
      <c r="AA47" s="742">
        <v>1.6767300000000001</v>
      </c>
      <c r="AB47" s="742">
        <v>1.64805</v>
      </c>
      <c r="AC47" s="742">
        <v>1.6542000000000001</v>
      </c>
      <c r="AD47" s="742">
        <v>1.6267400000000001</v>
      </c>
      <c r="AE47" s="742">
        <v>1.6423299999999998</v>
      </c>
      <c r="AF47" s="742">
        <v>1.6717500000000001</v>
      </c>
      <c r="AG47" s="742">
        <v>1.67943</v>
      </c>
      <c r="AH47" s="742">
        <v>1.7225899999999998</v>
      </c>
      <c r="AI47" s="742">
        <v>1.6660999999999999</v>
      </c>
    </row>
    <row r="48" spans="1:35" x14ac:dyDescent="0.2">
      <c r="B48" s="7" t="s">
        <v>98</v>
      </c>
      <c r="C48" s="46" t="s">
        <v>10</v>
      </c>
      <c r="D48" s="47"/>
      <c r="E48" s="47"/>
      <c r="F48" s="47"/>
      <c r="G48" s="47"/>
      <c r="H48" s="47"/>
      <c r="I48" s="47"/>
      <c r="J48" s="47"/>
      <c r="K48" s="47"/>
      <c r="L48" s="742">
        <v>5.399490517835309</v>
      </c>
      <c r="M48" s="742">
        <v>5.8134326155219629</v>
      </c>
      <c r="N48" s="742">
        <v>6.6140464666364682</v>
      </c>
      <c r="O48" s="742">
        <v>8.2290266484609127</v>
      </c>
      <c r="P48" s="742">
        <v>7.9847482144444442</v>
      </c>
      <c r="Q48" s="742">
        <v>8.2303642792000016</v>
      </c>
      <c r="R48" s="742">
        <v>8.8687508330769234</v>
      </c>
      <c r="S48" s="742">
        <v>9.7317789461538453</v>
      </c>
      <c r="T48" s="742">
        <v>10.578884206923076</v>
      </c>
      <c r="U48" s="742">
        <v>10.859940873846153</v>
      </c>
      <c r="V48" s="742">
        <v>10.934078402307692</v>
      </c>
      <c r="W48" s="742">
        <v>10.33190768923077</v>
      </c>
      <c r="X48" s="742">
        <v>10.235559907417585</v>
      </c>
      <c r="Y48" s="742">
        <v>10.248489597142857</v>
      </c>
      <c r="Z48" s="742">
        <v>10.240809018111518</v>
      </c>
      <c r="AA48" s="742">
        <v>10.342933145604396</v>
      </c>
      <c r="AB48" s="742">
        <v>9.835310109890111</v>
      </c>
      <c r="AC48" s="742">
        <v>10.374218292698412</v>
      </c>
      <c r="AD48" s="742">
        <v>10.017349865384615</v>
      </c>
      <c r="AE48" s="742">
        <v>9.9414458598901092</v>
      </c>
      <c r="AF48" s="742">
        <v>10.061244598494097</v>
      </c>
      <c r="AG48" s="742">
        <v>10.523166714285715</v>
      </c>
      <c r="AH48" s="742">
        <v>10.59477295054945</v>
      </c>
      <c r="AI48" s="742">
        <v>10.8144026510989</v>
      </c>
    </row>
    <row r="49" spans="1:35" x14ac:dyDescent="0.2">
      <c r="B49" s="47" t="s">
        <v>99</v>
      </c>
      <c r="C49" s="46" t="s">
        <v>100</v>
      </c>
      <c r="D49" s="47"/>
      <c r="E49" s="47"/>
      <c r="F49" s="47"/>
      <c r="G49" s="47"/>
      <c r="H49" s="47"/>
      <c r="I49" s="47"/>
      <c r="J49" s="47"/>
      <c r="K49" s="47"/>
      <c r="L49" s="742">
        <v>1.3046</v>
      </c>
      <c r="M49" s="742">
        <v>1.0972999999999999</v>
      </c>
      <c r="N49" s="742">
        <v>1.2361099999999998</v>
      </c>
      <c r="O49" s="742">
        <v>1.27654</v>
      </c>
      <c r="P49" s="742">
        <v>1.3487</v>
      </c>
      <c r="Q49" s="742">
        <v>1.3629100000000001</v>
      </c>
      <c r="R49" s="742">
        <v>1.48549</v>
      </c>
      <c r="S49" s="742">
        <v>1.58403</v>
      </c>
      <c r="T49" s="742">
        <v>1.5349300000000001</v>
      </c>
      <c r="U49" s="742">
        <v>1.6238900000000001</v>
      </c>
      <c r="V49" s="742">
        <v>1.71746</v>
      </c>
      <c r="W49" s="742">
        <v>1.7282500000000001</v>
      </c>
      <c r="X49" s="742">
        <v>1.7467600000000001</v>
      </c>
      <c r="Y49" s="742">
        <v>1.9190199999999999</v>
      </c>
      <c r="Z49" s="742">
        <v>2.0080299999999998</v>
      </c>
      <c r="AA49" s="742">
        <v>2.2480700000000002</v>
      </c>
      <c r="AB49" s="742">
        <v>2.2893600000000003</v>
      </c>
      <c r="AC49" s="742">
        <v>2.4183300000000001</v>
      </c>
      <c r="AD49" s="742">
        <v>2.5197800000000004</v>
      </c>
      <c r="AE49" s="742">
        <v>2.4459599999999999</v>
      </c>
      <c r="AF49" s="742">
        <v>2.4918200000000001</v>
      </c>
      <c r="AG49" s="742">
        <v>2.5235599999999998</v>
      </c>
      <c r="AH49" s="742">
        <v>2.6113600000000003</v>
      </c>
      <c r="AI49" s="742">
        <v>2.5619099999999997</v>
      </c>
    </row>
    <row r="50" spans="1:35" x14ac:dyDescent="0.2">
      <c r="B50" s="47" t="s">
        <v>101</v>
      </c>
      <c r="C50" s="46" t="s">
        <v>12</v>
      </c>
      <c r="D50" s="47"/>
      <c r="E50" s="47"/>
      <c r="F50" s="47"/>
      <c r="G50" s="47"/>
      <c r="H50" s="47"/>
      <c r="I50" s="47"/>
      <c r="J50" s="47"/>
      <c r="K50" s="47"/>
      <c r="L50" s="742">
        <v>5.7950000000000002E-2</v>
      </c>
      <c r="M50" s="742">
        <v>5.2719999999999996E-2</v>
      </c>
      <c r="N50" s="742">
        <v>4.4209999999999999E-2</v>
      </c>
      <c r="O50" s="742">
        <v>3.8630000000000005E-2</v>
      </c>
      <c r="P50" s="742">
        <v>4.428E-2</v>
      </c>
      <c r="Q50" s="742">
        <v>5.0250000000000003E-2</v>
      </c>
      <c r="R50" s="742">
        <v>4.4219999999999995E-2</v>
      </c>
      <c r="S50" s="742">
        <v>5.3929999999999999E-2</v>
      </c>
      <c r="T50" s="742">
        <v>4.446E-2</v>
      </c>
      <c r="U50" s="742">
        <v>3.4770000000000002E-2</v>
      </c>
      <c r="V50" s="742">
        <v>3.116E-2</v>
      </c>
      <c r="W50" s="742">
        <v>2.649E-2</v>
      </c>
      <c r="X50" s="742">
        <v>2.9250000000000002E-2</v>
      </c>
      <c r="Y50" s="742">
        <v>2.2239999999999999E-2</v>
      </c>
      <c r="Z50" s="742">
        <v>2.562E-2</v>
      </c>
      <c r="AA50" s="742">
        <v>2.4760000000000001E-2</v>
      </c>
      <c r="AB50" s="742">
        <v>3.7270000000000005E-2</v>
      </c>
      <c r="AC50" s="742">
        <v>3.2100000000000004E-2</v>
      </c>
      <c r="AD50" s="742">
        <v>4.0280000000000003E-2</v>
      </c>
      <c r="AE50" s="742">
        <v>8.5589999999999999E-2</v>
      </c>
      <c r="AF50" s="742">
        <v>8.6169999999999997E-2</v>
      </c>
      <c r="AG50" s="742">
        <v>8.9329999999999993E-2</v>
      </c>
      <c r="AH50" s="742">
        <v>9.1389999999999999E-2</v>
      </c>
      <c r="AI50" s="742">
        <v>0.11161</v>
      </c>
    </row>
    <row r="51" spans="1:35" x14ac:dyDescent="0.2">
      <c r="B51" s="47" t="s">
        <v>102</v>
      </c>
      <c r="C51" s="46" t="s">
        <v>103</v>
      </c>
      <c r="D51" s="47"/>
      <c r="E51" s="47"/>
      <c r="F51" s="47"/>
      <c r="G51" s="47"/>
      <c r="H51" s="47"/>
      <c r="I51" s="47"/>
      <c r="J51" s="47"/>
      <c r="K51" s="47"/>
      <c r="L51" s="742">
        <v>0.11131000000000001</v>
      </c>
      <c r="M51" s="742">
        <v>0.14019999999999999</v>
      </c>
      <c r="N51" s="742">
        <v>0.15034999999999998</v>
      </c>
      <c r="O51" s="742">
        <v>0.18862999999999999</v>
      </c>
      <c r="P51" s="742">
        <v>0.20913999999999999</v>
      </c>
      <c r="Q51" s="742">
        <v>0.24052999999999999</v>
      </c>
      <c r="R51" s="742">
        <v>0.26329000000000002</v>
      </c>
      <c r="S51" s="742">
        <v>0.29866000000000004</v>
      </c>
      <c r="T51" s="742">
        <v>0.28649999999999998</v>
      </c>
      <c r="U51" s="742">
        <v>0.31786999999999999</v>
      </c>
      <c r="V51" s="742">
        <v>0.33535999999999999</v>
      </c>
      <c r="W51" s="742">
        <v>0.39321</v>
      </c>
      <c r="X51" s="742">
        <v>0.44556999999999997</v>
      </c>
      <c r="Y51" s="742">
        <v>0.45629000000000003</v>
      </c>
      <c r="Z51" s="742">
        <v>0.49047000000000002</v>
      </c>
      <c r="AA51" s="742">
        <v>0.6053099999999999</v>
      </c>
      <c r="AB51" s="742">
        <v>0.88358999999999999</v>
      </c>
      <c r="AC51" s="742">
        <v>1.0077100000000001</v>
      </c>
      <c r="AD51" s="742">
        <v>1.1068499999999999</v>
      </c>
      <c r="AE51" s="742">
        <v>1.2250999999999999</v>
      </c>
      <c r="AF51" s="742">
        <v>1.3822300000000001</v>
      </c>
      <c r="AG51" s="742">
        <v>1.7391400000000001</v>
      </c>
      <c r="AH51" s="742">
        <v>1.9937199999999999</v>
      </c>
      <c r="AI51" s="742">
        <v>1.7467200000000001</v>
      </c>
    </row>
    <row r="52" spans="1:35" s="10" customFormat="1" ht="20.100000000000001" customHeight="1" x14ac:dyDescent="0.2">
      <c r="B52" s="37"/>
      <c r="C52" s="51" t="s">
        <v>35</v>
      </c>
      <c r="D52" s="38">
        <f t="shared" ref="D52:K52" si="14">SUM(D42:D49)</f>
        <v>0</v>
      </c>
      <c r="E52" s="38">
        <f t="shared" si="14"/>
        <v>0</v>
      </c>
      <c r="F52" s="38">
        <f t="shared" si="14"/>
        <v>0</v>
      </c>
      <c r="G52" s="38">
        <f t="shared" si="14"/>
        <v>0</v>
      </c>
      <c r="H52" s="38">
        <f t="shared" si="14"/>
        <v>0</v>
      </c>
      <c r="I52" s="38">
        <f t="shared" si="14"/>
        <v>0</v>
      </c>
      <c r="J52" s="38">
        <f t="shared" si="14"/>
        <v>0</v>
      </c>
      <c r="K52" s="38">
        <f t="shared" si="14"/>
        <v>0</v>
      </c>
      <c r="L52" s="743">
        <f>SUM(L42:L51)</f>
        <v>54.539514837719132</v>
      </c>
      <c r="M52" s="743">
        <f t="shared" ref="M52:AE52" si="15">SUM(M42:M51)</f>
        <v>54.943180647695662</v>
      </c>
      <c r="N52" s="743">
        <f t="shared" si="15"/>
        <v>52.085538958600893</v>
      </c>
      <c r="O52" s="743">
        <f t="shared" si="15"/>
        <v>52.973888757825577</v>
      </c>
      <c r="P52" s="743">
        <f t="shared" si="15"/>
        <v>53.103300064418704</v>
      </c>
      <c r="Q52" s="743">
        <f t="shared" si="15"/>
        <v>54.026767689739202</v>
      </c>
      <c r="R52" s="743">
        <f t="shared" si="15"/>
        <v>55.686653854708211</v>
      </c>
      <c r="S52" s="743">
        <f t="shared" si="15"/>
        <v>56.822271374619518</v>
      </c>
      <c r="T52" s="743">
        <f t="shared" si="15"/>
        <v>57.373675125403508</v>
      </c>
      <c r="U52" s="743">
        <f t="shared" si="15"/>
        <v>57.576834563382654</v>
      </c>
      <c r="V52" s="743">
        <f t="shared" si="15"/>
        <v>58.632009323634989</v>
      </c>
      <c r="W52" s="743">
        <f t="shared" si="15"/>
        <v>59.102117344354618</v>
      </c>
      <c r="X52" s="743">
        <f t="shared" si="15"/>
        <v>61.161458490934059</v>
      </c>
      <c r="Y52" s="743">
        <f t="shared" si="15"/>
        <v>63.40509449857143</v>
      </c>
      <c r="Z52" s="743">
        <f t="shared" si="15"/>
        <v>65.205816966829474</v>
      </c>
      <c r="AA52" s="743">
        <f t="shared" si="15"/>
        <v>69.560999793956043</v>
      </c>
      <c r="AB52" s="743">
        <f t="shared" si="15"/>
        <v>71.187423832417593</v>
      </c>
      <c r="AC52" s="743">
        <f t="shared" si="15"/>
        <v>70.578315827619051</v>
      </c>
      <c r="AD52" s="743">
        <f t="shared" si="15"/>
        <v>70.348038550843881</v>
      </c>
      <c r="AE52" s="743">
        <f t="shared" si="15"/>
        <v>70.024361723239707</v>
      </c>
      <c r="AF52" s="743">
        <f t="shared" ref="AF52:AG52" si="16">SUM(AF42:AF51)</f>
        <v>72.427645770715131</v>
      </c>
      <c r="AG52" s="743">
        <f t="shared" si="16"/>
        <v>74.363995032489271</v>
      </c>
      <c r="AH52" s="743">
        <f t="shared" ref="AH52:AI52" si="17">SUM(AH42:AH51)</f>
        <v>76.865090179407559</v>
      </c>
      <c r="AI52" s="743">
        <f t="shared" si="17"/>
        <v>78.525961093739582</v>
      </c>
    </row>
    <row r="53" spans="1:35" s="2" customFormat="1" ht="20.100000000000001" customHeight="1" x14ac:dyDescent="0.2">
      <c r="C53" s="1183" t="s">
        <v>106</v>
      </c>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row>
    <row r="54" spans="1:35" x14ac:dyDescent="0.2">
      <c r="B54" s="47"/>
      <c r="C54" s="828" t="s">
        <v>180</v>
      </c>
      <c r="D54" s="47"/>
      <c r="E54" s="47"/>
      <c r="F54" s="47"/>
      <c r="G54" s="47"/>
      <c r="H54" s="47"/>
      <c r="I54" s="47"/>
      <c r="J54" s="47"/>
      <c r="K54" s="47"/>
      <c r="L54" s="47"/>
      <c r="M54" s="47"/>
      <c r="N54" s="47"/>
      <c r="O54" s="47"/>
      <c r="P54" s="47"/>
      <c r="Q54" s="47"/>
      <c r="R54" s="47"/>
      <c r="S54" s="47"/>
      <c r="T54" s="47"/>
      <c r="U54" s="575"/>
      <c r="V54" s="575"/>
      <c r="W54" s="575"/>
      <c r="X54" s="575"/>
      <c r="Y54" s="575"/>
      <c r="Z54" s="575"/>
      <c r="AA54" s="575"/>
      <c r="AB54" s="575"/>
      <c r="AC54" s="575"/>
      <c r="AD54" s="575"/>
      <c r="AE54" s="575"/>
      <c r="AF54" s="575"/>
      <c r="AG54" s="575"/>
      <c r="AH54" s="575"/>
      <c r="AI54" s="575"/>
    </row>
    <row r="55" spans="1:35" ht="15" x14ac:dyDescent="0.2">
      <c r="B55" s="790" t="str">
        <f>CONCATENATE(B$1,", continued")</f>
        <v>Table 9e :   Employee earnings by institution, FSM and states, FY2004-FY2018, continued</v>
      </c>
    </row>
    <row r="56" spans="1:35" x14ac:dyDescent="0.2">
      <c r="B56" s="8"/>
      <c r="C56" s="741" t="s">
        <v>397</v>
      </c>
    </row>
    <row r="57" spans="1:35" ht="20.100000000000001" customHeight="1" x14ac:dyDescent="0.2">
      <c r="B57" s="106" t="s">
        <v>42</v>
      </c>
      <c r="C57" s="44"/>
      <c r="D57" s="110"/>
      <c r="E57" s="110"/>
      <c r="F57" s="110"/>
      <c r="G57" s="110"/>
      <c r="H57" s="110"/>
      <c r="I57" s="110"/>
      <c r="J57" s="110"/>
      <c r="K57" s="110"/>
      <c r="L57" s="110" t="str">
        <f>L$3</f>
        <v>FY1995</v>
      </c>
      <c r="M57" s="110" t="str">
        <f t="shared" ref="M57:AI57" si="18">M$3</f>
        <v>FY1996</v>
      </c>
      <c r="N57" s="110" t="str">
        <f t="shared" si="18"/>
        <v>FY1997</v>
      </c>
      <c r="O57" s="110" t="str">
        <f t="shared" si="18"/>
        <v>FY1998</v>
      </c>
      <c r="P57" s="110" t="str">
        <f t="shared" si="18"/>
        <v>FY1999</v>
      </c>
      <c r="Q57" s="110" t="str">
        <f t="shared" si="18"/>
        <v>FY2000</v>
      </c>
      <c r="R57" s="110" t="str">
        <f t="shared" si="18"/>
        <v>FY2001</v>
      </c>
      <c r="S57" s="110" t="str">
        <f t="shared" si="18"/>
        <v>FY2002</v>
      </c>
      <c r="T57" s="110" t="str">
        <f t="shared" si="18"/>
        <v>FY2003</v>
      </c>
      <c r="U57" s="110" t="str">
        <f t="shared" si="18"/>
        <v>FY2004</v>
      </c>
      <c r="V57" s="110" t="str">
        <f t="shared" si="18"/>
        <v>FY2005</v>
      </c>
      <c r="W57" s="110" t="str">
        <f t="shared" si="18"/>
        <v>FY2006</v>
      </c>
      <c r="X57" s="110" t="str">
        <f t="shared" si="18"/>
        <v>FY2007</v>
      </c>
      <c r="Y57" s="110" t="str">
        <f t="shared" si="18"/>
        <v>FY2008</v>
      </c>
      <c r="Z57" s="110" t="str">
        <f t="shared" si="18"/>
        <v>FY2009</v>
      </c>
      <c r="AA57" s="110" t="str">
        <f t="shared" si="18"/>
        <v>FY2010</v>
      </c>
      <c r="AB57" s="110" t="str">
        <f t="shared" si="18"/>
        <v>FY2011</v>
      </c>
      <c r="AC57" s="110" t="str">
        <f t="shared" si="18"/>
        <v>FY2012</v>
      </c>
      <c r="AD57" s="110" t="str">
        <f t="shared" si="18"/>
        <v>FY2013</v>
      </c>
      <c r="AE57" s="110" t="str">
        <f t="shared" si="18"/>
        <v>FY2014</v>
      </c>
      <c r="AF57" s="110" t="str">
        <f t="shared" si="18"/>
        <v>FY2015</v>
      </c>
      <c r="AG57" s="110" t="str">
        <f t="shared" si="18"/>
        <v>FY2016</v>
      </c>
      <c r="AH57" s="110" t="str">
        <f t="shared" si="18"/>
        <v>FY2017</v>
      </c>
      <c r="AI57" s="110" t="str">
        <f t="shared" si="18"/>
        <v>FY2018</v>
      </c>
    </row>
    <row r="58" spans="1:35" ht="20.100000000000001" customHeight="1" x14ac:dyDescent="0.2">
      <c r="A58" t="s">
        <v>42</v>
      </c>
      <c r="B58" s="47" t="s">
        <v>88</v>
      </c>
      <c r="C58" s="46" t="s">
        <v>1</v>
      </c>
      <c r="D58" s="47"/>
      <c r="E58" s="47"/>
      <c r="F58" s="47"/>
      <c r="G58" s="47"/>
      <c r="H58" s="47"/>
      <c r="I58" s="47"/>
      <c r="J58" s="47"/>
      <c r="K58" s="47"/>
      <c r="L58" s="742">
        <v>4.0663099999999996</v>
      </c>
      <c r="M58" s="742">
        <v>4.4711000000000007</v>
      </c>
      <c r="N58" s="742">
        <v>4.74613</v>
      </c>
      <c r="O58" s="742">
        <v>5.3219399999999997</v>
      </c>
      <c r="P58" s="742">
        <v>5.4385900000000005</v>
      </c>
      <c r="Q58" s="742">
        <v>6.3846699999999998</v>
      </c>
      <c r="R58" s="742">
        <v>6.87887</v>
      </c>
      <c r="S58" s="742">
        <v>6.9323900000000007</v>
      </c>
      <c r="T58" s="742">
        <v>6.9882600000000004</v>
      </c>
      <c r="U58" s="742">
        <v>6.8607700000000005</v>
      </c>
      <c r="V58" s="742">
        <v>5.5756699999999997</v>
      </c>
      <c r="W58" s="742">
        <v>5.0953599999999994</v>
      </c>
      <c r="X58" s="742">
        <v>5.0048900000000005</v>
      </c>
      <c r="Y58" s="742">
        <v>5.1296999999999997</v>
      </c>
      <c r="Z58" s="742">
        <v>5.5706199999999999</v>
      </c>
      <c r="AA58" s="742">
        <v>5.3714300000000001</v>
      </c>
      <c r="AB58" s="742">
        <v>5.5108300000000003</v>
      </c>
      <c r="AC58" s="742">
        <v>5.9183199999999996</v>
      </c>
      <c r="AD58" s="742">
        <v>5.7831899999999994</v>
      </c>
      <c r="AE58" s="742">
        <v>5.4872299999999994</v>
      </c>
      <c r="AF58" s="742">
        <v>5.3162700000000003</v>
      </c>
      <c r="AG58" s="742">
        <v>4.8586999999999998</v>
      </c>
      <c r="AH58" s="742">
        <v>5.1433800000000005</v>
      </c>
      <c r="AI58" s="742">
        <v>5.3359100000000002</v>
      </c>
    </row>
    <row r="59" spans="1:35" x14ac:dyDescent="0.2">
      <c r="B59" s="47" t="s">
        <v>89</v>
      </c>
      <c r="C59" s="46" t="s">
        <v>90</v>
      </c>
      <c r="D59" s="47"/>
      <c r="E59" s="47"/>
      <c r="F59" s="47"/>
      <c r="G59" s="47"/>
      <c r="H59" s="47"/>
      <c r="I59" s="47"/>
      <c r="J59" s="47"/>
      <c r="K59" s="47"/>
      <c r="L59" s="742">
        <v>0.46245999999999998</v>
      </c>
      <c r="M59" s="742">
        <v>0.66886000000000001</v>
      </c>
      <c r="N59" s="742">
        <v>0.96013000000000004</v>
      </c>
      <c r="O59" s="742">
        <v>0.87900999999999996</v>
      </c>
      <c r="P59" s="742">
        <v>0.96217999999999992</v>
      </c>
      <c r="Q59" s="742">
        <v>1.01108</v>
      </c>
      <c r="R59" s="742">
        <v>0.98559000000000008</v>
      </c>
      <c r="S59" s="742">
        <v>1.0064600000000001</v>
      </c>
      <c r="T59" s="742">
        <v>1.06684</v>
      </c>
      <c r="U59" s="742">
        <v>1.1313499999999999</v>
      </c>
      <c r="V59" s="742">
        <v>1.02668</v>
      </c>
      <c r="W59" s="742">
        <v>1.05176</v>
      </c>
      <c r="X59" s="742">
        <v>0.97132000000000007</v>
      </c>
      <c r="Y59" s="742">
        <v>0.99009999999999998</v>
      </c>
      <c r="Z59" s="742">
        <v>0.92645</v>
      </c>
      <c r="AA59" s="742">
        <v>1.0015099999999999</v>
      </c>
      <c r="AB59" s="742">
        <v>1.10347</v>
      </c>
      <c r="AC59" s="742">
        <v>1.0860699999999999</v>
      </c>
      <c r="AD59" s="742">
        <v>1.1628099999999999</v>
      </c>
      <c r="AE59" s="742">
        <v>1.11653</v>
      </c>
      <c r="AF59" s="742">
        <v>1.2611700000000001</v>
      </c>
      <c r="AG59" s="742">
        <v>1.3264</v>
      </c>
      <c r="AH59" s="742">
        <v>1.3655599999999999</v>
      </c>
      <c r="AI59" s="742">
        <v>1.5344200000000001</v>
      </c>
    </row>
    <row r="60" spans="1:35" x14ac:dyDescent="0.2">
      <c r="B60" s="47" t="s">
        <v>91</v>
      </c>
      <c r="C60" s="46" t="s">
        <v>92</v>
      </c>
      <c r="D60" s="47"/>
      <c r="E60" s="47"/>
      <c r="F60" s="47"/>
      <c r="G60" s="47"/>
      <c r="H60" s="47"/>
      <c r="I60" s="47"/>
      <c r="J60" s="47"/>
      <c r="K60" s="47"/>
      <c r="L60" s="742">
        <v>0</v>
      </c>
      <c r="M60" s="742">
        <v>0</v>
      </c>
      <c r="N60" s="742">
        <v>0</v>
      </c>
      <c r="O60" s="742">
        <v>8.1999999999999998E-4</v>
      </c>
      <c r="P60" s="742">
        <v>8.3999999999999993E-4</v>
      </c>
      <c r="Q60" s="742">
        <v>3.422E-2</v>
      </c>
      <c r="R60" s="742">
        <v>0</v>
      </c>
      <c r="S60" s="742">
        <v>0</v>
      </c>
      <c r="T60" s="742">
        <v>0</v>
      </c>
      <c r="U60" s="742">
        <v>2.5690000000000001E-2</v>
      </c>
      <c r="V60" s="742">
        <v>6.794E-2</v>
      </c>
      <c r="W60" s="742">
        <v>9.709000000000001E-2</v>
      </c>
      <c r="X60" s="742">
        <v>8.2720000000000002E-2</v>
      </c>
      <c r="Y60" s="742">
        <v>8.6609999999999993E-2</v>
      </c>
      <c r="Z60" s="742">
        <v>9.5799999999999996E-2</v>
      </c>
      <c r="AA60" s="742">
        <v>0.19505</v>
      </c>
      <c r="AB60" s="742">
        <v>0.19093000000000002</v>
      </c>
      <c r="AC60" s="742">
        <v>0.18869999999999998</v>
      </c>
      <c r="AD60" s="742">
        <v>0.17992</v>
      </c>
      <c r="AE60" s="742">
        <v>0.17283000000000001</v>
      </c>
      <c r="AF60" s="742">
        <v>0.18403999999999998</v>
      </c>
      <c r="AG60" s="742">
        <v>0.19365000000000002</v>
      </c>
      <c r="AH60" s="742">
        <v>0.21468999999999999</v>
      </c>
      <c r="AI60" s="742">
        <v>0.22936000000000001</v>
      </c>
    </row>
    <row r="61" spans="1:35" x14ac:dyDescent="0.2">
      <c r="B61" s="47" t="s">
        <v>93</v>
      </c>
      <c r="C61" s="46" t="s">
        <v>94</v>
      </c>
      <c r="D61" s="47"/>
      <c r="E61" s="47"/>
      <c r="F61" s="47"/>
      <c r="G61" s="47"/>
      <c r="H61" s="47"/>
      <c r="I61" s="47"/>
      <c r="J61" s="47"/>
      <c r="K61" s="47"/>
      <c r="L61" s="742">
        <v>0.61110070577901732</v>
      </c>
      <c r="M61" s="742">
        <v>0.58194166036717387</v>
      </c>
      <c r="N61" s="742">
        <v>0.57572180714631216</v>
      </c>
      <c r="O61" s="742">
        <v>0.57235710879529944</v>
      </c>
      <c r="P61" s="742">
        <v>0.57252520111111105</v>
      </c>
      <c r="Q61" s="742">
        <v>0.57002055000000007</v>
      </c>
      <c r="R61" s="742">
        <v>0.61982527961538458</v>
      </c>
      <c r="S61" s="742">
        <v>0.61164130500000014</v>
      </c>
      <c r="T61" s="742">
        <v>0.64694108769230763</v>
      </c>
      <c r="U61" s="742">
        <v>0.66860926846153845</v>
      </c>
      <c r="V61" s="742">
        <v>0.68453603307692301</v>
      </c>
      <c r="W61" s="742">
        <v>0.63376069730769236</v>
      </c>
      <c r="X61" s="742">
        <v>0.73168262538461537</v>
      </c>
      <c r="Y61" s="742">
        <v>0.80883292285714292</v>
      </c>
      <c r="Z61" s="742">
        <v>0.81379758241758238</v>
      </c>
      <c r="AA61" s="742">
        <v>1.1990159752747251</v>
      </c>
      <c r="AB61" s="742">
        <v>1.1277477197802197</v>
      </c>
      <c r="AC61" s="742">
        <v>1.0771704171428573</v>
      </c>
      <c r="AD61" s="742">
        <v>1.151357403846154</v>
      </c>
      <c r="AE61" s="742">
        <v>1.0760260164835165</v>
      </c>
      <c r="AF61" s="742">
        <v>1.0666304232804231</v>
      </c>
      <c r="AG61" s="742">
        <v>0.95724859890109881</v>
      </c>
      <c r="AH61" s="742">
        <v>0.97262673076923079</v>
      </c>
      <c r="AI61" s="742">
        <v>1.0553533791208791</v>
      </c>
    </row>
    <row r="62" spans="1:35" x14ac:dyDescent="0.2">
      <c r="B62" s="47" t="s">
        <v>95</v>
      </c>
      <c r="C62" s="46" t="s">
        <v>96</v>
      </c>
      <c r="D62" s="47"/>
      <c r="E62" s="47"/>
      <c r="F62" s="47"/>
      <c r="G62" s="47"/>
      <c r="H62" s="47"/>
      <c r="I62" s="47"/>
      <c r="J62" s="47"/>
      <c r="K62" s="47"/>
      <c r="L62" s="742">
        <v>7.1144193833179559</v>
      </c>
      <c r="M62" s="742">
        <v>7.3752496133241561</v>
      </c>
      <c r="N62" s="742">
        <v>6.563161594642831</v>
      </c>
      <c r="O62" s="742">
        <v>6.1239767785714028</v>
      </c>
      <c r="P62" s="742">
        <v>5.5599216076530373</v>
      </c>
      <c r="Q62" s="742">
        <v>5.0083701145502637</v>
      </c>
      <c r="R62" s="742">
        <v>4.8389340635989013</v>
      </c>
      <c r="S62" s="742">
        <v>4.998136554807691</v>
      </c>
      <c r="T62" s="742">
        <v>5.241281009999998</v>
      </c>
      <c r="U62" s="742">
        <v>5.0503771798076933</v>
      </c>
      <c r="V62" s="742">
        <v>6.1715964634615386</v>
      </c>
      <c r="W62" s="742">
        <v>7.4769560410714302</v>
      </c>
      <c r="X62" s="742">
        <v>7.1475363714285711</v>
      </c>
      <c r="Y62" s="742">
        <v>7.2844426571428569</v>
      </c>
      <c r="Z62" s="742">
        <v>7.5649198076923065</v>
      </c>
      <c r="AA62" s="742">
        <v>7.7662624313186805</v>
      </c>
      <c r="AB62" s="742">
        <v>8.0539137571428565</v>
      </c>
      <c r="AC62" s="742">
        <v>8.1951454532967034</v>
      </c>
      <c r="AD62" s="742">
        <v>8.2724670790816326</v>
      </c>
      <c r="AE62" s="742">
        <v>8.2877732280219796</v>
      </c>
      <c r="AF62" s="742">
        <v>8.2998854120879137</v>
      </c>
      <c r="AG62" s="742">
        <v>8.2901657829670334</v>
      </c>
      <c r="AH62" s="742">
        <v>8.4343227335164848</v>
      </c>
      <c r="AI62" s="742">
        <v>8.7925331318681312</v>
      </c>
    </row>
    <row r="63" spans="1:35" x14ac:dyDescent="0.2">
      <c r="B63" s="7" t="s">
        <v>97</v>
      </c>
      <c r="C63" s="46" t="s">
        <v>9</v>
      </c>
      <c r="D63" s="47"/>
      <c r="E63" s="47"/>
      <c r="F63" s="47"/>
      <c r="G63" s="47"/>
      <c r="H63" s="47"/>
      <c r="I63" s="47"/>
      <c r="J63" s="47"/>
      <c r="K63" s="47"/>
      <c r="L63" s="742">
        <v>0</v>
      </c>
      <c r="M63" s="742">
        <v>0</v>
      </c>
      <c r="N63" s="742">
        <v>0</v>
      </c>
      <c r="O63" s="742">
        <v>0</v>
      </c>
      <c r="P63" s="742">
        <v>0</v>
      </c>
      <c r="Q63" s="742">
        <v>0</v>
      </c>
      <c r="R63" s="742">
        <v>0</v>
      </c>
      <c r="S63" s="742">
        <v>0</v>
      </c>
      <c r="T63" s="742">
        <v>0</v>
      </c>
      <c r="U63" s="742">
        <v>0</v>
      </c>
      <c r="V63" s="742">
        <v>0</v>
      </c>
      <c r="W63" s="742">
        <v>0</v>
      </c>
      <c r="X63" s="742">
        <v>0</v>
      </c>
      <c r="Y63" s="742">
        <v>0</v>
      </c>
      <c r="Z63" s="742">
        <v>0</v>
      </c>
      <c r="AA63" s="742">
        <v>0</v>
      </c>
      <c r="AB63" s="742">
        <v>0</v>
      </c>
      <c r="AC63" s="742">
        <v>0</v>
      </c>
      <c r="AD63" s="742">
        <v>0</v>
      </c>
      <c r="AE63" s="742">
        <v>0</v>
      </c>
      <c r="AF63" s="742">
        <v>0</v>
      </c>
      <c r="AG63" s="742">
        <v>0</v>
      </c>
      <c r="AH63" s="742">
        <v>0</v>
      </c>
      <c r="AI63" s="742">
        <v>0</v>
      </c>
    </row>
    <row r="64" spans="1:35" x14ac:dyDescent="0.2">
      <c r="B64" s="7" t="s">
        <v>98</v>
      </c>
      <c r="C64" s="46" t="s">
        <v>10</v>
      </c>
      <c r="D64" s="47"/>
      <c r="E64" s="47"/>
      <c r="F64" s="47"/>
      <c r="G64" s="47"/>
      <c r="H64" s="47"/>
      <c r="I64" s="47"/>
      <c r="J64" s="47"/>
      <c r="K64" s="47"/>
      <c r="L64" s="742">
        <v>0.70105974027439644</v>
      </c>
      <c r="M64" s="742">
        <v>0.74323597963245702</v>
      </c>
      <c r="N64" s="742">
        <v>0.88209167309486936</v>
      </c>
      <c r="O64" s="742">
        <v>0.89176885260177874</v>
      </c>
      <c r="P64" s="742">
        <v>0.95575115111111109</v>
      </c>
      <c r="Q64" s="742">
        <v>1.0837494031999999</v>
      </c>
      <c r="R64" s="742">
        <v>1.1803812176923076</v>
      </c>
      <c r="S64" s="742">
        <v>1.2762321857692307</v>
      </c>
      <c r="T64" s="742">
        <v>1.3381253942307691</v>
      </c>
      <c r="U64" s="742">
        <v>1.3343775949999999</v>
      </c>
      <c r="V64" s="742">
        <v>1.2840327592307692</v>
      </c>
      <c r="W64" s="742">
        <v>0.73540866807692318</v>
      </c>
      <c r="X64" s="742">
        <v>0.69519729346153847</v>
      </c>
      <c r="Y64" s="742">
        <v>0.80859716000000004</v>
      </c>
      <c r="Z64" s="742">
        <v>0.6244506181318682</v>
      </c>
      <c r="AA64" s="742">
        <v>0.3013992857142857</v>
      </c>
      <c r="AB64" s="742">
        <v>0.32822928571428572</v>
      </c>
      <c r="AC64" s="742">
        <v>0.26203657142857145</v>
      </c>
      <c r="AD64" s="742">
        <v>0.26017928571428572</v>
      </c>
      <c r="AE64" s="742">
        <v>0.24877928571428573</v>
      </c>
      <c r="AF64" s="742">
        <v>0.25273928571428572</v>
      </c>
      <c r="AG64" s="742">
        <v>0.23807686813186815</v>
      </c>
      <c r="AH64" s="742">
        <v>0.27116214285714291</v>
      </c>
      <c r="AI64" s="742">
        <v>0.34620214285714285</v>
      </c>
    </row>
    <row r="65" spans="2:35" x14ac:dyDescent="0.2">
      <c r="B65" s="47" t="s">
        <v>99</v>
      </c>
      <c r="C65" s="46" t="s">
        <v>100</v>
      </c>
      <c r="D65" s="47"/>
      <c r="E65" s="47"/>
      <c r="F65" s="47"/>
      <c r="G65" s="47"/>
      <c r="H65" s="47"/>
      <c r="I65" s="47"/>
      <c r="J65" s="47"/>
      <c r="K65" s="47"/>
      <c r="L65" s="742">
        <v>0.19190000000000002</v>
      </c>
      <c r="M65" s="742">
        <v>0.18780000000000002</v>
      </c>
      <c r="N65" s="742">
        <v>0.17746000000000001</v>
      </c>
      <c r="O65" s="742">
        <v>0.14698</v>
      </c>
      <c r="P65" s="742">
        <v>0.13353000000000001</v>
      </c>
      <c r="Q65" s="742">
        <v>0.13212000000000002</v>
      </c>
      <c r="R65" s="742">
        <v>0.13766</v>
      </c>
      <c r="S65" s="742">
        <v>0.13159000000000001</v>
      </c>
      <c r="T65" s="742">
        <v>0.14205999999999999</v>
      </c>
      <c r="U65" s="742">
        <v>0.13184999999999999</v>
      </c>
      <c r="V65" s="742">
        <v>0.13225000000000001</v>
      </c>
      <c r="W65" s="742">
        <v>0.14227000000000001</v>
      </c>
      <c r="X65" s="742">
        <v>0.16444999999999999</v>
      </c>
      <c r="Y65" s="742">
        <v>0.17177999999999999</v>
      </c>
      <c r="Z65" s="742">
        <v>0.19783000000000001</v>
      </c>
      <c r="AA65" s="742">
        <v>0.17709</v>
      </c>
      <c r="AB65" s="742">
        <v>0.21004</v>
      </c>
      <c r="AC65" s="742">
        <v>0.19349</v>
      </c>
      <c r="AD65" s="742">
        <v>0.17154</v>
      </c>
      <c r="AE65" s="742">
        <v>0.19958000000000001</v>
      </c>
      <c r="AF65" s="742">
        <v>0.22158</v>
      </c>
      <c r="AG65" s="742">
        <v>0.23913000000000001</v>
      </c>
      <c r="AH65" s="742">
        <v>0.30856</v>
      </c>
      <c r="AI65" s="742">
        <v>0.40092</v>
      </c>
    </row>
    <row r="66" spans="2:35" x14ac:dyDescent="0.2">
      <c r="B66" s="47" t="s">
        <v>101</v>
      </c>
      <c r="C66" s="46" t="s">
        <v>12</v>
      </c>
      <c r="D66" s="47"/>
      <c r="E66" s="47"/>
      <c r="F66" s="47"/>
      <c r="G66" s="47"/>
      <c r="H66" s="47"/>
      <c r="I66" s="47"/>
      <c r="J66" s="47"/>
      <c r="K66" s="47"/>
      <c r="L66" s="742">
        <v>0</v>
      </c>
      <c r="M66" s="742">
        <v>0</v>
      </c>
      <c r="N66" s="742">
        <v>0</v>
      </c>
      <c r="O66" s="742">
        <v>0</v>
      </c>
      <c r="P66" s="742">
        <v>0</v>
      </c>
      <c r="Q66" s="742">
        <v>0</v>
      </c>
      <c r="R66" s="742">
        <v>0</v>
      </c>
      <c r="S66" s="742">
        <v>0</v>
      </c>
      <c r="T66" s="742">
        <v>0</v>
      </c>
      <c r="U66" s="742">
        <v>0</v>
      </c>
      <c r="V66" s="742">
        <v>0</v>
      </c>
      <c r="W66" s="742">
        <v>0</v>
      </c>
      <c r="X66" s="742">
        <v>0</v>
      </c>
      <c r="Y66" s="742">
        <v>0</v>
      </c>
      <c r="Z66" s="742">
        <v>0</v>
      </c>
      <c r="AA66" s="742">
        <v>0</v>
      </c>
      <c r="AB66" s="742">
        <v>0</v>
      </c>
      <c r="AC66" s="742">
        <v>0</v>
      </c>
      <c r="AD66" s="742">
        <v>0</v>
      </c>
      <c r="AE66" s="742">
        <v>0</v>
      </c>
      <c r="AF66" s="742">
        <v>0</v>
      </c>
      <c r="AG66" s="742">
        <v>0</v>
      </c>
      <c r="AH66" s="742">
        <v>0</v>
      </c>
      <c r="AI66" s="742">
        <v>0</v>
      </c>
    </row>
    <row r="67" spans="2:35" s="10" customFormat="1" ht="20.100000000000001" customHeight="1" x14ac:dyDescent="0.2">
      <c r="B67" s="37"/>
      <c r="C67" s="51" t="s">
        <v>35</v>
      </c>
      <c r="D67" s="38">
        <f t="shared" ref="D67:K67" si="19">SUM(D57:D64)</f>
        <v>0</v>
      </c>
      <c r="E67" s="38">
        <f t="shared" si="19"/>
        <v>0</v>
      </c>
      <c r="F67" s="38">
        <f t="shared" si="19"/>
        <v>0</v>
      </c>
      <c r="G67" s="38">
        <f t="shared" si="19"/>
        <v>0</v>
      </c>
      <c r="H67" s="38">
        <f t="shared" si="19"/>
        <v>0</v>
      </c>
      <c r="I67" s="38">
        <f t="shared" si="19"/>
        <v>0</v>
      </c>
      <c r="J67" s="38">
        <f t="shared" si="19"/>
        <v>0</v>
      </c>
      <c r="K67" s="38">
        <f t="shared" si="19"/>
        <v>0</v>
      </c>
      <c r="L67" s="743">
        <f t="shared" ref="L67" si="20">SUM(L58:L66)</f>
        <v>13.14724982937137</v>
      </c>
      <c r="M67" s="743">
        <f t="shared" ref="M67:AE67" si="21">SUM(M58:M66)</f>
        <v>14.028187253323788</v>
      </c>
      <c r="N67" s="743">
        <f t="shared" si="21"/>
        <v>13.904695074884014</v>
      </c>
      <c r="O67" s="743">
        <f t="shared" si="21"/>
        <v>13.936852739968479</v>
      </c>
      <c r="P67" s="743">
        <f t="shared" si="21"/>
        <v>13.62333795987526</v>
      </c>
      <c r="Q67" s="743">
        <f t="shared" si="21"/>
        <v>14.224230067750264</v>
      </c>
      <c r="R67" s="743">
        <f t="shared" si="21"/>
        <v>14.641260560906595</v>
      </c>
      <c r="S67" s="743">
        <f t="shared" si="21"/>
        <v>14.956450045576922</v>
      </c>
      <c r="T67" s="743">
        <f t="shared" si="21"/>
        <v>15.423507491923075</v>
      </c>
      <c r="U67" s="743">
        <f t="shared" si="21"/>
        <v>15.203024043269233</v>
      </c>
      <c r="V67" s="743">
        <f t="shared" si="21"/>
        <v>14.942705255769232</v>
      </c>
      <c r="W67" s="743">
        <f t="shared" si="21"/>
        <v>15.232605406456043</v>
      </c>
      <c r="X67" s="743">
        <f t="shared" si="21"/>
        <v>14.797796290274725</v>
      </c>
      <c r="Y67" s="743">
        <f t="shared" si="21"/>
        <v>15.280062739999998</v>
      </c>
      <c r="Z67" s="743">
        <f t="shared" si="21"/>
        <v>15.793868008241757</v>
      </c>
      <c r="AA67" s="743">
        <f t="shared" si="21"/>
        <v>16.011757692307693</v>
      </c>
      <c r="AB67" s="743">
        <f t="shared" si="21"/>
        <v>16.525160762637363</v>
      </c>
      <c r="AC67" s="743">
        <f t="shared" si="21"/>
        <v>16.920932441868132</v>
      </c>
      <c r="AD67" s="743">
        <f t="shared" si="21"/>
        <v>16.981463768642072</v>
      </c>
      <c r="AE67" s="743">
        <f t="shared" si="21"/>
        <v>16.588748530219782</v>
      </c>
      <c r="AF67" s="743">
        <f t="shared" ref="AF67:AG67" si="22">SUM(AF58:AF66)</f>
        <v>16.602315121082622</v>
      </c>
      <c r="AG67" s="743">
        <f t="shared" si="22"/>
        <v>16.103371250000002</v>
      </c>
      <c r="AH67" s="743">
        <f t="shared" ref="AH67:AI67" si="23">SUM(AH58:AH66)</f>
        <v>16.71030160714286</v>
      </c>
      <c r="AI67" s="743">
        <f t="shared" si="23"/>
        <v>17.694698653846149</v>
      </c>
    </row>
    <row r="68" spans="2:35" s="2" customFormat="1" ht="20.100000000000001" customHeight="1" x14ac:dyDescent="0.2">
      <c r="C68" s="1183" t="s">
        <v>106</v>
      </c>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row>
    <row r="69" spans="2:35" x14ac:dyDescent="0.2">
      <c r="C69" s="828" t="s">
        <v>180</v>
      </c>
    </row>
    <row r="70" spans="2:35" x14ac:dyDescent="0.2">
      <c r="C70"/>
    </row>
    <row r="71" spans="2:35" ht="15" customHeight="1" x14ac:dyDescent="0.2">
      <c r="C71"/>
    </row>
    <row r="72" spans="2:35" x14ac:dyDescent="0.2">
      <c r="C72"/>
    </row>
    <row r="73" spans="2:35" x14ac:dyDescent="0.2">
      <c r="C73"/>
    </row>
    <row r="74" spans="2:35" x14ac:dyDescent="0.2">
      <c r="C74"/>
      <c r="L74" s="34"/>
      <c r="M74" s="34"/>
      <c r="N74" s="34"/>
      <c r="O74" s="34"/>
      <c r="P74" s="34"/>
      <c r="Q74" s="34"/>
      <c r="R74" s="34"/>
      <c r="S74" s="34"/>
      <c r="T74" s="34"/>
      <c r="U74" s="34"/>
      <c r="V74" s="34"/>
      <c r="W74" s="34"/>
      <c r="X74" s="34"/>
      <c r="Y74" s="34"/>
      <c r="Z74" s="34"/>
      <c r="AA74" s="34"/>
      <c r="AB74" s="34"/>
      <c r="AC74" s="34"/>
      <c r="AD74" s="34"/>
      <c r="AE74" s="34"/>
      <c r="AF74" s="34"/>
      <c r="AG74" s="34"/>
      <c r="AH74" s="34"/>
      <c r="AI74" s="34"/>
    </row>
    <row r="75" spans="2:35" x14ac:dyDescent="0.2">
      <c r="C75"/>
      <c r="L75" s="34"/>
      <c r="M75" s="34"/>
      <c r="N75" s="34"/>
      <c r="O75" s="34"/>
      <c r="P75" s="34"/>
      <c r="Q75" s="34"/>
      <c r="R75" s="34"/>
      <c r="S75" s="34"/>
      <c r="T75" s="34"/>
      <c r="U75" s="34"/>
      <c r="V75" s="34"/>
      <c r="W75" s="34"/>
      <c r="X75" s="34"/>
      <c r="Y75" s="34"/>
      <c r="Z75" s="34"/>
      <c r="AA75" s="34"/>
      <c r="AB75" s="34"/>
      <c r="AC75" s="34"/>
      <c r="AD75" s="34"/>
      <c r="AE75" s="34"/>
      <c r="AF75" s="34"/>
      <c r="AG75" s="34"/>
      <c r="AH75" s="34"/>
      <c r="AI75" s="34"/>
    </row>
    <row r="76" spans="2:35" x14ac:dyDescent="0.2">
      <c r="C76"/>
      <c r="L76" s="34"/>
      <c r="M76" s="34"/>
      <c r="N76" s="34"/>
      <c r="O76" s="34"/>
      <c r="P76" s="34"/>
      <c r="Q76" s="34"/>
      <c r="R76" s="34"/>
      <c r="S76" s="34"/>
      <c r="T76" s="34"/>
      <c r="U76" s="34"/>
      <c r="V76" s="34"/>
      <c r="W76" s="34"/>
      <c r="X76" s="34"/>
      <c r="Y76" s="34"/>
      <c r="Z76" s="34"/>
      <c r="AA76" s="34"/>
      <c r="AB76" s="34"/>
      <c r="AC76" s="34"/>
      <c r="AD76" s="34"/>
      <c r="AE76" s="34"/>
      <c r="AF76" s="34"/>
      <c r="AG76" s="34"/>
      <c r="AH76" s="34"/>
      <c r="AI76" s="34"/>
    </row>
    <row r="77" spans="2:35" x14ac:dyDescent="0.2">
      <c r="C77"/>
      <c r="L77" s="34"/>
      <c r="M77" s="34"/>
      <c r="N77" s="34"/>
      <c r="O77" s="34"/>
      <c r="P77" s="34"/>
      <c r="Q77" s="34"/>
      <c r="R77" s="34"/>
      <c r="S77" s="34"/>
      <c r="T77" s="34"/>
      <c r="U77" s="34"/>
      <c r="V77" s="34"/>
      <c r="W77" s="34"/>
      <c r="X77" s="34"/>
      <c r="Y77" s="34"/>
      <c r="Z77" s="34"/>
      <c r="AA77" s="34"/>
      <c r="AB77" s="34"/>
      <c r="AC77" s="34"/>
      <c r="AD77" s="34"/>
      <c r="AE77" s="34"/>
      <c r="AF77" s="34"/>
      <c r="AG77" s="34"/>
      <c r="AH77" s="34"/>
      <c r="AI77" s="34"/>
    </row>
    <row r="78" spans="2:35" x14ac:dyDescent="0.2">
      <c r="C78"/>
      <c r="L78" s="34"/>
      <c r="M78" s="34"/>
      <c r="N78" s="34"/>
      <c r="O78" s="34"/>
      <c r="P78" s="34"/>
      <c r="Q78" s="34"/>
      <c r="R78" s="34"/>
      <c r="S78" s="34"/>
      <c r="T78" s="34"/>
      <c r="U78" s="34"/>
      <c r="V78" s="34"/>
      <c r="W78" s="34"/>
      <c r="X78" s="34"/>
      <c r="Y78" s="34"/>
      <c r="Z78" s="34"/>
      <c r="AA78" s="34"/>
      <c r="AB78" s="34"/>
      <c r="AC78" s="34"/>
      <c r="AD78" s="34"/>
      <c r="AE78" s="34"/>
      <c r="AF78" s="34"/>
      <c r="AG78" s="34"/>
      <c r="AH78" s="34"/>
      <c r="AI78" s="34"/>
    </row>
    <row r="79" spans="2:35" x14ac:dyDescent="0.2">
      <c r="C79"/>
    </row>
    <row r="80" spans="2:35" x14ac:dyDescent="0.2">
      <c r="C80"/>
    </row>
    <row r="81" spans="3:3" x14ac:dyDescent="0.2">
      <c r="C81"/>
    </row>
    <row r="82" spans="3:3" x14ac:dyDescent="0.2">
      <c r="C82"/>
    </row>
    <row r="83" spans="3:3" x14ac:dyDescent="0.2">
      <c r="C83"/>
    </row>
    <row r="84" spans="3:3" x14ac:dyDescent="0.2">
      <c r="C84"/>
    </row>
    <row r="85" spans="3:3" x14ac:dyDescent="0.2">
      <c r="C85"/>
    </row>
    <row r="86" spans="3:3" x14ac:dyDescent="0.2">
      <c r="C86"/>
    </row>
    <row r="87" spans="3:3" x14ac:dyDescent="0.2">
      <c r="C87"/>
    </row>
    <row r="88" spans="3:3" x14ac:dyDescent="0.2">
      <c r="C88"/>
    </row>
    <row r="89" spans="3:3" x14ac:dyDescent="0.2">
      <c r="C89"/>
    </row>
    <row r="90" spans="3:3" x14ac:dyDescent="0.2">
      <c r="C90"/>
    </row>
    <row r="91" spans="3:3" x14ac:dyDescent="0.2">
      <c r="C91"/>
    </row>
    <row r="92" spans="3:3" x14ac:dyDescent="0.2">
      <c r="C92"/>
    </row>
    <row r="93" spans="3:3" x14ac:dyDescent="0.2">
      <c r="C93"/>
    </row>
    <row r="94" spans="3:3" x14ac:dyDescent="0.2">
      <c r="C94"/>
    </row>
    <row r="95" spans="3:3" x14ac:dyDescent="0.2">
      <c r="C95"/>
    </row>
    <row r="96" spans="3:3" x14ac:dyDescent="0.2">
      <c r="C96"/>
    </row>
    <row r="97" spans="3:3" x14ac:dyDescent="0.2">
      <c r="C97"/>
    </row>
    <row r="98" spans="3:3" x14ac:dyDescent="0.2">
      <c r="C98"/>
    </row>
    <row r="99" spans="3:3" x14ac:dyDescent="0.2">
      <c r="C99"/>
    </row>
    <row r="100" spans="3:3" x14ac:dyDescent="0.2">
      <c r="C100"/>
    </row>
    <row r="101" spans="3:3" x14ac:dyDescent="0.2">
      <c r="C101"/>
    </row>
    <row r="102" spans="3:3" x14ac:dyDescent="0.2">
      <c r="C102"/>
    </row>
    <row r="103" spans="3:3" x14ac:dyDescent="0.2">
      <c r="C103"/>
    </row>
    <row r="104" spans="3:3" x14ac:dyDescent="0.2">
      <c r="C104"/>
    </row>
    <row r="105" spans="3:3" x14ac:dyDescent="0.2">
      <c r="C105"/>
    </row>
    <row r="106" spans="3:3" x14ac:dyDescent="0.2">
      <c r="C106"/>
    </row>
    <row r="107" spans="3:3" x14ac:dyDescent="0.2">
      <c r="C107"/>
    </row>
    <row r="108" spans="3:3" x14ac:dyDescent="0.2">
      <c r="C108"/>
    </row>
    <row r="109" spans="3:3" x14ac:dyDescent="0.2">
      <c r="C109"/>
    </row>
    <row r="110" spans="3:3" x14ac:dyDescent="0.2">
      <c r="C110"/>
    </row>
    <row r="111" spans="3:3" x14ac:dyDescent="0.2">
      <c r="C111"/>
    </row>
    <row r="112" spans="3:3" x14ac:dyDescent="0.2">
      <c r="C112"/>
    </row>
    <row r="113" spans="3:3" x14ac:dyDescent="0.2">
      <c r="C113"/>
    </row>
    <row r="114" spans="3:3" x14ac:dyDescent="0.2">
      <c r="C114"/>
    </row>
    <row r="115" spans="3:3" x14ac:dyDescent="0.2">
      <c r="C115"/>
    </row>
    <row r="116" spans="3:3" x14ac:dyDescent="0.2">
      <c r="C116"/>
    </row>
    <row r="117" spans="3:3" x14ac:dyDescent="0.2">
      <c r="C117"/>
    </row>
    <row r="118" spans="3:3" x14ac:dyDescent="0.2">
      <c r="C118"/>
    </row>
    <row r="119" spans="3:3" x14ac:dyDescent="0.2">
      <c r="C119"/>
    </row>
    <row r="120" spans="3:3" x14ac:dyDescent="0.2">
      <c r="C120"/>
    </row>
    <row r="121" spans="3:3" x14ac:dyDescent="0.2">
      <c r="C121"/>
    </row>
    <row r="122" spans="3:3" x14ac:dyDescent="0.2">
      <c r="C122"/>
    </row>
    <row r="123" spans="3:3" x14ac:dyDescent="0.2">
      <c r="C123"/>
    </row>
    <row r="124" spans="3:3" x14ac:dyDescent="0.2">
      <c r="C124"/>
    </row>
    <row r="125" spans="3:3" x14ac:dyDescent="0.2">
      <c r="C125"/>
    </row>
    <row r="126" spans="3:3" x14ac:dyDescent="0.2">
      <c r="C126"/>
    </row>
    <row r="127" spans="3:3" x14ac:dyDescent="0.2">
      <c r="C127"/>
    </row>
    <row r="128" spans="3:3" x14ac:dyDescent="0.2">
      <c r="C128"/>
    </row>
    <row r="129" spans="3:21" x14ac:dyDescent="0.2">
      <c r="C129"/>
    </row>
    <row r="130" spans="3:21" x14ac:dyDescent="0.2">
      <c r="C130"/>
    </row>
    <row r="131" spans="3:21" x14ac:dyDescent="0.2">
      <c r="C131"/>
    </row>
    <row r="132" spans="3:21" x14ac:dyDescent="0.2">
      <c r="C132"/>
    </row>
    <row r="133" spans="3:21" x14ac:dyDescent="0.2">
      <c r="C133"/>
    </row>
    <row r="134" spans="3:21" x14ac:dyDescent="0.2">
      <c r="C134"/>
    </row>
    <row r="135" spans="3:21" x14ac:dyDescent="0.2">
      <c r="C135"/>
    </row>
    <row r="136" spans="3:21" x14ac:dyDescent="0.2">
      <c r="C136"/>
    </row>
    <row r="137" spans="3:21" x14ac:dyDescent="0.2">
      <c r="C137"/>
    </row>
    <row r="138" spans="3:21" x14ac:dyDescent="0.2">
      <c r="C138"/>
    </row>
    <row r="139" spans="3:21" x14ac:dyDescent="0.2">
      <c r="C139"/>
    </row>
    <row r="140" spans="3:21" x14ac:dyDescent="0.2">
      <c r="U140" s="53"/>
    </row>
  </sheetData>
  <phoneticPr fontId="0" type="noConversion"/>
  <pageMargins left="0.74803149606299202" right="0.74803149606299202" top="0.98425196850393704" bottom="0.98425196850393704" header="0.511811023622047" footer="0.511811023622047"/>
  <pageSetup scale="72" fitToHeight="0" orientation="landscape" r:id="rId1"/>
  <headerFooter alignWithMargins="0"/>
  <rowBreaks count="2" manualBreakCount="2">
    <brk id="27" max="16383" man="1"/>
    <brk id="5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AI293"/>
  <sheetViews>
    <sheetView view="pageBreakPreview" topLeftCell="C1" zoomScale="80" zoomScaleNormal="80" zoomScaleSheetLayoutView="80" workbookViewId="0">
      <pane xSplit="9" topLeftCell="U1" activePane="topRight" state="frozen"/>
      <selection activeCell="A2" sqref="A2"/>
      <selection pane="topRight" activeCell="A2" sqref="A2"/>
    </sheetView>
  </sheetViews>
  <sheetFormatPr defaultRowHeight="12.75" outlineLevelRow="1" outlineLevelCol="1" x14ac:dyDescent="0.2"/>
  <cols>
    <col min="1" max="2" width="7.7109375" hidden="1" customWidth="1" outlineLevel="1"/>
    <col min="3" max="3" width="36" customWidth="1" collapsed="1"/>
    <col min="4" max="11" width="8.42578125" hidden="1" customWidth="1" outlineLevel="1"/>
    <col min="12" max="12" width="9" hidden="1" customWidth="1" outlineLevel="1" collapsed="1"/>
    <col min="13" max="17" width="9" hidden="1" customWidth="1" outlineLevel="1"/>
    <col min="18" max="18" width="9" style="34" hidden="1" customWidth="1" outlineLevel="1"/>
    <col min="19" max="20" width="9" hidden="1" customWidth="1" outlineLevel="1"/>
    <col min="21" max="21" width="9" customWidth="1" collapsed="1"/>
    <col min="22" max="43" width="9" customWidth="1"/>
  </cols>
  <sheetData>
    <row r="1" spans="1:35" ht="15" x14ac:dyDescent="0.2">
      <c r="C1" s="28" t="str">
        <f>Index!B87</f>
        <v>Table 9f :    Employment by industry, FSM and states, private sector, FY2004-FY2018</v>
      </c>
    </row>
    <row r="2" spans="1:35" ht="5.25" customHeight="1" x14ac:dyDescent="0.2"/>
    <row r="3" spans="1:35" ht="20.100000000000001" customHeight="1" x14ac:dyDescent="0.2">
      <c r="C3" s="35" t="s">
        <v>37</v>
      </c>
      <c r="D3" s="1"/>
      <c r="E3" s="1"/>
      <c r="F3" s="1"/>
      <c r="G3" s="1"/>
      <c r="H3" s="1"/>
      <c r="I3" s="1"/>
      <c r="J3" s="1"/>
      <c r="K3" s="1"/>
      <c r="L3" s="1" t="str">
        <f>GNI!C2</f>
        <v>FY1995</v>
      </c>
      <c r="M3" s="1" t="str">
        <f>GNI!D2</f>
        <v>FY1996</v>
      </c>
      <c r="N3" s="1" t="str">
        <f>GNI!E2</f>
        <v>FY1997</v>
      </c>
      <c r="O3" s="1" t="str">
        <f>GNI!F2</f>
        <v>FY1998</v>
      </c>
      <c r="P3" s="1" t="str">
        <f>GNI!G2</f>
        <v>FY1999</v>
      </c>
      <c r="Q3" s="1" t="str">
        <f>GNI!H2</f>
        <v>FY2000</v>
      </c>
      <c r="R3" s="1" t="str">
        <f>GNI!I2</f>
        <v>FY2001</v>
      </c>
      <c r="S3" s="1" t="str">
        <f>GNI!J2</f>
        <v>FY2002</v>
      </c>
      <c r="T3" s="1" t="str">
        <f>GNI!K2</f>
        <v>FY2003</v>
      </c>
      <c r="U3" s="1" t="str">
        <f>GNI!L2</f>
        <v>FY2004</v>
      </c>
      <c r="V3" s="1" t="str">
        <f>GNI!M2</f>
        <v>FY2005</v>
      </c>
      <c r="W3" s="1" t="str">
        <f>GNI!N2</f>
        <v>FY2006</v>
      </c>
      <c r="X3" s="1" t="str">
        <f>GNI!O2</f>
        <v>FY2007</v>
      </c>
      <c r="Y3" s="1" t="str">
        <f>GNI!P2</f>
        <v>FY2008</v>
      </c>
      <c r="Z3" s="1" t="str">
        <f>GNI!Q2</f>
        <v>FY2009</v>
      </c>
      <c r="AA3" s="1" t="str">
        <f>GNI!R2</f>
        <v>FY2010</v>
      </c>
      <c r="AB3" s="1" t="str">
        <f>GNI!S2</f>
        <v>FY2011</v>
      </c>
      <c r="AC3" s="1" t="str">
        <f>GNI!T2</f>
        <v>FY2012</v>
      </c>
      <c r="AD3" s="1" t="str">
        <f>GNI!U2</f>
        <v>FY2013</v>
      </c>
      <c r="AE3" s="1" t="str">
        <f>GNI!V2</f>
        <v>FY2014</v>
      </c>
      <c r="AF3" s="1" t="str">
        <f>GNI!W2</f>
        <v>FY2015</v>
      </c>
      <c r="AG3" s="1" t="str">
        <f>GNI!X2</f>
        <v>FY2016</v>
      </c>
      <c r="AH3" s="1" t="str">
        <f>GNI!Y2</f>
        <v>FY2017</v>
      </c>
      <c r="AI3" s="1" t="str">
        <f>GNI!Z2</f>
        <v>FY2018</v>
      </c>
    </row>
    <row r="4" spans="1:35" ht="20.100000000000001" customHeight="1" x14ac:dyDescent="0.2">
      <c r="A4" t="s">
        <v>37</v>
      </c>
      <c r="B4" s="34" t="s">
        <v>48</v>
      </c>
      <c r="C4" s="36" t="s">
        <v>49</v>
      </c>
      <c r="D4" s="34"/>
      <c r="E4" s="34"/>
      <c r="F4" s="34"/>
      <c r="G4" s="34"/>
      <c r="H4" s="34"/>
      <c r="I4" s="34"/>
      <c r="J4" s="34"/>
      <c r="K4" s="34"/>
      <c r="L4" s="34">
        <f t="shared" ref="L4:AC4" si="0">L27+L50+L73+L96</f>
        <v>35.75</v>
      </c>
      <c r="M4" s="34">
        <f t="shared" si="0"/>
        <v>26.25</v>
      </c>
      <c r="N4" s="34">
        <f t="shared" si="0"/>
        <v>29.5</v>
      </c>
      <c r="O4" s="34">
        <f t="shared" si="0"/>
        <v>30</v>
      </c>
      <c r="P4" s="34">
        <f t="shared" si="0"/>
        <v>32.75</v>
      </c>
      <c r="Q4" s="34">
        <f t="shared" si="0"/>
        <v>31.13</v>
      </c>
      <c r="R4" s="34">
        <f t="shared" si="0"/>
        <v>23.88</v>
      </c>
      <c r="S4" s="34">
        <f t="shared" si="0"/>
        <v>24.25</v>
      </c>
      <c r="T4" s="34">
        <f t="shared" si="0"/>
        <v>22.75</v>
      </c>
      <c r="U4" s="34">
        <f t="shared" si="0"/>
        <v>27.75</v>
      </c>
      <c r="V4" s="34">
        <f t="shared" si="0"/>
        <v>27.25</v>
      </c>
      <c r="W4" s="34">
        <f t="shared" si="0"/>
        <v>25</v>
      </c>
      <c r="X4" s="34">
        <f t="shared" si="0"/>
        <v>21.63</v>
      </c>
      <c r="Y4" s="34">
        <f t="shared" si="0"/>
        <v>22.75</v>
      </c>
      <c r="Z4" s="34">
        <f t="shared" si="0"/>
        <v>22.25</v>
      </c>
      <c r="AA4" s="34">
        <f t="shared" si="0"/>
        <v>18.25</v>
      </c>
      <c r="AB4" s="34">
        <f t="shared" si="0"/>
        <v>13.5</v>
      </c>
      <c r="AC4" s="34">
        <f t="shared" si="0"/>
        <v>14.25</v>
      </c>
      <c r="AD4" s="34">
        <f t="shared" ref="AD4:AE21" si="1">AD27+AD50+AD73+AD96</f>
        <v>31</v>
      </c>
      <c r="AE4" s="34">
        <f t="shared" si="1"/>
        <v>64.75</v>
      </c>
      <c r="AF4" s="34">
        <f t="shared" ref="AF4:AG4" si="2">AF27+AF50+AF73+AF96</f>
        <v>44.25</v>
      </c>
      <c r="AG4" s="34">
        <f t="shared" si="2"/>
        <v>31.75</v>
      </c>
      <c r="AH4" s="34">
        <f t="shared" ref="AH4:AI4" si="3">AH27+AH50+AH73+AH96</f>
        <v>28.75</v>
      </c>
      <c r="AI4" s="34">
        <f t="shared" si="3"/>
        <v>26</v>
      </c>
    </row>
    <row r="5" spans="1:35" x14ac:dyDescent="0.2">
      <c r="A5" t="s">
        <v>37</v>
      </c>
      <c r="B5" s="34" t="s">
        <v>50</v>
      </c>
      <c r="C5" s="36" t="s">
        <v>51</v>
      </c>
      <c r="D5" s="34"/>
      <c r="E5" s="34"/>
      <c r="F5" s="34"/>
      <c r="G5" s="34"/>
      <c r="H5" s="34"/>
      <c r="I5" s="34"/>
      <c r="J5" s="34"/>
      <c r="K5" s="34"/>
      <c r="L5" s="34">
        <f t="shared" ref="L5:AC5" si="4">L28+L51+L74+L97</f>
        <v>208.63</v>
      </c>
      <c r="M5" s="34">
        <f t="shared" si="4"/>
        <v>116.63</v>
      </c>
      <c r="N5" s="34">
        <f t="shared" si="4"/>
        <v>93</v>
      </c>
      <c r="O5" s="34">
        <f t="shared" si="4"/>
        <v>73.75</v>
      </c>
      <c r="P5" s="34">
        <f t="shared" si="4"/>
        <v>55.88</v>
      </c>
      <c r="Q5" s="34">
        <f t="shared" si="4"/>
        <v>70.75</v>
      </c>
      <c r="R5" s="34">
        <f t="shared" si="4"/>
        <v>62.75</v>
      </c>
      <c r="S5" s="34">
        <f t="shared" si="4"/>
        <v>47</v>
      </c>
      <c r="T5" s="34">
        <f t="shared" si="4"/>
        <v>55.5</v>
      </c>
      <c r="U5" s="34">
        <f t="shared" si="4"/>
        <v>55.75</v>
      </c>
      <c r="V5" s="34">
        <f t="shared" si="4"/>
        <v>56.5</v>
      </c>
      <c r="W5" s="34">
        <f t="shared" si="4"/>
        <v>45</v>
      </c>
      <c r="X5" s="34">
        <f t="shared" si="4"/>
        <v>188.75</v>
      </c>
      <c r="Y5" s="34">
        <f t="shared" si="4"/>
        <v>172.5</v>
      </c>
      <c r="Z5" s="34">
        <f t="shared" si="4"/>
        <v>204.5</v>
      </c>
      <c r="AA5" s="34">
        <f t="shared" si="4"/>
        <v>263.25</v>
      </c>
      <c r="AB5" s="34">
        <f t="shared" si="4"/>
        <v>224.5</v>
      </c>
      <c r="AC5" s="34">
        <f t="shared" si="4"/>
        <v>183.5</v>
      </c>
      <c r="AD5" s="34">
        <f t="shared" si="1"/>
        <v>178.75</v>
      </c>
      <c r="AE5" s="34">
        <f t="shared" si="1"/>
        <v>154</v>
      </c>
      <c r="AF5" s="34">
        <f t="shared" ref="AF5:AG5" si="5">AF28+AF51+AF74+AF97</f>
        <v>133.88</v>
      </c>
      <c r="AG5" s="34">
        <f t="shared" si="5"/>
        <v>167.5</v>
      </c>
      <c r="AH5" s="34">
        <f t="shared" ref="AH5:AI5" si="6">AH28+AH51+AH74+AH97</f>
        <v>150.88</v>
      </c>
      <c r="AI5" s="34">
        <f t="shared" si="6"/>
        <v>195.63</v>
      </c>
    </row>
    <row r="6" spans="1:35" x14ac:dyDescent="0.2">
      <c r="A6" t="s">
        <v>37</v>
      </c>
      <c r="B6" s="34" t="s">
        <v>52</v>
      </c>
      <c r="C6" s="36" t="s">
        <v>53</v>
      </c>
      <c r="D6" s="34"/>
      <c r="E6" s="34"/>
      <c r="F6" s="34"/>
      <c r="G6" s="34"/>
      <c r="H6" s="34"/>
      <c r="I6" s="34"/>
      <c r="J6" s="34"/>
      <c r="K6" s="34"/>
      <c r="L6" s="34">
        <f t="shared" ref="L6:AC6" si="7">L29+L52+L75+L98</f>
        <v>0</v>
      </c>
      <c r="M6" s="34">
        <f t="shared" si="7"/>
        <v>0</v>
      </c>
      <c r="N6" s="34">
        <f t="shared" si="7"/>
        <v>0</v>
      </c>
      <c r="O6" s="34">
        <f t="shared" si="7"/>
        <v>0</v>
      </c>
      <c r="P6" s="34">
        <f t="shared" si="7"/>
        <v>0</v>
      </c>
      <c r="Q6" s="34">
        <f t="shared" si="7"/>
        <v>0</v>
      </c>
      <c r="R6" s="34">
        <f t="shared" si="7"/>
        <v>0</v>
      </c>
      <c r="S6" s="34">
        <f t="shared" si="7"/>
        <v>0</v>
      </c>
      <c r="T6" s="34">
        <f t="shared" si="7"/>
        <v>0</v>
      </c>
      <c r="U6" s="34">
        <f t="shared" si="7"/>
        <v>0</v>
      </c>
      <c r="V6" s="34">
        <f t="shared" si="7"/>
        <v>0</v>
      </c>
      <c r="W6" s="34">
        <f t="shared" si="7"/>
        <v>0</v>
      </c>
      <c r="X6" s="34">
        <f t="shared" si="7"/>
        <v>0</v>
      </c>
      <c r="Y6" s="34">
        <f t="shared" si="7"/>
        <v>0</v>
      </c>
      <c r="Z6" s="34">
        <f t="shared" si="7"/>
        <v>0</v>
      </c>
      <c r="AA6" s="34">
        <f t="shared" si="7"/>
        <v>0</v>
      </c>
      <c r="AB6" s="34">
        <f t="shared" si="7"/>
        <v>0</v>
      </c>
      <c r="AC6" s="34">
        <f t="shared" si="7"/>
        <v>0</v>
      </c>
      <c r="AD6" s="34">
        <f t="shared" si="1"/>
        <v>0</v>
      </c>
      <c r="AE6" s="34">
        <f t="shared" si="1"/>
        <v>0</v>
      </c>
      <c r="AF6" s="34">
        <f t="shared" ref="AF6:AG6" si="8">AF29+AF52+AF75+AF98</f>
        <v>0</v>
      </c>
      <c r="AG6" s="34">
        <f t="shared" si="8"/>
        <v>0</v>
      </c>
      <c r="AH6" s="34">
        <f t="shared" ref="AH6:AI6" si="9">AH29+AH52+AH75+AH98</f>
        <v>0</v>
      </c>
      <c r="AI6" s="34">
        <f t="shared" si="9"/>
        <v>0</v>
      </c>
    </row>
    <row r="7" spans="1:35" x14ac:dyDescent="0.2">
      <c r="A7" t="s">
        <v>37</v>
      </c>
      <c r="B7" s="34" t="s">
        <v>54</v>
      </c>
      <c r="C7" s="36" t="s">
        <v>55</v>
      </c>
      <c r="D7" s="34"/>
      <c r="E7" s="34"/>
      <c r="F7" s="34"/>
      <c r="G7" s="34"/>
      <c r="H7" s="34"/>
      <c r="I7" s="34"/>
      <c r="J7" s="34"/>
      <c r="K7" s="34"/>
      <c r="L7" s="34">
        <f t="shared" ref="L7:AC7" si="10">L30+L53+L76+L99</f>
        <v>579.63</v>
      </c>
      <c r="M7" s="34">
        <f t="shared" si="10"/>
        <v>603.13</v>
      </c>
      <c r="N7" s="34">
        <f t="shared" si="10"/>
        <v>566.13</v>
      </c>
      <c r="O7" s="34">
        <f t="shared" si="10"/>
        <v>597.75</v>
      </c>
      <c r="P7" s="34">
        <f t="shared" si="10"/>
        <v>570.88</v>
      </c>
      <c r="Q7" s="34">
        <f t="shared" si="10"/>
        <v>678.75</v>
      </c>
      <c r="R7" s="34">
        <f t="shared" si="10"/>
        <v>788.75</v>
      </c>
      <c r="S7" s="34">
        <f t="shared" si="10"/>
        <v>761</v>
      </c>
      <c r="T7" s="34">
        <f t="shared" si="10"/>
        <v>649.5</v>
      </c>
      <c r="U7" s="34">
        <f t="shared" si="10"/>
        <v>565.5</v>
      </c>
      <c r="V7" s="34">
        <f t="shared" si="10"/>
        <v>162</v>
      </c>
      <c r="W7" s="34">
        <f t="shared" si="10"/>
        <v>76.75</v>
      </c>
      <c r="X7" s="34">
        <f t="shared" si="10"/>
        <v>90.25</v>
      </c>
      <c r="Y7" s="34">
        <f t="shared" si="10"/>
        <v>112.5</v>
      </c>
      <c r="Z7" s="34">
        <f t="shared" si="10"/>
        <v>121.13</v>
      </c>
      <c r="AA7" s="34">
        <f t="shared" si="10"/>
        <v>108.38</v>
      </c>
      <c r="AB7" s="34">
        <f t="shared" si="10"/>
        <v>112.75</v>
      </c>
      <c r="AC7" s="34">
        <f t="shared" si="10"/>
        <v>136.13</v>
      </c>
      <c r="AD7" s="34">
        <f t="shared" si="1"/>
        <v>147.25</v>
      </c>
      <c r="AE7" s="34">
        <f t="shared" si="1"/>
        <v>121.5</v>
      </c>
      <c r="AF7" s="34">
        <f t="shared" ref="AF7:AG7" si="11">AF30+AF53+AF76+AF99</f>
        <v>136.13</v>
      </c>
      <c r="AG7" s="34">
        <f t="shared" si="11"/>
        <v>167.5</v>
      </c>
      <c r="AH7" s="34">
        <f t="shared" ref="AH7:AI7" si="12">AH30+AH53+AH76+AH99</f>
        <v>167.5</v>
      </c>
      <c r="AI7" s="34">
        <f t="shared" si="12"/>
        <v>184.5</v>
      </c>
    </row>
    <row r="8" spans="1:35" x14ac:dyDescent="0.2">
      <c r="A8" t="s">
        <v>37</v>
      </c>
      <c r="B8" s="34" t="s">
        <v>56</v>
      </c>
      <c r="C8" s="36" t="s">
        <v>57</v>
      </c>
      <c r="D8" s="34"/>
      <c r="E8" s="34"/>
      <c r="F8" s="34"/>
      <c r="G8" s="34"/>
      <c r="H8" s="34"/>
      <c r="I8" s="34"/>
      <c r="J8" s="34"/>
      <c r="K8" s="34"/>
      <c r="L8" s="34">
        <f t="shared" ref="L8:AC8" si="13">L31+L54+L77+L100</f>
        <v>4.75</v>
      </c>
      <c r="M8" s="34">
        <f t="shared" si="13"/>
        <v>6</v>
      </c>
      <c r="N8" s="34">
        <f t="shared" si="13"/>
        <v>4.5</v>
      </c>
      <c r="O8" s="34">
        <f t="shared" si="13"/>
        <v>5.25</v>
      </c>
      <c r="P8" s="34">
        <f t="shared" si="13"/>
        <v>6.75</v>
      </c>
      <c r="Q8" s="34">
        <f t="shared" si="13"/>
        <v>6.75</v>
      </c>
      <c r="R8" s="34">
        <f t="shared" si="13"/>
        <v>8.75</v>
      </c>
      <c r="S8" s="34">
        <f t="shared" si="13"/>
        <v>11.75</v>
      </c>
      <c r="T8" s="34">
        <f t="shared" si="13"/>
        <v>14.25</v>
      </c>
      <c r="U8" s="34">
        <f t="shared" si="13"/>
        <v>20.75</v>
      </c>
      <c r="V8" s="34">
        <f t="shared" si="13"/>
        <v>17.5</v>
      </c>
      <c r="W8" s="34">
        <f t="shared" si="13"/>
        <v>16</v>
      </c>
      <c r="X8" s="34">
        <f t="shared" si="13"/>
        <v>13.75</v>
      </c>
      <c r="Y8" s="34">
        <f t="shared" si="13"/>
        <v>13</v>
      </c>
      <c r="Z8" s="34">
        <f t="shared" si="13"/>
        <v>8</v>
      </c>
      <c r="AA8" s="34">
        <f t="shared" si="13"/>
        <v>7.25</v>
      </c>
      <c r="AB8" s="34">
        <f t="shared" si="13"/>
        <v>7.75</v>
      </c>
      <c r="AC8" s="34">
        <f t="shared" si="13"/>
        <v>9.25</v>
      </c>
      <c r="AD8" s="34">
        <f t="shared" si="1"/>
        <v>10.75</v>
      </c>
      <c r="AE8" s="34">
        <f t="shared" si="1"/>
        <v>10.5</v>
      </c>
      <c r="AF8" s="34">
        <f t="shared" ref="AF8:AG8" si="14">AF31+AF54+AF77+AF100</f>
        <v>9.75</v>
      </c>
      <c r="AG8" s="34">
        <f t="shared" si="14"/>
        <v>11</v>
      </c>
      <c r="AH8" s="34">
        <f t="shared" ref="AH8:AI8" si="15">AH31+AH54+AH77+AH100</f>
        <v>11</v>
      </c>
      <c r="AI8" s="34">
        <f t="shared" si="15"/>
        <v>11.63</v>
      </c>
    </row>
    <row r="9" spans="1:35" x14ac:dyDescent="0.2">
      <c r="A9" t="s">
        <v>37</v>
      </c>
      <c r="B9" s="34" t="s">
        <v>58</v>
      </c>
      <c r="C9" s="36" t="s">
        <v>59</v>
      </c>
      <c r="D9" s="34"/>
      <c r="E9" s="34"/>
      <c r="F9" s="34"/>
      <c r="G9" s="34"/>
      <c r="H9" s="34"/>
      <c r="I9" s="34"/>
      <c r="J9" s="34"/>
      <c r="K9" s="34"/>
      <c r="L9" s="34">
        <f t="shared" ref="L9:AC9" si="16">L32+L55+L78+L101</f>
        <v>977.38</v>
      </c>
      <c r="M9" s="34">
        <f t="shared" si="16"/>
        <v>885</v>
      </c>
      <c r="N9" s="34">
        <f t="shared" si="16"/>
        <v>717.13</v>
      </c>
      <c r="O9" s="34">
        <f t="shared" si="16"/>
        <v>847.13</v>
      </c>
      <c r="P9" s="34">
        <f t="shared" si="16"/>
        <v>923.5</v>
      </c>
      <c r="Q9" s="34">
        <f t="shared" si="16"/>
        <v>1060.1300000000001</v>
      </c>
      <c r="R9" s="34">
        <f t="shared" si="16"/>
        <v>998.13</v>
      </c>
      <c r="S9" s="34">
        <f t="shared" si="16"/>
        <v>802.38</v>
      </c>
      <c r="T9" s="34">
        <f t="shared" si="16"/>
        <v>723</v>
      </c>
      <c r="U9" s="34">
        <f t="shared" si="16"/>
        <v>785.13</v>
      </c>
      <c r="V9" s="34">
        <f t="shared" si="16"/>
        <v>816.76</v>
      </c>
      <c r="W9" s="34">
        <f t="shared" si="16"/>
        <v>692.64</v>
      </c>
      <c r="X9" s="34">
        <f t="shared" si="16"/>
        <v>665.13</v>
      </c>
      <c r="Y9" s="34">
        <f t="shared" si="16"/>
        <v>758</v>
      </c>
      <c r="Z9" s="34">
        <f t="shared" si="16"/>
        <v>970.01</v>
      </c>
      <c r="AA9" s="34">
        <f t="shared" si="16"/>
        <v>1263.7600000000002</v>
      </c>
      <c r="AB9" s="34">
        <f t="shared" si="16"/>
        <v>1568.38</v>
      </c>
      <c r="AC9" s="34">
        <f t="shared" si="16"/>
        <v>1444.13</v>
      </c>
      <c r="AD9" s="34">
        <f t="shared" si="1"/>
        <v>1231.1300000000001</v>
      </c>
      <c r="AE9" s="34">
        <f t="shared" si="1"/>
        <v>898.26</v>
      </c>
      <c r="AF9" s="34">
        <f t="shared" ref="AF9:AG9" si="17">AF32+AF55+AF78+AF101</f>
        <v>849.88</v>
      </c>
      <c r="AG9" s="34">
        <f t="shared" si="17"/>
        <v>855.88</v>
      </c>
      <c r="AH9" s="34">
        <f t="shared" ref="AH9:AI9" si="18">AH32+AH55+AH78+AH101</f>
        <v>930.13</v>
      </c>
      <c r="AI9" s="34">
        <f t="shared" si="18"/>
        <v>955.51</v>
      </c>
    </row>
    <row r="10" spans="1:35" x14ac:dyDescent="0.2">
      <c r="A10" t="s">
        <v>37</v>
      </c>
      <c r="B10" s="34" t="s">
        <v>60</v>
      </c>
      <c r="C10" s="36" t="s">
        <v>61</v>
      </c>
      <c r="D10" s="34"/>
      <c r="E10" s="34"/>
      <c r="F10" s="34"/>
      <c r="G10" s="34"/>
      <c r="H10" s="34"/>
      <c r="I10" s="34"/>
      <c r="J10" s="34"/>
      <c r="K10" s="34"/>
      <c r="L10" s="34">
        <f t="shared" ref="L10:AC10" si="19">L33+L56+L79+L102</f>
        <v>2651.13</v>
      </c>
      <c r="M10" s="34">
        <f t="shared" si="19"/>
        <v>2569.7600000000002</v>
      </c>
      <c r="N10" s="34">
        <f t="shared" si="19"/>
        <v>2526.88</v>
      </c>
      <c r="O10" s="34">
        <f t="shared" si="19"/>
        <v>2507.13</v>
      </c>
      <c r="P10" s="34">
        <f t="shared" si="19"/>
        <v>2636.76</v>
      </c>
      <c r="Q10" s="34">
        <f t="shared" si="19"/>
        <v>2803.76</v>
      </c>
      <c r="R10" s="34">
        <f t="shared" si="19"/>
        <v>2701.51</v>
      </c>
      <c r="S10" s="34">
        <f t="shared" si="19"/>
        <v>2798.25</v>
      </c>
      <c r="T10" s="34">
        <f t="shared" si="19"/>
        <v>2927.75</v>
      </c>
      <c r="U10" s="34">
        <f t="shared" si="19"/>
        <v>3087.63</v>
      </c>
      <c r="V10" s="34">
        <f t="shared" si="19"/>
        <v>3136.6400000000003</v>
      </c>
      <c r="W10" s="34">
        <f t="shared" si="19"/>
        <v>3239.76</v>
      </c>
      <c r="X10" s="34">
        <f t="shared" si="19"/>
        <v>3242.63</v>
      </c>
      <c r="Y10" s="34">
        <f t="shared" si="19"/>
        <v>3053.51</v>
      </c>
      <c r="Z10" s="34">
        <f t="shared" si="19"/>
        <v>3058.3900000000003</v>
      </c>
      <c r="AA10" s="34">
        <f t="shared" si="19"/>
        <v>3259.13</v>
      </c>
      <c r="AB10" s="34">
        <f t="shared" si="19"/>
        <v>3338.1400000000003</v>
      </c>
      <c r="AC10" s="34">
        <f t="shared" si="19"/>
        <v>3325.8900000000003</v>
      </c>
      <c r="AD10" s="34">
        <f t="shared" si="1"/>
        <v>3277.51</v>
      </c>
      <c r="AE10" s="34">
        <f t="shared" si="1"/>
        <v>3243.3900000000003</v>
      </c>
      <c r="AF10" s="34">
        <f t="shared" ref="AF10:AG10" si="20">AF33+AF56+AF79+AF102</f>
        <v>3283.38</v>
      </c>
      <c r="AG10" s="34">
        <f t="shared" si="20"/>
        <v>3333.2700000000004</v>
      </c>
      <c r="AH10" s="34">
        <f t="shared" ref="AH10:AI10" si="21">AH33+AH56+AH79+AH102</f>
        <v>3339.76</v>
      </c>
      <c r="AI10" s="34">
        <f t="shared" si="21"/>
        <v>3409.76</v>
      </c>
    </row>
    <row r="11" spans="1:35" x14ac:dyDescent="0.2">
      <c r="A11" t="s">
        <v>37</v>
      </c>
      <c r="B11" s="34" t="s">
        <v>62</v>
      </c>
      <c r="C11" s="36" t="s">
        <v>63</v>
      </c>
      <c r="D11" s="34"/>
      <c r="E11" s="34"/>
      <c r="F11" s="34"/>
      <c r="G11" s="34"/>
      <c r="H11" s="34"/>
      <c r="I11" s="34"/>
      <c r="J11" s="34"/>
      <c r="K11" s="34"/>
      <c r="L11" s="34">
        <f t="shared" ref="L11:AC11" si="22">L34+L57+L80+L103</f>
        <v>731.75</v>
      </c>
      <c r="M11" s="34">
        <f t="shared" si="22"/>
        <v>766.63</v>
      </c>
      <c r="N11" s="34">
        <f t="shared" si="22"/>
        <v>785.63</v>
      </c>
      <c r="O11" s="34">
        <f t="shared" si="22"/>
        <v>875.63</v>
      </c>
      <c r="P11" s="34">
        <f t="shared" si="22"/>
        <v>864.38</v>
      </c>
      <c r="Q11" s="34">
        <f t="shared" si="22"/>
        <v>975.38</v>
      </c>
      <c r="R11" s="34">
        <f t="shared" si="22"/>
        <v>917</v>
      </c>
      <c r="S11" s="34">
        <f t="shared" si="22"/>
        <v>827</v>
      </c>
      <c r="T11" s="34">
        <f t="shared" si="22"/>
        <v>829.88</v>
      </c>
      <c r="U11" s="34">
        <f t="shared" si="22"/>
        <v>868.88</v>
      </c>
      <c r="V11" s="34">
        <f t="shared" si="22"/>
        <v>870.88</v>
      </c>
      <c r="W11" s="34">
        <f t="shared" si="22"/>
        <v>838.75</v>
      </c>
      <c r="X11" s="34">
        <f t="shared" si="22"/>
        <v>930.63</v>
      </c>
      <c r="Y11" s="34">
        <f t="shared" si="22"/>
        <v>849.88</v>
      </c>
      <c r="Z11" s="34">
        <f t="shared" si="22"/>
        <v>822</v>
      </c>
      <c r="AA11" s="34">
        <f t="shared" si="22"/>
        <v>808.88</v>
      </c>
      <c r="AB11" s="34">
        <f t="shared" si="22"/>
        <v>805.75</v>
      </c>
      <c r="AC11" s="34">
        <f t="shared" si="22"/>
        <v>783.75</v>
      </c>
      <c r="AD11" s="34">
        <f t="shared" si="1"/>
        <v>763.25</v>
      </c>
      <c r="AE11" s="34">
        <f t="shared" si="1"/>
        <v>753.5</v>
      </c>
      <c r="AF11" s="34">
        <f t="shared" ref="AF11:AG11" si="23">AF34+AF57+AF80+AF103</f>
        <v>804</v>
      </c>
      <c r="AG11" s="34">
        <f t="shared" si="23"/>
        <v>774.76</v>
      </c>
      <c r="AH11" s="34">
        <f t="shared" ref="AH11:AI11" si="24">AH34+AH57+AH80+AH103</f>
        <v>776.63</v>
      </c>
      <c r="AI11" s="34">
        <f t="shared" si="24"/>
        <v>794.38</v>
      </c>
    </row>
    <row r="12" spans="1:35" x14ac:dyDescent="0.2">
      <c r="A12" t="s">
        <v>37</v>
      </c>
      <c r="B12" s="34" t="s">
        <v>64</v>
      </c>
      <c r="C12" s="36" t="s">
        <v>65</v>
      </c>
      <c r="D12" s="34"/>
      <c r="E12" s="34"/>
      <c r="F12" s="34"/>
      <c r="G12" s="34"/>
      <c r="H12" s="34"/>
      <c r="I12" s="34"/>
      <c r="J12" s="34"/>
      <c r="K12" s="34"/>
      <c r="L12" s="34">
        <f t="shared" ref="L12:AC12" si="25">L35+L58+L81+L104</f>
        <v>888</v>
      </c>
      <c r="M12" s="34">
        <f t="shared" si="25"/>
        <v>840.38</v>
      </c>
      <c r="N12" s="34">
        <f t="shared" si="25"/>
        <v>779.63</v>
      </c>
      <c r="O12" s="34">
        <f t="shared" si="25"/>
        <v>714.01</v>
      </c>
      <c r="P12" s="34">
        <f t="shared" si="25"/>
        <v>754.51</v>
      </c>
      <c r="Q12" s="34">
        <f t="shared" si="25"/>
        <v>821.25</v>
      </c>
      <c r="R12" s="34">
        <f t="shared" si="25"/>
        <v>760.88</v>
      </c>
      <c r="S12" s="34">
        <f t="shared" si="25"/>
        <v>716.51</v>
      </c>
      <c r="T12" s="34">
        <f t="shared" si="25"/>
        <v>804.88</v>
      </c>
      <c r="U12" s="34">
        <f t="shared" si="25"/>
        <v>768.25</v>
      </c>
      <c r="V12" s="34">
        <f t="shared" si="25"/>
        <v>789.88</v>
      </c>
      <c r="W12" s="34">
        <f t="shared" si="25"/>
        <v>828.01</v>
      </c>
      <c r="X12" s="34">
        <f t="shared" si="25"/>
        <v>828.13</v>
      </c>
      <c r="Y12" s="34">
        <f t="shared" si="25"/>
        <v>798.88</v>
      </c>
      <c r="Z12" s="34">
        <f t="shared" si="25"/>
        <v>752.38</v>
      </c>
      <c r="AA12" s="34">
        <f t="shared" si="25"/>
        <v>753.63</v>
      </c>
      <c r="AB12" s="34">
        <f t="shared" si="25"/>
        <v>739.38</v>
      </c>
      <c r="AC12" s="34">
        <f t="shared" si="25"/>
        <v>709.38</v>
      </c>
      <c r="AD12" s="34">
        <f t="shared" si="1"/>
        <v>695.38</v>
      </c>
      <c r="AE12" s="34">
        <f t="shared" si="1"/>
        <v>705.38</v>
      </c>
      <c r="AF12" s="34">
        <f t="shared" ref="AF12:AG12" si="26">AF35+AF58+AF81+AF104</f>
        <v>701.38</v>
      </c>
      <c r="AG12" s="34">
        <f t="shared" si="26"/>
        <v>747.76</v>
      </c>
      <c r="AH12" s="34">
        <f t="shared" ref="AH12:AI12" si="27">AH35+AH58+AH81+AH104</f>
        <v>744.26</v>
      </c>
      <c r="AI12" s="34">
        <f t="shared" si="27"/>
        <v>756.88</v>
      </c>
    </row>
    <row r="13" spans="1:35" x14ac:dyDescent="0.2">
      <c r="A13" t="s">
        <v>37</v>
      </c>
      <c r="B13" s="34" t="s">
        <v>66</v>
      </c>
      <c r="C13" s="111" t="s">
        <v>917</v>
      </c>
      <c r="D13" s="34"/>
      <c r="E13" s="34"/>
      <c r="F13" s="34"/>
      <c r="G13" s="34"/>
      <c r="H13" s="34"/>
      <c r="I13" s="34"/>
      <c r="J13" s="34"/>
      <c r="K13" s="34"/>
      <c r="L13" s="34">
        <f t="shared" ref="L13:AC13" si="28">L36+L59+L82+L105</f>
        <v>0</v>
      </c>
      <c r="M13" s="34">
        <f t="shared" si="28"/>
        <v>0</v>
      </c>
      <c r="N13" s="34">
        <f t="shared" si="28"/>
        <v>0</v>
      </c>
      <c r="O13" s="34">
        <f t="shared" si="28"/>
        <v>0</v>
      </c>
      <c r="P13" s="34">
        <f t="shared" si="28"/>
        <v>0</v>
      </c>
      <c r="Q13" s="34">
        <f t="shared" si="28"/>
        <v>0</v>
      </c>
      <c r="R13" s="34">
        <f t="shared" si="28"/>
        <v>0</v>
      </c>
      <c r="S13" s="34">
        <f t="shared" si="28"/>
        <v>0</v>
      </c>
      <c r="T13" s="34">
        <f t="shared" si="28"/>
        <v>0</v>
      </c>
      <c r="U13" s="34">
        <f t="shared" si="28"/>
        <v>0</v>
      </c>
      <c r="V13" s="34">
        <f t="shared" si="28"/>
        <v>0.5</v>
      </c>
      <c r="W13" s="34">
        <f t="shared" si="28"/>
        <v>2</v>
      </c>
      <c r="X13" s="34">
        <f t="shared" si="28"/>
        <v>3</v>
      </c>
      <c r="Y13" s="34">
        <f t="shared" si="28"/>
        <v>3.5</v>
      </c>
      <c r="Z13" s="34">
        <f t="shared" si="28"/>
        <v>5</v>
      </c>
      <c r="AA13" s="34">
        <f t="shared" si="28"/>
        <v>5.75</v>
      </c>
      <c r="AB13" s="34">
        <f t="shared" si="28"/>
        <v>6</v>
      </c>
      <c r="AC13" s="34">
        <f t="shared" si="28"/>
        <v>9.25</v>
      </c>
      <c r="AD13" s="34">
        <f t="shared" si="1"/>
        <v>10.5</v>
      </c>
      <c r="AE13" s="34">
        <f t="shared" si="1"/>
        <v>13.25</v>
      </c>
      <c r="AF13" s="34">
        <f t="shared" ref="AF13:AG13" si="29">AF36+AF59+AF82+AF105</f>
        <v>17.25</v>
      </c>
      <c r="AG13" s="34">
        <f t="shared" si="29"/>
        <v>20.25</v>
      </c>
      <c r="AH13" s="34">
        <f t="shared" ref="AH13:AI13" si="30">AH36+AH59+AH82+AH105</f>
        <v>24.25</v>
      </c>
      <c r="AI13" s="34">
        <f t="shared" si="30"/>
        <v>25.75</v>
      </c>
    </row>
    <row r="14" spans="1:35" x14ac:dyDescent="0.2">
      <c r="A14" t="s">
        <v>37</v>
      </c>
      <c r="B14" s="34" t="s">
        <v>67</v>
      </c>
      <c r="C14" s="36" t="s">
        <v>68</v>
      </c>
      <c r="D14" s="34"/>
      <c r="E14" s="34"/>
      <c r="F14" s="34"/>
      <c r="G14" s="34"/>
      <c r="H14" s="34"/>
      <c r="I14" s="34"/>
      <c r="J14" s="34"/>
      <c r="K14" s="34"/>
      <c r="L14" s="34">
        <f t="shared" ref="L14:AC14" si="31">L37+L60+L83+L106</f>
        <v>344.5</v>
      </c>
      <c r="M14" s="34">
        <f t="shared" si="31"/>
        <v>345.88</v>
      </c>
      <c r="N14" s="34">
        <f t="shared" si="31"/>
        <v>351.76</v>
      </c>
      <c r="O14" s="34">
        <f t="shared" si="31"/>
        <v>348.51</v>
      </c>
      <c r="P14" s="34">
        <f t="shared" si="31"/>
        <v>400.5</v>
      </c>
      <c r="Q14" s="34">
        <f t="shared" si="31"/>
        <v>467.88</v>
      </c>
      <c r="R14" s="34">
        <f t="shared" si="31"/>
        <v>577.38</v>
      </c>
      <c r="S14" s="34">
        <f t="shared" si="31"/>
        <v>597.75</v>
      </c>
      <c r="T14" s="34">
        <f t="shared" si="31"/>
        <v>501.88</v>
      </c>
      <c r="U14" s="34">
        <f t="shared" si="31"/>
        <v>478.88</v>
      </c>
      <c r="V14" s="34">
        <f t="shared" si="31"/>
        <v>436.76</v>
      </c>
      <c r="W14" s="34">
        <f t="shared" si="31"/>
        <v>365.01</v>
      </c>
      <c r="X14" s="34">
        <f t="shared" si="31"/>
        <v>364.5</v>
      </c>
      <c r="Y14" s="34">
        <f t="shared" si="31"/>
        <v>345.26</v>
      </c>
      <c r="Z14" s="34">
        <f t="shared" si="31"/>
        <v>352.88</v>
      </c>
      <c r="AA14" s="34">
        <f t="shared" si="31"/>
        <v>348.75</v>
      </c>
      <c r="AB14" s="34">
        <f t="shared" si="31"/>
        <v>323.01</v>
      </c>
      <c r="AC14" s="34">
        <f t="shared" si="31"/>
        <v>326.89</v>
      </c>
      <c r="AD14" s="34">
        <f t="shared" si="1"/>
        <v>333.38</v>
      </c>
      <c r="AE14" s="34">
        <f t="shared" si="1"/>
        <v>367.88</v>
      </c>
      <c r="AF14" s="34">
        <f t="shared" ref="AF14:AG14" si="32">AF37+AF60+AF83+AF106</f>
        <v>418.88</v>
      </c>
      <c r="AG14" s="34">
        <f t="shared" si="32"/>
        <v>428.25</v>
      </c>
      <c r="AH14" s="34">
        <f t="shared" ref="AH14:AI14" si="33">AH37+AH60+AH83+AH106</f>
        <v>465.88</v>
      </c>
      <c r="AI14" s="34">
        <f t="shared" si="33"/>
        <v>461.27</v>
      </c>
    </row>
    <row r="15" spans="1:35" x14ac:dyDescent="0.2">
      <c r="A15" t="s">
        <v>37</v>
      </c>
      <c r="B15" s="34" t="s">
        <v>69</v>
      </c>
      <c r="C15" s="36" t="s">
        <v>70</v>
      </c>
      <c r="D15" s="34"/>
      <c r="E15" s="34"/>
      <c r="F15" s="34"/>
      <c r="G15" s="34"/>
      <c r="H15" s="34"/>
      <c r="I15" s="34"/>
      <c r="J15" s="34"/>
      <c r="K15" s="34"/>
      <c r="L15" s="34">
        <f t="shared" ref="L15:AC15" si="34">L38+L61+L84+L107</f>
        <v>0</v>
      </c>
      <c r="M15" s="34">
        <f t="shared" si="34"/>
        <v>0</v>
      </c>
      <c r="N15" s="34">
        <f t="shared" si="34"/>
        <v>0</v>
      </c>
      <c r="O15" s="34">
        <f t="shared" si="34"/>
        <v>0</v>
      </c>
      <c r="P15" s="34">
        <f t="shared" si="34"/>
        <v>0</v>
      </c>
      <c r="Q15" s="34">
        <f t="shared" si="34"/>
        <v>0</v>
      </c>
      <c r="R15" s="34">
        <f t="shared" si="34"/>
        <v>0</v>
      </c>
      <c r="S15" s="34">
        <f t="shared" si="34"/>
        <v>0</v>
      </c>
      <c r="T15" s="34">
        <f t="shared" si="34"/>
        <v>0</v>
      </c>
      <c r="U15" s="34">
        <f t="shared" si="34"/>
        <v>0</v>
      </c>
      <c r="V15" s="34">
        <f t="shared" si="34"/>
        <v>0</v>
      </c>
      <c r="W15" s="34">
        <f t="shared" si="34"/>
        <v>1.5</v>
      </c>
      <c r="X15" s="34">
        <f t="shared" si="34"/>
        <v>4</v>
      </c>
      <c r="Y15" s="34">
        <f t="shared" si="34"/>
        <v>4</v>
      </c>
      <c r="Z15" s="34">
        <f t="shared" si="34"/>
        <v>4</v>
      </c>
      <c r="AA15" s="34">
        <f t="shared" si="34"/>
        <v>7.5</v>
      </c>
      <c r="AB15" s="34">
        <f t="shared" si="34"/>
        <v>7.25</v>
      </c>
      <c r="AC15" s="34">
        <f t="shared" si="34"/>
        <v>6.25</v>
      </c>
      <c r="AD15" s="34">
        <f t="shared" si="1"/>
        <v>7</v>
      </c>
      <c r="AE15" s="34">
        <f t="shared" si="1"/>
        <v>6.5</v>
      </c>
      <c r="AF15" s="34">
        <f t="shared" ref="AF15:AG15" si="35">AF38+AF61+AF84+AF107</f>
        <v>6.25</v>
      </c>
      <c r="AG15" s="34">
        <f t="shared" si="35"/>
        <v>6</v>
      </c>
      <c r="AH15" s="34">
        <f t="shared" ref="AH15:AI15" si="36">AH38+AH61+AH84+AH107</f>
        <v>6</v>
      </c>
      <c r="AI15" s="34">
        <f t="shared" si="36"/>
        <v>6</v>
      </c>
    </row>
    <row r="16" spans="1:35" x14ac:dyDescent="0.2">
      <c r="A16" t="s">
        <v>37</v>
      </c>
      <c r="B16" s="34" t="s">
        <v>71</v>
      </c>
      <c r="C16" s="36" t="s">
        <v>72</v>
      </c>
      <c r="D16" s="34"/>
      <c r="E16" s="34"/>
      <c r="F16" s="34"/>
      <c r="G16" s="34"/>
      <c r="H16" s="34"/>
      <c r="I16" s="34"/>
      <c r="J16" s="34"/>
      <c r="K16" s="34"/>
      <c r="L16" s="34">
        <f t="shared" ref="L16:AC16" si="37">L39+L62+L85+L108</f>
        <v>0</v>
      </c>
      <c r="M16" s="34">
        <f t="shared" si="37"/>
        <v>0</v>
      </c>
      <c r="N16" s="34">
        <f t="shared" si="37"/>
        <v>0</v>
      </c>
      <c r="O16" s="34">
        <f t="shared" si="37"/>
        <v>0</v>
      </c>
      <c r="P16" s="34">
        <f t="shared" si="37"/>
        <v>0</v>
      </c>
      <c r="Q16" s="34">
        <f t="shared" si="37"/>
        <v>0</v>
      </c>
      <c r="R16" s="34">
        <f t="shared" si="37"/>
        <v>0</v>
      </c>
      <c r="S16" s="34">
        <f t="shared" si="37"/>
        <v>0</v>
      </c>
      <c r="T16" s="34">
        <f t="shared" si="37"/>
        <v>0</v>
      </c>
      <c r="U16" s="34">
        <f t="shared" si="37"/>
        <v>0</v>
      </c>
      <c r="V16" s="34">
        <f t="shared" si="37"/>
        <v>0.5</v>
      </c>
      <c r="W16" s="34">
        <f t="shared" si="37"/>
        <v>0</v>
      </c>
      <c r="X16" s="34">
        <f t="shared" si="37"/>
        <v>0</v>
      </c>
      <c r="Y16" s="34">
        <f t="shared" si="37"/>
        <v>0</v>
      </c>
      <c r="Z16" s="34">
        <f t="shared" si="37"/>
        <v>0</v>
      </c>
      <c r="AA16" s="34">
        <f t="shared" si="37"/>
        <v>0</v>
      </c>
      <c r="AB16" s="34">
        <f t="shared" si="37"/>
        <v>0</v>
      </c>
      <c r="AC16" s="34">
        <f t="shared" si="37"/>
        <v>0</v>
      </c>
      <c r="AD16" s="34">
        <f t="shared" si="1"/>
        <v>0</v>
      </c>
      <c r="AE16" s="34">
        <f t="shared" si="1"/>
        <v>0</v>
      </c>
      <c r="AF16" s="34">
        <f t="shared" ref="AF16:AG16" si="38">AF39+AF62+AF85+AF108</f>
        <v>0</v>
      </c>
      <c r="AG16" s="34">
        <f t="shared" si="38"/>
        <v>0</v>
      </c>
      <c r="AH16" s="34">
        <f t="shared" ref="AH16:AI16" si="39">AH39+AH62+AH85+AH108</f>
        <v>0</v>
      </c>
      <c r="AI16" s="34">
        <f t="shared" si="39"/>
        <v>0</v>
      </c>
    </row>
    <row r="17" spans="1:35" x14ac:dyDescent="0.2">
      <c r="A17" t="s">
        <v>37</v>
      </c>
      <c r="B17" s="34" t="s">
        <v>73</v>
      </c>
      <c r="C17" s="36" t="s">
        <v>74</v>
      </c>
      <c r="D17" s="34"/>
      <c r="E17" s="34"/>
      <c r="F17" s="34"/>
      <c r="G17" s="34"/>
      <c r="H17" s="34"/>
      <c r="I17" s="34"/>
      <c r="J17" s="34"/>
      <c r="K17" s="34"/>
      <c r="L17" s="34">
        <f t="shared" ref="L17:AC17" si="40">L40+L63+L86+L109</f>
        <v>16</v>
      </c>
      <c r="M17" s="34">
        <f t="shared" si="40"/>
        <v>19.25</v>
      </c>
      <c r="N17" s="34">
        <f t="shared" si="40"/>
        <v>13.25</v>
      </c>
      <c r="O17" s="34">
        <f t="shared" si="40"/>
        <v>13.75</v>
      </c>
      <c r="P17" s="34">
        <f t="shared" si="40"/>
        <v>15.75</v>
      </c>
      <c r="Q17" s="34">
        <f t="shared" si="40"/>
        <v>22.5</v>
      </c>
      <c r="R17" s="34">
        <f t="shared" si="40"/>
        <v>33.25</v>
      </c>
      <c r="S17" s="34">
        <f t="shared" si="40"/>
        <v>48.5</v>
      </c>
      <c r="T17" s="34">
        <f t="shared" si="40"/>
        <v>55.25</v>
      </c>
      <c r="U17" s="34">
        <f t="shared" si="40"/>
        <v>65.13</v>
      </c>
      <c r="V17" s="34">
        <f t="shared" si="40"/>
        <v>71.25</v>
      </c>
      <c r="W17" s="34">
        <f t="shared" si="40"/>
        <v>76.25</v>
      </c>
      <c r="X17" s="34">
        <f t="shared" si="40"/>
        <v>80.75</v>
      </c>
      <c r="Y17" s="34">
        <f t="shared" si="40"/>
        <v>84.5</v>
      </c>
      <c r="Z17" s="34">
        <f t="shared" si="40"/>
        <v>94</v>
      </c>
      <c r="AA17" s="34">
        <f t="shared" si="40"/>
        <v>105</v>
      </c>
      <c r="AB17" s="34">
        <f t="shared" si="40"/>
        <v>104.25</v>
      </c>
      <c r="AC17" s="34">
        <f t="shared" si="40"/>
        <v>106.5</v>
      </c>
      <c r="AD17" s="34">
        <f t="shared" si="1"/>
        <v>121.13</v>
      </c>
      <c r="AE17" s="34">
        <f t="shared" si="1"/>
        <v>120.25</v>
      </c>
      <c r="AF17" s="34">
        <f t="shared" ref="AF17:AG17" si="41">AF40+AF63+AF86+AF109</f>
        <v>106.75</v>
      </c>
      <c r="AG17" s="34">
        <f t="shared" si="41"/>
        <v>112.5</v>
      </c>
      <c r="AH17" s="34">
        <f t="shared" ref="AH17:AI17" si="42">AH40+AH63+AH86+AH109</f>
        <v>116.75</v>
      </c>
      <c r="AI17" s="34">
        <f t="shared" si="42"/>
        <v>125.25</v>
      </c>
    </row>
    <row r="18" spans="1:35" x14ac:dyDescent="0.2">
      <c r="A18" t="s">
        <v>37</v>
      </c>
      <c r="B18" s="34" t="s">
        <v>75</v>
      </c>
      <c r="C18" s="36" t="s">
        <v>76</v>
      </c>
      <c r="D18" s="34"/>
      <c r="E18" s="34"/>
      <c r="F18" s="34"/>
      <c r="G18" s="34"/>
      <c r="H18" s="34"/>
      <c r="I18" s="34"/>
      <c r="J18" s="34"/>
      <c r="K18" s="34"/>
      <c r="L18" s="34">
        <f t="shared" ref="L18:AC18" si="43">L41+L64+L87+L110</f>
        <v>236.25</v>
      </c>
      <c r="M18" s="34">
        <f t="shared" si="43"/>
        <v>263.75</v>
      </c>
      <c r="N18" s="34">
        <f t="shared" si="43"/>
        <v>275.88</v>
      </c>
      <c r="O18" s="34">
        <f t="shared" si="43"/>
        <v>278.63</v>
      </c>
      <c r="P18" s="34">
        <f t="shared" si="43"/>
        <v>290.01</v>
      </c>
      <c r="Q18" s="34">
        <f t="shared" si="43"/>
        <v>340.76</v>
      </c>
      <c r="R18" s="34">
        <f t="shared" si="43"/>
        <v>333.13</v>
      </c>
      <c r="S18" s="34">
        <f t="shared" si="43"/>
        <v>375.38</v>
      </c>
      <c r="T18" s="34">
        <f t="shared" si="43"/>
        <v>363.13</v>
      </c>
      <c r="U18" s="34">
        <f t="shared" si="43"/>
        <v>320.01</v>
      </c>
      <c r="V18" s="34">
        <f t="shared" si="43"/>
        <v>331.14</v>
      </c>
      <c r="W18" s="34">
        <f t="shared" si="43"/>
        <v>346.63</v>
      </c>
      <c r="X18" s="34">
        <f t="shared" si="43"/>
        <v>320.76</v>
      </c>
      <c r="Y18" s="34">
        <f t="shared" si="43"/>
        <v>294.51</v>
      </c>
      <c r="Z18" s="34">
        <f t="shared" si="43"/>
        <v>259.76</v>
      </c>
      <c r="AA18" s="34">
        <f t="shared" si="43"/>
        <v>265.38</v>
      </c>
      <c r="AB18" s="34">
        <f t="shared" si="43"/>
        <v>256.88</v>
      </c>
      <c r="AC18" s="34">
        <f t="shared" si="43"/>
        <v>243.26</v>
      </c>
      <c r="AD18" s="34">
        <f t="shared" si="1"/>
        <v>250.88</v>
      </c>
      <c r="AE18" s="34">
        <f t="shared" si="1"/>
        <v>256.75</v>
      </c>
      <c r="AF18" s="34">
        <f t="shared" ref="AF18:AG18" si="44">AF41+AF64+AF87+AF110</f>
        <v>262.01</v>
      </c>
      <c r="AG18" s="34">
        <f t="shared" si="44"/>
        <v>268.63</v>
      </c>
      <c r="AH18" s="34">
        <f t="shared" ref="AH18:AI18" si="45">AH41+AH64+AH87+AH110</f>
        <v>308.13</v>
      </c>
      <c r="AI18" s="34">
        <f t="shared" si="45"/>
        <v>328.13</v>
      </c>
    </row>
    <row r="19" spans="1:35" x14ac:dyDescent="0.2">
      <c r="A19" t="s">
        <v>37</v>
      </c>
      <c r="B19" s="34" t="s">
        <v>77</v>
      </c>
      <c r="C19" s="36" t="s">
        <v>78</v>
      </c>
      <c r="D19" s="34"/>
      <c r="E19" s="34"/>
      <c r="F19" s="34"/>
      <c r="G19" s="34"/>
      <c r="H19" s="34"/>
      <c r="I19" s="34"/>
      <c r="J19" s="34"/>
      <c r="K19" s="34"/>
      <c r="L19" s="34">
        <f t="shared" ref="L19:AC19" si="46">L42+L65+L88+L111</f>
        <v>0</v>
      </c>
      <c r="M19" s="34">
        <f t="shared" si="46"/>
        <v>0</v>
      </c>
      <c r="N19" s="34">
        <f t="shared" si="46"/>
        <v>0</v>
      </c>
      <c r="O19" s="34">
        <f t="shared" si="46"/>
        <v>0</v>
      </c>
      <c r="P19" s="34">
        <f t="shared" si="46"/>
        <v>0</v>
      </c>
      <c r="Q19" s="34">
        <f t="shared" si="46"/>
        <v>0</v>
      </c>
      <c r="R19" s="34">
        <f t="shared" si="46"/>
        <v>0</v>
      </c>
      <c r="S19" s="34">
        <f t="shared" si="46"/>
        <v>0</v>
      </c>
      <c r="T19" s="34">
        <f t="shared" si="46"/>
        <v>0</v>
      </c>
      <c r="U19" s="34">
        <f t="shared" si="46"/>
        <v>0</v>
      </c>
      <c r="V19" s="34">
        <f t="shared" si="46"/>
        <v>0</v>
      </c>
      <c r="W19" s="34">
        <f t="shared" si="46"/>
        <v>0</v>
      </c>
      <c r="X19" s="34">
        <f t="shared" si="46"/>
        <v>1.25</v>
      </c>
      <c r="Y19" s="34">
        <f t="shared" si="46"/>
        <v>3</v>
      </c>
      <c r="Z19" s="34">
        <f t="shared" si="46"/>
        <v>2.5</v>
      </c>
      <c r="AA19" s="34">
        <f t="shared" si="46"/>
        <v>2.13</v>
      </c>
      <c r="AB19" s="34">
        <f t="shared" si="46"/>
        <v>2</v>
      </c>
      <c r="AC19" s="34">
        <f t="shared" si="46"/>
        <v>1.25</v>
      </c>
      <c r="AD19" s="34">
        <f t="shared" si="1"/>
        <v>1.5</v>
      </c>
      <c r="AE19" s="34">
        <f t="shared" si="1"/>
        <v>1</v>
      </c>
      <c r="AF19" s="34">
        <f t="shared" ref="AF19:AG19" si="47">AF42+AF65+AF88+AF111</f>
        <v>1</v>
      </c>
      <c r="AG19" s="34">
        <f t="shared" si="47"/>
        <v>1</v>
      </c>
      <c r="AH19" s="34">
        <f t="shared" ref="AH19:AI19" si="48">AH42+AH65+AH88+AH111</f>
        <v>1</v>
      </c>
      <c r="AI19" s="34">
        <f t="shared" si="48"/>
        <v>1</v>
      </c>
    </row>
    <row r="20" spans="1:35" hidden="1" outlineLevel="1" x14ac:dyDescent="0.2">
      <c r="A20" t="s">
        <v>37</v>
      </c>
      <c r="B20" s="34" t="s">
        <v>79</v>
      </c>
      <c r="C20" s="36" t="s">
        <v>80</v>
      </c>
      <c r="D20" s="34"/>
      <c r="E20" s="34"/>
      <c r="F20" s="34"/>
      <c r="G20" s="34"/>
      <c r="H20" s="34"/>
      <c r="I20" s="34"/>
      <c r="J20" s="34"/>
      <c r="K20" s="34"/>
      <c r="L20" s="34">
        <f t="shared" ref="L20:X20" si="49">L43+L66+L89+L112</f>
        <v>0</v>
      </c>
      <c r="M20" s="34">
        <f t="shared" si="49"/>
        <v>0</v>
      </c>
      <c r="N20" s="34">
        <f t="shared" si="49"/>
        <v>0</v>
      </c>
      <c r="O20" s="34">
        <f t="shared" si="49"/>
        <v>0</v>
      </c>
      <c r="P20" s="34">
        <f t="shared" si="49"/>
        <v>0</v>
      </c>
      <c r="Q20" s="34">
        <f t="shared" si="49"/>
        <v>0</v>
      </c>
      <c r="R20" s="34">
        <f t="shared" si="49"/>
        <v>0</v>
      </c>
      <c r="S20" s="34">
        <f t="shared" si="49"/>
        <v>0</v>
      </c>
      <c r="T20" s="34">
        <f t="shared" si="49"/>
        <v>0</v>
      </c>
      <c r="U20" s="34">
        <f t="shared" si="49"/>
        <v>0</v>
      </c>
      <c r="V20" s="34">
        <f t="shared" si="49"/>
        <v>0</v>
      </c>
      <c r="W20" s="34">
        <f t="shared" si="49"/>
        <v>0</v>
      </c>
      <c r="X20" s="34">
        <f t="shared" si="49"/>
        <v>0</v>
      </c>
      <c r="Y20" s="34">
        <f t="shared" ref="Y20:AC21" si="50">Y43+Y66+Y89+Y112</f>
        <v>0</v>
      </c>
      <c r="Z20" s="34">
        <f t="shared" si="50"/>
        <v>0</v>
      </c>
      <c r="AA20" s="34">
        <f t="shared" si="50"/>
        <v>0</v>
      </c>
      <c r="AB20" s="34">
        <f t="shared" si="50"/>
        <v>0</v>
      </c>
      <c r="AC20" s="34">
        <f t="shared" si="50"/>
        <v>0</v>
      </c>
      <c r="AD20" s="34">
        <f t="shared" si="1"/>
        <v>0</v>
      </c>
      <c r="AE20" s="34">
        <f t="shared" si="1"/>
        <v>0</v>
      </c>
      <c r="AF20" s="34">
        <f t="shared" ref="AF20:AG20" si="51">AF43+AF66+AF89+AF112</f>
        <v>0</v>
      </c>
      <c r="AG20" s="34">
        <f t="shared" si="51"/>
        <v>0</v>
      </c>
      <c r="AH20" s="34">
        <f t="shared" ref="AH20:AI20" si="52">AH43+AH66+AH89+AH112</f>
        <v>0</v>
      </c>
      <c r="AI20" s="34">
        <f t="shared" si="52"/>
        <v>0</v>
      </c>
    </row>
    <row r="21" spans="1:35" hidden="1" outlineLevel="1" x14ac:dyDescent="0.2">
      <c r="A21" t="s">
        <v>37</v>
      </c>
      <c r="B21" s="34" t="s">
        <v>81</v>
      </c>
      <c r="C21" s="34" t="s">
        <v>82</v>
      </c>
      <c r="D21" s="34"/>
      <c r="E21" s="34"/>
      <c r="F21" s="34"/>
      <c r="G21" s="34"/>
      <c r="H21" s="34"/>
      <c r="I21" s="34"/>
      <c r="J21" s="34"/>
      <c r="K21" s="34"/>
      <c r="L21" s="34">
        <f t="shared" ref="L21:X21" si="53">L44+L67+L90+L113</f>
        <v>0</v>
      </c>
      <c r="M21" s="34">
        <f t="shared" si="53"/>
        <v>0</v>
      </c>
      <c r="N21" s="34">
        <f t="shared" si="53"/>
        <v>0</v>
      </c>
      <c r="O21" s="34">
        <f t="shared" si="53"/>
        <v>0</v>
      </c>
      <c r="P21" s="34">
        <f t="shared" si="53"/>
        <v>0</v>
      </c>
      <c r="Q21" s="34">
        <f t="shared" si="53"/>
        <v>0</v>
      </c>
      <c r="R21" s="34">
        <f t="shared" si="53"/>
        <v>0</v>
      </c>
      <c r="S21" s="34">
        <f t="shared" si="53"/>
        <v>0</v>
      </c>
      <c r="T21" s="34">
        <f t="shared" si="53"/>
        <v>0</v>
      </c>
      <c r="U21" s="34">
        <f t="shared" si="53"/>
        <v>0</v>
      </c>
      <c r="V21" s="34">
        <f t="shared" si="53"/>
        <v>0</v>
      </c>
      <c r="W21" s="34">
        <f t="shared" si="53"/>
        <v>0</v>
      </c>
      <c r="X21" s="34">
        <f t="shared" si="53"/>
        <v>0</v>
      </c>
      <c r="Y21" s="34">
        <f t="shared" si="50"/>
        <v>0</v>
      </c>
      <c r="Z21" s="34">
        <f t="shared" si="50"/>
        <v>0</v>
      </c>
      <c r="AA21" s="34">
        <f t="shared" si="50"/>
        <v>0</v>
      </c>
      <c r="AB21" s="34">
        <f t="shared" si="50"/>
        <v>0</v>
      </c>
      <c r="AC21" s="34">
        <f t="shared" si="50"/>
        <v>0</v>
      </c>
      <c r="AD21" s="34">
        <f t="shared" si="1"/>
        <v>0</v>
      </c>
      <c r="AE21" s="34">
        <f t="shared" si="1"/>
        <v>0</v>
      </c>
      <c r="AF21" s="34">
        <f t="shared" ref="AF21:AG21" si="54">AF44+AF67+AF90+AF113</f>
        <v>0</v>
      </c>
      <c r="AG21" s="34">
        <f t="shared" si="54"/>
        <v>0</v>
      </c>
      <c r="AH21" s="34">
        <f t="shared" ref="AH21:AI21" si="55">AH44+AH67+AH90+AH113</f>
        <v>0</v>
      </c>
      <c r="AI21" s="34">
        <f t="shared" si="55"/>
        <v>0</v>
      </c>
    </row>
    <row r="22" spans="1:35" s="98" customFormat="1" ht="17.25" customHeight="1" collapsed="1" x14ac:dyDescent="0.2">
      <c r="C22" s="11" t="s">
        <v>35</v>
      </c>
      <c r="D22" s="105"/>
      <c r="E22" s="105"/>
      <c r="F22" s="105"/>
      <c r="G22" s="105"/>
      <c r="H22" s="105"/>
      <c r="I22" s="105">
        <v>25</v>
      </c>
      <c r="J22" s="105"/>
      <c r="K22" s="105"/>
      <c r="L22" s="105">
        <f t="shared" ref="L22:AC22" si="56">SUM(L4:L21)</f>
        <v>6673.77</v>
      </c>
      <c r="M22" s="105">
        <f t="shared" si="56"/>
        <v>6442.6600000000008</v>
      </c>
      <c r="N22" s="105">
        <f t="shared" si="56"/>
        <v>6143.2900000000009</v>
      </c>
      <c r="O22" s="105">
        <f t="shared" si="56"/>
        <v>6291.5400000000009</v>
      </c>
      <c r="P22" s="105">
        <f t="shared" si="56"/>
        <v>6551.670000000001</v>
      </c>
      <c r="Q22" s="105">
        <f t="shared" si="56"/>
        <v>7279.0400000000009</v>
      </c>
      <c r="R22" s="105">
        <f t="shared" si="56"/>
        <v>7205.4100000000008</v>
      </c>
      <c r="S22" s="105">
        <f t="shared" si="56"/>
        <v>7009.77</v>
      </c>
      <c r="T22" s="105">
        <f t="shared" si="56"/>
        <v>6947.77</v>
      </c>
      <c r="U22" s="105">
        <f t="shared" si="56"/>
        <v>7043.6600000000008</v>
      </c>
      <c r="V22" s="105">
        <f t="shared" si="56"/>
        <v>6717.5600000000013</v>
      </c>
      <c r="W22" s="105">
        <f t="shared" si="56"/>
        <v>6553.3</v>
      </c>
      <c r="X22" s="105">
        <f t="shared" si="56"/>
        <v>6755.1600000000008</v>
      </c>
      <c r="Y22" s="105">
        <f t="shared" si="56"/>
        <v>6515.7900000000009</v>
      </c>
      <c r="Z22" s="105">
        <f t="shared" si="56"/>
        <v>6676.8000000000011</v>
      </c>
      <c r="AA22" s="105">
        <f t="shared" si="56"/>
        <v>7217.0400000000009</v>
      </c>
      <c r="AB22" s="105">
        <f t="shared" si="56"/>
        <v>7509.5400000000009</v>
      </c>
      <c r="AC22" s="105">
        <f t="shared" si="56"/>
        <v>7299.6800000000012</v>
      </c>
      <c r="AD22" s="105">
        <f t="shared" ref="AD22:AI22" si="57">SUM(AD4:AD21)</f>
        <v>7059.4100000000008</v>
      </c>
      <c r="AE22" s="105">
        <f t="shared" si="57"/>
        <v>6716.9100000000008</v>
      </c>
      <c r="AF22" s="105">
        <f t="shared" si="57"/>
        <v>6774.7900000000009</v>
      </c>
      <c r="AG22" s="105">
        <f t="shared" si="57"/>
        <v>6926.0500000000011</v>
      </c>
      <c r="AH22" s="105">
        <f t="shared" si="57"/>
        <v>7070.920000000001</v>
      </c>
      <c r="AI22" s="105">
        <f t="shared" si="57"/>
        <v>7281.6900000000014</v>
      </c>
    </row>
    <row r="23" spans="1:35" s="2" customFormat="1" ht="20.100000000000001" customHeight="1" x14ac:dyDescent="0.2">
      <c r="C23" s="1183" t="s">
        <v>178</v>
      </c>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row>
    <row r="24" spans="1:35" ht="15" x14ac:dyDescent="0.2">
      <c r="C24" s="790" t="str">
        <f>CONCATENATE(C$1,", continued")</f>
        <v>Table 9f :    Employment by industry, FSM and states, private sector, FY2004-FY2018, continued</v>
      </c>
      <c r="D24" s="39"/>
      <c r="E24" s="39"/>
      <c r="F24" s="39"/>
      <c r="G24" s="39"/>
      <c r="H24" s="39"/>
      <c r="I24" s="39"/>
      <c r="J24" s="39"/>
      <c r="K24" s="40"/>
      <c r="L24" s="40"/>
      <c r="M24" s="40"/>
      <c r="N24" s="40"/>
      <c r="O24" s="40"/>
      <c r="P24" s="40"/>
      <c r="Q24" s="40"/>
      <c r="R24" s="40"/>
      <c r="S24" s="40"/>
    </row>
    <row r="25" spans="1:35" x14ac:dyDescent="0.2">
      <c r="D25" s="39"/>
      <c r="E25" s="39"/>
      <c r="F25" s="39"/>
      <c r="G25" s="39"/>
      <c r="H25" s="39"/>
      <c r="I25" s="39"/>
      <c r="J25" s="39"/>
      <c r="K25" s="40"/>
      <c r="L25" s="40"/>
      <c r="M25" s="40"/>
      <c r="N25" s="40"/>
      <c r="O25" s="40"/>
      <c r="P25" s="40"/>
      <c r="Q25" s="40"/>
      <c r="R25" s="40"/>
      <c r="S25" s="40"/>
    </row>
    <row r="26" spans="1:35" ht="20.100000000000001" customHeight="1" x14ac:dyDescent="0.2">
      <c r="C26" s="35" t="s">
        <v>39</v>
      </c>
      <c r="D26" s="1"/>
      <c r="E26" s="1"/>
      <c r="F26" s="1"/>
      <c r="G26" s="1"/>
      <c r="H26" s="1"/>
      <c r="I26" s="1"/>
      <c r="J26" s="1"/>
      <c r="K26" s="1"/>
      <c r="L26" s="1" t="str">
        <f t="shared" ref="L26:X26" si="58">L3</f>
        <v>FY1995</v>
      </c>
      <c r="M26" s="1" t="str">
        <f t="shared" si="58"/>
        <v>FY1996</v>
      </c>
      <c r="N26" s="1" t="str">
        <f t="shared" si="58"/>
        <v>FY1997</v>
      </c>
      <c r="O26" s="1" t="str">
        <f t="shared" si="58"/>
        <v>FY1998</v>
      </c>
      <c r="P26" s="1" t="str">
        <f t="shared" si="58"/>
        <v>FY1999</v>
      </c>
      <c r="Q26" s="1" t="str">
        <f t="shared" si="58"/>
        <v>FY2000</v>
      </c>
      <c r="R26" s="1" t="str">
        <f t="shared" si="58"/>
        <v>FY2001</v>
      </c>
      <c r="S26" s="1" t="str">
        <f t="shared" si="58"/>
        <v>FY2002</v>
      </c>
      <c r="T26" s="1" t="str">
        <f t="shared" si="58"/>
        <v>FY2003</v>
      </c>
      <c r="U26" s="1" t="str">
        <f t="shared" si="58"/>
        <v>FY2004</v>
      </c>
      <c r="V26" s="1" t="str">
        <f t="shared" si="58"/>
        <v>FY2005</v>
      </c>
      <c r="W26" s="1" t="str">
        <f t="shared" si="58"/>
        <v>FY2006</v>
      </c>
      <c r="X26" s="1" t="str">
        <f t="shared" si="58"/>
        <v>FY2007</v>
      </c>
      <c r="Y26" s="1" t="str">
        <f t="shared" ref="Y26:AD26" si="59">Y3</f>
        <v>FY2008</v>
      </c>
      <c r="Z26" s="1" t="str">
        <f t="shared" si="59"/>
        <v>FY2009</v>
      </c>
      <c r="AA26" s="1" t="str">
        <f t="shared" si="59"/>
        <v>FY2010</v>
      </c>
      <c r="AB26" s="1" t="str">
        <f t="shared" si="59"/>
        <v>FY2011</v>
      </c>
      <c r="AC26" s="1" t="str">
        <f t="shared" si="59"/>
        <v>FY2012</v>
      </c>
      <c r="AD26" s="1" t="str">
        <f t="shared" si="59"/>
        <v>FY2013</v>
      </c>
      <c r="AE26" s="1" t="str">
        <f t="shared" ref="AE26:AF26" si="60">AE3</f>
        <v>FY2014</v>
      </c>
      <c r="AF26" s="1" t="str">
        <f t="shared" si="60"/>
        <v>FY2015</v>
      </c>
      <c r="AG26" s="1" t="str">
        <f t="shared" ref="AG26:AH26" si="61">AG3</f>
        <v>FY2016</v>
      </c>
      <c r="AH26" s="1" t="str">
        <f t="shared" si="61"/>
        <v>FY2017</v>
      </c>
      <c r="AI26" s="1" t="str">
        <f t="shared" ref="AI26" si="62">AI3</f>
        <v>FY2018</v>
      </c>
    </row>
    <row r="27" spans="1:35" ht="13.5" customHeight="1" x14ac:dyDescent="0.2">
      <c r="A27" t="s">
        <v>39</v>
      </c>
      <c r="B27" s="34" t="s">
        <v>48</v>
      </c>
      <c r="C27" s="36" t="s">
        <v>49</v>
      </c>
      <c r="D27" s="34"/>
      <c r="E27" s="34"/>
      <c r="F27" s="34"/>
      <c r="G27" s="34"/>
      <c r="H27" s="34"/>
      <c r="I27" s="34"/>
      <c r="J27" s="34"/>
      <c r="K27" s="34"/>
      <c r="L27" s="34">
        <v>3.75</v>
      </c>
      <c r="M27" s="34">
        <v>0</v>
      </c>
      <c r="N27" s="34">
        <v>0</v>
      </c>
      <c r="O27" s="34">
        <v>0</v>
      </c>
      <c r="P27" s="34">
        <v>0</v>
      </c>
      <c r="Q27" s="34">
        <v>0</v>
      </c>
      <c r="R27" s="34">
        <v>0</v>
      </c>
      <c r="S27" s="34">
        <v>0</v>
      </c>
      <c r="T27" s="34">
        <v>0</v>
      </c>
      <c r="U27" s="34">
        <v>0</v>
      </c>
      <c r="V27" s="34">
        <v>0</v>
      </c>
      <c r="W27" s="34">
        <v>0</v>
      </c>
      <c r="X27" s="34">
        <v>0</v>
      </c>
      <c r="Y27" s="34">
        <v>0</v>
      </c>
      <c r="Z27" s="34">
        <v>0</v>
      </c>
      <c r="AA27" s="34">
        <v>0</v>
      </c>
      <c r="AB27" s="34">
        <v>0</v>
      </c>
      <c r="AC27" s="34">
        <v>1</v>
      </c>
      <c r="AD27" s="34">
        <v>2.5</v>
      </c>
      <c r="AE27" s="34">
        <v>6.75</v>
      </c>
      <c r="AF27" s="34">
        <v>4.25</v>
      </c>
      <c r="AG27" s="34">
        <v>4.25</v>
      </c>
      <c r="AH27" s="34">
        <v>3</v>
      </c>
      <c r="AI27" s="34">
        <v>3.25</v>
      </c>
    </row>
    <row r="28" spans="1:35" x14ac:dyDescent="0.2">
      <c r="A28" t="s">
        <v>39</v>
      </c>
      <c r="B28" s="34" t="s">
        <v>50</v>
      </c>
      <c r="C28" s="36" t="s">
        <v>51</v>
      </c>
      <c r="D28" s="34"/>
      <c r="E28" s="34"/>
      <c r="F28" s="34"/>
      <c r="G28" s="34"/>
      <c r="H28" s="34"/>
      <c r="I28" s="34"/>
      <c r="J28" s="34"/>
      <c r="K28" s="34"/>
      <c r="L28" s="34">
        <v>66.88</v>
      </c>
      <c r="M28" s="34">
        <v>26</v>
      </c>
      <c r="N28" s="34">
        <v>10.25</v>
      </c>
      <c r="O28" s="34">
        <v>12.75</v>
      </c>
      <c r="P28" s="34">
        <v>15.88</v>
      </c>
      <c r="Q28" s="34">
        <v>22</v>
      </c>
      <c r="R28" s="34">
        <v>5</v>
      </c>
      <c r="S28" s="34">
        <v>2</v>
      </c>
      <c r="T28" s="34">
        <v>3.25</v>
      </c>
      <c r="U28" s="34">
        <v>6.5</v>
      </c>
      <c r="V28" s="34">
        <v>4</v>
      </c>
      <c r="W28" s="34">
        <v>2</v>
      </c>
      <c r="X28" s="34">
        <v>3</v>
      </c>
      <c r="Y28" s="34">
        <v>4.25</v>
      </c>
      <c r="Z28" s="34">
        <v>8</v>
      </c>
      <c r="AA28" s="34">
        <v>9</v>
      </c>
      <c r="AB28" s="34">
        <v>20.25</v>
      </c>
      <c r="AC28" s="34">
        <v>11.5</v>
      </c>
      <c r="AD28" s="34">
        <v>10.5</v>
      </c>
      <c r="AE28" s="34">
        <v>23.5</v>
      </c>
      <c r="AF28" s="34">
        <v>11.25</v>
      </c>
      <c r="AG28" s="34">
        <v>10.25</v>
      </c>
      <c r="AH28" s="34">
        <v>7</v>
      </c>
      <c r="AI28" s="34">
        <v>9</v>
      </c>
    </row>
    <row r="29" spans="1:35" x14ac:dyDescent="0.2">
      <c r="A29" t="s">
        <v>39</v>
      </c>
      <c r="B29" s="34" t="s">
        <v>52</v>
      </c>
      <c r="C29" s="36" t="s">
        <v>53</v>
      </c>
      <c r="D29" s="34"/>
      <c r="E29" s="34"/>
      <c r="F29" s="34"/>
      <c r="G29" s="34"/>
      <c r="H29" s="34"/>
      <c r="I29" s="34"/>
      <c r="J29" s="34"/>
      <c r="K29" s="34"/>
      <c r="L29" s="34">
        <v>0</v>
      </c>
      <c r="M29" s="34">
        <v>0</v>
      </c>
      <c r="N29" s="34">
        <v>0</v>
      </c>
      <c r="O29" s="34">
        <v>0</v>
      </c>
      <c r="P29" s="34">
        <v>0</v>
      </c>
      <c r="Q29" s="34">
        <v>0</v>
      </c>
      <c r="R29" s="34">
        <v>0</v>
      </c>
      <c r="S29" s="34">
        <v>0</v>
      </c>
      <c r="T29" s="34">
        <v>0</v>
      </c>
      <c r="U29" s="34">
        <v>0</v>
      </c>
      <c r="V29" s="34">
        <v>0</v>
      </c>
      <c r="W29" s="34">
        <v>0</v>
      </c>
      <c r="X29" s="34">
        <v>0</v>
      </c>
      <c r="Y29" s="34">
        <v>0</v>
      </c>
      <c r="Z29" s="34">
        <v>0</v>
      </c>
      <c r="AA29" s="34">
        <v>0</v>
      </c>
      <c r="AB29" s="34">
        <v>0</v>
      </c>
      <c r="AC29" s="34">
        <v>0</v>
      </c>
      <c r="AD29" s="34">
        <v>0</v>
      </c>
      <c r="AE29" s="34">
        <v>0</v>
      </c>
      <c r="AF29" s="34">
        <v>0</v>
      </c>
      <c r="AG29" s="34">
        <v>0</v>
      </c>
      <c r="AH29" s="34">
        <v>0</v>
      </c>
      <c r="AI29" s="34">
        <v>0</v>
      </c>
    </row>
    <row r="30" spans="1:35" x14ac:dyDescent="0.2">
      <c r="A30" t="s">
        <v>39</v>
      </c>
      <c r="B30" s="34" t="s">
        <v>54</v>
      </c>
      <c r="C30" s="36" t="s">
        <v>55</v>
      </c>
      <c r="D30" s="34"/>
      <c r="E30" s="34"/>
      <c r="F30" s="34"/>
      <c r="G30" s="34"/>
      <c r="H30" s="34"/>
      <c r="I30" s="34"/>
      <c r="J30" s="34"/>
      <c r="K30" s="34"/>
      <c r="L30" s="34">
        <v>72.25</v>
      </c>
      <c r="M30" s="34">
        <v>61.25</v>
      </c>
      <c r="N30" s="34">
        <v>45.5</v>
      </c>
      <c r="O30" s="34">
        <v>28</v>
      </c>
      <c r="P30" s="34">
        <v>28.25</v>
      </c>
      <c r="Q30" s="34">
        <v>23.75</v>
      </c>
      <c r="R30" s="34">
        <v>24.25</v>
      </c>
      <c r="S30" s="34">
        <v>14.75</v>
      </c>
      <c r="T30" s="34">
        <v>9.75</v>
      </c>
      <c r="U30" s="34">
        <v>7.25</v>
      </c>
      <c r="V30" s="34">
        <v>4.5</v>
      </c>
      <c r="W30" s="34">
        <v>1.5</v>
      </c>
      <c r="X30" s="34">
        <v>4</v>
      </c>
      <c r="Y30" s="34">
        <v>16</v>
      </c>
      <c r="Z30" s="34">
        <v>11.25</v>
      </c>
      <c r="AA30" s="34">
        <v>10.25</v>
      </c>
      <c r="AB30" s="34">
        <v>10.25</v>
      </c>
      <c r="AC30" s="34">
        <v>38.75</v>
      </c>
      <c r="AD30" s="34">
        <v>60</v>
      </c>
      <c r="AE30" s="34">
        <v>29.25</v>
      </c>
      <c r="AF30" s="34">
        <v>17.75</v>
      </c>
      <c r="AG30" s="34">
        <v>24.75</v>
      </c>
      <c r="AH30" s="34">
        <v>28</v>
      </c>
      <c r="AI30" s="34">
        <v>31</v>
      </c>
    </row>
    <row r="31" spans="1:35" x14ac:dyDescent="0.2">
      <c r="A31" t="s">
        <v>39</v>
      </c>
      <c r="B31" s="34" t="s">
        <v>56</v>
      </c>
      <c r="C31" s="36" t="s">
        <v>57</v>
      </c>
      <c r="D31" s="34"/>
      <c r="E31" s="34"/>
      <c r="F31" s="34"/>
      <c r="G31" s="34"/>
      <c r="H31" s="34"/>
      <c r="I31" s="34"/>
      <c r="J31" s="34"/>
      <c r="K31" s="34"/>
      <c r="L31" s="34">
        <v>0</v>
      </c>
      <c r="M31" s="34">
        <v>0</v>
      </c>
      <c r="N31" s="34">
        <v>0</v>
      </c>
      <c r="O31" s="34">
        <v>0</v>
      </c>
      <c r="P31" s="34">
        <v>0</v>
      </c>
      <c r="Q31" s="34">
        <v>0.5</v>
      </c>
      <c r="R31" s="34">
        <v>3.75</v>
      </c>
      <c r="S31" s="34">
        <v>6.75</v>
      </c>
      <c r="T31" s="34">
        <v>9.25</v>
      </c>
      <c r="U31" s="34">
        <v>14.75</v>
      </c>
      <c r="V31" s="34">
        <v>10.25</v>
      </c>
      <c r="W31" s="34">
        <v>8.5</v>
      </c>
      <c r="X31" s="34">
        <v>6</v>
      </c>
      <c r="Y31" s="34">
        <v>3.25</v>
      </c>
      <c r="Z31" s="34">
        <v>0</v>
      </c>
      <c r="AA31" s="34">
        <v>0</v>
      </c>
      <c r="AB31" s="34">
        <v>0</v>
      </c>
      <c r="AC31" s="34">
        <v>0</v>
      </c>
      <c r="AD31" s="34">
        <v>0</v>
      </c>
      <c r="AE31" s="34">
        <v>0</v>
      </c>
      <c r="AF31" s="34">
        <v>0</v>
      </c>
      <c r="AG31" s="34">
        <v>0</v>
      </c>
      <c r="AH31" s="34">
        <v>0</v>
      </c>
      <c r="AI31" s="34">
        <v>0</v>
      </c>
    </row>
    <row r="32" spans="1:35" x14ac:dyDescent="0.2">
      <c r="A32" t="s">
        <v>39</v>
      </c>
      <c r="B32" s="34" t="s">
        <v>58</v>
      </c>
      <c r="C32" s="36" t="s">
        <v>59</v>
      </c>
      <c r="D32" s="34"/>
      <c r="E32" s="34"/>
      <c r="F32" s="34"/>
      <c r="G32" s="34"/>
      <c r="H32" s="34"/>
      <c r="I32" s="34"/>
      <c r="J32" s="34"/>
      <c r="K32" s="34"/>
      <c r="L32" s="34">
        <v>150.5</v>
      </c>
      <c r="M32" s="34">
        <v>118.25</v>
      </c>
      <c r="N32" s="34">
        <v>76.5</v>
      </c>
      <c r="O32" s="34">
        <v>89.25</v>
      </c>
      <c r="P32" s="34">
        <v>85.5</v>
      </c>
      <c r="Q32" s="34">
        <v>167.5</v>
      </c>
      <c r="R32" s="34">
        <v>106.25</v>
      </c>
      <c r="S32" s="34">
        <v>88.25</v>
      </c>
      <c r="T32" s="34">
        <v>73</v>
      </c>
      <c r="U32" s="34">
        <v>69</v>
      </c>
      <c r="V32" s="34">
        <v>35</v>
      </c>
      <c r="W32" s="34">
        <v>31.25</v>
      </c>
      <c r="X32" s="34">
        <v>59.38</v>
      </c>
      <c r="Y32" s="34">
        <v>56.75</v>
      </c>
      <c r="Z32" s="34">
        <v>87</v>
      </c>
      <c r="AA32" s="34">
        <v>308.5</v>
      </c>
      <c r="AB32" s="34">
        <v>461.5</v>
      </c>
      <c r="AC32" s="34">
        <v>450.5</v>
      </c>
      <c r="AD32" s="34">
        <v>340</v>
      </c>
      <c r="AE32" s="34">
        <v>228.63</v>
      </c>
      <c r="AF32" s="34">
        <v>242.88</v>
      </c>
      <c r="AG32" s="34">
        <v>324.63</v>
      </c>
      <c r="AH32" s="34">
        <v>337.38</v>
      </c>
      <c r="AI32" s="34">
        <v>319.63</v>
      </c>
    </row>
    <row r="33" spans="1:35" x14ac:dyDescent="0.2">
      <c r="A33" t="s">
        <v>39</v>
      </c>
      <c r="B33" s="34" t="s">
        <v>60</v>
      </c>
      <c r="C33" s="36" t="s">
        <v>61</v>
      </c>
      <c r="D33" s="34"/>
      <c r="E33" s="34"/>
      <c r="F33" s="34"/>
      <c r="G33" s="34"/>
      <c r="H33" s="34"/>
      <c r="I33" s="34"/>
      <c r="J33" s="34"/>
      <c r="K33" s="34"/>
      <c r="L33" s="34">
        <v>828.38</v>
      </c>
      <c r="M33" s="34">
        <v>715.63</v>
      </c>
      <c r="N33" s="34">
        <v>647.5</v>
      </c>
      <c r="O33" s="34">
        <v>628.13</v>
      </c>
      <c r="P33" s="34">
        <v>668.88</v>
      </c>
      <c r="Q33" s="34">
        <v>778.25</v>
      </c>
      <c r="R33" s="34">
        <v>843.38</v>
      </c>
      <c r="S33" s="34">
        <v>886.25</v>
      </c>
      <c r="T33" s="34">
        <v>951.5</v>
      </c>
      <c r="U33" s="34">
        <v>1029.75</v>
      </c>
      <c r="V33" s="34">
        <v>1036.8800000000001</v>
      </c>
      <c r="W33" s="34">
        <v>1015.75</v>
      </c>
      <c r="X33" s="34">
        <v>994.5</v>
      </c>
      <c r="Y33" s="34">
        <v>850.63</v>
      </c>
      <c r="Z33" s="34">
        <v>852.38</v>
      </c>
      <c r="AA33" s="34">
        <v>847</v>
      </c>
      <c r="AB33" s="34">
        <v>947.63</v>
      </c>
      <c r="AC33" s="34">
        <v>947.88</v>
      </c>
      <c r="AD33" s="34">
        <v>950.25</v>
      </c>
      <c r="AE33" s="34">
        <v>915.38</v>
      </c>
      <c r="AF33" s="34">
        <v>946.25</v>
      </c>
      <c r="AG33" s="34">
        <v>934.13</v>
      </c>
      <c r="AH33" s="34">
        <v>929.75</v>
      </c>
      <c r="AI33" s="34">
        <v>895.88</v>
      </c>
    </row>
    <row r="34" spans="1:35" x14ac:dyDescent="0.2">
      <c r="A34" t="s">
        <v>39</v>
      </c>
      <c r="B34" s="34" t="s">
        <v>62</v>
      </c>
      <c r="C34" s="36" t="s">
        <v>63</v>
      </c>
      <c r="D34" s="34"/>
      <c r="E34" s="34"/>
      <c r="F34" s="34"/>
      <c r="G34" s="34"/>
      <c r="H34" s="34"/>
      <c r="I34" s="34"/>
      <c r="J34" s="34"/>
      <c r="K34" s="34"/>
      <c r="L34" s="34">
        <v>262</v>
      </c>
      <c r="M34" s="34">
        <v>281</v>
      </c>
      <c r="N34" s="34">
        <v>273.25</v>
      </c>
      <c r="O34" s="34">
        <v>312.75</v>
      </c>
      <c r="P34" s="34">
        <v>313.5</v>
      </c>
      <c r="Q34" s="34">
        <v>371</v>
      </c>
      <c r="R34" s="34">
        <v>331.25</v>
      </c>
      <c r="S34" s="34">
        <v>264</v>
      </c>
      <c r="T34" s="34">
        <v>268.5</v>
      </c>
      <c r="U34" s="34">
        <v>253</v>
      </c>
      <c r="V34" s="34">
        <v>264.25</v>
      </c>
      <c r="W34" s="34">
        <v>247.25</v>
      </c>
      <c r="X34" s="34">
        <v>325.13</v>
      </c>
      <c r="Y34" s="34">
        <v>237</v>
      </c>
      <c r="Z34" s="34">
        <v>223</v>
      </c>
      <c r="AA34" s="34">
        <v>225.5</v>
      </c>
      <c r="AB34" s="34">
        <v>229</v>
      </c>
      <c r="AC34" s="34">
        <v>233.25</v>
      </c>
      <c r="AD34" s="34">
        <v>231</v>
      </c>
      <c r="AE34" s="34">
        <v>223.25</v>
      </c>
      <c r="AF34" s="34">
        <v>227</v>
      </c>
      <c r="AG34" s="34">
        <v>184.75</v>
      </c>
      <c r="AH34" s="34">
        <v>179.63</v>
      </c>
      <c r="AI34" s="34">
        <v>188</v>
      </c>
    </row>
    <row r="35" spans="1:35" x14ac:dyDescent="0.2">
      <c r="A35" t="s">
        <v>39</v>
      </c>
      <c r="B35" s="34" t="s">
        <v>64</v>
      </c>
      <c r="C35" s="36" t="s">
        <v>65</v>
      </c>
      <c r="D35" s="34"/>
      <c r="E35" s="34"/>
      <c r="F35" s="34"/>
      <c r="G35" s="34"/>
      <c r="H35" s="34"/>
      <c r="I35" s="34"/>
      <c r="J35" s="34"/>
      <c r="K35" s="34"/>
      <c r="L35" s="34">
        <v>336.5</v>
      </c>
      <c r="M35" s="34">
        <v>289.75</v>
      </c>
      <c r="N35" s="34">
        <v>284.5</v>
      </c>
      <c r="O35" s="34">
        <v>261.63</v>
      </c>
      <c r="P35" s="34">
        <v>306.63</v>
      </c>
      <c r="Q35" s="34">
        <v>318.25</v>
      </c>
      <c r="R35" s="34">
        <v>279.75</v>
      </c>
      <c r="S35" s="34">
        <v>236.5</v>
      </c>
      <c r="T35" s="34">
        <v>247.75</v>
      </c>
      <c r="U35" s="34">
        <v>219.5</v>
      </c>
      <c r="V35" s="34">
        <v>220.75</v>
      </c>
      <c r="W35" s="34">
        <v>213.13</v>
      </c>
      <c r="X35" s="34">
        <v>204.75</v>
      </c>
      <c r="Y35" s="34">
        <v>194.25</v>
      </c>
      <c r="Z35" s="34">
        <v>203</v>
      </c>
      <c r="AA35" s="34">
        <v>207.25</v>
      </c>
      <c r="AB35" s="34">
        <v>187.13</v>
      </c>
      <c r="AC35" s="34">
        <v>187.5</v>
      </c>
      <c r="AD35" s="34">
        <v>197.75</v>
      </c>
      <c r="AE35" s="34">
        <v>187.25</v>
      </c>
      <c r="AF35" s="34">
        <v>186.25</v>
      </c>
      <c r="AG35" s="34">
        <v>201.38</v>
      </c>
      <c r="AH35" s="34">
        <v>197.38</v>
      </c>
      <c r="AI35" s="34">
        <v>190.25</v>
      </c>
    </row>
    <row r="36" spans="1:35" x14ac:dyDescent="0.2">
      <c r="A36" t="s">
        <v>39</v>
      </c>
      <c r="B36" s="34" t="s">
        <v>66</v>
      </c>
      <c r="C36" s="111" t="s">
        <v>917</v>
      </c>
      <c r="D36" s="34"/>
      <c r="E36" s="34"/>
      <c r="F36" s="34"/>
      <c r="G36" s="34"/>
      <c r="H36" s="34"/>
      <c r="I36" s="34"/>
      <c r="J36" s="34"/>
      <c r="K36" s="34"/>
      <c r="L36" s="34">
        <v>0</v>
      </c>
      <c r="M36" s="34">
        <v>0</v>
      </c>
      <c r="N36" s="34">
        <v>0</v>
      </c>
      <c r="O36" s="34">
        <v>0</v>
      </c>
      <c r="P36" s="34">
        <v>0</v>
      </c>
      <c r="Q36" s="34">
        <v>0</v>
      </c>
      <c r="R36" s="34">
        <v>0</v>
      </c>
      <c r="S36" s="34">
        <v>0</v>
      </c>
      <c r="T36" s="34">
        <v>0</v>
      </c>
      <c r="U36" s="34">
        <v>0</v>
      </c>
      <c r="V36" s="34">
        <v>0</v>
      </c>
      <c r="W36" s="34">
        <v>0</v>
      </c>
      <c r="X36" s="34">
        <v>0</v>
      </c>
      <c r="Y36" s="34">
        <v>0</v>
      </c>
      <c r="Z36" s="34">
        <v>0</v>
      </c>
      <c r="AA36" s="34">
        <v>0</v>
      </c>
      <c r="AB36" s="34">
        <v>0</v>
      </c>
      <c r="AC36" s="34">
        <v>0</v>
      </c>
      <c r="AD36" s="34">
        <v>0</v>
      </c>
      <c r="AE36" s="34">
        <v>0</v>
      </c>
      <c r="AF36" s="34">
        <v>0</v>
      </c>
      <c r="AG36" s="34">
        <v>1</v>
      </c>
      <c r="AH36" s="34">
        <v>4.25</v>
      </c>
      <c r="AI36" s="34">
        <v>5.5</v>
      </c>
    </row>
    <row r="37" spans="1:35" x14ac:dyDescent="0.2">
      <c r="A37" t="s">
        <v>39</v>
      </c>
      <c r="B37" s="34" t="s">
        <v>67</v>
      </c>
      <c r="C37" s="36" t="s">
        <v>68</v>
      </c>
      <c r="D37" s="34"/>
      <c r="E37" s="34"/>
      <c r="F37" s="34"/>
      <c r="G37" s="34"/>
      <c r="H37" s="34"/>
      <c r="I37" s="34"/>
      <c r="J37" s="34"/>
      <c r="K37" s="34"/>
      <c r="L37" s="34">
        <v>97</v>
      </c>
      <c r="M37" s="34">
        <v>97.38</v>
      </c>
      <c r="N37" s="34">
        <v>102.75</v>
      </c>
      <c r="O37" s="34">
        <v>103.5</v>
      </c>
      <c r="P37" s="34">
        <v>102.25</v>
      </c>
      <c r="Q37" s="34">
        <v>120.5</v>
      </c>
      <c r="R37" s="34">
        <v>128.25</v>
      </c>
      <c r="S37" s="34">
        <v>127</v>
      </c>
      <c r="T37" s="34">
        <v>112.25</v>
      </c>
      <c r="U37" s="34">
        <v>118.13</v>
      </c>
      <c r="V37" s="34">
        <v>83.25</v>
      </c>
      <c r="W37" s="34">
        <v>70</v>
      </c>
      <c r="X37" s="34">
        <v>62.75</v>
      </c>
      <c r="Y37" s="34">
        <v>50.75</v>
      </c>
      <c r="Z37" s="34">
        <v>69.5</v>
      </c>
      <c r="AA37" s="34">
        <v>87</v>
      </c>
      <c r="AB37" s="34">
        <v>54.75</v>
      </c>
      <c r="AC37" s="34">
        <v>47.25</v>
      </c>
      <c r="AD37" s="34">
        <v>51</v>
      </c>
      <c r="AE37" s="34">
        <v>58.5</v>
      </c>
      <c r="AF37" s="34">
        <v>66.5</v>
      </c>
      <c r="AG37" s="34">
        <v>72</v>
      </c>
      <c r="AH37" s="34">
        <v>83.25</v>
      </c>
      <c r="AI37" s="34">
        <v>80.38</v>
      </c>
    </row>
    <row r="38" spans="1:35" x14ac:dyDescent="0.2">
      <c r="A38" t="s">
        <v>39</v>
      </c>
      <c r="B38" s="34" t="s">
        <v>69</v>
      </c>
      <c r="C38" s="36" t="s">
        <v>70</v>
      </c>
      <c r="D38" s="34"/>
      <c r="E38" s="34"/>
      <c r="F38" s="34"/>
      <c r="G38" s="34"/>
      <c r="H38" s="34"/>
      <c r="I38" s="34"/>
      <c r="J38" s="34"/>
      <c r="K38" s="34"/>
      <c r="L38" s="34">
        <v>0</v>
      </c>
      <c r="M38" s="34">
        <v>0</v>
      </c>
      <c r="N38" s="34">
        <v>0</v>
      </c>
      <c r="O38" s="34">
        <v>0</v>
      </c>
      <c r="P38" s="34">
        <v>0</v>
      </c>
      <c r="Q38" s="34">
        <v>0</v>
      </c>
      <c r="R38" s="34">
        <v>0</v>
      </c>
      <c r="S38" s="34">
        <v>0</v>
      </c>
      <c r="T38" s="34">
        <v>0</v>
      </c>
      <c r="U38" s="34">
        <v>0</v>
      </c>
      <c r="V38" s="34">
        <v>0</v>
      </c>
      <c r="W38" s="34">
        <v>0.75</v>
      </c>
      <c r="X38" s="34">
        <v>3</v>
      </c>
      <c r="Y38" s="34">
        <v>3</v>
      </c>
      <c r="Z38" s="34">
        <v>3</v>
      </c>
      <c r="AA38" s="34">
        <v>6.5</v>
      </c>
      <c r="AB38" s="34">
        <v>6.25</v>
      </c>
      <c r="AC38" s="34">
        <v>5.25</v>
      </c>
      <c r="AD38" s="34">
        <v>6</v>
      </c>
      <c r="AE38" s="34">
        <v>5.5</v>
      </c>
      <c r="AF38" s="34">
        <v>6</v>
      </c>
      <c r="AG38" s="34">
        <v>6</v>
      </c>
      <c r="AH38" s="34">
        <v>6</v>
      </c>
      <c r="AI38" s="34">
        <v>6</v>
      </c>
    </row>
    <row r="39" spans="1:35" x14ac:dyDescent="0.2">
      <c r="A39" t="s">
        <v>39</v>
      </c>
      <c r="B39" s="34" t="s">
        <v>71</v>
      </c>
      <c r="C39" s="36" t="s">
        <v>72</v>
      </c>
      <c r="D39" s="34"/>
      <c r="E39" s="34"/>
      <c r="F39" s="34"/>
      <c r="G39" s="34"/>
      <c r="H39" s="34"/>
      <c r="I39" s="34"/>
      <c r="J39" s="34"/>
      <c r="K39" s="34"/>
      <c r="L39" s="34">
        <v>0</v>
      </c>
      <c r="M39" s="34">
        <v>0</v>
      </c>
      <c r="N39" s="34">
        <v>0</v>
      </c>
      <c r="O39" s="34">
        <v>0</v>
      </c>
      <c r="P39" s="34">
        <v>0</v>
      </c>
      <c r="Q39" s="34">
        <v>0</v>
      </c>
      <c r="R39" s="34">
        <v>0</v>
      </c>
      <c r="S39" s="34">
        <v>0</v>
      </c>
      <c r="T39" s="34">
        <v>0</v>
      </c>
      <c r="U39" s="34">
        <v>0</v>
      </c>
      <c r="V39" s="34">
        <v>0</v>
      </c>
      <c r="W39" s="34">
        <v>0</v>
      </c>
      <c r="X39" s="34">
        <v>0</v>
      </c>
      <c r="Y39" s="34">
        <v>0</v>
      </c>
      <c r="Z39" s="34">
        <v>0</v>
      </c>
      <c r="AA39" s="34">
        <v>0</v>
      </c>
      <c r="AB39" s="34">
        <v>0</v>
      </c>
      <c r="AC39" s="34">
        <v>0</v>
      </c>
      <c r="AD39" s="34">
        <v>0</v>
      </c>
      <c r="AE39" s="34">
        <v>0</v>
      </c>
      <c r="AF39" s="34">
        <v>0</v>
      </c>
      <c r="AG39" s="34">
        <v>0</v>
      </c>
      <c r="AH39" s="34">
        <v>0</v>
      </c>
      <c r="AI39" s="34">
        <v>0</v>
      </c>
    </row>
    <row r="40" spans="1:35" x14ac:dyDescent="0.2">
      <c r="A40" t="s">
        <v>39</v>
      </c>
      <c r="B40" s="34" t="s">
        <v>73</v>
      </c>
      <c r="C40" s="36" t="s">
        <v>74</v>
      </c>
      <c r="D40" s="34"/>
      <c r="E40" s="34"/>
      <c r="F40" s="34"/>
      <c r="G40" s="34"/>
      <c r="H40" s="34"/>
      <c r="I40" s="34"/>
      <c r="J40" s="34"/>
      <c r="K40" s="34"/>
      <c r="L40" s="34">
        <v>2.25</v>
      </c>
      <c r="M40" s="34">
        <v>3</v>
      </c>
      <c r="N40" s="34">
        <v>2.5</v>
      </c>
      <c r="O40" s="34">
        <v>3.75</v>
      </c>
      <c r="P40" s="34">
        <v>4.5</v>
      </c>
      <c r="Q40" s="34">
        <v>5.75</v>
      </c>
      <c r="R40" s="34">
        <v>10</v>
      </c>
      <c r="S40" s="34">
        <v>15.5</v>
      </c>
      <c r="T40" s="34">
        <v>15.5</v>
      </c>
      <c r="U40" s="34">
        <v>19.88</v>
      </c>
      <c r="V40" s="34">
        <v>16.5</v>
      </c>
      <c r="W40" s="34">
        <v>13.5</v>
      </c>
      <c r="X40" s="34">
        <v>13.75</v>
      </c>
      <c r="Y40" s="34">
        <v>13.25</v>
      </c>
      <c r="Z40" s="34">
        <v>12.75</v>
      </c>
      <c r="AA40" s="34">
        <v>15</v>
      </c>
      <c r="AB40" s="34">
        <v>12.5</v>
      </c>
      <c r="AC40" s="34">
        <v>12.75</v>
      </c>
      <c r="AD40" s="34">
        <v>9.5</v>
      </c>
      <c r="AE40" s="34">
        <v>8</v>
      </c>
      <c r="AF40" s="34">
        <v>6.5</v>
      </c>
      <c r="AG40" s="34">
        <v>6.25</v>
      </c>
      <c r="AH40" s="34">
        <v>6</v>
      </c>
      <c r="AI40" s="34">
        <v>10.25</v>
      </c>
    </row>
    <row r="41" spans="1:35" x14ac:dyDescent="0.2">
      <c r="A41" t="s">
        <v>39</v>
      </c>
      <c r="B41" s="34" t="s">
        <v>75</v>
      </c>
      <c r="C41" s="36" t="s">
        <v>76</v>
      </c>
      <c r="D41" s="34"/>
      <c r="E41" s="34"/>
      <c r="F41" s="34"/>
      <c r="G41" s="34"/>
      <c r="H41" s="34"/>
      <c r="I41" s="34"/>
      <c r="J41" s="34"/>
      <c r="K41" s="34"/>
      <c r="L41" s="34">
        <v>58.5</v>
      </c>
      <c r="M41" s="34">
        <v>52.5</v>
      </c>
      <c r="N41" s="34">
        <v>64.38</v>
      </c>
      <c r="O41" s="34">
        <v>75.63</v>
      </c>
      <c r="P41" s="34">
        <v>82.38</v>
      </c>
      <c r="Q41" s="34">
        <v>94.63</v>
      </c>
      <c r="R41" s="34">
        <v>71</v>
      </c>
      <c r="S41" s="34">
        <v>84.75</v>
      </c>
      <c r="T41" s="34">
        <v>83.25</v>
      </c>
      <c r="U41" s="34">
        <v>63.63</v>
      </c>
      <c r="V41" s="34">
        <v>75.13</v>
      </c>
      <c r="W41" s="34">
        <v>71.25</v>
      </c>
      <c r="X41" s="34">
        <v>67.5</v>
      </c>
      <c r="Y41" s="34">
        <v>72.38</v>
      </c>
      <c r="Z41" s="34">
        <v>50.25</v>
      </c>
      <c r="AA41" s="34">
        <v>62.25</v>
      </c>
      <c r="AB41" s="34">
        <v>63.13</v>
      </c>
      <c r="AC41" s="34">
        <v>58.88</v>
      </c>
      <c r="AD41" s="34">
        <v>71.5</v>
      </c>
      <c r="AE41" s="34">
        <v>71.75</v>
      </c>
      <c r="AF41" s="34">
        <v>78.88</v>
      </c>
      <c r="AG41" s="34">
        <v>82</v>
      </c>
      <c r="AH41" s="34">
        <v>88.75</v>
      </c>
      <c r="AI41" s="34">
        <v>104.5</v>
      </c>
    </row>
    <row r="42" spans="1:35" x14ac:dyDescent="0.2">
      <c r="A42" t="s">
        <v>39</v>
      </c>
      <c r="B42" s="34" t="s">
        <v>77</v>
      </c>
      <c r="C42" s="36" t="s">
        <v>78</v>
      </c>
      <c r="D42" s="34"/>
      <c r="E42" s="34"/>
      <c r="F42" s="34"/>
      <c r="G42" s="34"/>
      <c r="H42" s="34"/>
      <c r="I42" s="34"/>
      <c r="J42" s="34"/>
      <c r="K42" s="34"/>
      <c r="L42" s="34">
        <v>0</v>
      </c>
      <c r="M42" s="34">
        <v>0</v>
      </c>
      <c r="N42" s="34">
        <v>0</v>
      </c>
      <c r="O42" s="34">
        <v>0</v>
      </c>
      <c r="P42" s="34">
        <v>0</v>
      </c>
      <c r="Q42" s="34">
        <v>0</v>
      </c>
      <c r="R42" s="34">
        <v>0</v>
      </c>
      <c r="S42" s="34">
        <v>0</v>
      </c>
      <c r="T42" s="34">
        <v>0</v>
      </c>
      <c r="U42" s="34">
        <v>0</v>
      </c>
      <c r="V42" s="34">
        <v>0</v>
      </c>
      <c r="W42" s="34">
        <v>0</v>
      </c>
      <c r="X42" s="34">
        <v>0</v>
      </c>
      <c r="Y42" s="34">
        <v>0</v>
      </c>
      <c r="Z42" s="34">
        <v>0</v>
      </c>
      <c r="AA42" s="34">
        <v>0</v>
      </c>
      <c r="AB42" s="34">
        <v>0</v>
      </c>
      <c r="AC42" s="34">
        <v>0</v>
      </c>
      <c r="AD42" s="34">
        <v>0</v>
      </c>
      <c r="AE42" s="34">
        <v>0</v>
      </c>
      <c r="AF42" s="34">
        <v>0</v>
      </c>
      <c r="AG42" s="34">
        <v>0</v>
      </c>
      <c r="AH42" s="34">
        <v>0</v>
      </c>
      <c r="AI42" s="34">
        <v>0</v>
      </c>
    </row>
    <row r="43" spans="1:35" hidden="1" outlineLevel="1" x14ac:dyDescent="0.2">
      <c r="A43" t="s">
        <v>39</v>
      </c>
      <c r="B43" s="34" t="s">
        <v>79</v>
      </c>
      <c r="C43" s="36" t="s">
        <v>80</v>
      </c>
      <c r="D43" s="34"/>
      <c r="E43" s="34"/>
      <c r="F43" s="34"/>
      <c r="G43" s="34"/>
      <c r="H43" s="34"/>
      <c r="I43" s="34"/>
      <c r="J43" s="34"/>
      <c r="K43" s="34"/>
      <c r="L43" s="34">
        <v>0</v>
      </c>
      <c r="M43" s="34">
        <v>0</v>
      </c>
      <c r="N43" s="34">
        <v>0</v>
      </c>
      <c r="O43" s="34">
        <v>0</v>
      </c>
      <c r="P43" s="34">
        <v>0</v>
      </c>
      <c r="Q43" s="34">
        <v>0</v>
      </c>
      <c r="R43" s="34">
        <v>0</v>
      </c>
      <c r="S43" s="34">
        <v>0</v>
      </c>
      <c r="T43" s="34">
        <v>0</v>
      </c>
      <c r="U43" s="34">
        <v>0</v>
      </c>
      <c r="V43" s="34">
        <v>0</v>
      </c>
      <c r="W43" s="34">
        <v>0</v>
      </c>
      <c r="X43" s="34">
        <v>0</v>
      </c>
      <c r="Y43" s="34">
        <v>0</v>
      </c>
      <c r="Z43" s="34">
        <v>0</v>
      </c>
      <c r="AA43" s="34">
        <v>0</v>
      </c>
      <c r="AB43" s="34">
        <v>0</v>
      </c>
      <c r="AC43" s="34">
        <v>0</v>
      </c>
      <c r="AD43" s="34">
        <v>0</v>
      </c>
      <c r="AE43" s="34">
        <v>0</v>
      </c>
      <c r="AF43" s="34">
        <v>0</v>
      </c>
      <c r="AG43" s="34">
        <v>0</v>
      </c>
      <c r="AH43" s="34">
        <v>0</v>
      </c>
      <c r="AI43" s="34">
        <v>0</v>
      </c>
    </row>
    <row r="44" spans="1:35" hidden="1" outlineLevel="1" x14ac:dyDescent="0.2">
      <c r="A44" t="s">
        <v>39</v>
      </c>
      <c r="B44" s="34" t="s">
        <v>81</v>
      </c>
      <c r="C44" s="34" t="s">
        <v>82</v>
      </c>
      <c r="D44" s="34"/>
      <c r="E44" s="34"/>
      <c r="F44" s="34"/>
      <c r="G44" s="34"/>
      <c r="H44" s="34"/>
      <c r="I44" s="34"/>
      <c r="J44" s="34"/>
      <c r="K44" s="34"/>
      <c r="L44" s="34">
        <v>0</v>
      </c>
      <c r="M44" s="34">
        <v>0</v>
      </c>
      <c r="N44" s="34">
        <v>0</v>
      </c>
      <c r="O44" s="34">
        <v>0</v>
      </c>
      <c r="P44" s="34">
        <v>0</v>
      </c>
      <c r="Q44" s="34">
        <v>0</v>
      </c>
      <c r="R44" s="34">
        <v>0</v>
      </c>
      <c r="S44" s="34">
        <v>0</v>
      </c>
      <c r="T44" s="34">
        <v>0</v>
      </c>
      <c r="U44" s="34">
        <v>0</v>
      </c>
      <c r="V44" s="34">
        <v>0</v>
      </c>
      <c r="W44" s="34">
        <v>0</v>
      </c>
      <c r="X44" s="34">
        <v>0</v>
      </c>
      <c r="Y44" s="34">
        <v>0</v>
      </c>
      <c r="Z44" s="34">
        <v>0</v>
      </c>
      <c r="AA44" s="34">
        <v>0</v>
      </c>
      <c r="AB44" s="34">
        <v>0</v>
      </c>
      <c r="AC44" s="34">
        <v>0</v>
      </c>
      <c r="AD44" s="34">
        <v>0</v>
      </c>
      <c r="AE44" s="34">
        <v>0</v>
      </c>
      <c r="AF44" s="34">
        <v>0</v>
      </c>
      <c r="AG44" s="34">
        <v>0</v>
      </c>
      <c r="AH44" s="34">
        <v>0</v>
      </c>
      <c r="AI44" s="34">
        <v>0</v>
      </c>
    </row>
    <row r="45" spans="1:35" s="98" customFormat="1" ht="15.75" customHeight="1" collapsed="1" x14ac:dyDescent="0.2">
      <c r="C45" s="11" t="s">
        <v>35</v>
      </c>
      <c r="D45" s="105"/>
      <c r="E45" s="105"/>
      <c r="F45" s="105"/>
      <c r="G45" s="105"/>
      <c r="H45" s="105"/>
      <c r="I45" s="105"/>
      <c r="J45" s="105"/>
      <c r="K45" s="105"/>
      <c r="L45" s="105">
        <f t="shared" ref="L45:AC45" si="63">SUM(L27:L44)</f>
        <v>1878.01</v>
      </c>
      <c r="M45" s="105">
        <f t="shared" si="63"/>
        <v>1644.7600000000002</v>
      </c>
      <c r="N45" s="105">
        <f t="shared" si="63"/>
        <v>1507.13</v>
      </c>
      <c r="O45" s="105">
        <f t="shared" si="63"/>
        <v>1515.3900000000003</v>
      </c>
      <c r="P45" s="105">
        <f t="shared" si="63"/>
        <v>1607.77</v>
      </c>
      <c r="Q45" s="105">
        <f t="shared" si="63"/>
        <v>1902.13</v>
      </c>
      <c r="R45" s="105">
        <f t="shared" si="63"/>
        <v>1802.88</v>
      </c>
      <c r="S45" s="105">
        <f t="shared" si="63"/>
        <v>1725.75</v>
      </c>
      <c r="T45" s="105">
        <f t="shared" si="63"/>
        <v>1774</v>
      </c>
      <c r="U45" s="105">
        <f t="shared" si="63"/>
        <v>1801.3900000000003</v>
      </c>
      <c r="V45" s="105">
        <f t="shared" si="63"/>
        <v>1750.5100000000002</v>
      </c>
      <c r="W45" s="105">
        <f t="shared" si="63"/>
        <v>1674.88</v>
      </c>
      <c r="X45" s="105">
        <f t="shared" si="63"/>
        <v>1743.7600000000002</v>
      </c>
      <c r="Y45" s="105">
        <f t="shared" si="63"/>
        <v>1501.5100000000002</v>
      </c>
      <c r="Z45" s="105">
        <f t="shared" si="63"/>
        <v>1520.13</v>
      </c>
      <c r="AA45" s="105">
        <f t="shared" si="63"/>
        <v>1778.25</v>
      </c>
      <c r="AB45" s="105">
        <f t="shared" si="63"/>
        <v>1992.3900000000003</v>
      </c>
      <c r="AC45" s="105">
        <f t="shared" si="63"/>
        <v>1994.5100000000002</v>
      </c>
      <c r="AD45" s="105">
        <f t="shared" ref="AD45:AI45" si="64">SUM(AD27:AD44)</f>
        <v>1930</v>
      </c>
      <c r="AE45" s="105">
        <f t="shared" si="64"/>
        <v>1757.76</v>
      </c>
      <c r="AF45" s="105">
        <f t="shared" si="64"/>
        <v>1793.5100000000002</v>
      </c>
      <c r="AG45" s="105">
        <f t="shared" si="64"/>
        <v>1851.3899999999999</v>
      </c>
      <c r="AH45" s="105">
        <f t="shared" si="64"/>
        <v>1870.3900000000003</v>
      </c>
      <c r="AI45" s="105">
        <f t="shared" si="64"/>
        <v>1843.6399999999999</v>
      </c>
    </row>
    <row r="46" spans="1:35" s="2" customFormat="1" ht="20.100000000000001" customHeight="1" x14ac:dyDescent="0.2">
      <c r="C46" s="1183" t="s">
        <v>178</v>
      </c>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row>
    <row r="47" spans="1:35" ht="15" x14ac:dyDescent="0.2">
      <c r="C47" s="790" t="str">
        <f>CONCATENATE(C$1,", continued")</f>
        <v>Table 9f :    Employment by industry, FSM and states, private sector, FY2004-FY2018, continued</v>
      </c>
      <c r="D47" s="34"/>
      <c r="E47" s="34"/>
      <c r="F47" s="34"/>
      <c r="G47" s="34"/>
      <c r="H47" s="34"/>
      <c r="I47" s="34"/>
      <c r="J47" s="34"/>
      <c r="K47" s="34"/>
      <c r="L47" s="34"/>
      <c r="M47" s="34"/>
      <c r="N47" s="34"/>
      <c r="O47" s="34"/>
      <c r="P47" s="34"/>
      <c r="Q47" s="34"/>
      <c r="S47" s="34"/>
    </row>
    <row r="48" spans="1:35" ht="10.5" customHeight="1" x14ac:dyDescent="0.2">
      <c r="D48" s="34"/>
      <c r="E48" s="34"/>
      <c r="F48" s="34"/>
      <c r="G48" s="34"/>
      <c r="H48" s="34"/>
      <c r="I48" s="34"/>
      <c r="J48" s="34"/>
      <c r="K48" s="34"/>
      <c r="L48" s="34"/>
      <c r="M48" s="34"/>
      <c r="N48" s="34"/>
      <c r="O48" s="34"/>
      <c r="P48" s="34"/>
      <c r="Q48" s="34"/>
      <c r="S48" s="34"/>
    </row>
    <row r="49" spans="1:35" ht="20.100000000000001" customHeight="1" x14ac:dyDescent="0.2">
      <c r="C49" s="35" t="s">
        <v>40</v>
      </c>
      <c r="D49" s="1"/>
      <c r="E49" s="1"/>
      <c r="F49" s="1"/>
      <c r="G49" s="1"/>
      <c r="H49" s="1"/>
      <c r="I49" s="1"/>
      <c r="J49" s="1"/>
      <c r="K49" s="1"/>
      <c r="L49" s="1" t="str">
        <f t="shared" ref="L49:X49" si="65">L26</f>
        <v>FY1995</v>
      </c>
      <c r="M49" s="1" t="str">
        <f t="shared" si="65"/>
        <v>FY1996</v>
      </c>
      <c r="N49" s="1" t="str">
        <f t="shared" si="65"/>
        <v>FY1997</v>
      </c>
      <c r="O49" s="1" t="str">
        <f t="shared" si="65"/>
        <v>FY1998</v>
      </c>
      <c r="P49" s="1" t="str">
        <f t="shared" si="65"/>
        <v>FY1999</v>
      </c>
      <c r="Q49" s="1" t="str">
        <f t="shared" si="65"/>
        <v>FY2000</v>
      </c>
      <c r="R49" s="1" t="str">
        <f t="shared" si="65"/>
        <v>FY2001</v>
      </c>
      <c r="S49" s="1" t="str">
        <f t="shared" si="65"/>
        <v>FY2002</v>
      </c>
      <c r="T49" s="1" t="str">
        <f t="shared" si="65"/>
        <v>FY2003</v>
      </c>
      <c r="U49" s="1" t="str">
        <f t="shared" si="65"/>
        <v>FY2004</v>
      </c>
      <c r="V49" s="1" t="str">
        <f t="shared" si="65"/>
        <v>FY2005</v>
      </c>
      <c r="W49" s="1" t="str">
        <f t="shared" si="65"/>
        <v>FY2006</v>
      </c>
      <c r="X49" s="1" t="str">
        <f t="shared" si="65"/>
        <v>FY2007</v>
      </c>
      <c r="Y49" s="1" t="str">
        <f t="shared" ref="Y49:AD49" si="66">Y26</f>
        <v>FY2008</v>
      </c>
      <c r="Z49" s="1" t="str">
        <f t="shared" si="66"/>
        <v>FY2009</v>
      </c>
      <c r="AA49" s="1" t="str">
        <f t="shared" si="66"/>
        <v>FY2010</v>
      </c>
      <c r="AB49" s="1" t="str">
        <f t="shared" si="66"/>
        <v>FY2011</v>
      </c>
      <c r="AC49" s="1" t="str">
        <f t="shared" si="66"/>
        <v>FY2012</v>
      </c>
      <c r="AD49" s="1" t="str">
        <f t="shared" si="66"/>
        <v>FY2013</v>
      </c>
      <c r="AE49" s="1" t="str">
        <f t="shared" ref="AE49:AF49" si="67">AE26</f>
        <v>FY2014</v>
      </c>
      <c r="AF49" s="1" t="str">
        <f t="shared" si="67"/>
        <v>FY2015</v>
      </c>
      <c r="AG49" s="1" t="str">
        <f t="shared" ref="AG49:AH49" si="68">AG26</f>
        <v>FY2016</v>
      </c>
      <c r="AH49" s="1" t="str">
        <f t="shared" si="68"/>
        <v>FY2017</v>
      </c>
      <c r="AI49" s="1" t="str">
        <f t="shared" ref="AI49" si="69">AI26</f>
        <v>FY2018</v>
      </c>
    </row>
    <row r="50" spans="1:35" ht="20.100000000000001" customHeight="1" x14ac:dyDescent="0.2">
      <c r="A50" t="s">
        <v>40</v>
      </c>
      <c r="B50" s="34" t="s">
        <v>48</v>
      </c>
      <c r="C50" s="36" t="s">
        <v>49</v>
      </c>
      <c r="D50" s="34"/>
      <c r="E50" s="34"/>
      <c r="F50" s="34"/>
      <c r="G50" s="34"/>
      <c r="H50" s="34"/>
      <c r="I50" s="34"/>
      <c r="J50" s="34"/>
      <c r="K50" s="34"/>
      <c r="L50" s="34">
        <v>1</v>
      </c>
      <c r="M50" s="34">
        <v>1</v>
      </c>
      <c r="N50" s="34">
        <v>1</v>
      </c>
      <c r="O50" s="34">
        <v>1</v>
      </c>
      <c r="P50" s="34">
        <v>1</v>
      </c>
      <c r="Q50" s="34">
        <v>1</v>
      </c>
      <c r="R50" s="34">
        <v>1</v>
      </c>
      <c r="S50" s="34">
        <v>0.5</v>
      </c>
      <c r="T50" s="34">
        <v>0</v>
      </c>
      <c r="U50" s="34">
        <v>1</v>
      </c>
      <c r="V50" s="34">
        <v>4</v>
      </c>
      <c r="W50" s="34">
        <v>3</v>
      </c>
      <c r="X50" s="34">
        <v>1.75</v>
      </c>
      <c r="Y50" s="34">
        <v>1.5</v>
      </c>
      <c r="Z50" s="34">
        <v>1</v>
      </c>
      <c r="AA50" s="34">
        <v>0.75</v>
      </c>
      <c r="AB50" s="34">
        <v>0</v>
      </c>
      <c r="AC50" s="34">
        <v>2</v>
      </c>
      <c r="AD50" s="34">
        <v>14.75</v>
      </c>
      <c r="AE50" s="34">
        <v>28.75</v>
      </c>
      <c r="AF50" s="34">
        <v>18</v>
      </c>
      <c r="AG50" s="34">
        <v>11.25</v>
      </c>
      <c r="AH50" s="34">
        <v>9.25</v>
      </c>
      <c r="AI50" s="34">
        <v>6.75</v>
      </c>
    </row>
    <row r="51" spans="1:35" x14ac:dyDescent="0.2">
      <c r="A51" t="s">
        <v>40</v>
      </c>
      <c r="B51" s="34" t="s">
        <v>50</v>
      </c>
      <c r="C51" s="36" t="s">
        <v>51</v>
      </c>
      <c r="D51" s="34"/>
      <c r="E51" s="34"/>
      <c r="F51" s="34"/>
      <c r="G51" s="34"/>
      <c r="H51" s="34"/>
      <c r="I51" s="34"/>
      <c r="J51" s="34"/>
      <c r="K51" s="34"/>
      <c r="L51" s="34">
        <v>14</v>
      </c>
      <c r="M51" s="34">
        <v>8.25</v>
      </c>
      <c r="N51" s="34">
        <v>4.25</v>
      </c>
      <c r="O51" s="34">
        <v>4</v>
      </c>
      <c r="P51" s="34">
        <v>3.25</v>
      </c>
      <c r="Q51" s="34">
        <v>3</v>
      </c>
      <c r="R51" s="34">
        <v>14.25</v>
      </c>
      <c r="S51" s="34">
        <v>0</v>
      </c>
      <c r="T51" s="34">
        <v>0</v>
      </c>
      <c r="U51" s="34">
        <v>0</v>
      </c>
      <c r="V51" s="34">
        <v>0</v>
      </c>
      <c r="W51" s="34">
        <v>0</v>
      </c>
      <c r="X51" s="34">
        <v>1.5</v>
      </c>
      <c r="Y51" s="34">
        <v>6</v>
      </c>
      <c r="Z51" s="34">
        <v>27.25</v>
      </c>
      <c r="AA51" s="34">
        <v>32</v>
      </c>
      <c r="AB51" s="34">
        <v>32.5</v>
      </c>
      <c r="AC51" s="34">
        <v>27.5</v>
      </c>
      <c r="AD51" s="34">
        <v>21</v>
      </c>
      <c r="AE51" s="34">
        <v>21</v>
      </c>
      <c r="AF51" s="34">
        <v>15.5</v>
      </c>
      <c r="AG51" s="34">
        <v>25.5</v>
      </c>
      <c r="AH51" s="34">
        <v>29.25</v>
      </c>
      <c r="AI51" s="34">
        <v>39.5</v>
      </c>
    </row>
    <row r="52" spans="1:35" x14ac:dyDescent="0.2">
      <c r="A52" t="s">
        <v>40</v>
      </c>
      <c r="B52" s="34" t="s">
        <v>52</v>
      </c>
      <c r="C52" s="36" t="s">
        <v>53</v>
      </c>
      <c r="D52" s="34"/>
      <c r="E52" s="34"/>
      <c r="F52" s="34"/>
      <c r="G52" s="34"/>
      <c r="H52" s="34"/>
      <c r="I52" s="34"/>
      <c r="J52" s="34"/>
      <c r="K52" s="34"/>
      <c r="L52" s="34">
        <v>0</v>
      </c>
      <c r="M52" s="34">
        <v>0</v>
      </c>
      <c r="N52" s="34">
        <v>0</v>
      </c>
      <c r="O52" s="34">
        <v>0</v>
      </c>
      <c r="P52" s="34">
        <v>0</v>
      </c>
      <c r="Q52" s="34">
        <v>0</v>
      </c>
      <c r="R52" s="34">
        <v>0</v>
      </c>
      <c r="S52" s="34">
        <v>0</v>
      </c>
      <c r="T52" s="34">
        <v>0</v>
      </c>
      <c r="U52" s="34">
        <v>0</v>
      </c>
      <c r="V52" s="34">
        <v>0</v>
      </c>
      <c r="W52" s="34">
        <v>0</v>
      </c>
      <c r="X52" s="34">
        <v>0</v>
      </c>
      <c r="Y52" s="34">
        <v>0</v>
      </c>
      <c r="Z52" s="34">
        <v>0</v>
      </c>
      <c r="AA52" s="34">
        <v>0</v>
      </c>
      <c r="AB52" s="34">
        <v>0</v>
      </c>
      <c r="AC52" s="34">
        <v>0</v>
      </c>
      <c r="AD52" s="34">
        <v>0</v>
      </c>
      <c r="AE52" s="34">
        <v>0</v>
      </c>
      <c r="AF52" s="34">
        <v>0</v>
      </c>
      <c r="AG52" s="34">
        <v>0</v>
      </c>
      <c r="AH52" s="34">
        <v>0</v>
      </c>
      <c r="AI52" s="34">
        <v>0</v>
      </c>
    </row>
    <row r="53" spans="1:35" x14ac:dyDescent="0.2">
      <c r="A53" t="s">
        <v>40</v>
      </c>
      <c r="B53" s="34" t="s">
        <v>54</v>
      </c>
      <c r="C53" s="36" t="s">
        <v>55</v>
      </c>
      <c r="D53" s="34"/>
      <c r="E53" s="34"/>
      <c r="F53" s="34"/>
      <c r="G53" s="34"/>
      <c r="H53" s="34"/>
      <c r="I53" s="34"/>
      <c r="J53" s="34"/>
      <c r="K53" s="34"/>
      <c r="L53" s="34">
        <v>21.88</v>
      </c>
      <c r="M53" s="34">
        <v>28.63</v>
      </c>
      <c r="N53" s="34">
        <v>32</v>
      </c>
      <c r="O53" s="34">
        <v>35.25</v>
      </c>
      <c r="P53" s="34">
        <v>31.63</v>
      </c>
      <c r="Q53" s="34">
        <v>34</v>
      </c>
      <c r="R53" s="34">
        <v>24.25</v>
      </c>
      <c r="S53" s="34">
        <v>30.25</v>
      </c>
      <c r="T53" s="34">
        <v>25.75</v>
      </c>
      <c r="U53" s="34">
        <v>20.25</v>
      </c>
      <c r="V53" s="34">
        <v>19.25</v>
      </c>
      <c r="W53" s="34">
        <v>26</v>
      </c>
      <c r="X53" s="34">
        <v>36</v>
      </c>
      <c r="Y53" s="34">
        <v>36.25</v>
      </c>
      <c r="Z53" s="34">
        <v>38.75</v>
      </c>
      <c r="AA53" s="34">
        <v>32</v>
      </c>
      <c r="AB53" s="34">
        <v>24.75</v>
      </c>
      <c r="AC53" s="34">
        <v>22.88</v>
      </c>
      <c r="AD53" s="34">
        <v>27.5</v>
      </c>
      <c r="AE53" s="34">
        <v>26.5</v>
      </c>
      <c r="AF53" s="34">
        <v>27.88</v>
      </c>
      <c r="AG53" s="34">
        <v>30.75</v>
      </c>
      <c r="AH53" s="34">
        <v>32.25</v>
      </c>
      <c r="AI53" s="34">
        <v>40</v>
      </c>
    </row>
    <row r="54" spans="1:35" x14ac:dyDescent="0.2">
      <c r="A54" t="s">
        <v>40</v>
      </c>
      <c r="B54" s="34" t="s">
        <v>56</v>
      </c>
      <c r="C54" s="36" t="s">
        <v>57</v>
      </c>
      <c r="D54" s="34"/>
      <c r="E54" s="34"/>
      <c r="F54" s="34"/>
      <c r="G54" s="34"/>
      <c r="H54" s="34"/>
      <c r="I54" s="34"/>
      <c r="J54" s="34"/>
      <c r="K54" s="34"/>
      <c r="L54" s="34">
        <v>0</v>
      </c>
      <c r="M54" s="34">
        <v>0</v>
      </c>
      <c r="N54" s="34">
        <v>0</v>
      </c>
      <c r="O54" s="34">
        <v>0</v>
      </c>
      <c r="P54" s="34">
        <v>2.25</v>
      </c>
      <c r="Q54" s="34">
        <v>1.5</v>
      </c>
      <c r="R54" s="34">
        <v>0</v>
      </c>
      <c r="S54" s="34">
        <v>0</v>
      </c>
      <c r="T54" s="34">
        <v>0</v>
      </c>
      <c r="U54" s="34">
        <v>0</v>
      </c>
      <c r="V54" s="34">
        <v>0</v>
      </c>
      <c r="W54" s="34">
        <v>0</v>
      </c>
      <c r="X54" s="34">
        <v>0</v>
      </c>
      <c r="Y54" s="34">
        <v>0</v>
      </c>
      <c r="Z54" s="34">
        <v>0</v>
      </c>
      <c r="AA54" s="34">
        <v>0</v>
      </c>
      <c r="AB54" s="34">
        <v>0</v>
      </c>
      <c r="AC54" s="34">
        <v>0</v>
      </c>
      <c r="AD54" s="34">
        <v>0</v>
      </c>
      <c r="AE54" s="34">
        <v>0</v>
      </c>
      <c r="AF54" s="34">
        <v>0</v>
      </c>
      <c r="AG54" s="34">
        <v>0</v>
      </c>
      <c r="AH54" s="34">
        <v>0</v>
      </c>
      <c r="AI54" s="34">
        <v>0</v>
      </c>
    </row>
    <row r="55" spans="1:35" x14ac:dyDescent="0.2">
      <c r="A55" t="s">
        <v>40</v>
      </c>
      <c r="B55" s="34" t="s">
        <v>58</v>
      </c>
      <c r="C55" s="36" t="s">
        <v>59</v>
      </c>
      <c r="D55" s="34"/>
      <c r="E55" s="34"/>
      <c r="F55" s="34"/>
      <c r="G55" s="34"/>
      <c r="H55" s="34"/>
      <c r="I55" s="34"/>
      <c r="J55" s="34"/>
      <c r="K55" s="34"/>
      <c r="L55" s="34">
        <v>33.5</v>
      </c>
      <c r="M55" s="34">
        <v>49.75</v>
      </c>
      <c r="N55" s="34">
        <v>46.25</v>
      </c>
      <c r="O55" s="34">
        <v>53.75</v>
      </c>
      <c r="P55" s="34">
        <v>100.25</v>
      </c>
      <c r="Q55" s="34">
        <v>128.75</v>
      </c>
      <c r="R55" s="34">
        <v>77.38</v>
      </c>
      <c r="S55" s="34">
        <v>80.5</v>
      </c>
      <c r="T55" s="34">
        <v>122.25</v>
      </c>
      <c r="U55" s="34">
        <v>137.38</v>
      </c>
      <c r="V55" s="34">
        <v>106.5</v>
      </c>
      <c r="W55" s="34">
        <v>106.13</v>
      </c>
      <c r="X55" s="34">
        <v>81</v>
      </c>
      <c r="Y55" s="34">
        <v>81.5</v>
      </c>
      <c r="Z55" s="34">
        <v>141.25</v>
      </c>
      <c r="AA55" s="34">
        <v>82.5</v>
      </c>
      <c r="AB55" s="34">
        <v>77</v>
      </c>
      <c r="AC55" s="34">
        <v>146.75</v>
      </c>
      <c r="AD55" s="34">
        <v>121.25</v>
      </c>
      <c r="AE55" s="34">
        <v>57.75</v>
      </c>
      <c r="AF55" s="34">
        <v>73.75</v>
      </c>
      <c r="AG55" s="34">
        <v>61.5</v>
      </c>
      <c r="AH55" s="34">
        <v>45.25</v>
      </c>
      <c r="AI55" s="34">
        <v>60.75</v>
      </c>
    </row>
    <row r="56" spans="1:35" x14ac:dyDescent="0.2">
      <c r="A56" t="s">
        <v>40</v>
      </c>
      <c r="B56" s="34" t="s">
        <v>60</v>
      </c>
      <c r="C56" s="36" t="s">
        <v>61</v>
      </c>
      <c r="D56" s="34"/>
      <c r="E56" s="34"/>
      <c r="F56" s="34"/>
      <c r="G56" s="34"/>
      <c r="H56" s="34"/>
      <c r="I56" s="34"/>
      <c r="J56" s="34"/>
      <c r="K56" s="34"/>
      <c r="L56" s="34">
        <v>218.25</v>
      </c>
      <c r="M56" s="34">
        <v>227.25</v>
      </c>
      <c r="N56" s="34">
        <v>216</v>
      </c>
      <c r="O56" s="34">
        <v>228</v>
      </c>
      <c r="P56" s="34">
        <v>235.88</v>
      </c>
      <c r="Q56" s="34">
        <v>240.63</v>
      </c>
      <c r="R56" s="34">
        <v>252.63</v>
      </c>
      <c r="S56" s="34">
        <v>254</v>
      </c>
      <c r="T56" s="34">
        <v>305.25</v>
      </c>
      <c r="U56" s="34">
        <v>308.63</v>
      </c>
      <c r="V56" s="34">
        <v>278.13</v>
      </c>
      <c r="W56" s="34">
        <v>272</v>
      </c>
      <c r="X56" s="34">
        <v>245.13</v>
      </c>
      <c r="Y56" s="34">
        <v>244.25</v>
      </c>
      <c r="Z56" s="34">
        <v>253.38</v>
      </c>
      <c r="AA56" s="34">
        <v>283.5</v>
      </c>
      <c r="AB56" s="34">
        <v>267.38</v>
      </c>
      <c r="AC56" s="34">
        <v>268</v>
      </c>
      <c r="AD56" s="34">
        <v>262.88</v>
      </c>
      <c r="AE56" s="34">
        <v>225.25</v>
      </c>
      <c r="AF56" s="34">
        <v>199.63</v>
      </c>
      <c r="AG56" s="34">
        <v>203.13</v>
      </c>
      <c r="AH56" s="34">
        <v>223</v>
      </c>
      <c r="AI56" s="34">
        <v>251.25</v>
      </c>
    </row>
    <row r="57" spans="1:35" x14ac:dyDescent="0.2">
      <c r="A57" t="s">
        <v>40</v>
      </c>
      <c r="B57" s="34" t="s">
        <v>62</v>
      </c>
      <c r="C57" s="36" t="s">
        <v>63</v>
      </c>
      <c r="D57" s="34"/>
      <c r="E57" s="34"/>
      <c r="F57" s="34"/>
      <c r="G57" s="34"/>
      <c r="H57" s="34"/>
      <c r="I57" s="34"/>
      <c r="J57" s="34"/>
      <c r="K57" s="34"/>
      <c r="L57" s="34">
        <v>79.5</v>
      </c>
      <c r="M57" s="34">
        <v>86.75</v>
      </c>
      <c r="N57" s="34">
        <v>89.13</v>
      </c>
      <c r="O57" s="34">
        <v>82</v>
      </c>
      <c r="P57" s="34">
        <v>83</v>
      </c>
      <c r="Q57" s="34">
        <v>88.25</v>
      </c>
      <c r="R57" s="34">
        <v>78.5</v>
      </c>
      <c r="S57" s="34">
        <v>82</v>
      </c>
      <c r="T57" s="34">
        <v>81.13</v>
      </c>
      <c r="U57" s="34">
        <v>72.5</v>
      </c>
      <c r="V57" s="34">
        <v>70.25</v>
      </c>
      <c r="W57" s="34">
        <v>71</v>
      </c>
      <c r="X57" s="34">
        <v>73.5</v>
      </c>
      <c r="Y57" s="34">
        <v>67.5</v>
      </c>
      <c r="Z57" s="34">
        <v>63.75</v>
      </c>
      <c r="AA57" s="34">
        <v>69.75</v>
      </c>
      <c r="AB57" s="34">
        <v>69.75</v>
      </c>
      <c r="AC57" s="34">
        <v>67</v>
      </c>
      <c r="AD57" s="34">
        <v>60.5</v>
      </c>
      <c r="AE57" s="34">
        <v>63</v>
      </c>
      <c r="AF57" s="34">
        <v>59.75</v>
      </c>
      <c r="AG57" s="34">
        <v>51.75</v>
      </c>
      <c r="AH57" s="34">
        <v>47.75</v>
      </c>
      <c r="AI57" s="34">
        <v>53.75</v>
      </c>
    </row>
    <row r="58" spans="1:35" x14ac:dyDescent="0.2">
      <c r="A58" t="s">
        <v>40</v>
      </c>
      <c r="B58" s="34" t="s">
        <v>64</v>
      </c>
      <c r="C58" s="36" t="s">
        <v>65</v>
      </c>
      <c r="D58" s="34"/>
      <c r="E58" s="34"/>
      <c r="F58" s="34"/>
      <c r="G58" s="34"/>
      <c r="H58" s="34"/>
      <c r="I58" s="34"/>
      <c r="J58" s="34"/>
      <c r="K58" s="34"/>
      <c r="L58" s="34">
        <v>32</v>
      </c>
      <c r="M58" s="34">
        <v>36.5</v>
      </c>
      <c r="N58" s="34">
        <v>35</v>
      </c>
      <c r="O58" s="34">
        <v>30.63</v>
      </c>
      <c r="P58" s="34">
        <v>31.38</v>
      </c>
      <c r="Q58" s="34">
        <v>60.75</v>
      </c>
      <c r="R58" s="34">
        <v>51.25</v>
      </c>
      <c r="S58" s="34">
        <v>50.13</v>
      </c>
      <c r="T58" s="34">
        <v>41</v>
      </c>
      <c r="U58" s="34">
        <v>41.25</v>
      </c>
      <c r="V58" s="34">
        <v>45</v>
      </c>
      <c r="W58" s="34">
        <v>53.5</v>
      </c>
      <c r="X58" s="34">
        <v>48.5</v>
      </c>
      <c r="Y58" s="34">
        <v>48.13</v>
      </c>
      <c r="Z58" s="34">
        <v>42.5</v>
      </c>
      <c r="AA58" s="34">
        <v>45.75</v>
      </c>
      <c r="AB58" s="34">
        <v>42.5</v>
      </c>
      <c r="AC58" s="34">
        <v>43.75</v>
      </c>
      <c r="AD58" s="34">
        <v>40.130000000000003</v>
      </c>
      <c r="AE58" s="34">
        <v>45.88</v>
      </c>
      <c r="AF58" s="34">
        <v>48.75</v>
      </c>
      <c r="AG58" s="34">
        <v>62.75</v>
      </c>
      <c r="AH58" s="34">
        <v>51.38</v>
      </c>
      <c r="AI58" s="34">
        <v>58.25</v>
      </c>
    </row>
    <row r="59" spans="1:35" x14ac:dyDescent="0.2">
      <c r="A59" t="s">
        <v>40</v>
      </c>
      <c r="B59" s="34" t="s">
        <v>66</v>
      </c>
      <c r="C59" s="111" t="s">
        <v>917</v>
      </c>
      <c r="D59" s="34"/>
      <c r="E59" s="34"/>
      <c r="F59" s="34"/>
      <c r="G59" s="34"/>
      <c r="H59" s="34"/>
      <c r="I59" s="34"/>
      <c r="J59" s="34"/>
      <c r="K59" s="34"/>
      <c r="L59" s="34">
        <v>0</v>
      </c>
      <c r="M59" s="34">
        <v>0</v>
      </c>
      <c r="N59" s="34">
        <v>0</v>
      </c>
      <c r="O59" s="34">
        <v>0</v>
      </c>
      <c r="P59" s="34">
        <v>0</v>
      </c>
      <c r="Q59" s="34">
        <v>0</v>
      </c>
      <c r="R59" s="34">
        <v>0</v>
      </c>
      <c r="S59" s="34">
        <v>0</v>
      </c>
      <c r="T59" s="34">
        <v>0</v>
      </c>
      <c r="U59" s="34">
        <v>0</v>
      </c>
      <c r="V59" s="34">
        <v>0</v>
      </c>
      <c r="W59" s="34">
        <v>0</v>
      </c>
      <c r="X59" s="34">
        <v>0</v>
      </c>
      <c r="Y59" s="34">
        <v>0</v>
      </c>
      <c r="Z59" s="34">
        <v>0</v>
      </c>
      <c r="AA59" s="34">
        <v>0</v>
      </c>
      <c r="AB59" s="34">
        <v>0</v>
      </c>
      <c r="AC59" s="34">
        <v>0</v>
      </c>
      <c r="AD59" s="34">
        <v>0</v>
      </c>
      <c r="AE59" s="34">
        <v>0</v>
      </c>
      <c r="AF59" s="34">
        <v>0</v>
      </c>
      <c r="AG59" s="34">
        <v>0</v>
      </c>
      <c r="AH59" s="34">
        <v>0</v>
      </c>
      <c r="AI59" s="34">
        <v>0</v>
      </c>
    </row>
    <row r="60" spans="1:35" x14ac:dyDescent="0.2">
      <c r="A60" t="s">
        <v>40</v>
      </c>
      <c r="B60" s="34" t="s">
        <v>83</v>
      </c>
      <c r="C60" s="36" t="s">
        <v>68</v>
      </c>
      <c r="D60" s="34"/>
      <c r="E60" s="34"/>
      <c r="F60" s="34"/>
      <c r="G60" s="34"/>
      <c r="H60" s="34"/>
      <c r="I60" s="34"/>
      <c r="J60" s="34"/>
      <c r="K60" s="34"/>
      <c r="L60" s="34">
        <v>23</v>
      </c>
      <c r="M60" s="34">
        <v>34.5</v>
      </c>
      <c r="N60" s="34">
        <v>39.380000000000003</v>
      </c>
      <c r="O60" s="34">
        <v>38.130000000000003</v>
      </c>
      <c r="P60" s="34">
        <v>36.5</v>
      </c>
      <c r="Q60" s="34">
        <v>32.75</v>
      </c>
      <c r="R60" s="34">
        <v>32</v>
      </c>
      <c r="S60" s="34">
        <v>26.75</v>
      </c>
      <c r="T60" s="34">
        <v>24.63</v>
      </c>
      <c r="U60" s="34">
        <v>24</v>
      </c>
      <c r="V60" s="34">
        <v>30.38</v>
      </c>
      <c r="W60" s="34">
        <v>33.75</v>
      </c>
      <c r="X60" s="34">
        <v>33.5</v>
      </c>
      <c r="Y60" s="34">
        <v>26.63</v>
      </c>
      <c r="Z60" s="34">
        <v>29.38</v>
      </c>
      <c r="AA60" s="34">
        <v>27</v>
      </c>
      <c r="AB60" s="34">
        <v>28.13</v>
      </c>
      <c r="AC60" s="34">
        <v>30.38</v>
      </c>
      <c r="AD60" s="34">
        <v>31.75</v>
      </c>
      <c r="AE60" s="34">
        <v>33.75</v>
      </c>
      <c r="AF60" s="34">
        <v>27.5</v>
      </c>
      <c r="AG60" s="34">
        <v>32.5</v>
      </c>
      <c r="AH60" s="34">
        <v>36.25</v>
      </c>
      <c r="AI60" s="34">
        <v>40.880000000000003</v>
      </c>
    </row>
    <row r="61" spans="1:35" x14ac:dyDescent="0.2">
      <c r="A61" t="s">
        <v>40</v>
      </c>
      <c r="B61" s="34" t="s">
        <v>69</v>
      </c>
      <c r="C61" s="36" t="s">
        <v>70</v>
      </c>
      <c r="D61" s="34"/>
      <c r="E61" s="34"/>
      <c r="F61" s="34"/>
      <c r="G61" s="34"/>
      <c r="H61" s="34"/>
      <c r="I61" s="34"/>
      <c r="J61" s="34"/>
      <c r="K61" s="34"/>
      <c r="L61" s="34">
        <v>0</v>
      </c>
      <c r="M61" s="34">
        <v>0</v>
      </c>
      <c r="N61" s="34">
        <v>0</v>
      </c>
      <c r="O61" s="34">
        <v>0</v>
      </c>
      <c r="P61" s="34">
        <v>0</v>
      </c>
      <c r="Q61" s="34">
        <v>0</v>
      </c>
      <c r="R61" s="34">
        <v>0</v>
      </c>
      <c r="S61" s="34">
        <v>0</v>
      </c>
      <c r="T61" s="34">
        <v>0</v>
      </c>
      <c r="U61" s="34">
        <v>0</v>
      </c>
      <c r="V61" s="34">
        <v>0</v>
      </c>
      <c r="W61" s="34">
        <v>0</v>
      </c>
      <c r="X61" s="34">
        <v>0</v>
      </c>
      <c r="Y61" s="34">
        <v>0</v>
      </c>
      <c r="Z61" s="34">
        <v>0</v>
      </c>
      <c r="AA61" s="34">
        <v>0</v>
      </c>
      <c r="AB61" s="34">
        <v>0</v>
      </c>
      <c r="AC61" s="34">
        <v>0</v>
      </c>
      <c r="AD61" s="34">
        <v>0</v>
      </c>
      <c r="AE61" s="34">
        <v>0</v>
      </c>
      <c r="AF61" s="34">
        <v>0</v>
      </c>
      <c r="AG61" s="34">
        <v>0</v>
      </c>
      <c r="AH61" s="34">
        <v>0</v>
      </c>
      <c r="AI61" s="34">
        <v>0</v>
      </c>
    </row>
    <row r="62" spans="1:35" x14ac:dyDescent="0.2">
      <c r="A62" t="s">
        <v>40</v>
      </c>
      <c r="B62" s="34" t="s">
        <v>71</v>
      </c>
      <c r="C62" s="36" t="s">
        <v>72</v>
      </c>
      <c r="D62" s="34"/>
      <c r="E62" s="34"/>
      <c r="F62" s="34"/>
      <c r="G62" s="34"/>
      <c r="H62" s="34"/>
      <c r="I62" s="34"/>
      <c r="J62" s="34"/>
      <c r="K62" s="34"/>
      <c r="L62" s="34">
        <v>0</v>
      </c>
      <c r="M62" s="34">
        <v>0</v>
      </c>
      <c r="N62" s="34">
        <v>0</v>
      </c>
      <c r="O62" s="34">
        <v>0</v>
      </c>
      <c r="P62" s="34">
        <v>0</v>
      </c>
      <c r="Q62" s="34">
        <v>0</v>
      </c>
      <c r="R62" s="34">
        <v>0</v>
      </c>
      <c r="S62" s="34">
        <v>0</v>
      </c>
      <c r="T62" s="34">
        <v>0</v>
      </c>
      <c r="U62" s="34">
        <v>0</v>
      </c>
      <c r="V62" s="34">
        <v>0</v>
      </c>
      <c r="W62" s="34">
        <v>0</v>
      </c>
      <c r="X62" s="34">
        <v>0</v>
      </c>
      <c r="Y62" s="34">
        <v>0</v>
      </c>
      <c r="Z62" s="34">
        <v>0</v>
      </c>
      <c r="AA62" s="34">
        <v>0</v>
      </c>
      <c r="AB62" s="34">
        <v>0</v>
      </c>
      <c r="AC62" s="34">
        <v>0</v>
      </c>
      <c r="AD62" s="34">
        <v>0</v>
      </c>
      <c r="AE62" s="34">
        <v>0</v>
      </c>
      <c r="AF62" s="34">
        <v>0</v>
      </c>
      <c r="AG62" s="34">
        <v>0</v>
      </c>
      <c r="AH62" s="34">
        <v>0</v>
      </c>
      <c r="AI62" s="34">
        <v>0</v>
      </c>
    </row>
    <row r="63" spans="1:35" x14ac:dyDescent="0.2">
      <c r="A63" t="s">
        <v>40</v>
      </c>
      <c r="B63" s="34" t="s">
        <v>73</v>
      </c>
      <c r="C63" s="36" t="s">
        <v>74</v>
      </c>
      <c r="D63" s="34"/>
      <c r="E63" s="34"/>
      <c r="F63" s="34"/>
      <c r="G63" s="34"/>
      <c r="H63" s="34"/>
      <c r="I63" s="34"/>
      <c r="J63" s="34"/>
      <c r="K63" s="34"/>
      <c r="L63" s="34">
        <v>0</v>
      </c>
      <c r="M63" s="34">
        <v>0</v>
      </c>
      <c r="N63" s="34">
        <v>0</v>
      </c>
      <c r="O63" s="34">
        <v>0</v>
      </c>
      <c r="P63" s="34">
        <v>0</v>
      </c>
      <c r="Q63" s="34">
        <v>0</v>
      </c>
      <c r="R63" s="34">
        <v>0</v>
      </c>
      <c r="S63" s="34">
        <v>0</v>
      </c>
      <c r="T63" s="34">
        <v>0</v>
      </c>
      <c r="U63" s="34">
        <v>0</v>
      </c>
      <c r="V63" s="34">
        <v>0</v>
      </c>
      <c r="W63" s="34">
        <v>0</v>
      </c>
      <c r="X63" s="34">
        <v>0</v>
      </c>
      <c r="Y63" s="34">
        <v>0</v>
      </c>
      <c r="Z63" s="34">
        <v>0</v>
      </c>
      <c r="AA63" s="34">
        <v>0</v>
      </c>
      <c r="AB63" s="34">
        <v>0</v>
      </c>
      <c r="AC63" s="34">
        <v>0</v>
      </c>
      <c r="AD63" s="34">
        <v>0</v>
      </c>
      <c r="AE63" s="34">
        <v>0</v>
      </c>
      <c r="AF63" s="34">
        <v>0</v>
      </c>
      <c r="AG63" s="34">
        <v>0</v>
      </c>
      <c r="AH63" s="34">
        <v>0</v>
      </c>
      <c r="AI63" s="34">
        <v>0</v>
      </c>
    </row>
    <row r="64" spans="1:35" x14ac:dyDescent="0.2">
      <c r="A64" t="s">
        <v>40</v>
      </c>
      <c r="B64" s="34" t="s">
        <v>75</v>
      </c>
      <c r="C64" s="36" t="s">
        <v>76</v>
      </c>
      <c r="D64" s="34"/>
      <c r="E64" s="34"/>
      <c r="F64" s="34"/>
      <c r="G64" s="34"/>
      <c r="H64" s="34"/>
      <c r="I64" s="34"/>
      <c r="J64" s="34"/>
      <c r="K64" s="34"/>
      <c r="L64" s="34">
        <v>20.75</v>
      </c>
      <c r="M64" s="34">
        <v>22.25</v>
      </c>
      <c r="N64" s="34">
        <v>14.5</v>
      </c>
      <c r="O64" s="34">
        <v>14.5</v>
      </c>
      <c r="P64" s="34">
        <v>10.25</v>
      </c>
      <c r="Q64" s="34">
        <v>36</v>
      </c>
      <c r="R64" s="34">
        <v>54.5</v>
      </c>
      <c r="S64" s="34">
        <v>61.25</v>
      </c>
      <c r="T64" s="34">
        <v>57</v>
      </c>
      <c r="U64" s="34">
        <v>12.75</v>
      </c>
      <c r="V64" s="34">
        <v>15.38</v>
      </c>
      <c r="W64" s="34">
        <v>27.5</v>
      </c>
      <c r="X64" s="34">
        <v>33.25</v>
      </c>
      <c r="Y64" s="34">
        <v>22.5</v>
      </c>
      <c r="Z64" s="34">
        <v>13.13</v>
      </c>
      <c r="AA64" s="34">
        <v>9.25</v>
      </c>
      <c r="AB64" s="34">
        <v>9.5</v>
      </c>
      <c r="AC64" s="34">
        <v>9.75</v>
      </c>
      <c r="AD64" s="34">
        <v>8.75</v>
      </c>
      <c r="AE64" s="34">
        <v>10.75</v>
      </c>
      <c r="AF64" s="34">
        <v>13.25</v>
      </c>
      <c r="AG64" s="34">
        <v>14.38</v>
      </c>
      <c r="AH64" s="34">
        <v>15</v>
      </c>
      <c r="AI64" s="34">
        <v>13.75</v>
      </c>
    </row>
    <row r="65" spans="1:35" x14ac:dyDescent="0.2">
      <c r="A65" t="s">
        <v>40</v>
      </c>
      <c r="B65" s="34" t="s">
        <v>77</v>
      </c>
      <c r="C65" s="36" t="s">
        <v>78</v>
      </c>
      <c r="D65" s="34"/>
      <c r="E65" s="34"/>
      <c r="F65" s="34"/>
      <c r="G65" s="34"/>
      <c r="H65" s="34"/>
      <c r="I65" s="34"/>
      <c r="J65" s="34"/>
      <c r="K65" s="34"/>
      <c r="L65" s="34">
        <v>0</v>
      </c>
      <c r="M65" s="34">
        <v>0</v>
      </c>
      <c r="N65" s="34">
        <v>0</v>
      </c>
      <c r="O65" s="34">
        <v>0</v>
      </c>
      <c r="P65" s="34">
        <v>0</v>
      </c>
      <c r="Q65" s="34">
        <v>0</v>
      </c>
      <c r="R65" s="34">
        <v>0</v>
      </c>
      <c r="S65" s="34">
        <v>0</v>
      </c>
      <c r="T65" s="34">
        <v>0</v>
      </c>
      <c r="U65" s="34">
        <v>0</v>
      </c>
      <c r="V65" s="34">
        <v>0</v>
      </c>
      <c r="W65" s="34">
        <v>0</v>
      </c>
      <c r="X65" s="34">
        <v>0.5</v>
      </c>
      <c r="Y65" s="34">
        <v>1.5</v>
      </c>
      <c r="Z65" s="34">
        <v>0.75</v>
      </c>
      <c r="AA65" s="34">
        <v>0.75</v>
      </c>
      <c r="AB65" s="34">
        <v>0.75</v>
      </c>
      <c r="AC65" s="34">
        <v>0</v>
      </c>
      <c r="AD65" s="34">
        <v>0</v>
      </c>
      <c r="AE65" s="34">
        <v>0</v>
      </c>
      <c r="AF65" s="34">
        <v>0</v>
      </c>
      <c r="AG65" s="34">
        <v>0</v>
      </c>
      <c r="AH65" s="34">
        <v>0</v>
      </c>
      <c r="AI65" s="34">
        <v>0</v>
      </c>
    </row>
    <row r="66" spans="1:35" hidden="1" outlineLevel="1" x14ac:dyDescent="0.2">
      <c r="A66" t="s">
        <v>40</v>
      </c>
      <c r="B66" s="34" t="s">
        <v>79</v>
      </c>
      <c r="C66" s="36" t="s">
        <v>80</v>
      </c>
      <c r="D66" s="34"/>
      <c r="E66" s="34"/>
      <c r="F66" s="34"/>
      <c r="G66" s="34"/>
      <c r="H66" s="34"/>
      <c r="I66" s="34"/>
      <c r="J66" s="34"/>
      <c r="K66" s="34"/>
      <c r="L66" s="34">
        <v>0</v>
      </c>
      <c r="M66" s="34">
        <v>0</v>
      </c>
      <c r="N66" s="34">
        <v>0</v>
      </c>
      <c r="O66" s="34">
        <v>0</v>
      </c>
      <c r="P66" s="34">
        <v>0</v>
      </c>
      <c r="Q66" s="34">
        <v>0</v>
      </c>
      <c r="R66" s="34">
        <v>0</v>
      </c>
      <c r="S66" s="34">
        <v>0</v>
      </c>
      <c r="T66" s="34">
        <v>0</v>
      </c>
      <c r="U66" s="34">
        <v>0</v>
      </c>
      <c r="V66" s="34">
        <v>0</v>
      </c>
      <c r="W66" s="34">
        <v>0</v>
      </c>
      <c r="X66" s="34">
        <v>0</v>
      </c>
      <c r="Y66" s="34">
        <v>0</v>
      </c>
      <c r="Z66" s="34">
        <v>0</v>
      </c>
      <c r="AA66" s="34">
        <v>0</v>
      </c>
      <c r="AB66" s="34">
        <v>0</v>
      </c>
      <c r="AC66" s="34">
        <v>0</v>
      </c>
      <c r="AD66" s="34">
        <v>0</v>
      </c>
      <c r="AE66" s="34">
        <v>0</v>
      </c>
      <c r="AF66" s="34">
        <v>0</v>
      </c>
      <c r="AG66" s="34">
        <v>0</v>
      </c>
      <c r="AH66" s="34">
        <v>0</v>
      </c>
      <c r="AI66" s="34">
        <v>0</v>
      </c>
    </row>
    <row r="67" spans="1:35" hidden="1" outlineLevel="1" x14ac:dyDescent="0.2">
      <c r="A67" t="s">
        <v>40</v>
      </c>
      <c r="B67" s="34" t="s">
        <v>81</v>
      </c>
      <c r="C67" s="34" t="s">
        <v>82</v>
      </c>
      <c r="D67" s="34"/>
      <c r="E67" s="34"/>
      <c r="F67" s="34"/>
      <c r="G67" s="34"/>
      <c r="H67" s="34"/>
      <c r="I67" s="34"/>
      <c r="J67" s="34"/>
      <c r="K67" s="34"/>
      <c r="L67" s="34">
        <v>0</v>
      </c>
      <c r="M67" s="34">
        <v>0</v>
      </c>
      <c r="N67" s="34">
        <v>0</v>
      </c>
      <c r="O67" s="34">
        <v>0</v>
      </c>
      <c r="P67" s="34">
        <v>0</v>
      </c>
      <c r="Q67" s="34">
        <v>0</v>
      </c>
      <c r="R67" s="34">
        <v>0</v>
      </c>
      <c r="S67" s="34">
        <v>0</v>
      </c>
      <c r="T67" s="34">
        <v>0</v>
      </c>
      <c r="U67" s="34">
        <v>0</v>
      </c>
      <c r="V67" s="34">
        <v>0</v>
      </c>
      <c r="W67" s="34">
        <v>0</v>
      </c>
      <c r="X67" s="34">
        <v>0</v>
      </c>
      <c r="Y67" s="34">
        <v>0</v>
      </c>
      <c r="Z67" s="34">
        <v>0</v>
      </c>
      <c r="AA67" s="34">
        <v>0</v>
      </c>
      <c r="AB67" s="34">
        <v>0</v>
      </c>
      <c r="AC67" s="34">
        <v>0</v>
      </c>
      <c r="AD67" s="34">
        <v>0</v>
      </c>
      <c r="AE67" s="34">
        <v>0</v>
      </c>
      <c r="AF67" s="34">
        <v>0</v>
      </c>
      <c r="AG67" s="34">
        <v>0</v>
      </c>
      <c r="AH67" s="34">
        <v>0</v>
      </c>
      <c r="AI67" s="34">
        <v>0</v>
      </c>
    </row>
    <row r="68" spans="1:35" s="98" customFormat="1" ht="20.100000000000001" customHeight="1" collapsed="1" x14ac:dyDescent="0.2">
      <c r="C68" s="11" t="s">
        <v>35</v>
      </c>
      <c r="D68" s="105"/>
      <c r="E68" s="105"/>
      <c r="F68" s="105"/>
      <c r="G68" s="105"/>
      <c r="H68" s="105"/>
      <c r="I68" s="105"/>
      <c r="J68" s="105"/>
      <c r="K68" s="105"/>
      <c r="L68" s="105">
        <f t="shared" ref="L68:AC68" si="70">SUM(L50:L67)</f>
        <v>443.88</v>
      </c>
      <c r="M68" s="105">
        <f t="shared" si="70"/>
        <v>494.88</v>
      </c>
      <c r="N68" s="105">
        <f t="shared" si="70"/>
        <v>477.51</v>
      </c>
      <c r="O68" s="105">
        <f t="shared" si="70"/>
        <v>487.26</v>
      </c>
      <c r="P68" s="105">
        <f t="shared" si="70"/>
        <v>535.39</v>
      </c>
      <c r="Q68" s="105">
        <f t="shared" si="70"/>
        <v>626.63</v>
      </c>
      <c r="R68" s="105">
        <f t="shared" si="70"/>
        <v>585.76</v>
      </c>
      <c r="S68" s="105">
        <f t="shared" si="70"/>
        <v>585.38</v>
      </c>
      <c r="T68" s="105">
        <f t="shared" si="70"/>
        <v>657.01</v>
      </c>
      <c r="U68" s="105">
        <f t="shared" si="70"/>
        <v>617.76</v>
      </c>
      <c r="V68" s="105">
        <f t="shared" si="70"/>
        <v>568.89</v>
      </c>
      <c r="W68" s="105">
        <f t="shared" si="70"/>
        <v>592.88</v>
      </c>
      <c r="X68" s="105">
        <f t="shared" si="70"/>
        <v>554.63</v>
      </c>
      <c r="Y68" s="105">
        <f t="shared" si="70"/>
        <v>535.76</v>
      </c>
      <c r="Z68" s="105">
        <f t="shared" si="70"/>
        <v>611.14</v>
      </c>
      <c r="AA68" s="105">
        <f t="shared" si="70"/>
        <v>583.25</v>
      </c>
      <c r="AB68" s="105">
        <f t="shared" si="70"/>
        <v>552.26</v>
      </c>
      <c r="AC68" s="105">
        <f t="shared" si="70"/>
        <v>618.01</v>
      </c>
      <c r="AD68" s="105">
        <f t="shared" ref="AD68:AI68" si="71">SUM(AD50:AD67)</f>
        <v>588.51</v>
      </c>
      <c r="AE68" s="105">
        <f t="shared" si="71"/>
        <v>512.63</v>
      </c>
      <c r="AF68" s="105">
        <f t="shared" si="71"/>
        <v>484.01</v>
      </c>
      <c r="AG68" s="105">
        <f t="shared" si="71"/>
        <v>493.51</v>
      </c>
      <c r="AH68" s="105">
        <f t="shared" si="71"/>
        <v>489.38</v>
      </c>
      <c r="AI68" s="105">
        <f t="shared" si="71"/>
        <v>564.88</v>
      </c>
    </row>
    <row r="69" spans="1:35" s="2" customFormat="1" ht="20.100000000000001" customHeight="1" x14ac:dyDescent="0.2">
      <c r="C69" s="1183" t="s">
        <v>178</v>
      </c>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row>
    <row r="70" spans="1:35" ht="15" x14ac:dyDescent="0.2">
      <c r="C70" s="790" t="str">
        <f>CONCATENATE(C$1,", continued")</f>
        <v>Table 9f :    Employment by industry, FSM and states, private sector, FY2004-FY2018, continued</v>
      </c>
      <c r="D70" s="34"/>
      <c r="E70" s="34"/>
      <c r="F70" s="34"/>
      <c r="G70" s="34"/>
      <c r="H70" s="34"/>
      <c r="I70" s="34"/>
      <c r="J70" s="34"/>
      <c r="K70" s="34"/>
      <c r="L70" s="34"/>
      <c r="M70" s="34"/>
      <c r="N70" s="34"/>
      <c r="O70" s="34"/>
      <c r="P70" s="34"/>
      <c r="Q70" s="34"/>
      <c r="S70" s="34"/>
    </row>
    <row r="71" spans="1:35" x14ac:dyDescent="0.2">
      <c r="D71" s="34"/>
      <c r="E71" s="34"/>
      <c r="F71" s="34"/>
      <c r="G71" s="34"/>
      <c r="H71" s="34"/>
      <c r="I71" s="34"/>
      <c r="J71" s="34"/>
      <c r="K71" s="34"/>
      <c r="L71" s="34"/>
      <c r="M71" s="34"/>
      <c r="N71" s="34"/>
      <c r="O71" s="34"/>
      <c r="P71" s="34"/>
      <c r="Q71" s="34"/>
      <c r="S71" s="34"/>
    </row>
    <row r="72" spans="1:35" ht="20.100000000000001" customHeight="1" x14ac:dyDescent="0.2">
      <c r="C72" s="35" t="s">
        <v>41</v>
      </c>
      <c r="D72" s="1"/>
      <c r="E72" s="1"/>
      <c r="F72" s="1"/>
      <c r="G72" s="1"/>
      <c r="H72" s="1"/>
      <c r="I72" s="1"/>
      <c r="J72" s="1"/>
      <c r="K72" s="1"/>
      <c r="L72" s="1" t="str">
        <f t="shared" ref="L72:X72" si="72">L49</f>
        <v>FY1995</v>
      </c>
      <c r="M72" s="1" t="str">
        <f t="shared" si="72"/>
        <v>FY1996</v>
      </c>
      <c r="N72" s="1" t="str">
        <f t="shared" si="72"/>
        <v>FY1997</v>
      </c>
      <c r="O72" s="1" t="str">
        <f t="shared" si="72"/>
        <v>FY1998</v>
      </c>
      <c r="P72" s="1" t="str">
        <f t="shared" si="72"/>
        <v>FY1999</v>
      </c>
      <c r="Q72" s="1" t="str">
        <f t="shared" si="72"/>
        <v>FY2000</v>
      </c>
      <c r="R72" s="1" t="str">
        <f t="shared" si="72"/>
        <v>FY2001</v>
      </c>
      <c r="S72" s="1" t="str">
        <f t="shared" si="72"/>
        <v>FY2002</v>
      </c>
      <c r="T72" s="1" t="str">
        <f t="shared" si="72"/>
        <v>FY2003</v>
      </c>
      <c r="U72" s="1" t="str">
        <f t="shared" si="72"/>
        <v>FY2004</v>
      </c>
      <c r="V72" s="1" t="str">
        <f t="shared" si="72"/>
        <v>FY2005</v>
      </c>
      <c r="W72" s="1" t="str">
        <f t="shared" si="72"/>
        <v>FY2006</v>
      </c>
      <c r="X72" s="1" t="str">
        <f t="shared" si="72"/>
        <v>FY2007</v>
      </c>
      <c r="Y72" s="1" t="str">
        <f t="shared" ref="Y72:AD72" si="73">Y49</f>
        <v>FY2008</v>
      </c>
      <c r="Z72" s="1" t="str">
        <f t="shared" si="73"/>
        <v>FY2009</v>
      </c>
      <c r="AA72" s="1" t="str">
        <f t="shared" si="73"/>
        <v>FY2010</v>
      </c>
      <c r="AB72" s="1" t="str">
        <f t="shared" si="73"/>
        <v>FY2011</v>
      </c>
      <c r="AC72" s="1" t="str">
        <f t="shared" si="73"/>
        <v>FY2012</v>
      </c>
      <c r="AD72" s="1" t="str">
        <f t="shared" si="73"/>
        <v>FY2013</v>
      </c>
      <c r="AE72" s="1" t="str">
        <f t="shared" ref="AE72:AF72" si="74">AE49</f>
        <v>FY2014</v>
      </c>
      <c r="AF72" s="1" t="str">
        <f t="shared" si="74"/>
        <v>FY2015</v>
      </c>
      <c r="AG72" s="1" t="str">
        <f t="shared" ref="AG72:AH72" si="75">AG49</f>
        <v>FY2016</v>
      </c>
      <c r="AH72" s="1" t="str">
        <f t="shared" si="75"/>
        <v>FY2017</v>
      </c>
      <c r="AI72" s="1" t="str">
        <f t="shared" ref="AI72" si="76">AI49</f>
        <v>FY2018</v>
      </c>
    </row>
    <row r="73" spans="1:35" ht="14.25" customHeight="1" x14ac:dyDescent="0.2">
      <c r="A73" t="s">
        <v>41</v>
      </c>
      <c r="B73" s="34" t="s">
        <v>48</v>
      </c>
      <c r="C73" s="36" t="s">
        <v>49</v>
      </c>
      <c r="D73" s="34"/>
      <c r="E73" s="34"/>
      <c r="F73" s="34"/>
      <c r="G73" s="34"/>
      <c r="H73" s="34"/>
      <c r="I73" s="34"/>
      <c r="J73" s="34"/>
      <c r="K73" s="34"/>
      <c r="L73" s="34">
        <v>23</v>
      </c>
      <c r="M73" s="34">
        <v>20</v>
      </c>
      <c r="N73" s="34">
        <v>23.75</v>
      </c>
      <c r="O73" s="34">
        <v>23</v>
      </c>
      <c r="P73" s="34">
        <v>18.5</v>
      </c>
      <c r="Q73" s="34">
        <v>18.63</v>
      </c>
      <c r="R73" s="34">
        <v>18.13</v>
      </c>
      <c r="S73" s="34">
        <v>18.5</v>
      </c>
      <c r="T73" s="34">
        <v>18.75</v>
      </c>
      <c r="U73" s="34">
        <v>23</v>
      </c>
      <c r="V73" s="34">
        <v>21.5</v>
      </c>
      <c r="W73" s="34">
        <v>21</v>
      </c>
      <c r="X73" s="34">
        <v>19.63</v>
      </c>
      <c r="Y73" s="34">
        <v>21.25</v>
      </c>
      <c r="Z73" s="34">
        <v>20</v>
      </c>
      <c r="AA73" s="34">
        <v>13.25</v>
      </c>
      <c r="AB73" s="34">
        <v>7.25</v>
      </c>
      <c r="AC73" s="34">
        <v>7.5</v>
      </c>
      <c r="AD73" s="34">
        <v>7.75</v>
      </c>
      <c r="AE73" s="34">
        <v>15</v>
      </c>
      <c r="AF73" s="34">
        <v>15</v>
      </c>
      <c r="AG73" s="34">
        <v>8.75</v>
      </c>
      <c r="AH73" s="34">
        <v>9.5</v>
      </c>
      <c r="AI73" s="34">
        <v>9.25</v>
      </c>
    </row>
    <row r="74" spans="1:35" x14ac:dyDescent="0.2">
      <c r="A74" t="s">
        <v>41</v>
      </c>
      <c r="B74" s="34" t="s">
        <v>50</v>
      </c>
      <c r="C74" s="36" t="s">
        <v>51</v>
      </c>
      <c r="D74" s="34"/>
      <c r="E74" s="34"/>
      <c r="F74" s="34"/>
      <c r="G74" s="34"/>
      <c r="H74" s="34"/>
      <c r="I74" s="34"/>
      <c r="J74" s="34"/>
      <c r="K74" s="34"/>
      <c r="L74" s="34">
        <v>100.75</v>
      </c>
      <c r="M74" s="34">
        <v>58.25</v>
      </c>
      <c r="N74" s="34">
        <v>31.25</v>
      </c>
      <c r="O74" s="34">
        <v>31</v>
      </c>
      <c r="P74" s="34">
        <v>32.75</v>
      </c>
      <c r="Q74" s="34">
        <v>42.25</v>
      </c>
      <c r="R74" s="34">
        <v>40.25</v>
      </c>
      <c r="S74" s="34">
        <v>32.5</v>
      </c>
      <c r="T74" s="34">
        <v>46</v>
      </c>
      <c r="U74" s="34">
        <v>49.25</v>
      </c>
      <c r="V74" s="34">
        <v>52.5</v>
      </c>
      <c r="W74" s="34">
        <v>43</v>
      </c>
      <c r="X74" s="34">
        <v>184.25</v>
      </c>
      <c r="Y74" s="34">
        <v>162.25</v>
      </c>
      <c r="Z74" s="34">
        <v>169.25</v>
      </c>
      <c r="AA74" s="34">
        <v>222.25</v>
      </c>
      <c r="AB74" s="34">
        <v>171.75</v>
      </c>
      <c r="AC74" s="34">
        <v>143</v>
      </c>
      <c r="AD74" s="34">
        <v>145.25</v>
      </c>
      <c r="AE74" s="34">
        <v>107.5</v>
      </c>
      <c r="AF74" s="34">
        <v>106.63</v>
      </c>
      <c r="AG74" s="34">
        <v>131.75</v>
      </c>
      <c r="AH74" s="34">
        <v>114.63</v>
      </c>
      <c r="AI74" s="34">
        <v>140.13</v>
      </c>
    </row>
    <row r="75" spans="1:35" x14ac:dyDescent="0.2">
      <c r="A75" t="s">
        <v>41</v>
      </c>
      <c r="B75" s="34" t="s">
        <v>52</v>
      </c>
      <c r="C75" s="36" t="s">
        <v>53</v>
      </c>
      <c r="D75" s="34"/>
      <c r="E75" s="34"/>
      <c r="F75" s="34"/>
      <c r="G75" s="34"/>
      <c r="H75" s="34"/>
      <c r="I75" s="34"/>
      <c r="J75" s="34"/>
      <c r="K75" s="34"/>
      <c r="L75" s="34">
        <v>0</v>
      </c>
      <c r="M75" s="34">
        <v>0</v>
      </c>
      <c r="N75" s="34">
        <v>0</v>
      </c>
      <c r="O75" s="34">
        <v>0</v>
      </c>
      <c r="P75" s="34">
        <v>0</v>
      </c>
      <c r="Q75" s="34">
        <v>0</v>
      </c>
      <c r="R75" s="34">
        <v>0</v>
      </c>
      <c r="S75" s="34">
        <v>0</v>
      </c>
      <c r="T75" s="34">
        <v>0</v>
      </c>
      <c r="U75" s="34">
        <v>0</v>
      </c>
      <c r="V75" s="34">
        <v>0</v>
      </c>
      <c r="W75" s="34">
        <v>0</v>
      </c>
      <c r="X75" s="34">
        <v>0</v>
      </c>
      <c r="Y75" s="34">
        <v>0</v>
      </c>
      <c r="Z75" s="34">
        <v>0</v>
      </c>
      <c r="AA75" s="34">
        <v>0</v>
      </c>
      <c r="AB75" s="34">
        <v>0</v>
      </c>
      <c r="AC75" s="34">
        <v>0</v>
      </c>
      <c r="AD75" s="34">
        <v>0</v>
      </c>
      <c r="AE75" s="34">
        <v>0</v>
      </c>
      <c r="AF75" s="34">
        <v>0</v>
      </c>
      <c r="AG75" s="34">
        <v>0</v>
      </c>
      <c r="AH75" s="34">
        <v>0</v>
      </c>
      <c r="AI75" s="34">
        <v>0</v>
      </c>
    </row>
    <row r="76" spans="1:35" x14ac:dyDescent="0.2">
      <c r="A76" t="s">
        <v>41</v>
      </c>
      <c r="B76" s="34" t="s">
        <v>54</v>
      </c>
      <c r="C76" s="36" t="s">
        <v>55</v>
      </c>
      <c r="D76" s="34"/>
      <c r="E76" s="34"/>
      <c r="F76" s="34"/>
      <c r="G76" s="34"/>
      <c r="H76" s="34"/>
      <c r="I76" s="34"/>
      <c r="J76" s="34"/>
      <c r="K76" s="34"/>
      <c r="L76" s="34">
        <v>81.5</v>
      </c>
      <c r="M76" s="34">
        <v>86.25</v>
      </c>
      <c r="N76" s="34">
        <v>99.38</v>
      </c>
      <c r="O76" s="34">
        <v>129</v>
      </c>
      <c r="P76" s="34">
        <v>68.75</v>
      </c>
      <c r="Q76" s="34">
        <v>53</v>
      </c>
      <c r="R76" s="34">
        <v>47.5</v>
      </c>
      <c r="S76" s="34">
        <v>68.5</v>
      </c>
      <c r="T76" s="34">
        <v>44.5</v>
      </c>
      <c r="U76" s="34">
        <v>33.75</v>
      </c>
      <c r="V76" s="34">
        <v>36.25</v>
      </c>
      <c r="W76" s="34">
        <v>42</v>
      </c>
      <c r="X76" s="34">
        <v>43.25</v>
      </c>
      <c r="Y76" s="34">
        <v>49.25</v>
      </c>
      <c r="Z76" s="34">
        <v>60</v>
      </c>
      <c r="AA76" s="34">
        <v>54.88</v>
      </c>
      <c r="AB76" s="34">
        <v>65.75</v>
      </c>
      <c r="AC76" s="34">
        <v>58.5</v>
      </c>
      <c r="AD76" s="34">
        <v>45.5</v>
      </c>
      <c r="AE76" s="34">
        <v>51</v>
      </c>
      <c r="AF76" s="34">
        <v>72.75</v>
      </c>
      <c r="AG76" s="34">
        <v>95.25</v>
      </c>
      <c r="AH76" s="34">
        <v>91.5</v>
      </c>
      <c r="AI76" s="34">
        <v>96.75</v>
      </c>
    </row>
    <row r="77" spans="1:35" x14ac:dyDescent="0.2">
      <c r="A77" t="s">
        <v>41</v>
      </c>
      <c r="B77" s="34" t="s">
        <v>56</v>
      </c>
      <c r="C77" s="36" t="s">
        <v>57</v>
      </c>
      <c r="D77" s="34"/>
      <c r="E77" s="34"/>
      <c r="F77" s="34"/>
      <c r="G77" s="34"/>
      <c r="H77" s="34"/>
      <c r="I77" s="34"/>
      <c r="J77" s="34"/>
      <c r="K77" s="34"/>
      <c r="L77" s="34">
        <v>4.75</v>
      </c>
      <c r="M77" s="34">
        <v>6</v>
      </c>
      <c r="N77" s="34">
        <v>4.5</v>
      </c>
      <c r="O77" s="34">
        <v>5.25</v>
      </c>
      <c r="P77" s="34">
        <v>4.5</v>
      </c>
      <c r="Q77" s="34">
        <v>4.75</v>
      </c>
      <c r="R77" s="34">
        <v>5</v>
      </c>
      <c r="S77" s="34">
        <v>5</v>
      </c>
      <c r="T77" s="34">
        <v>5</v>
      </c>
      <c r="U77" s="34">
        <v>6</v>
      </c>
      <c r="V77" s="34">
        <v>7.25</v>
      </c>
      <c r="W77" s="34">
        <v>7.5</v>
      </c>
      <c r="X77" s="34">
        <v>7.75</v>
      </c>
      <c r="Y77" s="34">
        <v>9.75</v>
      </c>
      <c r="Z77" s="34">
        <v>8</v>
      </c>
      <c r="AA77" s="34">
        <v>7.25</v>
      </c>
      <c r="AB77" s="34">
        <v>7.75</v>
      </c>
      <c r="AC77" s="34">
        <v>9.25</v>
      </c>
      <c r="AD77" s="34">
        <v>10.75</v>
      </c>
      <c r="AE77" s="34">
        <v>10.5</v>
      </c>
      <c r="AF77" s="34">
        <v>9.75</v>
      </c>
      <c r="AG77" s="34">
        <v>11</v>
      </c>
      <c r="AH77" s="34">
        <v>11</v>
      </c>
      <c r="AI77" s="34">
        <v>11.63</v>
      </c>
    </row>
    <row r="78" spans="1:35" x14ac:dyDescent="0.2">
      <c r="A78" t="s">
        <v>41</v>
      </c>
      <c r="B78" s="34" t="s">
        <v>58</v>
      </c>
      <c r="C78" s="36" t="s">
        <v>59</v>
      </c>
      <c r="D78" s="34"/>
      <c r="E78" s="34"/>
      <c r="F78" s="34"/>
      <c r="G78" s="34"/>
      <c r="H78" s="34"/>
      <c r="I78" s="34"/>
      <c r="J78" s="34"/>
      <c r="K78" s="34"/>
      <c r="L78" s="34">
        <v>753</v>
      </c>
      <c r="M78" s="34">
        <v>662.75</v>
      </c>
      <c r="N78" s="34">
        <v>542.25</v>
      </c>
      <c r="O78" s="34">
        <v>601.13</v>
      </c>
      <c r="P78" s="34">
        <v>684.25</v>
      </c>
      <c r="Q78" s="34">
        <v>702.13</v>
      </c>
      <c r="R78" s="34">
        <v>742.25</v>
      </c>
      <c r="S78" s="34">
        <v>534.63</v>
      </c>
      <c r="T78" s="34">
        <v>438.5</v>
      </c>
      <c r="U78" s="34">
        <v>457.5</v>
      </c>
      <c r="V78" s="34">
        <v>528.63</v>
      </c>
      <c r="W78" s="34">
        <v>470.63</v>
      </c>
      <c r="X78" s="34">
        <v>437.75</v>
      </c>
      <c r="Y78" s="34">
        <v>529.25</v>
      </c>
      <c r="Z78" s="34">
        <v>591.13</v>
      </c>
      <c r="AA78" s="34">
        <v>759.13</v>
      </c>
      <c r="AB78" s="34">
        <v>919.13</v>
      </c>
      <c r="AC78" s="34">
        <v>666.63</v>
      </c>
      <c r="AD78" s="34">
        <v>586.88</v>
      </c>
      <c r="AE78" s="34">
        <v>465.25</v>
      </c>
      <c r="AF78" s="34">
        <v>408.25</v>
      </c>
      <c r="AG78" s="34">
        <v>421.25</v>
      </c>
      <c r="AH78" s="34">
        <v>464.75</v>
      </c>
      <c r="AI78" s="34">
        <v>473.13</v>
      </c>
    </row>
    <row r="79" spans="1:35" x14ac:dyDescent="0.2">
      <c r="A79" t="s">
        <v>41</v>
      </c>
      <c r="B79" s="34" t="s">
        <v>60</v>
      </c>
      <c r="C79" s="36" t="s">
        <v>61</v>
      </c>
      <c r="D79" s="34"/>
      <c r="E79" s="34"/>
      <c r="F79" s="34"/>
      <c r="G79" s="34"/>
      <c r="H79" s="34"/>
      <c r="I79" s="34"/>
      <c r="J79" s="34"/>
      <c r="K79" s="34"/>
      <c r="L79" s="34">
        <v>1224.5</v>
      </c>
      <c r="M79" s="34">
        <v>1217.5</v>
      </c>
      <c r="N79" s="34">
        <v>1195.5</v>
      </c>
      <c r="O79" s="34">
        <v>1201.25</v>
      </c>
      <c r="P79" s="34">
        <v>1231.5</v>
      </c>
      <c r="Q79" s="34">
        <v>1272.3800000000001</v>
      </c>
      <c r="R79" s="34">
        <v>1159.5</v>
      </c>
      <c r="S79" s="34">
        <v>1209.25</v>
      </c>
      <c r="T79" s="34">
        <v>1227</v>
      </c>
      <c r="U79" s="34">
        <v>1318.5</v>
      </c>
      <c r="V79" s="34">
        <v>1381.75</v>
      </c>
      <c r="W79" s="34">
        <v>1455.88</v>
      </c>
      <c r="X79" s="34">
        <v>1513</v>
      </c>
      <c r="Y79" s="34">
        <v>1480.63</v>
      </c>
      <c r="Z79" s="34">
        <v>1469.38</v>
      </c>
      <c r="AA79" s="34">
        <v>1652.63</v>
      </c>
      <c r="AB79" s="34">
        <v>1638.25</v>
      </c>
      <c r="AC79" s="34">
        <v>1657.38</v>
      </c>
      <c r="AD79" s="34">
        <v>1633.13</v>
      </c>
      <c r="AE79" s="34">
        <v>1658.13</v>
      </c>
      <c r="AF79" s="34">
        <v>1696</v>
      </c>
      <c r="AG79" s="34">
        <v>1730.38</v>
      </c>
      <c r="AH79" s="34">
        <v>1706.13</v>
      </c>
      <c r="AI79" s="34">
        <v>1733.75</v>
      </c>
    </row>
    <row r="80" spans="1:35" x14ac:dyDescent="0.2">
      <c r="A80" t="s">
        <v>41</v>
      </c>
      <c r="B80" s="34" t="s">
        <v>62</v>
      </c>
      <c r="C80" s="36" t="s">
        <v>63</v>
      </c>
      <c r="D80" s="34"/>
      <c r="E80" s="34"/>
      <c r="F80" s="34"/>
      <c r="G80" s="34"/>
      <c r="H80" s="34"/>
      <c r="I80" s="34"/>
      <c r="J80" s="34"/>
      <c r="K80" s="34"/>
      <c r="L80" s="34">
        <v>266.75</v>
      </c>
      <c r="M80" s="34">
        <v>263.38</v>
      </c>
      <c r="N80" s="34">
        <v>281.25</v>
      </c>
      <c r="O80" s="34">
        <v>272.88</v>
      </c>
      <c r="P80" s="34">
        <v>225</v>
      </c>
      <c r="Q80" s="34">
        <v>240.25</v>
      </c>
      <c r="R80" s="34">
        <v>271.75</v>
      </c>
      <c r="S80" s="34">
        <v>268.75</v>
      </c>
      <c r="T80" s="34">
        <v>268.25</v>
      </c>
      <c r="U80" s="34">
        <v>286.5</v>
      </c>
      <c r="V80" s="34">
        <v>290.25</v>
      </c>
      <c r="W80" s="34">
        <v>286</v>
      </c>
      <c r="X80" s="34">
        <v>308</v>
      </c>
      <c r="Y80" s="34">
        <v>319.38</v>
      </c>
      <c r="Z80" s="34">
        <v>317.25</v>
      </c>
      <c r="AA80" s="34">
        <v>303.5</v>
      </c>
      <c r="AB80" s="34">
        <v>304.5</v>
      </c>
      <c r="AC80" s="34">
        <v>302</v>
      </c>
      <c r="AD80" s="34">
        <v>286</v>
      </c>
      <c r="AE80" s="34">
        <v>295.5</v>
      </c>
      <c r="AF80" s="34">
        <v>358.25</v>
      </c>
      <c r="AG80" s="34">
        <v>361.38</v>
      </c>
      <c r="AH80" s="34">
        <v>367.25</v>
      </c>
      <c r="AI80" s="34">
        <v>367.38</v>
      </c>
    </row>
    <row r="81" spans="1:35" x14ac:dyDescent="0.2">
      <c r="A81" t="s">
        <v>41</v>
      </c>
      <c r="B81" s="34" t="s">
        <v>64</v>
      </c>
      <c r="C81" s="36" t="s">
        <v>65</v>
      </c>
      <c r="D81" s="34"/>
      <c r="E81" s="34"/>
      <c r="F81" s="34"/>
      <c r="G81" s="34"/>
      <c r="H81" s="34"/>
      <c r="I81" s="34"/>
      <c r="J81" s="34"/>
      <c r="K81" s="34"/>
      <c r="L81" s="34">
        <v>365.25</v>
      </c>
      <c r="M81" s="34">
        <v>342.63</v>
      </c>
      <c r="N81" s="34">
        <v>317.13</v>
      </c>
      <c r="O81" s="34">
        <v>297</v>
      </c>
      <c r="P81" s="34">
        <v>289.25</v>
      </c>
      <c r="Q81" s="34">
        <v>306</v>
      </c>
      <c r="R81" s="34">
        <v>298.88</v>
      </c>
      <c r="S81" s="34">
        <v>303.88</v>
      </c>
      <c r="T81" s="34">
        <v>329.38</v>
      </c>
      <c r="U81" s="34">
        <v>346.5</v>
      </c>
      <c r="V81" s="34">
        <v>354.88</v>
      </c>
      <c r="W81" s="34">
        <v>373.63</v>
      </c>
      <c r="X81" s="34">
        <v>381.63</v>
      </c>
      <c r="Y81" s="34">
        <v>387.5</v>
      </c>
      <c r="Z81" s="34">
        <v>368.13</v>
      </c>
      <c r="AA81" s="34">
        <v>349.63</v>
      </c>
      <c r="AB81" s="34">
        <v>356.75</v>
      </c>
      <c r="AC81" s="34">
        <v>337.38</v>
      </c>
      <c r="AD81" s="34">
        <v>331.75</v>
      </c>
      <c r="AE81" s="34">
        <v>354.5</v>
      </c>
      <c r="AF81" s="34">
        <v>344.88</v>
      </c>
      <c r="AG81" s="34">
        <v>364.38</v>
      </c>
      <c r="AH81" s="34">
        <v>366.75</v>
      </c>
      <c r="AI81" s="34">
        <v>382.25</v>
      </c>
    </row>
    <row r="82" spans="1:35" x14ac:dyDescent="0.2">
      <c r="A82" t="s">
        <v>41</v>
      </c>
      <c r="B82" s="34" t="s">
        <v>66</v>
      </c>
      <c r="C82" s="111" t="s">
        <v>917</v>
      </c>
      <c r="D82" s="34"/>
      <c r="E82" s="34"/>
      <c r="F82" s="34"/>
      <c r="G82" s="34"/>
      <c r="H82" s="34"/>
      <c r="I82" s="34"/>
      <c r="J82" s="34"/>
      <c r="K82" s="34"/>
      <c r="L82" s="34">
        <v>0</v>
      </c>
      <c r="M82" s="34">
        <v>0</v>
      </c>
      <c r="N82" s="34">
        <v>0</v>
      </c>
      <c r="O82" s="34">
        <v>0</v>
      </c>
      <c r="P82" s="34">
        <v>0</v>
      </c>
      <c r="Q82" s="34">
        <v>0</v>
      </c>
      <c r="R82" s="34">
        <v>0</v>
      </c>
      <c r="S82" s="34">
        <v>0</v>
      </c>
      <c r="T82" s="34">
        <v>0</v>
      </c>
      <c r="U82" s="34">
        <v>0</v>
      </c>
      <c r="V82" s="34">
        <v>0.5</v>
      </c>
      <c r="W82" s="34">
        <v>2</v>
      </c>
      <c r="X82" s="34">
        <v>3</v>
      </c>
      <c r="Y82" s="34">
        <v>3.5</v>
      </c>
      <c r="Z82" s="34">
        <v>5</v>
      </c>
      <c r="AA82" s="34">
        <v>5.75</v>
      </c>
      <c r="AB82" s="34">
        <v>6</v>
      </c>
      <c r="AC82" s="34">
        <v>9.25</v>
      </c>
      <c r="AD82" s="34">
        <v>10.5</v>
      </c>
      <c r="AE82" s="34">
        <v>13.25</v>
      </c>
      <c r="AF82" s="34">
        <v>17.25</v>
      </c>
      <c r="AG82" s="34">
        <v>19.25</v>
      </c>
      <c r="AH82" s="34">
        <v>20</v>
      </c>
      <c r="AI82" s="34">
        <v>20.25</v>
      </c>
    </row>
    <row r="83" spans="1:35" x14ac:dyDescent="0.2">
      <c r="A83" t="s">
        <v>41</v>
      </c>
      <c r="B83" s="34" t="s">
        <v>67</v>
      </c>
      <c r="C83" s="36" t="s">
        <v>68</v>
      </c>
      <c r="D83" s="34"/>
      <c r="E83" s="34"/>
      <c r="F83" s="34"/>
      <c r="G83" s="34"/>
      <c r="H83" s="34"/>
      <c r="I83" s="34"/>
      <c r="J83" s="34"/>
      <c r="K83" s="34"/>
      <c r="L83" s="34">
        <v>161</v>
      </c>
      <c r="M83" s="34">
        <v>151.75</v>
      </c>
      <c r="N83" s="34">
        <v>144.13</v>
      </c>
      <c r="O83" s="34">
        <v>138.38</v>
      </c>
      <c r="P83" s="34">
        <v>153.75</v>
      </c>
      <c r="Q83" s="34">
        <v>167.63</v>
      </c>
      <c r="R83" s="34">
        <v>245.88</v>
      </c>
      <c r="S83" s="34">
        <v>281.5</v>
      </c>
      <c r="T83" s="34">
        <v>221.75</v>
      </c>
      <c r="U83" s="34">
        <v>212.25</v>
      </c>
      <c r="V83" s="34">
        <v>191.25</v>
      </c>
      <c r="W83" s="34">
        <v>174.38</v>
      </c>
      <c r="X83" s="34">
        <v>186.5</v>
      </c>
      <c r="Y83" s="34">
        <v>185.75</v>
      </c>
      <c r="Z83" s="34">
        <v>157.75</v>
      </c>
      <c r="AA83" s="34">
        <v>146.75</v>
      </c>
      <c r="AB83" s="34">
        <v>153.38</v>
      </c>
      <c r="AC83" s="34">
        <v>164.38</v>
      </c>
      <c r="AD83" s="34">
        <v>160</v>
      </c>
      <c r="AE83" s="34">
        <v>173.13</v>
      </c>
      <c r="AF83" s="34">
        <v>222.13</v>
      </c>
      <c r="AG83" s="34">
        <v>201.25</v>
      </c>
      <c r="AH83" s="34">
        <v>223.75</v>
      </c>
      <c r="AI83" s="34">
        <v>212.63</v>
      </c>
    </row>
    <row r="84" spans="1:35" x14ac:dyDescent="0.2">
      <c r="A84" t="s">
        <v>41</v>
      </c>
      <c r="B84" s="34" t="s">
        <v>69</v>
      </c>
      <c r="C84" s="36" t="s">
        <v>70</v>
      </c>
      <c r="D84" s="34"/>
      <c r="E84" s="34"/>
      <c r="F84" s="34"/>
      <c r="G84" s="34"/>
      <c r="H84" s="34"/>
      <c r="I84" s="34"/>
      <c r="J84" s="34"/>
      <c r="K84" s="34"/>
      <c r="L84" s="34">
        <v>0</v>
      </c>
      <c r="M84" s="34">
        <v>0</v>
      </c>
      <c r="N84" s="34">
        <v>0</v>
      </c>
      <c r="O84" s="34">
        <v>0</v>
      </c>
      <c r="P84" s="34">
        <v>0</v>
      </c>
      <c r="Q84" s="34">
        <v>0</v>
      </c>
      <c r="R84" s="34">
        <v>0</v>
      </c>
      <c r="S84" s="34">
        <v>0</v>
      </c>
      <c r="T84" s="34">
        <v>0</v>
      </c>
      <c r="U84" s="34">
        <v>0</v>
      </c>
      <c r="V84" s="34">
        <v>0</v>
      </c>
      <c r="W84" s="34">
        <v>0.75</v>
      </c>
      <c r="X84" s="34">
        <v>1</v>
      </c>
      <c r="Y84" s="34">
        <v>1</v>
      </c>
      <c r="Z84" s="34">
        <v>1</v>
      </c>
      <c r="AA84" s="34">
        <v>1</v>
      </c>
      <c r="AB84" s="34">
        <v>1</v>
      </c>
      <c r="AC84" s="34">
        <v>1</v>
      </c>
      <c r="AD84" s="34">
        <v>1</v>
      </c>
      <c r="AE84" s="34">
        <v>1</v>
      </c>
      <c r="AF84" s="34">
        <v>0.25</v>
      </c>
      <c r="AG84" s="34">
        <v>0</v>
      </c>
      <c r="AH84" s="34">
        <v>0</v>
      </c>
      <c r="AI84" s="34">
        <v>0</v>
      </c>
    </row>
    <row r="85" spans="1:35" x14ac:dyDescent="0.2">
      <c r="A85" t="s">
        <v>41</v>
      </c>
      <c r="B85" s="34" t="s">
        <v>71</v>
      </c>
      <c r="C85" s="36" t="s">
        <v>72</v>
      </c>
      <c r="D85" s="34"/>
      <c r="E85" s="34"/>
      <c r="F85" s="34"/>
      <c r="G85" s="34"/>
      <c r="H85" s="34"/>
      <c r="I85" s="34"/>
      <c r="J85" s="34"/>
      <c r="K85" s="34"/>
      <c r="L85" s="34">
        <v>0</v>
      </c>
      <c r="M85" s="34">
        <v>0</v>
      </c>
      <c r="N85" s="34">
        <v>0</v>
      </c>
      <c r="O85" s="34">
        <v>0</v>
      </c>
      <c r="P85" s="34">
        <v>0</v>
      </c>
      <c r="Q85" s="34">
        <v>0</v>
      </c>
      <c r="R85" s="34">
        <v>0</v>
      </c>
      <c r="S85" s="34">
        <v>0</v>
      </c>
      <c r="T85" s="34">
        <v>0</v>
      </c>
      <c r="U85" s="34">
        <v>0</v>
      </c>
      <c r="V85" s="34">
        <v>0</v>
      </c>
      <c r="W85" s="34">
        <v>0</v>
      </c>
      <c r="X85" s="34">
        <v>0</v>
      </c>
      <c r="Y85" s="34">
        <v>0</v>
      </c>
      <c r="Z85" s="34">
        <v>0</v>
      </c>
      <c r="AA85" s="34">
        <v>0</v>
      </c>
      <c r="AB85" s="34">
        <v>0</v>
      </c>
      <c r="AC85" s="34">
        <v>0</v>
      </c>
      <c r="AD85" s="34">
        <v>0</v>
      </c>
      <c r="AE85" s="34">
        <v>0</v>
      </c>
      <c r="AF85" s="34">
        <v>0</v>
      </c>
      <c r="AG85" s="34">
        <v>0</v>
      </c>
      <c r="AH85" s="34">
        <v>0</v>
      </c>
      <c r="AI85" s="34">
        <v>0</v>
      </c>
    </row>
    <row r="86" spans="1:35" x14ac:dyDescent="0.2">
      <c r="A86" t="s">
        <v>41</v>
      </c>
      <c r="B86" s="34" t="s">
        <v>73</v>
      </c>
      <c r="C86" s="36" t="s">
        <v>74</v>
      </c>
      <c r="D86" s="34"/>
      <c r="E86" s="34"/>
      <c r="F86" s="34"/>
      <c r="G86" s="34"/>
      <c r="H86" s="34"/>
      <c r="I86" s="34"/>
      <c r="J86" s="34"/>
      <c r="K86" s="34"/>
      <c r="L86" s="34">
        <v>13.75</v>
      </c>
      <c r="M86" s="34">
        <v>16.25</v>
      </c>
      <c r="N86" s="34">
        <v>10.75</v>
      </c>
      <c r="O86" s="34">
        <v>10</v>
      </c>
      <c r="P86" s="34">
        <v>10.75</v>
      </c>
      <c r="Q86" s="34">
        <v>14.5</v>
      </c>
      <c r="R86" s="34">
        <v>20.75</v>
      </c>
      <c r="S86" s="34">
        <v>31</v>
      </c>
      <c r="T86" s="34">
        <v>37.5</v>
      </c>
      <c r="U86" s="34">
        <v>44.5</v>
      </c>
      <c r="V86" s="34">
        <v>54.75</v>
      </c>
      <c r="W86" s="34">
        <v>62.75</v>
      </c>
      <c r="X86" s="34">
        <v>67</v>
      </c>
      <c r="Y86" s="34">
        <v>71.25</v>
      </c>
      <c r="Z86" s="34">
        <v>81.25</v>
      </c>
      <c r="AA86" s="34">
        <v>90</v>
      </c>
      <c r="AB86" s="34">
        <v>91.75</v>
      </c>
      <c r="AC86" s="34">
        <v>93.75</v>
      </c>
      <c r="AD86" s="34">
        <v>111.63</v>
      </c>
      <c r="AE86" s="34">
        <v>112.25</v>
      </c>
      <c r="AF86" s="34">
        <v>100.25</v>
      </c>
      <c r="AG86" s="34">
        <v>106.25</v>
      </c>
      <c r="AH86" s="34">
        <v>110.75</v>
      </c>
      <c r="AI86" s="34">
        <v>115</v>
      </c>
    </row>
    <row r="87" spans="1:35" x14ac:dyDescent="0.2">
      <c r="A87" t="s">
        <v>41</v>
      </c>
      <c r="B87" s="34" t="s">
        <v>75</v>
      </c>
      <c r="C87" s="36" t="s">
        <v>76</v>
      </c>
      <c r="D87" s="34"/>
      <c r="E87" s="34"/>
      <c r="F87" s="34"/>
      <c r="G87" s="34"/>
      <c r="H87" s="34"/>
      <c r="I87" s="34"/>
      <c r="J87" s="34"/>
      <c r="K87" s="34"/>
      <c r="L87" s="34">
        <v>134.5</v>
      </c>
      <c r="M87" s="34">
        <v>157.25</v>
      </c>
      <c r="N87" s="34">
        <v>158.75</v>
      </c>
      <c r="O87" s="34">
        <v>153.25</v>
      </c>
      <c r="P87" s="34">
        <v>162.63</v>
      </c>
      <c r="Q87" s="34">
        <v>170.63</v>
      </c>
      <c r="R87" s="34">
        <v>163.38</v>
      </c>
      <c r="S87" s="34">
        <v>182.63</v>
      </c>
      <c r="T87" s="34">
        <v>182.63</v>
      </c>
      <c r="U87" s="34">
        <v>195.5</v>
      </c>
      <c r="V87" s="34">
        <v>191</v>
      </c>
      <c r="W87" s="34">
        <v>194.5</v>
      </c>
      <c r="X87" s="34">
        <v>170.63</v>
      </c>
      <c r="Y87" s="34">
        <v>151.13</v>
      </c>
      <c r="Z87" s="34">
        <v>142.63</v>
      </c>
      <c r="AA87" s="34">
        <v>143</v>
      </c>
      <c r="AB87" s="34">
        <v>137.75</v>
      </c>
      <c r="AC87" s="34">
        <v>128.75</v>
      </c>
      <c r="AD87" s="34">
        <v>124.88</v>
      </c>
      <c r="AE87" s="34">
        <v>125.25</v>
      </c>
      <c r="AF87" s="34">
        <v>125.38</v>
      </c>
      <c r="AG87" s="34">
        <v>133</v>
      </c>
      <c r="AH87" s="34">
        <v>163.88</v>
      </c>
      <c r="AI87" s="34">
        <v>173.63</v>
      </c>
    </row>
    <row r="88" spans="1:35" x14ac:dyDescent="0.2">
      <c r="A88" t="s">
        <v>41</v>
      </c>
      <c r="B88" s="34" t="s">
        <v>77</v>
      </c>
      <c r="C88" s="36" t="s">
        <v>78</v>
      </c>
      <c r="D88" s="34"/>
      <c r="E88" s="34"/>
      <c r="F88" s="34"/>
      <c r="G88" s="34"/>
      <c r="H88" s="34"/>
      <c r="I88" s="34"/>
      <c r="J88" s="34"/>
      <c r="K88" s="34"/>
      <c r="L88" s="34">
        <v>0</v>
      </c>
      <c r="M88" s="34">
        <v>0</v>
      </c>
      <c r="N88" s="34">
        <v>0</v>
      </c>
      <c r="O88" s="34">
        <v>0</v>
      </c>
      <c r="P88" s="34">
        <v>0</v>
      </c>
      <c r="Q88" s="34">
        <v>0</v>
      </c>
      <c r="R88" s="34">
        <v>0</v>
      </c>
      <c r="S88" s="34">
        <v>0</v>
      </c>
      <c r="T88" s="34">
        <v>0</v>
      </c>
      <c r="U88" s="34">
        <v>0</v>
      </c>
      <c r="V88" s="34">
        <v>0</v>
      </c>
      <c r="W88" s="34">
        <v>0</v>
      </c>
      <c r="X88" s="34">
        <v>0</v>
      </c>
      <c r="Y88" s="34">
        <v>0.75</v>
      </c>
      <c r="Z88" s="34">
        <v>1.5</v>
      </c>
      <c r="AA88" s="34">
        <v>1.38</v>
      </c>
      <c r="AB88" s="34">
        <v>1.25</v>
      </c>
      <c r="AC88" s="34">
        <v>1.25</v>
      </c>
      <c r="AD88" s="34">
        <v>1.5</v>
      </c>
      <c r="AE88" s="34">
        <v>1</v>
      </c>
      <c r="AF88" s="34">
        <v>1</v>
      </c>
      <c r="AG88" s="34">
        <v>1</v>
      </c>
      <c r="AH88" s="34">
        <v>1</v>
      </c>
      <c r="AI88" s="34">
        <v>1</v>
      </c>
    </row>
    <row r="89" spans="1:35" hidden="1" outlineLevel="1" x14ac:dyDescent="0.2">
      <c r="A89" t="s">
        <v>41</v>
      </c>
      <c r="B89" s="34" t="s">
        <v>79</v>
      </c>
      <c r="C89" s="36" t="s">
        <v>80</v>
      </c>
      <c r="D89" s="34"/>
      <c r="E89" s="34"/>
      <c r="F89" s="34"/>
      <c r="G89" s="34"/>
      <c r="H89" s="34"/>
      <c r="I89" s="34"/>
      <c r="J89" s="34"/>
      <c r="K89" s="34"/>
      <c r="L89" s="34">
        <v>0</v>
      </c>
      <c r="M89" s="34">
        <v>0</v>
      </c>
      <c r="N89" s="34">
        <v>0</v>
      </c>
      <c r="O89" s="34">
        <v>0</v>
      </c>
      <c r="P89" s="34">
        <v>0</v>
      </c>
      <c r="Q89" s="34">
        <v>0</v>
      </c>
      <c r="R89" s="34">
        <v>0</v>
      </c>
      <c r="S89" s="34">
        <v>0</v>
      </c>
      <c r="T89" s="34">
        <v>0</v>
      </c>
      <c r="U89" s="34">
        <v>0</v>
      </c>
      <c r="V89" s="34">
        <v>0</v>
      </c>
      <c r="W89" s="34">
        <v>0</v>
      </c>
      <c r="X89" s="34">
        <v>0</v>
      </c>
      <c r="Y89" s="34">
        <v>0</v>
      </c>
      <c r="Z89" s="34">
        <v>0</v>
      </c>
      <c r="AA89" s="34">
        <v>0</v>
      </c>
      <c r="AB89" s="34">
        <v>0</v>
      </c>
      <c r="AC89" s="34">
        <v>0</v>
      </c>
      <c r="AD89" s="34">
        <v>0</v>
      </c>
      <c r="AE89" s="34">
        <v>0</v>
      </c>
      <c r="AF89" s="34">
        <v>0</v>
      </c>
      <c r="AG89" s="34">
        <v>0</v>
      </c>
      <c r="AH89" s="34">
        <v>0</v>
      </c>
      <c r="AI89" s="34">
        <v>0</v>
      </c>
    </row>
    <row r="90" spans="1:35" hidden="1" outlineLevel="1" x14ac:dyDescent="0.2">
      <c r="A90" t="s">
        <v>41</v>
      </c>
      <c r="B90" s="34" t="s">
        <v>81</v>
      </c>
      <c r="C90" s="34" t="s">
        <v>82</v>
      </c>
      <c r="D90" s="34"/>
      <c r="E90" s="34"/>
      <c r="F90" s="34"/>
      <c r="G90" s="34"/>
      <c r="H90" s="34"/>
      <c r="I90" s="34"/>
      <c r="J90" s="34"/>
      <c r="K90" s="34"/>
      <c r="L90" s="34">
        <v>0</v>
      </c>
      <c r="M90" s="34">
        <v>0</v>
      </c>
      <c r="N90" s="34">
        <v>0</v>
      </c>
      <c r="O90" s="34">
        <v>0</v>
      </c>
      <c r="P90" s="34">
        <v>0</v>
      </c>
      <c r="Q90" s="34">
        <v>0</v>
      </c>
      <c r="R90" s="34">
        <v>0</v>
      </c>
      <c r="S90" s="34">
        <v>0</v>
      </c>
      <c r="T90" s="34">
        <v>0</v>
      </c>
      <c r="U90" s="34">
        <v>0</v>
      </c>
      <c r="V90" s="34">
        <v>0</v>
      </c>
      <c r="W90" s="34">
        <v>0</v>
      </c>
      <c r="X90" s="34">
        <v>0</v>
      </c>
      <c r="Y90" s="34">
        <v>0</v>
      </c>
      <c r="Z90" s="34">
        <v>0</v>
      </c>
      <c r="AA90" s="34">
        <v>0</v>
      </c>
      <c r="AB90" s="34">
        <v>0</v>
      </c>
      <c r="AC90" s="34">
        <v>0</v>
      </c>
      <c r="AD90" s="34">
        <v>0</v>
      </c>
      <c r="AE90" s="34">
        <v>0</v>
      </c>
      <c r="AF90" s="34">
        <v>0</v>
      </c>
      <c r="AG90" s="34">
        <v>0</v>
      </c>
      <c r="AH90" s="34">
        <v>0</v>
      </c>
      <c r="AI90" s="34">
        <v>0</v>
      </c>
    </row>
    <row r="91" spans="1:35" s="98" customFormat="1" ht="14.25" customHeight="1" collapsed="1" x14ac:dyDescent="0.2">
      <c r="C91" s="11" t="s">
        <v>35</v>
      </c>
      <c r="D91" s="105"/>
      <c r="E91" s="105"/>
      <c r="F91" s="105"/>
      <c r="G91" s="105"/>
      <c r="H91" s="105"/>
      <c r="I91" s="105"/>
      <c r="J91" s="105"/>
      <c r="K91" s="105"/>
      <c r="L91" s="105">
        <f t="shared" ref="L91:Y91" si="77">SUM(L73:L90)</f>
        <v>3128.75</v>
      </c>
      <c r="M91" s="105">
        <f t="shared" si="77"/>
        <v>2982.01</v>
      </c>
      <c r="N91" s="105">
        <f t="shared" si="77"/>
        <v>2808.6400000000003</v>
      </c>
      <c r="O91" s="105">
        <f t="shared" si="77"/>
        <v>2862.1400000000003</v>
      </c>
      <c r="P91" s="105">
        <f t="shared" si="77"/>
        <v>2881.63</v>
      </c>
      <c r="Q91" s="105">
        <f t="shared" si="77"/>
        <v>2992.1500000000005</v>
      </c>
      <c r="R91" s="105">
        <f t="shared" si="77"/>
        <v>3013.2700000000004</v>
      </c>
      <c r="S91" s="105">
        <f t="shared" si="77"/>
        <v>2936.1400000000003</v>
      </c>
      <c r="T91" s="105">
        <f t="shared" si="77"/>
        <v>2819.26</v>
      </c>
      <c r="U91" s="105">
        <f t="shared" si="77"/>
        <v>2973.25</v>
      </c>
      <c r="V91" s="105">
        <f t="shared" si="77"/>
        <v>3110.51</v>
      </c>
      <c r="W91" s="105">
        <f t="shared" si="77"/>
        <v>3134.0200000000004</v>
      </c>
      <c r="X91" s="105">
        <f t="shared" si="77"/>
        <v>3323.3900000000003</v>
      </c>
      <c r="Y91" s="105">
        <f t="shared" si="77"/>
        <v>3372.6400000000003</v>
      </c>
      <c r="Z91" s="105">
        <f t="shared" ref="Z91:AE91" si="78">SUM(Z73:Z90)</f>
        <v>3392.2700000000004</v>
      </c>
      <c r="AA91" s="105">
        <f t="shared" si="78"/>
        <v>3750.4000000000005</v>
      </c>
      <c r="AB91" s="105">
        <f t="shared" si="78"/>
        <v>3862.26</v>
      </c>
      <c r="AC91" s="105">
        <f t="shared" si="78"/>
        <v>3580.0200000000004</v>
      </c>
      <c r="AD91" s="105">
        <f t="shared" si="78"/>
        <v>3456.5200000000004</v>
      </c>
      <c r="AE91" s="105">
        <f t="shared" si="78"/>
        <v>3383.26</v>
      </c>
      <c r="AF91" s="105">
        <f t="shared" ref="AF91:AG91" si="79">SUM(AF73:AF90)</f>
        <v>3477.7700000000004</v>
      </c>
      <c r="AG91" s="105">
        <f t="shared" si="79"/>
        <v>3584.8900000000003</v>
      </c>
      <c r="AH91" s="105">
        <f t="shared" ref="AH91:AI91" si="80">SUM(AH73:AH90)</f>
        <v>3650.8900000000003</v>
      </c>
      <c r="AI91" s="105">
        <f t="shared" si="80"/>
        <v>3736.78</v>
      </c>
    </row>
    <row r="92" spans="1:35" s="2" customFormat="1" ht="20.100000000000001" customHeight="1" x14ac:dyDescent="0.2">
      <c r="C92" s="1183" t="s">
        <v>178</v>
      </c>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row>
    <row r="93" spans="1:35" ht="18.75" customHeight="1" x14ac:dyDescent="0.2">
      <c r="C93" s="790" t="str">
        <f>CONCATENATE(C$1,", continued")</f>
        <v>Table 9f :    Employment by industry, FSM and states, private sector, FY2004-FY2018, continued</v>
      </c>
      <c r="D93" s="34"/>
      <c r="E93" s="34"/>
      <c r="F93" s="34"/>
      <c r="G93" s="34"/>
      <c r="H93" s="34"/>
      <c r="I93" s="34"/>
      <c r="J93" s="34"/>
      <c r="K93" s="34"/>
      <c r="L93" s="34"/>
      <c r="M93" s="34"/>
      <c r="N93" s="34"/>
      <c r="O93" s="34"/>
      <c r="P93" s="34"/>
      <c r="Q93" s="34"/>
      <c r="S93" s="34"/>
    </row>
    <row r="94" spans="1:35" x14ac:dyDescent="0.2">
      <c r="D94" s="34"/>
      <c r="E94" s="34"/>
      <c r="F94" s="34"/>
      <c r="G94" s="34"/>
      <c r="H94" s="34"/>
      <c r="I94" s="34"/>
      <c r="J94" s="34"/>
      <c r="K94" s="34"/>
      <c r="L94" s="34"/>
      <c r="M94" s="34"/>
      <c r="N94" s="34"/>
      <c r="O94" s="34"/>
      <c r="P94" s="34"/>
      <c r="Q94" s="34"/>
      <c r="S94" s="34"/>
    </row>
    <row r="95" spans="1:35" ht="20.100000000000001" customHeight="1" x14ac:dyDescent="0.2">
      <c r="C95" s="35" t="s">
        <v>42</v>
      </c>
      <c r="D95" s="1"/>
      <c r="E95" s="1"/>
      <c r="F95" s="1"/>
      <c r="G95" s="1"/>
      <c r="H95" s="1"/>
      <c r="I95" s="1"/>
      <c r="J95" s="1"/>
      <c r="K95" s="1"/>
      <c r="L95" s="1" t="str">
        <f t="shared" ref="L95:X95" si="81">L72</f>
        <v>FY1995</v>
      </c>
      <c r="M95" s="1" t="str">
        <f t="shared" si="81"/>
        <v>FY1996</v>
      </c>
      <c r="N95" s="1" t="str">
        <f t="shared" si="81"/>
        <v>FY1997</v>
      </c>
      <c r="O95" s="1" t="str">
        <f t="shared" si="81"/>
        <v>FY1998</v>
      </c>
      <c r="P95" s="1" t="str">
        <f t="shared" si="81"/>
        <v>FY1999</v>
      </c>
      <c r="Q95" s="1" t="str">
        <f t="shared" si="81"/>
        <v>FY2000</v>
      </c>
      <c r="R95" s="1" t="str">
        <f t="shared" si="81"/>
        <v>FY2001</v>
      </c>
      <c r="S95" s="1" t="str">
        <f t="shared" si="81"/>
        <v>FY2002</v>
      </c>
      <c r="T95" s="1" t="str">
        <f t="shared" si="81"/>
        <v>FY2003</v>
      </c>
      <c r="U95" s="1" t="str">
        <f t="shared" si="81"/>
        <v>FY2004</v>
      </c>
      <c r="V95" s="1" t="str">
        <f t="shared" si="81"/>
        <v>FY2005</v>
      </c>
      <c r="W95" s="1" t="str">
        <f t="shared" si="81"/>
        <v>FY2006</v>
      </c>
      <c r="X95" s="1" t="str">
        <f t="shared" si="81"/>
        <v>FY2007</v>
      </c>
      <c r="Y95" s="1" t="str">
        <f t="shared" ref="Y95:AD95" si="82">Y72</f>
        <v>FY2008</v>
      </c>
      <c r="Z95" s="1" t="str">
        <f t="shared" si="82"/>
        <v>FY2009</v>
      </c>
      <c r="AA95" s="1" t="str">
        <f t="shared" si="82"/>
        <v>FY2010</v>
      </c>
      <c r="AB95" s="1" t="str">
        <f t="shared" si="82"/>
        <v>FY2011</v>
      </c>
      <c r="AC95" s="1" t="str">
        <f t="shared" si="82"/>
        <v>FY2012</v>
      </c>
      <c r="AD95" s="1" t="str">
        <f t="shared" si="82"/>
        <v>FY2013</v>
      </c>
      <c r="AE95" s="1" t="str">
        <f t="shared" ref="AE95:AF95" si="83">AE72</f>
        <v>FY2014</v>
      </c>
      <c r="AF95" s="1" t="str">
        <f t="shared" si="83"/>
        <v>FY2015</v>
      </c>
      <c r="AG95" s="1" t="str">
        <f t="shared" ref="AG95:AH95" si="84">AG72</f>
        <v>FY2016</v>
      </c>
      <c r="AH95" s="1" t="str">
        <f t="shared" si="84"/>
        <v>FY2017</v>
      </c>
      <c r="AI95" s="1" t="str">
        <f t="shared" ref="AI95" si="85">AI72</f>
        <v>FY2018</v>
      </c>
    </row>
    <row r="96" spans="1:35" ht="20.100000000000001" customHeight="1" x14ac:dyDescent="0.2">
      <c r="A96" t="s">
        <v>42</v>
      </c>
      <c r="B96" s="34" t="s">
        <v>48</v>
      </c>
      <c r="C96" s="36" t="s">
        <v>49</v>
      </c>
      <c r="D96" s="34"/>
      <c r="E96" s="34"/>
      <c r="F96" s="34"/>
      <c r="G96" s="34"/>
      <c r="H96" s="34"/>
      <c r="I96" s="34"/>
      <c r="J96" s="34"/>
      <c r="K96" s="34"/>
      <c r="L96" s="34">
        <v>8</v>
      </c>
      <c r="M96" s="34">
        <v>5.25</v>
      </c>
      <c r="N96" s="34">
        <v>4.75</v>
      </c>
      <c r="O96" s="34">
        <v>6</v>
      </c>
      <c r="P96" s="34">
        <v>13.25</v>
      </c>
      <c r="Q96" s="34">
        <v>11.5</v>
      </c>
      <c r="R96" s="34">
        <v>4.75</v>
      </c>
      <c r="S96" s="34">
        <v>5.25</v>
      </c>
      <c r="T96" s="34">
        <v>4</v>
      </c>
      <c r="U96" s="34">
        <v>3.75</v>
      </c>
      <c r="V96" s="34">
        <v>1.75</v>
      </c>
      <c r="W96" s="34">
        <v>1</v>
      </c>
      <c r="X96" s="34">
        <v>0.25</v>
      </c>
      <c r="Y96" s="34">
        <v>0</v>
      </c>
      <c r="Z96" s="34">
        <v>1.25</v>
      </c>
      <c r="AA96" s="34">
        <v>4.25</v>
      </c>
      <c r="AB96" s="34">
        <v>6.25</v>
      </c>
      <c r="AC96" s="34">
        <v>3.75</v>
      </c>
      <c r="AD96" s="34">
        <v>6</v>
      </c>
      <c r="AE96" s="34">
        <v>14.25</v>
      </c>
      <c r="AF96" s="34">
        <v>7</v>
      </c>
      <c r="AG96" s="34">
        <v>7.5</v>
      </c>
      <c r="AH96" s="34">
        <v>7</v>
      </c>
      <c r="AI96" s="34">
        <v>6.75</v>
      </c>
    </row>
    <row r="97" spans="1:35" x14ac:dyDescent="0.2">
      <c r="A97" t="s">
        <v>42</v>
      </c>
      <c r="B97" s="34" t="s">
        <v>50</v>
      </c>
      <c r="C97" s="36" t="s">
        <v>51</v>
      </c>
      <c r="D97" s="34"/>
      <c r="E97" s="34"/>
      <c r="F97" s="34"/>
      <c r="G97" s="34"/>
      <c r="H97" s="34"/>
      <c r="I97" s="34"/>
      <c r="J97" s="34"/>
      <c r="K97" s="34"/>
      <c r="L97" s="34">
        <v>27</v>
      </c>
      <c r="M97" s="34">
        <v>24.13</v>
      </c>
      <c r="N97" s="34">
        <v>47.25</v>
      </c>
      <c r="O97" s="34">
        <v>26</v>
      </c>
      <c r="P97" s="34">
        <v>4</v>
      </c>
      <c r="Q97" s="34">
        <v>3.5</v>
      </c>
      <c r="R97" s="34">
        <v>3.25</v>
      </c>
      <c r="S97" s="34">
        <v>12.5</v>
      </c>
      <c r="T97" s="34">
        <v>6.25</v>
      </c>
      <c r="U97" s="34">
        <v>0</v>
      </c>
      <c r="V97" s="34">
        <v>0</v>
      </c>
      <c r="W97" s="34">
        <v>0</v>
      </c>
      <c r="X97" s="34">
        <v>0</v>
      </c>
      <c r="Y97" s="34">
        <v>0</v>
      </c>
      <c r="Z97" s="34">
        <v>0</v>
      </c>
      <c r="AA97" s="34">
        <v>0</v>
      </c>
      <c r="AB97" s="34">
        <v>0</v>
      </c>
      <c r="AC97" s="34">
        <v>1.5</v>
      </c>
      <c r="AD97" s="34">
        <v>2</v>
      </c>
      <c r="AE97" s="34">
        <v>2</v>
      </c>
      <c r="AF97" s="34">
        <v>0.5</v>
      </c>
      <c r="AG97" s="34">
        <v>0</v>
      </c>
      <c r="AH97" s="34">
        <v>0</v>
      </c>
      <c r="AI97" s="34">
        <v>7</v>
      </c>
    </row>
    <row r="98" spans="1:35" x14ac:dyDescent="0.2">
      <c r="A98" t="s">
        <v>42</v>
      </c>
      <c r="B98" s="34" t="s">
        <v>52</v>
      </c>
      <c r="C98" s="36" t="s">
        <v>53</v>
      </c>
      <c r="D98" s="34"/>
      <c r="E98" s="34"/>
      <c r="F98" s="34"/>
      <c r="G98" s="34"/>
      <c r="H98" s="34"/>
      <c r="I98" s="34"/>
      <c r="J98" s="34"/>
      <c r="K98" s="34"/>
      <c r="L98" s="34">
        <v>0</v>
      </c>
      <c r="M98" s="34">
        <v>0</v>
      </c>
      <c r="N98" s="34">
        <v>0</v>
      </c>
      <c r="O98" s="34">
        <v>0</v>
      </c>
      <c r="P98" s="34">
        <v>0</v>
      </c>
      <c r="Q98" s="34">
        <v>0</v>
      </c>
      <c r="R98" s="34">
        <v>0</v>
      </c>
      <c r="S98" s="34">
        <v>0</v>
      </c>
      <c r="T98" s="34">
        <v>0</v>
      </c>
      <c r="U98" s="34">
        <v>0</v>
      </c>
      <c r="V98" s="34">
        <v>0</v>
      </c>
      <c r="W98" s="34">
        <v>0</v>
      </c>
      <c r="X98" s="34">
        <v>0</v>
      </c>
      <c r="Y98" s="34">
        <v>0</v>
      </c>
      <c r="Z98" s="34">
        <v>0</v>
      </c>
      <c r="AA98" s="34">
        <v>0</v>
      </c>
      <c r="AB98" s="34">
        <v>0</v>
      </c>
      <c r="AC98" s="34">
        <v>0</v>
      </c>
      <c r="AD98" s="34">
        <v>0</v>
      </c>
      <c r="AE98" s="34">
        <v>0</v>
      </c>
      <c r="AF98" s="34">
        <v>0</v>
      </c>
      <c r="AG98" s="34">
        <v>0</v>
      </c>
      <c r="AH98" s="34">
        <v>0</v>
      </c>
      <c r="AI98" s="34">
        <v>0</v>
      </c>
    </row>
    <row r="99" spans="1:35" x14ac:dyDescent="0.2">
      <c r="A99" t="s">
        <v>42</v>
      </c>
      <c r="B99" s="34" t="s">
        <v>54</v>
      </c>
      <c r="C99" s="36" t="s">
        <v>55</v>
      </c>
      <c r="D99" s="34"/>
      <c r="E99" s="34"/>
      <c r="F99" s="34"/>
      <c r="G99" s="34"/>
      <c r="H99" s="34"/>
      <c r="I99" s="34"/>
      <c r="J99" s="34"/>
      <c r="K99" s="34"/>
      <c r="L99" s="34">
        <v>404</v>
      </c>
      <c r="M99" s="34">
        <v>427</v>
      </c>
      <c r="N99" s="34">
        <v>389.25</v>
      </c>
      <c r="O99" s="34">
        <v>405.5</v>
      </c>
      <c r="P99" s="34">
        <v>442.25</v>
      </c>
      <c r="Q99" s="34">
        <v>568</v>
      </c>
      <c r="R99" s="34">
        <v>692.75</v>
      </c>
      <c r="S99" s="34">
        <v>647.5</v>
      </c>
      <c r="T99" s="34">
        <v>569.5</v>
      </c>
      <c r="U99" s="34">
        <v>504.25</v>
      </c>
      <c r="V99" s="34">
        <v>102</v>
      </c>
      <c r="W99" s="34">
        <v>7.25</v>
      </c>
      <c r="X99" s="34">
        <v>7</v>
      </c>
      <c r="Y99" s="34">
        <v>11</v>
      </c>
      <c r="Z99" s="34">
        <v>11.13</v>
      </c>
      <c r="AA99" s="34">
        <v>11.25</v>
      </c>
      <c r="AB99" s="34">
        <v>12</v>
      </c>
      <c r="AC99" s="34">
        <v>16</v>
      </c>
      <c r="AD99" s="34">
        <v>14.25</v>
      </c>
      <c r="AE99" s="34">
        <v>14.75</v>
      </c>
      <c r="AF99" s="34">
        <v>17.75</v>
      </c>
      <c r="AG99" s="34">
        <v>16.75</v>
      </c>
      <c r="AH99" s="34">
        <v>15.75</v>
      </c>
      <c r="AI99" s="34">
        <v>16.75</v>
      </c>
    </row>
    <row r="100" spans="1:35" x14ac:dyDescent="0.2">
      <c r="A100" t="s">
        <v>42</v>
      </c>
      <c r="B100" s="34" t="s">
        <v>56</v>
      </c>
      <c r="C100" s="36" t="s">
        <v>57</v>
      </c>
      <c r="D100" s="34"/>
      <c r="E100" s="34"/>
      <c r="F100" s="34"/>
      <c r="G100" s="34"/>
      <c r="H100" s="34"/>
      <c r="I100" s="34"/>
      <c r="J100" s="34"/>
      <c r="K100" s="34"/>
      <c r="L100" s="34">
        <v>0</v>
      </c>
      <c r="M100" s="34">
        <v>0</v>
      </c>
      <c r="N100" s="34">
        <v>0</v>
      </c>
      <c r="O100" s="34">
        <v>0</v>
      </c>
      <c r="P100" s="34">
        <v>0</v>
      </c>
      <c r="Q100" s="34">
        <v>0</v>
      </c>
      <c r="R100" s="34">
        <v>0</v>
      </c>
      <c r="S100" s="34">
        <v>0</v>
      </c>
      <c r="T100" s="34">
        <v>0</v>
      </c>
      <c r="U100" s="34">
        <v>0</v>
      </c>
      <c r="V100" s="34">
        <v>0</v>
      </c>
      <c r="W100" s="34">
        <v>0</v>
      </c>
      <c r="X100" s="34">
        <v>0</v>
      </c>
      <c r="Y100" s="34">
        <v>0</v>
      </c>
      <c r="Z100" s="34">
        <v>0</v>
      </c>
      <c r="AA100" s="34">
        <v>0</v>
      </c>
      <c r="AB100" s="34">
        <v>0</v>
      </c>
      <c r="AC100" s="34">
        <v>0</v>
      </c>
      <c r="AD100" s="34">
        <v>0</v>
      </c>
      <c r="AE100" s="34">
        <v>0</v>
      </c>
      <c r="AF100" s="34">
        <v>0</v>
      </c>
      <c r="AG100" s="34">
        <v>0</v>
      </c>
      <c r="AH100" s="34">
        <v>0</v>
      </c>
      <c r="AI100" s="34">
        <v>0</v>
      </c>
    </row>
    <row r="101" spans="1:35" x14ac:dyDescent="0.2">
      <c r="A101" t="s">
        <v>42</v>
      </c>
      <c r="B101" s="34" t="s">
        <v>58</v>
      </c>
      <c r="C101" s="36" t="s">
        <v>59</v>
      </c>
      <c r="D101" s="34"/>
      <c r="E101" s="34"/>
      <c r="F101" s="34"/>
      <c r="G101" s="34"/>
      <c r="H101" s="34"/>
      <c r="I101" s="34"/>
      <c r="J101" s="34"/>
      <c r="K101" s="34"/>
      <c r="L101" s="34">
        <v>40.380000000000003</v>
      </c>
      <c r="M101" s="34">
        <v>54.25</v>
      </c>
      <c r="N101" s="34">
        <v>52.13</v>
      </c>
      <c r="O101" s="34">
        <v>103</v>
      </c>
      <c r="P101" s="34">
        <v>53.5</v>
      </c>
      <c r="Q101" s="34">
        <v>61.75</v>
      </c>
      <c r="R101" s="34">
        <v>72.25</v>
      </c>
      <c r="S101" s="34">
        <v>99</v>
      </c>
      <c r="T101" s="34">
        <v>89.25</v>
      </c>
      <c r="U101" s="34">
        <v>121.25</v>
      </c>
      <c r="V101" s="34">
        <v>146.63</v>
      </c>
      <c r="W101" s="34">
        <v>84.63</v>
      </c>
      <c r="X101" s="34">
        <v>87</v>
      </c>
      <c r="Y101" s="34">
        <v>90.5</v>
      </c>
      <c r="Z101" s="34">
        <v>150.63</v>
      </c>
      <c r="AA101" s="34">
        <v>113.63</v>
      </c>
      <c r="AB101" s="34">
        <v>110.75</v>
      </c>
      <c r="AC101" s="34">
        <v>180.25</v>
      </c>
      <c r="AD101" s="34">
        <v>183</v>
      </c>
      <c r="AE101" s="34">
        <v>146.63</v>
      </c>
      <c r="AF101" s="34">
        <v>125</v>
      </c>
      <c r="AG101" s="34">
        <v>48.5</v>
      </c>
      <c r="AH101" s="34">
        <v>82.75</v>
      </c>
      <c r="AI101" s="34">
        <v>102</v>
      </c>
    </row>
    <row r="102" spans="1:35" x14ac:dyDescent="0.2">
      <c r="A102" t="s">
        <v>42</v>
      </c>
      <c r="B102" s="34" t="s">
        <v>60</v>
      </c>
      <c r="C102" s="36" t="s">
        <v>61</v>
      </c>
      <c r="D102" s="34"/>
      <c r="E102" s="34"/>
      <c r="F102" s="34"/>
      <c r="G102" s="34"/>
      <c r="H102" s="34"/>
      <c r="I102" s="34"/>
      <c r="J102" s="34"/>
      <c r="K102" s="34"/>
      <c r="L102" s="34">
        <v>380</v>
      </c>
      <c r="M102" s="34">
        <v>409.38</v>
      </c>
      <c r="N102" s="34">
        <v>467.88</v>
      </c>
      <c r="O102" s="34">
        <v>449.75</v>
      </c>
      <c r="P102" s="34">
        <v>500.5</v>
      </c>
      <c r="Q102" s="34">
        <v>512.5</v>
      </c>
      <c r="R102" s="34">
        <v>446</v>
      </c>
      <c r="S102" s="34">
        <v>448.75</v>
      </c>
      <c r="T102" s="34">
        <v>444</v>
      </c>
      <c r="U102" s="34">
        <v>430.75</v>
      </c>
      <c r="V102" s="34">
        <v>439.88</v>
      </c>
      <c r="W102" s="34">
        <v>496.13</v>
      </c>
      <c r="X102" s="34">
        <v>490</v>
      </c>
      <c r="Y102" s="34">
        <v>478</v>
      </c>
      <c r="Z102" s="34">
        <v>483.25</v>
      </c>
      <c r="AA102" s="34">
        <v>476</v>
      </c>
      <c r="AB102" s="34">
        <v>484.88</v>
      </c>
      <c r="AC102" s="34">
        <v>452.63</v>
      </c>
      <c r="AD102" s="34">
        <v>431.25</v>
      </c>
      <c r="AE102" s="34">
        <v>444.63</v>
      </c>
      <c r="AF102" s="34">
        <v>441.5</v>
      </c>
      <c r="AG102" s="34">
        <v>465.63</v>
      </c>
      <c r="AH102" s="34">
        <v>480.88</v>
      </c>
      <c r="AI102" s="34">
        <v>528.88</v>
      </c>
    </row>
    <row r="103" spans="1:35" x14ac:dyDescent="0.2">
      <c r="A103" t="s">
        <v>42</v>
      </c>
      <c r="B103" s="34" t="s">
        <v>62</v>
      </c>
      <c r="C103" s="36" t="s">
        <v>63</v>
      </c>
      <c r="D103" s="34"/>
      <c r="E103" s="34"/>
      <c r="F103" s="34"/>
      <c r="G103" s="34"/>
      <c r="H103" s="34"/>
      <c r="I103" s="34"/>
      <c r="J103" s="34"/>
      <c r="K103" s="34"/>
      <c r="L103" s="34">
        <v>123.5</v>
      </c>
      <c r="M103" s="34">
        <v>135.5</v>
      </c>
      <c r="N103" s="34">
        <v>142</v>
      </c>
      <c r="O103" s="34">
        <v>208</v>
      </c>
      <c r="P103" s="34">
        <v>242.88</v>
      </c>
      <c r="Q103" s="34">
        <v>275.88</v>
      </c>
      <c r="R103" s="34">
        <v>235.5</v>
      </c>
      <c r="S103" s="34">
        <v>212.25</v>
      </c>
      <c r="T103" s="34">
        <v>212</v>
      </c>
      <c r="U103" s="34">
        <v>256.88</v>
      </c>
      <c r="V103" s="34">
        <v>246.13</v>
      </c>
      <c r="W103" s="34">
        <v>234.5</v>
      </c>
      <c r="X103" s="34">
        <v>224</v>
      </c>
      <c r="Y103" s="34">
        <v>226</v>
      </c>
      <c r="Z103" s="34">
        <v>218</v>
      </c>
      <c r="AA103" s="34">
        <v>210.13</v>
      </c>
      <c r="AB103" s="34">
        <v>202.5</v>
      </c>
      <c r="AC103" s="34">
        <v>181.5</v>
      </c>
      <c r="AD103" s="34">
        <v>185.75</v>
      </c>
      <c r="AE103" s="34">
        <v>171.75</v>
      </c>
      <c r="AF103" s="34">
        <v>159</v>
      </c>
      <c r="AG103" s="34">
        <v>176.88</v>
      </c>
      <c r="AH103" s="34">
        <v>182</v>
      </c>
      <c r="AI103" s="34">
        <v>185.25</v>
      </c>
    </row>
    <row r="104" spans="1:35" x14ac:dyDescent="0.2">
      <c r="A104" t="s">
        <v>42</v>
      </c>
      <c r="B104" s="34" t="s">
        <v>64</v>
      </c>
      <c r="C104" s="36" t="s">
        <v>65</v>
      </c>
      <c r="D104" s="34"/>
      <c r="E104" s="34"/>
      <c r="F104" s="34"/>
      <c r="G104" s="34"/>
      <c r="H104" s="34"/>
      <c r="I104" s="34"/>
      <c r="J104" s="34"/>
      <c r="K104" s="34"/>
      <c r="L104" s="34">
        <v>154.25</v>
      </c>
      <c r="M104" s="34">
        <v>171.5</v>
      </c>
      <c r="N104" s="34">
        <v>143</v>
      </c>
      <c r="O104" s="34">
        <v>124.75</v>
      </c>
      <c r="P104" s="34">
        <v>127.25</v>
      </c>
      <c r="Q104" s="34">
        <v>136.25</v>
      </c>
      <c r="R104" s="34">
        <v>131</v>
      </c>
      <c r="S104" s="34">
        <v>126</v>
      </c>
      <c r="T104" s="34">
        <v>186.75</v>
      </c>
      <c r="U104" s="34">
        <v>161</v>
      </c>
      <c r="V104" s="34">
        <v>169.25</v>
      </c>
      <c r="W104" s="34">
        <v>187.75</v>
      </c>
      <c r="X104" s="34">
        <v>193.25</v>
      </c>
      <c r="Y104" s="34">
        <v>169</v>
      </c>
      <c r="Z104" s="34">
        <v>138.75</v>
      </c>
      <c r="AA104" s="34">
        <v>151</v>
      </c>
      <c r="AB104" s="34">
        <v>153</v>
      </c>
      <c r="AC104" s="34">
        <v>140.75</v>
      </c>
      <c r="AD104" s="34">
        <v>125.75</v>
      </c>
      <c r="AE104" s="34">
        <v>117.75</v>
      </c>
      <c r="AF104" s="34">
        <v>121.5</v>
      </c>
      <c r="AG104" s="34">
        <v>119.25</v>
      </c>
      <c r="AH104" s="34">
        <v>128.75</v>
      </c>
      <c r="AI104" s="34">
        <v>126.13</v>
      </c>
    </row>
    <row r="105" spans="1:35" x14ac:dyDescent="0.2">
      <c r="A105" t="s">
        <v>42</v>
      </c>
      <c r="B105" s="34" t="s">
        <v>66</v>
      </c>
      <c r="C105" s="111" t="s">
        <v>917</v>
      </c>
      <c r="D105" s="34"/>
      <c r="E105" s="34"/>
      <c r="F105" s="34"/>
      <c r="G105" s="34"/>
      <c r="H105" s="34"/>
      <c r="I105" s="34"/>
      <c r="J105" s="34"/>
      <c r="K105" s="34"/>
      <c r="L105" s="34">
        <v>0</v>
      </c>
      <c r="M105" s="34">
        <v>0</v>
      </c>
      <c r="N105" s="34">
        <v>0</v>
      </c>
      <c r="O105" s="34">
        <v>0</v>
      </c>
      <c r="P105" s="34">
        <v>0</v>
      </c>
      <c r="Q105" s="34">
        <v>0</v>
      </c>
      <c r="R105" s="34">
        <v>0</v>
      </c>
      <c r="S105" s="34">
        <v>0</v>
      </c>
      <c r="T105" s="34">
        <v>0</v>
      </c>
      <c r="U105" s="34">
        <v>0</v>
      </c>
      <c r="V105" s="34">
        <v>0</v>
      </c>
      <c r="W105" s="34">
        <v>0</v>
      </c>
      <c r="X105" s="34">
        <v>0</v>
      </c>
      <c r="Y105" s="34">
        <v>0</v>
      </c>
      <c r="Z105" s="34">
        <v>0</v>
      </c>
      <c r="AA105" s="34">
        <v>0</v>
      </c>
      <c r="AB105" s="34">
        <v>0</v>
      </c>
      <c r="AC105" s="34">
        <v>0</v>
      </c>
      <c r="AD105" s="34">
        <v>0</v>
      </c>
      <c r="AE105" s="34">
        <v>0</v>
      </c>
      <c r="AF105" s="34">
        <v>0</v>
      </c>
      <c r="AG105" s="34">
        <v>0</v>
      </c>
      <c r="AH105" s="34">
        <v>0</v>
      </c>
      <c r="AI105" s="34">
        <v>0</v>
      </c>
    </row>
    <row r="106" spans="1:35" x14ac:dyDescent="0.2">
      <c r="A106" t="s">
        <v>42</v>
      </c>
      <c r="B106" s="34" t="s">
        <v>67</v>
      </c>
      <c r="C106" s="36" t="s">
        <v>68</v>
      </c>
      <c r="D106" s="34"/>
      <c r="E106" s="34"/>
      <c r="F106" s="34"/>
      <c r="G106" s="34"/>
      <c r="H106" s="34"/>
      <c r="I106" s="34"/>
      <c r="J106" s="34"/>
      <c r="K106" s="34"/>
      <c r="L106" s="34">
        <v>63.5</v>
      </c>
      <c r="M106" s="34">
        <v>62.25</v>
      </c>
      <c r="N106" s="34">
        <v>65.5</v>
      </c>
      <c r="O106" s="34">
        <v>68.5</v>
      </c>
      <c r="P106" s="34">
        <v>108</v>
      </c>
      <c r="Q106" s="34">
        <v>147</v>
      </c>
      <c r="R106" s="34">
        <v>171.25</v>
      </c>
      <c r="S106" s="34">
        <v>162.5</v>
      </c>
      <c r="T106" s="34">
        <v>143.25</v>
      </c>
      <c r="U106" s="34">
        <v>124.5</v>
      </c>
      <c r="V106" s="34">
        <v>131.88</v>
      </c>
      <c r="W106" s="34">
        <v>86.88</v>
      </c>
      <c r="X106" s="34">
        <v>81.75</v>
      </c>
      <c r="Y106" s="34">
        <v>82.13</v>
      </c>
      <c r="Z106" s="34">
        <v>96.25</v>
      </c>
      <c r="AA106" s="34">
        <v>88</v>
      </c>
      <c r="AB106" s="34">
        <v>86.75</v>
      </c>
      <c r="AC106" s="34">
        <v>84.88</v>
      </c>
      <c r="AD106" s="34">
        <v>90.63</v>
      </c>
      <c r="AE106" s="34">
        <v>102.5</v>
      </c>
      <c r="AF106" s="34">
        <v>102.75</v>
      </c>
      <c r="AG106" s="34">
        <v>122.5</v>
      </c>
      <c r="AH106" s="34">
        <v>122.63</v>
      </c>
      <c r="AI106" s="34">
        <v>127.38</v>
      </c>
    </row>
    <row r="107" spans="1:35" x14ac:dyDescent="0.2">
      <c r="A107" t="s">
        <v>42</v>
      </c>
      <c r="B107" s="34" t="s">
        <v>69</v>
      </c>
      <c r="C107" s="36" t="s">
        <v>70</v>
      </c>
      <c r="D107" s="34"/>
      <c r="E107" s="34"/>
      <c r="F107" s="34"/>
      <c r="G107" s="34"/>
      <c r="H107" s="34"/>
      <c r="I107" s="34"/>
      <c r="J107" s="34"/>
      <c r="K107" s="34"/>
      <c r="L107" s="34">
        <v>0</v>
      </c>
      <c r="M107" s="34">
        <v>0</v>
      </c>
      <c r="N107" s="34">
        <v>0</v>
      </c>
      <c r="O107" s="34">
        <v>0</v>
      </c>
      <c r="P107" s="34">
        <v>0</v>
      </c>
      <c r="Q107" s="34">
        <v>0</v>
      </c>
      <c r="R107" s="34">
        <v>0</v>
      </c>
      <c r="S107" s="34">
        <v>0</v>
      </c>
      <c r="T107" s="34">
        <v>0</v>
      </c>
      <c r="U107" s="34">
        <v>0</v>
      </c>
      <c r="V107" s="34">
        <v>0</v>
      </c>
      <c r="W107" s="34">
        <v>0</v>
      </c>
      <c r="X107" s="34">
        <v>0</v>
      </c>
      <c r="Y107" s="34">
        <v>0</v>
      </c>
      <c r="Z107" s="34">
        <v>0</v>
      </c>
      <c r="AA107" s="34">
        <v>0</v>
      </c>
      <c r="AB107" s="34">
        <v>0</v>
      </c>
      <c r="AC107" s="34">
        <v>0</v>
      </c>
      <c r="AD107" s="34">
        <v>0</v>
      </c>
      <c r="AE107" s="34">
        <v>0</v>
      </c>
      <c r="AF107" s="34">
        <v>0</v>
      </c>
      <c r="AG107" s="34">
        <v>0</v>
      </c>
      <c r="AH107" s="34">
        <v>0</v>
      </c>
      <c r="AI107" s="34">
        <v>0</v>
      </c>
    </row>
    <row r="108" spans="1:35" x14ac:dyDescent="0.2">
      <c r="A108" t="s">
        <v>42</v>
      </c>
      <c r="B108" s="34" t="s">
        <v>71</v>
      </c>
      <c r="C108" s="36" t="s">
        <v>72</v>
      </c>
      <c r="D108" s="34"/>
      <c r="E108" s="34"/>
      <c r="F108" s="34"/>
      <c r="G108" s="34"/>
      <c r="H108" s="34"/>
      <c r="I108" s="34"/>
      <c r="J108" s="34"/>
      <c r="K108" s="34"/>
      <c r="L108" s="34">
        <v>0</v>
      </c>
      <c r="M108" s="34">
        <v>0</v>
      </c>
      <c r="N108" s="34">
        <v>0</v>
      </c>
      <c r="O108" s="34">
        <v>0</v>
      </c>
      <c r="P108" s="34">
        <v>0</v>
      </c>
      <c r="Q108" s="34">
        <v>0</v>
      </c>
      <c r="R108" s="34">
        <v>0</v>
      </c>
      <c r="S108" s="34">
        <v>0</v>
      </c>
      <c r="T108" s="34">
        <v>0</v>
      </c>
      <c r="U108" s="34">
        <v>0</v>
      </c>
      <c r="V108" s="34">
        <v>0.5</v>
      </c>
      <c r="W108" s="34">
        <v>0</v>
      </c>
      <c r="X108" s="34">
        <v>0</v>
      </c>
      <c r="Y108" s="34">
        <v>0</v>
      </c>
      <c r="Z108" s="34">
        <v>0</v>
      </c>
      <c r="AA108" s="34">
        <v>0</v>
      </c>
      <c r="AB108" s="34">
        <v>0</v>
      </c>
      <c r="AC108" s="34">
        <v>0</v>
      </c>
      <c r="AD108" s="34">
        <v>0</v>
      </c>
      <c r="AE108" s="34">
        <v>0</v>
      </c>
      <c r="AF108" s="34">
        <v>0</v>
      </c>
      <c r="AG108" s="34">
        <v>0</v>
      </c>
      <c r="AH108" s="34">
        <v>0</v>
      </c>
      <c r="AI108" s="34">
        <v>0</v>
      </c>
    </row>
    <row r="109" spans="1:35" x14ac:dyDescent="0.2">
      <c r="A109" t="s">
        <v>42</v>
      </c>
      <c r="B109" s="34" t="s">
        <v>73</v>
      </c>
      <c r="C109" s="36" t="s">
        <v>74</v>
      </c>
      <c r="D109" s="34"/>
      <c r="E109" s="34"/>
      <c r="F109" s="34"/>
      <c r="G109" s="34"/>
      <c r="H109" s="34"/>
      <c r="I109" s="34"/>
      <c r="J109" s="34"/>
      <c r="K109" s="34"/>
      <c r="L109" s="34">
        <v>0</v>
      </c>
      <c r="M109" s="34">
        <v>0</v>
      </c>
      <c r="N109" s="34">
        <v>0</v>
      </c>
      <c r="O109" s="34">
        <v>0</v>
      </c>
      <c r="P109" s="34">
        <v>0.5</v>
      </c>
      <c r="Q109" s="34">
        <v>2.25</v>
      </c>
      <c r="R109" s="34">
        <v>2.5</v>
      </c>
      <c r="S109" s="34">
        <v>2</v>
      </c>
      <c r="T109" s="34">
        <v>2.25</v>
      </c>
      <c r="U109" s="34">
        <v>0.75</v>
      </c>
      <c r="V109" s="34">
        <v>0</v>
      </c>
      <c r="W109" s="34">
        <v>0</v>
      </c>
      <c r="X109" s="34">
        <v>0</v>
      </c>
      <c r="Y109" s="34">
        <v>0</v>
      </c>
      <c r="Z109" s="34">
        <v>0</v>
      </c>
      <c r="AA109" s="34">
        <v>0</v>
      </c>
      <c r="AB109" s="34">
        <v>0</v>
      </c>
      <c r="AC109" s="34">
        <v>0</v>
      </c>
      <c r="AD109" s="34">
        <v>0</v>
      </c>
      <c r="AE109" s="34">
        <v>0</v>
      </c>
      <c r="AF109" s="34">
        <v>0</v>
      </c>
      <c r="AG109" s="34">
        <v>0</v>
      </c>
      <c r="AH109" s="34">
        <v>0</v>
      </c>
      <c r="AI109" s="34">
        <v>0</v>
      </c>
    </row>
    <row r="110" spans="1:35" x14ac:dyDescent="0.2">
      <c r="A110" t="s">
        <v>42</v>
      </c>
      <c r="B110" s="34" t="s">
        <v>75</v>
      </c>
      <c r="C110" s="36" t="s">
        <v>76</v>
      </c>
      <c r="D110" s="34"/>
      <c r="E110" s="34"/>
      <c r="F110" s="34"/>
      <c r="G110" s="34"/>
      <c r="H110" s="34"/>
      <c r="I110" s="34"/>
      <c r="J110" s="34"/>
      <c r="K110" s="34"/>
      <c r="L110" s="34">
        <v>22.5</v>
      </c>
      <c r="M110" s="34">
        <v>31.75</v>
      </c>
      <c r="N110" s="34">
        <v>38.25</v>
      </c>
      <c r="O110" s="34">
        <v>35.25</v>
      </c>
      <c r="P110" s="34">
        <v>34.75</v>
      </c>
      <c r="Q110" s="34">
        <v>39.5</v>
      </c>
      <c r="R110" s="34">
        <v>44.25</v>
      </c>
      <c r="S110" s="34">
        <v>46.75</v>
      </c>
      <c r="T110" s="34">
        <v>40.25</v>
      </c>
      <c r="U110" s="34">
        <v>48.13</v>
      </c>
      <c r="V110" s="34">
        <v>49.63</v>
      </c>
      <c r="W110" s="34">
        <v>53.38</v>
      </c>
      <c r="X110" s="34">
        <v>49.38</v>
      </c>
      <c r="Y110" s="34">
        <v>48.5</v>
      </c>
      <c r="Z110" s="34">
        <v>53.75</v>
      </c>
      <c r="AA110" s="34">
        <v>50.88</v>
      </c>
      <c r="AB110" s="34">
        <v>46.5</v>
      </c>
      <c r="AC110" s="34">
        <v>45.88</v>
      </c>
      <c r="AD110" s="34">
        <v>45.75</v>
      </c>
      <c r="AE110" s="34">
        <v>49</v>
      </c>
      <c r="AF110" s="34">
        <v>44.5</v>
      </c>
      <c r="AG110" s="34">
        <v>39.25</v>
      </c>
      <c r="AH110" s="34">
        <v>40.5</v>
      </c>
      <c r="AI110" s="34">
        <v>36.25</v>
      </c>
    </row>
    <row r="111" spans="1:35" x14ac:dyDescent="0.2">
      <c r="A111" t="s">
        <v>42</v>
      </c>
      <c r="B111" s="34" t="s">
        <v>77</v>
      </c>
      <c r="C111" s="36" t="s">
        <v>78</v>
      </c>
      <c r="D111" s="34"/>
      <c r="E111" s="34"/>
      <c r="F111" s="34"/>
      <c r="G111" s="34"/>
      <c r="H111" s="34"/>
      <c r="I111" s="34"/>
      <c r="J111" s="34"/>
      <c r="K111" s="34"/>
      <c r="L111" s="34">
        <v>0</v>
      </c>
      <c r="M111" s="34">
        <v>0</v>
      </c>
      <c r="N111" s="34">
        <v>0</v>
      </c>
      <c r="O111" s="34">
        <v>0</v>
      </c>
      <c r="P111" s="34">
        <v>0</v>
      </c>
      <c r="Q111" s="34">
        <v>0</v>
      </c>
      <c r="R111" s="34">
        <v>0</v>
      </c>
      <c r="S111" s="34">
        <v>0</v>
      </c>
      <c r="T111" s="34">
        <v>0</v>
      </c>
      <c r="U111" s="34">
        <v>0</v>
      </c>
      <c r="V111" s="34">
        <v>0</v>
      </c>
      <c r="W111" s="34">
        <v>0</v>
      </c>
      <c r="X111" s="34">
        <v>0.75</v>
      </c>
      <c r="Y111" s="34">
        <v>0.75</v>
      </c>
      <c r="Z111" s="34">
        <v>0.25</v>
      </c>
      <c r="AA111" s="34">
        <v>0</v>
      </c>
      <c r="AB111" s="34">
        <v>0</v>
      </c>
      <c r="AC111" s="34">
        <v>0</v>
      </c>
      <c r="AD111" s="34">
        <v>0</v>
      </c>
      <c r="AE111" s="34">
        <v>0</v>
      </c>
      <c r="AF111" s="34">
        <v>0</v>
      </c>
      <c r="AG111" s="34">
        <v>0</v>
      </c>
      <c r="AH111" s="34">
        <v>0</v>
      </c>
      <c r="AI111" s="34">
        <v>0</v>
      </c>
    </row>
    <row r="112" spans="1:35" hidden="1" outlineLevel="1" x14ac:dyDescent="0.2">
      <c r="A112" t="s">
        <v>42</v>
      </c>
      <c r="B112" s="34" t="s">
        <v>79</v>
      </c>
      <c r="C112" s="36" t="s">
        <v>80</v>
      </c>
      <c r="D112" s="34"/>
      <c r="E112" s="34"/>
      <c r="F112" s="34"/>
      <c r="G112" s="34"/>
      <c r="H112" s="34"/>
      <c r="I112" s="34"/>
      <c r="J112" s="34"/>
      <c r="K112" s="34"/>
      <c r="L112" s="34">
        <v>0</v>
      </c>
      <c r="M112" s="34">
        <v>0</v>
      </c>
      <c r="N112" s="34">
        <v>0</v>
      </c>
      <c r="O112" s="34">
        <v>0</v>
      </c>
      <c r="P112" s="34">
        <v>0</v>
      </c>
      <c r="Q112" s="34">
        <v>0</v>
      </c>
      <c r="R112" s="34">
        <v>0</v>
      </c>
      <c r="S112" s="34">
        <v>0</v>
      </c>
      <c r="T112" s="34">
        <v>0</v>
      </c>
      <c r="U112" s="34">
        <v>0</v>
      </c>
      <c r="V112" s="34">
        <v>0</v>
      </c>
      <c r="W112" s="34">
        <v>0</v>
      </c>
      <c r="X112" s="34">
        <v>0</v>
      </c>
      <c r="Y112" s="34">
        <v>0</v>
      </c>
      <c r="Z112" s="34">
        <v>0</v>
      </c>
      <c r="AA112" s="34">
        <v>0</v>
      </c>
      <c r="AB112" s="34">
        <v>0</v>
      </c>
      <c r="AC112" s="34">
        <v>0</v>
      </c>
      <c r="AD112" s="34">
        <v>0</v>
      </c>
      <c r="AE112" s="34">
        <v>0</v>
      </c>
      <c r="AF112" s="34">
        <v>0</v>
      </c>
      <c r="AG112" s="34">
        <v>0</v>
      </c>
      <c r="AH112" s="34">
        <v>0</v>
      </c>
      <c r="AI112" s="34">
        <v>0</v>
      </c>
    </row>
    <row r="113" spans="1:35" hidden="1" outlineLevel="1" x14ac:dyDescent="0.2">
      <c r="A113" t="s">
        <v>42</v>
      </c>
      <c r="B113" s="34" t="s">
        <v>81</v>
      </c>
      <c r="C113" s="34" t="s">
        <v>82</v>
      </c>
      <c r="D113" s="34"/>
      <c r="E113" s="34"/>
      <c r="F113" s="34"/>
      <c r="G113" s="34"/>
      <c r="H113" s="34"/>
      <c r="I113" s="34"/>
      <c r="J113" s="34"/>
      <c r="K113" s="34"/>
      <c r="L113" s="34">
        <v>0</v>
      </c>
      <c r="M113" s="34">
        <v>0</v>
      </c>
      <c r="N113" s="34">
        <v>0</v>
      </c>
      <c r="O113" s="34">
        <v>0</v>
      </c>
      <c r="P113" s="34">
        <v>0</v>
      </c>
      <c r="Q113" s="34">
        <v>0</v>
      </c>
      <c r="R113" s="34">
        <v>0</v>
      </c>
      <c r="S113" s="34">
        <v>0</v>
      </c>
      <c r="T113" s="34">
        <v>0</v>
      </c>
      <c r="U113" s="34">
        <v>0</v>
      </c>
      <c r="V113" s="34">
        <v>0</v>
      </c>
      <c r="W113" s="34">
        <v>0</v>
      </c>
      <c r="X113" s="34">
        <v>0</v>
      </c>
      <c r="Y113" s="34">
        <v>0</v>
      </c>
      <c r="Z113" s="34">
        <v>0</v>
      </c>
      <c r="AA113" s="34">
        <v>0</v>
      </c>
      <c r="AB113" s="34">
        <v>0</v>
      </c>
      <c r="AC113" s="34">
        <v>0</v>
      </c>
      <c r="AD113" s="34">
        <v>0</v>
      </c>
      <c r="AE113" s="34">
        <v>0</v>
      </c>
      <c r="AF113" s="34">
        <v>0</v>
      </c>
      <c r="AG113" s="34">
        <v>0</v>
      </c>
      <c r="AH113" s="34">
        <v>0</v>
      </c>
      <c r="AI113" s="34">
        <v>0</v>
      </c>
    </row>
    <row r="114" spans="1:35" s="98" customFormat="1" ht="20.100000000000001" customHeight="1" collapsed="1" x14ac:dyDescent="0.2">
      <c r="C114" s="11" t="s">
        <v>35</v>
      </c>
      <c r="D114" s="105"/>
      <c r="E114" s="105"/>
      <c r="F114" s="105"/>
      <c r="G114" s="105"/>
      <c r="H114" s="105"/>
      <c r="I114" s="105"/>
      <c r="J114" s="105"/>
      <c r="K114" s="105"/>
      <c r="L114" s="105">
        <f t="shared" ref="L114:Y114" si="86">SUM(L96:L113)</f>
        <v>1223.1300000000001</v>
      </c>
      <c r="M114" s="105">
        <f t="shared" si="86"/>
        <v>1321.01</v>
      </c>
      <c r="N114" s="105">
        <f t="shared" si="86"/>
        <v>1350.01</v>
      </c>
      <c r="O114" s="105">
        <f t="shared" si="86"/>
        <v>1426.75</v>
      </c>
      <c r="P114" s="105">
        <f t="shared" si="86"/>
        <v>1526.88</v>
      </c>
      <c r="Q114" s="105">
        <f t="shared" si="86"/>
        <v>1758.13</v>
      </c>
      <c r="R114" s="105">
        <f t="shared" si="86"/>
        <v>1803.5</v>
      </c>
      <c r="S114" s="105">
        <f t="shared" si="86"/>
        <v>1762.5</v>
      </c>
      <c r="T114" s="105">
        <f t="shared" si="86"/>
        <v>1697.5</v>
      </c>
      <c r="U114" s="105">
        <f t="shared" si="86"/>
        <v>1651.2600000000002</v>
      </c>
      <c r="V114" s="105">
        <f t="shared" si="86"/>
        <v>1287.6500000000001</v>
      </c>
      <c r="W114" s="105">
        <f t="shared" si="86"/>
        <v>1151.52</v>
      </c>
      <c r="X114" s="105">
        <f t="shared" si="86"/>
        <v>1133.3800000000001</v>
      </c>
      <c r="Y114" s="105">
        <f t="shared" si="86"/>
        <v>1105.8800000000001</v>
      </c>
      <c r="Z114" s="105">
        <f t="shared" ref="Z114:AE114" si="87">SUM(Z96:Z113)</f>
        <v>1153.26</v>
      </c>
      <c r="AA114" s="105">
        <f t="shared" si="87"/>
        <v>1105.1400000000001</v>
      </c>
      <c r="AB114" s="105">
        <f t="shared" si="87"/>
        <v>1102.6300000000001</v>
      </c>
      <c r="AC114" s="105">
        <f t="shared" si="87"/>
        <v>1107.1400000000001</v>
      </c>
      <c r="AD114" s="105">
        <f t="shared" si="87"/>
        <v>1084.3800000000001</v>
      </c>
      <c r="AE114" s="105">
        <f t="shared" si="87"/>
        <v>1063.26</v>
      </c>
      <c r="AF114" s="105">
        <f t="shared" ref="AF114:AG114" si="88">SUM(AF96:AF113)</f>
        <v>1019.5</v>
      </c>
      <c r="AG114" s="105">
        <f t="shared" si="88"/>
        <v>996.26</v>
      </c>
      <c r="AH114" s="105">
        <f t="shared" ref="AH114:AI114" si="89">SUM(AH96:AH113)</f>
        <v>1060.26</v>
      </c>
      <c r="AI114" s="105">
        <f t="shared" si="89"/>
        <v>1136.3899999999999</v>
      </c>
    </row>
    <row r="115" spans="1:35" s="2" customFormat="1" ht="20.100000000000001" customHeight="1" x14ac:dyDescent="0.2">
      <c r="C115" s="1183" t="s">
        <v>178</v>
      </c>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row>
    <row r="116" spans="1:35" x14ac:dyDescent="0.2">
      <c r="R116"/>
    </row>
    <row r="117" spans="1:35" x14ac:dyDescent="0.2">
      <c r="R117"/>
    </row>
    <row r="118" spans="1:35" x14ac:dyDescent="0.2">
      <c r="R118"/>
    </row>
    <row r="119" spans="1:35" x14ac:dyDescent="0.2">
      <c r="R119"/>
    </row>
    <row r="120" spans="1:35" x14ac:dyDescent="0.2">
      <c r="R120"/>
    </row>
    <row r="121" spans="1:35" x14ac:dyDescent="0.2">
      <c r="R121"/>
    </row>
    <row r="122" spans="1:35" x14ac:dyDescent="0.2">
      <c r="R122"/>
    </row>
    <row r="123" spans="1:35" x14ac:dyDescent="0.2">
      <c r="R123"/>
    </row>
    <row r="124" spans="1:35" x14ac:dyDescent="0.2">
      <c r="R124"/>
    </row>
    <row r="125" spans="1:35" x14ac:dyDescent="0.2">
      <c r="R125"/>
    </row>
    <row r="126" spans="1:35" x14ac:dyDescent="0.2">
      <c r="R126"/>
    </row>
    <row r="127" spans="1:35" x14ac:dyDescent="0.2">
      <c r="R127"/>
    </row>
    <row r="128" spans="1:35" x14ac:dyDescent="0.2">
      <c r="R128"/>
    </row>
    <row r="129" spans="18:18" x14ac:dyDescent="0.2">
      <c r="R129"/>
    </row>
    <row r="130" spans="18:18" x14ac:dyDescent="0.2">
      <c r="R130"/>
    </row>
    <row r="131" spans="18:18" x14ac:dyDescent="0.2">
      <c r="R131"/>
    </row>
    <row r="132" spans="18:18" x14ac:dyDescent="0.2">
      <c r="R132"/>
    </row>
    <row r="133" spans="18:18" x14ac:dyDescent="0.2">
      <c r="R133"/>
    </row>
    <row r="134" spans="18:18" x14ac:dyDescent="0.2">
      <c r="R134"/>
    </row>
    <row r="135" spans="18:18" x14ac:dyDescent="0.2">
      <c r="R135"/>
    </row>
    <row r="136" spans="18:18" ht="20.100000000000001" customHeight="1" x14ac:dyDescent="0.2">
      <c r="R136"/>
    </row>
    <row r="137" spans="18:18" x14ac:dyDescent="0.2">
      <c r="R137"/>
    </row>
    <row r="138" spans="18:18" x14ac:dyDescent="0.2">
      <c r="R138"/>
    </row>
    <row r="139" spans="18:18" x14ac:dyDescent="0.2">
      <c r="R139"/>
    </row>
    <row r="140" spans="18:18" x14ac:dyDescent="0.2">
      <c r="R140"/>
    </row>
    <row r="141" spans="18:18" x14ac:dyDescent="0.2">
      <c r="R141"/>
    </row>
    <row r="142" spans="18:18" x14ac:dyDescent="0.2">
      <c r="R142"/>
    </row>
    <row r="143" spans="18:18" x14ac:dyDescent="0.2">
      <c r="R143"/>
    </row>
    <row r="144" spans="18:18" x14ac:dyDescent="0.2">
      <c r="R144"/>
    </row>
    <row r="145" spans="18:18" x14ac:dyDescent="0.2">
      <c r="R145"/>
    </row>
    <row r="146" spans="18:18" x14ac:dyDescent="0.2">
      <c r="R146"/>
    </row>
    <row r="147" spans="18:18" x14ac:dyDescent="0.2">
      <c r="R147"/>
    </row>
    <row r="148" spans="18:18" x14ac:dyDescent="0.2">
      <c r="R148"/>
    </row>
    <row r="149" spans="18:18" x14ac:dyDescent="0.2">
      <c r="R149"/>
    </row>
    <row r="150" spans="18:18" x14ac:dyDescent="0.2">
      <c r="R150"/>
    </row>
    <row r="151" spans="18:18" x14ac:dyDescent="0.2">
      <c r="R151"/>
    </row>
    <row r="152" spans="18:18" x14ac:dyDescent="0.2">
      <c r="R152"/>
    </row>
    <row r="153" spans="18:18" x14ac:dyDescent="0.2">
      <c r="R153"/>
    </row>
    <row r="154" spans="18:18" x14ac:dyDescent="0.2">
      <c r="R154"/>
    </row>
    <row r="155" spans="18:18" x14ac:dyDescent="0.2">
      <c r="R155"/>
    </row>
    <row r="156" spans="18:18" x14ac:dyDescent="0.2">
      <c r="R156"/>
    </row>
    <row r="157" spans="18:18" ht="20.100000000000001" customHeight="1" x14ac:dyDescent="0.2">
      <c r="R157"/>
    </row>
    <row r="158" spans="18:18" x14ac:dyDescent="0.2">
      <c r="R158"/>
    </row>
    <row r="159" spans="18:18" x14ac:dyDescent="0.2">
      <c r="R159"/>
    </row>
    <row r="160" spans="18:18" x14ac:dyDescent="0.2">
      <c r="R160"/>
    </row>
    <row r="161" spans="18:18" x14ac:dyDescent="0.2">
      <c r="R161"/>
    </row>
    <row r="162" spans="18:18" x14ac:dyDescent="0.2">
      <c r="R162"/>
    </row>
    <row r="163" spans="18:18" x14ac:dyDescent="0.2">
      <c r="R163"/>
    </row>
    <row r="164" spans="18:18" x14ac:dyDescent="0.2">
      <c r="R164"/>
    </row>
    <row r="165" spans="18:18" x14ac:dyDescent="0.2">
      <c r="R165"/>
    </row>
    <row r="166" spans="18:18" x14ac:dyDescent="0.2">
      <c r="R166"/>
    </row>
    <row r="167" spans="18:18" x14ac:dyDescent="0.2">
      <c r="R167"/>
    </row>
    <row r="168" spans="18:18" x14ac:dyDescent="0.2">
      <c r="R168"/>
    </row>
    <row r="169" spans="18:18" x14ac:dyDescent="0.2">
      <c r="R169"/>
    </row>
    <row r="170" spans="18:18" x14ac:dyDescent="0.2">
      <c r="R170"/>
    </row>
    <row r="171" spans="18:18" x14ac:dyDescent="0.2">
      <c r="R171"/>
    </row>
    <row r="172" spans="18:18" x14ac:dyDescent="0.2">
      <c r="R172"/>
    </row>
    <row r="173" spans="18:18" x14ac:dyDescent="0.2">
      <c r="R173"/>
    </row>
    <row r="174" spans="18:18" x14ac:dyDescent="0.2">
      <c r="R174"/>
    </row>
    <row r="175" spans="18:18" x14ac:dyDescent="0.2">
      <c r="R175"/>
    </row>
    <row r="176" spans="18:18" x14ac:dyDescent="0.2">
      <c r="R176"/>
    </row>
    <row r="177" spans="18:18" x14ac:dyDescent="0.2">
      <c r="R177"/>
    </row>
    <row r="178" spans="18:18" ht="20.100000000000001" customHeight="1" x14ac:dyDescent="0.2">
      <c r="R178"/>
    </row>
    <row r="179" spans="18:18" x14ac:dyDescent="0.2">
      <c r="R179"/>
    </row>
    <row r="180" spans="18:18" x14ac:dyDescent="0.2">
      <c r="R180"/>
    </row>
    <row r="181" spans="18:18" x14ac:dyDescent="0.2">
      <c r="R181"/>
    </row>
    <row r="182" spans="18:18" x14ac:dyDescent="0.2">
      <c r="R182"/>
    </row>
    <row r="183" spans="18:18" x14ac:dyDescent="0.2">
      <c r="R183"/>
    </row>
    <row r="184" spans="18:18" x14ac:dyDescent="0.2">
      <c r="R184"/>
    </row>
    <row r="185" spans="18:18" x14ac:dyDescent="0.2">
      <c r="R185"/>
    </row>
    <row r="186" spans="18:18" x14ac:dyDescent="0.2">
      <c r="R186"/>
    </row>
    <row r="187" spans="18:18" x14ac:dyDescent="0.2">
      <c r="R187"/>
    </row>
    <row r="188" spans="18:18" x14ac:dyDescent="0.2">
      <c r="R188"/>
    </row>
    <row r="189" spans="18:18" x14ac:dyDescent="0.2">
      <c r="R189"/>
    </row>
    <row r="190" spans="18:18" x14ac:dyDescent="0.2">
      <c r="R190"/>
    </row>
    <row r="191" spans="18:18" x14ac:dyDescent="0.2">
      <c r="R191"/>
    </row>
    <row r="192" spans="18:18" x14ac:dyDescent="0.2">
      <c r="R192"/>
    </row>
    <row r="193" spans="18:18" x14ac:dyDescent="0.2">
      <c r="R193"/>
    </row>
    <row r="194" spans="18:18" x14ac:dyDescent="0.2">
      <c r="R194"/>
    </row>
    <row r="195" spans="18:18" x14ac:dyDescent="0.2">
      <c r="R195"/>
    </row>
    <row r="196" spans="18:18" x14ac:dyDescent="0.2">
      <c r="R196"/>
    </row>
    <row r="197" spans="18:18" x14ac:dyDescent="0.2">
      <c r="R197"/>
    </row>
    <row r="198" spans="18:18" x14ac:dyDescent="0.2">
      <c r="R198"/>
    </row>
    <row r="199" spans="18:18" ht="20.100000000000001" customHeight="1" x14ac:dyDescent="0.2">
      <c r="R199"/>
    </row>
    <row r="200" spans="18:18" x14ac:dyDescent="0.2">
      <c r="R200"/>
    </row>
    <row r="201" spans="18:18" x14ac:dyDescent="0.2">
      <c r="R201"/>
    </row>
    <row r="202" spans="18:18" x14ac:dyDescent="0.2">
      <c r="R202"/>
    </row>
    <row r="203" spans="18:18" x14ac:dyDescent="0.2">
      <c r="R203"/>
    </row>
    <row r="204" spans="18:18" x14ac:dyDescent="0.2">
      <c r="R204"/>
    </row>
    <row r="205" spans="18:18" x14ac:dyDescent="0.2">
      <c r="R205"/>
    </row>
    <row r="206" spans="18:18" x14ac:dyDescent="0.2">
      <c r="R206"/>
    </row>
    <row r="207" spans="18:18" x14ac:dyDescent="0.2">
      <c r="R207"/>
    </row>
    <row r="208" spans="18:18" x14ac:dyDescent="0.2">
      <c r="R208"/>
    </row>
    <row r="209" spans="18:18" x14ac:dyDescent="0.2">
      <c r="R209"/>
    </row>
    <row r="210" spans="18:18" x14ac:dyDescent="0.2">
      <c r="R210"/>
    </row>
    <row r="211" spans="18:18" x14ac:dyDescent="0.2">
      <c r="R211"/>
    </row>
    <row r="212" spans="18:18" x14ac:dyDescent="0.2">
      <c r="R212"/>
    </row>
    <row r="213" spans="18:18" x14ac:dyDescent="0.2">
      <c r="R213"/>
    </row>
    <row r="214" spans="18:18" x14ac:dyDescent="0.2">
      <c r="R214"/>
    </row>
    <row r="215" spans="18:18" x14ac:dyDescent="0.2">
      <c r="R215"/>
    </row>
    <row r="216" spans="18:18" x14ac:dyDescent="0.2">
      <c r="R216"/>
    </row>
    <row r="217" spans="18:18" x14ac:dyDescent="0.2">
      <c r="R217"/>
    </row>
    <row r="218" spans="18:18" x14ac:dyDescent="0.2">
      <c r="R218"/>
    </row>
    <row r="219" spans="18:18" x14ac:dyDescent="0.2">
      <c r="R219"/>
    </row>
    <row r="220" spans="18:18" ht="20.100000000000001" customHeight="1" x14ac:dyDescent="0.2">
      <c r="R220"/>
    </row>
    <row r="221" spans="18:18" x14ac:dyDescent="0.2">
      <c r="R221"/>
    </row>
    <row r="222" spans="18:18" x14ac:dyDescent="0.2">
      <c r="R222"/>
    </row>
    <row r="223" spans="18:18" x14ac:dyDescent="0.2">
      <c r="R223"/>
    </row>
    <row r="224" spans="18:18" x14ac:dyDescent="0.2">
      <c r="R224"/>
    </row>
    <row r="225" spans="18:18" x14ac:dyDescent="0.2">
      <c r="R225"/>
    </row>
    <row r="226" spans="18:18" x14ac:dyDescent="0.2">
      <c r="R226"/>
    </row>
    <row r="227" spans="18:18" x14ac:dyDescent="0.2">
      <c r="R227"/>
    </row>
    <row r="228" spans="18:18" x14ac:dyDescent="0.2">
      <c r="R228"/>
    </row>
    <row r="229" spans="18:18" x14ac:dyDescent="0.2">
      <c r="R229"/>
    </row>
    <row r="230" spans="18:18" x14ac:dyDescent="0.2">
      <c r="R230"/>
    </row>
    <row r="231" spans="18:18" x14ac:dyDescent="0.2">
      <c r="R231"/>
    </row>
    <row r="232" spans="18:18" x14ac:dyDescent="0.2">
      <c r="R232"/>
    </row>
    <row r="233" spans="18:18" x14ac:dyDescent="0.2">
      <c r="R233"/>
    </row>
    <row r="234" spans="18:18" x14ac:dyDescent="0.2">
      <c r="R234"/>
    </row>
    <row r="235" spans="18:18" x14ac:dyDescent="0.2">
      <c r="R235"/>
    </row>
    <row r="236" spans="18:18" x14ac:dyDescent="0.2">
      <c r="R236"/>
    </row>
    <row r="237" spans="18:18" x14ac:dyDescent="0.2">
      <c r="R237"/>
    </row>
    <row r="238" spans="18:18" x14ac:dyDescent="0.2">
      <c r="R238"/>
    </row>
    <row r="239" spans="18:18" x14ac:dyDescent="0.2">
      <c r="R239"/>
    </row>
    <row r="240" spans="18:18" x14ac:dyDescent="0.2">
      <c r="R240"/>
    </row>
    <row r="241" spans="18:18" x14ac:dyDescent="0.2">
      <c r="R241"/>
    </row>
    <row r="242" spans="18:18" x14ac:dyDescent="0.2">
      <c r="R242"/>
    </row>
    <row r="243" spans="18:18" x14ac:dyDescent="0.2">
      <c r="R243"/>
    </row>
    <row r="244" spans="18:18" x14ac:dyDescent="0.2">
      <c r="R244"/>
    </row>
    <row r="245" spans="18:18" x14ac:dyDescent="0.2">
      <c r="R245"/>
    </row>
    <row r="246" spans="18:18" x14ac:dyDescent="0.2">
      <c r="R246"/>
    </row>
    <row r="247" spans="18:18" x14ac:dyDescent="0.2">
      <c r="R247"/>
    </row>
    <row r="248" spans="18:18" x14ac:dyDescent="0.2">
      <c r="R248"/>
    </row>
    <row r="249" spans="18:18" x14ac:dyDescent="0.2">
      <c r="R249"/>
    </row>
    <row r="250" spans="18:18" x14ac:dyDescent="0.2">
      <c r="R250"/>
    </row>
    <row r="251" spans="18:18" x14ac:dyDescent="0.2">
      <c r="R251"/>
    </row>
    <row r="252" spans="18:18" x14ac:dyDescent="0.2">
      <c r="R252"/>
    </row>
    <row r="253" spans="18:18" x14ac:dyDescent="0.2">
      <c r="R253"/>
    </row>
    <row r="254" spans="18:18" x14ac:dyDescent="0.2">
      <c r="R254"/>
    </row>
    <row r="255" spans="18:18" x14ac:dyDescent="0.2">
      <c r="R255"/>
    </row>
    <row r="256" spans="18:18" x14ac:dyDescent="0.2">
      <c r="R256"/>
    </row>
    <row r="257" spans="18:18" x14ac:dyDescent="0.2">
      <c r="R257"/>
    </row>
    <row r="258" spans="18:18" x14ac:dyDescent="0.2">
      <c r="R258"/>
    </row>
    <row r="259" spans="18:18" x14ac:dyDescent="0.2">
      <c r="R259"/>
    </row>
    <row r="260" spans="18:18" x14ac:dyDescent="0.2">
      <c r="R260"/>
    </row>
    <row r="261" spans="18:18" x14ac:dyDescent="0.2">
      <c r="R261"/>
    </row>
    <row r="262" spans="18:18" x14ac:dyDescent="0.2">
      <c r="R262"/>
    </row>
    <row r="263" spans="18:18" x14ac:dyDescent="0.2">
      <c r="R263"/>
    </row>
    <row r="264" spans="18:18" x14ac:dyDescent="0.2">
      <c r="R264"/>
    </row>
    <row r="265" spans="18:18" x14ac:dyDescent="0.2">
      <c r="R265"/>
    </row>
    <row r="266" spans="18:18" x14ac:dyDescent="0.2">
      <c r="R266"/>
    </row>
    <row r="267" spans="18:18" x14ac:dyDescent="0.2">
      <c r="R267"/>
    </row>
    <row r="268" spans="18:18" x14ac:dyDescent="0.2">
      <c r="R268"/>
    </row>
    <row r="269" spans="18:18" x14ac:dyDescent="0.2">
      <c r="R269"/>
    </row>
    <row r="270" spans="18:18" x14ac:dyDescent="0.2">
      <c r="R270"/>
    </row>
    <row r="271" spans="18:18" x14ac:dyDescent="0.2">
      <c r="R271"/>
    </row>
    <row r="272" spans="18:18" x14ac:dyDescent="0.2">
      <c r="R272"/>
    </row>
    <row r="273" spans="18:18" x14ac:dyDescent="0.2">
      <c r="R273"/>
    </row>
    <row r="274" spans="18:18" x14ac:dyDescent="0.2">
      <c r="R274"/>
    </row>
    <row r="275" spans="18:18" x14ac:dyDescent="0.2">
      <c r="R275"/>
    </row>
    <row r="276" spans="18:18" x14ac:dyDescent="0.2">
      <c r="R276"/>
    </row>
    <row r="277" spans="18:18" x14ac:dyDescent="0.2">
      <c r="R277"/>
    </row>
    <row r="278" spans="18:18" x14ac:dyDescent="0.2">
      <c r="R278"/>
    </row>
    <row r="279" spans="18:18" x14ac:dyDescent="0.2">
      <c r="R279"/>
    </row>
    <row r="280" spans="18:18" x14ac:dyDescent="0.2">
      <c r="R280"/>
    </row>
    <row r="281" spans="18:18" x14ac:dyDescent="0.2">
      <c r="R281"/>
    </row>
    <row r="282" spans="18:18" x14ac:dyDescent="0.2">
      <c r="R282"/>
    </row>
    <row r="283" spans="18:18" x14ac:dyDescent="0.2">
      <c r="R283"/>
    </row>
    <row r="284" spans="18:18" x14ac:dyDescent="0.2">
      <c r="R284"/>
    </row>
    <row r="285" spans="18:18" x14ac:dyDescent="0.2">
      <c r="R285"/>
    </row>
    <row r="286" spans="18:18" x14ac:dyDescent="0.2">
      <c r="R286"/>
    </row>
    <row r="287" spans="18:18" x14ac:dyDescent="0.2">
      <c r="R287"/>
    </row>
    <row r="288" spans="18:18" x14ac:dyDescent="0.2">
      <c r="R288"/>
    </row>
    <row r="289" spans="18:18" x14ac:dyDescent="0.2">
      <c r="R289"/>
    </row>
    <row r="290" spans="18:18" x14ac:dyDescent="0.2">
      <c r="R290"/>
    </row>
    <row r="291" spans="18:18" x14ac:dyDescent="0.2">
      <c r="R291"/>
    </row>
    <row r="292" spans="18:18" x14ac:dyDescent="0.2">
      <c r="R292"/>
    </row>
    <row r="293" spans="18:18" x14ac:dyDescent="0.2">
      <c r="R293"/>
    </row>
  </sheetData>
  <phoneticPr fontId="0" type="noConversion"/>
  <pageMargins left="0.74803149606299202" right="0.74803149606299202" top="0.98425196850393704" bottom="0.98425196850393704" header="0.511811023622047" footer="0.511811023622047"/>
  <pageSetup scale="72" fitToWidth="0" fitToHeight="0" orientation="landscape" r:id="rId1"/>
  <headerFooter alignWithMargins="0"/>
  <rowBreaks count="5" manualBreakCount="5">
    <brk id="23" max="16383" man="1"/>
    <brk id="46" min="2" max="24" man="1"/>
    <brk id="69" max="16383" man="1"/>
    <brk id="92" min="2" max="24" man="1"/>
    <brk id="157" max="2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dimension ref="A1:AI301"/>
  <sheetViews>
    <sheetView view="pageBreakPreview" zoomScale="80" zoomScaleNormal="80" zoomScaleSheetLayoutView="80" workbookViewId="0">
      <pane xSplit="11" topLeftCell="L1" activePane="topRight" state="frozen"/>
      <selection activeCell="A2" sqref="A2"/>
      <selection pane="topRight" activeCell="A2" sqref="A2"/>
    </sheetView>
  </sheetViews>
  <sheetFormatPr defaultRowHeight="12.75" outlineLevelRow="1" outlineLevelCol="1" x14ac:dyDescent="0.2"/>
  <cols>
    <col min="1" max="2" width="7.7109375" hidden="1" customWidth="1" outlineLevel="1"/>
    <col min="3" max="3" width="36" customWidth="1" collapsed="1"/>
    <col min="4" max="11" width="8.42578125" hidden="1" customWidth="1" outlineLevel="1"/>
    <col min="12" max="12" width="9" hidden="1" customWidth="1" outlineLevel="1" collapsed="1"/>
    <col min="13" max="17" width="9" hidden="1" customWidth="1" outlineLevel="1"/>
    <col min="18" max="18" width="9" style="34" hidden="1" customWidth="1" outlineLevel="1"/>
    <col min="19" max="20" width="9" hidden="1" customWidth="1" outlineLevel="1"/>
    <col min="21" max="21" width="9" customWidth="1" collapsed="1"/>
    <col min="22" max="43" width="9" customWidth="1"/>
  </cols>
  <sheetData>
    <row r="1" spans="1:35" ht="15" x14ac:dyDescent="0.2">
      <c r="C1" s="28" t="str">
        <f>Index!B88</f>
        <v>Table 9g :   Employee earnings by industry, FSM and states, private sector, FY2004-FY2018</v>
      </c>
    </row>
    <row r="2" spans="1:35" x14ac:dyDescent="0.2">
      <c r="C2" s="741" t="s">
        <v>397</v>
      </c>
      <c r="D2" s="39"/>
      <c r="E2" s="39"/>
      <c r="F2" s="39"/>
      <c r="G2" s="39"/>
      <c r="H2" s="39"/>
      <c r="I2" s="39"/>
      <c r="J2" s="39"/>
      <c r="K2" s="40"/>
      <c r="L2" s="40"/>
      <c r="M2" s="40"/>
      <c r="N2" s="40"/>
      <c r="O2" s="40"/>
      <c r="P2" s="40"/>
      <c r="Q2" s="40"/>
      <c r="R2" s="40"/>
      <c r="S2" s="40"/>
    </row>
    <row r="3" spans="1:35" ht="20.100000000000001" customHeight="1" x14ac:dyDescent="0.2">
      <c r="C3" s="35" t="s">
        <v>37</v>
      </c>
      <c r="D3" s="1"/>
      <c r="E3" s="1"/>
      <c r="F3" s="1"/>
      <c r="G3" s="1"/>
      <c r="H3" s="1"/>
      <c r="I3" s="1"/>
      <c r="J3" s="1"/>
      <c r="K3" s="1"/>
      <c r="L3" s="1" t="str">
        <f>GNI!C2</f>
        <v>FY1995</v>
      </c>
      <c r="M3" s="1" t="str">
        <f>GNI!D2</f>
        <v>FY1996</v>
      </c>
      <c r="N3" s="1" t="str">
        <f>GNI!E2</f>
        <v>FY1997</v>
      </c>
      <c r="O3" s="1" t="str">
        <f>GNI!F2</f>
        <v>FY1998</v>
      </c>
      <c r="P3" s="1" t="str">
        <f>GNI!G2</f>
        <v>FY1999</v>
      </c>
      <c r="Q3" s="1" t="str">
        <f>GNI!H2</f>
        <v>FY2000</v>
      </c>
      <c r="R3" s="1" t="str">
        <f>GNI!I2</f>
        <v>FY2001</v>
      </c>
      <c r="S3" s="1" t="str">
        <f>GNI!J2</f>
        <v>FY2002</v>
      </c>
      <c r="T3" s="1" t="str">
        <f>GNI!K2</f>
        <v>FY2003</v>
      </c>
      <c r="U3" s="1" t="str">
        <f>GNI!L2</f>
        <v>FY2004</v>
      </c>
      <c r="V3" s="1" t="str">
        <f>GNI!M2</f>
        <v>FY2005</v>
      </c>
      <c r="W3" s="1" t="str">
        <f>GNI!N2</f>
        <v>FY2006</v>
      </c>
      <c r="X3" s="1" t="str">
        <f>GNI!O2</f>
        <v>FY2007</v>
      </c>
      <c r="Y3" s="1" t="str">
        <f>GNI!P2</f>
        <v>FY2008</v>
      </c>
      <c r="Z3" s="1" t="str">
        <f>GNI!Q2</f>
        <v>FY2009</v>
      </c>
      <c r="AA3" s="1" t="str">
        <f>GNI!R2</f>
        <v>FY2010</v>
      </c>
      <c r="AB3" s="1" t="str">
        <f>GNI!S2</f>
        <v>FY2011</v>
      </c>
      <c r="AC3" s="1" t="str">
        <f>GNI!T2</f>
        <v>FY2012</v>
      </c>
      <c r="AD3" s="1" t="str">
        <f>GNI!U2</f>
        <v>FY2013</v>
      </c>
      <c r="AE3" s="1" t="str">
        <f>GNI!V2</f>
        <v>FY2014</v>
      </c>
      <c r="AF3" s="1" t="str">
        <f>GNI!W2</f>
        <v>FY2015</v>
      </c>
      <c r="AG3" s="1" t="str">
        <f>GNI!X2</f>
        <v>FY2016</v>
      </c>
      <c r="AH3" s="1" t="str">
        <f>GNI!Y2</f>
        <v>FY2017</v>
      </c>
      <c r="AI3" s="1" t="str">
        <f>GNI!Z2</f>
        <v>FY2018</v>
      </c>
    </row>
    <row r="4" spans="1:35" ht="20.100000000000001" customHeight="1" x14ac:dyDescent="0.2">
      <c r="A4" t="s">
        <v>37</v>
      </c>
      <c r="B4" s="34" t="s">
        <v>48</v>
      </c>
      <c r="C4" s="36" t="s">
        <v>49</v>
      </c>
      <c r="D4" s="34"/>
      <c r="E4" s="34"/>
      <c r="F4" s="34"/>
      <c r="G4" s="34"/>
      <c r="H4" s="34"/>
      <c r="I4" s="34"/>
      <c r="J4" s="34"/>
      <c r="K4" s="34"/>
      <c r="L4" s="742">
        <f t="shared" ref="L4:X4" si="0">L29+L54+L79+L104</f>
        <v>0.10274</v>
      </c>
      <c r="M4" s="742">
        <f t="shared" si="0"/>
        <v>6.9519999999999998E-2</v>
      </c>
      <c r="N4" s="742">
        <f t="shared" si="0"/>
        <v>8.7590000000000015E-2</v>
      </c>
      <c r="O4" s="742">
        <f t="shared" si="0"/>
        <v>8.3459999999999993E-2</v>
      </c>
      <c r="P4" s="742">
        <f t="shared" si="0"/>
        <v>7.9210000000000003E-2</v>
      </c>
      <c r="Q4" s="742">
        <f t="shared" si="0"/>
        <v>7.0450000000000013E-2</v>
      </c>
      <c r="R4" s="742">
        <f t="shared" si="0"/>
        <v>5.2410000000000005E-2</v>
      </c>
      <c r="S4" s="742">
        <f t="shared" si="0"/>
        <v>4.8919999999999998E-2</v>
      </c>
      <c r="T4" s="742">
        <f t="shared" si="0"/>
        <v>6.4519999999999994E-2</v>
      </c>
      <c r="U4" s="742">
        <f t="shared" si="0"/>
        <v>9.078E-2</v>
      </c>
      <c r="V4" s="742">
        <f t="shared" si="0"/>
        <v>7.3189999999999991E-2</v>
      </c>
      <c r="W4" s="742">
        <f t="shared" si="0"/>
        <v>5.5199999999999999E-2</v>
      </c>
      <c r="X4" s="742">
        <f t="shared" si="0"/>
        <v>5.5899999999999991E-2</v>
      </c>
      <c r="Y4" s="742">
        <f t="shared" ref="Y4:Z21" si="1">Y29+Y54+Y79+Y104</f>
        <v>7.0849999999999996E-2</v>
      </c>
      <c r="Z4" s="742">
        <f t="shared" si="1"/>
        <v>6.4369999999999997E-2</v>
      </c>
      <c r="AA4" s="742">
        <f t="shared" ref="AA4:AD21" si="2">AA29+AA54+AA79+AA104</f>
        <v>4.0379999999999992E-2</v>
      </c>
      <c r="AB4" s="742">
        <f t="shared" si="2"/>
        <v>3.2869999999999996E-2</v>
      </c>
      <c r="AC4" s="742">
        <f t="shared" si="2"/>
        <v>4.471E-2</v>
      </c>
      <c r="AD4" s="742">
        <f t="shared" si="2"/>
        <v>8.7980000000000003E-2</v>
      </c>
      <c r="AE4" s="742">
        <f t="shared" ref="AE4:AF4" si="3">AE29+AE54+AE79+AE104</f>
        <v>0.20719000000000001</v>
      </c>
      <c r="AF4" s="742">
        <f t="shared" si="3"/>
        <v>0.13643</v>
      </c>
      <c r="AG4" s="742">
        <f t="shared" ref="AG4:AH4" si="4">AG29+AG54+AG79+AG104</f>
        <v>0.11023000000000001</v>
      </c>
      <c r="AH4" s="742">
        <f t="shared" si="4"/>
        <v>0.10581</v>
      </c>
      <c r="AI4" s="742">
        <f t="shared" ref="AI4" si="5">AI29+AI54+AI79+AI104</f>
        <v>9.0719999999999995E-2</v>
      </c>
    </row>
    <row r="5" spans="1:35" x14ac:dyDescent="0.2">
      <c r="A5" t="s">
        <v>37</v>
      </c>
      <c r="B5" s="34" t="s">
        <v>50</v>
      </c>
      <c r="C5" s="36" t="s">
        <v>51</v>
      </c>
      <c r="D5" s="34"/>
      <c r="E5" s="34"/>
      <c r="F5" s="34"/>
      <c r="G5" s="34"/>
      <c r="H5" s="34"/>
      <c r="I5" s="34"/>
      <c r="J5" s="34"/>
      <c r="K5" s="34"/>
      <c r="L5" s="742">
        <f t="shared" ref="L5:X5" si="6">L30+L55+L80+L105</f>
        <v>0.80242999999999998</v>
      </c>
      <c r="M5" s="742">
        <f t="shared" si="6"/>
        <v>0.45222999999999997</v>
      </c>
      <c r="N5" s="742">
        <f t="shared" si="6"/>
        <v>0.36792000000000002</v>
      </c>
      <c r="O5" s="742">
        <f t="shared" si="6"/>
        <v>0.27446999999999999</v>
      </c>
      <c r="P5" s="742">
        <f t="shared" si="6"/>
        <v>0.26602999999999999</v>
      </c>
      <c r="Q5" s="742">
        <f t="shared" si="6"/>
        <v>0.31180999999999998</v>
      </c>
      <c r="R5" s="742">
        <f t="shared" si="6"/>
        <v>0.35496</v>
      </c>
      <c r="S5" s="742">
        <f t="shared" si="6"/>
        <v>0.33571000000000001</v>
      </c>
      <c r="T5" s="742">
        <f t="shared" si="6"/>
        <v>0.50880000000000003</v>
      </c>
      <c r="U5" s="742">
        <f t="shared" si="6"/>
        <v>0.49883999999999995</v>
      </c>
      <c r="V5" s="742">
        <f t="shared" si="6"/>
        <v>0.49602000000000002</v>
      </c>
      <c r="W5" s="742">
        <f t="shared" si="6"/>
        <v>0.20548999999999998</v>
      </c>
      <c r="X5" s="742">
        <f t="shared" si="6"/>
        <v>0.61763000000000012</v>
      </c>
      <c r="Y5" s="742">
        <f t="shared" si="1"/>
        <v>0.63959999999999995</v>
      </c>
      <c r="Z5" s="742">
        <f t="shared" si="1"/>
        <v>0.82472000000000001</v>
      </c>
      <c r="AA5" s="742">
        <f t="shared" si="2"/>
        <v>1.0861099999999999</v>
      </c>
      <c r="AB5" s="742">
        <f t="shared" si="2"/>
        <v>0.84565999999999986</v>
      </c>
      <c r="AC5" s="742">
        <f t="shared" si="2"/>
        <v>0.92734000000000005</v>
      </c>
      <c r="AD5" s="742">
        <f t="shared" si="2"/>
        <v>0.80609913875598094</v>
      </c>
      <c r="AE5" s="742">
        <f t="shared" ref="AE5:AF5" si="7">AE30+AE55+AE80+AE105</f>
        <v>0.65884576719576704</v>
      </c>
      <c r="AF5" s="742">
        <f t="shared" si="7"/>
        <v>0.84150719887955183</v>
      </c>
      <c r="AG5" s="742">
        <f t="shared" ref="AG5:AH5" si="8">AG30+AG55+AG80+AG105</f>
        <v>0.87496688963210711</v>
      </c>
      <c r="AH5" s="742">
        <f t="shared" si="8"/>
        <v>0.92131217391304365</v>
      </c>
      <c r="AI5" s="742">
        <f t="shared" ref="AI5" si="9">AI30+AI55+AI80+AI105</f>
        <v>1.119416121212121</v>
      </c>
    </row>
    <row r="6" spans="1:35" x14ac:dyDescent="0.2">
      <c r="A6" t="s">
        <v>37</v>
      </c>
      <c r="B6" s="34" t="s">
        <v>52</v>
      </c>
      <c r="C6" s="36" t="s">
        <v>53</v>
      </c>
      <c r="D6" s="34"/>
      <c r="E6" s="34"/>
      <c r="F6" s="34"/>
      <c r="G6" s="34"/>
      <c r="H6" s="34"/>
      <c r="I6" s="34"/>
      <c r="J6" s="34"/>
      <c r="K6" s="34"/>
      <c r="L6" s="742">
        <f t="shared" ref="L6:X6" si="10">L31+L56+L81+L106</f>
        <v>0</v>
      </c>
      <c r="M6" s="742">
        <f t="shared" si="10"/>
        <v>0</v>
      </c>
      <c r="N6" s="742">
        <f t="shared" si="10"/>
        <v>0</v>
      </c>
      <c r="O6" s="742">
        <f t="shared" si="10"/>
        <v>0</v>
      </c>
      <c r="P6" s="742">
        <f t="shared" si="10"/>
        <v>0</v>
      </c>
      <c r="Q6" s="742">
        <f t="shared" si="10"/>
        <v>0</v>
      </c>
      <c r="R6" s="742">
        <f t="shared" si="10"/>
        <v>0</v>
      </c>
      <c r="S6" s="742">
        <f t="shared" si="10"/>
        <v>0</v>
      </c>
      <c r="T6" s="742">
        <f t="shared" si="10"/>
        <v>0</v>
      </c>
      <c r="U6" s="742">
        <f t="shared" si="10"/>
        <v>0</v>
      </c>
      <c r="V6" s="742">
        <f t="shared" si="10"/>
        <v>0</v>
      </c>
      <c r="W6" s="742">
        <f t="shared" si="10"/>
        <v>0</v>
      </c>
      <c r="X6" s="742">
        <f t="shared" si="10"/>
        <v>0</v>
      </c>
      <c r="Y6" s="742">
        <f t="shared" si="1"/>
        <v>0</v>
      </c>
      <c r="Z6" s="742">
        <f t="shared" si="1"/>
        <v>0</v>
      </c>
      <c r="AA6" s="742">
        <f t="shared" si="2"/>
        <v>0</v>
      </c>
      <c r="AB6" s="742">
        <f t="shared" si="2"/>
        <v>0</v>
      </c>
      <c r="AC6" s="742">
        <f t="shared" si="2"/>
        <v>0</v>
      </c>
      <c r="AD6" s="742">
        <f t="shared" si="2"/>
        <v>0</v>
      </c>
      <c r="AE6" s="742">
        <f t="shared" ref="AE6:AF6" si="11">AE31+AE56+AE81+AE106</f>
        <v>0</v>
      </c>
      <c r="AF6" s="742">
        <f t="shared" si="11"/>
        <v>0</v>
      </c>
      <c r="AG6" s="742">
        <f t="shared" ref="AG6:AH6" si="12">AG31+AG56+AG81+AG106</f>
        <v>0</v>
      </c>
      <c r="AH6" s="742">
        <f t="shared" si="12"/>
        <v>0</v>
      </c>
      <c r="AI6" s="742">
        <f t="shared" ref="AI6" si="13">AI31+AI56+AI81+AI106</f>
        <v>0</v>
      </c>
    </row>
    <row r="7" spans="1:35" x14ac:dyDescent="0.2">
      <c r="A7" t="s">
        <v>37</v>
      </c>
      <c r="B7" s="34" t="s">
        <v>54</v>
      </c>
      <c r="C7" s="36" t="s">
        <v>55</v>
      </c>
      <c r="D7" s="34"/>
      <c r="E7" s="34"/>
      <c r="F7" s="34"/>
      <c r="G7" s="34"/>
      <c r="H7" s="34"/>
      <c r="I7" s="34"/>
      <c r="J7" s="34"/>
      <c r="K7" s="34"/>
      <c r="L7" s="742">
        <f t="shared" ref="L7:X7" si="14">L32+L57+L82+L107</f>
        <v>1.6575700000000002</v>
      </c>
      <c r="M7" s="742">
        <f t="shared" si="14"/>
        <v>1.6859499999999998</v>
      </c>
      <c r="N7" s="742">
        <f t="shared" si="14"/>
        <v>1.6418900000000001</v>
      </c>
      <c r="O7" s="742">
        <f t="shared" si="14"/>
        <v>1.8601699999999999</v>
      </c>
      <c r="P7" s="742">
        <f t="shared" si="14"/>
        <v>1.63842</v>
      </c>
      <c r="Q7" s="742">
        <f t="shared" si="14"/>
        <v>1.9537200000000001</v>
      </c>
      <c r="R7" s="742">
        <f t="shared" si="14"/>
        <v>2.5421799999999997</v>
      </c>
      <c r="S7" s="742">
        <f t="shared" si="14"/>
        <v>2.6221299999999998</v>
      </c>
      <c r="T7" s="742">
        <f t="shared" si="14"/>
        <v>2.3389500000000001</v>
      </c>
      <c r="U7" s="742">
        <f t="shared" si="14"/>
        <v>2.1229100000000001</v>
      </c>
      <c r="V7" s="742">
        <f t="shared" si="14"/>
        <v>0.46394999999999997</v>
      </c>
      <c r="W7" s="742">
        <f t="shared" si="14"/>
        <v>0.28184000000000003</v>
      </c>
      <c r="X7" s="742">
        <f t="shared" si="14"/>
        <v>0.32081999999999999</v>
      </c>
      <c r="Y7" s="742">
        <f t="shared" si="1"/>
        <v>0.37656999999999996</v>
      </c>
      <c r="Z7" s="742">
        <f t="shared" si="1"/>
        <v>0.42232000000000003</v>
      </c>
      <c r="AA7" s="742">
        <f t="shared" si="2"/>
        <v>0.43023999999999996</v>
      </c>
      <c r="AB7" s="742">
        <f t="shared" si="2"/>
        <v>0.45999999999999996</v>
      </c>
      <c r="AC7" s="742">
        <f t="shared" si="2"/>
        <v>0.52091999999999994</v>
      </c>
      <c r="AD7" s="742">
        <f t="shared" si="2"/>
        <v>0.52322000000000002</v>
      </c>
      <c r="AE7" s="742">
        <f t="shared" ref="AE7:AF7" si="15">AE32+AE57+AE82+AE107</f>
        <v>0.47541999999999995</v>
      </c>
      <c r="AF7" s="742">
        <f t="shared" si="15"/>
        <v>0.54088999999999998</v>
      </c>
      <c r="AG7" s="742">
        <f t="shared" ref="AG7:AH7" si="16">AG32+AG57+AG82+AG107</f>
        <v>0.72650000000000015</v>
      </c>
      <c r="AH7" s="742">
        <f t="shared" si="16"/>
        <v>0.77278000000000002</v>
      </c>
      <c r="AI7" s="742">
        <f t="shared" ref="AI7" si="17">AI32+AI57+AI82+AI107</f>
        <v>0.84431</v>
      </c>
    </row>
    <row r="8" spans="1:35" x14ac:dyDescent="0.2">
      <c r="A8" t="s">
        <v>37</v>
      </c>
      <c r="B8" s="34" t="s">
        <v>56</v>
      </c>
      <c r="C8" s="36" t="s">
        <v>57</v>
      </c>
      <c r="D8" s="34"/>
      <c r="E8" s="34"/>
      <c r="F8" s="34"/>
      <c r="G8" s="34"/>
      <c r="H8" s="34"/>
      <c r="I8" s="34"/>
      <c r="J8" s="34"/>
      <c r="K8" s="34"/>
      <c r="L8" s="742">
        <f t="shared" ref="L8:X8" si="18">L33+L58+L83+L108</f>
        <v>1.9289999999999998E-2</v>
      </c>
      <c r="M8" s="742">
        <f t="shared" si="18"/>
        <v>2.6620000000000001E-2</v>
      </c>
      <c r="N8" s="742">
        <f t="shared" si="18"/>
        <v>2.3E-2</v>
      </c>
      <c r="O8" s="742">
        <f t="shared" si="18"/>
        <v>2.298E-2</v>
      </c>
      <c r="P8" s="742">
        <f t="shared" si="18"/>
        <v>2.7080000000000003E-2</v>
      </c>
      <c r="Q8" s="742">
        <f t="shared" si="18"/>
        <v>2.5090000000000001E-2</v>
      </c>
      <c r="R8" s="742">
        <f t="shared" si="18"/>
        <v>3.0110000000000001E-2</v>
      </c>
      <c r="S8" s="742">
        <f t="shared" si="18"/>
        <v>4.3359999999999996E-2</v>
      </c>
      <c r="T8" s="742">
        <f t="shared" si="18"/>
        <v>4.5589999999999999E-2</v>
      </c>
      <c r="U8" s="742">
        <f t="shared" si="18"/>
        <v>7.1590000000000001E-2</v>
      </c>
      <c r="V8" s="742">
        <f t="shared" si="18"/>
        <v>7.6990000000000003E-2</v>
      </c>
      <c r="W8" s="742">
        <f t="shared" si="18"/>
        <v>7.1720000000000006E-2</v>
      </c>
      <c r="X8" s="742">
        <f t="shared" si="18"/>
        <v>6.8239999999999995E-2</v>
      </c>
      <c r="Y8" s="742">
        <f t="shared" si="1"/>
        <v>5.271E-2</v>
      </c>
      <c r="Z8" s="742">
        <f t="shared" si="1"/>
        <v>3.2909999999999995E-2</v>
      </c>
      <c r="AA8" s="742">
        <f t="shared" si="2"/>
        <v>2.7660000000000001E-2</v>
      </c>
      <c r="AB8" s="742">
        <f t="shared" si="2"/>
        <v>3.2399999999999998E-2</v>
      </c>
      <c r="AC8" s="742">
        <f t="shared" si="2"/>
        <v>3.3259999999999998E-2</v>
      </c>
      <c r="AD8" s="742">
        <f t="shared" si="2"/>
        <v>3.4630000000000001E-2</v>
      </c>
      <c r="AE8" s="742">
        <f t="shared" ref="AE8:AF8" si="19">AE33+AE58+AE83+AE108</f>
        <v>3.6240000000000001E-2</v>
      </c>
      <c r="AF8" s="742">
        <f t="shared" si="19"/>
        <v>3.875E-2</v>
      </c>
      <c r="AG8" s="742">
        <f t="shared" ref="AG8:AH8" si="20">AG33+AG58+AG83+AG108</f>
        <v>4.7729999999999995E-2</v>
      </c>
      <c r="AH8" s="742">
        <f t="shared" si="20"/>
        <v>4.5310000000000003E-2</v>
      </c>
      <c r="AI8" s="742">
        <f t="shared" ref="AI8" si="21">AI33+AI58+AI83+AI108</f>
        <v>4.6950000000000006E-2</v>
      </c>
    </row>
    <row r="9" spans="1:35" x14ac:dyDescent="0.2">
      <c r="A9" t="s">
        <v>37</v>
      </c>
      <c r="B9" s="34" t="s">
        <v>58</v>
      </c>
      <c r="C9" s="36" t="s">
        <v>59</v>
      </c>
      <c r="D9" s="34"/>
      <c r="E9" s="34"/>
      <c r="F9" s="34"/>
      <c r="G9" s="34"/>
      <c r="H9" s="34"/>
      <c r="I9" s="34"/>
      <c r="J9" s="34"/>
      <c r="K9" s="34"/>
      <c r="L9" s="742">
        <f t="shared" ref="L9:X9" si="22">L34+L59+L84+L109</f>
        <v>3.6930800000000001</v>
      </c>
      <c r="M9" s="742">
        <f t="shared" si="22"/>
        <v>3.5209999999999999</v>
      </c>
      <c r="N9" s="742">
        <f t="shared" si="22"/>
        <v>2.67293</v>
      </c>
      <c r="O9" s="742">
        <f t="shared" si="22"/>
        <v>3.1846800000000002</v>
      </c>
      <c r="P9" s="742">
        <f t="shared" si="22"/>
        <v>3.5932000000000004</v>
      </c>
      <c r="Q9" s="742">
        <f t="shared" si="22"/>
        <v>4.3923800000000002</v>
      </c>
      <c r="R9" s="742">
        <f t="shared" si="22"/>
        <v>4.6082100000000006</v>
      </c>
      <c r="S9" s="742">
        <f t="shared" si="22"/>
        <v>3.63347</v>
      </c>
      <c r="T9" s="742">
        <f t="shared" si="22"/>
        <v>3.2099100000000003</v>
      </c>
      <c r="U9" s="742">
        <f t="shared" si="22"/>
        <v>3.4333</v>
      </c>
      <c r="V9" s="742">
        <f t="shared" si="22"/>
        <v>3.7219600000000002</v>
      </c>
      <c r="W9" s="742">
        <f t="shared" si="22"/>
        <v>3.1359700000000004</v>
      </c>
      <c r="X9" s="742">
        <f t="shared" si="22"/>
        <v>3.0440800000000001</v>
      </c>
      <c r="Y9" s="742">
        <f t="shared" si="1"/>
        <v>3.6213299999999999</v>
      </c>
      <c r="Z9" s="742">
        <f t="shared" si="1"/>
        <v>5.3544400000000003</v>
      </c>
      <c r="AA9" s="742">
        <f t="shared" si="2"/>
        <v>7.1992200000000004</v>
      </c>
      <c r="AB9" s="742">
        <f t="shared" si="2"/>
        <v>9.4363600000000005</v>
      </c>
      <c r="AC9" s="742">
        <f t="shared" si="2"/>
        <v>9.4247399999999999</v>
      </c>
      <c r="AD9" s="742">
        <f t="shared" si="2"/>
        <v>7.7470800000000004</v>
      </c>
      <c r="AE9" s="742">
        <f t="shared" ref="AE9:AF9" si="23">AE34+AE59+AE84+AE109</f>
        <v>4.9861599999999999</v>
      </c>
      <c r="AF9" s="742">
        <f t="shared" si="23"/>
        <v>4.8265000000000002</v>
      </c>
      <c r="AG9" s="742">
        <f t="shared" ref="AG9:AH9" si="24">AG34+AG59+AG84+AG109</f>
        <v>4.9317799999999998</v>
      </c>
      <c r="AH9" s="742">
        <f t="shared" si="24"/>
        <v>5.0115299999999996</v>
      </c>
      <c r="AI9" s="742">
        <f t="shared" ref="AI9" si="25">AI34+AI59+AI84+AI109</f>
        <v>4.1284000000000001</v>
      </c>
    </row>
    <row r="10" spans="1:35" x14ac:dyDescent="0.2">
      <c r="A10" t="s">
        <v>37</v>
      </c>
      <c r="B10" s="34" t="s">
        <v>60</v>
      </c>
      <c r="C10" s="36" t="s">
        <v>61</v>
      </c>
      <c r="D10" s="34"/>
      <c r="E10" s="34"/>
      <c r="F10" s="34"/>
      <c r="G10" s="34"/>
      <c r="H10" s="34"/>
      <c r="I10" s="34"/>
      <c r="J10" s="34"/>
      <c r="K10" s="34"/>
      <c r="L10" s="742">
        <f t="shared" ref="L10:X10" si="26">L35+L60+L85+L110</f>
        <v>8.8219500000000011</v>
      </c>
      <c r="M10" s="742">
        <f t="shared" si="26"/>
        <v>9.0741300000000003</v>
      </c>
      <c r="N10" s="742">
        <f t="shared" si="26"/>
        <v>9.1727999999999987</v>
      </c>
      <c r="O10" s="742">
        <f t="shared" si="26"/>
        <v>9.2524899999999999</v>
      </c>
      <c r="P10" s="742">
        <f t="shared" si="26"/>
        <v>9.7917099999999984</v>
      </c>
      <c r="Q10" s="742">
        <f t="shared" si="26"/>
        <v>10.427630000000001</v>
      </c>
      <c r="R10" s="742">
        <f t="shared" si="26"/>
        <v>9.9399599999999992</v>
      </c>
      <c r="S10" s="742">
        <f t="shared" si="26"/>
        <v>10.369199999999999</v>
      </c>
      <c r="T10" s="742">
        <f t="shared" si="26"/>
        <v>10.936070000000001</v>
      </c>
      <c r="U10" s="742">
        <f t="shared" si="26"/>
        <v>11.219619999999999</v>
      </c>
      <c r="V10" s="742">
        <f t="shared" si="26"/>
        <v>11.672779999999999</v>
      </c>
      <c r="W10" s="742">
        <f t="shared" si="26"/>
        <v>12.17183</v>
      </c>
      <c r="X10" s="742">
        <f t="shared" si="26"/>
        <v>12.24579</v>
      </c>
      <c r="Y10" s="742">
        <f t="shared" si="1"/>
        <v>12.316310000000001</v>
      </c>
      <c r="Z10" s="742">
        <f t="shared" si="1"/>
        <v>12.06606</v>
      </c>
      <c r="AA10" s="742">
        <f t="shared" si="2"/>
        <v>12.91947</v>
      </c>
      <c r="AB10" s="742">
        <f t="shared" si="2"/>
        <v>13.456069999999999</v>
      </c>
      <c r="AC10" s="742">
        <f t="shared" si="2"/>
        <v>13.465710000000001</v>
      </c>
      <c r="AD10" s="742">
        <f t="shared" si="2"/>
        <v>13.225340000000001</v>
      </c>
      <c r="AE10" s="742">
        <f t="shared" ref="AE10:AF10" si="27">AE35+AE60+AE85+AE110</f>
        <v>13.042719999999999</v>
      </c>
      <c r="AF10" s="742">
        <f t="shared" si="27"/>
        <v>12.965240000000001</v>
      </c>
      <c r="AG10" s="742">
        <f t="shared" ref="AG10:AH10" si="28">AG35+AG60+AG85+AG110</f>
        <v>13.546010000000001</v>
      </c>
      <c r="AH10" s="742">
        <f t="shared" si="28"/>
        <v>13.989740000000001</v>
      </c>
      <c r="AI10" s="742">
        <f t="shared" ref="AI10" si="29">AI35+AI60+AI85+AI110</f>
        <v>14.45435</v>
      </c>
    </row>
    <row r="11" spans="1:35" x14ac:dyDescent="0.2">
      <c r="A11" t="s">
        <v>37</v>
      </c>
      <c r="B11" s="34" t="s">
        <v>62</v>
      </c>
      <c r="C11" s="36" t="s">
        <v>63</v>
      </c>
      <c r="D11" s="34"/>
      <c r="E11" s="34"/>
      <c r="F11" s="34"/>
      <c r="G11" s="34"/>
      <c r="H11" s="34"/>
      <c r="I11" s="34"/>
      <c r="J11" s="34"/>
      <c r="K11" s="34"/>
      <c r="L11" s="742">
        <f t="shared" ref="L11:X11" si="30">L36+L61+L86+L111</f>
        <v>2.4214899999999999</v>
      </c>
      <c r="M11" s="742">
        <f t="shared" si="30"/>
        <v>2.5255299999999998</v>
      </c>
      <c r="N11" s="742">
        <f t="shared" si="30"/>
        <v>2.7473499999999995</v>
      </c>
      <c r="O11" s="742">
        <f t="shared" si="30"/>
        <v>2.8884499999999997</v>
      </c>
      <c r="P11" s="742">
        <f t="shared" si="30"/>
        <v>2.9165200000000002</v>
      </c>
      <c r="Q11" s="742">
        <f t="shared" si="30"/>
        <v>3.1976599999999999</v>
      </c>
      <c r="R11" s="742">
        <f t="shared" si="30"/>
        <v>3.1327099999999999</v>
      </c>
      <c r="S11" s="742">
        <f t="shared" si="30"/>
        <v>2.89113</v>
      </c>
      <c r="T11" s="742">
        <f t="shared" si="30"/>
        <v>2.80063</v>
      </c>
      <c r="U11" s="742">
        <f t="shared" si="30"/>
        <v>2.7529500000000002</v>
      </c>
      <c r="V11" s="742">
        <f t="shared" si="30"/>
        <v>2.8820000000000001</v>
      </c>
      <c r="W11" s="742">
        <f t="shared" si="30"/>
        <v>2.96997</v>
      </c>
      <c r="X11" s="742">
        <f t="shared" si="30"/>
        <v>3.0364700000000004</v>
      </c>
      <c r="Y11" s="742">
        <f t="shared" si="1"/>
        <v>2.9858700000000002</v>
      </c>
      <c r="Z11" s="742">
        <f t="shared" si="1"/>
        <v>2.8730000000000002</v>
      </c>
      <c r="AA11" s="742">
        <f t="shared" si="2"/>
        <v>2.9931399999999995</v>
      </c>
      <c r="AB11" s="742">
        <f t="shared" si="2"/>
        <v>2.9429100000000004</v>
      </c>
      <c r="AC11" s="742">
        <f t="shared" si="2"/>
        <v>3.1086100000000005</v>
      </c>
      <c r="AD11" s="742">
        <f t="shared" si="2"/>
        <v>2.9810499999999998</v>
      </c>
      <c r="AE11" s="742">
        <f t="shared" ref="AE11:AF11" si="31">AE36+AE61+AE86+AE111</f>
        <v>2.8854199999999999</v>
      </c>
      <c r="AF11" s="742">
        <f t="shared" si="31"/>
        <v>3.0508599999999997</v>
      </c>
      <c r="AG11" s="742">
        <f t="shared" ref="AG11:AH11" si="32">AG36+AG61+AG86+AG111</f>
        <v>3.0757699999999999</v>
      </c>
      <c r="AH11" s="742">
        <f t="shared" si="32"/>
        <v>3.2744400000000002</v>
      </c>
      <c r="AI11" s="742">
        <f t="shared" ref="AI11" si="33">AI36+AI61+AI86+AI111</f>
        <v>3.3303400000000001</v>
      </c>
    </row>
    <row r="12" spans="1:35" x14ac:dyDescent="0.2">
      <c r="A12" t="s">
        <v>37</v>
      </c>
      <c r="B12" s="34" t="s">
        <v>64</v>
      </c>
      <c r="C12" s="36" t="s">
        <v>65</v>
      </c>
      <c r="D12" s="34"/>
      <c r="E12" s="34"/>
      <c r="F12" s="34"/>
      <c r="G12" s="34"/>
      <c r="H12" s="34"/>
      <c r="I12" s="34"/>
      <c r="J12" s="34"/>
      <c r="K12" s="34"/>
      <c r="L12" s="742">
        <f t="shared" ref="L12:X12" si="34">L37+L62+L87+L112</f>
        <v>3.5113599999999998</v>
      </c>
      <c r="M12" s="742">
        <f t="shared" si="34"/>
        <v>3.4239800000000002</v>
      </c>
      <c r="N12" s="742">
        <f t="shared" si="34"/>
        <v>3.19956</v>
      </c>
      <c r="O12" s="742">
        <f t="shared" si="34"/>
        <v>2.9230499999999999</v>
      </c>
      <c r="P12" s="742">
        <f t="shared" si="34"/>
        <v>3.0027200000000001</v>
      </c>
      <c r="Q12" s="742">
        <f t="shared" si="34"/>
        <v>3.2530299999999999</v>
      </c>
      <c r="R12" s="742">
        <f t="shared" si="34"/>
        <v>3.16866</v>
      </c>
      <c r="S12" s="742">
        <f t="shared" si="34"/>
        <v>3.2723599999999999</v>
      </c>
      <c r="T12" s="742">
        <f t="shared" si="34"/>
        <v>3.7367900000000001</v>
      </c>
      <c r="U12" s="742">
        <f t="shared" si="34"/>
        <v>3.7440500000000005</v>
      </c>
      <c r="V12" s="742">
        <f t="shared" si="34"/>
        <v>3.7448699999999997</v>
      </c>
      <c r="W12" s="742">
        <f t="shared" si="34"/>
        <v>3.6953499999999999</v>
      </c>
      <c r="X12" s="742">
        <f t="shared" si="34"/>
        <v>3.8996</v>
      </c>
      <c r="Y12" s="742">
        <f t="shared" si="1"/>
        <v>3.8762500000000002</v>
      </c>
      <c r="Z12" s="742">
        <f t="shared" si="1"/>
        <v>3.7242799999999998</v>
      </c>
      <c r="AA12" s="742">
        <f t="shared" si="2"/>
        <v>3.9099599999999999</v>
      </c>
      <c r="AB12" s="742">
        <f t="shared" si="2"/>
        <v>4.1802299999999999</v>
      </c>
      <c r="AC12" s="742">
        <f t="shared" si="2"/>
        <v>4.0777399999999995</v>
      </c>
      <c r="AD12" s="742">
        <f t="shared" si="2"/>
        <v>4.2799999999999994</v>
      </c>
      <c r="AE12" s="742">
        <f t="shared" ref="AE12:AF12" si="35">AE37+AE62+AE87+AE112</f>
        <v>4.3636600000000003</v>
      </c>
      <c r="AF12" s="742">
        <f t="shared" si="35"/>
        <v>4.4142199999999994</v>
      </c>
      <c r="AG12" s="742">
        <f t="shared" ref="AG12:AH12" si="36">AG37+AG62+AG87+AG112</f>
        <v>4.7440000000000007</v>
      </c>
      <c r="AH12" s="742">
        <f t="shared" si="36"/>
        <v>4.9534899999999995</v>
      </c>
      <c r="AI12" s="742">
        <f t="shared" ref="AI12" si="37">AI37+AI62+AI87+AI112</f>
        <v>4.8707699999999994</v>
      </c>
    </row>
    <row r="13" spans="1:35" x14ac:dyDescent="0.2">
      <c r="A13" t="s">
        <v>37</v>
      </c>
      <c r="B13" s="34" t="s">
        <v>66</v>
      </c>
      <c r="C13" s="111" t="s">
        <v>917</v>
      </c>
      <c r="D13" s="34"/>
      <c r="E13" s="34"/>
      <c r="F13" s="34"/>
      <c r="G13" s="34"/>
      <c r="H13" s="34"/>
      <c r="I13" s="34"/>
      <c r="J13" s="34"/>
      <c r="K13" s="34"/>
      <c r="L13" s="742">
        <f t="shared" ref="L13:X13" si="38">L38+L63+L88+L113</f>
        <v>0</v>
      </c>
      <c r="M13" s="742">
        <f t="shared" si="38"/>
        <v>0</v>
      </c>
      <c r="N13" s="742">
        <f t="shared" si="38"/>
        <v>0</v>
      </c>
      <c r="O13" s="742">
        <f t="shared" si="38"/>
        <v>0</v>
      </c>
      <c r="P13" s="742">
        <f t="shared" si="38"/>
        <v>0</v>
      </c>
      <c r="Q13" s="742">
        <f t="shared" si="38"/>
        <v>0</v>
      </c>
      <c r="R13" s="742">
        <f t="shared" si="38"/>
        <v>0</v>
      </c>
      <c r="S13" s="742">
        <f t="shared" si="38"/>
        <v>0</v>
      </c>
      <c r="T13" s="742">
        <f t="shared" si="38"/>
        <v>0</v>
      </c>
      <c r="U13" s="742">
        <f t="shared" si="38"/>
        <v>0</v>
      </c>
      <c r="V13" s="742">
        <f t="shared" si="38"/>
        <v>1.1000000000000001E-3</v>
      </c>
      <c r="W13" s="742">
        <f t="shared" si="38"/>
        <v>8.8425000000000014E-3</v>
      </c>
      <c r="X13" s="742">
        <f t="shared" si="38"/>
        <v>1.6997500000000002E-2</v>
      </c>
      <c r="Y13" s="742">
        <f t="shared" si="1"/>
        <v>1.9652500000000003E-2</v>
      </c>
      <c r="Z13" s="742">
        <f t="shared" si="1"/>
        <v>2.9424999999999996E-2</v>
      </c>
      <c r="AA13" s="742">
        <f t="shared" si="2"/>
        <v>3.510499999999999E-2</v>
      </c>
      <c r="AB13" s="742">
        <f t="shared" si="2"/>
        <v>8.5052500000000003E-2</v>
      </c>
      <c r="AC13" s="742">
        <f t="shared" si="2"/>
        <v>0.13166750000000002</v>
      </c>
      <c r="AD13" s="742">
        <f t="shared" si="2"/>
        <v>0.16186</v>
      </c>
      <c r="AE13" s="742">
        <f t="shared" ref="AE13:AF13" si="39">AE38+AE63+AE88+AE113</f>
        <v>0.28756499999999996</v>
      </c>
      <c r="AF13" s="742">
        <f t="shared" si="39"/>
        <v>0.48268999999999984</v>
      </c>
      <c r="AG13" s="742">
        <f t="shared" ref="AG13:AH13" si="40">AG38+AG63+AG88+AG113</f>
        <v>0.32377750000000005</v>
      </c>
      <c r="AH13" s="742">
        <f t="shared" si="40"/>
        <v>0.40444500000000005</v>
      </c>
      <c r="AI13" s="742">
        <f t="shared" ref="AI13" si="41">AI38+AI63+AI88+AI113</f>
        <v>0.42702499999999999</v>
      </c>
    </row>
    <row r="14" spans="1:35" x14ac:dyDescent="0.2">
      <c r="A14" t="s">
        <v>37</v>
      </c>
      <c r="B14" s="34" t="s">
        <v>67</v>
      </c>
      <c r="C14" s="36" t="s">
        <v>68</v>
      </c>
      <c r="D14" s="34"/>
      <c r="E14" s="34"/>
      <c r="F14" s="34"/>
      <c r="G14" s="34"/>
      <c r="H14" s="34"/>
      <c r="I14" s="34"/>
      <c r="J14" s="34"/>
      <c r="K14" s="34"/>
      <c r="L14" s="742">
        <f t="shared" ref="L14:X14" si="42">L39+L64+L89+L114</f>
        <v>1.3863099999999999</v>
      </c>
      <c r="M14" s="742">
        <f t="shared" si="42"/>
        <v>1.52742</v>
      </c>
      <c r="N14" s="742">
        <f t="shared" si="42"/>
        <v>1.37283</v>
      </c>
      <c r="O14" s="742">
        <f t="shared" si="42"/>
        <v>1.3113600000000001</v>
      </c>
      <c r="P14" s="742">
        <f t="shared" si="42"/>
        <v>1.6244999999999998</v>
      </c>
      <c r="Q14" s="742">
        <f t="shared" si="42"/>
        <v>1.9564300000000001</v>
      </c>
      <c r="R14" s="742">
        <f t="shared" si="42"/>
        <v>2.3034100000000004</v>
      </c>
      <c r="S14" s="742">
        <f t="shared" si="42"/>
        <v>2.3367100000000001</v>
      </c>
      <c r="T14" s="742">
        <f t="shared" si="42"/>
        <v>2.1069</v>
      </c>
      <c r="U14" s="742">
        <f t="shared" si="42"/>
        <v>1.95139</v>
      </c>
      <c r="V14" s="742">
        <f t="shared" si="42"/>
        <v>1.6677</v>
      </c>
      <c r="W14" s="742">
        <f t="shared" si="42"/>
        <v>1.59545</v>
      </c>
      <c r="X14" s="742">
        <f t="shared" si="42"/>
        <v>1.5809900000000001</v>
      </c>
      <c r="Y14" s="742">
        <f t="shared" si="1"/>
        <v>1.5748599999999999</v>
      </c>
      <c r="Z14" s="742">
        <f t="shared" si="1"/>
        <v>1.6826499999999998</v>
      </c>
      <c r="AA14" s="742">
        <f t="shared" si="2"/>
        <v>1.8044200000000001</v>
      </c>
      <c r="AB14" s="742">
        <f t="shared" si="2"/>
        <v>1.7864500000000001</v>
      </c>
      <c r="AC14" s="742">
        <f t="shared" si="2"/>
        <v>1.8464700000000001</v>
      </c>
      <c r="AD14" s="742">
        <f t="shared" si="2"/>
        <v>2.0204300000000002</v>
      </c>
      <c r="AE14" s="742">
        <f t="shared" ref="AE14:AF14" si="43">AE39+AE64+AE89+AE114</f>
        <v>2.1662599999999999</v>
      </c>
      <c r="AF14" s="742">
        <f t="shared" si="43"/>
        <v>2.4365300000000003</v>
      </c>
      <c r="AG14" s="742">
        <f t="shared" ref="AG14:AH14" si="44">AG39+AG64+AG89+AG114</f>
        <v>2.58582</v>
      </c>
      <c r="AH14" s="742">
        <f t="shared" si="44"/>
        <v>2.9577900000000001</v>
      </c>
      <c r="AI14" s="742">
        <f t="shared" ref="AI14" si="45">AI39+AI64+AI89+AI114</f>
        <v>3.1031200000000001</v>
      </c>
    </row>
    <row r="15" spans="1:35" x14ac:dyDescent="0.2">
      <c r="A15" t="s">
        <v>37</v>
      </c>
      <c r="B15" s="34" t="s">
        <v>69</v>
      </c>
      <c r="C15" s="36" t="s">
        <v>70</v>
      </c>
      <c r="D15" s="34"/>
      <c r="E15" s="34"/>
      <c r="F15" s="34"/>
      <c r="G15" s="34"/>
      <c r="H15" s="34"/>
      <c r="I15" s="34"/>
      <c r="J15" s="34"/>
      <c r="K15" s="34"/>
      <c r="L15" s="742">
        <f t="shared" ref="L15:X15" si="46">L40+L65+L90+L115</f>
        <v>0</v>
      </c>
      <c r="M15" s="742">
        <f t="shared" si="46"/>
        <v>0</v>
      </c>
      <c r="N15" s="742">
        <f t="shared" si="46"/>
        <v>0</v>
      </c>
      <c r="O15" s="742">
        <f t="shared" si="46"/>
        <v>0</v>
      </c>
      <c r="P15" s="742">
        <f t="shared" si="46"/>
        <v>0</v>
      </c>
      <c r="Q15" s="742">
        <f t="shared" si="46"/>
        <v>0</v>
      </c>
      <c r="R15" s="742">
        <f t="shared" si="46"/>
        <v>0</v>
      </c>
      <c r="S15" s="742">
        <f t="shared" si="46"/>
        <v>0</v>
      </c>
      <c r="T15" s="742">
        <f t="shared" si="46"/>
        <v>0</v>
      </c>
      <c r="U15" s="742">
        <f t="shared" si="46"/>
        <v>0</v>
      </c>
      <c r="V15" s="742">
        <f t="shared" si="46"/>
        <v>0</v>
      </c>
      <c r="W15" s="742">
        <f t="shared" si="46"/>
        <v>6.2799999999999991E-3</v>
      </c>
      <c r="X15" s="742">
        <f t="shared" si="46"/>
        <v>1.575E-2</v>
      </c>
      <c r="Y15" s="742">
        <f t="shared" si="1"/>
        <v>1.6029999999999999E-2</v>
      </c>
      <c r="Z15" s="742">
        <f t="shared" si="1"/>
        <v>1.6029999999999999E-2</v>
      </c>
      <c r="AA15" s="742">
        <f t="shared" si="2"/>
        <v>2.6110000000000001E-2</v>
      </c>
      <c r="AB15" s="742">
        <f t="shared" si="2"/>
        <v>2.5389999999999999E-2</v>
      </c>
      <c r="AC15" s="742">
        <f t="shared" si="2"/>
        <v>2.2509999999999999E-2</v>
      </c>
      <c r="AD15" s="742">
        <f t="shared" si="2"/>
        <v>2.4670000000000001E-2</v>
      </c>
      <c r="AE15" s="742">
        <f t="shared" ref="AE15:AF15" si="47">AE40+AE65+AE90+AE115</f>
        <v>2.2920000000000003E-2</v>
      </c>
      <c r="AF15" s="742">
        <f t="shared" si="47"/>
        <v>2.2749999999999999E-2</v>
      </c>
      <c r="AG15" s="742">
        <f t="shared" ref="AG15:AH15" si="48">AG40+AG65+AG90+AG115</f>
        <v>2.1000000000000001E-2</v>
      </c>
      <c r="AH15" s="742">
        <f t="shared" si="48"/>
        <v>2.0160000000000001E-2</v>
      </c>
      <c r="AI15" s="742">
        <f t="shared" ref="AI15" si="49">AI40+AI65+AI90+AI115</f>
        <v>2.0160000000000001E-2</v>
      </c>
    </row>
    <row r="16" spans="1:35" x14ac:dyDescent="0.2">
      <c r="A16" t="s">
        <v>37</v>
      </c>
      <c r="B16" s="34" t="s">
        <v>71</v>
      </c>
      <c r="C16" s="36" t="s">
        <v>72</v>
      </c>
      <c r="D16" s="34"/>
      <c r="E16" s="34"/>
      <c r="F16" s="34"/>
      <c r="G16" s="34"/>
      <c r="H16" s="34"/>
      <c r="I16" s="34"/>
      <c r="J16" s="34"/>
      <c r="K16" s="34"/>
      <c r="L16" s="742">
        <f t="shared" ref="L16:X16" si="50">L41+L66+L91+L116</f>
        <v>0</v>
      </c>
      <c r="M16" s="742">
        <f t="shared" si="50"/>
        <v>0</v>
      </c>
      <c r="N16" s="742">
        <f t="shared" si="50"/>
        <v>0</v>
      </c>
      <c r="O16" s="742">
        <f t="shared" si="50"/>
        <v>0</v>
      </c>
      <c r="P16" s="742">
        <f t="shared" si="50"/>
        <v>0</v>
      </c>
      <c r="Q16" s="742">
        <f t="shared" si="50"/>
        <v>0</v>
      </c>
      <c r="R16" s="742">
        <f t="shared" si="50"/>
        <v>0</v>
      </c>
      <c r="S16" s="742">
        <f t="shared" si="50"/>
        <v>0</v>
      </c>
      <c r="T16" s="742">
        <f t="shared" si="50"/>
        <v>0</v>
      </c>
      <c r="U16" s="742">
        <f t="shared" si="50"/>
        <v>0</v>
      </c>
      <c r="V16" s="742">
        <f t="shared" si="50"/>
        <v>1.39E-3</v>
      </c>
      <c r="W16" s="742">
        <f t="shared" si="50"/>
        <v>0</v>
      </c>
      <c r="X16" s="742">
        <f t="shared" si="50"/>
        <v>0</v>
      </c>
      <c r="Y16" s="742">
        <f t="shared" si="1"/>
        <v>0</v>
      </c>
      <c r="Z16" s="742">
        <f t="shared" si="1"/>
        <v>0</v>
      </c>
      <c r="AA16" s="742">
        <f t="shared" si="2"/>
        <v>0</v>
      </c>
      <c r="AB16" s="742">
        <f t="shared" si="2"/>
        <v>0</v>
      </c>
      <c r="AC16" s="742">
        <f t="shared" si="2"/>
        <v>0</v>
      </c>
      <c r="AD16" s="742">
        <f t="shared" si="2"/>
        <v>0</v>
      </c>
      <c r="AE16" s="742">
        <f t="shared" ref="AE16:AF16" si="51">AE41+AE66+AE91+AE116</f>
        <v>0</v>
      </c>
      <c r="AF16" s="742">
        <f t="shared" si="51"/>
        <v>0</v>
      </c>
      <c r="AG16" s="742">
        <f t="shared" ref="AG16:AH16" si="52">AG41+AG66+AG91+AG116</f>
        <v>0</v>
      </c>
      <c r="AH16" s="742">
        <f t="shared" si="52"/>
        <v>0</v>
      </c>
      <c r="AI16" s="742">
        <f t="shared" ref="AI16" si="53">AI41+AI66+AI91+AI116</f>
        <v>0</v>
      </c>
    </row>
    <row r="17" spans="1:35" x14ac:dyDescent="0.2">
      <c r="A17" t="s">
        <v>37</v>
      </c>
      <c r="B17" s="34" t="s">
        <v>73</v>
      </c>
      <c r="C17" s="36" t="s">
        <v>74</v>
      </c>
      <c r="D17" s="34"/>
      <c r="E17" s="34"/>
      <c r="F17" s="34"/>
      <c r="G17" s="34"/>
      <c r="H17" s="34"/>
      <c r="I17" s="34"/>
      <c r="J17" s="34"/>
      <c r="K17" s="34"/>
      <c r="L17" s="742">
        <f t="shared" ref="L17:X17" si="54">L42+L67+L92+L117</f>
        <v>0.11052000000000001</v>
      </c>
      <c r="M17" s="742">
        <f t="shared" si="54"/>
        <v>0.16261</v>
      </c>
      <c r="N17" s="742">
        <f t="shared" si="54"/>
        <v>8.6629999999999985E-2</v>
      </c>
      <c r="O17" s="742">
        <f t="shared" si="54"/>
        <v>8.4079999999999988E-2</v>
      </c>
      <c r="P17" s="742">
        <f t="shared" si="54"/>
        <v>9.0859999999999996E-2</v>
      </c>
      <c r="Q17" s="742">
        <f t="shared" si="54"/>
        <v>0.12670999999999999</v>
      </c>
      <c r="R17" s="742">
        <f t="shared" si="54"/>
        <v>0.18989</v>
      </c>
      <c r="S17" s="742">
        <f t="shared" si="54"/>
        <v>0.30573</v>
      </c>
      <c r="T17" s="742">
        <f t="shared" si="54"/>
        <v>0.40355000000000002</v>
      </c>
      <c r="U17" s="742">
        <f t="shared" si="54"/>
        <v>0.48104000000000002</v>
      </c>
      <c r="V17" s="742">
        <f t="shared" si="54"/>
        <v>0.53976000000000002</v>
      </c>
      <c r="W17" s="742">
        <f t="shared" si="54"/>
        <v>0.61120000000000008</v>
      </c>
      <c r="X17" s="742">
        <f t="shared" si="54"/>
        <v>0.66200999999999999</v>
      </c>
      <c r="Y17" s="742">
        <f t="shared" si="1"/>
        <v>0.74878</v>
      </c>
      <c r="Z17" s="742">
        <f t="shared" si="1"/>
        <v>0.86710999999999994</v>
      </c>
      <c r="AA17" s="742">
        <f t="shared" si="2"/>
        <v>0.92542000000000002</v>
      </c>
      <c r="AB17" s="742">
        <f t="shared" si="2"/>
        <v>0.95850999999999997</v>
      </c>
      <c r="AC17" s="742">
        <f t="shared" si="2"/>
        <v>1.0113799999999999</v>
      </c>
      <c r="AD17" s="742">
        <f t="shared" si="2"/>
        <v>1.1227099999999999</v>
      </c>
      <c r="AE17" s="742">
        <f t="shared" ref="AE17:AF17" si="55">AE42+AE67+AE92+AE117</f>
        <v>1.1370200000000001</v>
      </c>
      <c r="AF17" s="742">
        <f t="shared" si="55"/>
        <v>1.0947799999999999</v>
      </c>
      <c r="AG17" s="742">
        <f t="shared" ref="AG17:AH17" si="56">AG42+AG67+AG92+AG117</f>
        <v>1.16293</v>
      </c>
      <c r="AH17" s="742">
        <f t="shared" si="56"/>
        <v>1.18767</v>
      </c>
      <c r="AI17" s="742">
        <f t="shared" ref="AI17" si="57">AI42+AI67+AI92+AI117</f>
        <v>1.2847</v>
      </c>
    </row>
    <row r="18" spans="1:35" x14ac:dyDescent="0.2">
      <c r="A18" t="s">
        <v>37</v>
      </c>
      <c r="B18" s="34" t="s">
        <v>75</v>
      </c>
      <c r="C18" s="36" t="s">
        <v>76</v>
      </c>
      <c r="D18" s="34"/>
      <c r="E18" s="34"/>
      <c r="F18" s="34"/>
      <c r="G18" s="34"/>
      <c r="H18" s="34"/>
      <c r="I18" s="34"/>
      <c r="J18" s="34"/>
      <c r="K18" s="34"/>
      <c r="L18" s="742">
        <f t="shared" ref="L18:X18" si="58">L43+L68+L93+L118</f>
        <v>0.92116999999999993</v>
      </c>
      <c r="M18" s="742">
        <f t="shared" si="58"/>
        <v>1.0452899999999998</v>
      </c>
      <c r="N18" s="742">
        <f t="shared" si="58"/>
        <v>0.9926600000000001</v>
      </c>
      <c r="O18" s="742">
        <f t="shared" si="58"/>
        <v>1.0383</v>
      </c>
      <c r="P18" s="742">
        <f t="shared" si="58"/>
        <v>1.1452199999999999</v>
      </c>
      <c r="Q18" s="742">
        <f t="shared" si="58"/>
        <v>1.3551099999999998</v>
      </c>
      <c r="R18" s="742">
        <f t="shared" si="58"/>
        <v>1.3232299999999999</v>
      </c>
      <c r="S18" s="742">
        <f t="shared" si="58"/>
        <v>1.40774</v>
      </c>
      <c r="T18" s="742">
        <f t="shared" si="58"/>
        <v>1.2861799999999999</v>
      </c>
      <c r="U18" s="742">
        <f t="shared" si="58"/>
        <v>1.1338700000000002</v>
      </c>
      <c r="V18" s="742">
        <f t="shared" si="58"/>
        <v>1.1742900000000001</v>
      </c>
      <c r="W18" s="742">
        <f t="shared" si="58"/>
        <v>1.28315</v>
      </c>
      <c r="X18" s="742">
        <f t="shared" si="58"/>
        <v>1.2206699999999999</v>
      </c>
      <c r="Y18" s="742">
        <f t="shared" si="1"/>
        <v>1.18188</v>
      </c>
      <c r="Z18" s="742">
        <f t="shared" si="1"/>
        <v>1.1492199999999999</v>
      </c>
      <c r="AA18" s="742">
        <f t="shared" si="2"/>
        <v>1.28234</v>
      </c>
      <c r="AB18" s="742">
        <f t="shared" si="2"/>
        <v>1.2880500000000001</v>
      </c>
      <c r="AC18" s="742">
        <f t="shared" si="2"/>
        <v>1.10907</v>
      </c>
      <c r="AD18" s="742">
        <f t="shared" si="2"/>
        <v>1.09178</v>
      </c>
      <c r="AE18" s="742">
        <f t="shared" ref="AE18:AF18" si="59">AE43+AE68+AE93+AE118</f>
        <v>1.21458</v>
      </c>
      <c r="AF18" s="742">
        <f t="shared" si="59"/>
        <v>1.6678299999999999</v>
      </c>
      <c r="AG18" s="742">
        <f t="shared" ref="AG18:AH18" si="60">AG43+AG68+AG93+AG118</f>
        <v>1.7074600000000002</v>
      </c>
      <c r="AH18" s="742">
        <f t="shared" si="60"/>
        <v>1.3980199999999998</v>
      </c>
      <c r="AI18" s="742">
        <f t="shared" ref="AI18" si="61">AI43+AI68+AI93+AI118</f>
        <v>1.4714400000000001</v>
      </c>
    </row>
    <row r="19" spans="1:35" x14ac:dyDescent="0.2">
      <c r="A19" t="s">
        <v>37</v>
      </c>
      <c r="B19" s="34" t="s">
        <v>77</v>
      </c>
      <c r="C19" s="36" t="s">
        <v>78</v>
      </c>
      <c r="D19" s="34"/>
      <c r="E19" s="34"/>
      <c r="F19" s="34"/>
      <c r="G19" s="34"/>
      <c r="H19" s="34"/>
      <c r="I19" s="34"/>
      <c r="J19" s="34"/>
      <c r="K19" s="34"/>
      <c r="L19" s="742">
        <f t="shared" ref="L19:X19" si="62">L44+L69+L94+L119</f>
        <v>0</v>
      </c>
      <c r="M19" s="742">
        <f t="shared" si="62"/>
        <v>0</v>
      </c>
      <c r="N19" s="742">
        <f t="shared" si="62"/>
        <v>0</v>
      </c>
      <c r="O19" s="742">
        <f t="shared" si="62"/>
        <v>0</v>
      </c>
      <c r="P19" s="742">
        <f t="shared" si="62"/>
        <v>0</v>
      </c>
      <c r="Q19" s="742">
        <f t="shared" si="62"/>
        <v>0</v>
      </c>
      <c r="R19" s="742">
        <f t="shared" si="62"/>
        <v>0</v>
      </c>
      <c r="S19" s="742">
        <f t="shared" si="62"/>
        <v>0</v>
      </c>
      <c r="T19" s="742">
        <f t="shared" si="62"/>
        <v>0</v>
      </c>
      <c r="U19" s="742">
        <f t="shared" si="62"/>
        <v>0</v>
      </c>
      <c r="V19" s="742">
        <f t="shared" si="62"/>
        <v>0</v>
      </c>
      <c r="W19" s="742">
        <f t="shared" si="62"/>
        <v>0</v>
      </c>
      <c r="X19" s="742">
        <f t="shared" si="62"/>
        <v>2.8499999999999997E-3</v>
      </c>
      <c r="Y19" s="742">
        <f t="shared" si="1"/>
        <v>6.6899999999999998E-3</v>
      </c>
      <c r="Z19" s="742">
        <f t="shared" si="1"/>
        <v>5.7000000000000002E-3</v>
      </c>
      <c r="AA19" s="742">
        <f t="shared" si="2"/>
        <v>5.4799999999999996E-3</v>
      </c>
      <c r="AB19" s="742">
        <f t="shared" si="2"/>
        <v>5.5999999999999999E-3</v>
      </c>
      <c r="AC19" s="742">
        <f t="shared" si="2"/>
        <v>4.4999999999999997E-3</v>
      </c>
      <c r="AD19" s="742">
        <f t="shared" si="2"/>
        <v>3.3E-3</v>
      </c>
      <c r="AE19" s="742">
        <f t="shared" ref="AE19:AF19" si="63">AE44+AE69+AE94+AE119</f>
        <v>2.15E-3</v>
      </c>
      <c r="AF19" s="742">
        <f t="shared" si="63"/>
        <v>2.4599999999999999E-3</v>
      </c>
      <c r="AG19" s="742">
        <f t="shared" ref="AG19:AH19" si="64">AG44+AG69+AG94+AG119</f>
        <v>2.4599999999999999E-3</v>
      </c>
      <c r="AH19" s="742">
        <f t="shared" si="64"/>
        <v>2.4599999999999999E-3</v>
      </c>
      <c r="AI19" s="742">
        <f t="shared" ref="AI19" si="65">AI44+AI69+AI94+AI119</f>
        <v>2.4599999999999999E-3</v>
      </c>
    </row>
    <row r="20" spans="1:35" x14ac:dyDescent="0.2">
      <c r="A20" t="s">
        <v>37</v>
      </c>
      <c r="B20" s="34" t="s">
        <v>79</v>
      </c>
      <c r="C20" s="36" t="s">
        <v>80</v>
      </c>
      <c r="D20" s="34"/>
      <c r="E20" s="34"/>
      <c r="F20" s="34"/>
      <c r="G20" s="34"/>
      <c r="H20" s="34"/>
      <c r="I20" s="34"/>
      <c r="J20" s="34"/>
      <c r="K20" s="34"/>
      <c r="L20" s="742">
        <f t="shared" ref="L20:X20" si="66">L45+L70+L95+L120</f>
        <v>0</v>
      </c>
      <c r="M20" s="742">
        <f t="shared" si="66"/>
        <v>0</v>
      </c>
      <c r="N20" s="742">
        <f t="shared" si="66"/>
        <v>0</v>
      </c>
      <c r="O20" s="742">
        <f t="shared" si="66"/>
        <v>0</v>
      </c>
      <c r="P20" s="742">
        <f t="shared" si="66"/>
        <v>0</v>
      </c>
      <c r="Q20" s="742">
        <f t="shared" si="66"/>
        <v>0</v>
      </c>
      <c r="R20" s="742">
        <f t="shared" si="66"/>
        <v>0</v>
      </c>
      <c r="S20" s="742">
        <f t="shared" si="66"/>
        <v>0</v>
      </c>
      <c r="T20" s="742">
        <f t="shared" si="66"/>
        <v>0</v>
      </c>
      <c r="U20" s="742">
        <f t="shared" si="66"/>
        <v>0</v>
      </c>
      <c r="V20" s="742">
        <f t="shared" si="66"/>
        <v>0</v>
      </c>
      <c r="W20" s="742">
        <f t="shared" si="66"/>
        <v>0</v>
      </c>
      <c r="X20" s="742">
        <f t="shared" si="66"/>
        <v>0</v>
      </c>
      <c r="Y20" s="742">
        <f t="shared" si="1"/>
        <v>0</v>
      </c>
      <c r="Z20" s="742">
        <f t="shared" si="1"/>
        <v>0</v>
      </c>
      <c r="AA20" s="742">
        <f t="shared" si="2"/>
        <v>0</v>
      </c>
      <c r="AB20" s="742">
        <f t="shared" si="2"/>
        <v>0</v>
      </c>
      <c r="AC20" s="742">
        <f t="shared" si="2"/>
        <v>0</v>
      </c>
      <c r="AD20" s="742">
        <f t="shared" si="2"/>
        <v>0</v>
      </c>
      <c r="AE20" s="742">
        <f t="shared" ref="AE20:AF20" si="67">AE45+AE70+AE95+AE120</f>
        <v>0</v>
      </c>
      <c r="AF20" s="742">
        <f t="shared" si="67"/>
        <v>0</v>
      </c>
      <c r="AG20" s="742">
        <f t="shared" ref="AG20:AH20" si="68">AG45+AG70+AG95+AG120</f>
        <v>0</v>
      </c>
      <c r="AH20" s="742">
        <f t="shared" si="68"/>
        <v>0</v>
      </c>
      <c r="AI20" s="742">
        <f t="shared" ref="AI20" si="69">AI45+AI70+AI95+AI120</f>
        <v>0</v>
      </c>
    </row>
    <row r="21" spans="1:35" hidden="1" outlineLevel="1" x14ac:dyDescent="0.2">
      <c r="A21" t="s">
        <v>37</v>
      </c>
      <c r="B21" s="34" t="s">
        <v>81</v>
      </c>
      <c r="C21" s="34" t="s">
        <v>82</v>
      </c>
      <c r="D21" s="34"/>
      <c r="E21" s="34"/>
      <c r="F21" s="34"/>
      <c r="G21" s="34"/>
      <c r="H21" s="34"/>
      <c r="I21" s="34"/>
      <c r="J21" s="34"/>
      <c r="K21" s="34"/>
      <c r="L21" s="742">
        <f t="shared" ref="L21:X21" si="70">L46+L71+L96+L121</f>
        <v>0</v>
      </c>
      <c r="M21" s="742">
        <f t="shared" si="70"/>
        <v>0</v>
      </c>
      <c r="N21" s="742">
        <f t="shared" si="70"/>
        <v>0</v>
      </c>
      <c r="O21" s="742">
        <f t="shared" si="70"/>
        <v>0</v>
      </c>
      <c r="P21" s="742">
        <f t="shared" si="70"/>
        <v>0</v>
      </c>
      <c r="Q21" s="742">
        <f t="shared" si="70"/>
        <v>0</v>
      </c>
      <c r="R21" s="742">
        <f t="shared" si="70"/>
        <v>0</v>
      </c>
      <c r="S21" s="742">
        <f t="shared" si="70"/>
        <v>0</v>
      </c>
      <c r="T21" s="742">
        <f t="shared" si="70"/>
        <v>0</v>
      </c>
      <c r="U21" s="742">
        <f t="shared" si="70"/>
        <v>0</v>
      </c>
      <c r="V21" s="742">
        <f t="shared" si="70"/>
        <v>0</v>
      </c>
      <c r="W21" s="742">
        <f t="shared" si="70"/>
        <v>0</v>
      </c>
      <c r="X21" s="742">
        <f t="shared" si="70"/>
        <v>0</v>
      </c>
      <c r="Y21" s="742">
        <f t="shared" si="1"/>
        <v>0</v>
      </c>
      <c r="Z21" s="742">
        <f t="shared" si="1"/>
        <v>0</v>
      </c>
      <c r="AA21" s="742">
        <f t="shared" si="2"/>
        <v>0</v>
      </c>
      <c r="AB21" s="742">
        <f t="shared" si="2"/>
        <v>0</v>
      </c>
      <c r="AC21" s="742">
        <f t="shared" si="2"/>
        <v>0</v>
      </c>
      <c r="AD21" s="742">
        <f t="shared" si="2"/>
        <v>0</v>
      </c>
      <c r="AE21" s="742">
        <f t="shared" ref="AE21:AF21" si="71">AE46+AE71+AE96+AE121</f>
        <v>0</v>
      </c>
      <c r="AF21" s="742">
        <f t="shared" si="71"/>
        <v>0</v>
      </c>
      <c r="AG21" s="742">
        <f t="shared" ref="AG21:AH21" si="72">AG46+AG71+AG96+AG121</f>
        <v>0</v>
      </c>
      <c r="AH21" s="742">
        <f t="shared" si="72"/>
        <v>0</v>
      </c>
      <c r="AI21" s="742">
        <f t="shared" ref="AI21" si="73">AI46+AI71+AI96+AI121</f>
        <v>0</v>
      </c>
    </row>
    <row r="22" spans="1:35" s="98" customFormat="1" ht="17.25" customHeight="1" collapsed="1" x14ac:dyDescent="0.2">
      <c r="C22" s="11" t="s">
        <v>35</v>
      </c>
      <c r="D22" s="105"/>
      <c r="E22" s="105"/>
      <c r="F22" s="105"/>
      <c r="G22" s="105"/>
      <c r="H22" s="105"/>
      <c r="I22" s="105"/>
      <c r="J22" s="105"/>
      <c r="K22" s="105"/>
      <c r="L22" s="744">
        <f t="shared" ref="L22:Y22" si="74">SUM(L4:L21)</f>
        <v>23.447910000000004</v>
      </c>
      <c r="M22" s="744">
        <f t="shared" si="74"/>
        <v>23.514279999999999</v>
      </c>
      <c r="N22" s="744">
        <f t="shared" si="74"/>
        <v>22.365160000000003</v>
      </c>
      <c r="O22" s="744">
        <f t="shared" si="74"/>
        <v>22.923490000000001</v>
      </c>
      <c r="P22" s="744">
        <f t="shared" si="74"/>
        <v>24.175470000000001</v>
      </c>
      <c r="Q22" s="744">
        <f t="shared" si="74"/>
        <v>27.07002</v>
      </c>
      <c r="R22" s="744">
        <f t="shared" si="74"/>
        <v>27.645729999999997</v>
      </c>
      <c r="S22" s="744">
        <f t="shared" si="74"/>
        <v>27.266459999999999</v>
      </c>
      <c r="T22" s="744">
        <f t="shared" si="74"/>
        <v>27.437890000000003</v>
      </c>
      <c r="U22" s="744">
        <f t="shared" si="74"/>
        <v>27.500340000000005</v>
      </c>
      <c r="V22" s="744">
        <f t="shared" si="74"/>
        <v>26.516000000000002</v>
      </c>
      <c r="W22" s="744">
        <f t="shared" si="74"/>
        <v>26.092292500000003</v>
      </c>
      <c r="X22" s="744">
        <f t="shared" si="74"/>
        <v>26.787797499999996</v>
      </c>
      <c r="Y22" s="744">
        <f t="shared" si="74"/>
        <v>27.487382499999999</v>
      </c>
      <c r="Z22" s="744">
        <f t="shared" ref="Z22:AE22" si="75">SUM(Z4:Z21)</f>
        <v>29.112235000000002</v>
      </c>
      <c r="AA22" s="744">
        <f t="shared" si="75"/>
        <v>32.685054999999998</v>
      </c>
      <c r="AB22" s="744">
        <f t="shared" si="75"/>
        <v>35.535552499999994</v>
      </c>
      <c r="AC22" s="744">
        <f t="shared" si="75"/>
        <v>35.728627499999995</v>
      </c>
      <c r="AD22" s="744">
        <f t="shared" si="75"/>
        <v>34.110149138755986</v>
      </c>
      <c r="AE22" s="744">
        <f t="shared" si="75"/>
        <v>31.48615076719577</v>
      </c>
      <c r="AF22" s="744">
        <f t="shared" ref="AF22:AG22" si="76">SUM(AF4:AF21)</f>
        <v>32.521437198879553</v>
      </c>
      <c r="AG22" s="744">
        <f t="shared" si="76"/>
        <v>33.860434389632104</v>
      </c>
      <c r="AH22" s="744">
        <f t="shared" ref="AH22:AI22" si="77">SUM(AH4:AH21)</f>
        <v>35.044957173913041</v>
      </c>
      <c r="AI22" s="744">
        <f t="shared" si="77"/>
        <v>35.194161121212119</v>
      </c>
    </row>
    <row r="23" spans="1:35" s="98" customFormat="1" ht="17.25" customHeight="1" x14ac:dyDescent="0.2">
      <c r="C23" s="1183" t="s">
        <v>181</v>
      </c>
      <c r="D23" s="576"/>
      <c r="E23" s="576"/>
      <c r="F23" s="576"/>
      <c r="G23" s="576"/>
      <c r="H23" s="576"/>
      <c r="I23" s="576"/>
      <c r="J23" s="576"/>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6"/>
      <c r="AI23" s="576"/>
    </row>
    <row r="24" spans="1:35" s="98" customFormat="1" x14ac:dyDescent="0.2">
      <c r="C24" s="1184" t="s">
        <v>906</v>
      </c>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row>
    <row r="25" spans="1:35" s="2" customFormat="1" x14ac:dyDescent="0.2">
      <c r="C25" s="1183" t="s">
        <v>182</v>
      </c>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row>
    <row r="26" spans="1:35" ht="15" x14ac:dyDescent="0.2">
      <c r="C26" s="790" t="str">
        <f>CONCATENATE(C$1,", continued")</f>
        <v>Table 9g :   Employee earnings by industry, FSM and states, private sector, FY2004-FY2018, continued</v>
      </c>
      <c r="D26" s="39"/>
      <c r="E26" s="39"/>
      <c r="F26" s="39"/>
      <c r="G26" s="39"/>
      <c r="H26" s="39"/>
      <c r="I26" s="39"/>
      <c r="J26" s="39"/>
      <c r="K26" s="40"/>
      <c r="L26" s="40"/>
      <c r="M26" s="40"/>
      <c r="N26" s="40"/>
      <c r="O26" s="40"/>
      <c r="P26" s="40"/>
      <c r="Q26" s="40"/>
      <c r="R26" s="40"/>
      <c r="S26" s="40"/>
    </row>
    <row r="27" spans="1:35" x14ac:dyDescent="0.2">
      <c r="C27" s="741" t="s">
        <v>397</v>
      </c>
      <c r="D27" s="39"/>
      <c r="E27" s="39"/>
      <c r="F27" s="39"/>
      <c r="G27" s="39"/>
      <c r="H27" s="39"/>
      <c r="I27" s="39"/>
      <c r="J27" s="39"/>
      <c r="K27" s="40"/>
      <c r="L27" s="40"/>
      <c r="M27" s="40"/>
      <c r="N27" s="40"/>
      <c r="O27" s="40"/>
      <c r="P27" s="40"/>
      <c r="Q27" s="40"/>
      <c r="R27" s="40"/>
      <c r="S27" s="40"/>
    </row>
    <row r="28" spans="1:35" ht="20.100000000000001" customHeight="1" x14ac:dyDescent="0.2">
      <c r="C28" s="35" t="s">
        <v>39</v>
      </c>
      <c r="D28" s="1"/>
      <c r="E28" s="1"/>
      <c r="F28" s="1"/>
      <c r="G28" s="1"/>
      <c r="H28" s="1"/>
      <c r="I28" s="1"/>
      <c r="J28" s="1"/>
      <c r="K28" s="1"/>
      <c r="L28" s="1" t="str">
        <f t="shared" ref="L28:X28" si="78">L3</f>
        <v>FY1995</v>
      </c>
      <c r="M28" s="1" t="str">
        <f t="shared" si="78"/>
        <v>FY1996</v>
      </c>
      <c r="N28" s="1" t="str">
        <f t="shared" si="78"/>
        <v>FY1997</v>
      </c>
      <c r="O28" s="1" t="str">
        <f t="shared" si="78"/>
        <v>FY1998</v>
      </c>
      <c r="P28" s="1" t="str">
        <f t="shared" si="78"/>
        <v>FY1999</v>
      </c>
      <c r="Q28" s="1" t="str">
        <f t="shared" si="78"/>
        <v>FY2000</v>
      </c>
      <c r="R28" s="1" t="str">
        <f t="shared" si="78"/>
        <v>FY2001</v>
      </c>
      <c r="S28" s="1" t="str">
        <f t="shared" si="78"/>
        <v>FY2002</v>
      </c>
      <c r="T28" s="1" t="str">
        <f t="shared" si="78"/>
        <v>FY2003</v>
      </c>
      <c r="U28" s="1" t="str">
        <f t="shared" si="78"/>
        <v>FY2004</v>
      </c>
      <c r="V28" s="1" t="str">
        <f t="shared" si="78"/>
        <v>FY2005</v>
      </c>
      <c r="W28" s="1" t="str">
        <f t="shared" si="78"/>
        <v>FY2006</v>
      </c>
      <c r="X28" s="1" t="str">
        <f t="shared" si="78"/>
        <v>FY2007</v>
      </c>
      <c r="Y28" s="1" t="str">
        <f t="shared" ref="Y28:AD28" si="79">Y3</f>
        <v>FY2008</v>
      </c>
      <c r="Z28" s="1" t="str">
        <f t="shared" si="79"/>
        <v>FY2009</v>
      </c>
      <c r="AA28" s="1" t="str">
        <f t="shared" si="79"/>
        <v>FY2010</v>
      </c>
      <c r="AB28" s="1" t="str">
        <f t="shared" si="79"/>
        <v>FY2011</v>
      </c>
      <c r="AC28" s="1" t="str">
        <f t="shared" si="79"/>
        <v>FY2012</v>
      </c>
      <c r="AD28" s="1" t="str">
        <f t="shared" si="79"/>
        <v>FY2013</v>
      </c>
      <c r="AE28" s="1" t="str">
        <f t="shared" ref="AE28:AF28" si="80">AE3</f>
        <v>FY2014</v>
      </c>
      <c r="AF28" s="1" t="str">
        <f t="shared" si="80"/>
        <v>FY2015</v>
      </c>
      <c r="AG28" s="1" t="str">
        <f t="shared" ref="AG28:AH28" si="81">AG3</f>
        <v>FY2016</v>
      </c>
      <c r="AH28" s="1" t="str">
        <f t="shared" si="81"/>
        <v>FY2017</v>
      </c>
      <c r="AI28" s="1" t="str">
        <f t="shared" ref="AI28" si="82">AI3</f>
        <v>FY2018</v>
      </c>
    </row>
    <row r="29" spans="1:35" ht="13.5" customHeight="1" x14ac:dyDescent="0.2">
      <c r="A29" t="s">
        <v>39</v>
      </c>
      <c r="B29" s="34" t="s">
        <v>48</v>
      </c>
      <c r="C29" s="36" t="s">
        <v>49</v>
      </c>
      <c r="D29" s="34"/>
      <c r="E29" s="34"/>
      <c r="F29" s="34"/>
      <c r="G29" s="34"/>
      <c r="H29" s="34"/>
      <c r="I29" s="34"/>
      <c r="J29" s="34"/>
      <c r="K29" s="34"/>
      <c r="L29" s="742">
        <v>7.2699999999999996E-3</v>
      </c>
      <c r="M29" s="742">
        <v>0</v>
      </c>
      <c r="N29" s="742">
        <v>0</v>
      </c>
      <c r="O29" s="742">
        <v>0</v>
      </c>
      <c r="P29" s="742">
        <v>0</v>
      </c>
      <c r="Q29" s="742">
        <v>0</v>
      </c>
      <c r="R29" s="742">
        <v>0</v>
      </c>
      <c r="S29" s="742">
        <v>0</v>
      </c>
      <c r="T29" s="742">
        <v>0</v>
      </c>
      <c r="U29" s="742">
        <v>0</v>
      </c>
      <c r="V29" s="742">
        <v>0</v>
      </c>
      <c r="W29" s="742">
        <v>0</v>
      </c>
      <c r="X29" s="742">
        <v>0</v>
      </c>
      <c r="Y29" s="742">
        <v>0</v>
      </c>
      <c r="Z29" s="742">
        <v>0</v>
      </c>
      <c r="AA29" s="742">
        <v>0</v>
      </c>
      <c r="AB29" s="742">
        <v>0</v>
      </c>
      <c r="AC29" s="742">
        <v>9.58E-3</v>
      </c>
      <c r="AD29" s="742">
        <v>7.9100000000000004E-3</v>
      </c>
      <c r="AE29" s="742">
        <v>2.6199999999999998E-2</v>
      </c>
      <c r="AF29" s="742">
        <v>1.796E-2</v>
      </c>
      <c r="AG29" s="742">
        <v>1.3529999999999999E-2</v>
      </c>
      <c r="AH29" s="742">
        <v>1.251E-2</v>
      </c>
      <c r="AI29" s="742">
        <v>1.9940000000000003E-2</v>
      </c>
    </row>
    <row r="30" spans="1:35" x14ac:dyDescent="0.2">
      <c r="A30" t="s">
        <v>39</v>
      </c>
      <c r="B30" s="34" t="s">
        <v>50</v>
      </c>
      <c r="C30" s="36" t="s">
        <v>51</v>
      </c>
      <c r="D30" s="34"/>
      <c r="E30" s="34"/>
      <c r="F30" s="34"/>
      <c r="G30" s="34"/>
      <c r="H30" s="34"/>
      <c r="I30" s="34"/>
      <c r="J30" s="34"/>
      <c r="K30" s="34"/>
      <c r="L30" s="742">
        <v>0.26751999999999998</v>
      </c>
      <c r="M30" s="742">
        <v>8.3540000000000003E-2</v>
      </c>
      <c r="N30" s="742">
        <v>2.1479999999999999E-2</v>
      </c>
      <c r="O30" s="742">
        <v>2.3969999999999998E-2</v>
      </c>
      <c r="P30" s="742">
        <v>1.84E-2</v>
      </c>
      <c r="Q30" s="742">
        <v>1.583E-2</v>
      </c>
      <c r="R30" s="742">
        <v>2.7599999999999999E-3</v>
      </c>
      <c r="S30" s="742">
        <v>5.9999999999999995E-4</v>
      </c>
      <c r="T30" s="742">
        <v>2.3999999999999998E-3</v>
      </c>
      <c r="U30" s="742">
        <v>7.1999999999999998E-3</v>
      </c>
      <c r="V30" s="742">
        <v>3.5999999999999999E-3</v>
      </c>
      <c r="W30" s="742">
        <v>5.9999999999999995E-4</v>
      </c>
      <c r="X30" s="742">
        <v>4.3499999999999997E-3</v>
      </c>
      <c r="Y30" s="742">
        <v>1.1560000000000001E-2</v>
      </c>
      <c r="Z30" s="742">
        <v>2.7899999999999998E-2</v>
      </c>
      <c r="AA30" s="742">
        <v>2.9610000000000001E-2</v>
      </c>
      <c r="AB30" s="742">
        <v>3.9979999999999995E-2</v>
      </c>
      <c r="AC30" s="742">
        <v>2.2710000000000001E-2</v>
      </c>
      <c r="AD30" s="742">
        <v>2.2600000000000002E-2</v>
      </c>
      <c r="AE30" s="742">
        <v>0.10612000000000001</v>
      </c>
      <c r="AF30" s="742">
        <v>3.1449999999999999E-2</v>
      </c>
      <c r="AG30" s="742">
        <v>4.0340000000000001E-2</v>
      </c>
      <c r="AH30" s="742">
        <v>1.9879999999999998E-2</v>
      </c>
      <c r="AI30" s="742">
        <v>3.5409999999999997E-2</v>
      </c>
    </row>
    <row r="31" spans="1:35" x14ac:dyDescent="0.2">
      <c r="A31" t="s">
        <v>39</v>
      </c>
      <c r="B31" s="34" t="s">
        <v>52</v>
      </c>
      <c r="C31" s="36" t="s">
        <v>53</v>
      </c>
      <c r="D31" s="34"/>
      <c r="E31" s="34"/>
      <c r="F31" s="34"/>
      <c r="G31" s="34"/>
      <c r="H31" s="34"/>
      <c r="I31" s="34"/>
      <c r="J31" s="34"/>
      <c r="K31" s="34"/>
      <c r="L31" s="742">
        <v>0</v>
      </c>
      <c r="M31" s="742">
        <v>0</v>
      </c>
      <c r="N31" s="742">
        <v>0</v>
      </c>
      <c r="O31" s="742">
        <v>0</v>
      </c>
      <c r="P31" s="742">
        <v>0</v>
      </c>
      <c r="Q31" s="742">
        <v>0</v>
      </c>
      <c r="R31" s="742">
        <v>0</v>
      </c>
      <c r="S31" s="742">
        <v>0</v>
      </c>
      <c r="T31" s="742">
        <v>0</v>
      </c>
      <c r="U31" s="742">
        <v>0</v>
      </c>
      <c r="V31" s="742">
        <v>0</v>
      </c>
      <c r="W31" s="742">
        <v>0</v>
      </c>
      <c r="X31" s="742">
        <v>0</v>
      </c>
      <c r="Y31" s="742">
        <v>0</v>
      </c>
      <c r="Z31" s="742">
        <v>0</v>
      </c>
      <c r="AA31" s="742">
        <v>0</v>
      </c>
      <c r="AB31" s="742">
        <v>0</v>
      </c>
      <c r="AC31" s="742">
        <v>0</v>
      </c>
      <c r="AD31" s="742">
        <v>0</v>
      </c>
      <c r="AE31" s="742">
        <v>0</v>
      </c>
      <c r="AF31" s="742">
        <v>0</v>
      </c>
      <c r="AG31" s="742">
        <v>0</v>
      </c>
      <c r="AH31" s="742">
        <v>0</v>
      </c>
      <c r="AI31" s="742">
        <v>0</v>
      </c>
    </row>
    <row r="32" spans="1:35" x14ac:dyDescent="0.2">
      <c r="A32" t="s">
        <v>39</v>
      </c>
      <c r="B32" s="34" t="s">
        <v>54</v>
      </c>
      <c r="C32" s="36" t="s">
        <v>55</v>
      </c>
      <c r="D32" s="34"/>
      <c r="E32" s="34"/>
      <c r="F32" s="34"/>
      <c r="G32" s="34"/>
      <c r="H32" s="34"/>
      <c r="I32" s="34"/>
      <c r="J32" s="34"/>
      <c r="K32" s="34"/>
      <c r="L32" s="742">
        <v>0.18159</v>
      </c>
      <c r="M32" s="742">
        <v>0.16743</v>
      </c>
      <c r="N32" s="742">
        <v>0.12593000000000001</v>
      </c>
      <c r="O32" s="742">
        <v>8.9160000000000003E-2</v>
      </c>
      <c r="P32" s="742">
        <v>8.5980000000000001E-2</v>
      </c>
      <c r="Q32" s="742">
        <v>7.6939999999999995E-2</v>
      </c>
      <c r="R32" s="742">
        <v>8.2799999999999999E-2</v>
      </c>
      <c r="S32" s="742">
        <v>5.6860000000000001E-2</v>
      </c>
      <c r="T32" s="742">
        <v>4.1360000000000001E-2</v>
      </c>
      <c r="U32" s="742">
        <v>2.8680000000000001E-2</v>
      </c>
      <c r="V32" s="742">
        <v>1.8290000000000001E-2</v>
      </c>
      <c r="W32" s="742">
        <v>2.0999999999999998E-4</v>
      </c>
      <c r="X32" s="742">
        <v>9.3100000000000006E-3</v>
      </c>
      <c r="Y32" s="742">
        <v>4.7189999999999996E-2</v>
      </c>
      <c r="Z32" s="742">
        <v>3.8939999999999995E-2</v>
      </c>
      <c r="AA32" s="742">
        <v>4.0329999999999998E-2</v>
      </c>
      <c r="AB32" s="742">
        <v>3.1329999999999997E-2</v>
      </c>
      <c r="AC32" s="742">
        <v>0.13674</v>
      </c>
      <c r="AD32" s="742">
        <v>0.17358000000000001</v>
      </c>
      <c r="AE32" s="742">
        <v>0.10889</v>
      </c>
      <c r="AF32" s="742">
        <v>6.1469999999999997E-2</v>
      </c>
      <c r="AG32" s="742">
        <v>9.4129999999999991E-2</v>
      </c>
      <c r="AH32" s="742">
        <v>9.6530000000000005E-2</v>
      </c>
      <c r="AI32" s="742">
        <v>0.10391</v>
      </c>
    </row>
    <row r="33" spans="1:35" x14ac:dyDescent="0.2">
      <c r="A33" t="s">
        <v>39</v>
      </c>
      <c r="B33" s="34" t="s">
        <v>56</v>
      </c>
      <c r="C33" s="36" t="s">
        <v>57</v>
      </c>
      <c r="D33" s="34"/>
      <c r="E33" s="34"/>
      <c r="F33" s="34"/>
      <c r="G33" s="34"/>
      <c r="H33" s="34"/>
      <c r="I33" s="34"/>
      <c r="J33" s="34"/>
      <c r="K33" s="34"/>
      <c r="L33" s="742">
        <v>0</v>
      </c>
      <c r="M33" s="742">
        <v>0</v>
      </c>
      <c r="N33" s="742">
        <v>0</v>
      </c>
      <c r="O33" s="742">
        <v>0</v>
      </c>
      <c r="P33" s="742">
        <v>0</v>
      </c>
      <c r="Q33" s="742">
        <v>3.8999999999999999E-4</v>
      </c>
      <c r="R33" s="742">
        <v>6.5799999999999999E-3</v>
      </c>
      <c r="S33" s="742">
        <v>2.155E-2</v>
      </c>
      <c r="T33" s="742">
        <v>1.9989999999999997E-2</v>
      </c>
      <c r="U33" s="742">
        <v>3.4810000000000001E-2</v>
      </c>
      <c r="V33" s="742">
        <v>3.1789999999999999E-2</v>
      </c>
      <c r="W33" s="742">
        <v>2.469E-2</v>
      </c>
      <c r="X33" s="742">
        <v>1.6309999999999998E-2</v>
      </c>
      <c r="Y33" s="742">
        <v>7.4599999999999996E-3</v>
      </c>
      <c r="Z33" s="742">
        <v>0</v>
      </c>
      <c r="AA33" s="742">
        <v>0</v>
      </c>
      <c r="AB33" s="742">
        <v>0</v>
      </c>
      <c r="AC33" s="742">
        <v>0</v>
      </c>
      <c r="AD33" s="742">
        <v>0</v>
      </c>
      <c r="AE33" s="742">
        <v>0</v>
      </c>
      <c r="AF33" s="742">
        <v>0</v>
      </c>
      <c r="AG33" s="742">
        <v>0</v>
      </c>
      <c r="AH33" s="742">
        <v>0</v>
      </c>
      <c r="AI33" s="742">
        <v>0</v>
      </c>
    </row>
    <row r="34" spans="1:35" x14ac:dyDescent="0.2">
      <c r="A34" t="s">
        <v>39</v>
      </c>
      <c r="B34" s="34" t="s">
        <v>58</v>
      </c>
      <c r="C34" s="36" t="s">
        <v>59</v>
      </c>
      <c r="D34" s="34"/>
      <c r="E34" s="34"/>
      <c r="F34" s="34"/>
      <c r="G34" s="34"/>
      <c r="H34" s="34"/>
      <c r="I34" s="34"/>
      <c r="J34" s="34"/>
      <c r="K34" s="34"/>
      <c r="L34" s="742">
        <v>0.51619000000000004</v>
      </c>
      <c r="M34" s="742">
        <v>0.37755</v>
      </c>
      <c r="N34" s="742">
        <v>0.192</v>
      </c>
      <c r="O34" s="742">
        <v>0.22484999999999999</v>
      </c>
      <c r="P34" s="742">
        <v>0.28473999999999999</v>
      </c>
      <c r="Q34" s="742">
        <v>0.72626000000000002</v>
      </c>
      <c r="R34" s="742">
        <v>0.48125000000000001</v>
      </c>
      <c r="S34" s="742">
        <v>0.31985000000000002</v>
      </c>
      <c r="T34" s="742">
        <v>0.21925999999999998</v>
      </c>
      <c r="U34" s="742">
        <v>0.22236</v>
      </c>
      <c r="V34" s="742">
        <v>0.11878</v>
      </c>
      <c r="W34" s="742">
        <v>0.12102</v>
      </c>
      <c r="X34" s="742">
        <v>0.19859000000000002</v>
      </c>
      <c r="Y34" s="742">
        <v>0.19758000000000001</v>
      </c>
      <c r="Z34" s="742">
        <v>0.28389999999999999</v>
      </c>
      <c r="AA34" s="742">
        <v>1.5805899999999999</v>
      </c>
      <c r="AB34" s="742">
        <v>2.7267800000000002</v>
      </c>
      <c r="AC34" s="742">
        <v>2.75007</v>
      </c>
      <c r="AD34" s="742">
        <v>1.9715799999999999</v>
      </c>
      <c r="AE34" s="742">
        <v>0.86850000000000005</v>
      </c>
      <c r="AF34" s="742">
        <v>1.14653</v>
      </c>
      <c r="AG34" s="742">
        <v>2.02305</v>
      </c>
      <c r="AH34" s="742">
        <v>2.00081</v>
      </c>
      <c r="AI34" s="742">
        <v>1.2384900000000001</v>
      </c>
    </row>
    <row r="35" spans="1:35" x14ac:dyDescent="0.2">
      <c r="A35" t="s">
        <v>39</v>
      </c>
      <c r="B35" s="34" t="s">
        <v>60</v>
      </c>
      <c r="C35" s="36" t="s">
        <v>61</v>
      </c>
      <c r="D35" s="34"/>
      <c r="E35" s="34"/>
      <c r="F35" s="34"/>
      <c r="G35" s="34"/>
      <c r="H35" s="34"/>
      <c r="I35" s="34"/>
      <c r="J35" s="34"/>
      <c r="K35" s="34"/>
      <c r="L35" s="742">
        <v>2.2182300000000001</v>
      </c>
      <c r="M35" s="742">
        <v>2.0172500000000002</v>
      </c>
      <c r="N35" s="742">
        <v>1.9422200000000001</v>
      </c>
      <c r="O35" s="742">
        <v>1.92685</v>
      </c>
      <c r="P35" s="742">
        <v>2.13035</v>
      </c>
      <c r="Q35" s="742">
        <v>2.5193600000000003</v>
      </c>
      <c r="R35" s="742">
        <v>2.7052299999999998</v>
      </c>
      <c r="S35" s="742">
        <v>2.8487199999999997</v>
      </c>
      <c r="T35" s="742">
        <v>3.1685500000000002</v>
      </c>
      <c r="U35" s="742">
        <v>3.1467499999999999</v>
      </c>
      <c r="V35" s="742">
        <v>3.0645500000000001</v>
      </c>
      <c r="W35" s="742">
        <v>3.0661199999999997</v>
      </c>
      <c r="X35" s="742">
        <v>2.8918000000000004</v>
      </c>
      <c r="Y35" s="742">
        <v>2.5352600000000001</v>
      </c>
      <c r="Z35" s="742">
        <v>2.64357</v>
      </c>
      <c r="AA35" s="742">
        <v>2.7490000000000001</v>
      </c>
      <c r="AB35" s="742">
        <v>2.9698500000000001</v>
      </c>
      <c r="AC35" s="742">
        <v>3.02617</v>
      </c>
      <c r="AD35" s="742">
        <v>3.1331199999999999</v>
      </c>
      <c r="AE35" s="742">
        <v>3.1645300000000001</v>
      </c>
      <c r="AF35" s="742">
        <v>2.9812699999999999</v>
      </c>
      <c r="AG35" s="742">
        <v>3.1150900000000004</v>
      </c>
      <c r="AH35" s="742">
        <v>3.1728200000000002</v>
      </c>
      <c r="AI35" s="742">
        <v>3.19922</v>
      </c>
    </row>
    <row r="36" spans="1:35" x14ac:dyDescent="0.2">
      <c r="A36" t="s">
        <v>39</v>
      </c>
      <c r="B36" s="34" t="s">
        <v>62</v>
      </c>
      <c r="C36" s="36" t="s">
        <v>63</v>
      </c>
      <c r="D36" s="34"/>
      <c r="E36" s="34"/>
      <c r="F36" s="34"/>
      <c r="G36" s="34"/>
      <c r="H36" s="34"/>
      <c r="I36" s="34"/>
      <c r="J36" s="34"/>
      <c r="K36" s="34"/>
      <c r="L36" s="742">
        <v>0.77032</v>
      </c>
      <c r="M36" s="742">
        <v>0.76494000000000006</v>
      </c>
      <c r="N36" s="742">
        <v>0.81402999999999992</v>
      </c>
      <c r="O36" s="742">
        <v>0.92113999999999996</v>
      </c>
      <c r="P36" s="742">
        <v>0.94353999999999993</v>
      </c>
      <c r="Q36" s="742">
        <v>1.00427</v>
      </c>
      <c r="R36" s="742">
        <v>0.90873000000000004</v>
      </c>
      <c r="S36" s="742">
        <v>0.72860999999999998</v>
      </c>
      <c r="T36" s="742">
        <v>0.71172999999999997</v>
      </c>
      <c r="U36" s="742">
        <v>0.69801000000000002</v>
      </c>
      <c r="V36" s="742">
        <v>0.70896999999999999</v>
      </c>
      <c r="W36" s="742">
        <v>0.70540999999999998</v>
      </c>
      <c r="X36" s="742">
        <v>0.79749999999999999</v>
      </c>
      <c r="Y36" s="742">
        <v>0.65837000000000001</v>
      </c>
      <c r="Z36" s="742">
        <v>0.63170999999999999</v>
      </c>
      <c r="AA36" s="742">
        <v>0.65036000000000005</v>
      </c>
      <c r="AB36" s="742">
        <v>0.63473000000000002</v>
      </c>
      <c r="AC36" s="742">
        <v>0.70974999999999999</v>
      </c>
      <c r="AD36" s="742">
        <v>0.70299</v>
      </c>
      <c r="AE36" s="742">
        <v>0.68028</v>
      </c>
      <c r="AF36" s="742">
        <v>0.6789400000000001</v>
      </c>
      <c r="AG36" s="742">
        <v>0.58414999999999995</v>
      </c>
      <c r="AH36" s="742">
        <v>0.62603999999999993</v>
      </c>
      <c r="AI36" s="742">
        <v>0.62836000000000003</v>
      </c>
    </row>
    <row r="37" spans="1:35" x14ac:dyDescent="0.2">
      <c r="A37" t="s">
        <v>39</v>
      </c>
      <c r="B37" s="34" t="s">
        <v>64</v>
      </c>
      <c r="C37" s="36" t="s">
        <v>65</v>
      </c>
      <c r="D37" s="34"/>
      <c r="E37" s="34"/>
      <c r="F37" s="34"/>
      <c r="G37" s="34"/>
      <c r="H37" s="34"/>
      <c r="I37" s="34"/>
      <c r="J37" s="34"/>
      <c r="K37" s="34"/>
      <c r="L37" s="742">
        <v>1.1435200000000001</v>
      </c>
      <c r="M37" s="742">
        <v>1.0160499999999999</v>
      </c>
      <c r="N37" s="742">
        <v>0.82972999999999997</v>
      </c>
      <c r="O37" s="742">
        <v>0.6925</v>
      </c>
      <c r="P37" s="742">
        <v>0.69290999999999991</v>
      </c>
      <c r="Q37" s="742">
        <v>0.84097</v>
      </c>
      <c r="R37" s="742">
        <v>0.82747000000000004</v>
      </c>
      <c r="S37" s="742">
        <v>0.98246</v>
      </c>
      <c r="T37" s="742">
        <v>1.02475</v>
      </c>
      <c r="U37" s="742">
        <v>1.0159899999999999</v>
      </c>
      <c r="V37" s="742">
        <v>0.95444000000000007</v>
      </c>
      <c r="W37" s="742">
        <v>0.86153999999999997</v>
      </c>
      <c r="X37" s="742">
        <v>0.88782000000000005</v>
      </c>
      <c r="Y37" s="742">
        <v>0.84582000000000002</v>
      </c>
      <c r="Z37" s="742">
        <v>0.93001999999999996</v>
      </c>
      <c r="AA37" s="742">
        <v>1.00746</v>
      </c>
      <c r="AB37" s="742">
        <v>0.98809999999999998</v>
      </c>
      <c r="AC37" s="742">
        <v>1.0033700000000001</v>
      </c>
      <c r="AD37" s="742">
        <v>1.0605499999999999</v>
      </c>
      <c r="AE37" s="742">
        <v>1.0796400000000002</v>
      </c>
      <c r="AF37" s="742">
        <v>0.99169000000000007</v>
      </c>
      <c r="AG37" s="742">
        <v>1.1309899999999999</v>
      </c>
      <c r="AH37" s="742">
        <v>1.14425</v>
      </c>
      <c r="AI37" s="742">
        <v>1.1033499999999998</v>
      </c>
    </row>
    <row r="38" spans="1:35" x14ac:dyDescent="0.2">
      <c r="A38" t="s">
        <v>39</v>
      </c>
      <c r="B38" s="34" t="s">
        <v>66</v>
      </c>
      <c r="C38" s="111" t="s">
        <v>917</v>
      </c>
      <c r="D38" s="34"/>
      <c r="E38" s="34"/>
      <c r="F38" s="34"/>
      <c r="G38" s="34"/>
      <c r="H38" s="34"/>
      <c r="I38" s="34"/>
      <c r="J38" s="34"/>
      <c r="K38" s="34"/>
      <c r="L38" s="742">
        <v>0</v>
      </c>
      <c r="M38" s="742">
        <v>0</v>
      </c>
      <c r="N38" s="742">
        <v>0</v>
      </c>
      <c r="O38" s="742">
        <v>0</v>
      </c>
      <c r="P38" s="742">
        <v>0</v>
      </c>
      <c r="Q38" s="742">
        <v>0</v>
      </c>
      <c r="R38" s="742">
        <v>0</v>
      </c>
      <c r="S38" s="742">
        <v>0</v>
      </c>
      <c r="T38" s="742">
        <v>0</v>
      </c>
      <c r="U38" s="742">
        <v>0</v>
      </c>
      <c r="V38" s="742">
        <v>0</v>
      </c>
      <c r="W38" s="742">
        <v>0</v>
      </c>
      <c r="X38" s="742">
        <v>0</v>
      </c>
      <c r="Y38" s="742">
        <v>0</v>
      </c>
      <c r="Z38" s="742">
        <v>0</v>
      </c>
      <c r="AA38" s="742">
        <v>0</v>
      </c>
      <c r="AB38" s="742">
        <v>0</v>
      </c>
      <c r="AC38" s="742">
        <v>0</v>
      </c>
      <c r="AD38" s="742">
        <v>0</v>
      </c>
      <c r="AE38" s="742">
        <v>0</v>
      </c>
      <c r="AF38" s="742">
        <v>0</v>
      </c>
      <c r="AG38" s="742">
        <v>3.3500000000000001E-3</v>
      </c>
      <c r="AH38" s="742">
        <v>1.3650000000000001E-2</v>
      </c>
      <c r="AI38" s="742">
        <v>1.7920000000000002E-2</v>
      </c>
    </row>
    <row r="39" spans="1:35" x14ac:dyDescent="0.2">
      <c r="A39" t="s">
        <v>39</v>
      </c>
      <c r="B39" s="34" t="s">
        <v>67</v>
      </c>
      <c r="C39" s="36" t="s">
        <v>68</v>
      </c>
      <c r="D39" s="34"/>
      <c r="E39" s="34"/>
      <c r="F39" s="34"/>
      <c r="G39" s="34"/>
      <c r="H39" s="34"/>
      <c r="I39" s="34"/>
      <c r="J39" s="34"/>
      <c r="K39" s="34"/>
      <c r="L39" s="742">
        <v>0.22885</v>
      </c>
      <c r="M39" s="742">
        <v>0.24010000000000001</v>
      </c>
      <c r="N39" s="742">
        <v>0.27159</v>
      </c>
      <c r="O39" s="742">
        <v>0.26674000000000003</v>
      </c>
      <c r="P39" s="742">
        <v>0.28877999999999998</v>
      </c>
      <c r="Q39" s="742">
        <v>0.34319</v>
      </c>
      <c r="R39" s="742">
        <v>0.34242</v>
      </c>
      <c r="S39" s="742">
        <v>0.34329000000000004</v>
      </c>
      <c r="T39" s="742">
        <v>0.33463999999999999</v>
      </c>
      <c r="U39" s="742">
        <v>0.3196</v>
      </c>
      <c r="V39" s="742">
        <v>0.26172000000000001</v>
      </c>
      <c r="W39" s="742">
        <v>0.23784</v>
      </c>
      <c r="X39" s="742">
        <v>0.22209000000000001</v>
      </c>
      <c r="Y39" s="742">
        <v>0.23768</v>
      </c>
      <c r="Z39" s="742">
        <v>0.30108999999999997</v>
      </c>
      <c r="AA39" s="742">
        <v>0.40867999999999999</v>
      </c>
      <c r="AB39" s="742">
        <v>0.29304000000000002</v>
      </c>
      <c r="AC39" s="742">
        <v>0.25134000000000001</v>
      </c>
      <c r="AD39" s="742">
        <v>0.25670999999999999</v>
      </c>
      <c r="AE39" s="742">
        <v>0.22119999999999998</v>
      </c>
      <c r="AF39" s="742">
        <v>0.27994999999999998</v>
      </c>
      <c r="AG39" s="742">
        <v>0.35244999999999999</v>
      </c>
      <c r="AH39" s="742">
        <v>0.49443999999999999</v>
      </c>
      <c r="AI39" s="742">
        <v>0.54934000000000005</v>
      </c>
    </row>
    <row r="40" spans="1:35" x14ac:dyDescent="0.2">
      <c r="A40" t="s">
        <v>39</v>
      </c>
      <c r="B40" s="34" t="s">
        <v>69</v>
      </c>
      <c r="C40" s="36" t="s">
        <v>70</v>
      </c>
      <c r="D40" s="34"/>
      <c r="E40" s="34"/>
      <c r="F40" s="34"/>
      <c r="G40" s="34"/>
      <c r="H40" s="34"/>
      <c r="I40" s="34"/>
      <c r="J40" s="34"/>
      <c r="K40" s="34"/>
      <c r="L40" s="742">
        <v>0</v>
      </c>
      <c r="M40" s="742">
        <v>0</v>
      </c>
      <c r="N40" s="742">
        <v>0</v>
      </c>
      <c r="O40" s="742">
        <v>0</v>
      </c>
      <c r="P40" s="742">
        <v>0</v>
      </c>
      <c r="Q40" s="742">
        <v>0</v>
      </c>
      <c r="R40" s="742">
        <v>0</v>
      </c>
      <c r="S40" s="742">
        <v>0</v>
      </c>
      <c r="T40" s="742">
        <v>0</v>
      </c>
      <c r="U40" s="742">
        <v>0</v>
      </c>
      <c r="V40" s="742">
        <v>0</v>
      </c>
      <c r="W40" s="742">
        <v>2.8799999999999997E-3</v>
      </c>
      <c r="X40" s="742">
        <v>1.1519999999999999E-2</v>
      </c>
      <c r="Y40" s="742">
        <v>1.1519999999999999E-2</v>
      </c>
      <c r="Z40" s="742">
        <v>1.1519999999999999E-2</v>
      </c>
      <c r="AA40" s="742">
        <v>2.1600000000000001E-2</v>
      </c>
      <c r="AB40" s="742">
        <v>2.0879999999999999E-2</v>
      </c>
      <c r="AC40" s="742">
        <v>1.7999999999999999E-2</v>
      </c>
      <c r="AD40" s="742">
        <v>2.0160000000000001E-2</v>
      </c>
      <c r="AE40" s="742">
        <v>1.8720000000000001E-2</v>
      </c>
      <c r="AF40" s="742">
        <v>2.1839999999999998E-2</v>
      </c>
      <c r="AG40" s="742">
        <v>2.1000000000000001E-2</v>
      </c>
      <c r="AH40" s="742">
        <v>2.0160000000000001E-2</v>
      </c>
      <c r="AI40" s="742">
        <v>2.0160000000000001E-2</v>
      </c>
    </row>
    <row r="41" spans="1:35" x14ac:dyDescent="0.2">
      <c r="A41" t="s">
        <v>39</v>
      </c>
      <c r="B41" s="34" t="s">
        <v>71</v>
      </c>
      <c r="C41" s="36" t="s">
        <v>72</v>
      </c>
      <c r="D41" s="34"/>
      <c r="E41" s="34"/>
      <c r="F41" s="34"/>
      <c r="G41" s="34"/>
      <c r="H41" s="34"/>
      <c r="I41" s="34"/>
      <c r="J41" s="34"/>
      <c r="K41" s="34"/>
      <c r="L41" s="742">
        <v>0</v>
      </c>
      <c r="M41" s="742">
        <v>0</v>
      </c>
      <c r="N41" s="742">
        <v>0</v>
      </c>
      <c r="O41" s="742">
        <v>0</v>
      </c>
      <c r="P41" s="742">
        <v>0</v>
      </c>
      <c r="Q41" s="742">
        <v>0</v>
      </c>
      <c r="R41" s="742">
        <v>0</v>
      </c>
      <c r="S41" s="742">
        <v>0</v>
      </c>
      <c r="T41" s="742">
        <v>0</v>
      </c>
      <c r="U41" s="742">
        <v>0</v>
      </c>
      <c r="V41" s="742">
        <v>0</v>
      </c>
      <c r="W41" s="742">
        <v>0</v>
      </c>
      <c r="X41" s="742">
        <v>0</v>
      </c>
      <c r="Y41" s="742">
        <v>0</v>
      </c>
      <c r="Z41" s="742">
        <v>0</v>
      </c>
      <c r="AA41" s="742">
        <v>0</v>
      </c>
      <c r="AB41" s="742">
        <v>0</v>
      </c>
      <c r="AC41" s="742">
        <v>0</v>
      </c>
      <c r="AD41" s="742">
        <v>0</v>
      </c>
      <c r="AE41" s="742">
        <v>0</v>
      </c>
      <c r="AF41" s="742">
        <v>0</v>
      </c>
      <c r="AG41" s="742">
        <v>0</v>
      </c>
      <c r="AH41" s="742">
        <v>0</v>
      </c>
      <c r="AI41" s="742">
        <v>0</v>
      </c>
    </row>
    <row r="42" spans="1:35" x14ac:dyDescent="0.2">
      <c r="A42" t="s">
        <v>39</v>
      </c>
      <c r="B42" s="34" t="s">
        <v>73</v>
      </c>
      <c r="C42" s="36" t="s">
        <v>74</v>
      </c>
      <c r="D42" s="34"/>
      <c r="E42" s="34"/>
      <c r="F42" s="34"/>
      <c r="G42" s="34"/>
      <c r="H42" s="34"/>
      <c r="I42" s="34"/>
      <c r="J42" s="34"/>
      <c r="K42" s="34"/>
      <c r="L42" s="742">
        <v>9.8000000000000014E-3</v>
      </c>
      <c r="M42" s="742">
        <v>2.0840000000000001E-2</v>
      </c>
      <c r="N42" s="742">
        <v>1.133E-2</v>
      </c>
      <c r="O42" s="742">
        <v>1.848E-2</v>
      </c>
      <c r="P42" s="742">
        <v>2.0300000000000002E-2</v>
      </c>
      <c r="Q42" s="742">
        <v>1.9980000000000001E-2</v>
      </c>
      <c r="R42" s="742">
        <v>4.4209999999999999E-2</v>
      </c>
      <c r="S42" s="742">
        <v>8.2780000000000006E-2</v>
      </c>
      <c r="T42" s="742">
        <v>9.9269999999999997E-2</v>
      </c>
      <c r="U42" s="742">
        <v>0.13347999999999999</v>
      </c>
      <c r="V42" s="742">
        <v>0.10193000000000001</v>
      </c>
      <c r="W42" s="742">
        <v>9.851E-2</v>
      </c>
      <c r="X42" s="742">
        <v>0.10421</v>
      </c>
      <c r="Y42" s="742">
        <v>0.11495</v>
      </c>
      <c r="Z42" s="742">
        <v>0.11134000000000001</v>
      </c>
      <c r="AA42" s="742">
        <v>9.9430000000000004E-2</v>
      </c>
      <c r="AB42" s="742">
        <v>6.9620000000000001E-2</v>
      </c>
      <c r="AC42" s="742">
        <v>6.3289999999999999E-2</v>
      </c>
      <c r="AD42" s="742">
        <v>6.4159999999999995E-2</v>
      </c>
      <c r="AE42" s="742">
        <v>5.2479999999999999E-2</v>
      </c>
      <c r="AF42" s="742">
        <v>3.7170000000000002E-2</v>
      </c>
      <c r="AG42" s="742">
        <v>3.4450000000000001E-2</v>
      </c>
      <c r="AH42" s="742">
        <v>3.3780000000000004E-2</v>
      </c>
      <c r="AI42" s="742">
        <v>0.10118000000000001</v>
      </c>
    </row>
    <row r="43" spans="1:35" x14ac:dyDescent="0.2">
      <c r="A43" t="s">
        <v>39</v>
      </c>
      <c r="B43" s="34" t="s">
        <v>75</v>
      </c>
      <c r="C43" s="36" t="s">
        <v>76</v>
      </c>
      <c r="D43" s="34"/>
      <c r="E43" s="34"/>
      <c r="F43" s="34"/>
      <c r="G43" s="34"/>
      <c r="H43" s="34"/>
      <c r="I43" s="34"/>
      <c r="J43" s="34"/>
      <c r="K43" s="34"/>
      <c r="L43" s="742">
        <v>0.13269999999999998</v>
      </c>
      <c r="M43" s="742">
        <v>0.13177</v>
      </c>
      <c r="N43" s="742">
        <v>0.14371999999999999</v>
      </c>
      <c r="O43" s="742">
        <v>0.19991</v>
      </c>
      <c r="P43" s="742">
        <v>0.22158</v>
      </c>
      <c r="Q43" s="742">
        <v>0.25929000000000002</v>
      </c>
      <c r="R43" s="742">
        <v>0.20658000000000001</v>
      </c>
      <c r="S43" s="742">
        <v>0.21925999999999998</v>
      </c>
      <c r="T43" s="742">
        <v>0.23335</v>
      </c>
      <c r="U43" s="742">
        <v>0.18886</v>
      </c>
      <c r="V43" s="742">
        <v>0.22867999999999999</v>
      </c>
      <c r="W43" s="742">
        <v>0.21741999999999997</v>
      </c>
      <c r="X43" s="742">
        <v>0.20940999999999999</v>
      </c>
      <c r="Y43" s="742">
        <v>0.22788999999999998</v>
      </c>
      <c r="Z43" s="742">
        <v>0.16911999999999999</v>
      </c>
      <c r="AA43" s="742">
        <v>0.23061000000000001</v>
      </c>
      <c r="AB43" s="742">
        <v>0.22022999999999998</v>
      </c>
      <c r="AC43" s="742">
        <v>0.2112</v>
      </c>
      <c r="AD43" s="742">
        <v>0.22638999999999998</v>
      </c>
      <c r="AE43" s="742">
        <v>0.20573</v>
      </c>
      <c r="AF43" s="742">
        <v>0.21453999999999998</v>
      </c>
      <c r="AG43" s="742">
        <v>0.22575999999999999</v>
      </c>
      <c r="AH43" s="742">
        <v>0.24847</v>
      </c>
      <c r="AI43" s="742">
        <v>0.27735000000000004</v>
      </c>
    </row>
    <row r="44" spans="1:35" x14ac:dyDescent="0.2">
      <c r="A44" t="s">
        <v>39</v>
      </c>
      <c r="B44" s="34" t="s">
        <v>77</v>
      </c>
      <c r="C44" s="36" t="s">
        <v>78</v>
      </c>
      <c r="D44" s="34"/>
      <c r="E44" s="34"/>
      <c r="F44" s="34"/>
      <c r="G44" s="34"/>
      <c r="H44" s="34"/>
      <c r="I44" s="34"/>
      <c r="J44" s="34"/>
      <c r="K44" s="34"/>
      <c r="L44" s="742">
        <v>0</v>
      </c>
      <c r="M44" s="742">
        <v>0</v>
      </c>
      <c r="N44" s="742">
        <v>0</v>
      </c>
      <c r="O44" s="742">
        <v>0</v>
      </c>
      <c r="P44" s="742">
        <v>0</v>
      </c>
      <c r="Q44" s="742">
        <v>0</v>
      </c>
      <c r="R44" s="742">
        <v>0</v>
      </c>
      <c r="S44" s="742">
        <v>0</v>
      </c>
      <c r="T44" s="742">
        <v>0</v>
      </c>
      <c r="U44" s="742">
        <v>0</v>
      </c>
      <c r="V44" s="742">
        <v>0</v>
      </c>
      <c r="W44" s="742">
        <v>0</v>
      </c>
      <c r="X44" s="742">
        <v>0</v>
      </c>
      <c r="Y44" s="742">
        <v>0</v>
      </c>
      <c r="Z44" s="742">
        <v>0</v>
      </c>
      <c r="AA44" s="742">
        <v>0</v>
      </c>
      <c r="AB44" s="742">
        <v>0</v>
      </c>
      <c r="AC44" s="742">
        <v>0</v>
      </c>
      <c r="AD44" s="742">
        <v>0</v>
      </c>
      <c r="AE44" s="742">
        <v>0</v>
      </c>
      <c r="AF44" s="742">
        <v>0</v>
      </c>
      <c r="AG44" s="742">
        <v>0</v>
      </c>
      <c r="AH44" s="742">
        <v>0</v>
      </c>
      <c r="AI44" s="742">
        <v>0</v>
      </c>
    </row>
    <row r="45" spans="1:35" hidden="1" outlineLevel="1" x14ac:dyDescent="0.2">
      <c r="A45" t="s">
        <v>39</v>
      </c>
      <c r="B45" s="34" t="s">
        <v>79</v>
      </c>
      <c r="C45" s="36" t="s">
        <v>80</v>
      </c>
      <c r="D45" s="34"/>
      <c r="E45" s="34"/>
      <c r="F45" s="34"/>
      <c r="G45" s="34"/>
      <c r="H45" s="34"/>
      <c r="I45" s="34"/>
      <c r="J45" s="34"/>
      <c r="K45" s="34"/>
      <c r="L45" s="742">
        <v>0</v>
      </c>
      <c r="M45" s="742">
        <v>0</v>
      </c>
      <c r="N45" s="742">
        <v>0</v>
      </c>
      <c r="O45" s="742">
        <v>0</v>
      </c>
      <c r="P45" s="742">
        <v>0</v>
      </c>
      <c r="Q45" s="742">
        <v>0</v>
      </c>
      <c r="R45" s="742">
        <v>0</v>
      </c>
      <c r="S45" s="742">
        <v>0</v>
      </c>
      <c r="T45" s="742">
        <v>0</v>
      </c>
      <c r="U45" s="742">
        <v>0</v>
      </c>
      <c r="V45" s="742">
        <v>0</v>
      </c>
      <c r="W45" s="742">
        <v>0</v>
      </c>
      <c r="X45" s="742">
        <v>0</v>
      </c>
      <c r="Y45" s="742">
        <v>0</v>
      </c>
      <c r="Z45" s="742">
        <v>0</v>
      </c>
      <c r="AA45" s="742">
        <v>0</v>
      </c>
      <c r="AB45" s="742">
        <v>0</v>
      </c>
      <c r="AC45" s="742">
        <v>0</v>
      </c>
      <c r="AD45" s="742">
        <v>0</v>
      </c>
      <c r="AE45" s="742">
        <v>0</v>
      </c>
      <c r="AF45" s="742">
        <v>0</v>
      </c>
      <c r="AG45" s="742">
        <v>0</v>
      </c>
      <c r="AH45" s="742">
        <v>0</v>
      </c>
      <c r="AI45" s="742">
        <v>0</v>
      </c>
    </row>
    <row r="46" spans="1:35" hidden="1" outlineLevel="1" x14ac:dyDescent="0.2">
      <c r="A46" t="s">
        <v>39</v>
      </c>
      <c r="B46" s="34" t="s">
        <v>81</v>
      </c>
      <c r="C46" s="34" t="s">
        <v>82</v>
      </c>
      <c r="D46" s="34"/>
      <c r="E46" s="34"/>
      <c r="F46" s="34"/>
      <c r="G46" s="34"/>
      <c r="H46" s="34"/>
      <c r="I46" s="34"/>
      <c r="J46" s="34"/>
      <c r="K46" s="34"/>
      <c r="L46" s="742">
        <v>0</v>
      </c>
      <c r="M46" s="742">
        <v>0</v>
      </c>
      <c r="N46" s="742">
        <v>0</v>
      </c>
      <c r="O46" s="742">
        <v>0</v>
      </c>
      <c r="P46" s="742">
        <v>0</v>
      </c>
      <c r="Q46" s="742">
        <v>0</v>
      </c>
      <c r="R46" s="742">
        <v>0</v>
      </c>
      <c r="S46" s="742">
        <v>0</v>
      </c>
      <c r="T46" s="742">
        <v>0</v>
      </c>
      <c r="U46" s="742">
        <v>0</v>
      </c>
      <c r="V46" s="742">
        <v>0</v>
      </c>
      <c r="W46" s="742">
        <v>0</v>
      </c>
      <c r="X46" s="742">
        <v>0</v>
      </c>
      <c r="Y46" s="742">
        <v>0</v>
      </c>
      <c r="Z46" s="742">
        <v>0</v>
      </c>
      <c r="AA46" s="742">
        <v>0</v>
      </c>
      <c r="AB46" s="742">
        <v>0</v>
      </c>
      <c r="AC46" s="742">
        <v>0</v>
      </c>
      <c r="AD46" s="742">
        <v>0</v>
      </c>
      <c r="AE46" s="742">
        <v>0</v>
      </c>
      <c r="AF46" s="742">
        <v>0</v>
      </c>
      <c r="AG46" s="742">
        <v>0</v>
      </c>
      <c r="AH46" s="742">
        <v>0</v>
      </c>
      <c r="AI46" s="742">
        <v>0</v>
      </c>
    </row>
    <row r="47" spans="1:35" s="98" customFormat="1" ht="15.75" customHeight="1" collapsed="1" x14ac:dyDescent="0.2">
      <c r="C47" s="11" t="s">
        <v>35</v>
      </c>
      <c r="D47" s="105"/>
      <c r="E47" s="105"/>
      <c r="F47" s="105"/>
      <c r="G47" s="105"/>
      <c r="H47" s="105"/>
      <c r="I47" s="105"/>
      <c r="J47" s="105"/>
      <c r="K47" s="105"/>
      <c r="L47" s="744">
        <f t="shared" ref="L47:AD47" si="83">SUM(L29:L46)</f>
        <v>5.4759899999999995</v>
      </c>
      <c r="M47" s="744">
        <f t="shared" si="83"/>
        <v>4.8194699999999999</v>
      </c>
      <c r="N47" s="744">
        <f t="shared" si="83"/>
        <v>4.3520300000000001</v>
      </c>
      <c r="O47" s="744">
        <f t="shared" si="83"/>
        <v>4.3635999999999999</v>
      </c>
      <c r="P47" s="744">
        <f t="shared" si="83"/>
        <v>4.6865800000000002</v>
      </c>
      <c r="Q47" s="744">
        <f t="shared" si="83"/>
        <v>5.8064800000000005</v>
      </c>
      <c r="R47" s="744">
        <f t="shared" si="83"/>
        <v>5.6080299999999994</v>
      </c>
      <c r="S47" s="744">
        <f t="shared" si="83"/>
        <v>5.6039799999999991</v>
      </c>
      <c r="T47" s="744">
        <f t="shared" si="83"/>
        <v>5.8552999999999997</v>
      </c>
      <c r="U47" s="744">
        <f t="shared" si="83"/>
        <v>5.7957400000000003</v>
      </c>
      <c r="V47" s="744">
        <f t="shared" si="83"/>
        <v>5.4927500000000009</v>
      </c>
      <c r="W47" s="744">
        <f t="shared" si="83"/>
        <v>5.3362400000000001</v>
      </c>
      <c r="X47" s="744">
        <f t="shared" si="83"/>
        <v>5.3529100000000005</v>
      </c>
      <c r="Y47" s="744">
        <f t="shared" si="83"/>
        <v>4.8952800000000014</v>
      </c>
      <c r="Z47" s="744">
        <f t="shared" si="83"/>
        <v>5.1491100000000012</v>
      </c>
      <c r="AA47" s="744">
        <f t="shared" si="83"/>
        <v>6.8176700000000015</v>
      </c>
      <c r="AB47" s="744">
        <f t="shared" si="83"/>
        <v>7.9945400000000006</v>
      </c>
      <c r="AC47" s="744">
        <f t="shared" si="83"/>
        <v>8.2022200000000005</v>
      </c>
      <c r="AD47" s="744">
        <f t="shared" si="83"/>
        <v>7.6397500000000003</v>
      </c>
      <c r="AE47" s="744">
        <f t="shared" ref="AE47:AF47" si="84">SUM(AE29:AE46)</f>
        <v>6.5322899999999997</v>
      </c>
      <c r="AF47" s="744">
        <f t="shared" si="84"/>
        <v>6.4628100000000011</v>
      </c>
      <c r="AG47" s="744">
        <f t="shared" ref="AG47:AH47" si="85">SUM(AG29:AG46)</f>
        <v>7.6382900000000005</v>
      </c>
      <c r="AH47" s="744">
        <f t="shared" si="85"/>
        <v>7.8833399999999996</v>
      </c>
      <c r="AI47" s="744">
        <f t="shared" ref="AI47" si="86">SUM(AI29:AI46)</f>
        <v>7.2946299999999997</v>
      </c>
    </row>
    <row r="48" spans="1:35" s="98" customFormat="1" ht="17.25" customHeight="1" x14ac:dyDescent="0.2">
      <c r="C48" s="1183" t="s">
        <v>181</v>
      </c>
      <c r="D48" s="576"/>
      <c r="E48" s="576"/>
      <c r="F48" s="576"/>
      <c r="G48" s="576"/>
      <c r="H48" s="576"/>
      <c r="I48" s="576"/>
      <c r="J48" s="576"/>
      <c r="K48" s="576"/>
      <c r="L48" s="576"/>
      <c r="M48" s="576"/>
      <c r="N48" s="576"/>
      <c r="O48" s="576"/>
      <c r="P48" s="576"/>
      <c r="Q48" s="576"/>
      <c r="R48" s="576"/>
      <c r="S48" s="576"/>
      <c r="T48" s="576"/>
      <c r="U48" s="576"/>
      <c r="V48" s="576"/>
      <c r="W48" s="576"/>
      <c r="X48" s="576"/>
      <c r="Y48" s="576"/>
      <c r="Z48" s="576"/>
      <c r="AA48" s="576"/>
      <c r="AB48" s="576"/>
      <c r="AC48" s="576"/>
      <c r="AD48" s="576"/>
      <c r="AE48" s="576"/>
      <c r="AF48" s="576"/>
      <c r="AG48" s="576"/>
      <c r="AH48" s="576"/>
      <c r="AI48" s="576"/>
    </row>
    <row r="49" spans="1:35" s="98" customFormat="1" x14ac:dyDescent="0.2">
      <c r="C49" s="1184" t="s">
        <v>906</v>
      </c>
      <c r="D49" s="576"/>
      <c r="E49" s="576"/>
      <c r="F49" s="576"/>
      <c r="G49" s="576"/>
      <c r="H49" s="576"/>
      <c r="I49" s="576"/>
      <c r="J49" s="576"/>
      <c r="K49" s="576"/>
      <c r="L49" s="576"/>
      <c r="M49" s="576"/>
      <c r="N49" s="576"/>
      <c r="O49" s="576"/>
      <c r="P49" s="576"/>
      <c r="Q49" s="576"/>
      <c r="R49" s="576"/>
      <c r="S49" s="576"/>
      <c r="T49" s="576"/>
      <c r="U49" s="576"/>
      <c r="V49" s="576"/>
      <c r="W49" s="576"/>
      <c r="X49" s="576"/>
      <c r="Y49" s="576"/>
      <c r="Z49" s="576"/>
      <c r="AA49" s="576"/>
      <c r="AB49" s="576"/>
      <c r="AC49" s="576"/>
      <c r="AD49" s="576"/>
      <c r="AE49" s="576"/>
      <c r="AF49" s="576"/>
      <c r="AG49" s="576"/>
      <c r="AH49" s="576"/>
      <c r="AI49" s="576"/>
    </row>
    <row r="50" spans="1:35" s="2" customFormat="1" x14ac:dyDescent="0.2">
      <c r="C50" s="1183" t="s">
        <v>182</v>
      </c>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row>
    <row r="51" spans="1:35" ht="15" x14ac:dyDescent="0.2">
      <c r="C51" s="790" t="str">
        <f>CONCATENATE(C$1,", continued")</f>
        <v>Table 9g :   Employee earnings by industry, FSM and states, private sector, FY2004-FY2018, continued</v>
      </c>
      <c r="D51" s="34"/>
      <c r="E51" s="34"/>
      <c r="F51" s="34"/>
      <c r="G51" s="34"/>
      <c r="H51" s="34"/>
      <c r="I51" s="34"/>
      <c r="J51" s="34"/>
      <c r="K51" s="34"/>
      <c r="L51" s="34"/>
      <c r="M51" s="34"/>
      <c r="N51" s="34"/>
      <c r="O51" s="34"/>
      <c r="P51" s="34"/>
      <c r="Q51" s="34"/>
      <c r="S51" s="34"/>
    </row>
    <row r="52" spans="1:35" x14ac:dyDescent="0.2">
      <c r="C52" s="741" t="s">
        <v>397</v>
      </c>
      <c r="D52" s="39"/>
      <c r="E52" s="39"/>
      <c r="F52" s="39"/>
      <c r="G52" s="39"/>
      <c r="H52" s="39"/>
      <c r="I52" s="39"/>
      <c r="J52" s="39"/>
      <c r="K52" s="40"/>
      <c r="L52" s="40"/>
      <c r="M52" s="40"/>
      <c r="N52" s="40"/>
      <c r="O52" s="40"/>
      <c r="P52" s="40"/>
      <c r="Q52" s="40"/>
      <c r="R52" s="40"/>
      <c r="S52" s="40"/>
    </row>
    <row r="53" spans="1:35" ht="20.100000000000001" customHeight="1" x14ac:dyDescent="0.2">
      <c r="C53" s="35" t="s">
        <v>40</v>
      </c>
      <c r="D53" s="1"/>
      <c r="E53" s="1"/>
      <c r="F53" s="1"/>
      <c r="G53" s="1"/>
      <c r="H53" s="1"/>
      <c r="I53" s="1"/>
      <c r="J53" s="1"/>
      <c r="K53" s="1"/>
      <c r="L53" s="1" t="str">
        <f t="shared" ref="L53:X53" si="87">L28</f>
        <v>FY1995</v>
      </c>
      <c r="M53" s="1" t="str">
        <f t="shared" si="87"/>
        <v>FY1996</v>
      </c>
      <c r="N53" s="1" t="str">
        <f t="shared" si="87"/>
        <v>FY1997</v>
      </c>
      <c r="O53" s="1" t="str">
        <f t="shared" si="87"/>
        <v>FY1998</v>
      </c>
      <c r="P53" s="1" t="str">
        <f t="shared" si="87"/>
        <v>FY1999</v>
      </c>
      <c r="Q53" s="1" t="str">
        <f t="shared" si="87"/>
        <v>FY2000</v>
      </c>
      <c r="R53" s="1" t="str">
        <f t="shared" si="87"/>
        <v>FY2001</v>
      </c>
      <c r="S53" s="1" t="str">
        <f t="shared" si="87"/>
        <v>FY2002</v>
      </c>
      <c r="T53" s="1" t="str">
        <f t="shared" si="87"/>
        <v>FY2003</v>
      </c>
      <c r="U53" s="1" t="str">
        <f t="shared" si="87"/>
        <v>FY2004</v>
      </c>
      <c r="V53" s="1" t="str">
        <f t="shared" si="87"/>
        <v>FY2005</v>
      </c>
      <c r="W53" s="1" t="str">
        <f t="shared" si="87"/>
        <v>FY2006</v>
      </c>
      <c r="X53" s="1" t="str">
        <f t="shared" si="87"/>
        <v>FY2007</v>
      </c>
      <c r="Y53" s="1" t="str">
        <f t="shared" ref="Y53:AD53" si="88">Y28</f>
        <v>FY2008</v>
      </c>
      <c r="Z53" s="1" t="str">
        <f t="shared" si="88"/>
        <v>FY2009</v>
      </c>
      <c r="AA53" s="1" t="str">
        <f t="shared" si="88"/>
        <v>FY2010</v>
      </c>
      <c r="AB53" s="1" t="str">
        <f t="shared" si="88"/>
        <v>FY2011</v>
      </c>
      <c r="AC53" s="1" t="str">
        <f t="shared" si="88"/>
        <v>FY2012</v>
      </c>
      <c r="AD53" s="1" t="str">
        <f t="shared" si="88"/>
        <v>FY2013</v>
      </c>
      <c r="AE53" s="1" t="str">
        <f t="shared" ref="AE53:AF53" si="89">AE28</f>
        <v>FY2014</v>
      </c>
      <c r="AF53" s="1" t="str">
        <f t="shared" si="89"/>
        <v>FY2015</v>
      </c>
      <c r="AG53" s="1" t="str">
        <f t="shared" ref="AG53:AH53" si="90">AG28</f>
        <v>FY2016</v>
      </c>
      <c r="AH53" s="1" t="str">
        <f t="shared" si="90"/>
        <v>FY2017</v>
      </c>
      <c r="AI53" s="1" t="str">
        <f t="shared" ref="AI53" si="91">AI28</f>
        <v>FY2018</v>
      </c>
    </row>
    <row r="54" spans="1:35" ht="20.100000000000001" customHeight="1" x14ac:dyDescent="0.2">
      <c r="A54" t="s">
        <v>40</v>
      </c>
      <c r="B54" s="34" t="s">
        <v>48</v>
      </c>
      <c r="C54" s="36" t="s">
        <v>49</v>
      </c>
      <c r="D54" s="34"/>
      <c r="E54" s="34"/>
      <c r="F54" s="34"/>
      <c r="G54" s="34"/>
      <c r="H54" s="34"/>
      <c r="I54" s="34"/>
      <c r="J54" s="34"/>
      <c r="K54" s="34"/>
      <c r="L54" s="742">
        <v>5.9999999999999995E-4</v>
      </c>
      <c r="M54" s="742">
        <v>5.9999999999999995E-4</v>
      </c>
      <c r="N54" s="742">
        <v>5.9999999999999995E-4</v>
      </c>
      <c r="O54" s="742">
        <v>5.9999999999999995E-4</v>
      </c>
      <c r="P54" s="742">
        <v>5.9999999999999995E-4</v>
      </c>
      <c r="Q54" s="742">
        <v>5.9999999999999995E-4</v>
      </c>
      <c r="R54" s="742">
        <v>5.9999999999999995E-4</v>
      </c>
      <c r="S54" s="742">
        <v>2.9999999999999997E-4</v>
      </c>
      <c r="T54" s="742">
        <v>0</v>
      </c>
      <c r="U54" s="742">
        <v>2.3400000000000001E-3</v>
      </c>
      <c r="V54" s="742">
        <v>9.3600000000000003E-3</v>
      </c>
      <c r="W54" s="742">
        <v>4.2000000000000006E-3</v>
      </c>
      <c r="X54" s="742">
        <v>1.5E-3</v>
      </c>
      <c r="Y54" s="742">
        <v>1.5900000000000001E-3</v>
      </c>
      <c r="Z54" s="742">
        <v>1.1200000000000001E-3</v>
      </c>
      <c r="AA54" s="742">
        <v>1.1000000000000001E-3</v>
      </c>
      <c r="AB54" s="742">
        <v>0</v>
      </c>
      <c r="AC54" s="742">
        <v>7.5100000000000002E-3</v>
      </c>
      <c r="AD54" s="742">
        <v>4.6039999999999998E-2</v>
      </c>
      <c r="AE54" s="742">
        <v>9.7720000000000001E-2</v>
      </c>
      <c r="AF54" s="742">
        <v>6.4349999999999991E-2</v>
      </c>
      <c r="AG54" s="742">
        <v>5.2940000000000001E-2</v>
      </c>
      <c r="AH54" s="742">
        <v>4.5920000000000002E-2</v>
      </c>
      <c r="AI54" s="742">
        <v>2.4480000000000002E-2</v>
      </c>
    </row>
    <row r="55" spans="1:35" x14ac:dyDescent="0.2">
      <c r="A55" t="s">
        <v>40</v>
      </c>
      <c r="B55" s="34" t="s">
        <v>50</v>
      </c>
      <c r="C55" s="36" t="s">
        <v>51</v>
      </c>
      <c r="D55" s="34"/>
      <c r="E55" s="34"/>
      <c r="F55" s="34"/>
      <c r="G55" s="34"/>
      <c r="H55" s="34"/>
      <c r="I55" s="34"/>
      <c r="J55" s="34"/>
      <c r="K55" s="34"/>
      <c r="L55" s="742">
        <v>4.8930000000000001E-2</v>
      </c>
      <c r="M55" s="742">
        <v>3.6229999999999998E-2</v>
      </c>
      <c r="N55" s="742">
        <v>1.2230000000000001E-2</v>
      </c>
      <c r="O55" s="742">
        <v>9.4600000000000014E-3</v>
      </c>
      <c r="P55" s="742">
        <v>6.3600000000000002E-3</v>
      </c>
      <c r="Q55" s="742">
        <v>6.2900000000000005E-3</v>
      </c>
      <c r="R55" s="742">
        <v>3.5900000000000001E-2</v>
      </c>
      <c r="S55" s="742">
        <v>0</v>
      </c>
      <c r="T55" s="742">
        <v>0</v>
      </c>
      <c r="U55" s="742">
        <v>0</v>
      </c>
      <c r="V55" s="742">
        <v>0</v>
      </c>
      <c r="W55" s="742">
        <v>0</v>
      </c>
      <c r="X55" s="742">
        <v>4.0800000000000003E-3</v>
      </c>
      <c r="Y55" s="742">
        <v>1.9109999999999999E-2</v>
      </c>
      <c r="Z55" s="742">
        <v>0.11237</v>
      </c>
      <c r="AA55" s="742">
        <v>0.13166</v>
      </c>
      <c r="AB55" s="742">
        <v>0.11838</v>
      </c>
      <c r="AC55" s="742">
        <v>9.3049999999999994E-2</v>
      </c>
      <c r="AD55" s="742">
        <v>5.2969999999999996E-2</v>
      </c>
      <c r="AE55" s="742">
        <v>5.8209999999999998E-2</v>
      </c>
      <c r="AF55" s="742">
        <v>4.4789999999999996E-2</v>
      </c>
      <c r="AG55" s="742">
        <v>7.2980000000000003E-2</v>
      </c>
      <c r="AH55" s="742">
        <v>7.671E-2</v>
      </c>
      <c r="AI55" s="742">
        <v>0.129</v>
      </c>
    </row>
    <row r="56" spans="1:35" x14ac:dyDescent="0.2">
      <c r="A56" t="s">
        <v>40</v>
      </c>
      <c r="B56" s="34" t="s">
        <v>52</v>
      </c>
      <c r="C56" s="36" t="s">
        <v>53</v>
      </c>
      <c r="D56" s="34"/>
      <c r="E56" s="34"/>
      <c r="F56" s="34"/>
      <c r="G56" s="34"/>
      <c r="H56" s="34"/>
      <c r="I56" s="34"/>
      <c r="J56" s="34"/>
      <c r="K56" s="34"/>
      <c r="L56" s="742">
        <v>0</v>
      </c>
      <c r="M56" s="742">
        <v>0</v>
      </c>
      <c r="N56" s="742">
        <v>0</v>
      </c>
      <c r="O56" s="742">
        <v>0</v>
      </c>
      <c r="P56" s="742">
        <v>0</v>
      </c>
      <c r="Q56" s="742">
        <v>0</v>
      </c>
      <c r="R56" s="742">
        <v>0</v>
      </c>
      <c r="S56" s="742">
        <v>0</v>
      </c>
      <c r="T56" s="742">
        <v>0</v>
      </c>
      <c r="U56" s="742">
        <v>0</v>
      </c>
      <c r="V56" s="742">
        <v>0</v>
      </c>
      <c r="W56" s="742">
        <v>0</v>
      </c>
      <c r="X56" s="742">
        <v>0</v>
      </c>
      <c r="Y56" s="742">
        <v>0</v>
      </c>
      <c r="Z56" s="742">
        <v>0</v>
      </c>
      <c r="AA56" s="742">
        <v>0</v>
      </c>
      <c r="AB56" s="742">
        <v>0</v>
      </c>
      <c r="AC56" s="742">
        <v>0</v>
      </c>
      <c r="AD56" s="742">
        <v>0</v>
      </c>
      <c r="AE56" s="742">
        <v>0</v>
      </c>
      <c r="AF56" s="742">
        <v>0</v>
      </c>
      <c r="AG56" s="742">
        <v>0</v>
      </c>
      <c r="AH56" s="742">
        <v>0</v>
      </c>
      <c r="AI56" s="742">
        <v>0</v>
      </c>
    </row>
    <row r="57" spans="1:35" x14ac:dyDescent="0.2">
      <c r="A57" t="s">
        <v>40</v>
      </c>
      <c r="B57" s="34" t="s">
        <v>54</v>
      </c>
      <c r="C57" s="36" t="s">
        <v>55</v>
      </c>
      <c r="D57" s="34"/>
      <c r="E57" s="34"/>
      <c r="F57" s="34"/>
      <c r="G57" s="34"/>
      <c r="H57" s="34"/>
      <c r="I57" s="34"/>
      <c r="J57" s="34"/>
      <c r="K57" s="34"/>
      <c r="L57" s="742">
        <v>6.1499999999999999E-2</v>
      </c>
      <c r="M57" s="742">
        <v>7.3889999999999997E-2</v>
      </c>
      <c r="N57" s="742">
        <v>7.2169999999999998E-2</v>
      </c>
      <c r="O57" s="742">
        <v>8.3180000000000004E-2</v>
      </c>
      <c r="P57" s="742">
        <v>7.9899999999999999E-2</v>
      </c>
      <c r="Q57" s="742">
        <v>8.2459999999999992E-2</v>
      </c>
      <c r="R57" s="742">
        <v>7.0309999999999997E-2</v>
      </c>
      <c r="S57" s="742">
        <v>8.3449999999999996E-2</v>
      </c>
      <c r="T57" s="742">
        <v>8.0579999999999999E-2</v>
      </c>
      <c r="U57" s="742">
        <v>7.0999999999999994E-2</v>
      </c>
      <c r="V57" s="742">
        <v>6.123E-2</v>
      </c>
      <c r="W57" s="742">
        <v>7.740000000000001E-2</v>
      </c>
      <c r="X57" s="742">
        <v>0.11173999999999999</v>
      </c>
      <c r="Y57" s="742">
        <v>9.3560000000000004E-2</v>
      </c>
      <c r="Z57" s="742">
        <v>0.10568000000000001</v>
      </c>
      <c r="AA57" s="742">
        <v>8.6449999999999999E-2</v>
      </c>
      <c r="AB57" s="742">
        <v>7.2450000000000001E-2</v>
      </c>
      <c r="AC57" s="742">
        <v>6.2530000000000002E-2</v>
      </c>
      <c r="AD57" s="742">
        <v>6.7569999999999991E-2</v>
      </c>
      <c r="AE57" s="742">
        <v>7.7049999999999993E-2</v>
      </c>
      <c r="AF57" s="742">
        <v>9.8170000000000007E-2</v>
      </c>
      <c r="AG57" s="742">
        <v>0.10587000000000001</v>
      </c>
      <c r="AH57" s="742">
        <v>0.13947000000000001</v>
      </c>
      <c r="AI57" s="742">
        <v>0.18287</v>
      </c>
    </row>
    <row r="58" spans="1:35" x14ac:dyDescent="0.2">
      <c r="A58" t="s">
        <v>40</v>
      </c>
      <c r="B58" s="34" t="s">
        <v>56</v>
      </c>
      <c r="C58" s="36" t="s">
        <v>57</v>
      </c>
      <c r="D58" s="34"/>
      <c r="E58" s="34"/>
      <c r="F58" s="34"/>
      <c r="G58" s="34"/>
      <c r="H58" s="34"/>
      <c r="I58" s="34"/>
      <c r="J58" s="34"/>
      <c r="K58" s="34"/>
      <c r="L58" s="742">
        <v>0</v>
      </c>
      <c r="M58" s="742">
        <v>0</v>
      </c>
      <c r="N58" s="742">
        <v>0</v>
      </c>
      <c r="O58" s="742">
        <v>0</v>
      </c>
      <c r="P58" s="742">
        <v>6.8700000000000002E-3</v>
      </c>
      <c r="Q58" s="742">
        <v>2.5499999999999997E-3</v>
      </c>
      <c r="R58" s="742">
        <v>0</v>
      </c>
      <c r="S58" s="742">
        <v>0</v>
      </c>
      <c r="T58" s="742">
        <v>0</v>
      </c>
      <c r="U58" s="742">
        <v>0</v>
      </c>
      <c r="V58" s="742">
        <v>0</v>
      </c>
      <c r="W58" s="742">
        <v>0</v>
      </c>
      <c r="X58" s="742">
        <v>0</v>
      </c>
      <c r="Y58" s="742">
        <v>0</v>
      </c>
      <c r="Z58" s="742">
        <v>0</v>
      </c>
      <c r="AA58" s="742">
        <v>0</v>
      </c>
      <c r="AB58" s="742">
        <v>0</v>
      </c>
      <c r="AC58" s="742">
        <v>0</v>
      </c>
      <c r="AD58" s="742">
        <v>0</v>
      </c>
      <c r="AE58" s="742">
        <v>0</v>
      </c>
      <c r="AF58" s="742">
        <v>0</v>
      </c>
      <c r="AG58" s="742">
        <v>0</v>
      </c>
      <c r="AH58" s="742">
        <v>0</v>
      </c>
      <c r="AI58" s="742">
        <v>0</v>
      </c>
    </row>
    <row r="59" spans="1:35" x14ac:dyDescent="0.2">
      <c r="A59" t="s">
        <v>40</v>
      </c>
      <c r="B59" s="34" t="s">
        <v>58</v>
      </c>
      <c r="C59" s="36" t="s">
        <v>59</v>
      </c>
      <c r="D59" s="34"/>
      <c r="E59" s="34"/>
      <c r="F59" s="34"/>
      <c r="G59" s="34"/>
      <c r="H59" s="34"/>
      <c r="I59" s="34"/>
      <c r="J59" s="34"/>
      <c r="K59" s="34"/>
      <c r="L59" s="742">
        <v>8.4500000000000006E-2</v>
      </c>
      <c r="M59" s="742">
        <v>0.12054000000000001</v>
      </c>
      <c r="N59" s="742">
        <v>0.11413</v>
      </c>
      <c r="O59" s="742">
        <v>0.15599000000000002</v>
      </c>
      <c r="P59" s="742">
        <v>0.26729000000000003</v>
      </c>
      <c r="Q59" s="742">
        <v>0.34237000000000001</v>
      </c>
      <c r="R59" s="742">
        <v>0.20136000000000001</v>
      </c>
      <c r="S59" s="742">
        <v>0.24561000000000002</v>
      </c>
      <c r="T59" s="742">
        <v>0.43169999999999997</v>
      </c>
      <c r="U59" s="742">
        <v>0.55376999999999998</v>
      </c>
      <c r="V59" s="742">
        <v>0.45406000000000002</v>
      </c>
      <c r="W59" s="742">
        <v>0.43172000000000005</v>
      </c>
      <c r="X59" s="742">
        <v>0.35769000000000001</v>
      </c>
      <c r="Y59" s="742">
        <v>0.41555999999999998</v>
      </c>
      <c r="Z59" s="742">
        <v>0.83535000000000004</v>
      </c>
      <c r="AA59" s="742">
        <v>0.44336000000000003</v>
      </c>
      <c r="AB59" s="742">
        <v>0.53789999999999993</v>
      </c>
      <c r="AC59" s="742">
        <v>1.29457</v>
      </c>
      <c r="AD59" s="742">
        <v>0.93403000000000003</v>
      </c>
      <c r="AE59" s="742">
        <v>0.35088999999999998</v>
      </c>
      <c r="AF59" s="742">
        <v>0.37136000000000002</v>
      </c>
      <c r="AG59" s="742">
        <v>0.21630000000000002</v>
      </c>
      <c r="AH59" s="742">
        <v>0.14734999999999998</v>
      </c>
      <c r="AI59" s="742">
        <v>0.25992000000000004</v>
      </c>
    </row>
    <row r="60" spans="1:35" x14ac:dyDescent="0.2">
      <c r="A60" t="s">
        <v>40</v>
      </c>
      <c r="B60" s="34" t="s">
        <v>60</v>
      </c>
      <c r="C60" s="36" t="s">
        <v>61</v>
      </c>
      <c r="D60" s="34"/>
      <c r="E60" s="34"/>
      <c r="F60" s="34"/>
      <c r="G60" s="34"/>
      <c r="H60" s="34"/>
      <c r="I60" s="34"/>
      <c r="J60" s="34"/>
      <c r="K60" s="34"/>
      <c r="L60" s="742">
        <v>0.65761999999999998</v>
      </c>
      <c r="M60" s="742">
        <v>0.72570000000000001</v>
      </c>
      <c r="N60" s="742">
        <v>0.69629999999999992</v>
      </c>
      <c r="O60" s="742">
        <v>0.75148999999999999</v>
      </c>
      <c r="P60" s="742">
        <v>0.78225999999999996</v>
      </c>
      <c r="Q60" s="742">
        <v>0.77815000000000001</v>
      </c>
      <c r="R60" s="742">
        <v>0.78215999999999997</v>
      </c>
      <c r="S60" s="742">
        <v>0.74284000000000006</v>
      </c>
      <c r="T60" s="742">
        <v>0.83982000000000001</v>
      </c>
      <c r="U60" s="742">
        <v>0.85126000000000002</v>
      </c>
      <c r="V60" s="742">
        <v>0.79935999999999996</v>
      </c>
      <c r="W60" s="742">
        <v>0.85697999999999996</v>
      </c>
      <c r="X60" s="742">
        <v>0.82926999999999995</v>
      </c>
      <c r="Y60" s="742">
        <v>0.8257000000000001</v>
      </c>
      <c r="Z60" s="742">
        <v>0.88833000000000006</v>
      </c>
      <c r="AA60" s="742">
        <v>0.92261000000000004</v>
      </c>
      <c r="AB60" s="742">
        <v>0.92896000000000001</v>
      </c>
      <c r="AC60" s="742">
        <v>0.93258000000000008</v>
      </c>
      <c r="AD60" s="742">
        <v>0.89412000000000003</v>
      </c>
      <c r="AE60" s="742">
        <v>0.79605999999999999</v>
      </c>
      <c r="AF60" s="742">
        <v>0.72538000000000002</v>
      </c>
      <c r="AG60" s="742">
        <v>0.68825999999999998</v>
      </c>
      <c r="AH60" s="742">
        <v>0.77966999999999997</v>
      </c>
      <c r="AI60" s="742">
        <v>0.82225000000000004</v>
      </c>
    </row>
    <row r="61" spans="1:35" x14ac:dyDescent="0.2">
      <c r="A61" t="s">
        <v>40</v>
      </c>
      <c r="B61" s="34" t="s">
        <v>62</v>
      </c>
      <c r="C61" s="36" t="s">
        <v>63</v>
      </c>
      <c r="D61" s="34"/>
      <c r="E61" s="34"/>
      <c r="F61" s="34"/>
      <c r="G61" s="34"/>
      <c r="H61" s="34"/>
      <c r="I61" s="34"/>
      <c r="J61" s="34"/>
      <c r="K61" s="34"/>
      <c r="L61" s="742">
        <v>0.17424000000000001</v>
      </c>
      <c r="M61" s="742">
        <v>0.20995</v>
      </c>
      <c r="N61" s="742">
        <v>0.21709999999999999</v>
      </c>
      <c r="O61" s="742">
        <v>0.17436000000000001</v>
      </c>
      <c r="P61" s="742">
        <v>0.16363</v>
      </c>
      <c r="Q61" s="742">
        <v>0.20019000000000001</v>
      </c>
      <c r="R61" s="742">
        <v>0.21161000000000002</v>
      </c>
      <c r="S61" s="742">
        <v>0.21142</v>
      </c>
      <c r="T61" s="742">
        <v>0.19836999999999999</v>
      </c>
      <c r="U61" s="742">
        <v>0.18578</v>
      </c>
      <c r="V61" s="742">
        <v>0.18184999999999998</v>
      </c>
      <c r="W61" s="742">
        <v>0.18224000000000001</v>
      </c>
      <c r="X61" s="742">
        <v>0.20043</v>
      </c>
      <c r="Y61" s="742">
        <v>0.20702999999999999</v>
      </c>
      <c r="Z61" s="742">
        <v>0.19769999999999999</v>
      </c>
      <c r="AA61" s="742">
        <v>0.24129</v>
      </c>
      <c r="AB61" s="742">
        <v>0.24274999999999999</v>
      </c>
      <c r="AC61" s="742">
        <v>0.24633000000000002</v>
      </c>
      <c r="AD61" s="742">
        <v>0.24378</v>
      </c>
      <c r="AE61" s="742">
        <v>0.24828999999999998</v>
      </c>
      <c r="AF61" s="742">
        <v>0.26243</v>
      </c>
      <c r="AG61" s="742">
        <v>0.26497999999999999</v>
      </c>
      <c r="AH61" s="742">
        <v>0.28023999999999999</v>
      </c>
      <c r="AI61" s="742">
        <v>0.27518999999999999</v>
      </c>
    </row>
    <row r="62" spans="1:35" x14ac:dyDescent="0.2">
      <c r="A62" t="s">
        <v>40</v>
      </c>
      <c r="B62" s="34" t="s">
        <v>64</v>
      </c>
      <c r="C62" s="36" t="s">
        <v>65</v>
      </c>
      <c r="D62" s="34"/>
      <c r="E62" s="34"/>
      <c r="F62" s="34"/>
      <c r="G62" s="34"/>
      <c r="H62" s="34"/>
      <c r="I62" s="34"/>
      <c r="J62" s="34"/>
      <c r="K62" s="34"/>
      <c r="L62" s="742">
        <v>9.2200000000000004E-2</v>
      </c>
      <c r="M62" s="742">
        <v>0.10607</v>
      </c>
      <c r="N62" s="742">
        <v>0.11924</v>
      </c>
      <c r="O62" s="742">
        <v>0.12806999999999999</v>
      </c>
      <c r="P62" s="742">
        <v>0.1174</v>
      </c>
      <c r="Q62" s="742">
        <v>0.17757000000000001</v>
      </c>
      <c r="R62" s="742">
        <v>0.14792</v>
      </c>
      <c r="S62" s="742">
        <v>0.14158999999999999</v>
      </c>
      <c r="T62" s="742">
        <v>0.12193999999999999</v>
      </c>
      <c r="U62" s="742">
        <v>0.11409999999999999</v>
      </c>
      <c r="V62" s="742">
        <v>0.12039</v>
      </c>
      <c r="W62" s="742">
        <v>0.13681000000000001</v>
      </c>
      <c r="X62" s="742">
        <v>0.13722000000000001</v>
      </c>
      <c r="Y62" s="742">
        <v>0.15128999999999998</v>
      </c>
      <c r="Z62" s="742">
        <v>0.16296000000000002</v>
      </c>
      <c r="AA62" s="742">
        <v>0.17338000000000001</v>
      </c>
      <c r="AB62" s="742">
        <v>0.17821000000000001</v>
      </c>
      <c r="AC62" s="742">
        <v>0.1608</v>
      </c>
      <c r="AD62" s="742">
        <v>0.18736000000000003</v>
      </c>
      <c r="AE62" s="742">
        <v>0.19566</v>
      </c>
      <c r="AF62" s="742">
        <v>0.21822999999999998</v>
      </c>
      <c r="AG62" s="742">
        <v>0.23055</v>
      </c>
      <c r="AH62" s="742">
        <v>0.23877000000000001</v>
      </c>
      <c r="AI62" s="742">
        <v>0.34842000000000001</v>
      </c>
    </row>
    <row r="63" spans="1:35" x14ac:dyDescent="0.2">
      <c r="A63" t="s">
        <v>40</v>
      </c>
      <c r="B63" s="34" t="s">
        <v>66</v>
      </c>
      <c r="C63" s="111" t="s">
        <v>917</v>
      </c>
      <c r="D63" s="34"/>
      <c r="E63" s="34"/>
      <c r="F63" s="34"/>
      <c r="G63" s="34"/>
      <c r="H63" s="34"/>
      <c r="I63" s="34"/>
      <c r="J63" s="34"/>
      <c r="K63" s="34"/>
      <c r="L63" s="742">
        <v>0</v>
      </c>
      <c r="M63" s="742">
        <v>0</v>
      </c>
      <c r="N63" s="742">
        <v>0</v>
      </c>
      <c r="O63" s="742">
        <v>0</v>
      </c>
      <c r="P63" s="742">
        <v>0</v>
      </c>
      <c r="Q63" s="742">
        <v>0</v>
      </c>
      <c r="R63" s="742">
        <v>0</v>
      </c>
      <c r="S63" s="742">
        <v>0</v>
      </c>
      <c r="T63" s="742">
        <v>0</v>
      </c>
      <c r="U63" s="742">
        <v>0</v>
      </c>
      <c r="V63" s="742">
        <v>0</v>
      </c>
      <c r="W63" s="742">
        <v>0</v>
      </c>
      <c r="X63" s="742">
        <v>0</v>
      </c>
      <c r="Y63" s="742">
        <v>0</v>
      </c>
      <c r="Z63" s="742">
        <v>0</v>
      </c>
      <c r="AA63" s="742">
        <v>0</v>
      </c>
      <c r="AB63" s="742">
        <v>0</v>
      </c>
      <c r="AC63" s="742">
        <v>0</v>
      </c>
      <c r="AD63" s="742">
        <v>0</v>
      </c>
      <c r="AE63" s="742">
        <v>0</v>
      </c>
      <c r="AF63" s="742">
        <v>0</v>
      </c>
      <c r="AG63" s="742">
        <v>0</v>
      </c>
      <c r="AH63" s="742">
        <v>0</v>
      </c>
      <c r="AI63" s="742">
        <v>0</v>
      </c>
    </row>
    <row r="64" spans="1:35" x14ac:dyDescent="0.2">
      <c r="A64" t="s">
        <v>40</v>
      </c>
      <c r="B64" s="34" t="s">
        <v>83</v>
      </c>
      <c r="C64" s="36" t="s">
        <v>68</v>
      </c>
      <c r="D64" s="34"/>
      <c r="E64" s="34"/>
      <c r="F64" s="34"/>
      <c r="G64" s="34"/>
      <c r="H64" s="34"/>
      <c r="I64" s="34"/>
      <c r="J64" s="34"/>
      <c r="K64" s="34"/>
      <c r="L64" s="742">
        <v>5.6500000000000002E-2</v>
      </c>
      <c r="M64" s="742">
        <v>0.1046</v>
      </c>
      <c r="N64" s="742">
        <v>0.11015000000000001</v>
      </c>
      <c r="O64" s="742">
        <v>0.10909999999999999</v>
      </c>
      <c r="P64" s="742">
        <v>0.10956999999999999</v>
      </c>
      <c r="Q64" s="742">
        <v>0.11370999999999999</v>
      </c>
      <c r="R64" s="742">
        <v>0.10366</v>
      </c>
      <c r="S64" s="742">
        <v>8.3459999999999993E-2</v>
      </c>
      <c r="T64" s="742">
        <v>8.1799999999999998E-2</v>
      </c>
      <c r="U64" s="742">
        <v>7.4609999999999996E-2</v>
      </c>
      <c r="V64" s="742">
        <v>8.6410000000000001E-2</v>
      </c>
      <c r="W64" s="742">
        <v>0.11165</v>
      </c>
      <c r="X64" s="742">
        <v>0.12734999999999999</v>
      </c>
      <c r="Y64" s="742">
        <v>9.2730000000000007E-2</v>
      </c>
      <c r="Z64" s="742">
        <v>9.9569999999999992E-2</v>
      </c>
      <c r="AA64" s="742">
        <v>9.2510000000000009E-2</v>
      </c>
      <c r="AB64" s="742">
        <v>7.893E-2</v>
      </c>
      <c r="AC64" s="742">
        <v>0.11175</v>
      </c>
      <c r="AD64" s="742">
        <v>0.11003</v>
      </c>
      <c r="AE64" s="742">
        <v>0.11555</v>
      </c>
      <c r="AF64" s="742">
        <v>8.4760000000000002E-2</v>
      </c>
      <c r="AG64" s="742">
        <v>9.2659999999999992E-2</v>
      </c>
      <c r="AH64" s="742">
        <v>0.10826999999999999</v>
      </c>
      <c r="AI64" s="742">
        <v>0.12084</v>
      </c>
    </row>
    <row r="65" spans="1:35" x14ac:dyDescent="0.2">
      <c r="A65" t="s">
        <v>40</v>
      </c>
      <c r="B65" s="34" t="s">
        <v>69</v>
      </c>
      <c r="C65" s="36" t="s">
        <v>70</v>
      </c>
      <c r="D65" s="34"/>
      <c r="E65" s="34"/>
      <c r="F65" s="34"/>
      <c r="G65" s="34"/>
      <c r="H65" s="34"/>
      <c r="I65" s="34"/>
      <c r="J65" s="34"/>
      <c r="K65" s="34"/>
      <c r="L65" s="742">
        <v>0</v>
      </c>
      <c r="M65" s="742">
        <v>0</v>
      </c>
      <c r="N65" s="742">
        <v>0</v>
      </c>
      <c r="O65" s="742">
        <v>0</v>
      </c>
      <c r="P65" s="742">
        <v>0</v>
      </c>
      <c r="Q65" s="742">
        <v>0</v>
      </c>
      <c r="R65" s="742">
        <v>0</v>
      </c>
      <c r="S65" s="742">
        <v>0</v>
      </c>
      <c r="T65" s="742">
        <v>0</v>
      </c>
      <c r="U65" s="742">
        <v>0</v>
      </c>
      <c r="V65" s="742">
        <v>0</v>
      </c>
      <c r="W65" s="742">
        <v>0</v>
      </c>
      <c r="X65" s="742">
        <v>0</v>
      </c>
      <c r="Y65" s="742">
        <v>0</v>
      </c>
      <c r="Z65" s="742">
        <v>0</v>
      </c>
      <c r="AA65" s="742">
        <v>0</v>
      </c>
      <c r="AB65" s="742">
        <v>0</v>
      </c>
      <c r="AC65" s="742">
        <v>0</v>
      </c>
      <c r="AD65" s="742">
        <v>0</v>
      </c>
      <c r="AE65" s="742">
        <v>0</v>
      </c>
      <c r="AF65" s="742">
        <v>0</v>
      </c>
      <c r="AG65" s="742">
        <v>0</v>
      </c>
      <c r="AH65" s="742">
        <v>0</v>
      </c>
      <c r="AI65" s="742">
        <v>0</v>
      </c>
    </row>
    <row r="66" spans="1:35" x14ac:dyDescent="0.2">
      <c r="A66" t="s">
        <v>40</v>
      </c>
      <c r="B66" s="34" t="s">
        <v>71</v>
      </c>
      <c r="C66" s="36" t="s">
        <v>72</v>
      </c>
      <c r="D66" s="34"/>
      <c r="E66" s="34"/>
      <c r="F66" s="34"/>
      <c r="G66" s="34"/>
      <c r="H66" s="34"/>
      <c r="I66" s="34"/>
      <c r="J66" s="34"/>
      <c r="K66" s="34"/>
      <c r="L66" s="742">
        <v>0</v>
      </c>
      <c r="M66" s="742">
        <v>0</v>
      </c>
      <c r="N66" s="742">
        <v>0</v>
      </c>
      <c r="O66" s="742">
        <v>0</v>
      </c>
      <c r="P66" s="742">
        <v>0</v>
      </c>
      <c r="Q66" s="742">
        <v>0</v>
      </c>
      <c r="R66" s="742">
        <v>0</v>
      </c>
      <c r="S66" s="742">
        <v>0</v>
      </c>
      <c r="T66" s="742">
        <v>0</v>
      </c>
      <c r="U66" s="742">
        <v>0</v>
      </c>
      <c r="V66" s="742">
        <v>0</v>
      </c>
      <c r="W66" s="742">
        <v>0</v>
      </c>
      <c r="X66" s="742">
        <v>0</v>
      </c>
      <c r="Y66" s="742">
        <v>0</v>
      </c>
      <c r="Z66" s="742">
        <v>0</v>
      </c>
      <c r="AA66" s="742">
        <v>0</v>
      </c>
      <c r="AB66" s="742">
        <v>0</v>
      </c>
      <c r="AC66" s="742">
        <v>0</v>
      </c>
      <c r="AD66" s="742">
        <v>0</v>
      </c>
      <c r="AE66" s="742">
        <v>0</v>
      </c>
      <c r="AF66" s="742">
        <v>0</v>
      </c>
      <c r="AG66" s="742">
        <v>0</v>
      </c>
      <c r="AH66" s="742">
        <v>0</v>
      </c>
      <c r="AI66" s="742">
        <v>0</v>
      </c>
    </row>
    <row r="67" spans="1:35" x14ac:dyDescent="0.2">
      <c r="A67" t="s">
        <v>40</v>
      </c>
      <c r="B67" s="34" t="s">
        <v>73</v>
      </c>
      <c r="C67" s="36" t="s">
        <v>74</v>
      </c>
      <c r="D67" s="34"/>
      <c r="E67" s="34"/>
      <c r="F67" s="34"/>
      <c r="G67" s="34"/>
      <c r="H67" s="34"/>
      <c r="I67" s="34"/>
      <c r="J67" s="34"/>
      <c r="K67" s="34"/>
      <c r="L67" s="742">
        <v>0</v>
      </c>
      <c r="M67" s="742">
        <v>0</v>
      </c>
      <c r="N67" s="742">
        <v>0</v>
      </c>
      <c r="O67" s="742">
        <v>0</v>
      </c>
      <c r="P67" s="742">
        <v>0</v>
      </c>
      <c r="Q67" s="742">
        <v>0</v>
      </c>
      <c r="R67" s="742">
        <v>0</v>
      </c>
      <c r="S67" s="742">
        <v>0</v>
      </c>
      <c r="T67" s="742">
        <v>0</v>
      </c>
      <c r="U67" s="742">
        <v>0</v>
      </c>
      <c r="V67" s="742">
        <v>0</v>
      </c>
      <c r="W67" s="742">
        <v>0</v>
      </c>
      <c r="X67" s="742">
        <v>0</v>
      </c>
      <c r="Y67" s="742">
        <v>0</v>
      </c>
      <c r="Z67" s="742">
        <v>0</v>
      </c>
      <c r="AA67" s="742">
        <v>0</v>
      </c>
      <c r="AB67" s="742">
        <v>0</v>
      </c>
      <c r="AC67" s="742">
        <v>0</v>
      </c>
      <c r="AD67" s="742">
        <v>0</v>
      </c>
      <c r="AE67" s="742">
        <v>0</v>
      </c>
      <c r="AF67" s="742">
        <v>0</v>
      </c>
      <c r="AG67" s="742">
        <v>0</v>
      </c>
      <c r="AH67" s="742">
        <v>0</v>
      </c>
      <c r="AI67" s="742">
        <v>0</v>
      </c>
    </row>
    <row r="68" spans="1:35" x14ac:dyDescent="0.2">
      <c r="A68" t="s">
        <v>40</v>
      </c>
      <c r="B68" s="34" t="s">
        <v>75</v>
      </c>
      <c r="C68" s="36" t="s">
        <v>76</v>
      </c>
      <c r="D68" s="34"/>
      <c r="E68" s="34"/>
      <c r="F68" s="34"/>
      <c r="G68" s="34"/>
      <c r="H68" s="34"/>
      <c r="I68" s="34"/>
      <c r="J68" s="34"/>
      <c r="K68" s="34"/>
      <c r="L68" s="742">
        <v>8.3060000000000009E-2</v>
      </c>
      <c r="M68" s="742">
        <v>8.8010000000000005E-2</v>
      </c>
      <c r="N68" s="742">
        <v>5.6340000000000001E-2</v>
      </c>
      <c r="O68" s="742">
        <v>5.4259999999999996E-2</v>
      </c>
      <c r="P68" s="742">
        <v>4.0850000000000004E-2</v>
      </c>
      <c r="Q68" s="742">
        <v>0.13136</v>
      </c>
      <c r="R68" s="742">
        <v>0.19438</v>
      </c>
      <c r="S68" s="742">
        <v>0.22284000000000001</v>
      </c>
      <c r="T68" s="742">
        <v>0.18574000000000002</v>
      </c>
      <c r="U68" s="742">
        <v>7.0300000000000001E-2</v>
      </c>
      <c r="V68" s="742">
        <v>7.2620000000000004E-2</v>
      </c>
      <c r="W68" s="742">
        <v>0.10681</v>
      </c>
      <c r="X68" s="742">
        <v>0.12032</v>
      </c>
      <c r="Y68" s="742">
        <v>7.6180000000000012E-2</v>
      </c>
      <c r="Z68" s="742">
        <v>2.213E-2</v>
      </c>
      <c r="AA68" s="742">
        <v>1.6500000000000001E-2</v>
      </c>
      <c r="AB68" s="742">
        <v>1.366E-2</v>
      </c>
      <c r="AC68" s="742">
        <v>2.1170000000000001E-2</v>
      </c>
      <c r="AD68" s="742">
        <v>1.8319999999999999E-2</v>
      </c>
      <c r="AE68" s="742">
        <v>1.7659999999999999E-2</v>
      </c>
      <c r="AF68" s="742">
        <v>2.6499999999999999E-2</v>
      </c>
      <c r="AG68" s="742">
        <v>2.7579999999999997E-2</v>
      </c>
      <c r="AH68" s="742">
        <v>3.3750000000000002E-2</v>
      </c>
      <c r="AI68" s="742">
        <v>2.9649999999999999E-2</v>
      </c>
    </row>
    <row r="69" spans="1:35" x14ac:dyDescent="0.2">
      <c r="A69" t="s">
        <v>40</v>
      </c>
      <c r="B69" s="34" t="s">
        <v>77</v>
      </c>
      <c r="C69" s="36" t="s">
        <v>78</v>
      </c>
      <c r="D69" s="34"/>
      <c r="E69" s="34"/>
      <c r="F69" s="34"/>
      <c r="G69" s="34"/>
      <c r="H69" s="34"/>
      <c r="I69" s="34"/>
      <c r="J69" s="34"/>
      <c r="K69" s="34"/>
      <c r="L69" s="742">
        <v>0</v>
      </c>
      <c r="M69" s="742">
        <v>0</v>
      </c>
      <c r="N69" s="742">
        <v>0</v>
      </c>
      <c r="O69" s="742">
        <v>0</v>
      </c>
      <c r="P69" s="742">
        <v>0</v>
      </c>
      <c r="Q69" s="742">
        <v>0</v>
      </c>
      <c r="R69" s="742">
        <v>0</v>
      </c>
      <c r="S69" s="742">
        <v>0</v>
      </c>
      <c r="T69" s="742">
        <v>0</v>
      </c>
      <c r="U69" s="742">
        <v>0</v>
      </c>
      <c r="V69" s="742">
        <v>0</v>
      </c>
      <c r="W69" s="742">
        <v>0</v>
      </c>
      <c r="X69" s="742">
        <v>5.9999999999999995E-4</v>
      </c>
      <c r="Y69" s="742">
        <v>1.74E-3</v>
      </c>
      <c r="Z69" s="742">
        <v>8.9999999999999998E-4</v>
      </c>
      <c r="AA69" s="742">
        <v>8.9999999999999998E-4</v>
      </c>
      <c r="AB69" s="742">
        <v>8.9999999999999998E-4</v>
      </c>
      <c r="AC69" s="742">
        <v>0</v>
      </c>
      <c r="AD69" s="742">
        <v>0</v>
      </c>
      <c r="AE69" s="742">
        <v>0</v>
      </c>
      <c r="AF69" s="742">
        <v>0</v>
      </c>
      <c r="AG69" s="742">
        <v>0</v>
      </c>
      <c r="AH69" s="742">
        <v>0</v>
      </c>
      <c r="AI69" s="742">
        <v>0</v>
      </c>
    </row>
    <row r="70" spans="1:35" hidden="1" outlineLevel="1" x14ac:dyDescent="0.2">
      <c r="A70" t="s">
        <v>40</v>
      </c>
      <c r="B70" s="34" t="s">
        <v>79</v>
      </c>
      <c r="C70" s="36" t="s">
        <v>80</v>
      </c>
      <c r="D70" s="34"/>
      <c r="E70" s="34"/>
      <c r="F70" s="34"/>
      <c r="G70" s="34"/>
      <c r="H70" s="34"/>
      <c r="I70" s="34"/>
      <c r="J70" s="34"/>
      <c r="K70" s="34"/>
      <c r="L70" s="742">
        <v>0</v>
      </c>
      <c r="M70" s="742">
        <v>0</v>
      </c>
      <c r="N70" s="742">
        <v>0</v>
      </c>
      <c r="O70" s="742">
        <v>0</v>
      </c>
      <c r="P70" s="742">
        <v>0</v>
      </c>
      <c r="Q70" s="742">
        <v>0</v>
      </c>
      <c r="R70" s="742">
        <v>0</v>
      </c>
      <c r="S70" s="742">
        <v>0</v>
      </c>
      <c r="T70" s="742">
        <v>0</v>
      </c>
      <c r="U70" s="742">
        <v>0</v>
      </c>
      <c r="V70" s="742">
        <v>0</v>
      </c>
      <c r="W70" s="742">
        <v>0</v>
      </c>
      <c r="X70" s="742">
        <v>0</v>
      </c>
      <c r="Y70" s="742">
        <v>0</v>
      </c>
      <c r="Z70" s="742">
        <v>0</v>
      </c>
      <c r="AA70" s="742">
        <v>0</v>
      </c>
      <c r="AB70" s="742">
        <v>0</v>
      </c>
      <c r="AC70" s="742">
        <v>0</v>
      </c>
      <c r="AD70" s="742">
        <v>0</v>
      </c>
      <c r="AE70" s="742">
        <v>0</v>
      </c>
      <c r="AF70" s="742">
        <v>0</v>
      </c>
      <c r="AG70" s="742">
        <v>0</v>
      </c>
      <c r="AH70" s="742">
        <v>0</v>
      </c>
      <c r="AI70" s="742">
        <v>0</v>
      </c>
    </row>
    <row r="71" spans="1:35" hidden="1" outlineLevel="1" x14ac:dyDescent="0.2">
      <c r="A71" t="s">
        <v>40</v>
      </c>
      <c r="B71" s="34" t="s">
        <v>81</v>
      </c>
      <c r="C71" s="34" t="s">
        <v>82</v>
      </c>
      <c r="D71" s="34"/>
      <c r="E71" s="34"/>
      <c r="F71" s="34"/>
      <c r="G71" s="34"/>
      <c r="H71" s="34"/>
      <c r="I71" s="34"/>
      <c r="J71" s="34"/>
      <c r="K71" s="34"/>
      <c r="L71" s="742">
        <v>0</v>
      </c>
      <c r="M71" s="742">
        <v>0</v>
      </c>
      <c r="N71" s="742">
        <v>0</v>
      </c>
      <c r="O71" s="742">
        <v>0</v>
      </c>
      <c r="P71" s="742">
        <v>0</v>
      </c>
      <c r="Q71" s="742">
        <v>0</v>
      </c>
      <c r="R71" s="742">
        <v>0</v>
      </c>
      <c r="S71" s="742">
        <v>0</v>
      </c>
      <c r="T71" s="742">
        <v>0</v>
      </c>
      <c r="U71" s="742">
        <v>0</v>
      </c>
      <c r="V71" s="742">
        <v>0</v>
      </c>
      <c r="W71" s="742">
        <v>0</v>
      </c>
      <c r="X71" s="742">
        <v>0</v>
      </c>
      <c r="Y71" s="742">
        <v>0</v>
      </c>
      <c r="Z71" s="742">
        <v>0</v>
      </c>
      <c r="AA71" s="742">
        <v>0</v>
      </c>
      <c r="AB71" s="742">
        <v>0</v>
      </c>
      <c r="AC71" s="742">
        <v>0</v>
      </c>
      <c r="AD71" s="742">
        <v>0</v>
      </c>
      <c r="AE71" s="742">
        <v>0</v>
      </c>
      <c r="AF71" s="742">
        <v>0</v>
      </c>
      <c r="AG71" s="742">
        <v>0</v>
      </c>
      <c r="AH71" s="742">
        <v>0</v>
      </c>
      <c r="AI71" s="742">
        <v>0</v>
      </c>
    </row>
    <row r="72" spans="1:35" s="98" customFormat="1" ht="20.100000000000001" customHeight="1" collapsed="1" x14ac:dyDescent="0.2">
      <c r="C72" s="11" t="s">
        <v>35</v>
      </c>
      <c r="D72" s="105"/>
      <c r="E72" s="105"/>
      <c r="F72" s="105"/>
      <c r="G72" s="105"/>
      <c r="H72" s="105"/>
      <c r="I72" s="105"/>
      <c r="J72" s="105"/>
      <c r="K72" s="105"/>
      <c r="L72" s="744">
        <f t="shared" ref="L72:AD72" si="92">SUM(L54:L71)</f>
        <v>1.25915</v>
      </c>
      <c r="M72" s="744">
        <f t="shared" si="92"/>
        <v>1.4655899999999999</v>
      </c>
      <c r="N72" s="744">
        <f t="shared" si="92"/>
        <v>1.3982600000000001</v>
      </c>
      <c r="O72" s="744">
        <f t="shared" si="92"/>
        <v>1.46651</v>
      </c>
      <c r="P72" s="744">
        <f t="shared" si="92"/>
        <v>1.5747299999999997</v>
      </c>
      <c r="Q72" s="744">
        <f t="shared" si="92"/>
        <v>1.83525</v>
      </c>
      <c r="R72" s="744">
        <f t="shared" si="92"/>
        <v>1.7479000000000002</v>
      </c>
      <c r="S72" s="744">
        <f t="shared" si="92"/>
        <v>1.7315099999999999</v>
      </c>
      <c r="T72" s="744">
        <f t="shared" si="92"/>
        <v>1.9399500000000001</v>
      </c>
      <c r="U72" s="744">
        <f t="shared" si="92"/>
        <v>1.9231600000000002</v>
      </c>
      <c r="V72" s="744">
        <f t="shared" si="92"/>
        <v>1.78528</v>
      </c>
      <c r="W72" s="744">
        <f t="shared" si="92"/>
        <v>1.90781</v>
      </c>
      <c r="X72" s="744">
        <f t="shared" si="92"/>
        <v>1.8901999999999999</v>
      </c>
      <c r="Y72" s="744">
        <f t="shared" si="92"/>
        <v>1.88449</v>
      </c>
      <c r="Z72" s="744">
        <f t="shared" si="92"/>
        <v>2.4261100000000004</v>
      </c>
      <c r="AA72" s="744">
        <f t="shared" si="92"/>
        <v>2.1097600000000005</v>
      </c>
      <c r="AB72" s="744">
        <f t="shared" si="92"/>
        <v>2.1721400000000002</v>
      </c>
      <c r="AC72" s="744">
        <f t="shared" si="92"/>
        <v>2.9302899999999998</v>
      </c>
      <c r="AD72" s="744">
        <f t="shared" si="92"/>
        <v>2.5542200000000004</v>
      </c>
      <c r="AE72" s="744">
        <f t="shared" ref="AE72:AF72" si="93">SUM(AE54:AE71)</f>
        <v>1.9570899999999998</v>
      </c>
      <c r="AF72" s="744">
        <f t="shared" si="93"/>
        <v>1.8959699999999999</v>
      </c>
      <c r="AG72" s="744">
        <f t="shared" ref="AG72:AH72" si="94">SUM(AG54:AG71)</f>
        <v>1.7521199999999999</v>
      </c>
      <c r="AH72" s="744">
        <f t="shared" si="94"/>
        <v>1.85015</v>
      </c>
      <c r="AI72" s="744">
        <f t="shared" ref="AI72" si="95">SUM(AI54:AI71)</f>
        <v>2.1926200000000002</v>
      </c>
    </row>
    <row r="73" spans="1:35" s="98" customFormat="1" ht="17.25" customHeight="1" x14ac:dyDescent="0.2">
      <c r="C73" s="1183" t="s">
        <v>181</v>
      </c>
      <c r="D73" s="576"/>
      <c r="E73" s="576"/>
      <c r="F73" s="576"/>
      <c r="G73" s="576"/>
      <c r="H73" s="576"/>
      <c r="I73" s="576"/>
      <c r="J73" s="576"/>
      <c r="K73" s="576"/>
      <c r="L73" s="576"/>
      <c r="M73" s="576"/>
      <c r="N73" s="576"/>
      <c r="O73" s="576"/>
      <c r="P73" s="576"/>
      <c r="Q73" s="576"/>
      <c r="R73" s="576"/>
      <c r="S73" s="576"/>
      <c r="T73" s="576"/>
      <c r="U73" s="576"/>
      <c r="V73" s="576"/>
      <c r="W73" s="576"/>
      <c r="X73" s="576"/>
      <c r="Y73" s="576"/>
      <c r="Z73" s="576"/>
      <c r="AA73" s="576"/>
      <c r="AB73" s="576"/>
      <c r="AC73" s="576"/>
      <c r="AD73" s="576"/>
      <c r="AE73" s="576"/>
      <c r="AF73" s="576"/>
      <c r="AG73" s="576"/>
      <c r="AH73" s="576"/>
      <c r="AI73" s="576"/>
    </row>
    <row r="74" spans="1:35" s="98" customFormat="1" x14ac:dyDescent="0.2">
      <c r="C74" s="1184" t="s">
        <v>906</v>
      </c>
      <c r="D74" s="576"/>
      <c r="E74" s="576"/>
      <c r="F74" s="576"/>
      <c r="G74" s="576"/>
      <c r="H74" s="576"/>
      <c r="I74" s="576"/>
      <c r="J74" s="576"/>
      <c r="K74" s="576"/>
      <c r="L74" s="576"/>
      <c r="M74" s="576"/>
      <c r="N74" s="576"/>
      <c r="O74" s="576"/>
      <c r="P74" s="576"/>
      <c r="Q74" s="576"/>
      <c r="R74" s="576"/>
      <c r="S74" s="576"/>
      <c r="T74" s="576"/>
      <c r="U74" s="576"/>
      <c r="V74" s="576"/>
      <c r="W74" s="576"/>
      <c r="X74" s="576"/>
      <c r="Y74" s="576"/>
      <c r="Z74" s="576"/>
      <c r="AA74" s="576"/>
      <c r="AB74" s="576"/>
      <c r="AC74" s="576"/>
      <c r="AD74" s="576"/>
      <c r="AE74" s="576"/>
      <c r="AF74" s="576"/>
      <c r="AG74" s="576"/>
      <c r="AH74" s="576"/>
      <c r="AI74" s="576"/>
    </row>
    <row r="75" spans="1:35" s="2" customFormat="1" x14ac:dyDescent="0.2">
      <c r="C75" s="1183" t="s">
        <v>182</v>
      </c>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row>
    <row r="76" spans="1:35" ht="15" x14ac:dyDescent="0.2">
      <c r="C76" s="790" t="str">
        <f>CONCATENATE(C$1,", continued")</f>
        <v>Table 9g :   Employee earnings by industry, FSM and states, private sector, FY2004-FY2018, continued</v>
      </c>
      <c r="D76" s="34"/>
      <c r="E76" s="34"/>
      <c r="F76" s="34"/>
      <c r="G76" s="34"/>
      <c r="H76" s="34"/>
      <c r="I76" s="34"/>
      <c r="J76" s="34"/>
      <c r="K76" s="34"/>
      <c r="L76" s="34"/>
      <c r="M76" s="34"/>
      <c r="N76" s="34"/>
      <c r="O76" s="34"/>
      <c r="P76" s="34"/>
      <c r="Q76" s="34"/>
      <c r="S76" s="34"/>
    </row>
    <row r="77" spans="1:35" x14ac:dyDescent="0.2">
      <c r="C77" s="741" t="s">
        <v>397</v>
      </c>
      <c r="D77" s="39"/>
      <c r="E77" s="39"/>
      <c r="F77" s="39"/>
      <c r="G77" s="39"/>
      <c r="H77" s="39"/>
      <c r="I77" s="39"/>
      <c r="J77" s="39"/>
      <c r="K77" s="40"/>
      <c r="L77" s="40"/>
      <c r="M77" s="40"/>
      <c r="N77" s="40"/>
      <c r="O77" s="40"/>
      <c r="P77" s="40"/>
      <c r="Q77" s="40"/>
      <c r="R77" s="40"/>
      <c r="S77" s="40"/>
    </row>
    <row r="78" spans="1:35" ht="20.100000000000001" customHeight="1" x14ac:dyDescent="0.2">
      <c r="C78" s="35" t="s">
        <v>41</v>
      </c>
      <c r="D78" s="1"/>
      <c r="E78" s="1"/>
      <c r="F78" s="1"/>
      <c r="G78" s="1"/>
      <c r="H78" s="1"/>
      <c r="I78" s="1"/>
      <c r="J78" s="1"/>
      <c r="K78" s="1"/>
      <c r="L78" s="1" t="str">
        <f t="shared" ref="L78:X78" si="96">L53</f>
        <v>FY1995</v>
      </c>
      <c r="M78" s="1" t="str">
        <f t="shared" si="96"/>
        <v>FY1996</v>
      </c>
      <c r="N78" s="1" t="str">
        <f t="shared" si="96"/>
        <v>FY1997</v>
      </c>
      <c r="O78" s="1" t="str">
        <f t="shared" si="96"/>
        <v>FY1998</v>
      </c>
      <c r="P78" s="1" t="str">
        <f t="shared" si="96"/>
        <v>FY1999</v>
      </c>
      <c r="Q78" s="1" t="str">
        <f t="shared" si="96"/>
        <v>FY2000</v>
      </c>
      <c r="R78" s="1" t="str">
        <f t="shared" si="96"/>
        <v>FY2001</v>
      </c>
      <c r="S78" s="1" t="str">
        <f t="shared" si="96"/>
        <v>FY2002</v>
      </c>
      <c r="T78" s="1" t="str">
        <f t="shared" si="96"/>
        <v>FY2003</v>
      </c>
      <c r="U78" s="1" t="str">
        <f t="shared" si="96"/>
        <v>FY2004</v>
      </c>
      <c r="V78" s="1" t="str">
        <f t="shared" si="96"/>
        <v>FY2005</v>
      </c>
      <c r="W78" s="1" t="str">
        <f t="shared" si="96"/>
        <v>FY2006</v>
      </c>
      <c r="X78" s="1" t="str">
        <f t="shared" si="96"/>
        <v>FY2007</v>
      </c>
      <c r="Y78" s="1" t="str">
        <f t="shared" ref="Y78:AD78" si="97">Y53</f>
        <v>FY2008</v>
      </c>
      <c r="Z78" s="1" t="str">
        <f t="shared" si="97"/>
        <v>FY2009</v>
      </c>
      <c r="AA78" s="1" t="str">
        <f t="shared" si="97"/>
        <v>FY2010</v>
      </c>
      <c r="AB78" s="1" t="str">
        <f t="shared" si="97"/>
        <v>FY2011</v>
      </c>
      <c r="AC78" s="1" t="str">
        <f t="shared" si="97"/>
        <v>FY2012</v>
      </c>
      <c r="AD78" s="1" t="str">
        <f t="shared" si="97"/>
        <v>FY2013</v>
      </c>
      <c r="AE78" s="1" t="str">
        <f t="shared" ref="AE78:AF78" si="98">AE53</f>
        <v>FY2014</v>
      </c>
      <c r="AF78" s="1" t="str">
        <f t="shared" si="98"/>
        <v>FY2015</v>
      </c>
      <c r="AG78" s="1" t="str">
        <f t="shared" ref="AG78:AH78" si="99">AG53</f>
        <v>FY2016</v>
      </c>
      <c r="AH78" s="1" t="str">
        <f t="shared" si="99"/>
        <v>FY2017</v>
      </c>
      <c r="AI78" s="1" t="str">
        <f t="shared" ref="AI78" si="100">AI53</f>
        <v>FY2018</v>
      </c>
    </row>
    <row r="79" spans="1:35" ht="14.25" customHeight="1" x14ac:dyDescent="0.2">
      <c r="A79" t="s">
        <v>41</v>
      </c>
      <c r="B79" s="34" t="s">
        <v>48</v>
      </c>
      <c r="C79" s="36" t="s">
        <v>49</v>
      </c>
      <c r="D79" s="34"/>
      <c r="E79" s="34"/>
      <c r="F79" s="34"/>
      <c r="G79" s="34"/>
      <c r="H79" s="34"/>
      <c r="I79" s="34"/>
      <c r="J79" s="34"/>
      <c r="K79" s="34"/>
      <c r="L79" s="742">
        <v>8.1739999999999993E-2</v>
      </c>
      <c r="M79" s="742">
        <v>5.28E-2</v>
      </c>
      <c r="N79" s="742">
        <v>7.3650000000000007E-2</v>
      </c>
      <c r="O79" s="742">
        <v>6.5349999999999991E-2</v>
      </c>
      <c r="P79" s="742">
        <v>4.9390000000000003E-2</v>
      </c>
      <c r="Q79" s="742">
        <v>4.4920000000000002E-2</v>
      </c>
      <c r="R79" s="742">
        <v>3.7010000000000001E-2</v>
      </c>
      <c r="S79" s="742">
        <v>2.9559999999999999E-2</v>
      </c>
      <c r="T79" s="742">
        <v>4.9020000000000001E-2</v>
      </c>
      <c r="U79" s="742">
        <v>7.417E-2</v>
      </c>
      <c r="V79" s="742">
        <v>6.0069999999999998E-2</v>
      </c>
      <c r="W79" s="742">
        <v>5.0459999999999998E-2</v>
      </c>
      <c r="X79" s="742">
        <v>5.4229999999999993E-2</v>
      </c>
      <c r="Y79" s="742">
        <v>6.9260000000000002E-2</v>
      </c>
      <c r="Z79" s="742">
        <v>6.1590000000000006E-2</v>
      </c>
      <c r="AA79" s="742">
        <v>3.4459999999999998E-2</v>
      </c>
      <c r="AB79" s="742">
        <v>2.2589999999999999E-2</v>
      </c>
      <c r="AC79" s="742">
        <v>2.2960000000000001E-2</v>
      </c>
      <c r="AD79" s="742">
        <v>2.3190000000000002E-2</v>
      </c>
      <c r="AE79" s="742">
        <v>4.2999999999999997E-2</v>
      </c>
      <c r="AF79" s="742">
        <v>4.0820000000000002E-2</v>
      </c>
      <c r="AG79" s="742">
        <v>2.981E-2</v>
      </c>
      <c r="AH79" s="742">
        <v>3.4200000000000001E-2</v>
      </c>
      <c r="AI79" s="742">
        <v>3.4119999999999998E-2</v>
      </c>
    </row>
    <row r="80" spans="1:35" x14ac:dyDescent="0.2">
      <c r="A80" t="s">
        <v>41</v>
      </c>
      <c r="B80" s="34" t="s">
        <v>50</v>
      </c>
      <c r="C80" s="36" t="s">
        <v>51</v>
      </c>
      <c r="D80" s="34"/>
      <c r="E80" s="34"/>
      <c r="F80" s="34"/>
      <c r="G80" s="34"/>
      <c r="H80" s="34"/>
      <c r="I80" s="34"/>
      <c r="J80" s="34"/>
      <c r="K80" s="34"/>
      <c r="L80" s="742">
        <v>0.39579000000000003</v>
      </c>
      <c r="M80" s="742">
        <v>0.24947999999999998</v>
      </c>
      <c r="N80" s="742">
        <v>0.18095</v>
      </c>
      <c r="O80" s="742">
        <v>0.15953999999999999</v>
      </c>
      <c r="P80" s="742">
        <v>0.20483000000000001</v>
      </c>
      <c r="Q80" s="742">
        <v>0.27667999999999998</v>
      </c>
      <c r="R80" s="742">
        <v>0.3049</v>
      </c>
      <c r="S80" s="742">
        <v>0.30556</v>
      </c>
      <c r="T80" s="742">
        <v>0.49706</v>
      </c>
      <c r="U80" s="742">
        <v>0.49163999999999997</v>
      </c>
      <c r="V80" s="742">
        <v>0.49242000000000002</v>
      </c>
      <c r="W80" s="742">
        <v>0.20488999999999999</v>
      </c>
      <c r="X80" s="742">
        <v>0.60920000000000007</v>
      </c>
      <c r="Y80" s="742">
        <v>0.60892999999999997</v>
      </c>
      <c r="Z80" s="742">
        <v>0.68445</v>
      </c>
      <c r="AA80" s="742">
        <v>0.92484</v>
      </c>
      <c r="AB80" s="742">
        <v>0.68729999999999991</v>
      </c>
      <c r="AC80" s="742">
        <v>0.80888000000000004</v>
      </c>
      <c r="AD80" s="742">
        <v>0.72692913875598086</v>
      </c>
      <c r="AE80" s="742">
        <v>0.4891157671957671</v>
      </c>
      <c r="AF80" s="742">
        <v>0.76256719887955182</v>
      </c>
      <c r="AG80" s="742">
        <v>0.76164688963210714</v>
      </c>
      <c r="AH80" s="742">
        <v>0.8247221739130437</v>
      </c>
      <c r="AI80" s="742">
        <v>0.91771612121212087</v>
      </c>
    </row>
    <row r="81" spans="1:35" x14ac:dyDescent="0.2">
      <c r="A81" t="s">
        <v>41</v>
      </c>
      <c r="B81" s="34" t="s">
        <v>52</v>
      </c>
      <c r="C81" s="36" t="s">
        <v>53</v>
      </c>
      <c r="D81" s="34"/>
      <c r="E81" s="34"/>
      <c r="F81" s="34"/>
      <c r="G81" s="34"/>
      <c r="H81" s="34"/>
      <c r="I81" s="34"/>
      <c r="J81" s="34"/>
      <c r="K81" s="34"/>
      <c r="L81" s="742">
        <v>0</v>
      </c>
      <c r="M81" s="742">
        <v>0</v>
      </c>
      <c r="N81" s="742">
        <v>0</v>
      </c>
      <c r="O81" s="742">
        <v>0</v>
      </c>
      <c r="P81" s="742">
        <v>0</v>
      </c>
      <c r="Q81" s="742">
        <v>0</v>
      </c>
      <c r="R81" s="742">
        <v>0</v>
      </c>
      <c r="S81" s="742">
        <v>0</v>
      </c>
      <c r="T81" s="742">
        <v>0</v>
      </c>
      <c r="U81" s="742">
        <v>0</v>
      </c>
      <c r="V81" s="742">
        <v>0</v>
      </c>
      <c r="W81" s="742">
        <v>0</v>
      </c>
      <c r="X81" s="742">
        <v>0</v>
      </c>
      <c r="Y81" s="742">
        <v>0</v>
      </c>
      <c r="Z81" s="742">
        <v>0</v>
      </c>
      <c r="AA81" s="742">
        <v>0</v>
      </c>
      <c r="AB81" s="742">
        <v>0</v>
      </c>
      <c r="AC81" s="742">
        <v>0</v>
      </c>
      <c r="AD81" s="742">
        <v>0</v>
      </c>
      <c r="AE81" s="742">
        <v>0</v>
      </c>
      <c r="AF81" s="742">
        <v>0</v>
      </c>
      <c r="AG81" s="742">
        <v>0</v>
      </c>
      <c r="AH81" s="742">
        <v>0</v>
      </c>
      <c r="AI81" s="742">
        <v>0</v>
      </c>
    </row>
    <row r="82" spans="1:35" x14ac:dyDescent="0.2">
      <c r="A82" t="s">
        <v>41</v>
      </c>
      <c r="B82" s="34" t="s">
        <v>54</v>
      </c>
      <c r="C82" s="36" t="s">
        <v>55</v>
      </c>
      <c r="D82" s="34"/>
      <c r="E82" s="34"/>
      <c r="F82" s="34"/>
      <c r="G82" s="34"/>
      <c r="H82" s="34"/>
      <c r="I82" s="34"/>
      <c r="J82" s="34"/>
      <c r="K82" s="34"/>
      <c r="L82" s="742">
        <v>0.35031000000000001</v>
      </c>
      <c r="M82" s="742">
        <v>0.36213999999999996</v>
      </c>
      <c r="N82" s="742">
        <v>0.40238000000000002</v>
      </c>
      <c r="O82" s="742">
        <v>0.5240499999999999</v>
      </c>
      <c r="P82" s="742">
        <v>0.30243000000000003</v>
      </c>
      <c r="Q82" s="742">
        <v>0.27910000000000001</v>
      </c>
      <c r="R82" s="742">
        <v>0.25590999999999997</v>
      </c>
      <c r="S82" s="742">
        <v>0.33047000000000004</v>
      </c>
      <c r="T82" s="742">
        <v>0.21852000000000002</v>
      </c>
      <c r="U82" s="742">
        <v>0.16841999999999999</v>
      </c>
      <c r="V82" s="742">
        <v>0.18273</v>
      </c>
      <c r="W82" s="742">
        <v>0.18209</v>
      </c>
      <c r="X82" s="742">
        <v>0.17602999999999999</v>
      </c>
      <c r="Y82" s="742">
        <v>0.20523</v>
      </c>
      <c r="Z82" s="742">
        <v>0.24740000000000001</v>
      </c>
      <c r="AA82" s="742">
        <v>0.26662999999999998</v>
      </c>
      <c r="AB82" s="742">
        <v>0.32321</v>
      </c>
      <c r="AC82" s="742">
        <v>0.27420999999999995</v>
      </c>
      <c r="AD82" s="742">
        <v>0.23305999999999999</v>
      </c>
      <c r="AE82" s="742">
        <v>0.23397999999999999</v>
      </c>
      <c r="AF82" s="742">
        <v>0.31795999999999996</v>
      </c>
      <c r="AG82" s="742">
        <v>0.46379000000000004</v>
      </c>
      <c r="AH82" s="742">
        <v>0.48635</v>
      </c>
      <c r="AI82" s="742">
        <v>0.50548999999999999</v>
      </c>
    </row>
    <row r="83" spans="1:35" x14ac:dyDescent="0.2">
      <c r="A83" t="s">
        <v>41</v>
      </c>
      <c r="B83" s="34" t="s">
        <v>56</v>
      </c>
      <c r="C83" s="36" t="s">
        <v>57</v>
      </c>
      <c r="D83" s="34"/>
      <c r="E83" s="34"/>
      <c r="F83" s="34"/>
      <c r="G83" s="34"/>
      <c r="H83" s="34"/>
      <c r="I83" s="34"/>
      <c r="J83" s="34"/>
      <c r="K83" s="34"/>
      <c r="L83" s="742">
        <v>1.9289999999999998E-2</v>
      </c>
      <c r="M83" s="742">
        <v>2.6620000000000001E-2</v>
      </c>
      <c r="N83" s="742">
        <v>2.3E-2</v>
      </c>
      <c r="O83" s="742">
        <v>2.298E-2</v>
      </c>
      <c r="P83" s="742">
        <v>2.0210000000000002E-2</v>
      </c>
      <c r="Q83" s="742">
        <v>2.215E-2</v>
      </c>
      <c r="R83" s="742">
        <v>2.3530000000000002E-2</v>
      </c>
      <c r="S83" s="742">
        <v>2.181E-2</v>
      </c>
      <c r="T83" s="742">
        <v>2.5600000000000001E-2</v>
      </c>
      <c r="U83" s="742">
        <v>3.678E-2</v>
      </c>
      <c r="V83" s="742">
        <v>4.5200000000000004E-2</v>
      </c>
      <c r="W83" s="742">
        <v>4.7030000000000002E-2</v>
      </c>
      <c r="X83" s="742">
        <v>5.1929999999999997E-2</v>
      </c>
      <c r="Y83" s="742">
        <v>4.5249999999999999E-2</v>
      </c>
      <c r="Z83" s="742">
        <v>3.2909999999999995E-2</v>
      </c>
      <c r="AA83" s="742">
        <v>2.7660000000000001E-2</v>
      </c>
      <c r="AB83" s="742">
        <v>3.2399999999999998E-2</v>
      </c>
      <c r="AC83" s="742">
        <v>3.3259999999999998E-2</v>
      </c>
      <c r="AD83" s="742">
        <v>3.4630000000000001E-2</v>
      </c>
      <c r="AE83" s="742">
        <v>3.6240000000000001E-2</v>
      </c>
      <c r="AF83" s="742">
        <v>3.875E-2</v>
      </c>
      <c r="AG83" s="742">
        <v>4.7729999999999995E-2</v>
      </c>
      <c r="AH83" s="742">
        <v>4.5310000000000003E-2</v>
      </c>
      <c r="AI83" s="742">
        <v>4.6950000000000006E-2</v>
      </c>
    </row>
    <row r="84" spans="1:35" x14ac:dyDescent="0.2">
      <c r="A84" t="s">
        <v>41</v>
      </c>
      <c r="B84" s="34" t="s">
        <v>58</v>
      </c>
      <c r="C84" s="36" t="s">
        <v>59</v>
      </c>
      <c r="D84" s="34"/>
      <c r="E84" s="34"/>
      <c r="F84" s="34"/>
      <c r="G84" s="34"/>
      <c r="H84" s="34"/>
      <c r="I84" s="34"/>
      <c r="J84" s="34"/>
      <c r="K84" s="34"/>
      <c r="L84" s="742">
        <v>2.9722399999999998</v>
      </c>
      <c r="M84" s="742">
        <v>2.8812500000000001</v>
      </c>
      <c r="N84" s="742">
        <v>2.1636700000000002</v>
      </c>
      <c r="O84" s="742">
        <v>2.24892</v>
      </c>
      <c r="P84" s="742">
        <v>2.8604000000000003</v>
      </c>
      <c r="Q84" s="742">
        <v>3.10019</v>
      </c>
      <c r="R84" s="742">
        <v>3.6019600000000001</v>
      </c>
      <c r="S84" s="742">
        <v>2.5697199999999998</v>
      </c>
      <c r="T84" s="742">
        <v>2.1106700000000003</v>
      </c>
      <c r="U84" s="742">
        <v>1.9980100000000001</v>
      </c>
      <c r="V84" s="742">
        <v>2.3973100000000001</v>
      </c>
      <c r="W84" s="742">
        <v>2.2762500000000001</v>
      </c>
      <c r="X84" s="742">
        <v>2.2495799999999999</v>
      </c>
      <c r="Y84" s="742">
        <v>2.60487</v>
      </c>
      <c r="Z84" s="742">
        <v>3.2354699999999998</v>
      </c>
      <c r="AA84" s="742">
        <v>4.4587599999999998</v>
      </c>
      <c r="AB84" s="742">
        <v>5.3697100000000004</v>
      </c>
      <c r="AC84" s="742">
        <v>3.9827900000000001</v>
      </c>
      <c r="AD84" s="742">
        <v>3.4464899999999998</v>
      </c>
      <c r="AE84" s="742">
        <v>2.6668099999999999</v>
      </c>
      <c r="AF84" s="742">
        <v>2.3917899999999999</v>
      </c>
      <c r="AG84" s="742">
        <v>2.4834800000000001</v>
      </c>
      <c r="AH84" s="742">
        <v>2.5512899999999998</v>
      </c>
      <c r="AI84" s="742">
        <v>2.23394</v>
      </c>
    </row>
    <row r="85" spans="1:35" x14ac:dyDescent="0.2">
      <c r="A85" t="s">
        <v>41</v>
      </c>
      <c r="B85" s="34" t="s">
        <v>60</v>
      </c>
      <c r="C85" s="36" t="s">
        <v>61</v>
      </c>
      <c r="D85" s="34"/>
      <c r="E85" s="34"/>
      <c r="F85" s="34"/>
      <c r="G85" s="34"/>
      <c r="H85" s="34"/>
      <c r="I85" s="34"/>
      <c r="J85" s="34"/>
      <c r="K85" s="34"/>
      <c r="L85" s="742">
        <v>4.6010100000000005</v>
      </c>
      <c r="M85" s="742">
        <v>4.7335200000000004</v>
      </c>
      <c r="N85" s="742">
        <v>4.76701</v>
      </c>
      <c r="O85" s="742">
        <v>4.7799300000000002</v>
      </c>
      <c r="P85" s="742">
        <v>4.8878999999999992</v>
      </c>
      <c r="Q85" s="742">
        <v>4.9833100000000004</v>
      </c>
      <c r="R85" s="742">
        <v>4.5667900000000001</v>
      </c>
      <c r="S85" s="742">
        <v>4.9178599999999992</v>
      </c>
      <c r="T85" s="742">
        <v>5.0253000000000005</v>
      </c>
      <c r="U85" s="742">
        <v>5.4262799999999993</v>
      </c>
      <c r="V85" s="742">
        <v>5.7822500000000003</v>
      </c>
      <c r="W85" s="742">
        <v>6.0087700000000002</v>
      </c>
      <c r="X85" s="742">
        <v>6.3633299999999995</v>
      </c>
      <c r="Y85" s="742">
        <v>6.7380900000000006</v>
      </c>
      <c r="Z85" s="742">
        <v>6.3076699999999999</v>
      </c>
      <c r="AA85" s="742">
        <v>6.98508</v>
      </c>
      <c r="AB85" s="742">
        <v>7.1991099999999992</v>
      </c>
      <c r="AC85" s="742">
        <v>7.2270900000000005</v>
      </c>
      <c r="AD85" s="742">
        <v>7.08338</v>
      </c>
      <c r="AE85" s="742">
        <v>6.9773900000000006</v>
      </c>
      <c r="AF85" s="742">
        <v>7.1253500000000001</v>
      </c>
      <c r="AG85" s="742">
        <v>7.4389399999999997</v>
      </c>
      <c r="AH85" s="742">
        <v>7.6449999999999996</v>
      </c>
      <c r="AI85" s="742">
        <v>7.89689</v>
      </c>
    </row>
    <row r="86" spans="1:35" x14ac:dyDescent="0.2">
      <c r="A86" t="s">
        <v>41</v>
      </c>
      <c r="B86" s="34" t="s">
        <v>62</v>
      </c>
      <c r="C86" s="36" t="s">
        <v>63</v>
      </c>
      <c r="D86" s="34"/>
      <c r="E86" s="34"/>
      <c r="F86" s="34"/>
      <c r="G86" s="34"/>
      <c r="H86" s="34"/>
      <c r="I86" s="34"/>
      <c r="J86" s="34"/>
      <c r="K86" s="34"/>
      <c r="L86" s="742">
        <v>0.95389000000000002</v>
      </c>
      <c r="M86" s="742">
        <v>1.0132300000000001</v>
      </c>
      <c r="N86" s="742">
        <v>1.13245</v>
      </c>
      <c r="O86" s="742">
        <v>1.06132</v>
      </c>
      <c r="P86" s="742">
        <v>0.94173000000000007</v>
      </c>
      <c r="Q86" s="742">
        <v>0.93070000000000008</v>
      </c>
      <c r="R86" s="742">
        <v>1.0765</v>
      </c>
      <c r="S86" s="742">
        <v>1.0505899999999999</v>
      </c>
      <c r="T86" s="742">
        <v>1.0118799999999999</v>
      </c>
      <c r="U86" s="742">
        <v>0.96332000000000007</v>
      </c>
      <c r="V86" s="742">
        <v>0.99687000000000003</v>
      </c>
      <c r="W86" s="742">
        <v>1.0159199999999999</v>
      </c>
      <c r="X86" s="742">
        <v>1.0354400000000001</v>
      </c>
      <c r="Y86" s="742">
        <v>1.0869800000000001</v>
      </c>
      <c r="Z86" s="742">
        <v>1.04532</v>
      </c>
      <c r="AA86" s="742">
        <v>1.0651199999999998</v>
      </c>
      <c r="AB86" s="742">
        <v>1.0987100000000001</v>
      </c>
      <c r="AC86" s="742">
        <v>1.2351400000000001</v>
      </c>
      <c r="AD86" s="742">
        <v>1.1416099999999998</v>
      </c>
      <c r="AE86" s="742">
        <v>1.1061300000000001</v>
      </c>
      <c r="AF86" s="742">
        <v>1.2630999999999999</v>
      </c>
      <c r="AG86" s="742">
        <v>1.3378699999999999</v>
      </c>
      <c r="AH86" s="742">
        <v>1.43449</v>
      </c>
      <c r="AI86" s="742">
        <v>1.5137100000000001</v>
      </c>
    </row>
    <row r="87" spans="1:35" x14ac:dyDescent="0.2">
      <c r="A87" t="s">
        <v>41</v>
      </c>
      <c r="B87" s="34" t="s">
        <v>64</v>
      </c>
      <c r="C87" s="36" t="s">
        <v>65</v>
      </c>
      <c r="D87" s="34"/>
      <c r="E87" s="34"/>
      <c r="F87" s="34"/>
      <c r="G87" s="34"/>
      <c r="H87" s="34"/>
      <c r="I87" s="34"/>
      <c r="J87" s="34"/>
      <c r="K87" s="34"/>
      <c r="L87" s="742">
        <v>1.6675799999999998</v>
      </c>
      <c r="M87" s="742">
        <v>1.6089</v>
      </c>
      <c r="N87" s="742">
        <v>1.6097000000000001</v>
      </c>
      <c r="O87" s="742">
        <v>1.4875</v>
      </c>
      <c r="P87" s="742">
        <v>1.5329300000000001</v>
      </c>
      <c r="Q87" s="742">
        <v>1.54478</v>
      </c>
      <c r="R87" s="742">
        <v>1.49258</v>
      </c>
      <c r="S87" s="742">
        <v>1.43902</v>
      </c>
      <c r="T87" s="742">
        <v>1.54122</v>
      </c>
      <c r="U87" s="742">
        <v>1.60883</v>
      </c>
      <c r="V87" s="742">
        <v>1.64876</v>
      </c>
      <c r="W87" s="742">
        <v>1.6906199999999998</v>
      </c>
      <c r="X87" s="742">
        <v>1.73709</v>
      </c>
      <c r="Y87" s="742">
        <v>1.90543</v>
      </c>
      <c r="Z87" s="742">
        <v>1.8431199999999999</v>
      </c>
      <c r="AA87" s="742">
        <v>1.90097</v>
      </c>
      <c r="AB87" s="742">
        <v>2.1211199999999999</v>
      </c>
      <c r="AC87" s="742">
        <v>2.1426399999999997</v>
      </c>
      <c r="AD87" s="742">
        <v>2.2604499999999996</v>
      </c>
      <c r="AE87" s="742">
        <v>2.3845100000000001</v>
      </c>
      <c r="AF87" s="742">
        <v>2.4674299999999998</v>
      </c>
      <c r="AG87" s="742">
        <v>2.6612300000000002</v>
      </c>
      <c r="AH87" s="742">
        <v>2.8124199999999999</v>
      </c>
      <c r="AI87" s="742">
        <v>2.6836199999999999</v>
      </c>
    </row>
    <row r="88" spans="1:35" x14ac:dyDescent="0.2">
      <c r="A88" t="s">
        <v>41</v>
      </c>
      <c r="B88" s="34" t="s">
        <v>66</v>
      </c>
      <c r="C88" s="111" t="s">
        <v>917</v>
      </c>
      <c r="D88" s="34"/>
      <c r="E88" s="34"/>
      <c r="F88" s="34"/>
      <c r="G88" s="34"/>
      <c r="H88" s="34"/>
      <c r="I88" s="34"/>
      <c r="J88" s="34"/>
      <c r="K88" s="34"/>
      <c r="L88" s="742">
        <v>0</v>
      </c>
      <c r="M88" s="742">
        <v>0</v>
      </c>
      <c r="N88" s="742">
        <v>0</v>
      </c>
      <c r="O88" s="742">
        <v>0</v>
      </c>
      <c r="P88" s="742">
        <v>0</v>
      </c>
      <c r="Q88" s="742">
        <v>0</v>
      </c>
      <c r="R88" s="742">
        <v>0</v>
      </c>
      <c r="S88" s="742">
        <v>0</v>
      </c>
      <c r="T88" s="742">
        <v>0</v>
      </c>
      <c r="U88" s="742">
        <v>0</v>
      </c>
      <c r="V88" s="742">
        <v>1.1000000000000001E-3</v>
      </c>
      <c r="W88" s="742">
        <v>8.8425000000000014E-3</v>
      </c>
      <c r="X88" s="742">
        <v>1.6997500000000002E-2</v>
      </c>
      <c r="Y88" s="742">
        <v>1.9652500000000003E-2</v>
      </c>
      <c r="Z88" s="742">
        <v>2.9424999999999996E-2</v>
      </c>
      <c r="AA88" s="742">
        <v>3.510499999999999E-2</v>
      </c>
      <c r="AB88" s="742">
        <v>8.5052500000000003E-2</v>
      </c>
      <c r="AC88" s="742">
        <v>0.13166750000000002</v>
      </c>
      <c r="AD88" s="742">
        <v>0.16186</v>
      </c>
      <c r="AE88" s="742">
        <v>0.28756499999999996</v>
      </c>
      <c r="AF88" s="742">
        <v>0.48268999999999984</v>
      </c>
      <c r="AG88" s="742">
        <v>0.32042750000000003</v>
      </c>
      <c r="AH88" s="742">
        <v>0.39079500000000006</v>
      </c>
      <c r="AI88" s="742">
        <v>0.409105</v>
      </c>
    </row>
    <row r="89" spans="1:35" x14ac:dyDescent="0.2">
      <c r="A89" t="s">
        <v>41</v>
      </c>
      <c r="B89" s="34" t="s">
        <v>67</v>
      </c>
      <c r="C89" s="36" t="s">
        <v>68</v>
      </c>
      <c r="D89" s="34"/>
      <c r="E89" s="34"/>
      <c r="F89" s="34"/>
      <c r="G89" s="34"/>
      <c r="H89" s="34"/>
      <c r="I89" s="34"/>
      <c r="J89" s="34"/>
      <c r="K89" s="34"/>
      <c r="L89" s="742">
        <v>0.88370000000000004</v>
      </c>
      <c r="M89" s="742">
        <v>0.96811000000000003</v>
      </c>
      <c r="N89" s="742">
        <v>0.77387000000000006</v>
      </c>
      <c r="O89" s="742">
        <v>0.69847000000000004</v>
      </c>
      <c r="P89" s="742">
        <v>0.84614</v>
      </c>
      <c r="Q89" s="742">
        <v>0.9351799999999999</v>
      </c>
      <c r="R89" s="742">
        <v>1.1492500000000001</v>
      </c>
      <c r="S89" s="742">
        <v>1.3220499999999999</v>
      </c>
      <c r="T89" s="742">
        <v>1.16909</v>
      </c>
      <c r="U89" s="742">
        <v>1.1111</v>
      </c>
      <c r="V89" s="742">
        <v>0.93908000000000003</v>
      </c>
      <c r="W89" s="742">
        <v>0.98451999999999995</v>
      </c>
      <c r="X89" s="742">
        <v>0.9607</v>
      </c>
      <c r="Y89" s="742">
        <v>0.95469999999999999</v>
      </c>
      <c r="Z89" s="742">
        <v>0.94964999999999999</v>
      </c>
      <c r="AA89" s="742">
        <v>0.98241999999999996</v>
      </c>
      <c r="AB89" s="742">
        <v>1.1194999999999999</v>
      </c>
      <c r="AC89" s="742">
        <v>1.14167</v>
      </c>
      <c r="AD89" s="742">
        <v>1.2718</v>
      </c>
      <c r="AE89" s="742">
        <v>1.3864000000000001</v>
      </c>
      <c r="AF89" s="742">
        <v>1.6407400000000001</v>
      </c>
      <c r="AG89" s="742">
        <v>1.6428</v>
      </c>
      <c r="AH89" s="742">
        <v>1.8263</v>
      </c>
      <c r="AI89" s="742">
        <v>1.9050799999999999</v>
      </c>
    </row>
    <row r="90" spans="1:35" x14ac:dyDescent="0.2">
      <c r="A90" t="s">
        <v>41</v>
      </c>
      <c r="B90" s="34" t="s">
        <v>69</v>
      </c>
      <c r="C90" s="36" t="s">
        <v>70</v>
      </c>
      <c r="D90" s="34"/>
      <c r="E90" s="34"/>
      <c r="F90" s="34"/>
      <c r="G90" s="34"/>
      <c r="H90" s="34"/>
      <c r="I90" s="34"/>
      <c r="J90" s="34"/>
      <c r="K90" s="34"/>
      <c r="L90" s="742">
        <v>0</v>
      </c>
      <c r="M90" s="742">
        <v>0</v>
      </c>
      <c r="N90" s="742">
        <v>0</v>
      </c>
      <c r="O90" s="742">
        <v>0</v>
      </c>
      <c r="P90" s="742">
        <v>0</v>
      </c>
      <c r="Q90" s="742">
        <v>0</v>
      </c>
      <c r="R90" s="742">
        <v>0</v>
      </c>
      <c r="S90" s="742">
        <v>0</v>
      </c>
      <c r="T90" s="742">
        <v>0</v>
      </c>
      <c r="U90" s="742">
        <v>0</v>
      </c>
      <c r="V90" s="742">
        <v>0</v>
      </c>
      <c r="W90" s="742">
        <v>3.3999999999999998E-3</v>
      </c>
      <c r="X90" s="742">
        <v>4.2300000000000003E-3</v>
      </c>
      <c r="Y90" s="742">
        <v>4.5100000000000001E-3</v>
      </c>
      <c r="Z90" s="742">
        <v>4.5100000000000001E-3</v>
      </c>
      <c r="AA90" s="742">
        <v>4.5100000000000001E-3</v>
      </c>
      <c r="AB90" s="742">
        <v>4.5100000000000001E-3</v>
      </c>
      <c r="AC90" s="742">
        <v>4.5100000000000001E-3</v>
      </c>
      <c r="AD90" s="742">
        <v>4.5100000000000001E-3</v>
      </c>
      <c r="AE90" s="742">
        <v>4.2000000000000006E-3</v>
      </c>
      <c r="AF90" s="742">
        <v>9.1E-4</v>
      </c>
      <c r="AG90" s="742">
        <v>0</v>
      </c>
      <c r="AH90" s="742">
        <v>0</v>
      </c>
      <c r="AI90" s="742">
        <v>0</v>
      </c>
    </row>
    <row r="91" spans="1:35" x14ac:dyDescent="0.2">
      <c r="A91" t="s">
        <v>41</v>
      </c>
      <c r="B91" s="34" t="s">
        <v>71</v>
      </c>
      <c r="C91" s="36" t="s">
        <v>72</v>
      </c>
      <c r="D91" s="34"/>
      <c r="E91" s="34"/>
      <c r="F91" s="34"/>
      <c r="G91" s="34"/>
      <c r="H91" s="34"/>
      <c r="I91" s="34"/>
      <c r="J91" s="34"/>
      <c r="K91" s="34"/>
      <c r="L91" s="742">
        <v>0</v>
      </c>
      <c r="M91" s="742">
        <v>0</v>
      </c>
      <c r="N91" s="742">
        <v>0</v>
      </c>
      <c r="O91" s="742">
        <v>0</v>
      </c>
      <c r="P91" s="742">
        <v>0</v>
      </c>
      <c r="Q91" s="742">
        <v>0</v>
      </c>
      <c r="R91" s="742">
        <v>0</v>
      </c>
      <c r="S91" s="742">
        <v>0</v>
      </c>
      <c r="T91" s="742">
        <v>0</v>
      </c>
      <c r="U91" s="742">
        <v>0</v>
      </c>
      <c r="V91" s="742">
        <v>0</v>
      </c>
      <c r="W91" s="742">
        <v>0</v>
      </c>
      <c r="X91" s="742">
        <v>0</v>
      </c>
      <c r="Y91" s="742">
        <v>0</v>
      </c>
      <c r="Z91" s="742">
        <v>0</v>
      </c>
      <c r="AA91" s="742">
        <v>0</v>
      </c>
      <c r="AB91" s="742">
        <v>0</v>
      </c>
      <c r="AC91" s="742">
        <v>0</v>
      </c>
      <c r="AD91" s="742">
        <v>0</v>
      </c>
      <c r="AE91" s="742">
        <v>0</v>
      </c>
      <c r="AF91" s="742">
        <v>0</v>
      </c>
      <c r="AG91" s="742">
        <v>0</v>
      </c>
      <c r="AH91" s="742">
        <v>0</v>
      </c>
      <c r="AI91" s="742">
        <v>0</v>
      </c>
    </row>
    <row r="92" spans="1:35" x14ac:dyDescent="0.2">
      <c r="A92" t="s">
        <v>41</v>
      </c>
      <c r="B92" s="34" t="s">
        <v>73</v>
      </c>
      <c r="C92" s="36" t="s">
        <v>74</v>
      </c>
      <c r="D92" s="34"/>
      <c r="E92" s="34"/>
      <c r="F92" s="34"/>
      <c r="G92" s="34"/>
      <c r="H92" s="34"/>
      <c r="I92" s="34"/>
      <c r="J92" s="34"/>
      <c r="K92" s="34"/>
      <c r="L92" s="742">
        <v>0.10072</v>
      </c>
      <c r="M92" s="742">
        <v>0.14177000000000001</v>
      </c>
      <c r="N92" s="742">
        <v>7.5299999999999992E-2</v>
      </c>
      <c r="O92" s="742">
        <v>6.5599999999999992E-2</v>
      </c>
      <c r="P92" s="742">
        <v>7.016E-2</v>
      </c>
      <c r="Q92" s="742">
        <v>0.10357</v>
      </c>
      <c r="R92" s="742">
        <v>0.13911000000000001</v>
      </c>
      <c r="S92" s="742">
        <v>0.22008000000000003</v>
      </c>
      <c r="T92" s="742">
        <v>0.29358000000000001</v>
      </c>
      <c r="U92" s="742">
        <v>0.34566000000000002</v>
      </c>
      <c r="V92" s="742">
        <v>0.43783</v>
      </c>
      <c r="W92" s="742">
        <v>0.51269000000000009</v>
      </c>
      <c r="X92" s="742">
        <v>0.55779999999999996</v>
      </c>
      <c r="Y92" s="742">
        <v>0.63383</v>
      </c>
      <c r="Z92" s="742">
        <v>0.75576999999999994</v>
      </c>
      <c r="AA92" s="742">
        <v>0.82599</v>
      </c>
      <c r="AB92" s="742">
        <v>0.88888999999999996</v>
      </c>
      <c r="AC92" s="742">
        <v>0.94808999999999999</v>
      </c>
      <c r="AD92" s="742">
        <v>1.0585499999999999</v>
      </c>
      <c r="AE92" s="742">
        <v>1.0845400000000001</v>
      </c>
      <c r="AF92" s="742">
        <v>1.0576099999999999</v>
      </c>
      <c r="AG92" s="742">
        <v>1.1284799999999999</v>
      </c>
      <c r="AH92" s="742">
        <v>1.1538900000000001</v>
      </c>
      <c r="AI92" s="742">
        <v>1.1835199999999999</v>
      </c>
    </row>
    <row r="93" spans="1:35" x14ac:dyDescent="0.2">
      <c r="A93" t="s">
        <v>41</v>
      </c>
      <c r="B93" s="34" t="s">
        <v>75</v>
      </c>
      <c r="C93" s="36" t="s">
        <v>76</v>
      </c>
      <c r="D93" s="34"/>
      <c r="E93" s="34"/>
      <c r="F93" s="34"/>
      <c r="G93" s="34"/>
      <c r="H93" s="34"/>
      <c r="I93" s="34"/>
      <c r="J93" s="34"/>
      <c r="K93" s="34"/>
      <c r="L93" s="742">
        <v>0.62019000000000002</v>
      </c>
      <c r="M93" s="742">
        <v>0.72029999999999994</v>
      </c>
      <c r="N93" s="742">
        <v>0.66676000000000002</v>
      </c>
      <c r="O93" s="742">
        <v>0.65776999999999997</v>
      </c>
      <c r="P93" s="742">
        <v>0.75946000000000002</v>
      </c>
      <c r="Q93" s="742">
        <v>0.8230599999999999</v>
      </c>
      <c r="R93" s="742">
        <v>0.76339999999999997</v>
      </c>
      <c r="S93" s="742">
        <v>0.79186000000000001</v>
      </c>
      <c r="T93" s="742">
        <v>0.7124299999999999</v>
      </c>
      <c r="U93" s="742">
        <v>0.69645000000000001</v>
      </c>
      <c r="V93" s="742">
        <v>0.67869000000000002</v>
      </c>
      <c r="W93" s="742">
        <v>0.76739000000000002</v>
      </c>
      <c r="X93" s="742">
        <v>0.72323999999999999</v>
      </c>
      <c r="Y93" s="742">
        <v>0.69847999999999999</v>
      </c>
      <c r="Z93" s="742">
        <v>0.76491999999999993</v>
      </c>
      <c r="AA93" s="742">
        <v>0.87007000000000001</v>
      </c>
      <c r="AB93" s="742">
        <v>0.90125</v>
      </c>
      <c r="AC93" s="742">
        <v>0.72039999999999993</v>
      </c>
      <c r="AD93" s="742">
        <v>0.68323</v>
      </c>
      <c r="AE93" s="742">
        <v>0.80750999999999995</v>
      </c>
      <c r="AF93" s="742">
        <v>1.2542200000000001</v>
      </c>
      <c r="AG93" s="742">
        <v>1.2926500000000001</v>
      </c>
      <c r="AH93" s="742">
        <v>0.96084999999999998</v>
      </c>
      <c r="AI93" s="742">
        <v>1.0384</v>
      </c>
    </row>
    <row r="94" spans="1:35" x14ac:dyDescent="0.2">
      <c r="A94" t="s">
        <v>41</v>
      </c>
      <c r="B94" s="34" t="s">
        <v>77</v>
      </c>
      <c r="C94" s="36" t="s">
        <v>78</v>
      </c>
      <c r="D94" s="34"/>
      <c r="E94" s="34"/>
      <c r="F94" s="34"/>
      <c r="G94" s="34"/>
      <c r="H94" s="34"/>
      <c r="I94" s="34"/>
      <c r="J94" s="34"/>
      <c r="K94" s="34"/>
      <c r="L94" s="742">
        <v>0</v>
      </c>
      <c r="M94" s="742">
        <v>0</v>
      </c>
      <c r="N94" s="742">
        <v>0</v>
      </c>
      <c r="O94" s="742">
        <v>0</v>
      </c>
      <c r="P94" s="742">
        <v>0</v>
      </c>
      <c r="Q94" s="742">
        <v>0</v>
      </c>
      <c r="R94" s="742">
        <v>0</v>
      </c>
      <c r="S94" s="742">
        <v>0</v>
      </c>
      <c r="T94" s="742">
        <v>0</v>
      </c>
      <c r="U94" s="742">
        <v>0</v>
      </c>
      <c r="V94" s="742">
        <v>0</v>
      </c>
      <c r="W94" s="742">
        <v>0</v>
      </c>
      <c r="X94" s="742">
        <v>0</v>
      </c>
      <c r="Y94" s="742">
        <v>2.7000000000000001E-3</v>
      </c>
      <c r="Z94" s="742">
        <v>4.2000000000000006E-3</v>
      </c>
      <c r="AA94" s="742">
        <v>4.5799999999999999E-3</v>
      </c>
      <c r="AB94" s="742">
        <v>4.7000000000000002E-3</v>
      </c>
      <c r="AC94" s="742">
        <v>4.4999999999999997E-3</v>
      </c>
      <c r="AD94" s="742">
        <v>3.3E-3</v>
      </c>
      <c r="AE94" s="742">
        <v>2.15E-3</v>
      </c>
      <c r="AF94" s="742">
        <v>2.4599999999999999E-3</v>
      </c>
      <c r="AG94" s="742">
        <v>2.4599999999999999E-3</v>
      </c>
      <c r="AH94" s="742">
        <v>2.4599999999999999E-3</v>
      </c>
      <c r="AI94" s="742">
        <v>2.4599999999999999E-3</v>
      </c>
    </row>
    <row r="95" spans="1:35" hidden="1" outlineLevel="1" x14ac:dyDescent="0.2">
      <c r="A95" t="s">
        <v>41</v>
      </c>
      <c r="B95" s="34" t="s">
        <v>79</v>
      </c>
      <c r="C95" s="36" t="s">
        <v>80</v>
      </c>
      <c r="D95" s="34"/>
      <c r="E95" s="34"/>
      <c r="F95" s="34"/>
      <c r="G95" s="34"/>
      <c r="H95" s="34"/>
      <c r="I95" s="34"/>
      <c r="J95" s="34"/>
      <c r="K95" s="34"/>
      <c r="L95" s="742">
        <v>0</v>
      </c>
      <c r="M95" s="742">
        <v>0</v>
      </c>
      <c r="N95" s="742">
        <v>0</v>
      </c>
      <c r="O95" s="742">
        <v>0</v>
      </c>
      <c r="P95" s="742">
        <v>0</v>
      </c>
      <c r="Q95" s="742">
        <v>0</v>
      </c>
      <c r="R95" s="742">
        <v>0</v>
      </c>
      <c r="S95" s="742">
        <v>0</v>
      </c>
      <c r="T95" s="742">
        <v>0</v>
      </c>
      <c r="U95" s="742">
        <v>0</v>
      </c>
      <c r="V95" s="742">
        <v>0</v>
      </c>
      <c r="W95" s="742">
        <v>0</v>
      </c>
      <c r="X95" s="742">
        <v>0</v>
      </c>
      <c r="Y95" s="742">
        <v>0</v>
      </c>
      <c r="Z95" s="742">
        <v>0</v>
      </c>
      <c r="AA95" s="742">
        <v>0</v>
      </c>
      <c r="AB95" s="742">
        <v>0</v>
      </c>
      <c r="AC95" s="742">
        <v>0</v>
      </c>
      <c r="AD95" s="742">
        <v>0</v>
      </c>
      <c r="AE95" s="742">
        <v>0</v>
      </c>
      <c r="AF95" s="742">
        <v>0</v>
      </c>
      <c r="AG95" s="742">
        <v>0</v>
      </c>
      <c r="AH95" s="742">
        <v>0</v>
      </c>
      <c r="AI95" s="742">
        <v>0</v>
      </c>
    </row>
    <row r="96" spans="1:35" hidden="1" outlineLevel="1" x14ac:dyDescent="0.2">
      <c r="A96" t="s">
        <v>41</v>
      </c>
      <c r="B96" s="34" t="s">
        <v>81</v>
      </c>
      <c r="C96" s="34" t="s">
        <v>82</v>
      </c>
      <c r="D96" s="34"/>
      <c r="E96" s="34"/>
      <c r="F96" s="34"/>
      <c r="G96" s="34"/>
      <c r="H96" s="34"/>
      <c r="I96" s="34"/>
      <c r="J96" s="34"/>
      <c r="K96" s="34"/>
      <c r="L96" s="742">
        <v>0</v>
      </c>
      <c r="M96" s="742">
        <v>0</v>
      </c>
      <c r="N96" s="742">
        <v>0</v>
      </c>
      <c r="O96" s="742">
        <v>0</v>
      </c>
      <c r="P96" s="742">
        <v>0</v>
      </c>
      <c r="Q96" s="742">
        <v>0</v>
      </c>
      <c r="R96" s="742">
        <v>0</v>
      </c>
      <c r="S96" s="742">
        <v>0</v>
      </c>
      <c r="T96" s="742">
        <v>0</v>
      </c>
      <c r="U96" s="742">
        <v>0</v>
      </c>
      <c r="V96" s="742">
        <v>0</v>
      </c>
      <c r="W96" s="742">
        <v>0</v>
      </c>
      <c r="X96" s="742">
        <v>0</v>
      </c>
      <c r="Y96" s="742">
        <v>0</v>
      </c>
      <c r="Z96" s="742">
        <v>0</v>
      </c>
      <c r="AA96" s="742">
        <v>0</v>
      </c>
      <c r="AB96" s="742">
        <v>0</v>
      </c>
      <c r="AC96" s="742">
        <v>0</v>
      </c>
      <c r="AD96" s="742">
        <v>0</v>
      </c>
      <c r="AE96" s="742">
        <v>0</v>
      </c>
      <c r="AF96" s="742">
        <v>0</v>
      </c>
      <c r="AG96" s="742">
        <v>0</v>
      </c>
      <c r="AH96" s="742">
        <v>0</v>
      </c>
      <c r="AI96" s="742">
        <v>0</v>
      </c>
    </row>
    <row r="97" spans="1:35" s="98" customFormat="1" ht="14.25" customHeight="1" collapsed="1" x14ac:dyDescent="0.2">
      <c r="C97" s="11" t="s">
        <v>35</v>
      </c>
      <c r="D97" s="105"/>
      <c r="E97" s="105"/>
      <c r="F97" s="105"/>
      <c r="G97" s="105"/>
      <c r="H97" s="105"/>
      <c r="I97" s="105"/>
      <c r="J97" s="105"/>
      <c r="K97" s="105"/>
      <c r="L97" s="744">
        <f t="shared" ref="L97:AD97" si="101">SUM(L79:L96)</f>
        <v>12.646459999999998</v>
      </c>
      <c r="M97" s="744">
        <f t="shared" si="101"/>
        <v>12.75812</v>
      </c>
      <c r="N97" s="744">
        <f t="shared" si="101"/>
        <v>11.868740000000001</v>
      </c>
      <c r="O97" s="744">
        <f t="shared" si="101"/>
        <v>11.771430000000001</v>
      </c>
      <c r="P97" s="744">
        <f t="shared" si="101"/>
        <v>12.475580000000001</v>
      </c>
      <c r="Q97" s="744">
        <f t="shared" si="101"/>
        <v>13.04364</v>
      </c>
      <c r="R97" s="744">
        <f t="shared" si="101"/>
        <v>13.41094</v>
      </c>
      <c r="S97" s="744">
        <f t="shared" si="101"/>
        <v>12.998579999999997</v>
      </c>
      <c r="T97" s="744">
        <f t="shared" si="101"/>
        <v>12.65437</v>
      </c>
      <c r="U97" s="744">
        <f t="shared" si="101"/>
        <v>12.92066</v>
      </c>
      <c r="V97" s="744">
        <f t="shared" si="101"/>
        <v>13.662309999999998</v>
      </c>
      <c r="W97" s="744">
        <f t="shared" si="101"/>
        <v>13.7528725</v>
      </c>
      <c r="X97" s="744">
        <f t="shared" si="101"/>
        <v>14.539797500000001</v>
      </c>
      <c r="Y97" s="744">
        <f t="shared" si="101"/>
        <v>15.577912500000002</v>
      </c>
      <c r="Z97" s="744">
        <f t="shared" si="101"/>
        <v>15.966405000000002</v>
      </c>
      <c r="AA97" s="744">
        <f t="shared" si="101"/>
        <v>18.386195000000001</v>
      </c>
      <c r="AB97" s="744">
        <f t="shared" si="101"/>
        <v>19.858052499999999</v>
      </c>
      <c r="AC97" s="744">
        <f t="shared" si="101"/>
        <v>18.677807500000004</v>
      </c>
      <c r="AD97" s="744">
        <f t="shared" si="101"/>
        <v>18.132989138755978</v>
      </c>
      <c r="AE97" s="744">
        <f t="shared" ref="AE97:AF97" si="102">SUM(AE79:AE96)</f>
        <v>17.509540767195769</v>
      </c>
      <c r="AF97" s="744">
        <f t="shared" si="102"/>
        <v>18.846397198879554</v>
      </c>
      <c r="AG97" s="744">
        <f t="shared" ref="AG97:AH97" si="103">SUM(AG79:AG96)</f>
        <v>19.611314389632106</v>
      </c>
      <c r="AH97" s="744">
        <f t="shared" si="103"/>
        <v>20.168077173913044</v>
      </c>
      <c r="AI97" s="744">
        <f t="shared" ref="AI97" si="104">SUM(AI79:AI96)</f>
        <v>20.371001121212121</v>
      </c>
    </row>
    <row r="98" spans="1:35" s="98" customFormat="1" ht="17.25" customHeight="1" x14ac:dyDescent="0.2">
      <c r="C98" s="1183" t="s">
        <v>181</v>
      </c>
      <c r="D98" s="576"/>
      <c r="E98" s="576"/>
      <c r="F98" s="576"/>
      <c r="G98" s="576"/>
      <c r="H98" s="576"/>
      <c r="I98" s="576"/>
      <c r="J98" s="576"/>
      <c r="K98" s="576"/>
      <c r="L98" s="576"/>
      <c r="M98" s="576"/>
      <c r="N98" s="576"/>
      <c r="O98" s="576"/>
      <c r="P98" s="576"/>
      <c r="Q98" s="576"/>
      <c r="R98" s="576"/>
      <c r="S98" s="576"/>
      <c r="T98" s="576"/>
      <c r="U98" s="576"/>
      <c r="V98" s="576"/>
      <c r="W98" s="576"/>
      <c r="X98" s="576"/>
      <c r="Y98" s="576"/>
      <c r="Z98" s="576"/>
      <c r="AA98" s="576"/>
      <c r="AB98" s="576"/>
      <c r="AC98" s="576"/>
      <c r="AD98" s="576"/>
      <c r="AE98" s="576"/>
      <c r="AF98" s="576"/>
      <c r="AG98" s="576"/>
      <c r="AH98" s="576"/>
      <c r="AI98" s="576"/>
    </row>
    <row r="99" spans="1:35" s="98" customFormat="1" x14ac:dyDescent="0.2">
      <c r="C99" s="1184" t="s">
        <v>906</v>
      </c>
      <c r="D99" s="576"/>
      <c r="E99" s="576"/>
      <c r="F99" s="576"/>
      <c r="G99" s="576"/>
      <c r="H99" s="576"/>
      <c r="I99" s="576"/>
      <c r="J99" s="576"/>
      <c r="K99" s="576"/>
      <c r="L99" s="576"/>
      <c r="M99" s="576"/>
      <c r="N99" s="576"/>
      <c r="O99" s="576"/>
      <c r="P99" s="576"/>
      <c r="Q99" s="576"/>
      <c r="R99" s="576"/>
      <c r="S99" s="576"/>
      <c r="T99" s="576"/>
      <c r="U99" s="576"/>
      <c r="V99" s="576"/>
      <c r="W99" s="576"/>
      <c r="X99" s="576"/>
      <c r="Y99" s="576"/>
      <c r="Z99" s="576"/>
      <c r="AA99" s="576"/>
      <c r="AB99" s="576"/>
      <c r="AC99" s="576"/>
      <c r="AD99" s="576"/>
      <c r="AE99" s="576"/>
      <c r="AF99" s="576"/>
      <c r="AG99" s="576"/>
      <c r="AH99" s="576"/>
      <c r="AI99" s="576"/>
    </row>
    <row r="100" spans="1:35" s="2" customFormat="1" x14ac:dyDescent="0.2">
      <c r="C100" s="1183" t="s">
        <v>182</v>
      </c>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row>
    <row r="101" spans="1:35" ht="18.75" customHeight="1" x14ac:dyDescent="0.2">
      <c r="C101" s="790" t="str">
        <f>CONCATENATE(C$1,", continued")</f>
        <v>Table 9g :   Employee earnings by industry, FSM and states, private sector, FY2004-FY2018, continued</v>
      </c>
      <c r="D101" s="34"/>
      <c r="E101" s="34"/>
      <c r="F101" s="34"/>
      <c r="G101" s="34"/>
      <c r="H101" s="34"/>
      <c r="I101" s="34"/>
      <c r="J101" s="34"/>
      <c r="K101" s="34"/>
      <c r="L101" s="34"/>
      <c r="M101" s="34"/>
      <c r="N101" s="34"/>
      <c r="O101" s="34"/>
      <c r="P101" s="34"/>
      <c r="Q101" s="34"/>
      <c r="S101" s="34"/>
    </row>
    <row r="102" spans="1:35" x14ac:dyDescent="0.2">
      <c r="C102" s="741" t="s">
        <v>397</v>
      </c>
      <c r="D102" s="39"/>
      <c r="E102" s="39"/>
      <c r="F102" s="39"/>
      <c r="G102" s="39"/>
      <c r="H102" s="39"/>
      <c r="I102" s="39"/>
      <c r="J102" s="39"/>
      <c r="K102" s="40"/>
      <c r="L102" s="40"/>
      <c r="M102" s="40"/>
      <c r="N102" s="40"/>
      <c r="O102" s="40"/>
      <c r="P102" s="40"/>
      <c r="Q102" s="40"/>
      <c r="R102" s="40"/>
      <c r="S102" s="40"/>
    </row>
    <row r="103" spans="1:35" ht="20.100000000000001" customHeight="1" x14ac:dyDescent="0.2">
      <c r="C103" s="35" t="s">
        <v>42</v>
      </c>
      <c r="D103" s="1"/>
      <c r="E103" s="1"/>
      <c r="F103" s="1"/>
      <c r="G103" s="1"/>
      <c r="H103" s="1"/>
      <c r="I103" s="1"/>
      <c r="J103" s="1"/>
      <c r="K103" s="1"/>
      <c r="L103" s="1" t="str">
        <f t="shared" ref="L103:X103" si="105">L78</f>
        <v>FY1995</v>
      </c>
      <c r="M103" s="1" t="str">
        <f t="shared" si="105"/>
        <v>FY1996</v>
      </c>
      <c r="N103" s="1" t="str">
        <f t="shared" si="105"/>
        <v>FY1997</v>
      </c>
      <c r="O103" s="1" t="str">
        <f t="shared" si="105"/>
        <v>FY1998</v>
      </c>
      <c r="P103" s="1" t="str">
        <f t="shared" si="105"/>
        <v>FY1999</v>
      </c>
      <c r="Q103" s="1" t="str">
        <f t="shared" si="105"/>
        <v>FY2000</v>
      </c>
      <c r="R103" s="1" t="str">
        <f t="shared" si="105"/>
        <v>FY2001</v>
      </c>
      <c r="S103" s="1" t="str">
        <f t="shared" si="105"/>
        <v>FY2002</v>
      </c>
      <c r="T103" s="1" t="str">
        <f t="shared" si="105"/>
        <v>FY2003</v>
      </c>
      <c r="U103" s="1" t="str">
        <f t="shared" si="105"/>
        <v>FY2004</v>
      </c>
      <c r="V103" s="1" t="str">
        <f t="shared" si="105"/>
        <v>FY2005</v>
      </c>
      <c r="W103" s="1" t="str">
        <f t="shared" si="105"/>
        <v>FY2006</v>
      </c>
      <c r="X103" s="1" t="str">
        <f t="shared" si="105"/>
        <v>FY2007</v>
      </c>
      <c r="Y103" s="1" t="str">
        <f t="shared" ref="Y103:AD103" si="106">Y78</f>
        <v>FY2008</v>
      </c>
      <c r="Z103" s="1" t="str">
        <f t="shared" si="106"/>
        <v>FY2009</v>
      </c>
      <c r="AA103" s="1" t="str">
        <f t="shared" si="106"/>
        <v>FY2010</v>
      </c>
      <c r="AB103" s="1" t="str">
        <f t="shared" si="106"/>
        <v>FY2011</v>
      </c>
      <c r="AC103" s="1" t="str">
        <f t="shared" si="106"/>
        <v>FY2012</v>
      </c>
      <c r="AD103" s="1" t="str">
        <f t="shared" si="106"/>
        <v>FY2013</v>
      </c>
      <c r="AE103" s="1" t="str">
        <f t="shared" ref="AE103:AF103" si="107">AE78</f>
        <v>FY2014</v>
      </c>
      <c r="AF103" s="1" t="str">
        <f t="shared" si="107"/>
        <v>FY2015</v>
      </c>
      <c r="AG103" s="1" t="str">
        <f t="shared" ref="AG103:AH103" si="108">AG78</f>
        <v>FY2016</v>
      </c>
      <c r="AH103" s="1" t="str">
        <f t="shared" si="108"/>
        <v>FY2017</v>
      </c>
      <c r="AI103" s="1" t="str">
        <f t="shared" ref="AI103" si="109">AI78</f>
        <v>FY2018</v>
      </c>
    </row>
    <row r="104" spans="1:35" ht="20.100000000000001" customHeight="1" x14ac:dyDescent="0.2">
      <c r="A104" t="s">
        <v>42</v>
      </c>
      <c r="B104" s="34" t="s">
        <v>48</v>
      </c>
      <c r="C104" s="36" t="s">
        <v>49</v>
      </c>
      <c r="D104" s="34"/>
      <c r="E104" s="34"/>
      <c r="F104" s="34"/>
      <c r="G104" s="34"/>
      <c r="H104" s="34"/>
      <c r="I104" s="34"/>
      <c r="J104" s="34"/>
      <c r="K104" s="34"/>
      <c r="L104" s="742">
        <v>1.3130000000000001E-2</v>
      </c>
      <c r="M104" s="742">
        <v>1.6120000000000002E-2</v>
      </c>
      <c r="N104" s="742">
        <v>1.3339999999999999E-2</v>
      </c>
      <c r="O104" s="742">
        <v>1.7510000000000001E-2</v>
      </c>
      <c r="P104" s="742">
        <v>2.9219999999999999E-2</v>
      </c>
      <c r="Q104" s="742">
        <v>2.4930000000000001E-2</v>
      </c>
      <c r="R104" s="742">
        <v>1.4800000000000001E-2</v>
      </c>
      <c r="S104" s="742">
        <v>1.9059999999999997E-2</v>
      </c>
      <c r="T104" s="742">
        <v>1.55E-2</v>
      </c>
      <c r="U104" s="742">
        <v>1.427E-2</v>
      </c>
      <c r="V104" s="742">
        <v>3.7599999999999999E-3</v>
      </c>
      <c r="W104" s="742">
        <v>5.4000000000000001E-4</v>
      </c>
      <c r="X104" s="742">
        <v>1.7000000000000001E-4</v>
      </c>
      <c r="Y104" s="742">
        <v>0</v>
      </c>
      <c r="Z104" s="742">
        <v>1.66E-3</v>
      </c>
      <c r="AA104" s="742">
        <v>4.8200000000000005E-3</v>
      </c>
      <c r="AB104" s="742">
        <v>1.0279999999999999E-2</v>
      </c>
      <c r="AC104" s="742">
        <v>4.6600000000000001E-3</v>
      </c>
      <c r="AD104" s="742">
        <v>1.0840000000000001E-2</v>
      </c>
      <c r="AE104" s="742">
        <v>4.027E-2</v>
      </c>
      <c r="AF104" s="742">
        <v>1.3300000000000001E-2</v>
      </c>
      <c r="AG104" s="742">
        <v>1.3949999999999999E-2</v>
      </c>
      <c r="AH104" s="742">
        <v>1.3179999999999999E-2</v>
      </c>
      <c r="AI104" s="742">
        <v>1.218E-2</v>
      </c>
    </row>
    <row r="105" spans="1:35" x14ac:dyDescent="0.2">
      <c r="A105" t="s">
        <v>42</v>
      </c>
      <c r="B105" s="34" t="s">
        <v>50</v>
      </c>
      <c r="C105" s="36" t="s">
        <v>51</v>
      </c>
      <c r="D105" s="34"/>
      <c r="E105" s="34"/>
      <c r="F105" s="34"/>
      <c r="G105" s="34"/>
      <c r="H105" s="34"/>
      <c r="I105" s="34"/>
      <c r="J105" s="34"/>
      <c r="K105" s="34"/>
      <c r="L105" s="742">
        <v>9.0189999999999992E-2</v>
      </c>
      <c r="M105" s="742">
        <v>8.2979999999999998E-2</v>
      </c>
      <c r="N105" s="742">
        <v>0.15325999999999998</v>
      </c>
      <c r="O105" s="742">
        <v>8.1500000000000003E-2</v>
      </c>
      <c r="P105" s="742">
        <v>3.644E-2</v>
      </c>
      <c r="Q105" s="742">
        <v>1.3009999999999999E-2</v>
      </c>
      <c r="R105" s="742">
        <v>1.14E-2</v>
      </c>
      <c r="S105" s="742">
        <v>2.955E-2</v>
      </c>
      <c r="T105" s="742">
        <v>9.3399999999999993E-3</v>
      </c>
      <c r="U105" s="742">
        <v>0</v>
      </c>
      <c r="V105" s="742">
        <v>0</v>
      </c>
      <c r="W105" s="742">
        <v>0</v>
      </c>
      <c r="X105" s="742">
        <v>0</v>
      </c>
      <c r="Y105" s="742">
        <v>0</v>
      </c>
      <c r="Z105" s="742">
        <v>0</v>
      </c>
      <c r="AA105" s="742">
        <v>0</v>
      </c>
      <c r="AB105" s="742">
        <v>0</v>
      </c>
      <c r="AC105" s="742">
        <v>2.7000000000000001E-3</v>
      </c>
      <c r="AD105" s="742">
        <v>3.5999999999999999E-3</v>
      </c>
      <c r="AE105" s="742">
        <v>5.4000000000000003E-3</v>
      </c>
      <c r="AF105" s="742">
        <v>2.7000000000000001E-3</v>
      </c>
      <c r="AG105" s="742">
        <v>0</v>
      </c>
      <c r="AH105" s="742">
        <v>0</v>
      </c>
      <c r="AI105" s="742">
        <v>3.7289999999999997E-2</v>
      </c>
    </row>
    <row r="106" spans="1:35" x14ac:dyDescent="0.2">
      <c r="A106" t="s">
        <v>42</v>
      </c>
      <c r="B106" s="34" t="s">
        <v>52</v>
      </c>
      <c r="C106" s="36" t="s">
        <v>53</v>
      </c>
      <c r="D106" s="34"/>
      <c r="E106" s="34"/>
      <c r="F106" s="34"/>
      <c r="G106" s="34"/>
      <c r="H106" s="34"/>
      <c r="I106" s="34"/>
      <c r="J106" s="34"/>
      <c r="K106" s="34"/>
      <c r="L106" s="742">
        <v>0</v>
      </c>
      <c r="M106" s="742">
        <v>0</v>
      </c>
      <c r="N106" s="742">
        <v>0</v>
      </c>
      <c r="O106" s="742">
        <v>0</v>
      </c>
      <c r="P106" s="742">
        <v>0</v>
      </c>
      <c r="Q106" s="742">
        <v>0</v>
      </c>
      <c r="R106" s="742">
        <v>0</v>
      </c>
      <c r="S106" s="742">
        <v>0</v>
      </c>
      <c r="T106" s="742">
        <v>0</v>
      </c>
      <c r="U106" s="742">
        <v>0</v>
      </c>
      <c r="V106" s="742">
        <v>0</v>
      </c>
      <c r="W106" s="742">
        <v>0</v>
      </c>
      <c r="X106" s="742">
        <v>0</v>
      </c>
      <c r="Y106" s="742">
        <v>0</v>
      </c>
      <c r="Z106" s="742">
        <v>0</v>
      </c>
      <c r="AA106" s="742">
        <v>0</v>
      </c>
      <c r="AB106" s="742">
        <v>0</v>
      </c>
      <c r="AC106" s="742">
        <v>0</v>
      </c>
      <c r="AD106" s="742">
        <v>0</v>
      </c>
      <c r="AE106" s="742">
        <v>0</v>
      </c>
      <c r="AF106" s="742">
        <v>0</v>
      </c>
      <c r="AG106" s="742">
        <v>0</v>
      </c>
      <c r="AH106" s="742">
        <v>0</v>
      </c>
      <c r="AI106" s="742">
        <v>0</v>
      </c>
    </row>
    <row r="107" spans="1:35" x14ac:dyDescent="0.2">
      <c r="A107" t="s">
        <v>42</v>
      </c>
      <c r="B107" s="34" t="s">
        <v>54</v>
      </c>
      <c r="C107" s="36" t="s">
        <v>55</v>
      </c>
      <c r="D107" s="34"/>
      <c r="E107" s="34"/>
      <c r="F107" s="34"/>
      <c r="G107" s="34"/>
      <c r="H107" s="34"/>
      <c r="I107" s="34"/>
      <c r="J107" s="34"/>
      <c r="K107" s="34"/>
      <c r="L107" s="742">
        <v>1.0641700000000001</v>
      </c>
      <c r="M107" s="742">
        <v>1.08249</v>
      </c>
      <c r="N107" s="742">
        <v>1.0414100000000002</v>
      </c>
      <c r="O107" s="742">
        <v>1.16378</v>
      </c>
      <c r="P107" s="742">
        <v>1.17011</v>
      </c>
      <c r="Q107" s="742">
        <v>1.51522</v>
      </c>
      <c r="R107" s="742">
        <v>2.1331599999999997</v>
      </c>
      <c r="S107" s="742">
        <v>2.1513499999999999</v>
      </c>
      <c r="T107" s="742">
        <v>1.9984900000000001</v>
      </c>
      <c r="U107" s="742">
        <v>1.8548099999999998</v>
      </c>
      <c r="V107" s="742">
        <v>0.20169999999999999</v>
      </c>
      <c r="W107" s="742">
        <v>2.214E-2</v>
      </c>
      <c r="X107" s="742">
        <v>2.3739999999999997E-2</v>
      </c>
      <c r="Y107" s="742">
        <v>3.0589999999999999E-2</v>
      </c>
      <c r="Z107" s="742">
        <v>3.0300000000000001E-2</v>
      </c>
      <c r="AA107" s="742">
        <v>3.6830000000000002E-2</v>
      </c>
      <c r="AB107" s="742">
        <v>3.3009999999999998E-2</v>
      </c>
      <c r="AC107" s="742">
        <v>4.7439999999999996E-2</v>
      </c>
      <c r="AD107" s="742">
        <v>4.9009999999999998E-2</v>
      </c>
      <c r="AE107" s="742">
        <v>5.5500000000000001E-2</v>
      </c>
      <c r="AF107" s="742">
        <v>6.3289999999999999E-2</v>
      </c>
      <c r="AG107" s="742">
        <v>6.2710000000000002E-2</v>
      </c>
      <c r="AH107" s="742">
        <v>5.0430000000000003E-2</v>
      </c>
      <c r="AI107" s="742">
        <v>5.2039999999999996E-2</v>
      </c>
    </row>
    <row r="108" spans="1:35" x14ac:dyDescent="0.2">
      <c r="A108" t="s">
        <v>42</v>
      </c>
      <c r="B108" s="34" t="s">
        <v>56</v>
      </c>
      <c r="C108" s="36" t="s">
        <v>57</v>
      </c>
      <c r="D108" s="34"/>
      <c r="E108" s="34"/>
      <c r="F108" s="34"/>
      <c r="G108" s="34"/>
      <c r="H108" s="34"/>
      <c r="I108" s="34"/>
      <c r="J108" s="34"/>
      <c r="K108" s="34"/>
      <c r="L108" s="742">
        <v>0</v>
      </c>
      <c r="M108" s="742">
        <v>0</v>
      </c>
      <c r="N108" s="742">
        <v>0</v>
      </c>
      <c r="O108" s="742">
        <v>0</v>
      </c>
      <c r="P108" s="742">
        <v>0</v>
      </c>
      <c r="Q108" s="742">
        <v>0</v>
      </c>
      <c r="R108" s="742">
        <v>0</v>
      </c>
      <c r="S108" s="742">
        <v>0</v>
      </c>
      <c r="T108" s="742">
        <v>0</v>
      </c>
      <c r="U108" s="742">
        <v>0</v>
      </c>
      <c r="V108" s="742">
        <v>0</v>
      </c>
      <c r="W108" s="742">
        <v>0</v>
      </c>
      <c r="X108" s="742">
        <v>0</v>
      </c>
      <c r="Y108" s="742">
        <v>0</v>
      </c>
      <c r="Z108" s="742">
        <v>0</v>
      </c>
      <c r="AA108" s="742">
        <v>0</v>
      </c>
      <c r="AB108" s="742">
        <v>0</v>
      </c>
      <c r="AC108" s="742">
        <v>0</v>
      </c>
      <c r="AD108" s="742">
        <v>0</v>
      </c>
      <c r="AE108" s="742">
        <v>0</v>
      </c>
      <c r="AF108" s="742">
        <v>0</v>
      </c>
      <c r="AG108" s="742">
        <v>0</v>
      </c>
      <c r="AH108" s="742">
        <v>0</v>
      </c>
      <c r="AI108" s="742">
        <v>0</v>
      </c>
    </row>
    <row r="109" spans="1:35" x14ac:dyDescent="0.2">
      <c r="A109" t="s">
        <v>42</v>
      </c>
      <c r="B109" s="34" t="s">
        <v>58</v>
      </c>
      <c r="C109" s="36" t="s">
        <v>59</v>
      </c>
      <c r="D109" s="34"/>
      <c r="E109" s="34"/>
      <c r="F109" s="34"/>
      <c r="G109" s="34"/>
      <c r="H109" s="34"/>
      <c r="I109" s="34"/>
      <c r="J109" s="34"/>
      <c r="K109" s="34"/>
      <c r="L109" s="742">
        <v>0.12015000000000001</v>
      </c>
      <c r="M109" s="742">
        <v>0.14166000000000001</v>
      </c>
      <c r="N109" s="742">
        <v>0.20313000000000001</v>
      </c>
      <c r="O109" s="742">
        <v>0.55491999999999997</v>
      </c>
      <c r="P109" s="742">
        <v>0.18077000000000001</v>
      </c>
      <c r="Q109" s="742">
        <v>0.22356000000000001</v>
      </c>
      <c r="R109" s="742">
        <v>0.32363999999999998</v>
      </c>
      <c r="S109" s="742">
        <v>0.49829000000000001</v>
      </c>
      <c r="T109" s="742">
        <v>0.44827999999999996</v>
      </c>
      <c r="U109" s="742">
        <v>0.65915999999999997</v>
      </c>
      <c r="V109" s="742">
        <v>0.75180999999999998</v>
      </c>
      <c r="W109" s="742">
        <v>0.30698000000000003</v>
      </c>
      <c r="X109" s="742">
        <v>0.23821999999999999</v>
      </c>
      <c r="Y109" s="742">
        <v>0.40332000000000001</v>
      </c>
      <c r="Z109" s="742">
        <v>0.99972000000000005</v>
      </c>
      <c r="AA109" s="742">
        <v>0.71650999999999998</v>
      </c>
      <c r="AB109" s="742">
        <v>0.80197000000000007</v>
      </c>
      <c r="AC109" s="742">
        <v>1.3973100000000001</v>
      </c>
      <c r="AD109" s="742">
        <v>1.3949800000000001</v>
      </c>
      <c r="AE109" s="742">
        <v>1.09996</v>
      </c>
      <c r="AF109" s="742">
        <v>0.91682000000000008</v>
      </c>
      <c r="AG109" s="742">
        <v>0.20895</v>
      </c>
      <c r="AH109" s="742">
        <v>0.31207999999999997</v>
      </c>
      <c r="AI109" s="742">
        <v>0.39605000000000001</v>
      </c>
    </row>
    <row r="110" spans="1:35" x14ac:dyDescent="0.2">
      <c r="A110" t="s">
        <v>42</v>
      </c>
      <c r="B110" s="34" t="s">
        <v>60</v>
      </c>
      <c r="C110" s="36" t="s">
        <v>61</v>
      </c>
      <c r="D110" s="34"/>
      <c r="E110" s="34"/>
      <c r="F110" s="34"/>
      <c r="G110" s="34"/>
      <c r="H110" s="34"/>
      <c r="I110" s="34"/>
      <c r="J110" s="34"/>
      <c r="K110" s="34"/>
      <c r="L110" s="742">
        <v>1.3450899999999999</v>
      </c>
      <c r="M110" s="742">
        <v>1.5976600000000001</v>
      </c>
      <c r="N110" s="742">
        <v>1.7672699999999999</v>
      </c>
      <c r="O110" s="742">
        <v>1.7942199999999999</v>
      </c>
      <c r="P110" s="742">
        <v>1.9912000000000001</v>
      </c>
      <c r="Q110" s="742">
        <v>2.1468099999999999</v>
      </c>
      <c r="R110" s="742">
        <v>1.88578</v>
      </c>
      <c r="S110" s="742">
        <v>1.85978</v>
      </c>
      <c r="T110" s="742">
        <v>1.9024000000000001</v>
      </c>
      <c r="U110" s="742">
        <v>1.7953299999999999</v>
      </c>
      <c r="V110" s="742">
        <v>2.0266199999999999</v>
      </c>
      <c r="W110" s="742">
        <v>2.23996</v>
      </c>
      <c r="X110" s="742">
        <v>2.1613899999999999</v>
      </c>
      <c r="Y110" s="742">
        <v>2.21726</v>
      </c>
      <c r="Z110" s="742">
        <v>2.2264899999999996</v>
      </c>
      <c r="AA110" s="742">
        <v>2.2627800000000002</v>
      </c>
      <c r="AB110" s="742">
        <v>2.3581500000000002</v>
      </c>
      <c r="AC110" s="742">
        <v>2.2798699999999998</v>
      </c>
      <c r="AD110" s="742">
        <v>2.1147199999999997</v>
      </c>
      <c r="AE110" s="742">
        <v>2.1047399999999996</v>
      </c>
      <c r="AF110" s="742">
        <v>2.1332399999999998</v>
      </c>
      <c r="AG110" s="742">
        <v>2.3037199999999998</v>
      </c>
      <c r="AH110" s="742">
        <v>2.3922500000000002</v>
      </c>
      <c r="AI110" s="742">
        <v>2.53599</v>
      </c>
    </row>
    <row r="111" spans="1:35" x14ac:dyDescent="0.2">
      <c r="A111" t="s">
        <v>42</v>
      </c>
      <c r="B111" s="34" t="s">
        <v>62</v>
      </c>
      <c r="C111" s="36" t="s">
        <v>63</v>
      </c>
      <c r="D111" s="34"/>
      <c r="E111" s="34"/>
      <c r="F111" s="34"/>
      <c r="G111" s="34"/>
      <c r="H111" s="34"/>
      <c r="I111" s="34"/>
      <c r="J111" s="34"/>
      <c r="K111" s="34"/>
      <c r="L111" s="742">
        <v>0.52303999999999995</v>
      </c>
      <c r="M111" s="742">
        <v>0.53740999999999994</v>
      </c>
      <c r="N111" s="742">
        <v>0.58377000000000001</v>
      </c>
      <c r="O111" s="742">
        <v>0.73163</v>
      </c>
      <c r="P111" s="742">
        <v>0.86762000000000006</v>
      </c>
      <c r="Q111" s="742">
        <v>1.0625</v>
      </c>
      <c r="R111" s="742">
        <v>0.93586999999999998</v>
      </c>
      <c r="S111" s="742">
        <v>0.90051000000000003</v>
      </c>
      <c r="T111" s="742">
        <v>0.87864999999999993</v>
      </c>
      <c r="U111" s="742">
        <v>0.90583999999999998</v>
      </c>
      <c r="V111" s="742">
        <v>0.99430999999999992</v>
      </c>
      <c r="W111" s="742">
        <v>1.0664</v>
      </c>
      <c r="X111" s="742">
        <v>1.0031000000000001</v>
      </c>
      <c r="Y111" s="742">
        <v>1.03349</v>
      </c>
      <c r="Z111" s="742">
        <v>0.99826999999999999</v>
      </c>
      <c r="AA111" s="742">
        <v>1.0363699999999998</v>
      </c>
      <c r="AB111" s="742">
        <v>0.96672000000000002</v>
      </c>
      <c r="AC111" s="742">
        <v>0.91739000000000004</v>
      </c>
      <c r="AD111" s="742">
        <v>0.89266999999999996</v>
      </c>
      <c r="AE111" s="742">
        <v>0.85072000000000003</v>
      </c>
      <c r="AF111" s="742">
        <v>0.84638999999999998</v>
      </c>
      <c r="AG111" s="742">
        <v>0.88876999999999995</v>
      </c>
      <c r="AH111" s="742">
        <v>0.93367</v>
      </c>
      <c r="AI111" s="742">
        <v>0.91308</v>
      </c>
    </row>
    <row r="112" spans="1:35" x14ac:dyDescent="0.2">
      <c r="A112" t="s">
        <v>42</v>
      </c>
      <c r="B112" s="34" t="s">
        <v>64</v>
      </c>
      <c r="C112" s="36" t="s">
        <v>65</v>
      </c>
      <c r="D112" s="34"/>
      <c r="E112" s="34"/>
      <c r="F112" s="34"/>
      <c r="G112" s="34"/>
      <c r="H112" s="34"/>
      <c r="I112" s="34"/>
      <c r="J112" s="34"/>
      <c r="K112" s="34"/>
      <c r="L112" s="742">
        <v>0.60805999999999993</v>
      </c>
      <c r="M112" s="742">
        <v>0.69296000000000002</v>
      </c>
      <c r="N112" s="742">
        <v>0.64088999999999996</v>
      </c>
      <c r="O112" s="742">
        <v>0.61497999999999997</v>
      </c>
      <c r="P112" s="742">
        <v>0.65948000000000007</v>
      </c>
      <c r="Q112" s="742">
        <v>0.68971000000000005</v>
      </c>
      <c r="R112" s="742">
        <v>0.70069000000000004</v>
      </c>
      <c r="S112" s="742">
        <v>0.70928999999999998</v>
      </c>
      <c r="T112" s="742">
        <v>1.04888</v>
      </c>
      <c r="U112" s="742">
        <v>1.0051300000000001</v>
      </c>
      <c r="V112" s="742">
        <v>1.02128</v>
      </c>
      <c r="W112" s="742">
        <v>1.0063800000000001</v>
      </c>
      <c r="X112" s="742">
        <v>1.13747</v>
      </c>
      <c r="Y112" s="742">
        <v>0.97371000000000008</v>
      </c>
      <c r="Z112" s="742">
        <v>0.78817999999999999</v>
      </c>
      <c r="AA112" s="742">
        <v>0.82814999999999994</v>
      </c>
      <c r="AB112" s="742">
        <v>0.89279999999999993</v>
      </c>
      <c r="AC112" s="742">
        <v>0.77093</v>
      </c>
      <c r="AD112" s="742">
        <v>0.77163999999999999</v>
      </c>
      <c r="AE112" s="742">
        <v>0.70384999999999998</v>
      </c>
      <c r="AF112" s="742">
        <v>0.73687000000000002</v>
      </c>
      <c r="AG112" s="742">
        <v>0.72123000000000004</v>
      </c>
      <c r="AH112" s="742">
        <v>0.75805</v>
      </c>
      <c r="AI112" s="742">
        <v>0.73538000000000003</v>
      </c>
    </row>
    <row r="113" spans="1:35" x14ac:dyDescent="0.2">
      <c r="A113" t="s">
        <v>42</v>
      </c>
      <c r="B113" s="34" t="s">
        <v>66</v>
      </c>
      <c r="C113" s="111" t="s">
        <v>917</v>
      </c>
      <c r="D113" s="34"/>
      <c r="E113" s="34"/>
      <c r="F113" s="34"/>
      <c r="G113" s="34"/>
      <c r="H113" s="34"/>
      <c r="I113" s="34"/>
      <c r="J113" s="34"/>
      <c r="K113" s="34"/>
      <c r="L113" s="742">
        <v>0</v>
      </c>
      <c r="M113" s="742">
        <v>0</v>
      </c>
      <c r="N113" s="742">
        <v>0</v>
      </c>
      <c r="O113" s="742">
        <v>0</v>
      </c>
      <c r="P113" s="742">
        <v>0</v>
      </c>
      <c r="Q113" s="742">
        <v>0</v>
      </c>
      <c r="R113" s="742">
        <v>0</v>
      </c>
      <c r="S113" s="742">
        <v>0</v>
      </c>
      <c r="T113" s="742">
        <v>0</v>
      </c>
      <c r="U113" s="742">
        <v>0</v>
      </c>
      <c r="V113" s="742">
        <v>0</v>
      </c>
      <c r="W113" s="742">
        <v>0</v>
      </c>
      <c r="X113" s="742">
        <v>0</v>
      </c>
      <c r="Y113" s="742">
        <v>0</v>
      </c>
      <c r="Z113" s="742">
        <v>0</v>
      </c>
      <c r="AA113" s="742">
        <v>0</v>
      </c>
      <c r="AB113" s="742">
        <v>0</v>
      </c>
      <c r="AC113" s="742">
        <v>0</v>
      </c>
      <c r="AD113" s="742">
        <v>0</v>
      </c>
      <c r="AE113" s="742">
        <v>0</v>
      </c>
      <c r="AF113" s="742">
        <v>0</v>
      </c>
      <c r="AG113" s="742">
        <v>0</v>
      </c>
      <c r="AH113" s="742">
        <v>0</v>
      </c>
      <c r="AI113" s="742">
        <v>0</v>
      </c>
    </row>
    <row r="114" spans="1:35" x14ac:dyDescent="0.2">
      <c r="A114" t="s">
        <v>42</v>
      </c>
      <c r="B114" s="34" t="s">
        <v>67</v>
      </c>
      <c r="C114" s="36" t="s">
        <v>68</v>
      </c>
      <c r="D114" s="34"/>
      <c r="E114" s="34"/>
      <c r="F114" s="34"/>
      <c r="G114" s="34"/>
      <c r="H114" s="34"/>
      <c r="I114" s="34"/>
      <c r="J114" s="34"/>
      <c r="K114" s="34"/>
      <c r="L114" s="742">
        <v>0.21725999999999998</v>
      </c>
      <c r="M114" s="742">
        <v>0.21461000000000002</v>
      </c>
      <c r="N114" s="742">
        <v>0.21722</v>
      </c>
      <c r="O114" s="742">
        <v>0.23705000000000001</v>
      </c>
      <c r="P114" s="742">
        <v>0.38001000000000001</v>
      </c>
      <c r="Q114" s="742">
        <v>0.56435000000000002</v>
      </c>
      <c r="R114" s="742">
        <v>0.70808000000000004</v>
      </c>
      <c r="S114" s="742">
        <v>0.58790999999999993</v>
      </c>
      <c r="T114" s="742">
        <v>0.52137</v>
      </c>
      <c r="U114" s="742">
        <v>0.44607999999999998</v>
      </c>
      <c r="V114" s="742">
        <v>0.38048999999999999</v>
      </c>
      <c r="W114" s="742">
        <v>0.26144000000000001</v>
      </c>
      <c r="X114" s="742">
        <v>0.27085000000000004</v>
      </c>
      <c r="Y114" s="742">
        <v>0.28975000000000001</v>
      </c>
      <c r="Z114" s="742">
        <v>0.33233999999999997</v>
      </c>
      <c r="AA114" s="742">
        <v>0.32080999999999998</v>
      </c>
      <c r="AB114" s="742">
        <v>0.29498000000000002</v>
      </c>
      <c r="AC114" s="742">
        <v>0.34170999999999996</v>
      </c>
      <c r="AD114" s="742">
        <v>0.38189000000000001</v>
      </c>
      <c r="AE114" s="742">
        <v>0.44311</v>
      </c>
      <c r="AF114" s="742">
        <v>0.43107999999999996</v>
      </c>
      <c r="AG114" s="742">
        <v>0.49791000000000002</v>
      </c>
      <c r="AH114" s="742">
        <v>0.52878000000000003</v>
      </c>
      <c r="AI114" s="742">
        <v>0.52786</v>
      </c>
    </row>
    <row r="115" spans="1:35" x14ac:dyDescent="0.2">
      <c r="A115" t="s">
        <v>42</v>
      </c>
      <c r="B115" s="34" t="s">
        <v>69</v>
      </c>
      <c r="C115" s="36" t="s">
        <v>70</v>
      </c>
      <c r="D115" s="34"/>
      <c r="E115" s="34"/>
      <c r="F115" s="34"/>
      <c r="G115" s="34"/>
      <c r="H115" s="34"/>
      <c r="I115" s="34"/>
      <c r="J115" s="34"/>
      <c r="K115" s="34"/>
      <c r="L115" s="742">
        <v>0</v>
      </c>
      <c r="M115" s="742">
        <v>0</v>
      </c>
      <c r="N115" s="742">
        <v>0</v>
      </c>
      <c r="O115" s="742">
        <v>0</v>
      </c>
      <c r="P115" s="742">
        <v>0</v>
      </c>
      <c r="Q115" s="742">
        <v>0</v>
      </c>
      <c r="R115" s="742">
        <v>0</v>
      </c>
      <c r="S115" s="742">
        <v>0</v>
      </c>
      <c r="T115" s="742">
        <v>0</v>
      </c>
      <c r="U115" s="742">
        <v>0</v>
      </c>
      <c r="V115" s="742">
        <v>0</v>
      </c>
      <c r="W115" s="742">
        <v>0</v>
      </c>
      <c r="X115" s="742">
        <v>0</v>
      </c>
      <c r="Y115" s="742">
        <v>0</v>
      </c>
      <c r="Z115" s="742">
        <v>0</v>
      </c>
      <c r="AA115" s="742">
        <v>0</v>
      </c>
      <c r="AB115" s="742">
        <v>0</v>
      </c>
      <c r="AC115" s="742">
        <v>0</v>
      </c>
      <c r="AD115" s="742">
        <v>0</v>
      </c>
      <c r="AE115" s="742">
        <v>0</v>
      </c>
      <c r="AF115" s="742">
        <v>0</v>
      </c>
      <c r="AG115" s="742">
        <v>0</v>
      </c>
      <c r="AH115" s="742">
        <v>0</v>
      </c>
      <c r="AI115" s="742">
        <v>0</v>
      </c>
    </row>
    <row r="116" spans="1:35" x14ac:dyDescent="0.2">
      <c r="A116" t="s">
        <v>42</v>
      </c>
      <c r="B116" s="34" t="s">
        <v>71</v>
      </c>
      <c r="C116" s="36" t="s">
        <v>72</v>
      </c>
      <c r="D116" s="34"/>
      <c r="E116" s="34"/>
      <c r="F116" s="34"/>
      <c r="G116" s="34"/>
      <c r="H116" s="34"/>
      <c r="I116" s="34"/>
      <c r="J116" s="34"/>
      <c r="K116" s="34"/>
      <c r="L116" s="742">
        <v>0</v>
      </c>
      <c r="M116" s="742">
        <v>0</v>
      </c>
      <c r="N116" s="742">
        <v>0</v>
      </c>
      <c r="O116" s="742">
        <v>0</v>
      </c>
      <c r="P116" s="742">
        <v>0</v>
      </c>
      <c r="Q116" s="742">
        <v>0</v>
      </c>
      <c r="R116" s="742">
        <v>0</v>
      </c>
      <c r="S116" s="742">
        <v>0</v>
      </c>
      <c r="T116" s="742">
        <v>0</v>
      </c>
      <c r="U116" s="742">
        <v>0</v>
      </c>
      <c r="V116" s="742">
        <v>1.39E-3</v>
      </c>
      <c r="W116" s="742">
        <v>0</v>
      </c>
      <c r="X116" s="742">
        <v>0</v>
      </c>
      <c r="Y116" s="742">
        <v>0</v>
      </c>
      <c r="Z116" s="742">
        <v>0</v>
      </c>
      <c r="AA116" s="742">
        <v>0</v>
      </c>
      <c r="AB116" s="742">
        <v>0</v>
      </c>
      <c r="AC116" s="742">
        <v>0</v>
      </c>
      <c r="AD116" s="742">
        <v>0</v>
      </c>
      <c r="AE116" s="742">
        <v>0</v>
      </c>
      <c r="AF116" s="742">
        <v>0</v>
      </c>
      <c r="AG116" s="742">
        <v>0</v>
      </c>
      <c r="AH116" s="742">
        <v>0</v>
      </c>
      <c r="AI116" s="742">
        <v>0</v>
      </c>
    </row>
    <row r="117" spans="1:35" x14ac:dyDescent="0.2">
      <c r="A117" t="s">
        <v>42</v>
      </c>
      <c r="B117" s="34" t="s">
        <v>73</v>
      </c>
      <c r="C117" s="36" t="s">
        <v>74</v>
      </c>
      <c r="D117" s="34"/>
      <c r="E117" s="34"/>
      <c r="F117" s="34"/>
      <c r="G117" s="34"/>
      <c r="H117" s="34"/>
      <c r="I117" s="34"/>
      <c r="J117" s="34"/>
      <c r="K117" s="34"/>
      <c r="L117" s="742">
        <v>0</v>
      </c>
      <c r="M117" s="742">
        <v>0</v>
      </c>
      <c r="N117" s="742">
        <v>0</v>
      </c>
      <c r="O117" s="742">
        <v>0</v>
      </c>
      <c r="P117" s="742">
        <v>4.0000000000000002E-4</v>
      </c>
      <c r="Q117" s="742">
        <v>3.16E-3</v>
      </c>
      <c r="R117" s="742">
        <v>6.5700000000000003E-3</v>
      </c>
      <c r="S117" s="742">
        <v>2.8700000000000002E-3</v>
      </c>
      <c r="T117" s="742">
        <v>1.0699999999999999E-2</v>
      </c>
      <c r="U117" s="742">
        <v>1.9E-3</v>
      </c>
      <c r="V117" s="742">
        <v>0</v>
      </c>
      <c r="W117" s="742">
        <v>0</v>
      </c>
      <c r="X117" s="742">
        <v>0</v>
      </c>
      <c r="Y117" s="742">
        <v>0</v>
      </c>
      <c r="Z117" s="742">
        <v>0</v>
      </c>
      <c r="AA117" s="742">
        <v>0</v>
      </c>
      <c r="AB117" s="742">
        <v>0</v>
      </c>
      <c r="AC117" s="742">
        <v>0</v>
      </c>
      <c r="AD117" s="742">
        <v>0</v>
      </c>
      <c r="AE117" s="742">
        <v>0</v>
      </c>
      <c r="AF117" s="742">
        <v>0</v>
      </c>
      <c r="AG117" s="742">
        <v>0</v>
      </c>
      <c r="AH117" s="742">
        <v>0</v>
      </c>
      <c r="AI117" s="742">
        <v>0</v>
      </c>
    </row>
    <row r="118" spans="1:35" x14ac:dyDescent="0.2">
      <c r="A118" t="s">
        <v>42</v>
      </c>
      <c r="B118" s="34" t="s">
        <v>75</v>
      </c>
      <c r="C118" s="36" t="s">
        <v>76</v>
      </c>
      <c r="D118" s="34"/>
      <c r="E118" s="34"/>
      <c r="F118" s="34"/>
      <c r="G118" s="34"/>
      <c r="H118" s="34"/>
      <c r="I118" s="34"/>
      <c r="J118" s="34"/>
      <c r="K118" s="34"/>
      <c r="L118" s="742">
        <v>8.5220000000000004E-2</v>
      </c>
      <c r="M118" s="742">
        <v>0.10521</v>
      </c>
      <c r="N118" s="742">
        <v>0.12584000000000001</v>
      </c>
      <c r="O118" s="742">
        <v>0.12636</v>
      </c>
      <c r="P118" s="742">
        <v>0.12333</v>
      </c>
      <c r="Q118" s="742">
        <v>0.1414</v>
      </c>
      <c r="R118" s="742">
        <v>0.15887000000000001</v>
      </c>
      <c r="S118" s="742">
        <v>0.17377999999999999</v>
      </c>
      <c r="T118" s="742">
        <v>0.15465999999999999</v>
      </c>
      <c r="U118" s="742">
        <v>0.17826</v>
      </c>
      <c r="V118" s="742">
        <v>0.1943</v>
      </c>
      <c r="W118" s="742">
        <v>0.19153000000000001</v>
      </c>
      <c r="X118" s="742">
        <v>0.16769999999999999</v>
      </c>
      <c r="Y118" s="742">
        <v>0.17933000000000002</v>
      </c>
      <c r="Z118" s="742">
        <v>0.19305</v>
      </c>
      <c r="AA118" s="742">
        <v>0.16516</v>
      </c>
      <c r="AB118" s="742">
        <v>0.15290999999999999</v>
      </c>
      <c r="AC118" s="742">
        <v>0.15630000000000002</v>
      </c>
      <c r="AD118" s="742">
        <v>0.16384000000000001</v>
      </c>
      <c r="AE118" s="742">
        <v>0.18368000000000001</v>
      </c>
      <c r="AF118" s="742">
        <v>0.17257</v>
      </c>
      <c r="AG118" s="742">
        <v>0.16147</v>
      </c>
      <c r="AH118" s="742">
        <v>0.15494999999999998</v>
      </c>
      <c r="AI118" s="742">
        <v>0.12604000000000001</v>
      </c>
    </row>
    <row r="119" spans="1:35" x14ac:dyDescent="0.2">
      <c r="A119" t="s">
        <v>42</v>
      </c>
      <c r="B119" s="34" t="s">
        <v>77</v>
      </c>
      <c r="C119" s="36" t="s">
        <v>78</v>
      </c>
      <c r="D119" s="34"/>
      <c r="E119" s="34"/>
      <c r="F119" s="34"/>
      <c r="G119" s="34"/>
      <c r="H119" s="34"/>
      <c r="I119" s="34"/>
      <c r="J119" s="34"/>
      <c r="K119" s="34"/>
      <c r="L119" s="742">
        <v>0</v>
      </c>
      <c r="M119" s="742">
        <v>0</v>
      </c>
      <c r="N119" s="742">
        <v>0</v>
      </c>
      <c r="O119" s="742">
        <v>0</v>
      </c>
      <c r="P119" s="742">
        <v>0</v>
      </c>
      <c r="Q119" s="742">
        <v>0</v>
      </c>
      <c r="R119" s="742">
        <v>0</v>
      </c>
      <c r="S119" s="742">
        <v>0</v>
      </c>
      <c r="T119" s="742">
        <v>0</v>
      </c>
      <c r="U119" s="742">
        <v>0</v>
      </c>
      <c r="V119" s="742">
        <v>0</v>
      </c>
      <c r="W119" s="742">
        <v>0</v>
      </c>
      <c r="X119" s="742">
        <v>2.2499999999999998E-3</v>
      </c>
      <c r="Y119" s="742">
        <v>2.2499999999999998E-3</v>
      </c>
      <c r="Z119" s="742">
        <v>5.9999999999999995E-4</v>
      </c>
      <c r="AA119" s="742">
        <v>0</v>
      </c>
      <c r="AB119" s="742">
        <v>0</v>
      </c>
      <c r="AC119" s="742">
        <v>0</v>
      </c>
      <c r="AD119" s="742">
        <v>0</v>
      </c>
      <c r="AE119" s="742">
        <v>0</v>
      </c>
      <c r="AF119" s="742">
        <v>0</v>
      </c>
      <c r="AG119" s="742">
        <v>0</v>
      </c>
      <c r="AH119" s="742">
        <v>0</v>
      </c>
      <c r="AI119" s="742">
        <v>0</v>
      </c>
    </row>
    <row r="120" spans="1:35" hidden="1" outlineLevel="1" x14ac:dyDescent="0.2">
      <c r="A120" t="s">
        <v>42</v>
      </c>
      <c r="B120" s="34" t="s">
        <v>79</v>
      </c>
      <c r="C120" s="36" t="s">
        <v>80</v>
      </c>
      <c r="D120" s="34"/>
      <c r="E120" s="34"/>
      <c r="F120" s="34"/>
      <c r="G120" s="34"/>
      <c r="H120" s="34"/>
      <c r="I120" s="34"/>
      <c r="J120" s="34"/>
      <c r="K120" s="34"/>
      <c r="L120" s="742">
        <v>0</v>
      </c>
      <c r="M120" s="742">
        <v>0</v>
      </c>
      <c r="N120" s="742">
        <v>0</v>
      </c>
      <c r="O120" s="742">
        <v>0</v>
      </c>
      <c r="P120" s="742">
        <v>0</v>
      </c>
      <c r="Q120" s="742">
        <v>0</v>
      </c>
      <c r="R120" s="742">
        <v>0</v>
      </c>
      <c r="S120" s="742">
        <v>0</v>
      </c>
      <c r="T120" s="742">
        <v>0</v>
      </c>
      <c r="U120" s="742">
        <v>0</v>
      </c>
      <c r="V120" s="742">
        <v>0</v>
      </c>
      <c r="W120" s="742">
        <v>0</v>
      </c>
      <c r="X120" s="742">
        <v>0</v>
      </c>
      <c r="Y120" s="742">
        <v>0</v>
      </c>
      <c r="Z120" s="742">
        <v>0</v>
      </c>
      <c r="AA120" s="742">
        <v>0</v>
      </c>
      <c r="AB120" s="742">
        <v>0</v>
      </c>
      <c r="AC120" s="742">
        <v>0</v>
      </c>
      <c r="AD120" s="742">
        <v>0</v>
      </c>
      <c r="AE120" s="742">
        <v>0</v>
      </c>
      <c r="AF120" s="742">
        <v>0</v>
      </c>
      <c r="AG120" s="742">
        <v>0</v>
      </c>
      <c r="AH120" s="742">
        <v>0</v>
      </c>
      <c r="AI120" s="742">
        <v>0</v>
      </c>
    </row>
    <row r="121" spans="1:35" hidden="1" outlineLevel="1" x14ac:dyDescent="0.2">
      <c r="A121" t="s">
        <v>42</v>
      </c>
      <c r="B121" s="34" t="s">
        <v>81</v>
      </c>
      <c r="C121" s="34" t="s">
        <v>82</v>
      </c>
      <c r="D121" s="34"/>
      <c r="E121" s="34"/>
      <c r="F121" s="34"/>
      <c r="G121" s="34"/>
      <c r="H121" s="34"/>
      <c r="I121" s="34"/>
      <c r="J121" s="34"/>
      <c r="K121" s="34"/>
      <c r="L121" s="742">
        <v>0</v>
      </c>
      <c r="M121" s="742">
        <v>0</v>
      </c>
      <c r="N121" s="742">
        <v>0</v>
      </c>
      <c r="O121" s="742">
        <v>0</v>
      </c>
      <c r="P121" s="742">
        <v>0</v>
      </c>
      <c r="Q121" s="742">
        <v>0</v>
      </c>
      <c r="R121" s="742">
        <v>0</v>
      </c>
      <c r="S121" s="742">
        <v>0</v>
      </c>
      <c r="T121" s="742">
        <v>0</v>
      </c>
      <c r="U121" s="742">
        <v>0</v>
      </c>
      <c r="V121" s="742">
        <v>0</v>
      </c>
      <c r="W121" s="742">
        <v>0</v>
      </c>
      <c r="X121" s="742">
        <v>0</v>
      </c>
      <c r="Y121" s="742">
        <v>0</v>
      </c>
      <c r="Z121" s="742">
        <v>0</v>
      </c>
      <c r="AA121" s="742">
        <v>0</v>
      </c>
      <c r="AB121" s="742">
        <v>0</v>
      </c>
      <c r="AC121" s="742">
        <v>0</v>
      </c>
      <c r="AD121" s="742">
        <v>0</v>
      </c>
      <c r="AE121" s="742">
        <v>0</v>
      </c>
      <c r="AF121" s="742">
        <v>0</v>
      </c>
      <c r="AG121" s="742">
        <v>0</v>
      </c>
      <c r="AH121" s="742">
        <v>0</v>
      </c>
      <c r="AI121" s="742">
        <v>0</v>
      </c>
    </row>
    <row r="122" spans="1:35" s="98" customFormat="1" ht="20.100000000000001" customHeight="1" collapsed="1" x14ac:dyDescent="0.2">
      <c r="C122" s="11" t="s">
        <v>35</v>
      </c>
      <c r="D122" s="105"/>
      <c r="E122" s="105"/>
      <c r="F122" s="105"/>
      <c r="G122" s="105"/>
      <c r="H122" s="105"/>
      <c r="I122" s="105"/>
      <c r="J122" s="105"/>
      <c r="K122" s="105"/>
      <c r="L122" s="744">
        <f t="shared" ref="L122:AD122" si="110">SUM(L104:L121)</f>
        <v>4.0663099999999996</v>
      </c>
      <c r="M122" s="744">
        <f t="shared" si="110"/>
        <v>4.4710999999999999</v>
      </c>
      <c r="N122" s="744">
        <f t="shared" si="110"/>
        <v>4.7461300000000008</v>
      </c>
      <c r="O122" s="744">
        <f t="shared" si="110"/>
        <v>5.3219500000000002</v>
      </c>
      <c r="P122" s="744">
        <f t="shared" si="110"/>
        <v>5.4385800000000017</v>
      </c>
      <c r="Q122" s="744">
        <f t="shared" si="110"/>
        <v>6.3846499999999997</v>
      </c>
      <c r="R122" s="744">
        <f t="shared" si="110"/>
        <v>6.8788599999999986</v>
      </c>
      <c r="S122" s="744">
        <f t="shared" si="110"/>
        <v>6.9323899999999989</v>
      </c>
      <c r="T122" s="744">
        <f t="shared" si="110"/>
        <v>6.9882700000000009</v>
      </c>
      <c r="U122" s="744">
        <f t="shared" si="110"/>
        <v>6.8607800000000001</v>
      </c>
      <c r="V122" s="744">
        <f t="shared" si="110"/>
        <v>5.5756600000000001</v>
      </c>
      <c r="W122" s="744">
        <f t="shared" si="110"/>
        <v>5.0953700000000008</v>
      </c>
      <c r="X122" s="744">
        <f t="shared" si="110"/>
        <v>5.0048900000000005</v>
      </c>
      <c r="Y122" s="744">
        <f t="shared" si="110"/>
        <v>5.1296999999999997</v>
      </c>
      <c r="Z122" s="744">
        <f t="shared" si="110"/>
        <v>5.5706100000000003</v>
      </c>
      <c r="AA122" s="744">
        <f t="shared" si="110"/>
        <v>5.3714300000000001</v>
      </c>
      <c r="AB122" s="744">
        <f t="shared" si="110"/>
        <v>5.5108200000000007</v>
      </c>
      <c r="AC122" s="744">
        <f t="shared" si="110"/>
        <v>5.91831</v>
      </c>
      <c r="AD122" s="744">
        <f t="shared" si="110"/>
        <v>5.7831900000000003</v>
      </c>
      <c r="AE122" s="744">
        <f t="shared" ref="AE122:AF122" si="111">SUM(AE104:AE121)</f>
        <v>5.4872299999999994</v>
      </c>
      <c r="AF122" s="744">
        <f t="shared" si="111"/>
        <v>5.3162599999999998</v>
      </c>
      <c r="AG122" s="744">
        <f t="shared" ref="AG122:AH122" si="112">SUM(AG104:AG121)</f>
        <v>4.8587100000000003</v>
      </c>
      <c r="AH122" s="744">
        <f t="shared" si="112"/>
        <v>5.143390000000001</v>
      </c>
      <c r="AI122" s="744">
        <f t="shared" ref="AI122" si="113">SUM(AI104:AI121)</f>
        <v>5.3359100000000002</v>
      </c>
    </row>
    <row r="123" spans="1:35" s="98" customFormat="1" ht="17.25" customHeight="1" x14ac:dyDescent="0.2">
      <c r="C123" s="1183" t="s">
        <v>181</v>
      </c>
      <c r="D123" s="576"/>
      <c r="E123" s="576"/>
      <c r="F123" s="576"/>
      <c r="G123" s="576"/>
      <c r="H123" s="576"/>
      <c r="I123" s="576"/>
      <c r="J123" s="576"/>
      <c r="K123" s="576"/>
      <c r="L123" s="576"/>
      <c r="M123" s="576"/>
      <c r="N123" s="576"/>
      <c r="O123" s="576"/>
      <c r="P123" s="576"/>
      <c r="Q123" s="576"/>
      <c r="R123" s="576"/>
      <c r="S123" s="576"/>
      <c r="T123" s="576"/>
      <c r="U123" s="576"/>
      <c r="V123" s="576"/>
      <c r="W123" s="576"/>
      <c r="X123" s="576"/>
      <c r="Y123" s="576"/>
      <c r="Z123" s="576"/>
      <c r="AA123" s="576"/>
      <c r="AB123" s="576"/>
      <c r="AC123" s="576"/>
      <c r="AD123" s="576"/>
      <c r="AE123" s="576"/>
      <c r="AF123" s="576"/>
      <c r="AG123" s="576"/>
      <c r="AH123" s="576"/>
      <c r="AI123" s="576"/>
    </row>
    <row r="124" spans="1:35" s="98" customFormat="1" x14ac:dyDescent="0.2">
      <c r="C124" s="1184" t="s">
        <v>906</v>
      </c>
      <c r="D124" s="576"/>
      <c r="E124" s="576"/>
      <c r="F124" s="576"/>
      <c r="G124" s="576"/>
      <c r="H124" s="576"/>
      <c r="I124" s="576"/>
      <c r="J124" s="576"/>
      <c r="K124" s="576"/>
      <c r="L124" s="576"/>
      <c r="M124" s="576"/>
      <c r="N124" s="576"/>
      <c r="O124" s="576"/>
      <c r="P124" s="576"/>
      <c r="Q124" s="576"/>
      <c r="R124" s="576"/>
      <c r="S124" s="576"/>
      <c r="T124" s="576"/>
      <c r="U124" s="576"/>
      <c r="V124" s="576"/>
      <c r="W124" s="576"/>
      <c r="X124" s="576"/>
      <c r="Y124" s="576"/>
      <c r="Z124" s="576"/>
      <c r="AA124" s="576"/>
      <c r="AB124" s="576"/>
      <c r="AC124" s="576"/>
      <c r="AD124" s="576"/>
      <c r="AE124" s="576"/>
      <c r="AF124" s="576"/>
      <c r="AG124" s="576"/>
      <c r="AH124" s="576"/>
      <c r="AI124" s="576"/>
    </row>
    <row r="125" spans="1:35" s="2" customFormat="1" x14ac:dyDescent="0.2">
      <c r="C125" s="1183" t="s">
        <v>182</v>
      </c>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row>
    <row r="126" spans="1:35" x14ac:dyDescent="0.2">
      <c r="R126"/>
    </row>
    <row r="127" spans="1:35" x14ac:dyDescent="0.2">
      <c r="R127"/>
    </row>
    <row r="128" spans="1:35" x14ac:dyDescent="0.2">
      <c r="R128"/>
    </row>
    <row r="129" spans="18:18" x14ac:dyDescent="0.2">
      <c r="R129"/>
    </row>
    <row r="130" spans="18:18" x14ac:dyDescent="0.2">
      <c r="R130"/>
    </row>
    <row r="131" spans="18:18" x14ac:dyDescent="0.2">
      <c r="R131"/>
    </row>
    <row r="132" spans="18:18" x14ac:dyDescent="0.2">
      <c r="R132"/>
    </row>
    <row r="133" spans="18:18" x14ac:dyDescent="0.2">
      <c r="R133"/>
    </row>
    <row r="134" spans="18:18" x14ac:dyDescent="0.2">
      <c r="R134"/>
    </row>
    <row r="135" spans="18:18" x14ac:dyDescent="0.2">
      <c r="R135"/>
    </row>
    <row r="136" spans="18:18" x14ac:dyDescent="0.2">
      <c r="R136"/>
    </row>
    <row r="137" spans="18:18" x14ac:dyDescent="0.2">
      <c r="R137"/>
    </row>
    <row r="138" spans="18:18" x14ac:dyDescent="0.2">
      <c r="R138"/>
    </row>
    <row r="139" spans="18:18" x14ac:dyDescent="0.2">
      <c r="R139"/>
    </row>
    <row r="140" spans="18:18" x14ac:dyDescent="0.2">
      <c r="R140"/>
    </row>
    <row r="141" spans="18:18" x14ac:dyDescent="0.2">
      <c r="R141"/>
    </row>
    <row r="142" spans="18:18" x14ac:dyDescent="0.2">
      <c r="R142"/>
    </row>
    <row r="143" spans="18:18" x14ac:dyDescent="0.2">
      <c r="R143"/>
    </row>
    <row r="144" spans="18:18" ht="20.100000000000001" customHeight="1" x14ac:dyDescent="0.2">
      <c r="R144"/>
    </row>
    <row r="145" spans="18:18" x14ac:dyDescent="0.2">
      <c r="R145"/>
    </row>
    <row r="146" spans="18:18" x14ac:dyDescent="0.2">
      <c r="R146"/>
    </row>
    <row r="147" spans="18:18" x14ac:dyDescent="0.2">
      <c r="R147"/>
    </row>
    <row r="148" spans="18:18" x14ac:dyDescent="0.2">
      <c r="R148"/>
    </row>
    <row r="149" spans="18:18" x14ac:dyDescent="0.2">
      <c r="R149"/>
    </row>
    <row r="150" spans="18:18" x14ac:dyDescent="0.2">
      <c r="R150"/>
    </row>
    <row r="151" spans="18:18" x14ac:dyDescent="0.2">
      <c r="R151"/>
    </row>
    <row r="152" spans="18:18" x14ac:dyDescent="0.2">
      <c r="R152"/>
    </row>
    <row r="153" spans="18:18" x14ac:dyDescent="0.2">
      <c r="R153"/>
    </row>
    <row r="154" spans="18:18" x14ac:dyDescent="0.2">
      <c r="R154"/>
    </row>
    <row r="155" spans="18:18" x14ac:dyDescent="0.2">
      <c r="R155"/>
    </row>
    <row r="156" spans="18:18" x14ac:dyDescent="0.2">
      <c r="R156"/>
    </row>
    <row r="157" spans="18:18" x14ac:dyDescent="0.2">
      <c r="R157"/>
    </row>
    <row r="158" spans="18:18" x14ac:dyDescent="0.2">
      <c r="R158"/>
    </row>
    <row r="159" spans="18:18" x14ac:dyDescent="0.2">
      <c r="R159"/>
    </row>
    <row r="160" spans="18:18" x14ac:dyDescent="0.2">
      <c r="R160"/>
    </row>
    <row r="161" spans="18:18" x14ac:dyDescent="0.2">
      <c r="R161"/>
    </row>
    <row r="162" spans="18:18" x14ac:dyDescent="0.2">
      <c r="R162"/>
    </row>
    <row r="163" spans="18:18" x14ac:dyDescent="0.2">
      <c r="R163"/>
    </row>
    <row r="164" spans="18:18" x14ac:dyDescent="0.2">
      <c r="R164"/>
    </row>
    <row r="165" spans="18:18" ht="20.100000000000001" customHeight="1" x14ac:dyDescent="0.2">
      <c r="R165"/>
    </row>
    <row r="166" spans="18:18" x14ac:dyDescent="0.2">
      <c r="R166"/>
    </row>
    <row r="167" spans="18:18" x14ac:dyDescent="0.2">
      <c r="R167"/>
    </row>
    <row r="168" spans="18:18" x14ac:dyDescent="0.2">
      <c r="R168"/>
    </row>
    <row r="169" spans="18:18" x14ac:dyDescent="0.2">
      <c r="R169"/>
    </row>
    <row r="170" spans="18:18" x14ac:dyDescent="0.2">
      <c r="R170"/>
    </row>
    <row r="171" spans="18:18" x14ac:dyDescent="0.2">
      <c r="R171"/>
    </row>
    <row r="172" spans="18:18" x14ac:dyDescent="0.2">
      <c r="R172"/>
    </row>
    <row r="173" spans="18:18" x14ac:dyDescent="0.2">
      <c r="R173"/>
    </row>
    <row r="174" spans="18:18" x14ac:dyDescent="0.2">
      <c r="R174"/>
    </row>
    <row r="175" spans="18:18" x14ac:dyDescent="0.2">
      <c r="R175"/>
    </row>
    <row r="176" spans="18:18" x14ac:dyDescent="0.2">
      <c r="R176"/>
    </row>
    <row r="177" spans="18:18" x14ac:dyDescent="0.2">
      <c r="R177"/>
    </row>
    <row r="178" spans="18:18" x14ac:dyDescent="0.2">
      <c r="R178"/>
    </row>
    <row r="179" spans="18:18" x14ac:dyDescent="0.2">
      <c r="R179"/>
    </row>
    <row r="180" spans="18:18" x14ac:dyDescent="0.2">
      <c r="R180"/>
    </row>
    <row r="181" spans="18:18" x14ac:dyDescent="0.2">
      <c r="R181"/>
    </row>
    <row r="182" spans="18:18" x14ac:dyDescent="0.2">
      <c r="R182"/>
    </row>
    <row r="183" spans="18:18" x14ac:dyDescent="0.2">
      <c r="R183"/>
    </row>
    <row r="184" spans="18:18" x14ac:dyDescent="0.2">
      <c r="R184"/>
    </row>
    <row r="185" spans="18:18" x14ac:dyDescent="0.2">
      <c r="R185"/>
    </row>
    <row r="186" spans="18:18" ht="20.100000000000001" customHeight="1" x14ac:dyDescent="0.2">
      <c r="R186"/>
    </row>
    <row r="187" spans="18:18" x14ac:dyDescent="0.2">
      <c r="R187"/>
    </row>
    <row r="188" spans="18:18" x14ac:dyDescent="0.2">
      <c r="R188"/>
    </row>
    <row r="189" spans="18:18" x14ac:dyDescent="0.2">
      <c r="R189"/>
    </row>
    <row r="190" spans="18:18" x14ac:dyDescent="0.2">
      <c r="R190"/>
    </row>
    <row r="191" spans="18:18" x14ac:dyDescent="0.2">
      <c r="R191"/>
    </row>
    <row r="192" spans="18:18" x14ac:dyDescent="0.2">
      <c r="R192"/>
    </row>
    <row r="193" spans="18:18" x14ac:dyDescent="0.2">
      <c r="R193"/>
    </row>
    <row r="194" spans="18:18" x14ac:dyDescent="0.2">
      <c r="R194"/>
    </row>
    <row r="195" spans="18:18" x14ac:dyDescent="0.2">
      <c r="R195"/>
    </row>
    <row r="196" spans="18:18" x14ac:dyDescent="0.2">
      <c r="R196"/>
    </row>
    <row r="197" spans="18:18" x14ac:dyDescent="0.2">
      <c r="R197"/>
    </row>
    <row r="198" spans="18:18" x14ac:dyDescent="0.2">
      <c r="R198"/>
    </row>
    <row r="199" spans="18:18" x14ac:dyDescent="0.2">
      <c r="R199"/>
    </row>
    <row r="200" spans="18:18" x14ac:dyDescent="0.2">
      <c r="R200"/>
    </row>
    <row r="201" spans="18:18" x14ac:dyDescent="0.2">
      <c r="R201"/>
    </row>
    <row r="202" spans="18:18" x14ac:dyDescent="0.2">
      <c r="R202"/>
    </row>
    <row r="203" spans="18:18" x14ac:dyDescent="0.2">
      <c r="R203"/>
    </row>
    <row r="204" spans="18:18" x14ac:dyDescent="0.2">
      <c r="R204"/>
    </row>
    <row r="205" spans="18:18" x14ac:dyDescent="0.2">
      <c r="R205"/>
    </row>
    <row r="206" spans="18:18" x14ac:dyDescent="0.2">
      <c r="R206"/>
    </row>
    <row r="207" spans="18:18" ht="20.100000000000001" customHeight="1" x14ac:dyDescent="0.2">
      <c r="R207"/>
    </row>
    <row r="208" spans="18:18" x14ac:dyDescent="0.2">
      <c r="R208"/>
    </row>
    <row r="209" spans="18:18" x14ac:dyDescent="0.2">
      <c r="R209"/>
    </row>
    <row r="210" spans="18:18" x14ac:dyDescent="0.2">
      <c r="R210"/>
    </row>
    <row r="211" spans="18:18" x14ac:dyDescent="0.2">
      <c r="R211"/>
    </row>
    <row r="212" spans="18:18" x14ac:dyDescent="0.2">
      <c r="R212"/>
    </row>
    <row r="213" spans="18:18" x14ac:dyDescent="0.2">
      <c r="R213"/>
    </row>
    <row r="214" spans="18:18" x14ac:dyDescent="0.2">
      <c r="R214"/>
    </row>
    <row r="215" spans="18:18" x14ac:dyDescent="0.2">
      <c r="R215"/>
    </row>
    <row r="216" spans="18:18" x14ac:dyDescent="0.2">
      <c r="R216"/>
    </row>
    <row r="217" spans="18:18" x14ac:dyDescent="0.2">
      <c r="R217"/>
    </row>
    <row r="218" spans="18:18" x14ac:dyDescent="0.2">
      <c r="R218"/>
    </row>
    <row r="219" spans="18:18" x14ac:dyDescent="0.2">
      <c r="R219"/>
    </row>
    <row r="220" spans="18:18" x14ac:dyDescent="0.2">
      <c r="R220"/>
    </row>
    <row r="221" spans="18:18" x14ac:dyDescent="0.2">
      <c r="R221"/>
    </row>
    <row r="222" spans="18:18" x14ac:dyDescent="0.2">
      <c r="R222"/>
    </row>
    <row r="223" spans="18:18" x14ac:dyDescent="0.2">
      <c r="R223"/>
    </row>
    <row r="224" spans="18:18" x14ac:dyDescent="0.2">
      <c r="R224"/>
    </row>
    <row r="225" spans="18:18" x14ac:dyDescent="0.2">
      <c r="R225"/>
    </row>
    <row r="226" spans="18:18" x14ac:dyDescent="0.2">
      <c r="R226"/>
    </row>
    <row r="227" spans="18:18" x14ac:dyDescent="0.2">
      <c r="R227"/>
    </row>
    <row r="228" spans="18:18" ht="20.100000000000001" customHeight="1" x14ac:dyDescent="0.2">
      <c r="R228"/>
    </row>
    <row r="229" spans="18:18" x14ac:dyDescent="0.2">
      <c r="R229"/>
    </row>
    <row r="230" spans="18:18" x14ac:dyDescent="0.2">
      <c r="R230"/>
    </row>
    <row r="231" spans="18:18" x14ac:dyDescent="0.2">
      <c r="R231"/>
    </row>
    <row r="232" spans="18:18" x14ac:dyDescent="0.2">
      <c r="R232"/>
    </row>
    <row r="233" spans="18:18" x14ac:dyDescent="0.2">
      <c r="R233"/>
    </row>
    <row r="234" spans="18:18" x14ac:dyDescent="0.2">
      <c r="R234"/>
    </row>
    <row r="235" spans="18:18" x14ac:dyDescent="0.2">
      <c r="R235"/>
    </row>
    <row r="236" spans="18:18" x14ac:dyDescent="0.2">
      <c r="R236"/>
    </row>
    <row r="237" spans="18:18" x14ac:dyDescent="0.2">
      <c r="R237"/>
    </row>
    <row r="238" spans="18:18" x14ac:dyDescent="0.2">
      <c r="R238"/>
    </row>
    <row r="239" spans="18:18" x14ac:dyDescent="0.2">
      <c r="R239"/>
    </row>
    <row r="240" spans="18:18" x14ac:dyDescent="0.2">
      <c r="R240"/>
    </row>
    <row r="241" spans="18:18" x14ac:dyDescent="0.2">
      <c r="R241"/>
    </row>
    <row r="242" spans="18:18" x14ac:dyDescent="0.2">
      <c r="R242"/>
    </row>
    <row r="243" spans="18:18" x14ac:dyDescent="0.2">
      <c r="R243"/>
    </row>
    <row r="244" spans="18:18" x14ac:dyDescent="0.2">
      <c r="R244"/>
    </row>
    <row r="245" spans="18:18" x14ac:dyDescent="0.2">
      <c r="R245"/>
    </row>
    <row r="246" spans="18:18" x14ac:dyDescent="0.2">
      <c r="R246"/>
    </row>
    <row r="247" spans="18:18" x14ac:dyDescent="0.2">
      <c r="R247"/>
    </row>
    <row r="248" spans="18:18" x14ac:dyDescent="0.2">
      <c r="R248"/>
    </row>
    <row r="249" spans="18:18" x14ac:dyDescent="0.2">
      <c r="R249"/>
    </row>
    <row r="250" spans="18:18" x14ac:dyDescent="0.2">
      <c r="R250"/>
    </row>
    <row r="251" spans="18:18" x14ac:dyDescent="0.2">
      <c r="R251"/>
    </row>
    <row r="252" spans="18:18" x14ac:dyDescent="0.2">
      <c r="R252"/>
    </row>
    <row r="253" spans="18:18" x14ac:dyDescent="0.2">
      <c r="R253"/>
    </row>
    <row r="254" spans="18:18" x14ac:dyDescent="0.2">
      <c r="R254"/>
    </row>
    <row r="255" spans="18:18" x14ac:dyDescent="0.2">
      <c r="R255"/>
    </row>
    <row r="256" spans="18:18" x14ac:dyDescent="0.2">
      <c r="R256"/>
    </row>
    <row r="257" spans="18:18" x14ac:dyDescent="0.2">
      <c r="R257"/>
    </row>
    <row r="258" spans="18:18" x14ac:dyDescent="0.2">
      <c r="R258"/>
    </row>
    <row r="259" spans="18:18" x14ac:dyDescent="0.2">
      <c r="R259"/>
    </row>
    <row r="260" spans="18:18" x14ac:dyDescent="0.2">
      <c r="R260"/>
    </row>
    <row r="261" spans="18:18" x14ac:dyDescent="0.2">
      <c r="R261"/>
    </row>
    <row r="262" spans="18:18" x14ac:dyDescent="0.2">
      <c r="R262"/>
    </row>
    <row r="263" spans="18:18" x14ac:dyDescent="0.2">
      <c r="R263"/>
    </row>
    <row r="264" spans="18:18" x14ac:dyDescent="0.2">
      <c r="R264"/>
    </row>
    <row r="265" spans="18:18" x14ac:dyDescent="0.2">
      <c r="R265"/>
    </row>
    <row r="266" spans="18:18" x14ac:dyDescent="0.2">
      <c r="R266"/>
    </row>
    <row r="267" spans="18:18" x14ac:dyDescent="0.2">
      <c r="R267"/>
    </row>
    <row r="268" spans="18:18" x14ac:dyDescent="0.2">
      <c r="R268"/>
    </row>
    <row r="269" spans="18:18" x14ac:dyDescent="0.2">
      <c r="R269"/>
    </row>
    <row r="270" spans="18:18" x14ac:dyDescent="0.2">
      <c r="R270"/>
    </row>
    <row r="271" spans="18:18" x14ac:dyDescent="0.2">
      <c r="R271"/>
    </row>
    <row r="272" spans="18:18" x14ac:dyDescent="0.2">
      <c r="R272"/>
    </row>
    <row r="273" spans="18:18" x14ac:dyDescent="0.2">
      <c r="R273"/>
    </row>
    <row r="274" spans="18:18" x14ac:dyDescent="0.2">
      <c r="R274"/>
    </row>
    <row r="275" spans="18:18" x14ac:dyDescent="0.2">
      <c r="R275"/>
    </row>
    <row r="276" spans="18:18" x14ac:dyDescent="0.2">
      <c r="R276"/>
    </row>
    <row r="277" spans="18:18" x14ac:dyDescent="0.2">
      <c r="R277"/>
    </row>
    <row r="278" spans="18:18" x14ac:dyDescent="0.2">
      <c r="R278"/>
    </row>
    <row r="279" spans="18:18" x14ac:dyDescent="0.2">
      <c r="R279"/>
    </row>
    <row r="280" spans="18:18" x14ac:dyDescent="0.2">
      <c r="R280"/>
    </row>
    <row r="281" spans="18:18" x14ac:dyDescent="0.2">
      <c r="R281"/>
    </row>
    <row r="282" spans="18:18" x14ac:dyDescent="0.2">
      <c r="R282"/>
    </row>
    <row r="283" spans="18:18" x14ac:dyDescent="0.2">
      <c r="R283"/>
    </row>
    <row r="284" spans="18:18" x14ac:dyDescent="0.2">
      <c r="R284"/>
    </row>
    <row r="285" spans="18:18" x14ac:dyDescent="0.2">
      <c r="R285"/>
    </row>
    <row r="286" spans="18:18" x14ac:dyDescent="0.2">
      <c r="R286"/>
    </row>
    <row r="287" spans="18:18" x14ac:dyDescent="0.2">
      <c r="R287"/>
    </row>
    <row r="288" spans="18:18" x14ac:dyDescent="0.2">
      <c r="R288"/>
    </row>
    <row r="289" spans="18:18" x14ac:dyDescent="0.2">
      <c r="R289"/>
    </row>
    <row r="290" spans="18:18" x14ac:dyDescent="0.2">
      <c r="R290"/>
    </row>
    <row r="291" spans="18:18" x14ac:dyDescent="0.2">
      <c r="R291"/>
    </row>
    <row r="292" spans="18:18" x14ac:dyDescent="0.2">
      <c r="R292"/>
    </row>
    <row r="293" spans="18:18" x14ac:dyDescent="0.2">
      <c r="R293"/>
    </row>
    <row r="294" spans="18:18" x14ac:dyDescent="0.2">
      <c r="R294"/>
    </row>
    <row r="295" spans="18:18" x14ac:dyDescent="0.2">
      <c r="R295"/>
    </row>
    <row r="296" spans="18:18" x14ac:dyDescent="0.2">
      <c r="R296"/>
    </row>
    <row r="297" spans="18:18" x14ac:dyDescent="0.2">
      <c r="R297"/>
    </row>
    <row r="298" spans="18:18" x14ac:dyDescent="0.2">
      <c r="R298"/>
    </row>
    <row r="299" spans="18:18" x14ac:dyDescent="0.2">
      <c r="R299"/>
    </row>
    <row r="300" spans="18:18" x14ac:dyDescent="0.2">
      <c r="R300"/>
    </row>
    <row r="301" spans="18:18" x14ac:dyDescent="0.2">
      <c r="R301"/>
    </row>
  </sheetData>
  <phoneticPr fontId="0" type="noConversion"/>
  <pageMargins left="0.74803149606299202" right="0.74803149606299202" top="0.98425196850393704" bottom="0.98425196850393704" header="0.511811023622047" footer="0.511811023622047"/>
  <pageSetup scale="72" fitToWidth="0" fitToHeight="0" orientation="landscape" r:id="rId1"/>
  <headerFooter alignWithMargins="0"/>
  <rowBreaks count="5" manualBreakCount="5">
    <brk id="25" max="16383" man="1"/>
    <brk id="50" min="2" max="24" man="1"/>
    <brk id="75" max="16383" man="1"/>
    <brk id="100" min="2" max="24" man="1"/>
    <brk id="165" max="2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91"/>
  <sheetViews>
    <sheetView view="pageBreakPreview" zoomScale="83" zoomScaleNormal="90" zoomScaleSheetLayoutView="83" workbookViewId="0">
      <pane xSplit="2" topLeftCell="C1" activePane="topRight" state="frozen"/>
      <selection activeCell="A2" sqref="A2"/>
      <selection pane="topRight" activeCell="A2" sqref="A2"/>
    </sheetView>
  </sheetViews>
  <sheetFormatPr defaultColWidth="9.140625" defaultRowHeight="12.75" outlineLevelCol="2" x14ac:dyDescent="0.2"/>
  <cols>
    <col min="1" max="1" width="2.28515625" style="316" customWidth="1"/>
    <col min="2" max="2" width="48.140625" style="316" bestFit="1" customWidth="1"/>
    <col min="3" max="3" width="9.140625" style="898" hidden="1" customWidth="1" outlineLevel="2"/>
    <col min="4" max="4" width="9.140625" style="898" customWidth="1" outlineLevel="1" collapsed="1"/>
    <col min="5" max="9" width="9.140625" style="898" customWidth="1" outlineLevel="1"/>
    <col min="10" max="18" width="9.140625" style="898"/>
    <col min="19" max="16384" width="9.140625" style="316"/>
  </cols>
  <sheetData>
    <row r="1" spans="1:34" s="881" customFormat="1" ht="24.95" customHeight="1" x14ac:dyDescent="0.2">
      <c r="A1" s="878" t="str">
        <f>Index!B3</f>
        <v>Table 1a     FSM summary economic indicators, FY2004-FY2018</v>
      </c>
      <c r="B1" s="879"/>
      <c r="C1" s="880"/>
      <c r="D1" s="880"/>
      <c r="E1" s="880"/>
      <c r="F1" s="880"/>
      <c r="G1" s="880"/>
      <c r="H1" s="880"/>
      <c r="I1" s="880"/>
      <c r="J1" s="880"/>
      <c r="K1" s="880"/>
      <c r="L1" s="880"/>
      <c r="M1" s="880"/>
      <c r="N1" s="880"/>
      <c r="O1" s="880"/>
      <c r="P1" s="880"/>
      <c r="Q1" s="880"/>
      <c r="R1" s="880"/>
    </row>
    <row r="2" spans="1:34" s="881" customFormat="1" ht="20.100000000000001" customHeight="1" x14ac:dyDescent="0.2">
      <c r="A2" s="882"/>
      <c r="J2" s="1006" t="s">
        <v>1349</v>
      </c>
      <c r="K2" s="886"/>
      <c r="L2" s="946"/>
      <c r="M2" s="1007" t="s">
        <v>1292</v>
      </c>
      <c r="N2" s="1008" t="s">
        <v>1293</v>
      </c>
    </row>
    <row r="3" spans="1:34" s="881" customFormat="1" ht="12.75" customHeight="1" x14ac:dyDescent="0.2">
      <c r="A3" s="882"/>
      <c r="B3" s="883" t="s">
        <v>1191</v>
      </c>
      <c r="C3" s="884"/>
      <c r="D3" s="884"/>
      <c r="E3" s="885"/>
      <c r="F3" s="885"/>
      <c r="G3" s="885"/>
      <c r="H3" s="885"/>
      <c r="I3" s="885"/>
      <c r="J3" s="999">
        <f>GNI!Z4</f>
        <v>401.93227901922148</v>
      </c>
      <c r="K3" s="994"/>
      <c r="L3" s="947" t="s">
        <v>39</v>
      </c>
      <c r="M3" s="948">
        <f t="array" ref="M3:M6">TRANSPOSE(cerNApc!AC42:AF42)</f>
        <v>49336.587360310987</v>
      </c>
      <c r="N3" s="997">
        <f t="array" ref="N3:N6">TRANSPOSE(cerNApc!AH42:AK42)</f>
        <v>2017.852093234367</v>
      </c>
    </row>
    <row r="4" spans="1:34" s="881" customFormat="1" ht="12.75" customHeight="1" x14ac:dyDescent="0.2">
      <c r="A4" s="887"/>
      <c r="B4" s="888" t="s">
        <v>1190</v>
      </c>
      <c r="E4" s="886"/>
      <c r="F4" s="886"/>
      <c r="G4" s="886"/>
      <c r="H4" s="886"/>
      <c r="I4" s="886"/>
      <c r="J4" s="1000">
        <f>SUM(M3:M6)</f>
        <v>104285.82755572947</v>
      </c>
      <c r="K4" s="994"/>
      <c r="L4" s="672" t="s">
        <v>40</v>
      </c>
      <c r="M4" s="948">
        <v>6708.8186372305963</v>
      </c>
      <c r="N4" s="997">
        <v>3375.7791089979528</v>
      </c>
    </row>
    <row r="5" spans="1:34" s="881" customFormat="1" ht="12.75" customHeight="1" x14ac:dyDescent="0.2">
      <c r="A5" s="887"/>
      <c r="B5" s="888" t="s">
        <v>1192</v>
      </c>
      <c r="E5" s="886"/>
      <c r="F5" s="886"/>
      <c r="G5" s="886"/>
      <c r="H5" s="886"/>
      <c r="I5" s="886"/>
      <c r="J5" s="1001">
        <f>GNI!Z35</f>
        <v>3854.1409551018064</v>
      </c>
      <c r="K5" s="994"/>
      <c r="L5" s="672" t="s">
        <v>41</v>
      </c>
      <c r="M5" s="948">
        <v>36703.808856287571</v>
      </c>
      <c r="N5" s="997">
        <v>6203.7974371044111</v>
      </c>
    </row>
    <row r="6" spans="1:34" s="881" customFormat="1" ht="12.75" customHeight="1" x14ac:dyDescent="0.2">
      <c r="A6" s="887"/>
      <c r="B6" s="888" t="s">
        <v>1193</v>
      </c>
      <c r="E6" s="886"/>
      <c r="F6" s="886"/>
      <c r="G6" s="886"/>
      <c r="H6" s="886"/>
      <c r="I6" s="886"/>
      <c r="J6" s="1002">
        <f>GNI!Z36</f>
        <v>3952.5736934825968</v>
      </c>
      <c r="K6" s="994"/>
      <c r="L6" s="949" t="s">
        <v>42</v>
      </c>
      <c r="M6" s="948">
        <v>11536.612701900318</v>
      </c>
      <c r="N6" s="998">
        <v>4509.8036286146207</v>
      </c>
    </row>
    <row r="7" spans="1:34" s="881" customFormat="1" ht="15" x14ac:dyDescent="0.2">
      <c r="A7" s="887"/>
      <c r="B7" s="889" t="s">
        <v>1194</v>
      </c>
      <c r="C7" s="890"/>
      <c r="D7" s="890"/>
      <c r="E7" s="891"/>
      <c r="F7" s="891"/>
      <c r="G7" s="891"/>
      <c r="H7" s="891"/>
      <c r="I7" s="891"/>
      <c r="J7" s="1002">
        <f>GNI!Z37</f>
        <v>5817.5020045290266</v>
      </c>
      <c r="K7" s="994"/>
      <c r="L7" s="886"/>
      <c r="M7" s="886"/>
      <c r="N7" s="886"/>
    </row>
    <row r="8" spans="1:34" s="890" customFormat="1" ht="20.100000000000001" customHeight="1" x14ac:dyDescent="0.2">
      <c r="A8" s="995"/>
      <c r="B8" s="996" t="s">
        <v>1433</v>
      </c>
      <c r="E8" s="891"/>
      <c r="F8" s="891"/>
      <c r="G8" s="891"/>
      <c r="H8" s="891"/>
      <c r="I8" s="891"/>
      <c r="J8" s="891"/>
      <c r="K8" s="891"/>
      <c r="L8" s="891"/>
      <c r="M8" s="891"/>
      <c r="N8" s="891"/>
    </row>
    <row r="9" spans="1:34" s="896" customFormat="1" ht="20.100000000000001" customHeight="1" x14ac:dyDescent="0.2">
      <c r="A9" s="892"/>
      <c r="B9" s="893"/>
      <c r="C9" s="894" t="str">
        <f>GNI!K2</f>
        <v>FY2003</v>
      </c>
      <c r="D9" s="894" t="str">
        <f>GNI!L2</f>
        <v>FY2004</v>
      </c>
      <c r="E9" s="894" t="str">
        <f>GNI!M2</f>
        <v>FY2005</v>
      </c>
      <c r="F9" s="894" t="str">
        <f>GNI!N2</f>
        <v>FY2006</v>
      </c>
      <c r="G9" s="894" t="str">
        <f>GNI!O2</f>
        <v>FY2007</v>
      </c>
      <c r="H9" s="894" t="str">
        <f>GNI!P2</f>
        <v>FY2008</v>
      </c>
      <c r="I9" s="894" t="str">
        <f>GNI!Q2</f>
        <v>FY2009</v>
      </c>
      <c r="J9" s="894" t="str">
        <f>GNI!R2</f>
        <v>FY2010</v>
      </c>
      <c r="K9" s="894" t="str">
        <f>GNI!S2</f>
        <v>FY2011</v>
      </c>
      <c r="L9" s="894" t="str">
        <f>GNI!T2</f>
        <v>FY2012</v>
      </c>
      <c r="M9" s="894" t="str">
        <f>GNI!U2</f>
        <v>FY2013</v>
      </c>
      <c r="N9" s="894" t="str">
        <f>GNI!V2</f>
        <v>FY2014</v>
      </c>
      <c r="O9" s="894" t="str">
        <f>GNI!W2</f>
        <v>FY2015</v>
      </c>
      <c r="P9" s="894" t="str">
        <f>GNI!X2</f>
        <v>FY2016</v>
      </c>
      <c r="Q9" s="894" t="str">
        <f>GNI!Y2</f>
        <v>FY2017</v>
      </c>
      <c r="R9" s="894" t="str">
        <f>GNI!Z2</f>
        <v>FY2018</v>
      </c>
      <c r="S9" s="895"/>
      <c r="T9" s="895"/>
      <c r="U9" s="895"/>
      <c r="V9" s="895"/>
      <c r="W9" s="895"/>
      <c r="X9" s="895"/>
      <c r="Y9" s="895"/>
      <c r="Z9" s="895"/>
      <c r="AA9" s="895"/>
      <c r="AB9" s="895"/>
      <c r="AC9" s="895"/>
      <c r="AD9" s="895"/>
      <c r="AE9" s="895"/>
      <c r="AF9" s="895"/>
      <c r="AG9" s="895"/>
      <c r="AH9" s="895"/>
    </row>
    <row r="10" spans="1:34" ht="21" customHeight="1" x14ac:dyDescent="0.25">
      <c r="A10" s="897" t="s">
        <v>1195</v>
      </c>
      <c r="P10" s="950"/>
      <c r="Q10" s="950"/>
      <c r="R10" s="950"/>
    </row>
    <row r="11" spans="1:34" s="899" customFormat="1" x14ac:dyDescent="0.2">
      <c r="B11" s="900" t="s">
        <v>1196</v>
      </c>
      <c r="C11" s="908">
        <f>gdpFSM!K22</f>
        <v>247.8707848391615</v>
      </c>
      <c r="D11" s="908">
        <f>gdpFSM!L22</f>
        <v>240.23602057024885</v>
      </c>
      <c r="E11" s="908">
        <f>gdpFSM!M22</f>
        <v>245.14125978493956</v>
      </c>
      <c r="F11" s="908">
        <f>gdpFSM!N22</f>
        <v>244.94262260257122</v>
      </c>
      <c r="G11" s="908">
        <f>gdpFSM!O22</f>
        <v>240.44504716631542</v>
      </c>
      <c r="H11" s="908">
        <f>gdpFSM!P22</f>
        <v>234.65386660587046</v>
      </c>
      <c r="I11" s="908">
        <f>gdpFSM!Q22</f>
        <v>237.21893863190039</v>
      </c>
      <c r="J11" s="908">
        <f>gdpFSM!R22</f>
        <v>242.57860079317979</v>
      </c>
      <c r="K11" s="908">
        <f>gdpFSM!S22</f>
        <v>250.31335366269479</v>
      </c>
      <c r="L11" s="908">
        <f>gdpFSM!T22</f>
        <v>245.64052765238813</v>
      </c>
      <c r="M11" s="908">
        <f>gdpFSM!U22</f>
        <v>236.60148059301801</v>
      </c>
      <c r="N11" s="908">
        <f>gdpFSM!V22</f>
        <v>231.14597422199455</v>
      </c>
      <c r="O11" s="908">
        <f>gdpFSM!W22</f>
        <v>241.82930603070443</v>
      </c>
      <c r="P11" s="951">
        <f>gdpFSM!X22</f>
        <v>244.0062224581946</v>
      </c>
      <c r="Q11" s="951">
        <f>gdpFSM!Y22</f>
        <v>250.55090579074985</v>
      </c>
      <c r="R11" s="951">
        <f>gdpFSM!Z22</f>
        <v>251.08121782589168</v>
      </c>
    </row>
    <row r="12" spans="1:34" s="899" customFormat="1" x14ac:dyDescent="0.2">
      <c r="B12" s="901" t="s">
        <v>1197</v>
      </c>
      <c r="C12" s="902"/>
      <c r="D12" s="902">
        <f>(D11/C11-1)*100</f>
        <v>-3.0801388206628255</v>
      </c>
      <c r="E12" s="902">
        <f t="shared" ref="E12:R12" si="0">(E11/D11-1)*100</f>
        <v>2.041841686790824</v>
      </c>
      <c r="F12" s="902">
        <f t="shared" si="0"/>
        <v>-8.1029681638500328E-2</v>
      </c>
      <c r="G12" s="902">
        <f t="shared" si="0"/>
        <v>-1.8361750962196943</v>
      </c>
      <c r="H12" s="902">
        <f t="shared" si="0"/>
        <v>-2.4085256189283033</v>
      </c>
      <c r="I12" s="902">
        <f t="shared" si="0"/>
        <v>1.0931300911986463</v>
      </c>
      <c r="J12" s="902">
        <f t="shared" si="0"/>
        <v>2.2593736369405759</v>
      </c>
      <c r="K12" s="902">
        <f t="shared" si="0"/>
        <v>3.1885553153592427</v>
      </c>
      <c r="L12" s="902">
        <f t="shared" si="0"/>
        <v>-1.8667905415080011</v>
      </c>
      <c r="M12" s="902">
        <f t="shared" si="0"/>
        <v>-3.6797865343138669</v>
      </c>
      <c r="N12" s="902">
        <f t="shared" si="0"/>
        <v>-2.3057786271454384</v>
      </c>
      <c r="O12" s="902">
        <f t="shared" si="0"/>
        <v>4.6218982808022169</v>
      </c>
      <c r="P12" s="952">
        <f t="shared" si="0"/>
        <v>0.90018718707887135</v>
      </c>
      <c r="Q12" s="952">
        <f t="shared" si="0"/>
        <v>2.6821788668428548</v>
      </c>
      <c r="R12" s="952">
        <f t="shared" si="0"/>
        <v>0.21165839870669334</v>
      </c>
    </row>
    <row r="13" spans="1:34" s="899" customFormat="1" x14ac:dyDescent="0.2">
      <c r="B13" s="903" t="s">
        <v>1238</v>
      </c>
      <c r="C13" s="902"/>
      <c r="D13" s="902">
        <f>(gdpFSM!L207/gdpFSM!K207-1)*100</f>
        <v>-2.7632287220083818</v>
      </c>
      <c r="E13" s="902">
        <f>(gdpFSM!M207/gdpFSM!L207-1)*100</f>
        <v>1.7100723161339371</v>
      </c>
      <c r="F13" s="902">
        <f>(gdpFSM!N207/gdpFSM!M207-1)*100</f>
        <v>0.47590530240693152</v>
      </c>
      <c r="G13" s="902">
        <f>(gdpFSM!O207/gdpFSM!N207-1)*100</f>
        <v>-2.6850992079975988</v>
      </c>
      <c r="H13" s="902">
        <f>(gdpFSM!P207/gdpFSM!O207-1)*100</f>
        <v>-2.5262261024047605</v>
      </c>
      <c r="I13" s="902">
        <f>(gdpFSM!Q207/gdpFSM!P207-1)*100</f>
        <v>1.2705454707077957</v>
      </c>
      <c r="J13" s="902">
        <f>(gdpFSM!R207/gdpFSM!Q207-1)*100</f>
        <v>3.6530707666434292</v>
      </c>
      <c r="K13" s="902">
        <f>(gdpFSM!S207/gdpFSM!R207-1)*100</f>
        <v>0.84272270043059816</v>
      </c>
      <c r="L13" s="902">
        <f>(gdpFSM!T207/gdpFSM!S207-1)*100</f>
        <v>-1.7834978513581845</v>
      </c>
      <c r="M13" s="902">
        <f>(gdpFSM!U207/gdpFSM!T207-1)*100</f>
        <v>-2.2197590916596455</v>
      </c>
      <c r="N13" s="902">
        <f>(gdpFSM!V207/gdpFSM!U207-1)*100</f>
        <v>-3.4028381175221112</v>
      </c>
      <c r="O13" s="902">
        <f>(gdpFSM!W207/gdpFSM!V207-1)*100</f>
        <v>2.253200630910257</v>
      </c>
      <c r="P13" s="952">
        <f>(gdpFSM!X207/gdpFSM!W207-1)*100</f>
        <v>2.3680235793371196</v>
      </c>
      <c r="Q13" s="952">
        <f>(gdpFSM!Y207/gdpFSM!X207-1)*100</f>
        <v>3.6607509239295233</v>
      </c>
      <c r="R13" s="952">
        <f>(gdpFSM!Z207/gdpFSM!Y207-1)*100</f>
        <v>0.55341934051029718</v>
      </c>
    </row>
    <row r="14" spans="1:34" s="890" customFormat="1" ht="20.100000000000001" customHeight="1" x14ac:dyDescent="0.2">
      <c r="A14" s="995"/>
      <c r="B14" s="1003" t="s">
        <v>1433</v>
      </c>
      <c r="E14" s="891"/>
      <c r="F14" s="891"/>
      <c r="G14" s="891"/>
      <c r="H14" s="891"/>
      <c r="I14" s="891"/>
      <c r="J14" s="891"/>
      <c r="K14" s="891"/>
      <c r="L14" s="891"/>
      <c r="M14" s="891"/>
      <c r="N14" s="891"/>
      <c r="P14" s="1004"/>
      <c r="Q14" s="1004"/>
      <c r="R14" s="1004"/>
    </row>
    <row r="15" spans="1:34" ht="21" customHeight="1" x14ac:dyDescent="0.25">
      <c r="A15" s="897" t="s">
        <v>1198</v>
      </c>
    </row>
    <row r="16" spans="1:34" x14ac:dyDescent="0.2">
      <c r="B16" s="891" t="s">
        <v>1199</v>
      </c>
      <c r="C16" s="902"/>
      <c r="D16" s="945">
        <f t="array" ref="D16:Q16">TRANSPOSE(cpiFSM!B214:B227)</f>
        <v>1.7454863255321751</v>
      </c>
      <c r="E16" s="945">
        <v>4.0865056902341657</v>
      </c>
      <c r="F16" s="945">
        <v>4.3958956110123459</v>
      </c>
      <c r="G16" s="945">
        <v>3.6393744505553549</v>
      </c>
      <c r="H16" s="945">
        <v>6.5722675216537185</v>
      </c>
      <c r="I16" s="945">
        <v>8.1542147746042062</v>
      </c>
      <c r="J16" s="945">
        <v>3.61765236865077</v>
      </c>
      <c r="K16" s="945">
        <v>3.8509064780746671</v>
      </c>
      <c r="L16" s="945">
        <v>6.3020293173990938</v>
      </c>
      <c r="M16" s="945">
        <v>2.1381580510663412</v>
      </c>
      <c r="N16" s="945">
        <v>0.72357280998649465</v>
      </c>
      <c r="O16" s="945">
        <v>3.3595070234104796E-2</v>
      </c>
      <c r="P16" s="945">
        <v>-0.91628651534557681</v>
      </c>
      <c r="Q16" s="945">
        <v>9.7799000653853163E-2</v>
      </c>
      <c r="R16" s="945">
        <f>cpiCoicop!B66</f>
        <v>1.446860633487379</v>
      </c>
    </row>
    <row r="17" spans="1:18" x14ac:dyDescent="0.2">
      <c r="B17" s="903" t="s">
        <v>1200</v>
      </c>
      <c r="C17" s="902"/>
      <c r="D17" s="945">
        <f t="array" ref="D17:Q17">TRANSPOSE(cpiFSM!AM214:AM227)</f>
        <v>3.0241183318059139</v>
      </c>
      <c r="E17" s="945">
        <v>5.2556113516467162</v>
      </c>
      <c r="F17" s="945">
        <v>5.7583246279121925</v>
      </c>
      <c r="G17" s="945">
        <v>5.3903495516381961</v>
      </c>
      <c r="H17" s="945">
        <v>5.2479198353320822</v>
      </c>
      <c r="I17" s="945">
        <v>4.7844595736852957</v>
      </c>
      <c r="J17" s="945">
        <v>5.650317907488267</v>
      </c>
      <c r="K17" s="945">
        <v>5.1307955041496545</v>
      </c>
      <c r="L17" s="945">
        <v>9.5308637884484746</v>
      </c>
      <c r="M17" s="945">
        <v>3.6016520756023462</v>
      </c>
      <c r="N17" s="945">
        <v>1.3034132349198924</v>
      </c>
      <c r="O17" s="945">
        <v>0.26923301121100085</v>
      </c>
      <c r="P17" s="945">
        <v>0.13732156663164297</v>
      </c>
      <c r="Q17" s="945">
        <v>3.3226770290176955</v>
      </c>
      <c r="R17" s="945">
        <f>cpiCoicop!C66</f>
        <v>4.6387576777436434</v>
      </c>
    </row>
    <row r="18" spans="1:18" x14ac:dyDescent="0.2">
      <c r="B18" s="903" t="s">
        <v>1201</v>
      </c>
      <c r="C18" s="902"/>
      <c r="D18" s="945">
        <f t="array" ref="D18:Q18">TRANSPOSE(cpiFSM!BX214:BX227)</f>
        <v>1.2446583893299445</v>
      </c>
      <c r="E18" s="945">
        <v>3.6878696415881818</v>
      </c>
      <c r="F18" s="945">
        <v>3.9079819453589959</v>
      </c>
      <c r="G18" s="945">
        <v>2.9425431162882987</v>
      </c>
      <c r="H18" s="945">
        <v>6.9895979016851628</v>
      </c>
      <c r="I18" s="945">
        <v>9.2084256377015237</v>
      </c>
      <c r="J18" s="945">
        <v>3.0130366030076461</v>
      </c>
      <c r="K18" s="945">
        <v>3.4604573320900833</v>
      </c>
      <c r="L18" s="945">
        <v>5.3011228400086985</v>
      </c>
      <c r="M18" s="945">
        <v>1.6662665205394722</v>
      </c>
      <c r="N18" s="945">
        <v>0.5330488828572344</v>
      </c>
      <c r="O18" s="945">
        <v>-4.442412722853728E-2</v>
      </c>
      <c r="P18" s="945">
        <v>-1.2662284754962894</v>
      </c>
      <c r="Q18" s="945">
        <v>-0.9885277249965907</v>
      </c>
      <c r="R18" s="945">
        <f>cpiCoicop!D66</f>
        <v>-6.9108153930796945E-3</v>
      </c>
    </row>
    <row r="19" spans="1:18" ht="21" customHeight="1" x14ac:dyDescent="0.25">
      <c r="A19" s="897" t="s">
        <v>1202</v>
      </c>
    </row>
    <row r="20" spans="1:18" s="899" customFormat="1" x14ac:dyDescent="0.2">
      <c r="A20" s="904"/>
      <c r="B20" s="904" t="s">
        <v>1203</v>
      </c>
      <c r="C20" s="905">
        <f>E_inst!T14</f>
        <v>16555.725576923076</v>
      </c>
      <c r="D20" s="905">
        <f>E_inst!U14</f>
        <v>16408.794209401705</v>
      </c>
      <c r="E20" s="905">
        <f>E_inst!V14</f>
        <v>16038.808076923076</v>
      </c>
      <c r="F20" s="905">
        <f>E_inst!W14</f>
        <v>16169.671538461538</v>
      </c>
      <c r="G20" s="905">
        <f>E_inst!X14</f>
        <v>15899.183846153845</v>
      </c>
      <c r="H20" s="905">
        <f>E_inst!Y14</f>
        <v>15164.500085470085</v>
      </c>
      <c r="I20" s="905">
        <f>E_inst!Z14</f>
        <v>15172.304900284898</v>
      </c>
      <c r="J20" s="905">
        <f>E_inst!AA14</f>
        <v>15841.447692307691</v>
      </c>
      <c r="K20" s="905">
        <f>E_inst!AB14</f>
        <v>16145.992307692308</v>
      </c>
      <c r="L20" s="905">
        <f>E_inst!AC14</f>
        <v>15874.673988603989</v>
      </c>
      <c r="M20" s="905">
        <f>E_inst!AD14</f>
        <v>15588.447142857141</v>
      </c>
      <c r="N20" s="905">
        <f>E_inst!AE14</f>
        <v>15150.539230769231</v>
      </c>
      <c r="O20" s="905">
        <f>E_inst!AF14</f>
        <v>15157.881367521368</v>
      </c>
      <c r="P20" s="905">
        <f>E_inst!AG14</f>
        <v>15466.789230769231</v>
      </c>
      <c r="Q20" s="905">
        <f>E_inst!AH14</f>
        <v>15780.099832775921</v>
      </c>
      <c r="R20" s="905">
        <f>E_inst!AI14</f>
        <v>15970.944977928835</v>
      </c>
    </row>
    <row r="21" spans="1:18" x14ac:dyDescent="0.2">
      <c r="A21" s="906"/>
      <c r="B21" s="907" t="s">
        <v>1204</v>
      </c>
      <c r="C21" s="908"/>
      <c r="D21" s="908">
        <f>(E_inst!U14/E_inst!T14-1)*100</f>
        <v>-0.88749579013424063</v>
      </c>
      <c r="E21" s="908">
        <f>(E_inst!V14/E_inst!U14-1)*100</f>
        <v>-2.2548039042785906</v>
      </c>
      <c r="F21" s="908">
        <f>(E_inst!W14/E_inst!V14-1)*100</f>
        <v>0.8159176224993292</v>
      </c>
      <c r="G21" s="908">
        <f>(E_inst!X14/E_inst!W14-1)*100</f>
        <v>-1.672808824003047</v>
      </c>
      <c r="H21" s="908">
        <f>(E_inst!Y14/E_inst!X14-1)*100</f>
        <v>-4.6208897751785276</v>
      </c>
      <c r="I21" s="908">
        <f>(E_inst!Z14/E_inst!Y14-1)*100</f>
        <v>5.1467669694504892E-2</v>
      </c>
      <c r="J21" s="908">
        <f>(E_inst!AA14/E_inst!Z14-1)*100</f>
        <v>4.4102909638352061</v>
      </c>
      <c r="K21" s="908">
        <f>(E_inst!AB14/E_inst!AA14-1)*100</f>
        <v>1.9224544454513381</v>
      </c>
      <c r="L21" s="908">
        <f>(E_inst!AC14/E_inst!AB14-1)*100</f>
        <v>-1.6804065920374422</v>
      </c>
      <c r="M21" s="908">
        <f>(E_inst!AD14/E_inst!AC14-1)*100</f>
        <v>-1.8030407802536397</v>
      </c>
      <c r="N21" s="908">
        <f>(E_inst!AE14/E_inst!AD14-1)*100</f>
        <v>-2.8091823904895286</v>
      </c>
      <c r="O21" s="908">
        <f>(E_inst!AF14/E_inst!AE14-1)*100</f>
        <v>4.8461223988827129E-2</v>
      </c>
      <c r="P21" s="908">
        <f>(E_inst!AG14/E_inst!AF14-1)*100</f>
        <v>2.0379356175049379</v>
      </c>
      <c r="Q21" s="908">
        <f>(E_inst!AH14/E_inst!AG14-1)*100</f>
        <v>2.0256990467252045</v>
      </c>
      <c r="R21" s="908">
        <f>(E_inst!AI14/E_inst!AH14-1)*100</f>
        <v>1.2094039149012303</v>
      </c>
    </row>
    <row r="22" spans="1:18" x14ac:dyDescent="0.2">
      <c r="A22" s="906"/>
      <c r="B22" s="371" t="s">
        <v>1205</v>
      </c>
      <c r="C22" s="905">
        <f>(E_inst!T4+E_inst!T6)</f>
        <v>7136.88</v>
      </c>
      <c r="D22" s="905">
        <f>(E_inst!U4+E_inst!U6)</f>
        <v>7237.01</v>
      </c>
      <c r="E22" s="905">
        <f>(E_inst!V4+E_inst!V6)</f>
        <v>6925.01</v>
      </c>
      <c r="F22" s="905">
        <f>(E_inst!W4+E_inst!W6)</f>
        <v>6763.51</v>
      </c>
      <c r="G22" s="905">
        <f>(E_inst!X4+E_inst!X6)</f>
        <v>6980.77</v>
      </c>
      <c r="H22" s="905">
        <f>(E_inst!Y4+E_inst!Y6)</f>
        <v>6738.26</v>
      </c>
      <c r="I22" s="905">
        <f>(E_inst!Z4+E_inst!Z6)</f>
        <v>6898.76</v>
      </c>
      <c r="J22" s="905">
        <f>(E_inst!AA4+E_inst!AA6)</f>
        <v>7458.76</v>
      </c>
      <c r="K22" s="905">
        <f>(E_inst!AB4+E_inst!AB6)</f>
        <v>7762.26</v>
      </c>
      <c r="L22" s="905">
        <f>(E_inst!AC4+E_inst!AC6)</f>
        <v>7551.01</v>
      </c>
      <c r="M22" s="905">
        <f>(E_inst!AD4+E_inst!AD6)</f>
        <v>7298.89</v>
      </c>
      <c r="N22" s="905">
        <f>(E_inst!AE4+E_inst!AE6)</f>
        <v>6966.88</v>
      </c>
      <c r="O22" s="905">
        <f>(E_inst!AF4+E_inst!AF6)</f>
        <v>7033.13</v>
      </c>
      <c r="P22" s="905">
        <f>(E_inst!AG4+E_inst!AG6)</f>
        <v>7191.89</v>
      </c>
      <c r="Q22" s="905">
        <f>(E_inst!AH4+E_inst!AH6)</f>
        <v>7342.27</v>
      </c>
      <c r="R22" s="905">
        <f>(E_inst!AI4+E_inst!AI6)</f>
        <v>7547.14</v>
      </c>
    </row>
    <row r="23" spans="1:18" x14ac:dyDescent="0.2">
      <c r="A23" s="906"/>
      <c r="B23" s="909" t="s">
        <v>1204</v>
      </c>
      <c r="C23" s="908"/>
      <c r="D23" s="902">
        <f>(D22/C22-1)*100</f>
        <v>1.4029940254004503</v>
      </c>
      <c r="E23" s="902">
        <f t="shared" ref="E23:R23" si="1">(E22/D22-1)*100</f>
        <v>-4.3111727080659019</v>
      </c>
      <c r="F23" s="902">
        <f t="shared" si="1"/>
        <v>-2.3321265962070847</v>
      </c>
      <c r="G23" s="902">
        <f t="shared" si="1"/>
        <v>3.2122374329305314</v>
      </c>
      <c r="H23" s="902">
        <f t="shared" si="1"/>
        <v>-3.4739720689837994</v>
      </c>
      <c r="I23" s="902">
        <f t="shared" si="1"/>
        <v>2.3819205551581568</v>
      </c>
      <c r="J23" s="902">
        <f t="shared" si="1"/>
        <v>8.1174008082611984</v>
      </c>
      <c r="K23" s="902">
        <f t="shared" si="1"/>
        <v>4.0690409665949945</v>
      </c>
      <c r="L23" s="902">
        <f t="shared" si="1"/>
        <v>-2.7215012122758009</v>
      </c>
      <c r="M23" s="902">
        <f t="shared" si="1"/>
        <v>-3.3388910887417689</v>
      </c>
      <c r="N23" s="902">
        <f t="shared" si="1"/>
        <v>-4.5487738546546197</v>
      </c>
      <c r="O23" s="902">
        <f t="shared" si="1"/>
        <v>0.95092781847827546</v>
      </c>
      <c r="P23" s="902">
        <f t="shared" si="1"/>
        <v>2.2573164437455384</v>
      </c>
      <c r="Q23" s="902">
        <f t="shared" si="1"/>
        <v>2.0909663523774658</v>
      </c>
      <c r="R23" s="902">
        <f t="shared" si="1"/>
        <v>2.7902814797058584</v>
      </c>
    </row>
    <row r="24" spans="1:18" x14ac:dyDescent="0.2">
      <c r="A24" s="906"/>
      <c r="B24" s="371" t="s">
        <v>1206</v>
      </c>
      <c r="C24" s="905">
        <f>(E_inst!T5+E_inst!T7+E_inst!T8+E_inst!T9+E_inst!T10+E_inst!T11)</f>
        <v>9367.0955769230768</v>
      </c>
      <c r="D24" s="905">
        <f>(E_inst!U5+E_inst!U7+E_inst!U8+E_inst!U9+E_inst!U10+E_inst!U11)</f>
        <v>9120.5342094017087</v>
      </c>
      <c r="E24" s="905">
        <f>(E_inst!V5+E_inst!V7+E_inst!V8+E_inst!V9+E_inst!V10+E_inst!V11)</f>
        <v>9067.5480769230762</v>
      </c>
      <c r="F24" s="905">
        <f>(E_inst!W5+E_inst!W7+E_inst!W8+E_inst!W9+E_inst!W10+E_inst!W11)</f>
        <v>9361.1615384615379</v>
      </c>
      <c r="G24" s="905">
        <f>(E_inst!X5+E_inst!X7+E_inst!X8+E_inst!X9+E_inst!X10+E_inst!X11)</f>
        <v>8870.0338461538468</v>
      </c>
      <c r="H24" s="905">
        <f>(E_inst!Y5+E_inst!Y7+E_inst!Y8+E_inst!Y9+E_inst!Y10+E_inst!Y11)</f>
        <v>8379.3600854700853</v>
      </c>
      <c r="I24" s="905">
        <f>(E_inst!Z5+E_inst!Z7+E_inst!Z8+E_inst!Z9+E_inst!Z10+E_inst!Z11)</f>
        <v>8207.7949002849</v>
      </c>
      <c r="J24" s="905">
        <f>(E_inst!AA5+E_inst!AA7+E_inst!AA8+E_inst!AA9+E_inst!AA10+E_inst!AA11)</f>
        <v>8315.4376923076925</v>
      </c>
      <c r="K24" s="905">
        <f>(E_inst!AB5+E_inst!AB7+E_inst!AB8+E_inst!AB9+E_inst!AB10+E_inst!AB11)</f>
        <v>8283.9823076923076</v>
      </c>
      <c r="L24" s="905">
        <f>(E_inst!AC5+E_inst!AC7+E_inst!AC8+E_inst!AC9+E_inst!AC10+E_inst!AC11)</f>
        <v>8219.6639886039884</v>
      </c>
      <c r="M24" s="905">
        <f>(E_inst!AD5+E_inst!AD7+E_inst!AD8+E_inst!AD9+E_inst!AD10+E_inst!AD11)</f>
        <v>8168.807142857142</v>
      </c>
      <c r="N24" s="905">
        <f>(E_inst!AE5+E_inst!AE7+E_inst!AE8+E_inst!AE9+E_inst!AE10+E_inst!AE11)</f>
        <v>8039.1592307692317</v>
      </c>
      <c r="O24" s="905">
        <f>(E_inst!AF5+E_inst!AF7+E_inst!AF8+E_inst!AF9+E_inst!AF10+E_inst!AF11)</f>
        <v>7961.5013675213677</v>
      </c>
      <c r="P24" s="905">
        <f>(E_inst!AG5+E_inst!AG7+E_inst!AG8+E_inst!AG9+E_inst!AG10+E_inst!AG11)</f>
        <v>8047.8992307692324</v>
      </c>
      <c r="Q24" s="905">
        <f>(E_inst!AH5+E_inst!AH7+E_inst!AH8+E_inst!AH9+E_inst!AH10+E_inst!AH11)</f>
        <v>8191.3298327759203</v>
      </c>
      <c r="R24" s="905">
        <f>(E_inst!AI5+E_inst!AI7+E_inst!AI8+E_inst!AI9+E_inst!AI10+E_inst!AI11)</f>
        <v>8239.1749779288366</v>
      </c>
    </row>
    <row r="25" spans="1:18" x14ac:dyDescent="0.2">
      <c r="A25" s="906"/>
      <c r="B25" s="909" t="s">
        <v>1204</v>
      </c>
      <c r="C25" s="908"/>
      <c r="D25" s="902">
        <f>(D24/C24-1)*100</f>
        <v>-2.6322072353868187</v>
      </c>
      <c r="E25" s="902">
        <f t="shared" ref="E25:R25" si="2">(E24/D24-1)*100</f>
        <v>-0.58095426498168123</v>
      </c>
      <c r="F25" s="902">
        <f t="shared" si="2"/>
        <v>3.2380689801436935</v>
      </c>
      <c r="G25" s="902">
        <f t="shared" si="2"/>
        <v>-5.2464396676612175</v>
      </c>
      <c r="H25" s="902">
        <f t="shared" si="2"/>
        <v>-5.5318138486757151</v>
      </c>
      <c r="I25" s="902">
        <f t="shared" si="2"/>
        <v>-2.0474735950622436</v>
      </c>
      <c r="J25" s="902">
        <f t="shared" si="2"/>
        <v>1.3114702953780588</v>
      </c>
      <c r="K25" s="902">
        <f t="shared" si="2"/>
        <v>-0.37827695641906578</v>
      </c>
      <c r="L25" s="902">
        <f t="shared" si="2"/>
        <v>-0.77641787125251049</v>
      </c>
      <c r="M25" s="902">
        <f t="shared" si="2"/>
        <v>-0.61872171195022085</v>
      </c>
      <c r="N25" s="902">
        <f t="shared" si="2"/>
        <v>-1.587109474132653</v>
      </c>
      <c r="O25" s="902">
        <f t="shared" si="2"/>
        <v>-0.96599483874675318</v>
      </c>
      <c r="P25" s="902">
        <f t="shared" si="2"/>
        <v>1.0851956089629189</v>
      </c>
      <c r="Q25" s="902">
        <f t="shared" si="2"/>
        <v>1.78221170387316</v>
      </c>
      <c r="R25" s="902">
        <f t="shared" si="2"/>
        <v>0.58409496540443584</v>
      </c>
    </row>
    <row r="26" spans="1:18" s="899" customFormat="1" x14ac:dyDescent="0.2">
      <c r="A26" s="904"/>
      <c r="B26" s="904" t="s">
        <v>1207</v>
      </c>
      <c r="C26" s="905">
        <f>EinstWR!T13</f>
        <v>6675.3136407946231</v>
      </c>
      <c r="D26" s="905">
        <f>EinstWR!U13</f>
        <v>6627.0873929981208</v>
      </c>
      <c r="E26" s="905">
        <f>EinstWR!V13</f>
        <v>6792.3940824774891</v>
      </c>
      <c r="F26" s="905">
        <f>EinstWR!W13</f>
        <v>6910.1375709839658</v>
      </c>
      <c r="G26" s="905">
        <f>EinstWR!X13</f>
        <v>6943.3406282102833</v>
      </c>
      <c r="H26" s="905">
        <f>EinstWR!Y13</f>
        <v>7193.1761786843417</v>
      </c>
      <c r="I26" s="905">
        <f>EinstWR!Z13</f>
        <v>7483.3046415499466</v>
      </c>
      <c r="J26" s="905">
        <f>EinstWR!AA13</f>
        <v>7654.2923724004195</v>
      </c>
      <c r="K26" s="905">
        <f>EinstWR!AB13</f>
        <v>7663.4544525831698</v>
      </c>
      <c r="L26" s="905">
        <f>EinstWR!AC13</f>
        <v>7904.6838571269982</v>
      </c>
      <c r="M26" s="905">
        <f>EinstWR!AD13</f>
        <v>7964.7967789341255</v>
      </c>
      <c r="N26" s="905">
        <f>EinstWR!AE13</f>
        <v>8056.3761617789551</v>
      </c>
      <c r="O26" s="905">
        <f>EinstWR!AF13</f>
        <v>8287.5814255996374</v>
      </c>
      <c r="P26" s="905">
        <f>EinstWR!AG13</f>
        <v>8217.8438594908148</v>
      </c>
      <c r="Q26" s="905">
        <f>EinstWR!AH13</f>
        <v>8389.3470963603158</v>
      </c>
      <c r="R26" s="905">
        <f>EinstWR!AI13</f>
        <v>8484.5446951140566</v>
      </c>
    </row>
    <row r="27" spans="1:18" x14ac:dyDescent="0.2">
      <c r="A27" s="906"/>
      <c r="B27" s="907" t="s">
        <v>1204</v>
      </c>
      <c r="C27" s="908"/>
      <c r="D27" s="902">
        <f>(D26/C26-1)*100</f>
        <v>-0.72245665734383957</v>
      </c>
      <c r="E27" s="902">
        <f t="shared" ref="E27:R27" si="3">(E26/D26-1)*100</f>
        <v>2.4944093789079025</v>
      </c>
      <c r="F27" s="902">
        <f t="shared" si="3"/>
        <v>1.7334607956599912</v>
      </c>
      <c r="G27" s="902">
        <f t="shared" si="3"/>
        <v>0.48049777425183127</v>
      </c>
      <c r="H27" s="902">
        <f t="shared" si="3"/>
        <v>3.59820385966656</v>
      </c>
      <c r="I27" s="902">
        <f t="shared" si="3"/>
        <v>4.0333846364746018</v>
      </c>
      <c r="J27" s="902">
        <f t="shared" si="3"/>
        <v>2.2849227586043908</v>
      </c>
      <c r="K27" s="902">
        <f t="shared" si="3"/>
        <v>0.11969859180955833</v>
      </c>
      <c r="L27" s="902">
        <f t="shared" si="3"/>
        <v>3.1477893688337311</v>
      </c>
      <c r="M27" s="902">
        <f t="shared" si="3"/>
        <v>0.7604721819826965</v>
      </c>
      <c r="N27" s="902">
        <f t="shared" si="3"/>
        <v>1.1498018767665874</v>
      </c>
      <c r="O27" s="902">
        <f t="shared" si="3"/>
        <v>2.8698419634074046</v>
      </c>
      <c r="P27" s="902">
        <f t="shared" si="3"/>
        <v>-0.84147065986476255</v>
      </c>
      <c r="Q27" s="902">
        <f t="shared" si="3"/>
        <v>2.0869614925991931</v>
      </c>
      <c r="R27" s="902">
        <f t="shared" si="3"/>
        <v>1.1347438323900283</v>
      </c>
    </row>
    <row r="28" spans="1:18" x14ac:dyDescent="0.2">
      <c r="A28" s="906"/>
      <c r="B28" s="371" t="s">
        <v>1162</v>
      </c>
      <c r="C28" s="905">
        <f>(EinstW!T4+EinstW!T6)*1000000/SumInd!C22</f>
        <v>4257.339341561019</v>
      </c>
      <c r="D28" s="905">
        <f>(EinstW!U4+EinstW!U6)*1000000/SumInd!D22</f>
        <v>4162.0641673840437</v>
      </c>
      <c r="E28" s="905">
        <f>(EinstW!V4+EinstW!V6)*1000000/SumInd!E22</f>
        <v>4218.3606955080204</v>
      </c>
      <c r="F28" s="905">
        <f>(EinstW!W4+EinstW!W6)*1000000/SumInd!F22</f>
        <v>4285.6893092491919</v>
      </c>
      <c r="G28" s="905">
        <f>(EinstW!X4+EinstW!X6)*1000000/SumInd!G22</f>
        <v>4395.9559618781304</v>
      </c>
      <c r="H28" s="905">
        <f>(EinstW!Y4+EinstW!Y6)*1000000/SumInd!H22</f>
        <v>4562.5699364524371</v>
      </c>
      <c r="I28" s="905">
        <f>(EinstW!Z4+EinstW!Z6)*1000000/SumInd!I22</f>
        <v>4689.3564930509247</v>
      </c>
      <c r="J28" s="905">
        <f>(EinstW!AA4+EinstW!AA6)*1000000/SumInd!J22</f>
        <v>4867.3177579115018</v>
      </c>
      <c r="K28" s="905">
        <f>(EinstW!AB4+EinstW!AB6)*1000000/SumInd!K22</f>
        <v>5054.1778425355496</v>
      </c>
      <c r="L28" s="905">
        <f>(EinstW!AC4+EinstW!AC6)*1000000/SumInd!L22</f>
        <v>5222.4268673991946</v>
      </c>
      <c r="M28" s="905">
        <f>(EinstW!AD4+EinstW!AD6)*1000000/SumInd!M22</f>
        <v>5170.2257656651864</v>
      </c>
      <c r="N28" s="905">
        <f>(EinstW!AE4+EinstW!AE6)*1000000/SumInd!N22</f>
        <v>5047.4087062208282</v>
      </c>
      <c r="O28" s="905">
        <f>(EinstW!AF4+EinstW!AF6)*1000000/SumInd!O22</f>
        <v>5165.372629096797</v>
      </c>
      <c r="P28" s="905">
        <f>(EinstW!AG4+EinstW!AG6)*1000000/SumInd!P22</f>
        <v>5241.3794412361849</v>
      </c>
      <c r="Q28" s="905">
        <f>(EinstW!AH4+EinstW!AH6)*1000000/SumInd!Q22</f>
        <v>5329.4481371446482</v>
      </c>
      <c r="R28" s="905">
        <f>(EinstW!AI4+EinstW!AI6)*1000000/SumInd!R22</f>
        <v>5228.7132769780492</v>
      </c>
    </row>
    <row r="29" spans="1:18" x14ac:dyDescent="0.2">
      <c r="A29" s="906"/>
      <c r="B29" s="909" t="s">
        <v>1204</v>
      </c>
      <c r="C29" s="908"/>
      <c r="D29" s="902">
        <f t="shared" ref="D29:R29" si="4">(D28/C28-1)*100</f>
        <v>-2.2379041587519133</v>
      </c>
      <c r="E29" s="902">
        <f t="shared" si="4"/>
        <v>1.3526107685975619</v>
      </c>
      <c r="F29" s="902">
        <f t="shared" si="4"/>
        <v>1.5960847969417991</v>
      </c>
      <c r="G29" s="902">
        <f t="shared" si="4"/>
        <v>2.5729035558169411</v>
      </c>
      <c r="H29" s="902">
        <f t="shared" si="4"/>
        <v>3.7901647791558579</v>
      </c>
      <c r="I29" s="902">
        <f t="shared" si="4"/>
        <v>2.7788408367295903</v>
      </c>
      <c r="J29" s="902">
        <f t="shared" si="4"/>
        <v>3.7950039653477985</v>
      </c>
      <c r="K29" s="902">
        <f t="shared" si="4"/>
        <v>3.8390771656590328</v>
      </c>
      <c r="L29" s="902">
        <f t="shared" si="4"/>
        <v>3.3289098663619399</v>
      </c>
      <c r="M29" s="902">
        <f t="shared" si="4"/>
        <v>-0.99955639512869787</v>
      </c>
      <c r="N29" s="902">
        <f t="shared" si="4"/>
        <v>-2.375468016502702</v>
      </c>
      <c r="O29" s="902">
        <f t="shared" si="4"/>
        <v>2.3371185046017873</v>
      </c>
      <c r="P29" s="902">
        <f t="shared" si="4"/>
        <v>1.4714681320615153</v>
      </c>
      <c r="Q29" s="902">
        <f t="shared" si="4"/>
        <v>1.6802579720824884</v>
      </c>
      <c r="R29" s="902">
        <f t="shared" si="4"/>
        <v>-1.8901555578429874</v>
      </c>
    </row>
    <row r="30" spans="1:18" x14ac:dyDescent="0.2">
      <c r="A30" s="906"/>
      <c r="B30" s="371" t="s">
        <v>1206</v>
      </c>
      <c r="C30" s="905">
        <f>(EinstW!T5+EinstW!T7+EinstW!T8+EinstW!T9+EinstW!T10+EinstW!T11)*1000000/SumInd!C24</f>
        <v>8518.8519879604883</v>
      </c>
      <c r="D30" s="905">
        <f>(EinstW!U5+EinstW!U7+EinstW!U8+EinstW!U9+EinstW!U10+EinstW!U11)*1000000/SumInd!D24</f>
        <v>8581.3189712887179</v>
      </c>
      <c r="E30" s="905">
        <f>(EinstW!V5+EinstW!V7+EinstW!V8+EinstW!V9+EinstW!V10+EinstW!V11)*1000000/SumInd!E24</f>
        <v>8752.2199384482738</v>
      </c>
      <c r="F30" s="905">
        <f>(EinstW!W5+EinstW!W7+EinstW!W8+EinstW!W9+EinstW!W10+EinstW!W11)*1000000/SumInd!F24</f>
        <v>8794.5680640314276</v>
      </c>
      <c r="G30" s="905">
        <f>(EinstW!X5+EinstW!X7+EinstW!X8+EinstW!X9+EinstW!X10+EinstW!X11)*1000000/SumInd!G24</f>
        <v>8932.3212322058607</v>
      </c>
      <c r="H30" s="905">
        <f>(EinstW!Y5+EinstW!Y7+EinstW!Y8+EinstW!Y9+EinstW!Y10+EinstW!Y11)*1000000/SumInd!H24</f>
        <v>9290.180572552983</v>
      </c>
      <c r="I30" s="905">
        <f>(EinstW!Z5+EinstW!Z7+EinstW!Z8+EinstW!Z9+EinstW!Z10+EinstW!Z11)*1000000/SumInd!I24</f>
        <v>9817.9079353598208</v>
      </c>
      <c r="J30" s="905">
        <f>(EinstW!AA5+EinstW!AA7+EinstW!AA8+EinstW!AA9+EinstW!AA10+EinstW!AA11)*1000000/SumInd!J24</f>
        <v>10132.490959189465</v>
      </c>
      <c r="K30" s="905">
        <f>(EinstW!AB5+EinstW!AB7+EinstW!AB8+EinstW!AB9+EinstW!AB10+EinstW!AB11)*1000000/SumInd!K24</f>
        <v>10075.551955760937</v>
      </c>
      <c r="L30" s="905">
        <f>(EinstW!AC5+EinstW!AC7+EinstW!AC8+EinstW!AC9+EinstW!AC10+EinstW!AC11)*1000000/SumInd!L24</f>
        <v>10329.578171636671</v>
      </c>
      <c r="M30" s="905">
        <f>(EinstW!AD5+EinstW!AD7+EinstW!AD8+EinstW!AD9+EinstW!AD10+EinstW!AD11)*1000000/SumInd!M24</f>
        <v>10422.956860685241</v>
      </c>
      <c r="N30" s="905">
        <f>(EinstW!AE5+EinstW!AE7+EinstW!AE8+EinstW!AE9+EinstW!AE10+EinstW!AE11)*1000000/SumInd!N24</f>
        <v>10600.223217809842</v>
      </c>
      <c r="O30" s="905">
        <f>(EinstW!AF5+EinstW!AF7+EinstW!AF8+EinstW!AF9+EinstW!AF10+EinstW!AF11)*1000000/SumInd!O24</f>
        <v>10988.752602735587</v>
      </c>
      <c r="P30" s="905">
        <f>(EinstW!AG5+EinstW!AG7+EinstW!AG8+EinstW!AG9+EinstW!AG10+EinstW!AG11)*1000000/SumInd!P24</f>
        <v>10843.882610113405</v>
      </c>
      <c r="Q30" s="905">
        <f>(EinstW!AH5+EinstW!AH7+EinstW!AH8+EinstW!AH9+EinstW!AH10+EinstW!AH11)*1000000/SumInd!Q24</f>
        <v>11066.556882588828</v>
      </c>
      <c r="R30" s="905">
        <f>(EinstW!AI5+EinstW!AI7+EinstW!AI8+EinstW!AI9+EinstW!AI10+EinstW!AI11)*1000000/SumInd!R24</f>
        <v>11369.010321805245</v>
      </c>
    </row>
    <row r="31" spans="1:18" x14ac:dyDescent="0.2">
      <c r="A31" s="906"/>
      <c r="B31" s="909" t="s">
        <v>1204</v>
      </c>
      <c r="C31" s="908"/>
      <c r="D31" s="902">
        <f>(D30/C30-1)*100</f>
        <v>0.73327935990099569</v>
      </c>
      <c r="E31" s="902">
        <f t="shared" ref="E31:R31" si="5">(E30/D30-1)*100</f>
        <v>1.9915466110903779</v>
      </c>
      <c r="F31" s="902">
        <f t="shared" si="5"/>
        <v>0.48385582036301056</v>
      </c>
      <c r="G31" s="902">
        <f t="shared" si="5"/>
        <v>1.5663437609610975</v>
      </c>
      <c r="H31" s="902">
        <f t="shared" si="5"/>
        <v>4.0063420363437574</v>
      </c>
      <c r="I31" s="902">
        <f t="shared" si="5"/>
        <v>5.6804855264704024</v>
      </c>
      <c r="J31" s="902">
        <f t="shared" si="5"/>
        <v>3.2041757358169276</v>
      </c>
      <c r="K31" s="902">
        <f t="shared" si="5"/>
        <v>-0.56194477407244259</v>
      </c>
      <c r="L31" s="902">
        <f t="shared" si="5"/>
        <v>2.5212138946937745</v>
      </c>
      <c r="M31" s="902">
        <f t="shared" si="5"/>
        <v>0.90399324635512812</v>
      </c>
      <c r="N31" s="902">
        <f t="shared" si="5"/>
        <v>1.7007300278987003</v>
      </c>
      <c r="O31" s="902">
        <f t="shared" si="5"/>
        <v>3.6652943710936414</v>
      </c>
      <c r="P31" s="902">
        <f t="shared" si="5"/>
        <v>-1.3183479313759183</v>
      </c>
      <c r="Q31" s="902">
        <f t="shared" si="5"/>
        <v>2.0534552104773507</v>
      </c>
      <c r="R31" s="902">
        <f t="shared" si="5"/>
        <v>2.7330401174033847</v>
      </c>
    </row>
    <row r="32" spans="1:18" s="899" customFormat="1" x14ac:dyDescent="0.2">
      <c r="A32" s="904"/>
      <c r="B32" s="904" t="s">
        <v>1208</v>
      </c>
      <c r="C32" s="905">
        <f>EinstWR!T74</f>
        <v>6791.8303275810767</v>
      </c>
      <c r="D32" s="905">
        <f>EinstWR!U74</f>
        <v>6627.0873929981208</v>
      </c>
      <c r="E32" s="905">
        <f>EinstWR!V74</f>
        <v>6525.7201569355602</v>
      </c>
      <c r="F32" s="905">
        <f>EinstWR!W74</f>
        <v>6359.2930724282342</v>
      </c>
      <c r="G32" s="905">
        <f>EinstWR!X74</f>
        <v>6165.4649769696316</v>
      </c>
      <c r="H32" s="905">
        <f>EinstWR!Y74</f>
        <v>5993.4081579333451</v>
      </c>
      <c r="I32" s="905">
        <f>EinstWR!Z74</f>
        <v>5765.0507423782092</v>
      </c>
      <c r="J32" s="905">
        <f>EinstWR!AA74</f>
        <v>5690.9006950440771</v>
      </c>
      <c r="K32" s="905">
        <f>EinstWR!AB74</f>
        <v>5486.4351369337774</v>
      </c>
      <c r="L32" s="905">
        <f>EinstWR!AC74</f>
        <v>5323.6392524595685</v>
      </c>
      <c r="M32" s="905">
        <f>EinstWR!AD74</f>
        <v>5251.8315881139306</v>
      </c>
      <c r="N32" s="905">
        <f>EinstWR!AE74</f>
        <v>5274.0556138731336</v>
      </c>
      <c r="O32" s="905">
        <f>EinstWR!AF74</f>
        <v>5423.590615976862</v>
      </c>
      <c r="P32" s="905">
        <f>EinstWR!AG74</f>
        <v>5017.1271866109364</v>
      </c>
      <c r="Q32" s="905">
        <f>EinstWR!AH74</f>
        <v>4897.734615196352</v>
      </c>
      <c r="R32" s="905">
        <f>EinstWR!AI74</f>
        <v>4960.6908901354755</v>
      </c>
    </row>
    <row r="33" spans="1:18" s="890" customFormat="1" ht="20.100000000000001" customHeight="1" x14ac:dyDescent="0.2">
      <c r="A33" s="910"/>
      <c r="B33" s="911" t="s">
        <v>1204</v>
      </c>
      <c r="C33" s="912"/>
      <c r="D33" s="912">
        <f>(D32/C32-1)*100</f>
        <v>-2.4256043899381297</v>
      </c>
      <c r="E33" s="912">
        <f t="shared" ref="E33:R33" si="6">(E32/D32-1)*100</f>
        <v>-1.5295895474331744</v>
      </c>
      <c r="F33" s="912">
        <f t="shared" si="6"/>
        <v>-2.5503251825845896</v>
      </c>
      <c r="G33" s="912">
        <f t="shared" si="6"/>
        <v>-3.047950350000006</v>
      </c>
      <c r="H33" s="912">
        <f t="shared" si="6"/>
        <v>-2.79065438987951</v>
      </c>
      <c r="I33" s="912">
        <f t="shared" si="6"/>
        <v>-3.8101429026298539</v>
      </c>
      <c r="J33" s="912">
        <f t="shared" si="6"/>
        <v>-1.2861993874410116</v>
      </c>
      <c r="K33" s="912">
        <f t="shared" si="6"/>
        <v>-3.5928505708834213</v>
      </c>
      <c r="L33" s="912">
        <f t="shared" si="6"/>
        <v>-2.9672433996037584</v>
      </c>
      <c r="M33" s="912">
        <f t="shared" si="6"/>
        <v>-1.3488454220947133</v>
      </c>
      <c r="N33" s="912">
        <f t="shared" si="6"/>
        <v>0.42316714438255243</v>
      </c>
      <c r="O33" s="912">
        <f t="shared" si="6"/>
        <v>2.8352943740370229</v>
      </c>
      <c r="P33" s="912">
        <f t="shared" si="6"/>
        <v>-7.4943604365816601</v>
      </c>
      <c r="Q33" s="912">
        <f t="shared" si="6"/>
        <v>-2.3796999153859133</v>
      </c>
      <c r="R33" s="912">
        <f t="shared" si="6"/>
        <v>1.2854162155660154</v>
      </c>
    </row>
    <row r="34" spans="1:18" ht="21" customHeight="1" x14ac:dyDescent="0.25">
      <c r="A34" s="897" t="s">
        <v>1209</v>
      </c>
    </row>
    <row r="35" spans="1:18" x14ac:dyDescent="0.2">
      <c r="B35" s="913" t="s">
        <v>629</v>
      </c>
      <c r="C35" s="914"/>
      <c r="D35" s="914">
        <f>gfsSum!B3</f>
        <v>132.75742599999998</v>
      </c>
      <c r="E35" s="914">
        <f>gfsSum!C3</f>
        <v>134.12323500000002</v>
      </c>
      <c r="F35" s="914">
        <f>gfsSum!D3</f>
        <v>138.67136100000002</v>
      </c>
      <c r="G35" s="914">
        <f>gfsSum!E3</f>
        <v>142.74632400000002</v>
      </c>
      <c r="H35" s="914">
        <f>gfsSum!F3</f>
        <v>151.248074</v>
      </c>
      <c r="I35" s="914">
        <f>gfsSum!G3</f>
        <v>182.83264300000002</v>
      </c>
      <c r="J35" s="914">
        <f>gfsSum!H3</f>
        <v>200.29901599999999</v>
      </c>
      <c r="K35" s="914">
        <f>gfsSum!I3</f>
        <v>201.00133699999998</v>
      </c>
      <c r="L35" s="914">
        <f>gfsSum!J3</f>
        <v>215.20233300000001</v>
      </c>
      <c r="M35" s="914">
        <f>gfsSum!K3</f>
        <v>196.09539899999999</v>
      </c>
      <c r="N35" s="914">
        <f>gfsSum!L3</f>
        <v>206.04204800000002</v>
      </c>
      <c r="O35" s="914">
        <f>gfsSum!M3</f>
        <v>207.87057499999997</v>
      </c>
      <c r="P35" s="914">
        <f>gfsSum!N3</f>
        <v>226.559033</v>
      </c>
      <c r="Q35" s="914">
        <f>gfsSum!O3</f>
        <v>282.34246200000001</v>
      </c>
      <c r="R35" s="914">
        <f>gfsSum!P3</f>
        <v>314.587718</v>
      </c>
    </row>
    <row r="36" spans="1:18" x14ac:dyDescent="0.2">
      <c r="B36" s="915" t="s">
        <v>1210</v>
      </c>
      <c r="C36" s="914"/>
      <c r="D36" s="914">
        <f>gfsSum!B4</f>
        <v>27.671416000000001</v>
      </c>
      <c r="E36" s="914">
        <f>gfsSum!C4</f>
        <v>29.374694000000002</v>
      </c>
      <c r="F36" s="914">
        <f>gfsSum!D4</f>
        <v>29.880416</v>
      </c>
      <c r="G36" s="914">
        <f>gfsSum!E4</f>
        <v>27.331273000000003</v>
      </c>
      <c r="H36" s="914">
        <f>gfsSum!F4</f>
        <v>28.919686000000002</v>
      </c>
      <c r="I36" s="914">
        <f>gfsSum!G4</f>
        <v>31.582435</v>
      </c>
      <c r="J36" s="914">
        <f>gfsSum!H4</f>
        <v>35.575291999999997</v>
      </c>
      <c r="K36" s="914">
        <f>gfsSum!I4</f>
        <v>37.332779000000002</v>
      </c>
      <c r="L36" s="914">
        <f>gfsSum!J4</f>
        <v>37.956482999999999</v>
      </c>
      <c r="M36" s="914">
        <f>gfsSum!K4</f>
        <v>38.249174999999994</v>
      </c>
      <c r="N36" s="914">
        <f>gfsSum!L4</f>
        <v>60.275380000000013</v>
      </c>
      <c r="O36" s="914">
        <f>gfsSum!M4</f>
        <v>38.951640999999995</v>
      </c>
      <c r="P36" s="914">
        <f>gfsSum!N4</f>
        <v>42.730848000000002</v>
      </c>
      <c r="Q36" s="914">
        <f>gfsSum!O4</f>
        <v>64.035497000000007</v>
      </c>
      <c r="R36" s="914">
        <f>gfsSum!P4</f>
        <v>129.45081400000001</v>
      </c>
    </row>
    <row r="37" spans="1:18" x14ac:dyDescent="0.2">
      <c r="B37" s="915" t="s">
        <v>882</v>
      </c>
      <c r="C37" s="914"/>
      <c r="D37" s="914">
        <f>gfsSum!B6</f>
        <v>73.792004999999989</v>
      </c>
      <c r="E37" s="914">
        <f>gfsSum!C6</f>
        <v>84.759060000000005</v>
      </c>
      <c r="F37" s="914">
        <f>gfsSum!D6</f>
        <v>84.793956000000009</v>
      </c>
      <c r="G37" s="914">
        <f>gfsSum!E6</f>
        <v>92.482607999999999</v>
      </c>
      <c r="H37" s="914">
        <f>gfsSum!F6</f>
        <v>95.547743000000011</v>
      </c>
      <c r="I37" s="914">
        <f>gfsSum!G6</f>
        <v>123.73697000000001</v>
      </c>
      <c r="J37" s="914">
        <f>gfsSum!H6</f>
        <v>136.747715</v>
      </c>
      <c r="K37" s="914">
        <f>gfsSum!I6</f>
        <v>136.82737199999997</v>
      </c>
      <c r="L37" s="914">
        <f>gfsSum!J6</f>
        <v>140.60115100000002</v>
      </c>
      <c r="M37" s="914">
        <f>gfsSum!K6</f>
        <v>111.697778</v>
      </c>
      <c r="N37" s="914">
        <f>gfsSum!L6</f>
        <v>88.771753000000004</v>
      </c>
      <c r="O37" s="914">
        <f>gfsSum!M6</f>
        <v>91.094266000000005</v>
      </c>
      <c r="P37" s="914">
        <f>gfsSum!N6</f>
        <v>107.47138299999999</v>
      </c>
      <c r="Q37" s="914">
        <f>gfsSum!O6</f>
        <v>130.85261</v>
      </c>
      <c r="R37" s="914">
        <f>gfsSum!P6</f>
        <v>99.358523000000005</v>
      </c>
    </row>
    <row r="38" spans="1:18" x14ac:dyDescent="0.2">
      <c r="B38" s="915" t="s">
        <v>1211</v>
      </c>
      <c r="C38" s="914"/>
      <c r="D38" s="914">
        <f>gfsSum!B7</f>
        <v>31.294005000000002</v>
      </c>
      <c r="E38" s="914">
        <f>gfsSum!C7</f>
        <v>19.989481000000001</v>
      </c>
      <c r="F38" s="914">
        <f>gfsSum!D7</f>
        <v>23.996989000000003</v>
      </c>
      <c r="G38" s="914">
        <f>gfsSum!E7</f>
        <v>22.932442999999999</v>
      </c>
      <c r="H38" s="914">
        <f>gfsSum!F7</f>
        <v>26.780645</v>
      </c>
      <c r="I38" s="914">
        <f>gfsSum!G7</f>
        <v>27.513238000000001</v>
      </c>
      <c r="J38" s="914">
        <f>gfsSum!H7</f>
        <v>27.976009000000001</v>
      </c>
      <c r="K38" s="914">
        <f>gfsSum!I7</f>
        <v>26.841185999999997</v>
      </c>
      <c r="L38" s="914">
        <f>gfsSum!J7</f>
        <v>36.644699000000003</v>
      </c>
      <c r="M38" s="914">
        <f>gfsSum!K7</f>
        <v>46.148445999999993</v>
      </c>
      <c r="N38" s="914">
        <f>gfsSum!L7</f>
        <v>56.994915000000006</v>
      </c>
      <c r="O38" s="914">
        <f>gfsSum!M7</f>
        <v>77.824667999999988</v>
      </c>
      <c r="P38" s="914">
        <f>gfsSum!N7</f>
        <v>76.356802000000002</v>
      </c>
      <c r="Q38" s="914">
        <f>gfsSum!O7</f>
        <v>87.454355000000007</v>
      </c>
      <c r="R38" s="914">
        <f>gfsSum!P7</f>
        <v>85.778380999999982</v>
      </c>
    </row>
    <row r="39" spans="1:18" x14ac:dyDescent="0.2">
      <c r="B39" s="913" t="s">
        <v>713</v>
      </c>
      <c r="C39" s="914"/>
      <c r="D39" s="914">
        <f>gfsSum!B9</f>
        <v>-165.37694500000001</v>
      </c>
      <c r="E39" s="914">
        <f>gfsSum!C9</f>
        <v>-136.58918559</v>
      </c>
      <c r="F39" s="914">
        <f>gfsSum!D9</f>
        <v>-141.8826468</v>
      </c>
      <c r="G39" s="914">
        <f>gfsSum!E9</f>
        <v>-131.53747368999998</v>
      </c>
      <c r="H39" s="914">
        <f>gfsSum!F9</f>
        <v>-136.58001222000001</v>
      </c>
      <c r="I39" s="914">
        <f>gfsSum!G9</f>
        <v>-129.43613099999999</v>
      </c>
      <c r="J39" s="914">
        <f>gfsSum!H9</f>
        <v>-135.77855878</v>
      </c>
      <c r="K39" s="914">
        <f>gfsSum!I9</f>
        <v>-135.71219199999999</v>
      </c>
      <c r="L39" s="914">
        <f>gfsSum!J9</f>
        <v>-142.22865999999999</v>
      </c>
      <c r="M39" s="914">
        <f>gfsSum!K9</f>
        <v>-141.67419100000001</v>
      </c>
      <c r="N39" s="914">
        <f>gfsSum!L9</f>
        <v>-147.93364800000001</v>
      </c>
      <c r="O39" s="914">
        <f>gfsSum!M9</f>
        <v>-153.40245200000001</v>
      </c>
      <c r="P39" s="914">
        <f>gfsSum!N9</f>
        <v>-163.32974899999999</v>
      </c>
      <c r="Q39" s="914">
        <f>gfsSum!O9</f>
        <v>-175.13118700000001</v>
      </c>
      <c r="R39" s="914">
        <f>gfsSum!P9</f>
        <v>-184.45895916615092</v>
      </c>
    </row>
    <row r="40" spans="1:18" x14ac:dyDescent="0.2">
      <c r="B40" s="915" t="s">
        <v>883</v>
      </c>
      <c r="C40" s="914"/>
      <c r="D40" s="914">
        <f>gfsSum!B10</f>
        <v>-53.643883090706474</v>
      </c>
      <c r="E40" s="914">
        <f>gfsSum!C10</f>
        <v>-55.035987888414752</v>
      </c>
      <c r="F40" s="914">
        <f>gfsSum!D10</f>
        <v>-55.273791982363704</v>
      </c>
      <c r="G40" s="914">
        <f>gfsSum!E10</f>
        <v>-56.539395437460875</v>
      </c>
      <c r="H40" s="914">
        <f>gfsSum!F10</f>
        <v>-65.075326425605866</v>
      </c>
      <c r="I40" s="914">
        <f>gfsSum!G10</f>
        <v>-64.672021999999998</v>
      </c>
      <c r="J40" s="914">
        <f>gfsSum!H10</f>
        <v>-67.980423999999999</v>
      </c>
      <c r="K40" s="914">
        <f>gfsSum!I10</f>
        <v>-67.967051999999995</v>
      </c>
      <c r="L40" s="914">
        <f>gfsSum!J10</f>
        <v>-67.706412999999998</v>
      </c>
      <c r="M40" s="914">
        <f>gfsSum!K10</f>
        <v>-69.071618999999998</v>
      </c>
      <c r="N40" s="914">
        <f>gfsSum!L10</f>
        <v>-69.805423000000005</v>
      </c>
      <c r="O40" s="914">
        <f>gfsSum!M10</f>
        <v>-69.797970000000007</v>
      </c>
      <c r="P40" s="914">
        <f>gfsSum!N10</f>
        <v>-69.839663000000002</v>
      </c>
      <c r="Q40" s="914">
        <f>gfsSum!O10</f>
        <v>-73.684494000000001</v>
      </c>
      <c r="R40" s="914">
        <f>gfsSum!P10</f>
        <v>-74.536929000000001</v>
      </c>
    </row>
    <row r="41" spans="1:18" x14ac:dyDescent="0.2">
      <c r="B41" s="915" t="s">
        <v>884</v>
      </c>
      <c r="C41" s="914"/>
      <c r="D41" s="914">
        <f>gfsSum!B11</f>
        <v>-24.389022999999998</v>
      </c>
      <c r="E41" s="914">
        <f>gfsSum!C11</f>
        <v>-23.772432999999999</v>
      </c>
      <c r="F41" s="914">
        <f>gfsSum!D11</f>
        <v>-21.211403000000001</v>
      </c>
      <c r="G41" s="914">
        <f>gfsSum!E11</f>
        <v>-21.732312999999998</v>
      </c>
      <c r="H41" s="914">
        <f>gfsSum!F11</f>
        <v>-24.109241999999998</v>
      </c>
      <c r="I41" s="914">
        <f>gfsSum!G11</f>
        <v>-52.592195000000011</v>
      </c>
      <c r="J41" s="914">
        <f>gfsSum!H11</f>
        <v>-54.525221999999999</v>
      </c>
      <c r="K41" s="914">
        <f>gfsSum!I11</f>
        <v>-52.360898999999996</v>
      </c>
      <c r="L41" s="914">
        <f>gfsSum!J11</f>
        <v>-58.843643999999998</v>
      </c>
      <c r="M41" s="914">
        <f>gfsSum!K11</f>
        <v>-53.654603999999999</v>
      </c>
      <c r="N41" s="914">
        <f>gfsSum!L11</f>
        <v>-62.292290000000001</v>
      </c>
      <c r="O41" s="914">
        <f>gfsSum!M11</f>
        <v>-67.804180999999986</v>
      </c>
      <c r="P41" s="914">
        <f>gfsSum!N11</f>
        <v>-75.632884000000004</v>
      </c>
      <c r="Q41" s="914">
        <f>gfsSum!O11</f>
        <v>-86.599755000000002</v>
      </c>
      <c r="R41" s="914">
        <f>gfsSum!P11</f>
        <v>-94.886865999999984</v>
      </c>
    </row>
    <row r="42" spans="1:18" x14ac:dyDescent="0.2">
      <c r="B42" s="915" t="s">
        <v>1212</v>
      </c>
      <c r="C42" s="914"/>
      <c r="D42" s="914">
        <f>SUM(gfsSum!B12:B17)</f>
        <v>-87.344038909293531</v>
      </c>
      <c r="E42" s="914">
        <f>SUM(gfsSum!C12:C17)</f>
        <v>-57.780764701585241</v>
      </c>
      <c r="F42" s="914">
        <f>SUM(gfsSum!D12:D17)</f>
        <v>-65.397451817636295</v>
      </c>
      <c r="G42" s="914">
        <f>SUM(gfsSum!E12:E17)</f>
        <v>-53.265765252539126</v>
      </c>
      <c r="H42" s="914">
        <f>SUM(gfsSum!F12:F17)</f>
        <v>-47.395443794394147</v>
      </c>
      <c r="I42" s="914">
        <f>SUM(gfsSum!G12:G17)</f>
        <v>-12.171914000000003</v>
      </c>
      <c r="J42" s="914">
        <f>SUM(gfsSum!H12:H17)</f>
        <v>-13.272912780000004</v>
      </c>
      <c r="K42" s="914">
        <f>SUM(gfsSum!I12:I17)</f>
        <v>-15.384241000000001</v>
      </c>
      <c r="L42" s="914">
        <f>SUM(gfsSum!J12:J17)</f>
        <v>-15.678602999999997</v>
      </c>
      <c r="M42" s="914">
        <f>SUM(gfsSum!K12:K17)</f>
        <v>-18.947968000000003</v>
      </c>
      <c r="N42" s="914">
        <f>SUM(gfsSum!L12:L17)</f>
        <v>-15.835935000000001</v>
      </c>
      <c r="O42" s="914">
        <f>SUM(gfsSum!M12:M17)</f>
        <v>-15.800301000000001</v>
      </c>
      <c r="P42" s="914">
        <f>SUM(gfsSum!N12:N17)</f>
        <v>-17.857202000000001</v>
      </c>
      <c r="Q42" s="914">
        <f>SUM(gfsSum!O12:O17)</f>
        <v>-14.846938000000005</v>
      </c>
      <c r="R42" s="914">
        <f>SUM(gfsSum!P12:P17)</f>
        <v>-15.035164166150969</v>
      </c>
    </row>
    <row r="43" spans="1:18" x14ac:dyDescent="0.2">
      <c r="B43" s="916" t="s">
        <v>805</v>
      </c>
      <c r="C43" s="914"/>
      <c r="D43" s="914">
        <f>gfsSum!B19</f>
        <v>32.619519000000018</v>
      </c>
      <c r="E43" s="914">
        <f>gfsSum!C19</f>
        <v>2.4659505899999985</v>
      </c>
      <c r="F43" s="914">
        <f>gfsSum!D19</f>
        <v>3.2112857999999962</v>
      </c>
      <c r="G43" s="914">
        <f>gfsSum!E19</f>
        <v>-11.208850309999997</v>
      </c>
      <c r="H43" s="914">
        <f>gfsSum!F19</f>
        <v>-14.668060780000006</v>
      </c>
      <c r="I43" s="914">
        <f>gfsSum!G19</f>
        <v>-55.438658999999994</v>
      </c>
      <c r="J43" s="914">
        <f>gfsSum!H19</f>
        <v>-62.379311219999998</v>
      </c>
      <c r="K43" s="914">
        <f>gfsSum!I19</f>
        <v>-64.64435300000001</v>
      </c>
      <c r="L43" s="914">
        <f>gfsSum!J19</f>
        <v>-71.91255000000001</v>
      </c>
      <c r="M43" s="914">
        <f>gfsSum!K19</f>
        <v>-54.421208000000007</v>
      </c>
      <c r="N43" s="914">
        <f>gfsSum!L19</f>
        <v>-58.108401999999991</v>
      </c>
      <c r="O43" s="914">
        <f>gfsSum!M19</f>
        <v>-54.468122999999991</v>
      </c>
      <c r="P43" s="914">
        <f>gfsSum!N19</f>
        <v>-63.229284000000014</v>
      </c>
      <c r="Q43" s="914">
        <f>gfsSum!O19</f>
        <v>-107.21127499999999</v>
      </c>
      <c r="R43" s="914">
        <f>gfsSum!P19</f>
        <v>-130.12875883384902</v>
      </c>
    </row>
    <row r="44" spans="1:18" x14ac:dyDescent="0.2">
      <c r="B44" s="917" t="s">
        <v>1213</v>
      </c>
      <c r="C44" s="914"/>
      <c r="D44" s="914">
        <f>gfsSum!B20</f>
        <v>-4.1473330000000006</v>
      </c>
      <c r="E44" s="914">
        <f>gfsSum!C20</f>
        <v>-11.447895000000003</v>
      </c>
      <c r="F44" s="914">
        <f>gfsSum!D20</f>
        <v>-10.376855000000001</v>
      </c>
      <c r="G44" s="914">
        <f>gfsSum!E20</f>
        <v>-20.185430999999998</v>
      </c>
      <c r="H44" s="914">
        <f>gfsSum!F20</f>
        <v>-18.722637000000002</v>
      </c>
      <c r="I44" s="914">
        <f>gfsSum!G20</f>
        <v>-48.188095999999994</v>
      </c>
      <c r="J44" s="914">
        <f>gfsSum!H20</f>
        <v>-63.164052999999996</v>
      </c>
      <c r="K44" s="914">
        <f>gfsSum!I20</f>
        <v>-67.078417000000002</v>
      </c>
      <c r="L44" s="914">
        <f>gfsSum!J20</f>
        <v>-70.076389000000006</v>
      </c>
      <c r="M44" s="914">
        <f>gfsSum!K20</f>
        <v>-45.339538999999995</v>
      </c>
      <c r="N44" s="914">
        <f>gfsSum!L20</f>
        <v>-22.588685999999999</v>
      </c>
      <c r="O44" s="914">
        <f>gfsSum!M20</f>
        <v>-21.727378000000002</v>
      </c>
      <c r="P44" s="914">
        <f>gfsSum!N20</f>
        <v>-39.121078000000004</v>
      </c>
      <c r="Q44" s="914">
        <f>gfsSum!O20</f>
        <v>-54.995305999999992</v>
      </c>
      <c r="R44" s="914">
        <f>gfsSum!P20</f>
        <v>-32.760643000000002</v>
      </c>
    </row>
    <row r="45" spans="1:18" x14ac:dyDescent="0.2">
      <c r="B45" s="917" t="s">
        <v>1214</v>
      </c>
      <c r="C45" s="914"/>
      <c r="D45" s="914">
        <f>gfsSum!B21</f>
        <v>33.298789000000014</v>
      </c>
      <c r="E45" s="914">
        <f>gfsSum!C21</f>
        <v>18.732793500000003</v>
      </c>
      <c r="F45" s="914">
        <f>gfsSum!D21</f>
        <v>5.5302339999999974</v>
      </c>
      <c r="G45" s="914">
        <f>gfsSum!E21</f>
        <v>16.675581000000001</v>
      </c>
      <c r="H45" s="914">
        <f>gfsSum!F21</f>
        <v>-9.7450000000003367E-2</v>
      </c>
      <c r="I45" s="914">
        <f>gfsSum!G21</f>
        <v>-9.6078639999999993</v>
      </c>
      <c r="J45" s="914">
        <f>gfsSum!H21</f>
        <v>2.2785600000000001</v>
      </c>
      <c r="K45" s="914">
        <f>gfsSum!I21</f>
        <v>-4.1315220000000004</v>
      </c>
      <c r="L45" s="914">
        <f>gfsSum!J21</f>
        <v>-8.7661299999999986</v>
      </c>
      <c r="M45" s="914">
        <f>gfsSum!K21</f>
        <v>-3.174161000000006</v>
      </c>
      <c r="N45" s="914">
        <f>gfsSum!L21</f>
        <v>-30.731583999999994</v>
      </c>
      <c r="O45" s="914">
        <f>gfsSum!M21</f>
        <v>-42.210402999999985</v>
      </c>
      <c r="P45" s="914">
        <f>gfsSum!N21</f>
        <v>-31.536794000000011</v>
      </c>
      <c r="Q45" s="914">
        <f>gfsSum!O21</f>
        <v>-83.919234000000003</v>
      </c>
      <c r="R45" s="914">
        <f>gfsSum!P21</f>
        <v>-82.258561999999984</v>
      </c>
    </row>
    <row r="46" spans="1:18" x14ac:dyDescent="0.2">
      <c r="B46" s="918" t="s">
        <v>1215</v>
      </c>
      <c r="C46" s="919"/>
      <c r="D46" s="919">
        <f>gfsSum!B22</f>
        <v>3.4680630000000057</v>
      </c>
      <c r="E46" s="919">
        <f>gfsSum!C22</f>
        <v>-4.8189479100000021</v>
      </c>
      <c r="F46" s="919">
        <f>gfsSum!D22</f>
        <v>8.0579067999999996</v>
      </c>
      <c r="G46" s="919">
        <f>gfsSum!E22</f>
        <v>-7.6990003100000006</v>
      </c>
      <c r="H46" s="919">
        <f>gfsSum!F22</f>
        <v>4.152026219999998</v>
      </c>
      <c r="I46" s="919">
        <f>gfsSum!G22</f>
        <v>2.3573009999999996</v>
      </c>
      <c r="J46" s="919">
        <f>gfsSum!H22</f>
        <v>-1.4938182199999981</v>
      </c>
      <c r="K46" s="919">
        <f>gfsSum!I22</f>
        <v>6.5655859999999979</v>
      </c>
      <c r="L46" s="919">
        <f>gfsSum!J22</f>
        <v>6.9299690000000034</v>
      </c>
      <c r="M46" s="919">
        <f>gfsSum!K22</f>
        <v>-5.9075080000000044</v>
      </c>
      <c r="N46" s="919">
        <f>gfsSum!L22</f>
        <v>-4.7881319999999974</v>
      </c>
      <c r="O46" s="919">
        <f>gfsSum!M22</f>
        <v>9.469657999999999</v>
      </c>
      <c r="P46" s="919">
        <f>gfsSum!N22</f>
        <v>7.4285879999999977</v>
      </c>
      <c r="Q46" s="919">
        <f>gfsSum!O22</f>
        <v>31.703265000000002</v>
      </c>
      <c r="R46" s="919">
        <f>gfsSum!P22</f>
        <v>-15.109553833849031</v>
      </c>
    </row>
    <row r="47" spans="1:18" s="881" customFormat="1" ht="20.100000000000001" customHeight="1" x14ac:dyDescent="0.2">
      <c r="B47" s="920" t="s">
        <v>867</v>
      </c>
      <c r="C47" s="921"/>
      <c r="D47" s="921">
        <f>gfsSum!B26</f>
        <v>-36.766852000000029</v>
      </c>
      <c r="E47" s="921">
        <f>gfsSum!C26</f>
        <v>-13.91384558999998</v>
      </c>
      <c r="F47" s="921">
        <f>gfsSum!D26</f>
        <v>-13.588140799999985</v>
      </c>
      <c r="G47" s="921">
        <f>gfsSum!E26</f>
        <v>-8.9765806899999667</v>
      </c>
      <c r="H47" s="921">
        <f>gfsSum!F26</f>
        <v>-4.0545752200000145</v>
      </c>
      <c r="I47" s="921">
        <f>gfsSum!G26</f>
        <v>5.2084160000000352</v>
      </c>
      <c r="J47" s="921">
        <f>gfsSum!H26</f>
        <v>1.3564042200000017</v>
      </c>
      <c r="K47" s="921">
        <f>gfsSum!I26</f>
        <v>-1.7892720000000111</v>
      </c>
      <c r="L47" s="921">
        <f>gfsSum!J26</f>
        <v>2.8972840000000133</v>
      </c>
      <c r="M47" s="921">
        <f>gfsSum!K26</f>
        <v>9.0816689999999838</v>
      </c>
      <c r="N47" s="921">
        <f>gfsSum!L26</f>
        <v>35.519714000000022</v>
      </c>
      <c r="O47" s="921">
        <f>gfsSum!M26</f>
        <v>32.740744999999961</v>
      </c>
      <c r="P47" s="921">
        <f>gfsSum!N26</f>
        <v>24.108206000000003</v>
      </c>
      <c r="Q47" s="921">
        <f>gfsSum!O26</f>
        <v>52.215969000000008</v>
      </c>
      <c r="R47" s="921">
        <f>gfsSum!P26</f>
        <v>97.368115833849075</v>
      </c>
    </row>
    <row r="48" spans="1:18" x14ac:dyDescent="0.2">
      <c r="B48" s="922" t="s">
        <v>1428</v>
      </c>
    </row>
    <row r="49" spans="1:19" s="899" customFormat="1" x14ac:dyDescent="0.2">
      <c r="B49" s="923" t="s">
        <v>629</v>
      </c>
      <c r="C49" s="914"/>
      <c r="D49" s="914">
        <f>D35/gdpFSM!L$102*100</f>
        <v>55.261249201877952</v>
      </c>
      <c r="E49" s="914">
        <f>E35/gdpFSM!M$102*100</f>
        <v>53.588871225086699</v>
      </c>
      <c r="F49" s="914">
        <f>F35/gdpFSM!N$102*100</f>
        <v>54.695685987382603</v>
      </c>
      <c r="G49" s="914">
        <f>G35/gdpFSM!O$102*100</f>
        <v>55.593234000845072</v>
      </c>
      <c r="H49" s="914">
        <f>H35/gdpFSM!P$102*100</f>
        <v>57.481592349247549</v>
      </c>
      <c r="I49" s="914">
        <f>I35/gdpFSM!Q$102*100</f>
        <v>65.238307055455792</v>
      </c>
      <c r="J49" s="914">
        <f>J35/gdpFSM!R$102*100</f>
        <v>67.565232497782574</v>
      </c>
      <c r="K49" s="914">
        <f>K35/gdpFSM!S$102*100</f>
        <v>64.831527381131224</v>
      </c>
      <c r="L49" s="914">
        <f>L35/gdpFSM!T$102*100</f>
        <v>66.076751871645513</v>
      </c>
      <c r="M49" s="914">
        <f>M35/gdpFSM!U$102*100</f>
        <v>62.349093277016856</v>
      </c>
      <c r="N49" s="914">
        <f>N35/gdpFSM!V$102*100</f>
        <v>68.333778544322371</v>
      </c>
      <c r="O49" s="914">
        <f>O35/gdpFSM!W$102*100</f>
        <v>66.194270598852867</v>
      </c>
      <c r="P49" s="914">
        <f>P35/gdpFSM!X$102*100</f>
        <v>68.950451167814492</v>
      </c>
      <c r="Q49" s="914">
        <f>Q35/gdpFSM!Y$102*100</f>
        <v>80.168649059614239</v>
      </c>
      <c r="R49" s="914">
        <f>R35/gdpFSM!Z$102*100</f>
        <v>90.545485733037921</v>
      </c>
    </row>
    <row r="50" spans="1:19" x14ac:dyDescent="0.2">
      <c r="B50" s="924" t="s">
        <v>881</v>
      </c>
      <c r="C50" s="914"/>
      <c r="D50" s="914">
        <f>D36/gdpFSM!L$102*100</f>
        <v>11.518429224025727</v>
      </c>
      <c r="E50" s="914">
        <f>E36/gdpFSM!M$102*100</f>
        <v>11.736644243947193</v>
      </c>
      <c r="F50" s="914">
        <f>F36/gdpFSM!N$102*100</f>
        <v>11.785633593863427</v>
      </c>
      <c r="G50" s="914">
        <f>G36/gdpFSM!O$102*100</f>
        <v>10.644294107566504</v>
      </c>
      <c r="H50" s="914">
        <f>H36/gdpFSM!P$102*100</f>
        <v>10.990881123684533</v>
      </c>
      <c r="I50" s="914">
        <f>I36/gdpFSM!Q$102*100</f>
        <v>11.269238131010193</v>
      </c>
      <c r="J50" s="914">
        <f>J36/gdpFSM!R$102*100</f>
        <v>12.000322932971894</v>
      </c>
      <c r="K50" s="914">
        <f>K36/gdpFSM!S$102*100</f>
        <v>12.041417833714316</v>
      </c>
      <c r="L50" s="914">
        <f>L36/gdpFSM!T$102*100</f>
        <v>11.654339774798496</v>
      </c>
      <c r="M50" s="914">
        <f>M36/gdpFSM!U$102*100</f>
        <v>12.16143464867292</v>
      </c>
      <c r="N50" s="914">
        <f>N36/gdpFSM!V$102*100</f>
        <v>19.990310271983308</v>
      </c>
      <c r="O50" s="914">
        <f>O36/gdpFSM!W$102*100</f>
        <v>12.403753944604096</v>
      </c>
      <c r="P50" s="914">
        <f>P36/gdpFSM!X$102*100</f>
        <v>13.004607273298626</v>
      </c>
      <c r="Q50" s="914">
        <f>Q36/gdpFSM!Y$102*100</f>
        <v>18.182313953014194</v>
      </c>
      <c r="R50" s="914">
        <f>R36/gdpFSM!Z$102*100</f>
        <v>37.258882535799273</v>
      </c>
    </row>
    <row r="51" spans="1:19" x14ac:dyDescent="0.2">
      <c r="B51" s="924" t="s">
        <v>1216</v>
      </c>
      <c r="C51" s="914"/>
      <c r="D51" s="914">
        <f>D37/gdpFSM!L$102*100</f>
        <v>30.71646159674129</v>
      </c>
      <c r="E51" s="914">
        <f>E37/gdpFSM!M$102*100</f>
        <v>33.865439880714156</v>
      </c>
      <c r="F51" s="914">
        <f>F37/gdpFSM!N$102*100</f>
        <v>33.444999440107438</v>
      </c>
      <c r="G51" s="914">
        <f>G37/gdpFSM!O$102*100</f>
        <v>36.017791025935111</v>
      </c>
      <c r="H51" s="914">
        <f>H37/gdpFSM!P$102*100</f>
        <v>36.312769265522491</v>
      </c>
      <c r="I51" s="914">
        <f>I37/gdpFSM!Q$102*100</f>
        <v>44.151800851950284</v>
      </c>
      <c r="J51" s="914">
        <f>J37/gdpFSM!R$102*100</f>
        <v>46.127990751165292</v>
      </c>
      <c r="K51" s="914">
        <f>K37/gdpFSM!S$102*100</f>
        <v>44.132679148826895</v>
      </c>
      <c r="L51" s="914">
        <f>L37/gdpFSM!T$102*100</f>
        <v>43.170848744910046</v>
      </c>
      <c r="M51" s="914">
        <f>M37/gdpFSM!U$102*100</f>
        <v>35.514628159927007</v>
      </c>
      <c r="N51" s="914">
        <f>N37/gdpFSM!V$102*100</f>
        <v>29.44112315605252</v>
      </c>
      <c r="O51" s="914">
        <f>O37/gdpFSM!W$102*100</f>
        <v>29.008042593849005</v>
      </c>
      <c r="P51" s="914">
        <f>P37/gdpFSM!X$102*100</f>
        <v>32.707591691914523</v>
      </c>
      <c r="Q51" s="914">
        <f>Q37/gdpFSM!Y$102*100</f>
        <v>37.154443208136961</v>
      </c>
      <c r="R51" s="914">
        <f>R37/gdpFSM!Z$102*100</f>
        <v>28.597638153032474</v>
      </c>
    </row>
    <row r="52" spans="1:19" x14ac:dyDescent="0.2">
      <c r="B52" s="924" t="s">
        <v>882</v>
      </c>
      <c r="C52" s="914"/>
      <c r="D52" s="914">
        <f>D38/gdpFSM!L$102*100</f>
        <v>13.026358381110937</v>
      </c>
      <c r="E52" s="914">
        <f>E38/gdpFSM!M$102*100</f>
        <v>7.986787100425345</v>
      </c>
      <c r="F52" s="914">
        <f>F38/gdpFSM!N$102*100</f>
        <v>9.46505295341173</v>
      </c>
      <c r="G52" s="914">
        <f>G38/gdpFSM!O$102*100</f>
        <v>8.9311488673434507</v>
      </c>
      <c r="H52" s="914">
        <f>H38/gdpFSM!P$102*100</f>
        <v>10.177941960040526</v>
      </c>
      <c r="I52" s="914">
        <f>I38/gdpFSM!Q$102*100</f>
        <v>9.8172680724953167</v>
      </c>
      <c r="J52" s="914">
        <f>J38/gdpFSM!R$102*100</f>
        <v>9.4369188136453843</v>
      </c>
      <c r="K52" s="914">
        <f>K38/gdpFSM!S$102*100</f>
        <v>8.6574303985900158</v>
      </c>
      <c r="L52" s="914">
        <f>L38/gdpFSM!T$102*100</f>
        <v>11.251563351936973</v>
      </c>
      <c r="M52" s="914">
        <f>M38/gdpFSM!U$102*100</f>
        <v>14.673030468416934</v>
      </c>
      <c r="N52" s="914">
        <f>N38/gdpFSM!V$102*100</f>
        <v>18.90234511628654</v>
      </c>
      <c r="O52" s="914">
        <f>O38/gdpFSM!W$102*100</f>
        <v>24.782474060399771</v>
      </c>
      <c r="P52" s="914">
        <f>P38/gdpFSM!X$102*100</f>
        <v>23.238252202601341</v>
      </c>
      <c r="Q52" s="914">
        <f>Q38/gdpFSM!Y$102*100</f>
        <v>24.831891898463081</v>
      </c>
      <c r="R52" s="914">
        <f>R38/gdpFSM!Z$102*100</f>
        <v>24.688965044206174</v>
      </c>
    </row>
    <row r="53" spans="1:19" s="899" customFormat="1" x14ac:dyDescent="0.2">
      <c r="B53" s="923" t="s">
        <v>713</v>
      </c>
      <c r="C53" s="914"/>
      <c r="D53" s="914">
        <f>D39/gdpFSM!L$102*100</f>
        <v>-68.839362476719486</v>
      </c>
      <c r="E53" s="914">
        <f>E39/gdpFSM!M$102*100</f>
        <v>-54.574140545610724</v>
      </c>
      <c r="F53" s="914">
        <f>F39/gdpFSM!N$102*100</f>
        <v>-55.962302817749901</v>
      </c>
      <c r="G53" s="914">
        <f>G39/gdpFSM!O$102*100</f>
        <v>-51.227893999765413</v>
      </c>
      <c r="H53" s="914">
        <f>H39/gdpFSM!P$102*100</f>
        <v>-51.907018567954054</v>
      </c>
      <c r="I53" s="914">
        <f>I39/gdpFSM!Q$102*100</f>
        <v>-46.185374338477395</v>
      </c>
      <c r="J53" s="914">
        <f>J39/gdpFSM!R$102*100</f>
        <v>-45.801073192414172</v>
      </c>
      <c r="K53" s="914">
        <f>K39/gdpFSM!S$102*100</f>
        <v>-43.772985906065578</v>
      </c>
      <c r="L53" s="914">
        <f>L39/gdpFSM!T$102*100</f>
        <v>-43.670566879294157</v>
      </c>
      <c r="M53" s="914">
        <f>M39/gdpFSM!U$102*100</f>
        <v>-45.045714456589074</v>
      </c>
      <c r="N53" s="914">
        <f>N39/gdpFSM!V$102*100</f>
        <v>-49.062146488107786</v>
      </c>
      <c r="O53" s="914">
        <f>O39/gdpFSM!W$102*100</f>
        <v>-48.84945076144394</v>
      </c>
      <c r="P53" s="914">
        <f>P39/gdpFSM!X$102*100</f>
        <v>-49.707397376982527</v>
      </c>
      <c r="Q53" s="914">
        <f>Q39/gdpFSM!Y$102*100</f>
        <v>-49.726954176650466</v>
      </c>
      <c r="R53" s="914">
        <f>R39/gdpFSM!Z$102*100</f>
        <v>-53.091475286106828</v>
      </c>
    </row>
    <row r="54" spans="1:19" x14ac:dyDescent="0.2">
      <c r="B54" s="915" t="s">
        <v>883</v>
      </c>
      <c r="C54" s="914"/>
      <c r="D54" s="914">
        <f>D40/gdpFSM!L$102*100</f>
        <v>-22.329658543032743</v>
      </c>
      <c r="E54" s="914">
        <f>E40/gdpFSM!M$102*100</f>
        <v>-21.989601337141092</v>
      </c>
      <c r="F54" s="914">
        <f>F40/gdpFSM!N$102*100</f>
        <v>-21.801458843396443</v>
      </c>
      <c r="G54" s="914">
        <f>G40/gdpFSM!O$102*100</f>
        <v>-22.019536144560011</v>
      </c>
      <c r="H54" s="914">
        <f>H40/gdpFSM!P$102*100</f>
        <v>-24.731775332166496</v>
      </c>
      <c r="I54" s="914">
        <f>I40/gdpFSM!Q$102*100</f>
        <v>-23.076257936790814</v>
      </c>
      <c r="J54" s="914">
        <f>J40/gdpFSM!R$102*100</f>
        <v>-22.931281663699426</v>
      </c>
      <c r="K54" s="914">
        <f>K40/gdpFSM!S$102*100</f>
        <v>-21.922281008273941</v>
      </c>
      <c r="L54" s="914">
        <f>L40/gdpFSM!T$102*100</f>
        <v>-20.788900331857246</v>
      </c>
      <c r="M54" s="914">
        <f>M40/gdpFSM!U$102*100</f>
        <v>-21.961518922866567</v>
      </c>
      <c r="N54" s="914">
        <f>N40/gdpFSM!V$102*100</f>
        <v>-23.150945949026614</v>
      </c>
      <c r="O54" s="914">
        <f>O40/gdpFSM!W$102*100</f>
        <v>-22.226453712511333</v>
      </c>
      <c r="P54" s="914">
        <f>P40/gdpFSM!X$102*100</f>
        <v>-21.254841219498498</v>
      </c>
      <c r="Q54" s="914">
        <f>Q40/gdpFSM!Y$102*100</f>
        <v>-20.922061452525163</v>
      </c>
      <c r="R54" s="914">
        <f>R40/gdpFSM!Z$102*100</f>
        <v>-21.453420000821392</v>
      </c>
    </row>
    <row r="55" spans="1:19" x14ac:dyDescent="0.2">
      <c r="B55" s="915" t="s">
        <v>884</v>
      </c>
      <c r="C55" s="914"/>
      <c r="D55" s="914">
        <f>D41/gdpFSM!L$102*100</f>
        <v>-10.152109139215556</v>
      </c>
      <c r="E55" s="914">
        <f>E41/gdpFSM!M$102*100</f>
        <v>-9.498263673285253</v>
      </c>
      <c r="F55" s="914">
        <f>F41/gdpFSM!N$102*100</f>
        <v>-8.3663434863080717</v>
      </c>
      <c r="G55" s="914">
        <f>G41/gdpFSM!O$102*100</f>
        <v>-8.4637525376037495</v>
      </c>
      <c r="H55" s="914">
        <f>H41/gdpFSM!P$102*100</f>
        <v>-9.1626794566214276</v>
      </c>
      <c r="I55" s="914">
        <f>I41/gdpFSM!Q$102*100</f>
        <v>-18.765936486136162</v>
      </c>
      <c r="J55" s="914">
        <f>J41/gdpFSM!R$102*100</f>
        <v>-18.392548176188789</v>
      </c>
      <c r="K55" s="914">
        <f>K41/gdpFSM!S$102*100</f>
        <v>-16.888629239412207</v>
      </c>
      <c r="L55" s="914">
        <f>L41/gdpFSM!T$102*100</f>
        <v>-18.067633420179707</v>
      </c>
      <c r="M55" s="914">
        <f>M41/gdpFSM!U$102*100</f>
        <v>-17.059634884841955</v>
      </c>
      <c r="N55" s="914">
        <f>N41/gdpFSM!V$102*100</f>
        <v>-20.659217820814451</v>
      </c>
      <c r="O55" s="914">
        <f>O41/gdpFSM!W$102*100</f>
        <v>-21.591551881970776</v>
      </c>
      <c r="P55" s="914">
        <f>P41/gdpFSM!X$102*100</f>
        <v>-23.017936675793361</v>
      </c>
      <c r="Q55" s="914">
        <f>Q41/gdpFSM!Y$102*100</f>
        <v>-24.589235774403544</v>
      </c>
      <c r="R55" s="914">
        <f>R41/gdpFSM!Z$102*100</f>
        <v>-27.310593771037428</v>
      </c>
    </row>
    <row r="56" spans="1:19" s="899" customFormat="1" x14ac:dyDescent="0.2">
      <c r="B56" s="923" t="s">
        <v>885</v>
      </c>
      <c r="C56" s="914"/>
      <c r="D56" s="914">
        <f>D42/gdpFSM!L$102*100</f>
        <v>-36.35759479447119</v>
      </c>
      <c r="E56" s="914">
        <f>E42/gdpFSM!M$102*100</f>
        <v>-23.086275535184384</v>
      </c>
      <c r="F56" s="914">
        <f>F42/gdpFSM!N$102*100</f>
        <v>-25.794500488045387</v>
      </c>
      <c r="G56" s="914">
        <f>G42/gdpFSM!O$102*100</f>
        <v>-20.74460531760166</v>
      </c>
      <c r="H56" s="914">
        <f>H42/gdpFSM!P$102*100</f>
        <v>-18.012563779166133</v>
      </c>
      <c r="I56" s="914">
        <f>I42/gdpFSM!Q$102*100</f>
        <v>-4.3431799155504258</v>
      </c>
      <c r="J56" s="914">
        <f>J42/gdpFSM!R$102*100</f>
        <v>-4.4772433525259547</v>
      </c>
      <c r="K56" s="914">
        <f>K42/gdpFSM!S$102*100</f>
        <v>-4.9620756583794359</v>
      </c>
      <c r="L56" s="914">
        <f>L42/gdpFSM!T$102*100</f>
        <v>-4.8140331272572068</v>
      </c>
      <c r="M56" s="914">
        <f>M42/gdpFSM!U$102*100</f>
        <v>-6.0245606488805521</v>
      </c>
      <c r="N56" s="914">
        <f>N42/gdpFSM!V$102*100</f>
        <v>-5.2519827182667278</v>
      </c>
      <c r="O56" s="914">
        <f>O42/gdpFSM!W$102*100</f>
        <v>-5.0314451669618263</v>
      </c>
      <c r="P56" s="914">
        <f>P42/gdpFSM!X$102*100</f>
        <v>-5.4346194816906701</v>
      </c>
      <c r="Q56" s="914">
        <f>Q42/gdpFSM!Y$102*100</f>
        <v>-4.2156569497217582</v>
      </c>
      <c r="R56" s="914">
        <f>R42/gdpFSM!Z$102*100</f>
        <v>-4.3274615142480082</v>
      </c>
    </row>
    <row r="57" spans="1:19" s="889" customFormat="1" ht="20.100000000000001" customHeight="1" x14ac:dyDescent="0.2">
      <c r="A57" s="925"/>
      <c r="B57" s="926" t="s">
        <v>867</v>
      </c>
      <c r="C57" s="921"/>
      <c r="D57" s="921">
        <f>D43/gdpFSM!L$102*100</f>
        <v>13.578113274841542</v>
      </c>
      <c r="E57" s="921">
        <f>E43/gdpFSM!M$102*100</f>
        <v>0.98526932052404248</v>
      </c>
      <c r="F57" s="921">
        <f>F43/gdpFSM!N$102*100</f>
        <v>1.2666168303673062</v>
      </c>
      <c r="G57" s="921">
        <f>G43/gdpFSM!O$102*100</f>
        <v>-4.3653400010796393</v>
      </c>
      <c r="H57" s="921">
        <f>H43/gdpFSM!P$102*100</f>
        <v>-5.5745734012450718</v>
      </c>
      <c r="I57" s="921">
        <f>I43/gdpFSM!Q$102*100</f>
        <v>-19.781611200493924</v>
      </c>
      <c r="J57" s="921">
        <f>J43/gdpFSM!R$102*100</f>
        <v>-21.041903998324372</v>
      </c>
      <c r="K57" s="921">
        <f>K43/gdpFSM!S$102*100</f>
        <v>-20.850568479328143</v>
      </c>
      <c r="L57" s="921">
        <f>L43/gdpFSM!T$102*100</f>
        <v>-22.080372719785068</v>
      </c>
      <c r="M57" s="921">
        <f>M43/gdpFSM!U$102*100</f>
        <v>-17.303378820427788</v>
      </c>
      <c r="N57" s="921">
        <f>N43/gdpFSM!V$102*100</f>
        <v>-19.271632719513921</v>
      </c>
      <c r="O57" s="921">
        <f>O43/gdpFSM!W$102*100</f>
        <v>-17.344819837408934</v>
      </c>
      <c r="P57" s="921">
        <f>P43/gdpFSM!X$102*100</f>
        <v>-19.243053790831969</v>
      </c>
      <c r="Q57" s="921">
        <f>Q43/gdpFSM!Y$102*100</f>
        <v>-30.441694882963766</v>
      </c>
      <c r="R57" s="921">
        <f>R43/gdpFSM!Z$102*100</f>
        <v>-37.454010446931079</v>
      </c>
    </row>
    <row r="58" spans="1:19" s="881" customFormat="1" ht="24.95" customHeight="1" x14ac:dyDescent="0.2">
      <c r="A58" s="878" t="str">
        <f>CONCATENATE(A$1,", continued")</f>
        <v>Table 1a     FSM summary economic indicators, FY2004-FY2018, continued</v>
      </c>
      <c r="B58" s="879"/>
      <c r="C58" s="880"/>
      <c r="D58" s="880"/>
      <c r="E58" s="880"/>
      <c r="F58" s="880"/>
      <c r="G58" s="880"/>
      <c r="H58" s="880"/>
      <c r="I58" s="880"/>
      <c r="J58" s="880"/>
      <c r="K58" s="880"/>
      <c r="L58" s="880"/>
      <c r="M58" s="880"/>
      <c r="N58" s="880"/>
      <c r="O58" s="880"/>
      <c r="P58" s="880"/>
      <c r="Q58" s="880"/>
      <c r="R58" s="880"/>
    </row>
    <row r="59" spans="1:19" s="881" customFormat="1" ht="24.95" customHeight="1" x14ac:dyDescent="0.2">
      <c r="A59" s="892"/>
      <c r="B59" s="893"/>
      <c r="C59" s="894"/>
      <c r="D59" s="894" t="str">
        <f>D9</f>
        <v>FY2004</v>
      </c>
      <c r="E59" s="894" t="str">
        <f t="shared" ref="E59:P59" si="7">E9</f>
        <v>FY2005</v>
      </c>
      <c r="F59" s="894" t="str">
        <f t="shared" si="7"/>
        <v>FY2006</v>
      </c>
      <c r="G59" s="894" t="str">
        <f t="shared" si="7"/>
        <v>FY2007</v>
      </c>
      <c r="H59" s="894" t="str">
        <f t="shared" si="7"/>
        <v>FY2008</v>
      </c>
      <c r="I59" s="894" t="str">
        <f t="shared" si="7"/>
        <v>FY2009</v>
      </c>
      <c r="J59" s="894" t="str">
        <f t="shared" si="7"/>
        <v>FY2010</v>
      </c>
      <c r="K59" s="894" t="str">
        <f t="shared" si="7"/>
        <v>FY2011</v>
      </c>
      <c r="L59" s="894" t="str">
        <f t="shared" si="7"/>
        <v>FY2012</v>
      </c>
      <c r="M59" s="894" t="str">
        <f t="shared" si="7"/>
        <v>FY2013</v>
      </c>
      <c r="N59" s="894" t="str">
        <f t="shared" si="7"/>
        <v>FY2014</v>
      </c>
      <c r="O59" s="894" t="str">
        <f t="shared" si="7"/>
        <v>FY2015</v>
      </c>
      <c r="P59" s="894" t="str">
        <f t="shared" si="7"/>
        <v>FY2016</v>
      </c>
      <c r="Q59" s="894" t="str">
        <f t="shared" ref="Q59:R59" si="8">Q9</f>
        <v>FY2017</v>
      </c>
      <c r="R59" s="894" t="str">
        <f t="shared" si="8"/>
        <v>FY2018</v>
      </c>
    </row>
    <row r="60" spans="1:19" ht="21" customHeight="1" x14ac:dyDescent="0.25">
      <c r="A60" s="897" t="s">
        <v>1217</v>
      </c>
      <c r="C60" s="927"/>
      <c r="D60" s="927"/>
      <c r="E60" s="927"/>
      <c r="F60" s="927"/>
      <c r="G60" s="927"/>
      <c r="H60" s="927"/>
    </row>
    <row r="61" spans="1:19" ht="18.75" customHeight="1" x14ac:dyDescent="0.2">
      <c r="B61" s="928" t="s">
        <v>378</v>
      </c>
      <c r="C61" s="914"/>
      <c r="D61" s="914">
        <f>BSrv!AS4</f>
        <v>131.215</v>
      </c>
      <c r="E61" s="914">
        <f>BSrv!AW4</f>
        <v>128.429</v>
      </c>
      <c r="F61" s="914">
        <f>BSrv!BA4</f>
        <v>132.43100000000001</v>
      </c>
      <c r="G61" s="914">
        <f>BSrv!BE4</f>
        <v>139.411</v>
      </c>
      <c r="H61" s="914">
        <f>BSrv!BI4</f>
        <v>142.625</v>
      </c>
      <c r="I61" s="914">
        <f>BSrv!BM4</f>
        <v>155.69300000000001</v>
      </c>
      <c r="J61" s="914">
        <f>BSrv!BQ4</f>
        <v>178.416</v>
      </c>
      <c r="K61" s="914">
        <f>BSrv!BU4</f>
        <v>190.05699999999999</v>
      </c>
      <c r="L61" s="914">
        <f>BSrv!BY4</f>
        <v>228.08699999999999</v>
      </c>
      <c r="M61" s="914">
        <f>BSrv!CC4</f>
        <v>237.71</v>
      </c>
      <c r="N61" s="914">
        <f>BSrv!CG4</f>
        <v>270.39499999999998</v>
      </c>
      <c r="O61" s="914">
        <f>BSrv!CK4</f>
        <v>281.10500000000002</v>
      </c>
      <c r="P61" s="914">
        <f>BSrv!CL4</f>
        <v>263.33199999999999</v>
      </c>
      <c r="Q61" s="914">
        <f>BSrv!CM4</f>
        <v>283.08199999999994</v>
      </c>
      <c r="R61" s="914">
        <f>BSrv!CN4</f>
        <v>293.25599999999997</v>
      </c>
      <c r="S61" s="914"/>
    </row>
    <row r="62" spans="1:19" x14ac:dyDescent="0.2">
      <c r="B62" s="929" t="s">
        <v>1218</v>
      </c>
      <c r="C62" s="914"/>
      <c r="D62" s="914">
        <f>BSrv!AS7</f>
        <v>100.48</v>
      </c>
      <c r="E62" s="914">
        <f>BSrv!AW7</f>
        <v>93.555999999999997</v>
      </c>
      <c r="F62" s="914">
        <f>BSrv!BA7</f>
        <v>92</v>
      </c>
      <c r="G62" s="914">
        <f>BSrv!BE7</f>
        <v>93.456999999999994</v>
      </c>
      <c r="H62" s="914">
        <f>BSrv!BI7</f>
        <v>81.602999999999994</v>
      </c>
      <c r="I62" s="914">
        <f>BSrv!BM7</f>
        <v>99.35</v>
      </c>
      <c r="J62" s="914">
        <f>BSrv!BQ7</f>
        <v>111.806</v>
      </c>
      <c r="K62" s="914">
        <f>BSrv!BU7</f>
        <v>124.294</v>
      </c>
      <c r="L62" s="914">
        <f>BSrv!BY7</f>
        <v>159.46600000000001</v>
      </c>
      <c r="M62" s="914">
        <f>BSrv!CC7</f>
        <v>172.416</v>
      </c>
      <c r="N62" s="914">
        <f>BSrv!CG7</f>
        <v>199.32300000000001</v>
      </c>
      <c r="O62" s="914">
        <f>BSrv!CK7</f>
        <v>198.93</v>
      </c>
      <c r="P62" s="914">
        <f>BSrv!CL7</f>
        <v>173.56700000000001</v>
      </c>
      <c r="Q62" s="914">
        <f>BSrv!CM7</f>
        <v>192.24099999999999</v>
      </c>
      <c r="R62" s="914">
        <f>BSrv!CN7</f>
        <v>204.791</v>
      </c>
      <c r="S62" s="914"/>
    </row>
    <row r="63" spans="1:19" x14ac:dyDescent="0.2">
      <c r="B63" s="929" t="s">
        <v>1219</v>
      </c>
      <c r="C63" s="914"/>
      <c r="D63" s="914">
        <f>BSrv!AS8</f>
        <v>21.312999999999999</v>
      </c>
      <c r="E63" s="914">
        <f>BSrv!AW8</f>
        <v>25.661999999999999</v>
      </c>
      <c r="F63" s="914">
        <f>BSrv!BA8</f>
        <v>29.994</v>
      </c>
      <c r="G63" s="914">
        <f>BSrv!BE8</f>
        <v>35.289000000000001</v>
      </c>
      <c r="H63" s="914">
        <f>BSrv!BI8</f>
        <v>49.173999999999999</v>
      </c>
      <c r="I63" s="914">
        <f>BSrv!BM8</f>
        <v>46.685000000000002</v>
      </c>
      <c r="J63" s="914">
        <f>BSrv!BQ8</f>
        <v>55.673000000000002</v>
      </c>
      <c r="K63" s="914">
        <f>BSrv!BU8</f>
        <v>55.194000000000003</v>
      </c>
      <c r="L63" s="914">
        <f>BSrv!BY8</f>
        <v>56.79</v>
      </c>
      <c r="M63" s="914">
        <f>BSrv!CC8</f>
        <v>54.036000000000001</v>
      </c>
      <c r="N63" s="914">
        <f>BSrv!CG8</f>
        <v>60.899000000000001</v>
      </c>
      <c r="O63" s="914">
        <f>BSrv!CK8</f>
        <v>68.891000000000005</v>
      </c>
      <c r="P63" s="914">
        <f>BSrv!CL8</f>
        <v>78.424000000000007</v>
      </c>
      <c r="Q63" s="914">
        <f>BSrv!CM8</f>
        <v>77.807000000000002</v>
      </c>
      <c r="R63" s="914">
        <f>BSrv!CN8</f>
        <v>75.751999999999995</v>
      </c>
      <c r="S63" s="914"/>
    </row>
    <row r="64" spans="1:19" s="930" customFormat="1" x14ac:dyDescent="0.2">
      <c r="B64" s="931" t="s">
        <v>201</v>
      </c>
      <c r="C64" s="914"/>
      <c r="D64" s="914">
        <f>BSrv!AS9</f>
        <v>8.7829999999999995</v>
      </c>
      <c r="E64" s="914">
        <f>BSrv!AW9</f>
        <v>10.72</v>
      </c>
      <c r="F64" s="914">
        <f>BSrv!BA9</f>
        <v>14.569000000000001</v>
      </c>
      <c r="G64" s="914">
        <f>BSrv!BE9</f>
        <v>19.41</v>
      </c>
      <c r="H64" s="914">
        <f>BSrv!BI9</f>
        <v>34.606999999999999</v>
      </c>
      <c r="I64" s="914">
        <f>BSrv!BM9</f>
        <v>30.882999999999999</v>
      </c>
      <c r="J64" s="914">
        <f>BSrv!BQ9</f>
        <v>34.015000000000001</v>
      </c>
      <c r="K64" s="914">
        <f>BSrv!BU9</f>
        <v>32.97</v>
      </c>
      <c r="L64" s="914">
        <f>BSrv!BY9</f>
        <v>31.501000000000001</v>
      </c>
      <c r="M64" s="914">
        <f>BSrv!CC9</f>
        <v>29.408999999999999</v>
      </c>
      <c r="N64" s="914">
        <f>BSrv!CG9</f>
        <v>33.488</v>
      </c>
      <c r="O64" s="914">
        <f>BSrv!CK9</f>
        <v>37.756</v>
      </c>
      <c r="P64" s="914">
        <f>BSrv!CL9</f>
        <v>41.259000000000007</v>
      </c>
      <c r="Q64" s="914">
        <f>BSrv!CM9</f>
        <v>40.886000000000003</v>
      </c>
      <c r="R64" s="914">
        <f>BSrv!CN9</f>
        <v>44.19</v>
      </c>
      <c r="S64" s="914"/>
    </row>
    <row r="65" spans="1:19" s="930" customFormat="1" x14ac:dyDescent="0.2">
      <c r="B65" s="931" t="s">
        <v>200</v>
      </c>
      <c r="C65" s="914"/>
      <c r="D65" s="914">
        <f>BSrv!AS10</f>
        <v>12.53</v>
      </c>
      <c r="E65" s="914">
        <f>BSrv!AW10</f>
        <v>14.942</v>
      </c>
      <c r="F65" s="914">
        <f>BSrv!BA10</f>
        <v>15.425000000000001</v>
      </c>
      <c r="G65" s="914">
        <f>BSrv!BE10</f>
        <v>15.879</v>
      </c>
      <c r="H65" s="914">
        <f>BSrv!BI10</f>
        <v>14.567</v>
      </c>
      <c r="I65" s="914">
        <f>BSrv!BM10</f>
        <v>15.802</v>
      </c>
      <c r="J65" s="914">
        <f>BSrv!BQ10</f>
        <v>21.658000000000001</v>
      </c>
      <c r="K65" s="914">
        <f>BSrv!BU10</f>
        <v>22.224</v>
      </c>
      <c r="L65" s="914">
        <f>BSrv!BY10</f>
        <v>25.289000000000001</v>
      </c>
      <c r="M65" s="914">
        <f>BSrv!CC10</f>
        <v>24.626999999999999</v>
      </c>
      <c r="N65" s="914">
        <f>BSrv!CG10</f>
        <v>27.411000000000001</v>
      </c>
      <c r="O65" s="914">
        <f>BSrv!CK10</f>
        <v>31.135000000000002</v>
      </c>
      <c r="P65" s="914">
        <f>BSrv!CL10</f>
        <v>37.164999999999999</v>
      </c>
      <c r="Q65" s="914">
        <f>BSrv!CM10</f>
        <v>36.920999999999999</v>
      </c>
      <c r="R65" s="914">
        <f>BSrv!CN10</f>
        <v>31.562000000000001</v>
      </c>
      <c r="S65" s="914"/>
    </row>
    <row r="66" spans="1:19" s="906" customFormat="1" x14ac:dyDescent="0.2">
      <c r="B66" s="932" t="s">
        <v>1167</v>
      </c>
      <c r="C66" s="914"/>
      <c r="D66" s="914">
        <f>BSrv!AS6+BSrv!AS11</f>
        <v>9.4220000000000006</v>
      </c>
      <c r="E66" s="914">
        <f>BSrv!AW6+BSrv!AW11</f>
        <v>9.2110000000000003</v>
      </c>
      <c r="F66" s="914">
        <f>BSrv!BA6+BSrv!BA11</f>
        <v>10.436999999999999</v>
      </c>
      <c r="G66" s="914">
        <f>BSrv!BE6+BSrv!BE11</f>
        <v>10.664999999999999</v>
      </c>
      <c r="H66" s="914">
        <f>BSrv!BI6+BSrv!BI11</f>
        <v>11.847999999999999</v>
      </c>
      <c r="I66" s="914">
        <f>BSrv!BM6+BSrv!BM11</f>
        <v>9.6579999999999995</v>
      </c>
      <c r="J66" s="914">
        <f>BSrv!BQ6+BSrv!BQ11</f>
        <v>10.937000000000001</v>
      </c>
      <c r="K66" s="914">
        <f>BSrv!BU6+BSrv!BU11</f>
        <v>10.568999999999999</v>
      </c>
      <c r="L66" s="914">
        <f>BSrv!BY6+BSrv!BY11</f>
        <v>11.831</v>
      </c>
      <c r="M66" s="914">
        <f>BSrv!CC6+BSrv!CC11</f>
        <v>11.257999999999999</v>
      </c>
      <c r="N66" s="914">
        <f>BSrv!CG6+BSrv!CG11</f>
        <v>10.173</v>
      </c>
      <c r="O66" s="914">
        <f>BSrv!CK6+BSrv!CK11</f>
        <v>13.284000000000001</v>
      </c>
      <c r="P66" s="914">
        <f>BSrv!CL6+BSrv!CL11</f>
        <v>11.340999999999999</v>
      </c>
      <c r="Q66" s="914">
        <f>BSrv!CM6+BSrv!CM11</f>
        <v>13.033999999999999</v>
      </c>
      <c r="R66" s="914">
        <f>BSrv!CN6+BSrv!CN11</f>
        <v>12.713000000000001</v>
      </c>
      <c r="S66" s="914"/>
    </row>
    <row r="67" spans="1:19" ht="12.75" customHeight="1" x14ac:dyDescent="0.2">
      <c r="B67" s="928" t="s">
        <v>379</v>
      </c>
      <c r="C67" s="914"/>
      <c r="D67" s="914">
        <f>BSrv!AS12</f>
        <v>131.215</v>
      </c>
      <c r="E67" s="914">
        <f>BSrv!AW12</f>
        <v>128.429</v>
      </c>
      <c r="F67" s="914">
        <f>BSrv!BA12</f>
        <v>132.43100000000001</v>
      </c>
      <c r="G67" s="914">
        <f>BSrv!BE12</f>
        <v>139.411</v>
      </c>
      <c r="H67" s="914">
        <f>BSrv!BI12</f>
        <v>142.625</v>
      </c>
      <c r="I67" s="914">
        <f>BSrv!BM12</f>
        <v>155.69300000000001</v>
      </c>
      <c r="J67" s="914">
        <f>BSrv!BQ12</f>
        <v>178.416</v>
      </c>
      <c r="K67" s="914">
        <f>BSrv!BU12</f>
        <v>190.05699999999999</v>
      </c>
      <c r="L67" s="914">
        <f>BSrv!BY12</f>
        <v>228.08699999999999</v>
      </c>
      <c r="M67" s="914">
        <f>BSrv!CC12</f>
        <v>237.71</v>
      </c>
      <c r="N67" s="914">
        <f>BSrv!CG12</f>
        <v>270.39499999999998</v>
      </c>
      <c r="O67" s="914">
        <f>BSrv!CK12</f>
        <v>281.10500000000002</v>
      </c>
      <c r="P67" s="914">
        <f>BSrv!CL12</f>
        <v>263.33199999999999</v>
      </c>
      <c r="Q67" s="914">
        <f>BSrv!CM12</f>
        <v>283.08199999999999</v>
      </c>
      <c r="R67" s="914">
        <f>BSrv!CN12</f>
        <v>293.25599999999997</v>
      </c>
      <c r="S67" s="914"/>
    </row>
    <row r="68" spans="1:19" ht="12.75" customHeight="1" x14ac:dyDescent="0.2">
      <c r="B68" s="933" t="s">
        <v>492</v>
      </c>
      <c r="C68" s="914"/>
      <c r="D68" s="914">
        <f>BSrv!AS13</f>
        <v>115.384</v>
      </c>
      <c r="E68" s="914">
        <f>BSrv!AW13</f>
        <v>111.42700000000001</v>
      </c>
      <c r="F68" s="914">
        <f>BSrv!BA13</f>
        <v>113.738</v>
      </c>
      <c r="G68" s="914">
        <f>BSrv!BE13</f>
        <v>119.52200000000001</v>
      </c>
      <c r="H68" s="914">
        <f>BSrv!BI13</f>
        <v>118.937</v>
      </c>
      <c r="I68" s="914">
        <f>BSrv!BM13</f>
        <v>132.53800000000001</v>
      </c>
      <c r="J68" s="914">
        <f>BSrv!BQ13</f>
        <v>154.114</v>
      </c>
      <c r="K68" s="914">
        <f>BSrv!BU13</f>
        <v>166.208</v>
      </c>
      <c r="L68" s="914">
        <f>BSrv!BY13</f>
        <v>204.34899999999999</v>
      </c>
      <c r="M68" s="914">
        <f>BSrv!CC13</f>
        <v>213.221</v>
      </c>
      <c r="N68" s="914">
        <f>BSrv!CG13</f>
        <v>243.929</v>
      </c>
      <c r="O68" s="914">
        <f>BSrv!CK13</f>
        <v>252.959</v>
      </c>
      <c r="P68" s="914">
        <f>BSrv!CL13</f>
        <v>234.21699999999998</v>
      </c>
      <c r="Q68" s="914">
        <f>BSrv!CM13</f>
        <v>253.33200000000002</v>
      </c>
      <c r="R68" s="914">
        <f>BSrv!CN13</f>
        <v>263.90199999999999</v>
      </c>
      <c r="S68" s="914"/>
    </row>
    <row r="69" spans="1:19" ht="12.75" customHeight="1" x14ac:dyDescent="0.2">
      <c r="B69" s="928" t="s">
        <v>1220</v>
      </c>
      <c r="C69" s="914"/>
      <c r="D69" s="914">
        <f>BSrv!AS18</f>
        <v>15.831</v>
      </c>
      <c r="E69" s="914">
        <f>BSrv!AW18</f>
        <v>17.001999999999999</v>
      </c>
      <c r="F69" s="914">
        <f>BSrv!BA18</f>
        <v>18.693000000000001</v>
      </c>
      <c r="G69" s="914">
        <f>BSrv!BE18</f>
        <v>19.888999999999999</v>
      </c>
      <c r="H69" s="914">
        <f>BSrv!BI18</f>
        <v>23.687999999999999</v>
      </c>
      <c r="I69" s="914">
        <f>BSrv!BM18</f>
        <v>23.155000000000001</v>
      </c>
      <c r="J69" s="914">
        <f>BSrv!BQ18</f>
        <v>24.302</v>
      </c>
      <c r="K69" s="914">
        <f>BSrv!BU18</f>
        <v>23.849</v>
      </c>
      <c r="L69" s="914">
        <f>BSrv!BY18</f>
        <v>23.738</v>
      </c>
      <c r="M69" s="914">
        <f>BSrv!CC18</f>
        <v>24.489000000000001</v>
      </c>
      <c r="N69" s="914">
        <f>BSrv!CG18</f>
        <v>26.466000000000001</v>
      </c>
      <c r="O69" s="914">
        <f>BSrv!CK18</f>
        <v>28.146000000000001</v>
      </c>
      <c r="P69" s="914">
        <f>BSrv!CL18</f>
        <v>29.114999999999998</v>
      </c>
      <c r="Q69" s="914">
        <f>BSrv!CM18</f>
        <v>29.75</v>
      </c>
      <c r="R69" s="914">
        <f>BSrv!CN18</f>
        <v>29.353999999999999</v>
      </c>
      <c r="S69" s="914"/>
    </row>
    <row r="70" spans="1:19" s="890" customFormat="1" ht="20.100000000000001" customHeight="1" x14ac:dyDescent="0.2">
      <c r="B70" s="934" t="s">
        <v>1221</v>
      </c>
      <c r="C70" s="935"/>
      <c r="D70" s="935">
        <f>BSrv!AS24</f>
        <v>-11.047579298831385</v>
      </c>
      <c r="E70" s="935">
        <f>BSrv!AW24</f>
        <v>20.405386383897152</v>
      </c>
      <c r="F70" s="935">
        <f>BSrv!BA24</f>
        <v>16.880991349076453</v>
      </c>
      <c r="G70" s="935">
        <f>BSrv!BE24</f>
        <v>17.653530706141229</v>
      </c>
      <c r="H70" s="935">
        <f>BSrv!BI24</f>
        <v>39.346538581427644</v>
      </c>
      <c r="I70" s="935">
        <f>BSrv!BM24</f>
        <v>-5.0616179281734253</v>
      </c>
      <c r="J70" s="935">
        <f>BSrv!BQ24</f>
        <v>19.252436542786764</v>
      </c>
      <c r="K70" s="935">
        <f>BSrv!BU24</f>
        <v>-0.86038115423993544</v>
      </c>
      <c r="L70" s="935">
        <f>BSrv!BY24</f>
        <v>2.8916186542015372</v>
      </c>
      <c r="M70" s="935">
        <f>BSrv!CC24</f>
        <v>-4.8494453248811409</v>
      </c>
      <c r="N70" s="935">
        <f>BSrv!CG24</f>
        <v>12.70079206454955</v>
      </c>
      <c r="O70" s="935">
        <f>BSrv!CK24</f>
        <v>13.123368199806244</v>
      </c>
      <c r="P70" s="935">
        <f>BSrv!CL24</f>
        <v>27.616227035295271</v>
      </c>
      <c r="Q70" s="935">
        <f>BSrv!CM24</f>
        <v>26.61220770344816</v>
      </c>
      <c r="R70" s="935">
        <f>BSrv!CN24</f>
        <v>19.853173849756338</v>
      </c>
      <c r="S70" s="935"/>
    </row>
    <row r="71" spans="1:19" ht="21" customHeight="1" x14ac:dyDescent="0.25">
      <c r="A71" s="936" t="s">
        <v>1222</v>
      </c>
      <c r="B71" s="937"/>
      <c r="C71" s="938"/>
      <c r="D71" s="938"/>
      <c r="E71" s="938"/>
      <c r="F71" s="938"/>
      <c r="G71" s="938"/>
      <c r="H71" s="938"/>
      <c r="I71" s="938"/>
      <c r="J71" s="938"/>
      <c r="K71" s="938"/>
      <c r="L71" s="938"/>
      <c r="M71" s="938"/>
      <c r="N71" s="938"/>
      <c r="O71" s="938"/>
      <c r="P71" s="938"/>
      <c r="Q71" s="938"/>
      <c r="R71" s="938"/>
    </row>
    <row r="72" spans="1:19" ht="16.5" customHeight="1" x14ac:dyDescent="0.2">
      <c r="B72" s="898" t="s">
        <v>1223</v>
      </c>
      <c r="C72" s="914"/>
      <c r="D72" s="914">
        <f>BOPsum!L5</f>
        <v>-109.32433890084798</v>
      </c>
      <c r="E72" s="914">
        <f>BOPsum!M5</f>
        <v>-107.02133036829746</v>
      </c>
      <c r="F72" s="914">
        <f>BOPsum!N5</f>
        <v>-110.77153247608503</v>
      </c>
      <c r="G72" s="914">
        <f>BOPsum!O5</f>
        <v>-103.38165517353713</v>
      </c>
      <c r="H72" s="914">
        <f>BOPsum!P5</f>
        <v>-120.66969892798076</v>
      </c>
      <c r="I72" s="914">
        <f>BOPsum!Q5</f>
        <v>-126.95129026038734</v>
      </c>
      <c r="J72" s="914">
        <f>BOPsum!R5</f>
        <v>-128.3783907074141</v>
      </c>
      <c r="K72" s="914">
        <f>BOPsum!S5</f>
        <v>-133.95357833172011</v>
      </c>
      <c r="L72" s="914">
        <f>BOPsum!T5</f>
        <v>-125.42443629743227</v>
      </c>
      <c r="M72" s="914">
        <f>BOPsum!U5</f>
        <v>-128.77200511353158</v>
      </c>
      <c r="N72" s="914">
        <f>BOPsum!V5</f>
        <v>-117.47410450615492</v>
      </c>
      <c r="O72" s="914">
        <f>BOPsum!W5</f>
        <v>-127.87338194129948</v>
      </c>
      <c r="P72" s="914">
        <f>BOPsum!X5</f>
        <v>-110.3100447677309</v>
      </c>
      <c r="Q72" s="914">
        <f>BOPsum!Y5</f>
        <v>-120.16193062858052</v>
      </c>
      <c r="R72" s="914">
        <f>BOPsum!Z5</f>
        <v>-128.53023733987783</v>
      </c>
    </row>
    <row r="73" spans="1:19" x14ac:dyDescent="0.2">
      <c r="B73" s="898" t="s">
        <v>1224</v>
      </c>
      <c r="C73" s="914"/>
      <c r="D73" s="914">
        <f>BOPsum!L10</f>
        <v>-41.211116365760617</v>
      </c>
      <c r="E73" s="914">
        <f>BOPsum!M10</f>
        <v>-40.864174840052286</v>
      </c>
      <c r="F73" s="914">
        <f>BOPsum!N10</f>
        <v>-39.222302969176233</v>
      </c>
      <c r="G73" s="914">
        <f>BOPsum!O10</f>
        <v>-34.540093051041673</v>
      </c>
      <c r="H73" s="914">
        <f>BOPsum!P10</f>
        <v>-44.185803474016346</v>
      </c>
      <c r="I73" s="914">
        <f>BOPsum!Q10</f>
        <v>-55.356225429404951</v>
      </c>
      <c r="J73" s="914">
        <f>BOPsum!R10</f>
        <v>-45.134764599005919</v>
      </c>
      <c r="K73" s="914">
        <f>BOPsum!S10</f>
        <v>-44.970428232443311</v>
      </c>
      <c r="L73" s="914">
        <f>BOPsum!T10</f>
        <v>-43.381367445023756</v>
      </c>
      <c r="M73" s="914">
        <f>BOPsum!U10</f>
        <v>-37.659339009310997</v>
      </c>
      <c r="N73" s="914">
        <f>BOPsum!V10</f>
        <v>-17.268256766589062</v>
      </c>
      <c r="O73" s="914">
        <f>BOPsum!W10</f>
        <v>-34.063302767585185</v>
      </c>
      <c r="P73" s="914">
        <f>BOPsum!X10</f>
        <v>-40.294594740227247</v>
      </c>
      <c r="Q73" s="914">
        <f>BOPsum!Y10</f>
        <v>-30.546661872671464</v>
      </c>
      <c r="R73" s="914">
        <f>BOPsum!Z10</f>
        <v>8.3444450494849889</v>
      </c>
    </row>
    <row r="74" spans="1:19" x14ac:dyDescent="0.2">
      <c r="B74" s="898" t="s">
        <v>1225</v>
      </c>
      <c r="C74" s="914"/>
      <c r="D74" s="914">
        <f>BOPsum!L20</f>
        <v>6.8366229955466871</v>
      </c>
      <c r="E74" s="914">
        <f>BOPsum!M20</f>
        <v>8.3510568788382784</v>
      </c>
      <c r="F74" s="914">
        <f>BOPsum!N20</f>
        <v>8.5427431504867499</v>
      </c>
      <c r="G74" s="914">
        <f>BOPsum!O20</f>
        <v>10.363478113560578</v>
      </c>
      <c r="H74" s="914">
        <f>BOPsum!P20</f>
        <v>7.2271557583165453</v>
      </c>
      <c r="I74" s="914">
        <f>BOPsum!Q20</f>
        <v>16.472195228595702</v>
      </c>
      <c r="J74" s="914">
        <f>BOPsum!R20</f>
        <v>10.563095800590787</v>
      </c>
      <c r="K74" s="914">
        <f>BOPsum!S20</f>
        <v>9.5542227319705315</v>
      </c>
      <c r="L74" s="914">
        <f>BOPsum!T20</f>
        <v>15.360966774293328</v>
      </c>
      <c r="M74" s="914">
        <f>BOPsum!U20</f>
        <v>25.493571150095931</v>
      </c>
      <c r="N74" s="914">
        <f>BOPsum!V20</f>
        <v>25.383175259506864</v>
      </c>
      <c r="O74" s="914">
        <f>BOPsum!W20</f>
        <v>59.362067651713318</v>
      </c>
      <c r="P74" s="914">
        <f>BOPsum!X20</f>
        <v>54.735010606082611</v>
      </c>
      <c r="Q74" s="914">
        <f>BOPsum!Y20</f>
        <v>49.887896186757757</v>
      </c>
      <c r="R74" s="914">
        <f>BOPsum!Z20</f>
        <v>10.265139580617372</v>
      </c>
    </row>
    <row r="75" spans="1:19" x14ac:dyDescent="0.2">
      <c r="B75" s="898" t="s">
        <v>1226</v>
      </c>
      <c r="C75" s="914"/>
      <c r="D75" s="914">
        <f>BOPsum!L25</f>
        <v>99.340159798142366</v>
      </c>
      <c r="E75" s="914">
        <f>BOPsum!M25</f>
        <v>114.25716212467891</v>
      </c>
      <c r="F75" s="914">
        <f>BOPsum!N25</f>
        <v>102.17261229579843</v>
      </c>
      <c r="G75" s="914">
        <f>BOPsum!O25</f>
        <v>100.1163323513213</v>
      </c>
      <c r="H75" s="914">
        <f>BOPsum!P25</f>
        <v>107.84412735665832</v>
      </c>
      <c r="I75" s="914">
        <f>BOPsum!Q25</f>
        <v>106.56898975299919</v>
      </c>
      <c r="J75" s="914">
        <f>BOPsum!R25</f>
        <v>110.86071693001563</v>
      </c>
      <c r="K75" s="914">
        <f>BOPsum!S25</f>
        <v>109.39989554578436</v>
      </c>
      <c r="L75" s="914">
        <f>BOPsum!T25</f>
        <v>109.06568433239555</v>
      </c>
      <c r="M75" s="914">
        <f>BOPsum!U25</f>
        <v>109.4036482074562</v>
      </c>
      <c r="N75" s="914">
        <f>BOPsum!V25</f>
        <v>128.86570632766106</v>
      </c>
      <c r="O75" s="914">
        <f>BOPsum!W25</f>
        <v>116.68103546675073</v>
      </c>
      <c r="P75" s="914">
        <f>BOPsum!X25</f>
        <v>119.64314941549542</v>
      </c>
      <c r="Q75" s="914">
        <f>BOPsum!Y25</f>
        <v>138.50877743737371</v>
      </c>
      <c r="R75" s="914">
        <f>BOPsum!Z25</f>
        <v>194.48559224958584</v>
      </c>
    </row>
    <row r="76" spans="1:19" x14ac:dyDescent="0.2">
      <c r="B76" s="898" t="s">
        <v>1227</v>
      </c>
      <c r="C76" s="914"/>
      <c r="D76" s="914">
        <f>BOPsum!L3</f>
        <v>-44.358672472919551</v>
      </c>
      <c r="E76" s="914">
        <f>BOPsum!M3</f>
        <v>-25.277286204832549</v>
      </c>
      <c r="F76" s="914">
        <f>BOPsum!N3</f>
        <v>-39.278479998976067</v>
      </c>
      <c r="G76" s="914">
        <f>BOPsum!O3</f>
        <v>-27.441937759696927</v>
      </c>
      <c r="H76" s="914">
        <f>BOPsum!P3</f>
        <v>-49.784219287022253</v>
      </c>
      <c r="I76" s="914">
        <f>BOPsum!Q3</f>
        <v>-59.266330708197415</v>
      </c>
      <c r="J76" s="914">
        <f>BOPsum!R3</f>
        <v>-52.089342575813589</v>
      </c>
      <c r="K76" s="914">
        <f>BOPsum!S3</f>
        <v>-59.969888286408533</v>
      </c>
      <c r="L76" s="914">
        <f>BOPsum!T3</f>
        <v>-44.379152635767142</v>
      </c>
      <c r="M76" s="914">
        <f>BOPsum!U3</f>
        <v>-31.534124765290443</v>
      </c>
      <c r="N76" s="914">
        <f>BOPsum!V3</f>
        <v>19.506520314423938</v>
      </c>
      <c r="O76" s="914">
        <f>BOPsum!W3</f>
        <v>14.106418409579362</v>
      </c>
      <c r="P76" s="914">
        <f>BOPsum!X3</f>
        <v>23.773520513619872</v>
      </c>
      <c r="Q76" s="914">
        <f>BOPsum!Y3</f>
        <v>37.688081122879481</v>
      </c>
      <c r="R76" s="914">
        <f>BOPsum!Z3</f>
        <v>84.564939539810368</v>
      </c>
    </row>
    <row r="77" spans="1:19" x14ac:dyDescent="0.2">
      <c r="B77" s="898" t="s">
        <v>1228</v>
      </c>
      <c r="C77" s="914"/>
      <c r="D77" s="914">
        <f>BOPsum!L37</f>
        <v>8.6550930550458709</v>
      </c>
      <c r="E77" s="914">
        <f>BOPsum!M37</f>
        <v>-19.006861440290756</v>
      </c>
      <c r="F77" s="914">
        <f>BOPsum!N37</f>
        <v>18.510410367517046</v>
      </c>
      <c r="G77" s="914">
        <f>BOPsum!O37</f>
        <v>19.6560078729696</v>
      </c>
      <c r="H77" s="914">
        <f>BOPsum!P37</f>
        <v>27.545614571428573</v>
      </c>
      <c r="I77" s="914">
        <f>BOPsum!Q37</f>
        <v>54.885842411764713</v>
      </c>
      <c r="J77" s="914">
        <f>BOPsum!R37</f>
        <v>64.200777071682097</v>
      </c>
      <c r="K77" s="914">
        <f>BOPsum!S37</f>
        <v>61.987652682423253</v>
      </c>
      <c r="L77" s="914">
        <f>BOPsum!T37</f>
        <v>68.309500210864542</v>
      </c>
      <c r="M77" s="914">
        <f>BOPsum!U37</f>
        <v>42.189258777377631</v>
      </c>
      <c r="N77" s="914">
        <f>BOPsum!V37</f>
        <v>21.231474757491139</v>
      </c>
      <c r="O77" s="914">
        <f>BOPsum!W37</f>
        <v>30.881096179008228</v>
      </c>
      <c r="P77" s="914">
        <f>BOPsum!X37</f>
        <v>32.424889279122496</v>
      </c>
      <c r="Q77" s="914">
        <f>BOPsum!Y37</f>
        <v>33.040584220727546</v>
      </c>
      <c r="R77" s="914">
        <f>BOPsum!Z37</f>
        <v>19.588567565465524</v>
      </c>
    </row>
    <row r="78" spans="1:19" x14ac:dyDescent="0.2">
      <c r="B78" s="898" t="s">
        <v>374</v>
      </c>
      <c r="C78" s="914"/>
      <c r="D78" s="914">
        <f>BOPsum!L41</f>
        <v>-35.703579417873684</v>
      </c>
      <c r="E78" s="914">
        <f>BOPsum!M41</f>
        <v>-44.284147645123305</v>
      </c>
      <c r="F78" s="914">
        <f>BOPsum!N41</f>
        <v>-20.768069631459021</v>
      </c>
      <c r="G78" s="914">
        <f>BOPsum!O41</f>
        <v>-7.7859298867273274</v>
      </c>
      <c r="H78" s="914">
        <f>BOPsum!P41</f>
        <v>-22.238604715593681</v>
      </c>
      <c r="I78" s="914">
        <f>BOPsum!Q41</f>
        <v>-4.3804882964327021</v>
      </c>
      <c r="J78" s="914">
        <f>BOPsum!R41</f>
        <v>12.111434495868508</v>
      </c>
      <c r="K78" s="914">
        <f>BOPsum!S41</f>
        <v>2.0177643960147194</v>
      </c>
      <c r="L78" s="914">
        <f>BOPsum!T41</f>
        <v>23.9303475750974</v>
      </c>
      <c r="M78" s="914">
        <f>BOPsum!U41</f>
        <v>10.655134012087188</v>
      </c>
      <c r="N78" s="914">
        <f>BOPsum!V41</f>
        <v>40.73799507191508</v>
      </c>
      <c r="O78" s="914">
        <f>BOPsum!W41</f>
        <v>44.987514588587587</v>
      </c>
      <c r="P78" s="914">
        <f>BOPsum!X41</f>
        <v>56.198409792742368</v>
      </c>
      <c r="Q78" s="914">
        <f>BOPsum!Y41</f>
        <v>70.72866534360702</v>
      </c>
      <c r="R78" s="914">
        <f>BOPsum!Z41</f>
        <v>104.15350710527589</v>
      </c>
    </row>
    <row r="79" spans="1:19" ht="21" customHeight="1" x14ac:dyDescent="0.25">
      <c r="A79" s="897" t="s">
        <v>1229</v>
      </c>
    </row>
    <row r="80" spans="1:19" x14ac:dyDescent="0.2">
      <c r="B80" s="316" t="s">
        <v>1230</v>
      </c>
      <c r="C80" s="914"/>
      <c r="D80" s="914">
        <f>IIP!L3</f>
        <v>230.28752088384604</v>
      </c>
      <c r="E80" s="914">
        <f>IIP!M3</f>
        <v>192.47443146842107</v>
      </c>
      <c r="F80" s="914">
        <f>IIP!N3</f>
        <v>191.69674925011509</v>
      </c>
      <c r="G80" s="914">
        <f>IIP!O3</f>
        <v>195.78761027803341</v>
      </c>
      <c r="H80" s="914">
        <f>IIP!P3</f>
        <v>146.22885846</v>
      </c>
      <c r="I80" s="914">
        <f>IIP!Q3</f>
        <v>156.62593507930004</v>
      </c>
      <c r="J80" s="914">
        <f>IIP!R3</f>
        <v>182.58428718100001</v>
      </c>
      <c r="K80" s="914">
        <f>IIP!S3</f>
        <v>185.08275470000004</v>
      </c>
      <c r="L80" s="914">
        <f>IIP!T3</f>
        <v>225.34942720900005</v>
      </c>
      <c r="M80" s="914">
        <f>IIP!U3</f>
        <v>263.76226904999993</v>
      </c>
      <c r="N80" s="914">
        <f>IIP!V3</f>
        <v>302.71301164349995</v>
      </c>
      <c r="O80" s="914">
        <f>IIP!W3</f>
        <v>338.47971868000002</v>
      </c>
      <c r="P80" s="914">
        <f>IIP!X3</f>
        <v>383.80822918000001</v>
      </c>
      <c r="Q80" s="914">
        <f>IIP!Y3</f>
        <v>466.49618218000001</v>
      </c>
      <c r="R80" s="914">
        <f>IIP!Z3</f>
        <v>618.20658419999995</v>
      </c>
    </row>
    <row r="81" spans="1:18" x14ac:dyDescent="0.2">
      <c r="B81" s="316" t="s">
        <v>384</v>
      </c>
      <c r="C81" s="939"/>
      <c r="D81" s="939" t="str">
        <f>IIP!L4</f>
        <v>n.a.</v>
      </c>
      <c r="E81" s="939" t="str">
        <f>IIP!M4</f>
        <v>n.a.</v>
      </c>
      <c r="F81" s="939" t="str">
        <f>IIP!N4</f>
        <v>n.a.</v>
      </c>
      <c r="G81" s="939" t="str">
        <f>IIP!O4</f>
        <v>n.a.</v>
      </c>
      <c r="H81" s="939" t="str">
        <f>IIP!P4</f>
        <v>n.a.</v>
      </c>
      <c r="I81" s="939" t="str">
        <f>IIP!Q4</f>
        <v>n.a.</v>
      </c>
      <c r="J81" s="939" t="str">
        <f>IIP!R4</f>
        <v>n.a.</v>
      </c>
      <c r="K81" s="939" t="str">
        <f>IIP!S4</f>
        <v>n.a.</v>
      </c>
      <c r="L81" s="939" t="str">
        <f>IIP!T4</f>
        <v>n.a.</v>
      </c>
      <c r="M81" s="939" t="str">
        <f>IIP!U4</f>
        <v>n.a.</v>
      </c>
      <c r="N81" s="939" t="str">
        <f>IIP!V4</f>
        <v>n.a.</v>
      </c>
      <c r="O81" s="939" t="str">
        <f>IIP!W4</f>
        <v>n.a.</v>
      </c>
      <c r="P81" s="939" t="str">
        <f>IIP!X4</f>
        <v>n.a.</v>
      </c>
      <c r="Q81" s="939" t="str">
        <f>IIP!Y4</f>
        <v>n.a.</v>
      </c>
      <c r="R81" s="939" t="str">
        <f>IIP!Z4</f>
        <v>n.a.</v>
      </c>
    </row>
    <row r="82" spans="1:18" x14ac:dyDescent="0.2">
      <c r="B82" s="316" t="s">
        <v>385</v>
      </c>
      <c r="C82" s="914"/>
      <c r="D82" s="914">
        <f>IIP!L5</f>
        <v>158.55856521717942</v>
      </c>
      <c r="E82" s="914">
        <f>IIP!M5</f>
        <v>158.2041083084211</v>
      </c>
      <c r="F82" s="914">
        <f>IIP!N5</f>
        <v>160.52398810678176</v>
      </c>
      <c r="G82" s="914">
        <f>IIP!O5</f>
        <v>165.56087851136678</v>
      </c>
      <c r="H82" s="914">
        <f>IIP!P5</f>
        <v>138.05984924999998</v>
      </c>
      <c r="I82" s="914">
        <f>IIP!Q5</f>
        <v>140.75357786930002</v>
      </c>
      <c r="J82" s="914">
        <f>IIP!R5</f>
        <v>153.72389575100001</v>
      </c>
      <c r="K82" s="914">
        <f>IIP!S5</f>
        <v>146.29056827000002</v>
      </c>
      <c r="L82" s="914">
        <f>IIP!T5</f>
        <v>151.27727577900004</v>
      </c>
      <c r="M82" s="914">
        <f>IIP!U5</f>
        <v>174.32552161999999</v>
      </c>
      <c r="N82" s="914">
        <f>IIP!V5</f>
        <v>192.1479272135</v>
      </c>
      <c r="O82" s="914">
        <f>IIP!W5</f>
        <v>212.95706825000005</v>
      </c>
      <c r="P82" s="914">
        <f>IIP!X5</f>
        <v>228.02425675000001</v>
      </c>
      <c r="Q82" s="914">
        <f>IIP!Y5</f>
        <v>269.65107675000002</v>
      </c>
      <c r="R82" s="914">
        <f>IIP!Z5</f>
        <v>397.09031076999997</v>
      </c>
    </row>
    <row r="83" spans="1:18" x14ac:dyDescent="0.2">
      <c r="B83" s="316" t="s">
        <v>388</v>
      </c>
      <c r="C83" s="914"/>
      <c r="D83" s="914">
        <f>IIP!L16</f>
        <v>69.889289000000005</v>
      </c>
      <c r="E83" s="914">
        <f>IIP!M16</f>
        <v>32.354323159999993</v>
      </c>
      <c r="F83" s="914">
        <f>IIP!N16</f>
        <v>29.180427809999998</v>
      </c>
      <c r="G83" s="914">
        <f>IIP!O16</f>
        <v>28.158065100000002</v>
      </c>
      <c r="H83" s="914">
        <f>IIP!P16</f>
        <v>6.0240092099999885</v>
      </c>
      <c r="I83" s="914">
        <f>IIP!Q16</f>
        <v>13.727357209999994</v>
      </c>
      <c r="J83" s="914">
        <f>IIP!R16</f>
        <v>26.715391429999997</v>
      </c>
      <c r="K83" s="914">
        <f>IIP!S16</f>
        <v>36.647186429999991</v>
      </c>
      <c r="L83" s="914">
        <f>IIP!T16</f>
        <v>71.927151430000009</v>
      </c>
      <c r="M83" s="914">
        <f>IIP!U16</f>
        <v>85.722592429999978</v>
      </c>
      <c r="N83" s="914">
        <f>IIP!V16</f>
        <v>106.81692742999999</v>
      </c>
      <c r="O83" s="914">
        <f>IIP!W16</f>
        <v>119.98434343</v>
      </c>
      <c r="P83" s="914">
        <f>IIP!X16</f>
        <v>150.03150142999999</v>
      </c>
      <c r="Q83" s="914">
        <f>IIP!Y16</f>
        <v>192.39976643</v>
      </c>
      <c r="R83" s="914">
        <f>IIP!Z16</f>
        <v>216.83965443</v>
      </c>
    </row>
    <row r="84" spans="1:18" x14ac:dyDescent="0.2">
      <c r="B84" s="316" t="s">
        <v>1231</v>
      </c>
      <c r="C84" s="914"/>
      <c r="D84" s="914"/>
      <c r="E84" s="914">
        <f>IIP!M26</f>
        <v>64.240148500000004</v>
      </c>
      <c r="F84" s="914">
        <f>IIP!N26</f>
        <v>86.528460539999998</v>
      </c>
      <c r="G84" s="914">
        <f>IIP!O26</f>
        <v>122.63946199999999</v>
      </c>
      <c r="H84" s="914">
        <f>IIP!P26</f>
        <v>117.515688</v>
      </c>
      <c r="I84" s="914">
        <f>IIP!Q26</f>
        <v>138.075219</v>
      </c>
      <c r="J84" s="914">
        <f>IIP!R26</f>
        <v>177.198362</v>
      </c>
      <c r="K84" s="914">
        <f>IIP!S26</f>
        <v>198.46003300000001</v>
      </c>
      <c r="L84" s="914">
        <f>IIP!T26</f>
        <v>257.34610800000002</v>
      </c>
      <c r="M84" s="914">
        <f>IIP!U26</f>
        <v>323.08313600000002</v>
      </c>
      <c r="N84" s="914">
        <f>IIP!V26</f>
        <v>380.90101099999998</v>
      </c>
      <c r="O84" s="914">
        <f>IIP!W26</f>
        <v>397.31358799999998</v>
      </c>
      <c r="P84" s="914">
        <f>IIP!X26</f>
        <v>467.06490600000001</v>
      </c>
      <c r="Q84" s="914">
        <f>IIP!Y26</f>
        <v>564.30189099999996</v>
      </c>
      <c r="R84" s="914">
        <f>IIP!Z26</f>
        <v>636.22907199999997</v>
      </c>
    </row>
    <row r="85" spans="1:18" ht="21" customHeight="1" x14ac:dyDescent="0.25">
      <c r="A85" s="897" t="s">
        <v>1232</v>
      </c>
    </row>
    <row r="86" spans="1:18" x14ac:dyDescent="0.2">
      <c r="B86" s="316" t="s">
        <v>1233</v>
      </c>
      <c r="C86" s="914"/>
      <c r="D86" s="914">
        <f>ExtDebt!Q8</f>
        <v>60.849094000000001</v>
      </c>
      <c r="E86" s="914">
        <f>ExtDebt!R8</f>
        <v>61.779676840000008</v>
      </c>
      <c r="F86" s="914">
        <f>ExtDebt!S8</f>
        <v>63.397572190000005</v>
      </c>
      <c r="G86" s="914">
        <f>ExtDebt!T8</f>
        <v>65.868486900000008</v>
      </c>
      <c r="H86" s="914">
        <f>ExtDebt!U8</f>
        <v>76.144793790000008</v>
      </c>
      <c r="I86" s="914">
        <f>ExtDebt!V8</f>
        <v>86.18206078999998</v>
      </c>
      <c r="J86" s="914">
        <f>ExtDebt!W8</f>
        <v>85.639814569999984</v>
      </c>
      <c r="K86" s="914">
        <f>ExtDebt!X8</f>
        <v>88.190209570000007</v>
      </c>
      <c r="L86" s="914">
        <f>ExtDebt!Y8</f>
        <v>88.385110569999995</v>
      </c>
      <c r="M86" s="914">
        <f>ExtDebt!Z8</f>
        <v>87.672630569999995</v>
      </c>
      <c r="N86" s="914">
        <f>ExtDebt!AA8</f>
        <v>89.716930570000002</v>
      </c>
      <c r="O86" s="914">
        <f>ExtDebt!AB8</f>
        <v>81.112653569999992</v>
      </c>
      <c r="P86" s="914">
        <f>ExtDebt!AC8</f>
        <v>80.377876569999998</v>
      </c>
      <c r="Q86" s="914">
        <f>ExtDebt!AD8</f>
        <v>80.384222570000006</v>
      </c>
      <c r="R86" s="914">
        <f>ExtDebt!AE8</f>
        <v>75.655540569999999</v>
      </c>
    </row>
    <row r="87" spans="1:18" x14ac:dyDescent="0.2">
      <c r="B87" s="316" t="s">
        <v>1234</v>
      </c>
      <c r="C87" s="914"/>
      <c r="D87" s="914">
        <f>ExtDebt!Q16</f>
        <v>40.117767000000001</v>
      </c>
      <c r="E87" s="914">
        <f>ExtDebt!R16</f>
        <v>39.864929090000004</v>
      </c>
      <c r="F87" s="914">
        <f>ExtDebt!S16</f>
        <v>38.992526890000001</v>
      </c>
      <c r="G87" s="914">
        <f>ExtDebt!T16</f>
        <v>37.895682579999999</v>
      </c>
      <c r="H87" s="914">
        <f>ExtDebt!U16</f>
        <v>41.866782110000003</v>
      </c>
      <c r="I87" s="914">
        <f>ExtDebt!V16</f>
        <v>51.562927110000004</v>
      </c>
      <c r="J87" s="914">
        <f>ExtDebt!W16</f>
        <v>51.886055710000001</v>
      </c>
      <c r="K87" s="914">
        <f>ExtDebt!X16</f>
        <v>55.559870710000006</v>
      </c>
      <c r="L87" s="914">
        <f>ExtDebt!Y16</f>
        <v>56.878192710000008</v>
      </c>
      <c r="M87" s="914">
        <f>ExtDebt!Z16</f>
        <v>57.289133710000002</v>
      </c>
      <c r="N87" s="914">
        <f>ExtDebt!AA16</f>
        <v>60.456853710000011</v>
      </c>
      <c r="O87" s="914">
        <f>ExtDebt!AB16</f>
        <v>56.720672710000009</v>
      </c>
      <c r="P87" s="914">
        <f>ExtDebt!AC16</f>
        <v>57.069357710000013</v>
      </c>
      <c r="Q87" s="914">
        <f>ExtDebt!AD16</f>
        <v>57.807551710000006</v>
      </c>
      <c r="R87" s="914">
        <f>ExtDebt!AE16</f>
        <v>54.685364710000002</v>
      </c>
    </row>
    <row r="88" spans="1:18" ht="12.75" customHeight="1" x14ac:dyDescent="0.2">
      <c r="B88" s="316" t="s">
        <v>1426</v>
      </c>
      <c r="C88" s="902"/>
      <c r="D88" s="902">
        <f>D86/gdpFSM!L$102*100</f>
        <v>25.3288802634852</v>
      </c>
      <c r="E88" s="902">
        <f>E86/gdpFSM!M$102*100</f>
        <v>24.684038872953153</v>
      </c>
      <c r="F88" s="902">
        <f>F86/gdpFSM!N$102*100</f>
        <v>25.005694585103694</v>
      </c>
      <c r="G88" s="902">
        <f>G86/gdpFSM!O$102*100</f>
        <v>25.652795132666938</v>
      </c>
      <c r="H88" s="902">
        <f>H86/gdpFSM!P$102*100</f>
        <v>28.938708972613409</v>
      </c>
      <c r="I88" s="902">
        <f>I86/gdpFSM!Q$102*100</f>
        <v>30.751465669563039</v>
      </c>
      <c r="J88" s="902">
        <f>J86/gdpFSM!R$102*100</f>
        <v>28.888179772630718</v>
      </c>
      <c r="K88" s="902">
        <f>K86/gdpFSM!S$102*100</f>
        <v>28.445114205808281</v>
      </c>
      <c r="L88" s="902">
        <f>L86/gdpFSM!T$102*100</f>
        <v>27.13818637032082</v>
      </c>
      <c r="M88" s="902">
        <f>M86/gdpFSM!U$102*100</f>
        <v>27.87576378194559</v>
      </c>
      <c r="N88" s="902">
        <f>N86/gdpFSM!V$102*100</f>
        <v>29.754590991285067</v>
      </c>
      <c r="O88" s="902">
        <f>O86/gdpFSM!W$102*100</f>
        <v>25.82949962688846</v>
      </c>
      <c r="P88" s="902">
        <f>P86/gdpFSM!X$102*100</f>
        <v>24.462016720438623</v>
      </c>
      <c r="Q88" s="902">
        <f>Q86/gdpFSM!Y$102*100</f>
        <v>22.824390222765189</v>
      </c>
      <c r="R88" s="902">
        <f>R86/gdpFSM!Z$102*100</f>
        <v>21.775381800843878</v>
      </c>
    </row>
    <row r="89" spans="1:18" ht="12.75" customHeight="1" x14ac:dyDescent="0.2">
      <c r="B89" s="316" t="s">
        <v>1427</v>
      </c>
      <c r="C89" s="902"/>
      <c r="D89" s="902">
        <f>D87/gdpFSM!L$102*100</f>
        <v>16.699313826782657</v>
      </c>
      <c r="E89" s="902">
        <f>E87/gdpFSM!M$102*100</f>
        <v>15.928012408895615</v>
      </c>
      <c r="F89" s="902">
        <f>F87/gdpFSM!N$102*100</f>
        <v>15.379693335742282</v>
      </c>
      <c r="G89" s="902">
        <f>G87/gdpFSM!O$102*100</f>
        <v>14.758653604920067</v>
      </c>
      <c r="H89" s="902">
        <f>H87/gdpFSM!P$102*100</f>
        <v>15.911404612145938</v>
      </c>
      <c r="I89" s="902">
        <f>I87/gdpFSM!Q$102*100</f>
        <v>18.398673323779853</v>
      </c>
      <c r="J89" s="902">
        <f>J87/gdpFSM!R$102*100</f>
        <v>17.502299748886678</v>
      </c>
      <c r="K89" s="902">
        <f>K87/gdpFSM!S$102*100</f>
        <v>17.920434425903728</v>
      </c>
      <c r="L89" s="902">
        <f>L87/gdpFSM!T$102*100</f>
        <v>17.46415187146836</v>
      </c>
      <c r="M89" s="902">
        <f>M87/gdpFSM!U$102*100</f>
        <v>18.215244007047211</v>
      </c>
      <c r="N89" s="902">
        <f>N87/gdpFSM!V$102*100</f>
        <v>20.050495969180208</v>
      </c>
      <c r="O89" s="902">
        <f>O87/gdpFSM!W$102*100</f>
        <v>18.062121384494702</v>
      </c>
      <c r="P89" s="902">
        <f>P87/gdpFSM!X$102*100</f>
        <v>17.368356096231633</v>
      </c>
      <c r="Q89" s="902">
        <f>Q87/gdpFSM!Y$102*100</f>
        <v>16.413943879381819</v>
      </c>
      <c r="R89" s="902">
        <f>R87/gdpFSM!Z$102*100</f>
        <v>15.739689208576415</v>
      </c>
    </row>
    <row r="90" spans="1:18" ht="12.75" customHeight="1" x14ac:dyDescent="0.2">
      <c r="B90" s="316" t="s">
        <v>1235</v>
      </c>
      <c r="C90" s="914"/>
      <c r="D90" s="914">
        <f>ExtDebt!Q5+ExtDebt!Q6</f>
        <v>2.3486151099999999</v>
      </c>
      <c r="E90" s="914">
        <f>ExtDebt!R5+ExtDebt!R6</f>
        <v>2.4704409574999997</v>
      </c>
      <c r="F90" s="914">
        <f>ExtDebt!S5+ExtDebt!S6</f>
        <v>2.4885590138999998</v>
      </c>
      <c r="G90" s="914">
        <f>ExtDebt!T5+ExtDebt!T6</f>
        <v>2.6997242574000002</v>
      </c>
      <c r="H90" s="914">
        <f>ExtDebt!U5+ExtDebt!U6</f>
        <v>3.2870211632087498</v>
      </c>
      <c r="I90" s="914">
        <f>ExtDebt!V5+ExtDebt!V6</f>
        <v>4.3836868863770766</v>
      </c>
      <c r="J90" s="914">
        <f>ExtDebt!W5+ExtDebt!W6</f>
        <v>4.9030863204639932</v>
      </c>
      <c r="K90" s="914">
        <f>ExtDebt!X5+ExtDebt!X6</f>
        <v>5.5360643434294392</v>
      </c>
      <c r="L90" s="914">
        <f>ExtDebt!Y5+ExtDebt!Y6</f>
        <v>5.6045298830441599</v>
      </c>
      <c r="M90" s="914">
        <f>ExtDebt!Z5+ExtDebt!Z6</f>
        <v>6.400202466289711</v>
      </c>
      <c r="N90" s="914">
        <f>ExtDebt!AA5+ExtDebt!AA6</f>
        <v>7.38590968918008</v>
      </c>
      <c r="O90" s="914">
        <f>ExtDebt!AB5+ExtDebt!AB6</f>
        <v>6.6694666084986407</v>
      </c>
      <c r="P90" s="914">
        <f>ExtDebt!AC5+ExtDebt!AC6</f>
        <v>6.3905538039454388</v>
      </c>
      <c r="Q90" s="914">
        <f>ExtDebt!AD5+ExtDebt!AD6</f>
        <v>6.6499990388560803</v>
      </c>
      <c r="R90" s="914">
        <f>ExtDebt!AE5+ExtDebt!AE6</f>
        <v>6.4817567442152413</v>
      </c>
    </row>
    <row r="91" spans="1:18" s="890" customFormat="1" ht="20.100000000000001" customHeight="1" x14ac:dyDescent="0.2">
      <c r="A91" s="910"/>
      <c r="B91" s="910" t="s">
        <v>1453</v>
      </c>
      <c r="C91" s="940"/>
      <c r="D91" s="940">
        <f>ExtDebt!Q10*100</f>
        <v>7.7043447684896362</v>
      </c>
      <c r="E91" s="940">
        <f>ExtDebt!R10*100</f>
        <v>8.8542691087614802</v>
      </c>
      <c r="F91" s="940">
        <f>ExtDebt!S10*100</f>
        <v>9.1101817270671841</v>
      </c>
      <c r="G91" s="940">
        <f>ExtDebt!T10*100</f>
        <v>9.2894425108005123</v>
      </c>
      <c r="H91" s="940">
        <f>ExtDebt!U10*100</f>
        <v>9.6189618196065911</v>
      </c>
      <c r="I91" s="940">
        <f>ExtDebt!V10*100</f>
        <v>12.227756122570135</v>
      </c>
      <c r="J91" s="940">
        <f>ExtDebt!W10*100</f>
        <v>13.543268587716334</v>
      </c>
      <c r="K91" s="940">
        <f>ExtDebt!X10*100</f>
        <v>14.78312503307389</v>
      </c>
      <c r="L91" s="940">
        <f>ExtDebt!Y10*100</f>
        <v>11.807167914548119</v>
      </c>
      <c r="M91" s="940">
        <f>ExtDebt!Z10*100</f>
        <v>11.342287218050226</v>
      </c>
      <c r="N91" s="940">
        <f>ExtDebt!AA10*100</f>
        <v>8.0636074315185517</v>
      </c>
      <c r="O91" s="940">
        <f>ExtDebt!AB10*100</f>
        <v>7.4270007841164141</v>
      </c>
      <c r="P91" s="940">
        <f>ExtDebt!AC10*100</f>
        <v>7.0857149452191859</v>
      </c>
      <c r="Q91" s="940">
        <f>ExtDebt!AD10*100</f>
        <v>5.7779984239495477</v>
      </c>
      <c r="R91" s="940">
        <f>ExtDebt!AE10*100</f>
        <v>3.6086322637467592</v>
      </c>
    </row>
  </sheetData>
  <pageMargins left="0.70866141732283472" right="0.70866141732283472" top="0.74803149606299213" bottom="0.74803149606299213" header="0.31496062992125984" footer="0.31496062992125984"/>
  <pageSetup scale="60" fitToHeight="2" orientation="landscape" r:id="rId1"/>
  <rowBreaks count="1" manualBreakCount="1">
    <brk id="57" max="1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dimension ref="A1:DE133"/>
  <sheetViews>
    <sheetView view="pageBreakPreview" zoomScale="80" zoomScaleNormal="80" zoomScaleSheetLayoutView="80" workbookViewId="0">
      <pane xSplit="8" ySplit="3" topLeftCell="I4" activePane="bottomRight" state="frozen"/>
      <selection activeCell="A2" sqref="A2"/>
      <selection pane="topRight" activeCell="A2" sqref="A2"/>
      <selection pane="bottomLeft" activeCell="A2" sqref="A2"/>
      <selection pane="bottomRight" activeCell="A2" sqref="A2"/>
    </sheetView>
  </sheetViews>
  <sheetFormatPr defaultRowHeight="12.75" outlineLevelCol="2" x14ac:dyDescent="0.2"/>
  <cols>
    <col min="1" max="1" width="42" customWidth="1"/>
    <col min="2" max="6" width="7.7109375" hidden="1" customWidth="1"/>
    <col min="7" max="8" width="7.7109375" hidden="1" customWidth="1" outlineLevel="1"/>
    <col min="9" max="9" width="7.7109375" hidden="1" customWidth="1" outlineLevel="1" collapsed="1"/>
    <col min="10" max="12" width="7.7109375" hidden="1" customWidth="1" outlineLevel="2"/>
    <col min="13" max="13" width="7.7109375" hidden="1" customWidth="1" outlineLevel="1"/>
    <col min="14" max="16" width="7.7109375" hidden="1" customWidth="1" outlineLevel="2"/>
    <col min="17" max="17" width="7.7109375" hidden="1" customWidth="1" outlineLevel="1"/>
    <col min="18" max="20" width="7.7109375" hidden="1" customWidth="1" outlineLevel="2"/>
    <col min="21" max="21" width="7.7109375" hidden="1" customWidth="1" outlineLevel="1"/>
    <col min="22" max="24" width="7.7109375" hidden="1" customWidth="1" outlineLevel="2"/>
    <col min="25" max="25" width="7.7109375" hidden="1" customWidth="1" outlineLevel="1"/>
    <col min="26" max="28" width="7.7109375" hidden="1" customWidth="1" outlineLevel="2"/>
    <col min="29" max="29" width="7.7109375" hidden="1" customWidth="1" outlineLevel="1"/>
    <col min="30" max="32" width="7.7109375" hidden="1" customWidth="1" outlineLevel="2"/>
    <col min="33" max="33" width="7.7109375" hidden="1" customWidth="1" outlineLevel="1"/>
    <col min="34" max="36" width="7.7109375" hidden="1" customWidth="1" outlineLevel="2"/>
    <col min="37" max="37" width="7.7109375" hidden="1" customWidth="1" outlineLevel="1"/>
    <col min="38" max="40" width="7.7109375" hidden="1" customWidth="1" outlineLevel="2"/>
    <col min="41" max="44" width="7.7109375" hidden="1" customWidth="1" outlineLevel="1"/>
    <col min="45" max="45" width="7.7109375" customWidth="1" collapsed="1"/>
    <col min="46" max="48" width="7.7109375" hidden="1" customWidth="1" outlineLevel="1"/>
    <col min="49" max="49" width="7.7109375" customWidth="1" collapsed="1"/>
    <col min="50" max="52" width="7.7109375" hidden="1" customWidth="1" outlineLevel="1"/>
    <col min="53" max="53" width="7.7109375" customWidth="1" collapsed="1"/>
    <col min="54" max="56" width="7.7109375" hidden="1" customWidth="1" outlineLevel="1"/>
    <col min="57" max="57" width="7.7109375" customWidth="1" collapsed="1"/>
    <col min="58" max="60" width="7.7109375" hidden="1" customWidth="1" outlineLevel="1"/>
    <col min="61" max="61" width="7.7109375" customWidth="1" collapsed="1"/>
    <col min="62" max="63" width="7.7109375" hidden="1" customWidth="1" outlineLevel="1"/>
    <col min="64" max="64" width="7.28515625" hidden="1" customWidth="1" outlineLevel="1"/>
    <col min="65" max="65" width="7.7109375" customWidth="1" collapsed="1"/>
    <col min="66" max="68" width="7.7109375" hidden="1" customWidth="1" outlineLevel="1" collapsed="1"/>
    <col min="69" max="69" width="7.7109375" customWidth="1" collapsed="1"/>
    <col min="70" max="72" width="7.7109375" hidden="1" customWidth="1" outlineLevel="1" collapsed="1"/>
    <col min="73" max="73" width="7.7109375" customWidth="1" collapsed="1"/>
    <col min="74" max="76" width="7.7109375" hidden="1" customWidth="1" outlineLevel="1" collapsed="1"/>
    <col min="77" max="77" width="7.7109375" customWidth="1" collapsed="1"/>
    <col min="78" max="80" width="7.7109375" hidden="1" customWidth="1" outlineLevel="1" collapsed="1"/>
    <col min="81" max="81" width="7.7109375" customWidth="1" collapsed="1"/>
    <col min="82" max="84" width="7.7109375" hidden="1" customWidth="1" outlineLevel="1" collapsed="1"/>
    <col min="85" max="85" width="7.7109375" customWidth="1" collapsed="1"/>
    <col min="86" max="86" width="7.7109375" style="8" hidden="1" customWidth="1" outlineLevel="1"/>
    <col min="87" max="88" width="7.7109375" style="8" hidden="1" customWidth="1" outlineLevel="1" collapsed="1"/>
    <col min="89" max="89" width="7.7109375" style="8" customWidth="1" collapsed="1"/>
    <col min="90" max="92" width="7.7109375" style="8" hidden="1" customWidth="1" outlineLevel="1" collapsed="1"/>
    <col min="93" max="93" width="7.7109375" style="8" customWidth="1" collapsed="1"/>
    <col min="94" max="96" width="7.7109375" style="8" hidden="1" customWidth="1" outlineLevel="1" collapsed="1"/>
    <col min="97" max="97" width="7.7109375" style="8" customWidth="1" collapsed="1"/>
    <col min="98" max="98" width="7.7109375" style="8" hidden="1" customWidth="1" outlineLevel="2" collapsed="1"/>
    <col min="99" max="100" width="7.7109375" style="8" hidden="1" customWidth="1" outlineLevel="2"/>
    <col min="101" max="101" width="7.7109375" style="8" customWidth="1" collapsed="1"/>
    <col min="102" max="102" width="7.7109375" style="8" hidden="1" customWidth="1" outlineLevel="1"/>
    <col min="103" max="104" width="0" hidden="1" customWidth="1" outlineLevel="1"/>
    <col min="105" max="105" width="8.85546875" collapsed="1"/>
  </cols>
  <sheetData>
    <row r="1" spans="1:104" s="2" customFormat="1" ht="20.100000000000001" customHeight="1" x14ac:dyDescent="0.2">
      <c r="A1" s="132" t="str">
        <f>Index!B90</f>
        <v>Table 10a :   FSM commercial banking survey, FY2004-FY2018</v>
      </c>
      <c r="CI1" s="745"/>
      <c r="CJ1" s="745"/>
      <c r="CK1" s="745"/>
      <c r="CL1" s="746"/>
      <c r="CM1" s="746"/>
      <c r="CN1" s="746"/>
      <c r="CO1" s="746"/>
      <c r="CP1" s="746"/>
      <c r="CQ1" s="746"/>
      <c r="CR1" s="746"/>
      <c r="CS1" s="746"/>
      <c r="CT1" s="746"/>
      <c r="CU1" s="746"/>
      <c r="CV1" s="746"/>
      <c r="CW1" s="746"/>
      <c r="CX1" s="746"/>
    </row>
    <row r="2" spans="1:104" s="2" customFormat="1" ht="20.100000000000001" customHeight="1" x14ac:dyDescent="0.2">
      <c r="A2" s="158" t="s">
        <v>397</v>
      </c>
      <c r="B2" s="69">
        <v>1990</v>
      </c>
      <c r="C2" s="69">
        <v>1991</v>
      </c>
      <c r="D2" s="69">
        <v>1992</v>
      </c>
      <c r="E2" s="69">
        <v>1993</v>
      </c>
      <c r="F2" s="70">
        <v>1994</v>
      </c>
      <c r="G2" s="70">
        <v>1995</v>
      </c>
      <c r="H2" s="70">
        <v>1995</v>
      </c>
      <c r="I2" s="70">
        <v>1995</v>
      </c>
      <c r="J2" s="70">
        <v>1995</v>
      </c>
      <c r="K2" s="70">
        <v>1996</v>
      </c>
      <c r="L2" s="70">
        <v>1996</v>
      </c>
      <c r="M2" s="70">
        <v>1996</v>
      </c>
      <c r="N2" s="70">
        <v>1996</v>
      </c>
      <c r="O2" s="70">
        <v>1997</v>
      </c>
      <c r="P2" s="70">
        <v>1997</v>
      </c>
      <c r="Q2" s="70">
        <v>1997</v>
      </c>
      <c r="R2" s="70">
        <v>1997</v>
      </c>
      <c r="S2" s="70">
        <v>1998</v>
      </c>
      <c r="T2" s="70">
        <v>1998</v>
      </c>
      <c r="U2" s="70">
        <v>1998</v>
      </c>
      <c r="V2" s="70">
        <v>1998</v>
      </c>
      <c r="W2" s="70">
        <v>1999</v>
      </c>
      <c r="X2" s="70">
        <v>1999</v>
      </c>
      <c r="Y2" s="71">
        <v>1999</v>
      </c>
      <c r="Z2" s="71">
        <v>1999</v>
      </c>
      <c r="AA2" s="71">
        <v>2000</v>
      </c>
      <c r="AB2" s="71">
        <v>2000</v>
      </c>
      <c r="AC2" s="71">
        <v>2000</v>
      </c>
      <c r="AD2" s="71">
        <v>2000</v>
      </c>
      <c r="AE2" s="71">
        <v>2001</v>
      </c>
      <c r="AF2" s="71">
        <v>2001</v>
      </c>
      <c r="AG2" s="71">
        <v>2001</v>
      </c>
      <c r="AH2" s="71">
        <v>2001</v>
      </c>
      <c r="AI2" s="71">
        <v>2002</v>
      </c>
      <c r="AJ2" s="72">
        <v>2002</v>
      </c>
      <c r="AK2" s="72">
        <v>2002</v>
      </c>
      <c r="AL2" s="72">
        <v>2002</v>
      </c>
      <c r="AM2" s="72">
        <v>2003</v>
      </c>
      <c r="AN2" s="72">
        <v>2003</v>
      </c>
      <c r="AO2" s="72">
        <v>2003</v>
      </c>
      <c r="AP2" s="72">
        <v>2003</v>
      </c>
      <c r="AQ2" s="72">
        <v>2004</v>
      </c>
      <c r="AR2" s="72">
        <v>2004</v>
      </c>
      <c r="AS2" s="72">
        <v>2004</v>
      </c>
      <c r="AT2" s="72">
        <v>2004</v>
      </c>
      <c r="AU2" s="72">
        <v>2005</v>
      </c>
      <c r="AV2" s="72">
        <v>2005</v>
      </c>
      <c r="AW2" s="72">
        <v>2005</v>
      </c>
      <c r="AX2" s="72">
        <v>2005</v>
      </c>
      <c r="AY2" s="72">
        <v>2006</v>
      </c>
      <c r="AZ2" s="72">
        <v>2006</v>
      </c>
      <c r="BA2" s="72">
        <v>2006</v>
      </c>
      <c r="BB2" s="72">
        <v>2006</v>
      </c>
      <c r="BC2" s="72">
        <v>2007</v>
      </c>
      <c r="BD2" s="72">
        <v>2007</v>
      </c>
      <c r="BE2" s="72">
        <v>2007</v>
      </c>
      <c r="BF2" s="72">
        <v>2007</v>
      </c>
      <c r="BG2" s="72">
        <v>2008</v>
      </c>
      <c r="BH2" s="72">
        <v>2008</v>
      </c>
      <c r="BI2" s="72">
        <v>2008</v>
      </c>
      <c r="BJ2" s="72">
        <v>2008</v>
      </c>
      <c r="BK2" s="72">
        <v>2009</v>
      </c>
      <c r="BL2" s="72">
        <v>2009</v>
      </c>
      <c r="BM2" s="72">
        <v>2009</v>
      </c>
      <c r="BN2" s="72">
        <v>2010</v>
      </c>
      <c r="BO2" s="72">
        <v>2010</v>
      </c>
      <c r="BP2" s="72">
        <v>2010</v>
      </c>
      <c r="BQ2" s="72">
        <v>2010</v>
      </c>
      <c r="BR2" s="72">
        <v>2010</v>
      </c>
      <c r="BS2" s="72">
        <v>2011</v>
      </c>
      <c r="BT2" s="72">
        <v>2011</v>
      </c>
      <c r="BU2" s="72">
        <v>2011</v>
      </c>
      <c r="BV2" s="72">
        <v>2011</v>
      </c>
      <c r="BW2" s="72">
        <v>2012</v>
      </c>
      <c r="BX2" s="72">
        <v>2012</v>
      </c>
      <c r="BY2" s="72">
        <v>2012</v>
      </c>
      <c r="BZ2" s="72">
        <v>2012</v>
      </c>
      <c r="CA2" s="72">
        <v>2013</v>
      </c>
      <c r="CB2" s="72">
        <v>2013</v>
      </c>
      <c r="CC2" s="72">
        <v>2013</v>
      </c>
      <c r="CD2" s="72">
        <v>2013</v>
      </c>
      <c r="CE2" s="72">
        <v>2014</v>
      </c>
      <c r="CF2" s="72">
        <v>2014</v>
      </c>
      <c r="CG2" s="72">
        <v>2014</v>
      </c>
      <c r="CH2" s="72">
        <v>2014</v>
      </c>
      <c r="CI2" s="747">
        <v>2015</v>
      </c>
      <c r="CJ2" s="747">
        <v>2015</v>
      </c>
      <c r="CK2" s="747">
        <v>2015</v>
      </c>
      <c r="CL2" s="747">
        <v>2015</v>
      </c>
      <c r="CM2" s="747">
        <v>2016</v>
      </c>
      <c r="CN2" s="747">
        <v>2016</v>
      </c>
      <c r="CO2" s="747">
        <v>2016</v>
      </c>
      <c r="CP2" s="747">
        <v>2016</v>
      </c>
      <c r="CQ2" s="747">
        <v>2017</v>
      </c>
      <c r="CR2" s="747">
        <v>2017</v>
      </c>
      <c r="CS2" s="747">
        <v>2017</v>
      </c>
      <c r="CT2" s="747">
        <v>2017</v>
      </c>
      <c r="CU2" s="747">
        <v>2018</v>
      </c>
      <c r="CV2" s="747">
        <v>2018</v>
      </c>
      <c r="CW2" s="747">
        <v>2018</v>
      </c>
      <c r="CX2" s="747">
        <v>2018</v>
      </c>
    </row>
    <row r="3" spans="1:104" s="2" customFormat="1" ht="20.100000000000001" customHeight="1" x14ac:dyDescent="0.2">
      <c r="A3" s="43"/>
      <c r="B3" s="73" t="s">
        <v>108</v>
      </c>
      <c r="C3" s="73" t="s">
        <v>108</v>
      </c>
      <c r="D3" s="73" t="s">
        <v>108</v>
      </c>
      <c r="E3" s="73" t="s">
        <v>108</v>
      </c>
      <c r="F3" s="74" t="s">
        <v>108</v>
      </c>
      <c r="G3" s="74" t="s">
        <v>109</v>
      </c>
      <c r="H3" s="74" t="s">
        <v>110</v>
      </c>
      <c r="I3" s="75" t="s">
        <v>111</v>
      </c>
      <c r="J3" s="75" t="s">
        <v>108</v>
      </c>
      <c r="K3" s="75" t="s">
        <v>109</v>
      </c>
      <c r="L3" s="75" t="s">
        <v>110</v>
      </c>
      <c r="M3" s="75" t="s">
        <v>111</v>
      </c>
      <c r="N3" s="75" t="s">
        <v>108</v>
      </c>
      <c r="O3" s="75" t="s">
        <v>109</v>
      </c>
      <c r="P3" s="75" t="s">
        <v>110</v>
      </c>
      <c r="Q3" s="74" t="s">
        <v>111</v>
      </c>
      <c r="R3" s="74" t="s">
        <v>108</v>
      </c>
      <c r="S3" s="74" t="s">
        <v>109</v>
      </c>
      <c r="T3" s="74" t="s">
        <v>110</v>
      </c>
      <c r="U3" s="74" t="s">
        <v>111</v>
      </c>
      <c r="V3" s="74" t="s">
        <v>108</v>
      </c>
      <c r="W3" s="74" t="s">
        <v>112</v>
      </c>
      <c r="X3" s="74" t="s">
        <v>110</v>
      </c>
      <c r="Y3" s="75" t="s">
        <v>111</v>
      </c>
      <c r="Z3" s="75" t="s">
        <v>108</v>
      </c>
      <c r="AA3" s="75" t="s">
        <v>112</v>
      </c>
      <c r="AB3" s="75" t="s">
        <v>110</v>
      </c>
      <c r="AC3" s="75" t="s">
        <v>111</v>
      </c>
      <c r="AD3" s="75" t="s">
        <v>108</v>
      </c>
      <c r="AE3" s="75" t="s">
        <v>112</v>
      </c>
      <c r="AF3" s="74" t="s">
        <v>110</v>
      </c>
      <c r="AG3" s="74" t="s">
        <v>111</v>
      </c>
      <c r="AH3" s="74" t="s">
        <v>108</v>
      </c>
      <c r="AI3" s="74" t="s">
        <v>112</v>
      </c>
      <c r="AJ3" s="74" t="s">
        <v>110</v>
      </c>
      <c r="AK3" s="74" t="s">
        <v>111</v>
      </c>
      <c r="AL3" s="74" t="s">
        <v>108</v>
      </c>
      <c r="AM3" s="74" t="s">
        <v>112</v>
      </c>
      <c r="AN3" s="74" t="s">
        <v>110</v>
      </c>
      <c r="AO3" s="74" t="s">
        <v>111</v>
      </c>
      <c r="AP3" s="74" t="s">
        <v>108</v>
      </c>
      <c r="AQ3" s="74" t="s">
        <v>112</v>
      </c>
      <c r="AR3" s="74" t="s">
        <v>113</v>
      </c>
      <c r="AS3" s="74" t="s">
        <v>111</v>
      </c>
      <c r="AT3" s="74" t="s">
        <v>108</v>
      </c>
      <c r="AU3" s="74" t="s">
        <v>112</v>
      </c>
      <c r="AV3" s="74" t="s">
        <v>113</v>
      </c>
      <c r="AW3" s="74" t="s">
        <v>111</v>
      </c>
      <c r="AX3" s="74" t="s">
        <v>108</v>
      </c>
      <c r="AY3" s="74" t="s">
        <v>112</v>
      </c>
      <c r="AZ3" s="74" t="s">
        <v>110</v>
      </c>
      <c r="BA3" s="74" t="s">
        <v>111</v>
      </c>
      <c r="BB3" s="74" t="s">
        <v>108</v>
      </c>
      <c r="BC3" s="74" t="s">
        <v>112</v>
      </c>
      <c r="BD3" s="74" t="s">
        <v>110</v>
      </c>
      <c r="BE3" s="74" t="s">
        <v>111</v>
      </c>
      <c r="BF3" s="74" t="s">
        <v>108</v>
      </c>
      <c r="BG3" s="74" t="s">
        <v>112</v>
      </c>
      <c r="BH3" s="74" t="s">
        <v>110</v>
      </c>
      <c r="BI3" s="74" t="s">
        <v>111</v>
      </c>
      <c r="BJ3" s="74" t="s">
        <v>108</v>
      </c>
      <c r="BK3" s="74" t="s">
        <v>112</v>
      </c>
      <c r="BL3" s="74" t="s">
        <v>110</v>
      </c>
      <c r="BM3" s="74" t="s">
        <v>111</v>
      </c>
      <c r="BN3" s="74" t="s">
        <v>108</v>
      </c>
      <c r="BO3" s="74" t="s">
        <v>112</v>
      </c>
      <c r="BP3" s="74" t="s">
        <v>110</v>
      </c>
      <c r="BQ3" s="74" t="s">
        <v>111</v>
      </c>
      <c r="BR3" s="74" t="s">
        <v>108</v>
      </c>
      <c r="BS3" s="74" t="s">
        <v>112</v>
      </c>
      <c r="BT3" s="74" t="s">
        <v>110</v>
      </c>
      <c r="BU3" s="74" t="s">
        <v>111</v>
      </c>
      <c r="BV3" s="74" t="s">
        <v>108</v>
      </c>
      <c r="BW3" s="74" t="s">
        <v>112</v>
      </c>
      <c r="BX3" s="74" t="s">
        <v>110</v>
      </c>
      <c r="BY3" s="74" t="s">
        <v>111</v>
      </c>
      <c r="BZ3" s="74" t="s">
        <v>108</v>
      </c>
      <c r="CA3" s="74" t="s">
        <v>112</v>
      </c>
      <c r="CB3" s="74" t="s">
        <v>110</v>
      </c>
      <c r="CC3" s="74" t="s">
        <v>111</v>
      </c>
      <c r="CD3" s="74" t="s">
        <v>108</v>
      </c>
      <c r="CE3" s="74" t="s">
        <v>112</v>
      </c>
      <c r="CF3" s="74" t="s">
        <v>110</v>
      </c>
      <c r="CG3" s="74" t="s">
        <v>111</v>
      </c>
      <c r="CH3" s="74" t="s">
        <v>108</v>
      </c>
      <c r="CI3" s="748" t="s">
        <v>112</v>
      </c>
      <c r="CJ3" s="748" t="s">
        <v>110</v>
      </c>
      <c r="CK3" s="748" t="s">
        <v>111</v>
      </c>
      <c r="CL3" s="748" t="s">
        <v>108</v>
      </c>
      <c r="CM3" s="74" t="s">
        <v>112</v>
      </c>
      <c r="CN3" s="74" t="s">
        <v>110</v>
      </c>
      <c r="CO3" s="74" t="s">
        <v>111</v>
      </c>
      <c r="CP3" s="74" t="s">
        <v>108</v>
      </c>
      <c r="CQ3" s="74" t="s">
        <v>112</v>
      </c>
      <c r="CR3" s="74" t="s">
        <v>110</v>
      </c>
      <c r="CS3" s="74" t="s">
        <v>111</v>
      </c>
      <c r="CT3" s="74" t="s">
        <v>108</v>
      </c>
      <c r="CU3" s="74" t="s">
        <v>112</v>
      </c>
      <c r="CV3" s="74" t="s">
        <v>110</v>
      </c>
      <c r="CW3" s="74" t="s">
        <v>111</v>
      </c>
      <c r="CX3" s="74" t="s">
        <v>108</v>
      </c>
    </row>
    <row r="4" spans="1:104" s="76" customFormat="1" ht="24.95" customHeight="1" x14ac:dyDescent="0.2">
      <c r="A4" s="76" t="s">
        <v>114</v>
      </c>
      <c r="B4" s="77">
        <v>29.373000000000001</v>
      </c>
      <c r="C4" s="78">
        <v>38.027999999999999</v>
      </c>
      <c r="D4" s="78">
        <v>47.027000000000001</v>
      </c>
      <c r="E4" s="78">
        <v>129.13</v>
      </c>
      <c r="F4" s="78">
        <v>126.251</v>
      </c>
      <c r="G4" s="78">
        <v>129.392</v>
      </c>
      <c r="H4" s="78">
        <v>128.727</v>
      </c>
      <c r="I4" s="78">
        <v>128.661</v>
      </c>
      <c r="J4" s="78">
        <v>129.435</v>
      </c>
      <c r="K4" s="78">
        <v>130.24700000000001</v>
      </c>
      <c r="L4" s="78">
        <v>129.029</v>
      </c>
      <c r="M4" s="78">
        <v>127.843</v>
      </c>
      <c r="N4" s="78">
        <v>134.41999999999999</v>
      </c>
      <c r="O4" s="78">
        <v>120.399</v>
      </c>
      <c r="P4" s="78">
        <v>117.905</v>
      </c>
      <c r="Q4" s="78">
        <v>123.76900000000001</v>
      </c>
      <c r="R4" s="78">
        <v>135.495</v>
      </c>
      <c r="S4" s="78">
        <v>134.137</v>
      </c>
      <c r="T4" s="78">
        <v>139.25800000000001</v>
      </c>
      <c r="U4" s="78">
        <v>135.76499999999999</v>
      </c>
      <c r="V4" s="78">
        <v>135.99700000000001</v>
      </c>
      <c r="W4" s="78">
        <v>132.24100000000001</v>
      </c>
      <c r="X4" s="78">
        <v>131.76</v>
      </c>
      <c r="Y4" s="78">
        <v>134.179</v>
      </c>
      <c r="Z4" s="78">
        <v>141.32900000000001</v>
      </c>
      <c r="AA4" s="78">
        <v>142.97</v>
      </c>
      <c r="AB4" s="78">
        <v>139.851</v>
      </c>
      <c r="AC4" s="78">
        <v>136.958</v>
      </c>
      <c r="AD4" s="78">
        <v>139.11600000000001</v>
      </c>
      <c r="AE4" s="78">
        <v>139.28399999999999</v>
      </c>
      <c r="AF4" s="78">
        <v>140.07599999999999</v>
      </c>
      <c r="AG4" s="78">
        <v>138.64599999999999</v>
      </c>
      <c r="AH4" s="78">
        <v>142.845</v>
      </c>
      <c r="AI4" s="78">
        <v>137.86699999999999</v>
      </c>
      <c r="AJ4" s="78">
        <v>130.77500000000001</v>
      </c>
      <c r="AK4" s="78">
        <v>128.32900000000001</v>
      </c>
      <c r="AL4" s="78">
        <v>139.274</v>
      </c>
      <c r="AM4" s="78">
        <v>144.876</v>
      </c>
      <c r="AN4" s="78">
        <v>138.76499999999999</v>
      </c>
      <c r="AO4" s="78">
        <v>137.078</v>
      </c>
      <c r="AP4" s="78">
        <v>132.82599999999999</v>
      </c>
      <c r="AQ4" s="78">
        <v>138.108</v>
      </c>
      <c r="AR4" s="78">
        <v>139.05000000000001</v>
      </c>
      <c r="AS4" s="78">
        <v>131.215</v>
      </c>
      <c r="AT4" s="78">
        <v>135.85499999999999</v>
      </c>
      <c r="AU4" s="78">
        <v>132.905</v>
      </c>
      <c r="AV4" s="78">
        <v>135.53399999999999</v>
      </c>
      <c r="AW4" s="78">
        <v>128.429</v>
      </c>
      <c r="AX4" s="78">
        <v>135.68600000000001</v>
      </c>
      <c r="AY4" s="78">
        <v>136.084</v>
      </c>
      <c r="AZ4" s="78">
        <v>135.446</v>
      </c>
      <c r="BA4" s="78">
        <v>132.43100000000001</v>
      </c>
      <c r="BB4" s="78">
        <v>135.68899999999999</v>
      </c>
      <c r="BC4" s="78">
        <v>135.65600000000001</v>
      </c>
      <c r="BD4" s="78">
        <v>140.999</v>
      </c>
      <c r="BE4" s="78">
        <v>139.411</v>
      </c>
      <c r="BF4" s="78">
        <v>143.316</v>
      </c>
      <c r="BG4" s="78">
        <v>143.92400000000001</v>
      </c>
      <c r="BH4" s="78">
        <v>148.024</v>
      </c>
      <c r="BI4" s="78">
        <v>142.625</v>
      </c>
      <c r="BJ4" s="78">
        <v>152.80799999999999</v>
      </c>
      <c r="BK4" s="78">
        <v>156.62200000000001</v>
      </c>
      <c r="BL4" s="78">
        <v>152.905</v>
      </c>
      <c r="BM4" s="78">
        <v>155.69300000000001</v>
      </c>
      <c r="BN4" s="78">
        <v>167.75200000000001</v>
      </c>
      <c r="BO4" s="78">
        <v>167.767</v>
      </c>
      <c r="BP4" s="78">
        <v>171.38800000000001</v>
      </c>
      <c r="BQ4" s="78">
        <v>178.416</v>
      </c>
      <c r="BR4" s="78">
        <v>180.45599999999999</v>
      </c>
      <c r="BS4" s="78">
        <v>188.06100000000001</v>
      </c>
      <c r="BT4" s="78">
        <v>182.47399999999999</v>
      </c>
      <c r="BU4" s="78">
        <v>190.05699999999999</v>
      </c>
      <c r="BV4" s="78">
        <v>196.19800000000001</v>
      </c>
      <c r="BW4" s="78">
        <v>213.625</v>
      </c>
      <c r="BX4" s="78">
        <v>218.422</v>
      </c>
      <c r="BY4" s="78">
        <v>228.08699999999999</v>
      </c>
      <c r="BZ4" s="78">
        <v>218.667</v>
      </c>
      <c r="CA4" s="78">
        <v>229.39599999999999</v>
      </c>
      <c r="CB4" s="78">
        <v>231.64</v>
      </c>
      <c r="CC4" s="78">
        <v>237.71</v>
      </c>
      <c r="CD4" s="78">
        <v>244.667</v>
      </c>
      <c r="CE4" s="658">
        <v>257.14800000000002</v>
      </c>
      <c r="CF4" s="658">
        <v>262.93599999999998</v>
      </c>
      <c r="CG4" s="658">
        <v>270.39499999999998</v>
      </c>
      <c r="CH4" s="658">
        <v>262.89699999999999</v>
      </c>
      <c r="CI4" s="749">
        <v>262.89699999999999</v>
      </c>
      <c r="CJ4" s="314">
        <v>274.47500000000002</v>
      </c>
      <c r="CK4" s="749">
        <v>281.10500000000002</v>
      </c>
      <c r="CL4" s="750">
        <f t="shared" ref="CL4:CN4" si="0">CL5+CL8+CL11</f>
        <v>263.33199999999999</v>
      </c>
      <c r="CM4" s="750">
        <f t="shared" si="0"/>
        <v>283.08199999999994</v>
      </c>
      <c r="CN4" s="750">
        <f t="shared" si="0"/>
        <v>293.25599999999997</v>
      </c>
      <c r="CO4" s="750">
        <f>CO5+CO8+CO11</f>
        <v>288.37299999999993</v>
      </c>
      <c r="CP4" s="750">
        <v>313.91399999999999</v>
      </c>
      <c r="CQ4" s="750">
        <v>318.072</v>
      </c>
      <c r="CR4" s="750">
        <v>340.77699999999999</v>
      </c>
      <c r="CS4" s="750">
        <v>351.18299999999999</v>
      </c>
      <c r="CT4" s="750">
        <v>333.85500000000002</v>
      </c>
      <c r="CU4" s="750">
        <v>341.21800000000002</v>
      </c>
      <c r="CV4" s="750">
        <v>371.42099999999999</v>
      </c>
      <c r="CW4" s="750">
        <v>369.51600000000002</v>
      </c>
      <c r="CX4" s="750">
        <v>362.21300000000002</v>
      </c>
      <c r="CY4" s="2"/>
      <c r="CZ4" s="2"/>
    </row>
    <row r="5" spans="1:104" s="2" customFormat="1" ht="15" customHeight="1" x14ac:dyDescent="0.2">
      <c r="A5" s="79" t="s">
        <v>115</v>
      </c>
      <c r="B5" s="80"/>
      <c r="C5" s="81"/>
      <c r="D5" s="81"/>
      <c r="E5" s="81"/>
      <c r="F5" s="81"/>
      <c r="G5" s="81"/>
      <c r="H5" s="81"/>
      <c r="I5" s="81">
        <v>75.811999999999998</v>
      </c>
      <c r="J5" s="81">
        <v>72.912999999999997</v>
      </c>
      <c r="K5" s="81">
        <v>76.188000000000002</v>
      </c>
      <c r="L5" s="81">
        <v>75.881</v>
      </c>
      <c r="M5" s="81">
        <v>75.823999999999998</v>
      </c>
      <c r="N5" s="81">
        <v>83.944000000000003</v>
      </c>
      <c r="O5" s="81">
        <v>71.917000000000002</v>
      </c>
      <c r="P5" s="81">
        <v>71.108000000000004</v>
      </c>
      <c r="Q5" s="81">
        <v>78.363</v>
      </c>
      <c r="R5" s="81">
        <v>86.403000000000006</v>
      </c>
      <c r="S5" s="81">
        <v>85.186999999999998</v>
      </c>
      <c r="T5" s="81">
        <v>87.233000000000004</v>
      </c>
      <c r="U5" s="81">
        <v>83.777000000000001</v>
      </c>
      <c r="V5" s="81">
        <v>82.840999999999994</v>
      </c>
      <c r="W5" s="81">
        <v>79.200999999999993</v>
      </c>
      <c r="X5" s="81">
        <v>77.519000000000005</v>
      </c>
      <c r="Y5" s="81">
        <v>80.567999999999998</v>
      </c>
      <c r="Z5" s="81">
        <v>83.06</v>
      </c>
      <c r="AA5" s="81">
        <v>84.844999999999999</v>
      </c>
      <c r="AB5" s="81">
        <v>82.63</v>
      </c>
      <c r="AC5" s="81">
        <v>81.150999999999996</v>
      </c>
      <c r="AD5" s="81">
        <v>82.757000000000005</v>
      </c>
      <c r="AE5" s="81">
        <v>83.084999999999994</v>
      </c>
      <c r="AF5" s="81">
        <v>84.295000000000002</v>
      </c>
      <c r="AG5" s="81">
        <v>82.198999999999998</v>
      </c>
      <c r="AH5" s="81">
        <v>84.450999999999993</v>
      </c>
      <c r="AI5" s="81">
        <v>82.71</v>
      </c>
      <c r="AJ5" s="81">
        <v>79.912000000000006</v>
      </c>
      <c r="AK5" s="81">
        <v>83.492999999999995</v>
      </c>
      <c r="AL5" s="81">
        <v>98.765000000000001</v>
      </c>
      <c r="AM5" s="81">
        <v>108.762</v>
      </c>
      <c r="AN5" s="81">
        <v>106.74299999999999</v>
      </c>
      <c r="AO5" s="81">
        <v>107.672</v>
      </c>
      <c r="AP5" s="81">
        <v>105.529</v>
      </c>
      <c r="AQ5" s="81">
        <v>112.074</v>
      </c>
      <c r="AR5" s="81">
        <v>113.55200000000001</v>
      </c>
      <c r="AS5" s="81">
        <v>104.435</v>
      </c>
      <c r="AT5" s="81">
        <v>107.003</v>
      </c>
      <c r="AU5" s="81">
        <v>104.41500000000001</v>
      </c>
      <c r="AV5" s="81">
        <v>105.79300000000001</v>
      </c>
      <c r="AW5" s="81">
        <v>97.182000000000002</v>
      </c>
      <c r="AX5" s="81">
        <v>100.959</v>
      </c>
      <c r="AY5" s="81">
        <v>103.404</v>
      </c>
      <c r="AZ5" s="81">
        <v>100.508</v>
      </c>
      <c r="BA5" s="81">
        <v>96.188000000000002</v>
      </c>
      <c r="BB5" s="81">
        <v>95.61</v>
      </c>
      <c r="BC5" s="81">
        <v>95.24</v>
      </c>
      <c r="BD5" s="81">
        <v>101.021</v>
      </c>
      <c r="BE5" s="81">
        <v>97.543999999999997</v>
      </c>
      <c r="BF5" s="81">
        <v>97.835999999999999</v>
      </c>
      <c r="BG5" s="81">
        <v>100.212</v>
      </c>
      <c r="BH5" s="81">
        <v>99.835999999999999</v>
      </c>
      <c r="BI5" s="81">
        <v>86.921999999999997</v>
      </c>
      <c r="BJ5" s="81">
        <v>96.671999999999997</v>
      </c>
      <c r="BK5" s="81">
        <v>105.054</v>
      </c>
      <c r="BL5" s="81">
        <v>100.51</v>
      </c>
      <c r="BM5" s="81">
        <v>102.229</v>
      </c>
      <c r="BN5" s="81">
        <v>108.099</v>
      </c>
      <c r="BO5" s="81">
        <v>106.214</v>
      </c>
      <c r="BP5" s="81">
        <v>109.661</v>
      </c>
      <c r="BQ5" s="81">
        <v>115.33</v>
      </c>
      <c r="BR5" s="81">
        <v>115.096</v>
      </c>
      <c r="BS5" s="81">
        <v>124</v>
      </c>
      <c r="BT5" s="81">
        <v>118.155</v>
      </c>
      <c r="BU5" s="81">
        <v>127.134</v>
      </c>
      <c r="BV5" s="81">
        <v>132.43899999999999</v>
      </c>
      <c r="BW5" s="81">
        <v>149.88300000000001</v>
      </c>
      <c r="BX5" s="81">
        <v>153.35900000000001</v>
      </c>
      <c r="BY5" s="81">
        <v>163.613</v>
      </c>
      <c r="BZ5" s="81">
        <v>153.446</v>
      </c>
      <c r="CA5" s="81">
        <v>165.24700000000001</v>
      </c>
      <c r="CB5" s="81">
        <v>168.709</v>
      </c>
      <c r="CC5" s="81">
        <v>176.18799999999999</v>
      </c>
      <c r="CD5" s="81">
        <v>180.262</v>
      </c>
      <c r="CE5" s="659">
        <v>194.184</v>
      </c>
      <c r="CF5" s="659">
        <v>198.92099999999999</v>
      </c>
      <c r="CG5" s="659">
        <v>202.09100000000001</v>
      </c>
      <c r="CH5" s="659">
        <v>193.126</v>
      </c>
      <c r="CI5" s="751">
        <v>193.126</v>
      </c>
      <c r="CJ5" s="752">
        <v>203.71299999999999</v>
      </c>
      <c r="CK5" s="752">
        <v>204.65700000000001</v>
      </c>
      <c r="CL5" s="754">
        <f t="shared" ref="CL5:CN5" si="1">SUM(CL6:CL7)</f>
        <v>177.45099999999999</v>
      </c>
      <c r="CM5" s="754">
        <f t="shared" si="1"/>
        <v>196.99499999999998</v>
      </c>
      <c r="CN5" s="754">
        <f t="shared" si="1"/>
        <v>209.84</v>
      </c>
      <c r="CO5" s="754">
        <f>SUM(CO6:CO7)</f>
        <v>207.76</v>
      </c>
      <c r="CP5" s="754">
        <v>230.81200000000001</v>
      </c>
      <c r="CQ5" s="754">
        <v>235.67099999999999</v>
      </c>
      <c r="CR5" s="754">
        <v>260.32499999999999</v>
      </c>
      <c r="CS5" s="754">
        <v>269.185</v>
      </c>
      <c r="CT5" s="754">
        <v>254.31899999999999</v>
      </c>
      <c r="CU5" s="754">
        <v>258.58600000000001</v>
      </c>
      <c r="CV5" s="754">
        <v>288.767</v>
      </c>
      <c r="CW5" s="754">
        <v>288.21300000000002</v>
      </c>
      <c r="CX5" s="754">
        <v>276.572</v>
      </c>
    </row>
    <row r="6" spans="1:104" s="2" customFormat="1" ht="15" customHeight="1" x14ac:dyDescent="0.2">
      <c r="A6" s="83" t="s">
        <v>116</v>
      </c>
      <c r="B6" s="80"/>
      <c r="C6" s="81"/>
      <c r="D6" s="81"/>
      <c r="E6" s="81"/>
      <c r="F6" s="81"/>
      <c r="G6" s="81"/>
      <c r="H6" s="81"/>
      <c r="I6" s="81">
        <v>5.3849999999999998</v>
      </c>
      <c r="J6" s="81">
        <v>3.9790000000000001</v>
      </c>
      <c r="K6" s="81">
        <v>3.7709999999999999</v>
      </c>
      <c r="L6" s="81">
        <v>3.2839999999999998</v>
      </c>
      <c r="M6" s="81">
        <v>4.077</v>
      </c>
      <c r="N6" s="81">
        <v>4.3209999999999997</v>
      </c>
      <c r="O6" s="81">
        <v>4.4349999999999996</v>
      </c>
      <c r="P6" s="81">
        <v>3.6259999999999999</v>
      </c>
      <c r="Q6" s="81">
        <v>4.1920000000000002</v>
      </c>
      <c r="R6" s="81">
        <v>4.1559999999999997</v>
      </c>
      <c r="S6" s="81">
        <v>2.7480000000000002</v>
      </c>
      <c r="T6" s="81">
        <v>3.6840000000000002</v>
      </c>
      <c r="U6" s="81">
        <v>5.5060000000000002</v>
      </c>
      <c r="V6" s="81">
        <v>4.6980000000000004</v>
      </c>
      <c r="W6" s="81">
        <v>4.67</v>
      </c>
      <c r="X6" s="81">
        <v>3.5579999999999998</v>
      </c>
      <c r="Y6" s="81">
        <v>4.6349999999999998</v>
      </c>
      <c r="Z6" s="81">
        <v>6.3920000000000003</v>
      </c>
      <c r="AA6" s="81">
        <v>5.0039999999999996</v>
      </c>
      <c r="AB6" s="81">
        <v>4.9809999999999999</v>
      </c>
      <c r="AC6" s="81">
        <v>4.1849999999999996</v>
      </c>
      <c r="AD6" s="81">
        <v>5.6870000000000003</v>
      </c>
      <c r="AE6" s="81">
        <v>3.73</v>
      </c>
      <c r="AF6" s="81">
        <v>3.9289999999999998</v>
      </c>
      <c r="AG6" s="81">
        <v>4.4189999999999996</v>
      </c>
      <c r="AH6" s="81">
        <v>3.95</v>
      </c>
      <c r="AI6" s="81">
        <v>4.3049999999999997</v>
      </c>
      <c r="AJ6" s="81">
        <v>4.6100000000000003</v>
      </c>
      <c r="AK6" s="81">
        <v>5.2160000000000002</v>
      </c>
      <c r="AL6" s="81">
        <v>3.1509999999999998</v>
      </c>
      <c r="AM6" s="81">
        <v>3.9620000000000002</v>
      </c>
      <c r="AN6" s="81">
        <v>2.4380000000000002</v>
      </c>
      <c r="AO6" s="81">
        <v>3.0920000000000001</v>
      </c>
      <c r="AP6" s="81">
        <v>3.101</v>
      </c>
      <c r="AQ6" s="81">
        <v>3.488</v>
      </c>
      <c r="AR6" s="81">
        <v>3.9169999999999998</v>
      </c>
      <c r="AS6" s="81">
        <v>3.9550000000000001</v>
      </c>
      <c r="AT6" s="81">
        <v>3.95</v>
      </c>
      <c r="AU6" s="81">
        <v>4.1369999999999996</v>
      </c>
      <c r="AV6" s="81">
        <v>3.8029999999999999</v>
      </c>
      <c r="AW6" s="81">
        <v>3.6259999999999999</v>
      </c>
      <c r="AX6" s="81">
        <v>3.7229999999999999</v>
      </c>
      <c r="AY6" s="81">
        <v>4.05</v>
      </c>
      <c r="AZ6" s="81">
        <v>4.2729999999999997</v>
      </c>
      <c r="BA6" s="81">
        <v>4.1879999999999997</v>
      </c>
      <c r="BB6" s="81">
        <v>5.0549999999999997</v>
      </c>
      <c r="BC6" s="81">
        <v>5.5510000000000002</v>
      </c>
      <c r="BD6" s="81">
        <v>4.7130000000000001</v>
      </c>
      <c r="BE6" s="81">
        <v>4.0869999999999997</v>
      </c>
      <c r="BF6" s="81">
        <v>3.9260000000000002</v>
      </c>
      <c r="BG6" s="81">
        <v>4.5789999999999997</v>
      </c>
      <c r="BH6" s="81">
        <v>5.2229999999999999</v>
      </c>
      <c r="BI6" s="81">
        <v>5.319</v>
      </c>
      <c r="BJ6" s="81">
        <v>3.4430000000000001</v>
      </c>
      <c r="BK6" s="81">
        <v>4.1189999999999998</v>
      </c>
      <c r="BL6" s="81">
        <v>3.202</v>
      </c>
      <c r="BM6" s="81">
        <v>2.879</v>
      </c>
      <c r="BN6" s="81">
        <v>5.71</v>
      </c>
      <c r="BO6" s="81">
        <v>3.9</v>
      </c>
      <c r="BP6" s="81">
        <v>3.4529999999999998</v>
      </c>
      <c r="BQ6" s="81">
        <v>3.524</v>
      </c>
      <c r="BR6" s="81">
        <v>2.827</v>
      </c>
      <c r="BS6" s="81">
        <v>3.8330000000000002</v>
      </c>
      <c r="BT6" s="81">
        <v>3.1059999999999999</v>
      </c>
      <c r="BU6" s="81">
        <v>2.84</v>
      </c>
      <c r="BV6" s="81">
        <v>3.0030000000000001</v>
      </c>
      <c r="BW6" s="81">
        <v>3.5070000000000001</v>
      </c>
      <c r="BX6" s="81">
        <v>4.0419999999999998</v>
      </c>
      <c r="BY6" s="81">
        <v>4.1470000000000002</v>
      </c>
      <c r="BZ6" s="81">
        <v>3.6080000000000001</v>
      </c>
      <c r="CA6" s="81">
        <v>3.774</v>
      </c>
      <c r="CB6" s="81">
        <v>4.82</v>
      </c>
      <c r="CC6" s="81">
        <v>3.7719999999999998</v>
      </c>
      <c r="CD6" s="81">
        <v>2.5499999999999998</v>
      </c>
      <c r="CE6" s="659">
        <v>3.7919999999999998</v>
      </c>
      <c r="CF6" s="659">
        <v>4.931</v>
      </c>
      <c r="CG6" s="659">
        <v>2.7679999999999998</v>
      </c>
      <c r="CH6" s="659">
        <v>4.5789999999999997</v>
      </c>
      <c r="CI6" s="751">
        <v>4.5789999999999997</v>
      </c>
      <c r="CJ6" s="752">
        <v>5.7370000000000001</v>
      </c>
      <c r="CK6" s="753">
        <v>5.7270000000000003</v>
      </c>
      <c r="CL6" s="754">
        <f t="shared" ref="CL6:CN6" si="2">SUM(CL60:CL61)</f>
        <v>3.8839999999999999</v>
      </c>
      <c r="CM6" s="754">
        <f t="shared" si="2"/>
        <v>4.7540000000000004</v>
      </c>
      <c r="CN6" s="754">
        <f t="shared" si="2"/>
        <v>5.0490000000000004</v>
      </c>
      <c r="CO6" s="754">
        <f>SUM(CO60:CO61)</f>
        <v>5.01</v>
      </c>
      <c r="CP6" s="754">
        <v>4.0129999999999999</v>
      </c>
      <c r="CQ6" s="754">
        <v>4.6550000000000002</v>
      </c>
      <c r="CR6" s="754">
        <v>5.4690000000000003</v>
      </c>
      <c r="CS6" s="754">
        <v>5.25</v>
      </c>
      <c r="CT6" s="754">
        <v>4.9749999999999996</v>
      </c>
      <c r="CU6" s="754">
        <v>4.2549999999999999</v>
      </c>
      <c r="CV6" s="754">
        <v>4.54</v>
      </c>
      <c r="CW6" s="754">
        <v>5.1310000000000002</v>
      </c>
      <c r="CX6" s="754">
        <v>4.3029999999999999</v>
      </c>
    </row>
    <row r="7" spans="1:104" s="2" customFormat="1" ht="15" customHeight="1" x14ac:dyDescent="0.2">
      <c r="A7" s="83" t="s">
        <v>117</v>
      </c>
      <c r="B7" s="80"/>
      <c r="C7" s="81"/>
      <c r="D7" s="81"/>
      <c r="E7" s="81"/>
      <c r="F7" s="81"/>
      <c r="G7" s="81"/>
      <c r="H7" s="81"/>
      <c r="I7" s="81">
        <v>70.427000000000007</v>
      </c>
      <c r="J7" s="81">
        <v>68.933999999999997</v>
      </c>
      <c r="K7" s="81">
        <v>72.417000000000002</v>
      </c>
      <c r="L7" s="81">
        <v>72.596999999999994</v>
      </c>
      <c r="M7" s="81">
        <v>71.747</v>
      </c>
      <c r="N7" s="81">
        <v>79.623000000000005</v>
      </c>
      <c r="O7" s="81">
        <v>67.481999999999999</v>
      </c>
      <c r="P7" s="81">
        <v>67.481999999999999</v>
      </c>
      <c r="Q7" s="81">
        <v>74.171000000000006</v>
      </c>
      <c r="R7" s="81">
        <v>82.247</v>
      </c>
      <c r="S7" s="81">
        <v>82.438999999999993</v>
      </c>
      <c r="T7" s="81">
        <v>83.549000000000007</v>
      </c>
      <c r="U7" s="81">
        <v>78.271000000000001</v>
      </c>
      <c r="V7" s="81">
        <v>78.143000000000001</v>
      </c>
      <c r="W7" s="81">
        <v>74.531000000000006</v>
      </c>
      <c r="X7" s="81">
        <v>73.960999999999999</v>
      </c>
      <c r="Y7" s="81">
        <v>75.933000000000007</v>
      </c>
      <c r="Z7" s="81">
        <v>76.668000000000006</v>
      </c>
      <c r="AA7" s="81">
        <v>79.840999999999994</v>
      </c>
      <c r="AB7" s="81">
        <v>77.649000000000001</v>
      </c>
      <c r="AC7" s="81">
        <v>76.965999999999994</v>
      </c>
      <c r="AD7" s="81">
        <v>77.069999999999993</v>
      </c>
      <c r="AE7" s="81">
        <v>79.355000000000004</v>
      </c>
      <c r="AF7" s="81">
        <v>80.366</v>
      </c>
      <c r="AG7" s="81">
        <v>77.78</v>
      </c>
      <c r="AH7" s="81">
        <v>80.501000000000005</v>
      </c>
      <c r="AI7" s="81">
        <v>78.405000000000001</v>
      </c>
      <c r="AJ7" s="81">
        <v>75.302000000000007</v>
      </c>
      <c r="AK7" s="81">
        <v>78.277000000000001</v>
      </c>
      <c r="AL7" s="81">
        <v>95.614000000000004</v>
      </c>
      <c r="AM7" s="81">
        <v>104.8</v>
      </c>
      <c r="AN7" s="81">
        <v>104.30500000000001</v>
      </c>
      <c r="AO7" s="81">
        <v>104.58</v>
      </c>
      <c r="AP7" s="81">
        <v>102.428</v>
      </c>
      <c r="AQ7" s="81">
        <v>108.586</v>
      </c>
      <c r="AR7" s="81">
        <v>109.63500000000001</v>
      </c>
      <c r="AS7" s="81">
        <v>100.48</v>
      </c>
      <c r="AT7" s="81">
        <v>103.053</v>
      </c>
      <c r="AU7" s="81">
        <v>100.27800000000001</v>
      </c>
      <c r="AV7" s="81">
        <v>101.99</v>
      </c>
      <c r="AW7" s="81">
        <v>93.555999999999997</v>
      </c>
      <c r="AX7" s="81">
        <v>97.236000000000004</v>
      </c>
      <c r="AY7" s="81">
        <v>99.353999999999999</v>
      </c>
      <c r="AZ7" s="81">
        <v>96.234999999999999</v>
      </c>
      <c r="BA7" s="81">
        <v>92</v>
      </c>
      <c r="BB7" s="81">
        <v>90.555000000000007</v>
      </c>
      <c r="BC7" s="81">
        <v>89.688999999999993</v>
      </c>
      <c r="BD7" s="81">
        <v>96.308000000000007</v>
      </c>
      <c r="BE7" s="81">
        <v>93.456999999999994</v>
      </c>
      <c r="BF7" s="81">
        <v>93.91</v>
      </c>
      <c r="BG7" s="81">
        <v>95.632999999999996</v>
      </c>
      <c r="BH7" s="81">
        <v>94.613</v>
      </c>
      <c r="BI7" s="81">
        <v>81.602999999999994</v>
      </c>
      <c r="BJ7" s="81">
        <v>93.228999999999999</v>
      </c>
      <c r="BK7" s="81">
        <v>100.935</v>
      </c>
      <c r="BL7" s="81">
        <v>97.308000000000007</v>
      </c>
      <c r="BM7" s="81">
        <v>99.35</v>
      </c>
      <c r="BN7" s="81">
        <v>102.389</v>
      </c>
      <c r="BO7" s="81">
        <v>102.31399999999999</v>
      </c>
      <c r="BP7" s="81">
        <v>106.208</v>
      </c>
      <c r="BQ7" s="81">
        <v>111.806</v>
      </c>
      <c r="BR7" s="81">
        <v>112.26900000000001</v>
      </c>
      <c r="BS7" s="81">
        <v>120.167</v>
      </c>
      <c r="BT7" s="81">
        <v>115.04900000000001</v>
      </c>
      <c r="BU7" s="81">
        <v>124.294</v>
      </c>
      <c r="BV7" s="81">
        <v>129.43600000000001</v>
      </c>
      <c r="BW7" s="81">
        <v>146.376</v>
      </c>
      <c r="BX7" s="81">
        <v>149.31700000000001</v>
      </c>
      <c r="BY7" s="81">
        <v>159.46600000000001</v>
      </c>
      <c r="BZ7" s="81">
        <v>149.83799999999999</v>
      </c>
      <c r="CA7" s="81">
        <v>161.47300000000001</v>
      </c>
      <c r="CB7" s="81">
        <v>163.88900000000001</v>
      </c>
      <c r="CC7" s="81">
        <v>172.416</v>
      </c>
      <c r="CD7" s="81">
        <v>177.71199999999999</v>
      </c>
      <c r="CE7" s="659">
        <v>190.392</v>
      </c>
      <c r="CF7" s="659">
        <v>193.99</v>
      </c>
      <c r="CG7" s="659">
        <v>199.32300000000001</v>
      </c>
      <c r="CH7" s="659">
        <v>188.547</v>
      </c>
      <c r="CI7" s="751">
        <v>188.547</v>
      </c>
      <c r="CJ7" s="752">
        <v>197.976</v>
      </c>
      <c r="CK7" s="751">
        <v>198.93</v>
      </c>
      <c r="CL7" s="754">
        <f>SUM(CL62:CL65)</f>
        <v>173.56700000000001</v>
      </c>
      <c r="CM7" s="754">
        <f t="shared" ref="CM7:CO7" si="3">SUM(CM62:CM65)</f>
        <v>192.24099999999999</v>
      </c>
      <c r="CN7" s="754">
        <f t="shared" si="3"/>
        <v>204.791</v>
      </c>
      <c r="CO7" s="754">
        <f t="shared" si="3"/>
        <v>202.75</v>
      </c>
      <c r="CP7" s="754">
        <v>226.79900000000001</v>
      </c>
      <c r="CQ7" s="754">
        <v>231.01599999999999</v>
      </c>
      <c r="CR7" s="754">
        <v>254.85599999999999</v>
      </c>
      <c r="CS7" s="754">
        <v>263.935</v>
      </c>
      <c r="CT7" s="754">
        <v>249.34399999999999</v>
      </c>
      <c r="CU7" s="754">
        <v>254.33099999999999</v>
      </c>
      <c r="CV7" s="754">
        <v>284.22699999999998</v>
      </c>
      <c r="CW7" s="754">
        <v>283.08199999999999</v>
      </c>
      <c r="CX7" s="754">
        <v>272.26900000000001</v>
      </c>
    </row>
    <row r="8" spans="1:104" s="2" customFormat="1" ht="15" customHeight="1" x14ac:dyDescent="0.2">
      <c r="A8" s="79" t="s">
        <v>118</v>
      </c>
      <c r="B8" s="80">
        <v>29.373000000000001</v>
      </c>
      <c r="C8" s="81">
        <v>38.027999999999999</v>
      </c>
      <c r="D8" s="81">
        <v>47.027000000000001</v>
      </c>
      <c r="E8" s="81">
        <v>58.118000000000002</v>
      </c>
      <c r="F8" s="81">
        <v>57.942</v>
      </c>
      <c r="G8" s="81">
        <v>55.034999999999997</v>
      </c>
      <c r="H8" s="81">
        <v>55.707000000000001</v>
      </c>
      <c r="I8" s="81">
        <v>51.319000000000003</v>
      </c>
      <c r="J8" s="81">
        <v>53.567</v>
      </c>
      <c r="K8" s="81">
        <v>51.418999999999997</v>
      </c>
      <c r="L8" s="81">
        <v>50.451000000000001</v>
      </c>
      <c r="M8" s="81">
        <v>49.289000000000001</v>
      </c>
      <c r="N8" s="81">
        <v>47.750999999999998</v>
      </c>
      <c r="O8" s="81">
        <v>45.676000000000002</v>
      </c>
      <c r="P8" s="81">
        <v>44.439</v>
      </c>
      <c r="Q8" s="81">
        <v>42.947000000000003</v>
      </c>
      <c r="R8" s="81">
        <v>45.973999999999997</v>
      </c>
      <c r="S8" s="81">
        <v>45.804000000000002</v>
      </c>
      <c r="T8" s="81">
        <v>46.819000000000003</v>
      </c>
      <c r="U8" s="81">
        <v>48.082000000000001</v>
      </c>
      <c r="V8" s="81">
        <v>48.347000000000001</v>
      </c>
      <c r="W8" s="81">
        <v>48.762999999999998</v>
      </c>
      <c r="X8" s="81">
        <v>49.845999999999997</v>
      </c>
      <c r="Y8" s="81">
        <v>49.991999999999997</v>
      </c>
      <c r="Z8" s="81">
        <v>54.728999999999999</v>
      </c>
      <c r="AA8" s="81">
        <v>53.966000000000001</v>
      </c>
      <c r="AB8" s="81">
        <v>53.396000000000001</v>
      </c>
      <c r="AC8" s="81">
        <v>52.396999999999998</v>
      </c>
      <c r="AD8" s="81">
        <v>52.89</v>
      </c>
      <c r="AE8" s="81">
        <v>50.326000000000001</v>
      </c>
      <c r="AF8" s="81">
        <v>51.853999999999999</v>
      </c>
      <c r="AG8" s="81">
        <v>52.046999999999997</v>
      </c>
      <c r="AH8" s="81">
        <v>53.18</v>
      </c>
      <c r="AI8" s="81">
        <v>49.283000000000001</v>
      </c>
      <c r="AJ8" s="81">
        <v>44.88</v>
      </c>
      <c r="AK8" s="81">
        <v>39.094000000000001</v>
      </c>
      <c r="AL8" s="81">
        <v>34.731999999999999</v>
      </c>
      <c r="AM8" s="81">
        <v>30.87</v>
      </c>
      <c r="AN8" s="81">
        <v>26.542000000000002</v>
      </c>
      <c r="AO8" s="81">
        <v>23.96</v>
      </c>
      <c r="AP8" s="81">
        <v>21.741</v>
      </c>
      <c r="AQ8" s="81">
        <v>20.524000000000001</v>
      </c>
      <c r="AR8" s="81">
        <v>19.986999999999998</v>
      </c>
      <c r="AS8" s="81">
        <v>21.312999999999999</v>
      </c>
      <c r="AT8" s="81">
        <v>23.298999999999999</v>
      </c>
      <c r="AU8" s="81">
        <v>22.853999999999999</v>
      </c>
      <c r="AV8" s="81">
        <v>24.116</v>
      </c>
      <c r="AW8" s="81">
        <v>25.661999999999999</v>
      </c>
      <c r="AX8" s="81">
        <v>28.984000000000002</v>
      </c>
      <c r="AY8" s="81">
        <v>26.885000000000002</v>
      </c>
      <c r="AZ8" s="81">
        <v>28.998000000000001</v>
      </c>
      <c r="BA8" s="81">
        <v>29.994</v>
      </c>
      <c r="BB8" s="81">
        <v>33.872</v>
      </c>
      <c r="BC8" s="81">
        <v>34.253</v>
      </c>
      <c r="BD8" s="81">
        <v>33.781999999999996</v>
      </c>
      <c r="BE8" s="81">
        <v>35.289000000000001</v>
      </c>
      <c r="BF8" s="81">
        <v>38.978999999999999</v>
      </c>
      <c r="BG8" s="81">
        <v>37.154000000000003</v>
      </c>
      <c r="BH8" s="81">
        <v>41.720999999999997</v>
      </c>
      <c r="BI8" s="81">
        <v>49.173999999999999</v>
      </c>
      <c r="BJ8" s="81">
        <v>49.533000000000001</v>
      </c>
      <c r="BK8" s="81">
        <v>44.991</v>
      </c>
      <c r="BL8" s="81">
        <v>45.728000000000002</v>
      </c>
      <c r="BM8" s="81">
        <v>46.685000000000002</v>
      </c>
      <c r="BN8" s="81">
        <v>52.581000000000003</v>
      </c>
      <c r="BO8" s="81">
        <v>54.433999999999997</v>
      </c>
      <c r="BP8" s="81">
        <v>54.462000000000003</v>
      </c>
      <c r="BQ8" s="81">
        <v>55.673000000000002</v>
      </c>
      <c r="BR8" s="81">
        <v>57.164999999999999</v>
      </c>
      <c r="BS8" s="81">
        <v>56.076000000000001</v>
      </c>
      <c r="BT8" s="81">
        <v>56.473999999999997</v>
      </c>
      <c r="BU8" s="81">
        <v>55.194000000000003</v>
      </c>
      <c r="BV8" s="81">
        <v>56.253</v>
      </c>
      <c r="BW8" s="81">
        <v>56.191000000000003</v>
      </c>
      <c r="BX8" s="81">
        <v>57.276000000000003</v>
      </c>
      <c r="BY8" s="81">
        <v>56.79</v>
      </c>
      <c r="BZ8" s="81">
        <v>57.514000000000003</v>
      </c>
      <c r="CA8" s="81">
        <v>56.509</v>
      </c>
      <c r="CB8" s="81">
        <v>55.453000000000003</v>
      </c>
      <c r="CC8" s="81">
        <v>54.036000000000001</v>
      </c>
      <c r="CD8" s="81">
        <v>56.975000000000001</v>
      </c>
      <c r="CE8" s="659">
        <v>55.447000000000003</v>
      </c>
      <c r="CF8" s="659">
        <v>56.543999999999997</v>
      </c>
      <c r="CG8" s="659">
        <v>60.899000000000001</v>
      </c>
      <c r="CH8" s="659">
        <v>61.453000000000003</v>
      </c>
      <c r="CI8" s="751">
        <v>61.453000000000003</v>
      </c>
      <c r="CJ8" s="752">
        <v>63.204000000000001</v>
      </c>
      <c r="CK8" s="751">
        <v>68.891000000000005</v>
      </c>
      <c r="CL8" s="754">
        <f t="shared" ref="CL8:CN8" si="4">CL66</f>
        <v>78.424000000000007</v>
      </c>
      <c r="CM8" s="754">
        <f t="shared" si="4"/>
        <v>77.807000000000002</v>
      </c>
      <c r="CN8" s="754">
        <f t="shared" si="4"/>
        <v>75.751999999999995</v>
      </c>
      <c r="CO8" s="754">
        <f>CO66</f>
        <v>73.034999999999997</v>
      </c>
      <c r="CP8" s="754">
        <v>75.393000000000001</v>
      </c>
      <c r="CQ8" s="754">
        <v>74.564999999999998</v>
      </c>
      <c r="CR8" s="754">
        <v>72.59</v>
      </c>
      <c r="CS8" s="754">
        <v>74.123999999999995</v>
      </c>
      <c r="CT8" s="754">
        <v>71.572999999999993</v>
      </c>
      <c r="CU8" s="754">
        <v>74.527000000000001</v>
      </c>
      <c r="CV8" s="754">
        <v>74.387</v>
      </c>
      <c r="CW8" s="754">
        <v>73.070999999999998</v>
      </c>
      <c r="CX8" s="754">
        <v>77.31</v>
      </c>
    </row>
    <row r="9" spans="1:104" s="2" customFormat="1" ht="15" customHeight="1" x14ac:dyDescent="0.2">
      <c r="A9" s="740" t="s">
        <v>1031</v>
      </c>
      <c r="B9" s="80">
        <v>11.507999999999999</v>
      </c>
      <c r="C9" s="81">
        <v>12.693</v>
      </c>
      <c r="D9" s="81">
        <v>17.614000000000001</v>
      </c>
      <c r="E9" s="81">
        <v>19.756</v>
      </c>
      <c r="F9" s="81">
        <v>20.701000000000001</v>
      </c>
      <c r="G9" s="81">
        <v>19.975000000000001</v>
      </c>
      <c r="H9" s="81">
        <v>19.965</v>
      </c>
      <c r="I9" s="81">
        <v>18.681999999999999</v>
      </c>
      <c r="J9" s="81">
        <v>20.648</v>
      </c>
      <c r="K9" s="81">
        <v>20.434999999999999</v>
      </c>
      <c r="L9" s="81">
        <v>19.186</v>
      </c>
      <c r="M9" s="81">
        <v>18.780999999999999</v>
      </c>
      <c r="N9" s="81">
        <v>19.558</v>
      </c>
      <c r="O9" s="81">
        <v>18.318000000000001</v>
      </c>
      <c r="P9" s="81">
        <v>18.581</v>
      </c>
      <c r="Q9" s="81">
        <v>17.837</v>
      </c>
      <c r="R9" s="81">
        <v>19.690000000000001</v>
      </c>
      <c r="S9" s="81">
        <v>20.390999999999998</v>
      </c>
      <c r="T9" s="81">
        <v>21.634</v>
      </c>
      <c r="U9" s="81">
        <v>22.04</v>
      </c>
      <c r="V9" s="81">
        <v>20.632000000000001</v>
      </c>
      <c r="W9" s="81">
        <v>20.992999999999999</v>
      </c>
      <c r="X9" s="81">
        <v>21.738</v>
      </c>
      <c r="Y9" s="81">
        <v>21.71</v>
      </c>
      <c r="Z9" s="81">
        <v>22.555</v>
      </c>
      <c r="AA9" s="81">
        <v>22.625</v>
      </c>
      <c r="AB9" s="81">
        <v>22.026</v>
      </c>
      <c r="AC9" s="81">
        <v>21.274000000000001</v>
      </c>
      <c r="AD9" s="81">
        <v>19.431999999999999</v>
      </c>
      <c r="AE9" s="81">
        <v>19.818999999999999</v>
      </c>
      <c r="AF9" s="81">
        <v>18.175999999999998</v>
      </c>
      <c r="AG9" s="81">
        <v>18.285</v>
      </c>
      <c r="AH9" s="81">
        <v>19.280999999999999</v>
      </c>
      <c r="AI9" s="81">
        <v>18.231999999999999</v>
      </c>
      <c r="AJ9" s="81">
        <v>16.896999999999998</v>
      </c>
      <c r="AK9" s="81">
        <v>21.027000000000001</v>
      </c>
      <c r="AL9" s="81">
        <v>13.538</v>
      </c>
      <c r="AM9" s="81">
        <v>12.85</v>
      </c>
      <c r="AN9" s="81">
        <v>12.172000000000001</v>
      </c>
      <c r="AO9" s="81">
        <v>10.093999999999999</v>
      </c>
      <c r="AP9" s="81">
        <v>7.0869999999999997</v>
      </c>
      <c r="AQ9" s="81">
        <v>9.7490000000000006</v>
      </c>
      <c r="AR9" s="81">
        <v>8.6940000000000008</v>
      </c>
      <c r="AS9" s="81">
        <v>8.7829999999999995</v>
      </c>
      <c r="AT9" s="81">
        <v>9.3010000000000002</v>
      </c>
      <c r="AU9" s="81">
        <v>8.6790000000000003</v>
      </c>
      <c r="AV9" s="81">
        <v>9.3729999999999993</v>
      </c>
      <c r="AW9" s="81">
        <v>10.72</v>
      </c>
      <c r="AX9" s="81">
        <v>12.685</v>
      </c>
      <c r="AY9" s="81">
        <v>11.101000000000001</v>
      </c>
      <c r="AZ9" s="81">
        <v>13.387</v>
      </c>
      <c r="BA9" s="81">
        <v>14.569000000000001</v>
      </c>
      <c r="BB9" s="81">
        <v>17.77</v>
      </c>
      <c r="BC9" s="81">
        <v>18.375</v>
      </c>
      <c r="BD9" s="81">
        <v>18.126999999999999</v>
      </c>
      <c r="BE9" s="81">
        <v>19.41</v>
      </c>
      <c r="BF9" s="81">
        <v>22.966000000000001</v>
      </c>
      <c r="BG9" s="81">
        <v>22.468</v>
      </c>
      <c r="BH9" s="81">
        <v>27.515999999999998</v>
      </c>
      <c r="BI9" s="81">
        <v>34.606999999999999</v>
      </c>
      <c r="BJ9" s="81">
        <v>33.901000000000003</v>
      </c>
      <c r="BK9" s="81">
        <v>29.119</v>
      </c>
      <c r="BL9" s="81">
        <v>31.503</v>
      </c>
      <c r="BM9" s="81">
        <v>30.882999999999999</v>
      </c>
      <c r="BN9" s="81">
        <v>33.402999999999999</v>
      </c>
      <c r="BO9" s="81">
        <v>34.999000000000002</v>
      </c>
      <c r="BP9" s="81">
        <v>34.203000000000003</v>
      </c>
      <c r="BQ9" s="81">
        <v>34.015000000000001</v>
      </c>
      <c r="BR9" s="81">
        <v>34.137999999999998</v>
      </c>
      <c r="BS9" s="81">
        <v>33.621000000000002</v>
      </c>
      <c r="BT9" s="81">
        <v>34.393999999999998</v>
      </c>
      <c r="BU9" s="81">
        <v>32.97</v>
      </c>
      <c r="BV9" s="81">
        <v>32.338000000000001</v>
      </c>
      <c r="BW9" s="81">
        <v>32.082999999999998</v>
      </c>
      <c r="BX9" s="81">
        <v>32.250999999999998</v>
      </c>
      <c r="BY9" s="81">
        <v>31.501000000000001</v>
      </c>
      <c r="BZ9" s="81">
        <v>31.773</v>
      </c>
      <c r="CA9" s="81">
        <v>32.079000000000001</v>
      </c>
      <c r="CB9" s="81">
        <v>31.663</v>
      </c>
      <c r="CC9" s="81">
        <v>29.408999999999999</v>
      </c>
      <c r="CD9" s="81">
        <v>30.396999999999998</v>
      </c>
      <c r="CE9" s="659">
        <v>33.201000000000001</v>
      </c>
      <c r="CF9" s="659">
        <v>35.143000000000001</v>
      </c>
      <c r="CG9" s="659">
        <v>33.488</v>
      </c>
      <c r="CH9" s="659">
        <v>34.807000000000002</v>
      </c>
      <c r="CI9" s="751">
        <v>34.807000000000002</v>
      </c>
      <c r="CJ9" s="752">
        <v>34.067</v>
      </c>
      <c r="CK9" s="751">
        <v>37.756</v>
      </c>
      <c r="CL9" s="754">
        <f t="shared" ref="CL9:CN9" si="5">CL8-CL10</f>
        <v>41.259000000000007</v>
      </c>
      <c r="CM9" s="754">
        <f t="shared" si="5"/>
        <v>40.886000000000003</v>
      </c>
      <c r="CN9" s="754">
        <f t="shared" si="5"/>
        <v>44.19</v>
      </c>
      <c r="CO9" s="754">
        <f>CO8-CO10</f>
        <v>37.722999999999999</v>
      </c>
      <c r="CP9" s="754">
        <v>42.566000000000003</v>
      </c>
      <c r="CQ9" s="754">
        <v>37.18</v>
      </c>
      <c r="CR9" s="754">
        <v>36.497999999999998</v>
      </c>
      <c r="CS9" s="754">
        <v>39.643000000000001</v>
      </c>
      <c r="CT9" s="754">
        <v>37.505000000000003</v>
      </c>
      <c r="CU9" s="754">
        <v>39.933999999999997</v>
      </c>
      <c r="CV9" s="754">
        <v>41.122999999999998</v>
      </c>
      <c r="CW9" s="754">
        <v>40.862000000000002</v>
      </c>
      <c r="CX9" s="754">
        <v>43.137999999999998</v>
      </c>
    </row>
    <row r="10" spans="1:104" s="2" customFormat="1" ht="15" customHeight="1" x14ac:dyDescent="0.2">
      <c r="A10" s="740" t="s">
        <v>1032</v>
      </c>
      <c r="B10" s="80">
        <v>17.864999999999998</v>
      </c>
      <c r="C10" s="81">
        <v>25.335000000000001</v>
      </c>
      <c r="D10" s="81">
        <v>29.413</v>
      </c>
      <c r="E10" s="81">
        <v>38.362000000000002</v>
      </c>
      <c r="F10" s="81">
        <v>37.241</v>
      </c>
      <c r="G10" s="81">
        <v>35.06</v>
      </c>
      <c r="H10" s="81">
        <v>35.741999999999997</v>
      </c>
      <c r="I10" s="81">
        <v>32.637</v>
      </c>
      <c r="J10" s="81">
        <v>32.918999999999997</v>
      </c>
      <c r="K10" s="81">
        <v>30.984000000000002</v>
      </c>
      <c r="L10" s="81">
        <v>31.265000000000001</v>
      </c>
      <c r="M10" s="81">
        <v>30.507999999999999</v>
      </c>
      <c r="N10" s="81">
        <v>28.193000000000001</v>
      </c>
      <c r="O10" s="81">
        <v>27.358000000000001</v>
      </c>
      <c r="P10" s="81">
        <v>25.858000000000001</v>
      </c>
      <c r="Q10" s="81">
        <v>25.11</v>
      </c>
      <c r="R10" s="81">
        <v>26.283999999999999</v>
      </c>
      <c r="S10" s="81">
        <v>25.413</v>
      </c>
      <c r="T10" s="81">
        <v>25.184999999999999</v>
      </c>
      <c r="U10" s="81">
        <v>26.042000000000002</v>
      </c>
      <c r="V10" s="81">
        <v>27.715</v>
      </c>
      <c r="W10" s="81">
        <v>27.77</v>
      </c>
      <c r="X10" s="81">
        <v>28.108000000000001</v>
      </c>
      <c r="Y10" s="81">
        <v>28.282</v>
      </c>
      <c r="Z10" s="81">
        <v>32.173999999999999</v>
      </c>
      <c r="AA10" s="81">
        <v>31.341000000000001</v>
      </c>
      <c r="AB10" s="81">
        <v>31.37</v>
      </c>
      <c r="AC10" s="81">
        <v>31.123000000000001</v>
      </c>
      <c r="AD10" s="81">
        <v>33.457999999999998</v>
      </c>
      <c r="AE10" s="81">
        <v>30.507000000000001</v>
      </c>
      <c r="AF10" s="81">
        <v>33.677999999999997</v>
      </c>
      <c r="AG10" s="81">
        <v>33.762</v>
      </c>
      <c r="AH10" s="81">
        <v>33.899000000000001</v>
      </c>
      <c r="AI10" s="81">
        <v>31.050999999999998</v>
      </c>
      <c r="AJ10" s="81">
        <v>27.983000000000001</v>
      </c>
      <c r="AK10" s="81">
        <v>18.067</v>
      </c>
      <c r="AL10" s="81">
        <v>21.193999999999999</v>
      </c>
      <c r="AM10" s="81">
        <v>18.02</v>
      </c>
      <c r="AN10" s="81">
        <v>14.37</v>
      </c>
      <c r="AO10" s="81">
        <v>13.866</v>
      </c>
      <c r="AP10" s="81">
        <v>14.654</v>
      </c>
      <c r="AQ10" s="81">
        <v>10.775</v>
      </c>
      <c r="AR10" s="81">
        <v>11.292999999999999</v>
      </c>
      <c r="AS10" s="81">
        <v>12.53</v>
      </c>
      <c r="AT10" s="81">
        <v>13.997999999999999</v>
      </c>
      <c r="AU10" s="81">
        <v>14.175000000000001</v>
      </c>
      <c r="AV10" s="81">
        <v>14.743</v>
      </c>
      <c r="AW10" s="81">
        <v>14.942</v>
      </c>
      <c r="AX10" s="81">
        <v>16.298999999999999</v>
      </c>
      <c r="AY10" s="81">
        <v>15.784000000000001</v>
      </c>
      <c r="AZ10" s="81">
        <v>15.611000000000001</v>
      </c>
      <c r="BA10" s="81">
        <v>15.425000000000001</v>
      </c>
      <c r="BB10" s="81">
        <v>16.102</v>
      </c>
      <c r="BC10" s="81">
        <v>15.878</v>
      </c>
      <c r="BD10" s="81">
        <v>15.654999999999999</v>
      </c>
      <c r="BE10" s="81">
        <v>15.879</v>
      </c>
      <c r="BF10" s="81">
        <v>16.013000000000002</v>
      </c>
      <c r="BG10" s="81">
        <v>14.686</v>
      </c>
      <c r="BH10" s="81">
        <v>14.205</v>
      </c>
      <c r="BI10" s="81">
        <v>14.567</v>
      </c>
      <c r="BJ10" s="81">
        <v>15.632</v>
      </c>
      <c r="BK10" s="81">
        <v>15.872</v>
      </c>
      <c r="BL10" s="81">
        <v>14.225</v>
      </c>
      <c r="BM10" s="81">
        <v>15.802</v>
      </c>
      <c r="BN10" s="81">
        <v>19.178000000000001</v>
      </c>
      <c r="BO10" s="81">
        <v>19.434999999999999</v>
      </c>
      <c r="BP10" s="81">
        <v>20.259</v>
      </c>
      <c r="BQ10" s="81">
        <v>21.658000000000001</v>
      </c>
      <c r="BR10" s="81">
        <v>23.027000000000001</v>
      </c>
      <c r="BS10" s="81">
        <v>22.454999999999998</v>
      </c>
      <c r="BT10" s="81">
        <v>22.08</v>
      </c>
      <c r="BU10" s="81">
        <v>22.224</v>
      </c>
      <c r="BV10" s="81">
        <v>23.914999999999999</v>
      </c>
      <c r="BW10" s="81">
        <v>24.108000000000001</v>
      </c>
      <c r="BX10" s="81">
        <v>25.024999999999999</v>
      </c>
      <c r="BY10" s="81">
        <v>25.289000000000001</v>
      </c>
      <c r="BZ10" s="81">
        <v>25.741</v>
      </c>
      <c r="CA10" s="81">
        <v>24.43</v>
      </c>
      <c r="CB10" s="81">
        <v>23.79</v>
      </c>
      <c r="CC10" s="81">
        <v>24.626999999999999</v>
      </c>
      <c r="CD10" s="81">
        <v>26.577999999999999</v>
      </c>
      <c r="CE10" s="659">
        <v>22.245999999999999</v>
      </c>
      <c r="CF10" s="659">
        <v>21.401</v>
      </c>
      <c r="CG10" s="659">
        <v>27.411000000000001</v>
      </c>
      <c r="CH10" s="659">
        <v>26.646000000000001</v>
      </c>
      <c r="CI10" s="751">
        <v>26.646000000000001</v>
      </c>
      <c r="CJ10" s="752">
        <v>29.137</v>
      </c>
      <c r="CK10" s="751">
        <v>31.135000000000002</v>
      </c>
      <c r="CL10" s="754">
        <f t="shared" ref="CL10:CN10" si="6">CL70</f>
        <v>37.164999999999999</v>
      </c>
      <c r="CM10" s="754">
        <f t="shared" si="6"/>
        <v>36.920999999999999</v>
      </c>
      <c r="CN10" s="754">
        <f t="shared" si="6"/>
        <v>31.562000000000001</v>
      </c>
      <c r="CO10" s="754">
        <f>CO70</f>
        <v>35.311999999999998</v>
      </c>
      <c r="CP10" s="754">
        <v>32.826999999999998</v>
      </c>
      <c r="CQ10" s="754">
        <v>37.384999999999998</v>
      </c>
      <c r="CR10" s="754">
        <v>36.091999999999999</v>
      </c>
      <c r="CS10" s="754">
        <v>34.481000000000002</v>
      </c>
      <c r="CT10" s="754">
        <v>34.067999999999998</v>
      </c>
      <c r="CU10" s="754">
        <v>34.593000000000004</v>
      </c>
      <c r="CV10" s="754">
        <v>33.264000000000003</v>
      </c>
      <c r="CW10" s="754">
        <v>32.209000000000003</v>
      </c>
      <c r="CX10" s="754">
        <v>34.171999999999997</v>
      </c>
    </row>
    <row r="11" spans="1:104" s="2" customFormat="1" ht="15" customHeight="1" x14ac:dyDescent="0.2">
      <c r="A11" s="58" t="s">
        <v>119</v>
      </c>
      <c r="B11" s="84"/>
      <c r="C11" s="84"/>
      <c r="D11" s="84"/>
      <c r="E11" s="84"/>
      <c r="F11" s="84"/>
      <c r="G11" s="84"/>
      <c r="H11" s="84"/>
      <c r="I11" s="84">
        <v>1.53</v>
      </c>
      <c r="J11" s="84">
        <v>2.9550000000000001</v>
      </c>
      <c r="K11" s="84">
        <v>2.64</v>
      </c>
      <c r="L11" s="84">
        <v>2.6970000000000001</v>
      </c>
      <c r="M11" s="84">
        <v>2.73</v>
      </c>
      <c r="N11" s="84">
        <v>2.7250000000000001</v>
      </c>
      <c r="O11" s="84">
        <v>2.806</v>
      </c>
      <c r="P11" s="84">
        <v>2.3580000000000001</v>
      </c>
      <c r="Q11" s="84">
        <v>2.4590000000000001</v>
      </c>
      <c r="R11" s="84">
        <v>3.1179999999999999</v>
      </c>
      <c r="S11" s="84">
        <v>3.1459999999999999</v>
      </c>
      <c r="T11" s="84">
        <v>5.2060000000000004</v>
      </c>
      <c r="U11" s="84">
        <v>3.9060000000000001</v>
      </c>
      <c r="V11" s="84">
        <v>4.8090000000000002</v>
      </c>
      <c r="W11" s="84">
        <v>4.2770000000000001</v>
      </c>
      <c r="X11" s="84">
        <v>4.3949999999999996</v>
      </c>
      <c r="Y11" s="84">
        <v>3.6190000000000002</v>
      </c>
      <c r="Z11" s="84">
        <v>3.54</v>
      </c>
      <c r="AA11" s="84">
        <v>4.1589999999999998</v>
      </c>
      <c r="AB11" s="84">
        <v>3.8250000000000002</v>
      </c>
      <c r="AC11" s="84">
        <v>3.41</v>
      </c>
      <c r="AD11" s="84">
        <v>3.4689999999999999</v>
      </c>
      <c r="AE11" s="84">
        <v>5.8730000000000002</v>
      </c>
      <c r="AF11" s="84">
        <v>3.927</v>
      </c>
      <c r="AG11" s="84">
        <v>4.4000000000000004</v>
      </c>
      <c r="AH11" s="84">
        <v>5.2140000000000004</v>
      </c>
      <c r="AI11" s="84">
        <v>5.8739999999999997</v>
      </c>
      <c r="AJ11" s="84">
        <v>5.9829999999999997</v>
      </c>
      <c r="AK11" s="84">
        <v>5.742</v>
      </c>
      <c r="AL11" s="84">
        <v>5.7770000000000001</v>
      </c>
      <c r="AM11" s="84">
        <v>5.2439999999999998</v>
      </c>
      <c r="AN11" s="84">
        <v>5.48</v>
      </c>
      <c r="AO11" s="84">
        <v>5.4459999999999997</v>
      </c>
      <c r="AP11" s="84">
        <v>5.556</v>
      </c>
      <c r="AQ11" s="84">
        <v>5.51</v>
      </c>
      <c r="AR11" s="84">
        <v>5.5110000000000001</v>
      </c>
      <c r="AS11" s="84">
        <v>5.4669999999999996</v>
      </c>
      <c r="AT11" s="84">
        <v>5.5529999999999999</v>
      </c>
      <c r="AU11" s="84">
        <v>5.6360000000000001</v>
      </c>
      <c r="AV11" s="84">
        <v>5.625</v>
      </c>
      <c r="AW11" s="84">
        <v>5.585</v>
      </c>
      <c r="AX11" s="84">
        <v>5.7430000000000003</v>
      </c>
      <c r="AY11" s="84">
        <v>5.7949999999999999</v>
      </c>
      <c r="AZ11" s="84">
        <v>5.94</v>
      </c>
      <c r="BA11" s="84">
        <v>6.2489999999999997</v>
      </c>
      <c r="BB11" s="84">
        <v>6.2069999999999999</v>
      </c>
      <c r="BC11" s="84">
        <v>6.1630000000000003</v>
      </c>
      <c r="BD11" s="84">
        <v>6.1959999999999997</v>
      </c>
      <c r="BE11" s="84">
        <v>6.5780000000000003</v>
      </c>
      <c r="BF11" s="84">
        <v>6.5010000000000003</v>
      </c>
      <c r="BG11" s="84">
        <v>6.5579999999999998</v>
      </c>
      <c r="BH11" s="84">
        <v>6.4669999999999996</v>
      </c>
      <c r="BI11" s="84">
        <v>6.5289999999999999</v>
      </c>
      <c r="BJ11" s="84">
        <v>6.6029999999999998</v>
      </c>
      <c r="BK11" s="84">
        <v>6.577</v>
      </c>
      <c r="BL11" s="84">
        <v>6.6669999999999998</v>
      </c>
      <c r="BM11" s="84">
        <v>6.7789999999999999</v>
      </c>
      <c r="BN11" s="84">
        <v>7.0720000000000001</v>
      </c>
      <c r="BO11" s="84">
        <v>7.1189999999999998</v>
      </c>
      <c r="BP11" s="84">
        <v>7.2649999999999997</v>
      </c>
      <c r="BQ11" s="84">
        <v>7.4130000000000003</v>
      </c>
      <c r="BR11" s="84">
        <v>8.1950000000000003</v>
      </c>
      <c r="BS11" s="84">
        <v>7.9850000000000003</v>
      </c>
      <c r="BT11" s="84">
        <v>7.8449999999999998</v>
      </c>
      <c r="BU11" s="84">
        <v>7.7290000000000001</v>
      </c>
      <c r="BV11" s="84">
        <v>7.5060000000000002</v>
      </c>
      <c r="BW11" s="84">
        <v>7.5510000000000002</v>
      </c>
      <c r="BX11" s="84">
        <v>7.7869999999999999</v>
      </c>
      <c r="BY11" s="84">
        <v>7.6840000000000002</v>
      </c>
      <c r="BZ11" s="84">
        <v>7.7069999999999999</v>
      </c>
      <c r="CA11" s="84">
        <v>7.64</v>
      </c>
      <c r="CB11" s="84">
        <v>7.4779999999999998</v>
      </c>
      <c r="CC11" s="84">
        <v>7.4859999999999998</v>
      </c>
      <c r="CD11" s="84">
        <v>7.43</v>
      </c>
      <c r="CE11" s="660">
        <v>7.5170000000000003</v>
      </c>
      <c r="CF11" s="660">
        <v>7.4710000000000001</v>
      </c>
      <c r="CG11" s="660">
        <v>7.4050000000000002</v>
      </c>
      <c r="CH11" s="660">
        <v>8.3179999999999996</v>
      </c>
      <c r="CI11" s="755">
        <v>8.3179999999999996</v>
      </c>
      <c r="CJ11" s="756">
        <v>7.5579999999999998</v>
      </c>
      <c r="CK11" s="755">
        <v>7.5570000000000004</v>
      </c>
      <c r="CL11" s="660">
        <f t="shared" ref="CL11:CN11" si="7">CL72+CL73</f>
        <v>7.4569999999999999</v>
      </c>
      <c r="CM11" s="660">
        <f t="shared" si="7"/>
        <v>8.2799999999999994</v>
      </c>
      <c r="CN11" s="660">
        <f t="shared" si="7"/>
        <v>7.6639999999999997</v>
      </c>
      <c r="CO11" s="660">
        <f>CO72+CO73</f>
        <v>7.5779999999999994</v>
      </c>
      <c r="CP11" s="660">
        <v>7.7089999999999996</v>
      </c>
      <c r="CQ11" s="660">
        <v>7.8360000000000003</v>
      </c>
      <c r="CR11" s="660">
        <v>7.8620000000000001</v>
      </c>
      <c r="CS11" s="660">
        <v>7.8739999999999997</v>
      </c>
      <c r="CT11" s="660">
        <v>7.9630000000000001</v>
      </c>
      <c r="CU11" s="660">
        <v>8.1050000000000004</v>
      </c>
      <c r="CV11" s="660">
        <v>8.2669999999999995</v>
      </c>
      <c r="CW11" s="660">
        <v>8.2319999999999993</v>
      </c>
      <c r="CX11" s="660">
        <v>8.3309999999999995</v>
      </c>
    </row>
    <row r="12" spans="1:104" s="76" customFormat="1" ht="24.95" customHeight="1" x14ac:dyDescent="0.2">
      <c r="A12" s="76" t="s">
        <v>120</v>
      </c>
      <c r="B12" s="78">
        <v>92.034000000000006</v>
      </c>
      <c r="C12" s="78">
        <v>106.17400000000001</v>
      </c>
      <c r="D12" s="78">
        <v>121.002</v>
      </c>
      <c r="E12" s="78">
        <v>129.13</v>
      </c>
      <c r="F12" s="78">
        <v>126.251</v>
      </c>
      <c r="G12" s="78">
        <v>129.392</v>
      </c>
      <c r="H12" s="78">
        <v>128.727</v>
      </c>
      <c r="I12" s="78">
        <v>128.661</v>
      </c>
      <c r="J12" s="78">
        <v>129.435</v>
      </c>
      <c r="K12" s="78">
        <v>130.24700000000001</v>
      </c>
      <c r="L12" s="78">
        <v>129.029</v>
      </c>
      <c r="M12" s="78">
        <v>127.843</v>
      </c>
      <c r="N12" s="78">
        <v>134.41999999999999</v>
      </c>
      <c r="O12" s="78">
        <v>120.399</v>
      </c>
      <c r="P12" s="78">
        <v>117.905</v>
      </c>
      <c r="Q12" s="78">
        <v>123.76900000000001</v>
      </c>
      <c r="R12" s="78">
        <v>133.86099999999999</v>
      </c>
      <c r="S12" s="78">
        <v>134.137</v>
      </c>
      <c r="T12" s="78">
        <v>139.25800000000001</v>
      </c>
      <c r="U12" s="78">
        <v>135.76499999999999</v>
      </c>
      <c r="V12" s="78">
        <v>135.99700000000001</v>
      </c>
      <c r="W12" s="78">
        <v>132.24100000000001</v>
      </c>
      <c r="X12" s="78">
        <v>131.76</v>
      </c>
      <c r="Y12" s="78">
        <v>134.179</v>
      </c>
      <c r="Z12" s="78">
        <v>141.32900000000001</v>
      </c>
      <c r="AA12" s="78">
        <v>142.97</v>
      </c>
      <c r="AB12" s="78">
        <v>139.851</v>
      </c>
      <c r="AC12" s="78">
        <v>136.958</v>
      </c>
      <c r="AD12" s="78">
        <v>139.11600000000001</v>
      </c>
      <c r="AE12" s="78">
        <v>139.28399999999999</v>
      </c>
      <c r="AF12" s="78">
        <v>140.07599999999999</v>
      </c>
      <c r="AG12" s="78">
        <v>138.64599999999999</v>
      </c>
      <c r="AH12" s="78">
        <v>142.845</v>
      </c>
      <c r="AI12" s="78">
        <v>137.86699999999999</v>
      </c>
      <c r="AJ12" s="78">
        <v>130.77500000000001</v>
      </c>
      <c r="AK12" s="78">
        <v>128.32900000000001</v>
      </c>
      <c r="AL12" s="78">
        <v>139.274</v>
      </c>
      <c r="AM12" s="78">
        <v>144.876</v>
      </c>
      <c r="AN12" s="78">
        <v>138.76499999999999</v>
      </c>
      <c r="AO12" s="78">
        <v>137.078</v>
      </c>
      <c r="AP12" s="78">
        <v>132.827</v>
      </c>
      <c r="AQ12" s="78">
        <v>138.108</v>
      </c>
      <c r="AR12" s="78">
        <v>139.05000000000001</v>
      </c>
      <c r="AS12" s="78">
        <v>131.215</v>
      </c>
      <c r="AT12" s="78">
        <v>135.85499999999999</v>
      </c>
      <c r="AU12" s="78">
        <v>132.905</v>
      </c>
      <c r="AV12" s="78">
        <v>135.53299999999999</v>
      </c>
      <c r="AW12" s="78">
        <v>128.429</v>
      </c>
      <c r="AX12" s="78">
        <v>135.68600000000001</v>
      </c>
      <c r="AY12" s="78">
        <v>136.084</v>
      </c>
      <c r="AZ12" s="78">
        <v>135.446</v>
      </c>
      <c r="BA12" s="78">
        <v>132.43100000000001</v>
      </c>
      <c r="BB12" s="78">
        <v>135.68899999999999</v>
      </c>
      <c r="BC12" s="78">
        <v>135.65600000000001</v>
      </c>
      <c r="BD12" s="78">
        <v>140.999</v>
      </c>
      <c r="BE12" s="78">
        <v>139.411</v>
      </c>
      <c r="BF12" s="78">
        <v>143.316</v>
      </c>
      <c r="BG12" s="78">
        <v>143.92400000000001</v>
      </c>
      <c r="BH12" s="78">
        <v>148.024</v>
      </c>
      <c r="BI12" s="78">
        <v>142.625</v>
      </c>
      <c r="BJ12" s="78">
        <v>152.80799999999999</v>
      </c>
      <c r="BK12" s="78">
        <v>156.62200000000001</v>
      </c>
      <c r="BL12" s="78">
        <v>152.905</v>
      </c>
      <c r="BM12" s="78">
        <v>155.69300000000001</v>
      </c>
      <c r="BN12" s="78">
        <v>167.75200000000001</v>
      </c>
      <c r="BO12" s="78">
        <v>167.767</v>
      </c>
      <c r="BP12" s="78">
        <v>171.38800000000001</v>
      </c>
      <c r="BQ12" s="78">
        <v>178.416</v>
      </c>
      <c r="BR12" s="78">
        <v>180.45599999999999</v>
      </c>
      <c r="BS12" s="78">
        <v>188.06100000000001</v>
      </c>
      <c r="BT12" s="78">
        <v>182.47399999999999</v>
      </c>
      <c r="BU12" s="78">
        <v>190.05699999999999</v>
      </c>
      <c r="BV12" s="78">
        <v>196.19800000000001</v>
      </c>
      <c r="BW12" s="78">
        <v>213.625</v>
      </c>
      <c r="BX12" s="78">
        <v>218.422</v>
      </c>
      <c r="BY12" s="78">
        <v>228.08699999999999</v>
      </c>
      <c r="BZ12" s="78">
        <v>218.667</v>
      </c>
      <c r="CA12" s="78">
        <v>229.39599999999999</v>
      </c>
      <c r="CB12" s="78">
        <v>231.64</v>
      </c>
      <c r="CC12" s="78">
        <v>237.71</v>
      </c>
      <c r="CD12" s="78">
        <v>244.667</v>
      </c>
      <c r="CE12" s="658">
        <v>257.14800000000002</v>
      </c>
      <c r="CF12" s="658">
        <v>262.93599999999998</v>
      </c>
      <c r="CG12" s="658">
        <v>270.39499999999998</v>
      </c>
      <c r="CH12" s="658">
        <v>262.89699999999999</v>
      </c>
      <c r="CI12" s="749">
        <v>262.89699999999999</v>
      </c>
      <c r="CJ12" s="314">
        <v>274.47500000000002</v>
      </c>
      <c r="CK12" s="749">
        <v>281.10500000000002</v>
      </c>
      <c r="CL12" s="750">
        <f t="shared" ref="CL12:CN12" si="8">SUM(CL14:CL18)</f>
        <v>263.33199999999999</v>
      </c>
      <c r="CM12" s="750">
        <f t="shared" si="8"/>
        <v>283.08199999999999</v>
      </c>
      <c r="CN12" s="750">
        <f t="shared" si="8"/>
        <v>293.25599999999997</v>
      </c>
      <c r="CO12" s="750">
        <f>SUM(CO14:CO18)</f>
        <v>288.37300000000005</v>
      </c>
      <c r="CP12" s="750">
        <v>313.91399999999999</v>
      </c>
      <c r="CQ12" s="750">
        <v>318.072</v>
      </c>
      <c r="CR12" s="750">
        <v>340.77699999999999</v>
      </c>
      <c r="CS12" s="750">
        <v>351.18299999999999</v>
      </c>
      <c r="CT12" s="750">
        <v>333.85500000000002</v>
      </c>
      <c r="CU12" s="750">
        <v>351.18299999999999</v>
      </c>
      <c r="CV12" s="750">
        <v>351.18299999999999</v>
      </c>
      <c r="CW12" s="750">
        <v>369.51600000000002</v>
      </c>
      <c r="CX12" s="750">
        <v>362.21300000000002</v>
      </c>
      <c r="CY12" s="2"/>
      <c r="CZ12" s="2"/>
    </row>
    <row r="13" spans="1:104" s="2" customFormat="1" ht="15" customHeight="1" x14ac:dyDescent="0.2">
      <c r="A13" s="79" t="s">
        <v>121</v>
      </c>
      <c r="B13" s="81">
        <v>85.614000000000004</v>
      </c>
      <c r="C13" s="81">
        <v>99.852000000000004</v>
      </c>
      <c r="D13" s="81">
        <v>111.753</v>
      </c>
      <c r="E13" s="81">
        <v>116.66200000000001</v>
      </c>
      <c r="F13" s="81">
        <v>113.563</v>
      </c>
      <c r="G13" s="81">
        <v>117.012</v>
      </c>
      <c r="H13" s="81">
        <v>114.541</v>
      </c>
      <c r="I13" s="81">
        <v>116.32599999999999</v>
      </c>
      <c r="J13" s="81">
        <v>113.512</v>
      </c>
      <c r="K13" s="81">
        <v>115.887</v>
      </c>
      <c r="L13" s="81">
        <v>114.514</v>
      </c>
      <c r="M13" s="81">
        <v>112.30800000000001</v>
      </c>
      <c r="N13" s="81">
        <v>121.381</v>
      </c>
      <c r="O13" s="81">
        <v>106.48399999999999</v>
      </c>
      <c r="P13" s="81">
        <v>102.935</v>
      </c>
      <c r="Q13" s="81">
        <v>109.258</v>
      </c>
      <c r="R13" s="81">
        <v>119.051</v>
      </c>
      <c r="S13" s="81">
        <v>119.46899999999999</v>
      </c>
      <c r="T13" s="81">
        <v>124.328</v>
      </c>
      <c r="U13" s="81">
        <v>120.01</v>
      </c>
      <c r="V13" s="81">
        <v>119.32</v>
      </c>
      <c r="W13" s="81">
        <v>117.693</v>
      </c>
      <c r="X13" s="81">
        <v>116.964</v>
      </c>
      <c r="Y13" s="81">
        <v>119.10299999999999</v>
      </c>
      <c r="Z13" s="81">
        <v>125.477</v>
      </c>
      <c r="AA13" s="81">
        <v>127.89</v>
      </c>
      <c r="AB13" s="81">
        <v>124.49</v>
      </c>
      <c r="AC13" s="81">
        <v>120.834</v>
      </c>
      <c r="AD13" s="81">
        <v>122.033</v>
      </c>
      <c r="AE13" s="81">
        <v>123.824</v>
      </c>
      <c r="AF13" s="81">
        <v>123.07599999999999</v>
      </c>
      <c r="AG13" s="81">
        <v>121.693</v>
      </c>
      <c r="AH13" s="81">
        <v>125.512</v>
      </c>
      <c r="AI13" s="81">
        <v>122.136</v>
      </c>
      <c r="AJ13" s="81">
        <v>114.72799999999999</v>
      </c>
      <c r="AK13" s="81">
        <v>112.026</v>
      </c>
      <c r="AL13" s="81">
        <v>118.495</v>
      </c>
      <c r="AM13" s="81">
        <v>124.985</v>
      </c>
      <c r="AN13" s="81">
        <v>119.212</v>
      </c>
      <c r="AO13" s="81">
        <v>119.764</v>
      </c>
      <c r="AP13" s="81">
        <v>117.191</v>
      </c>
      <c r="AQ13" s="81">
        <v>122.157</v>
      </c>
      <c r="AR13" s="81">
        <v>124.11499999999999</v>
      </c>
      <c r="AS13" s="81">
        <v>115.384</v>
      </c>
      <c r="AT13" s="81">
        <v>119.512</v>
      </c>
      <c r="AU13" s="81">
        <v>117.131</v>
      </c>
      <c r="AV13" s="81">
        <v>119.009</v>
      </c>
      <c r="AW13" s="81">
        <v>111.42700000000001</v>
      </c>
      <c r="AX13" s="81">
        <v>117.937</v>
      </c>
      <c r="AY13" s="81">
        <v>118.63800000000001</v>
      </c>
      <c r="AZ13" s="81">
        <v>117.672</v>
      </c>
      <c r="BA13" s="81">
        <v>113.738</v>
      </c>
      <c r="BB13" s="81">
        <v>116.613</v>
      </c>
      <c r="BC13" s="81">
        <v>117.126</v>
      </c>
      <c r="BD13" s="81">
        <v>122.357</v>
      </c>
      <c r="BE13" s="81">
        <v>119.52200000000001</v>
      </c>
      <c r="BF13" s="81">
        <v>122.35899999999999</v>
      </c>
      <c r="BG13" s="81">
        <v>122.247</v>
      </c>
      <c r="BH13" s="81">
        <v>127.126</v>
      </c>
      <c r="BI13" s="81">
        <v>118.937</v>
      </c>
      <c r="BJ13" s="81">
        <v>128.81299999999999</v>
      </c>
      <c r="BK13" s="81">
        <v>134.20500000000001</v>
      </c>
      <c r="BL13" s="81">
        <v>130.71700000000001</v>
      </c>
      <c r="BM13" s="81">
        <v>132.53800000000001</v>
      </c>
      <c r="BN13" s="81">
        <v>144.82900000000001</v>
      </c>
      <c r="BO13" s="81">
        <v>145.19200000000001</v>
      </c>
      <c r="BP13" s="81">
        <v>148.97800000000001</v>
      </c>
      <c r="BQ13" s="81">
        <v>154.114</v>
      </c>
      <c r="BR13" s="81">
        <v>157.25200000000001</v>
      </c>
      <c r="BS13" s="81">
        <v>164.238</v>
      </c>
      <c r="BT13" s="81">
        <v>159.096</v>
      </c>
      <c r="BU13" s="81">
        <v>166.208</v>
      </c>
      <c r="BV13" s="81">
        <v>172.34200000000001</v>
      </c>
      <c r="BW13" s="81">
        <v>189.49</v>
      </c>
      <c r="BX13" s="81">
        <v>194.422</v>
      </c>
      <c r="BY13" s="81">
        <v>204.34899999999999</v>
      </c>
      <c r="BZ13" s="81">
        <v>194.33199999999999</v>
      </c>
      <c r="CA13" s="81">
        <v>204.34399999999999</v>
      </c>
      <c r="CB13" s="81">
        <v>207.97399999999999</v>
      </c>
      <c r="CC13" s="81">
        <v>213.221</v>
      </c>
      <c r="CD13" s="81">
        <v>220.46299999999999</v>
      </c>
      <c r="CE13" s="659">
        <v>232.084</v>
      </c>
      <c r="CF13" s="659">
        <v>237.297</v>
      </c>
      <c r="CG13" s="659">
        <v>243.929</v>
      </c>
      <c r="CH13" s="659">
        <v>235.43600000000001</v>
      </c>
      <c r="CI13" s="751">
        <v>235.43600000000001</v>
      </c>
      <c r="CJ13" s="752">
        <v>247.041</v>
      </c>
      <c r="CK13" s="751">
        <v>252.959</v>
      </c>
      <c r="CL13" s="754">
        <f t="shared" ref="CL13:CN13" si="9">SUM(CL14:CL17)</f>
        <v>234.21699999999998</v>
      </c>
      <c r="CM13" s="754">
        <f t="shared" si="9"/>
        <v>253.33200000000002</v>
      </c>
      <c r="CN13" s="754">
        <f t="shared" si="9"/>
        <v>263.90199999999999</v>
      </c>
      <c r="CO13" s="754">
        <f>SUM(CO14:CO17)</f>
        <v>258.32600000000002</v>
      </c>
      <c r="CP13" s="754">
        <v>283.60599999999999</v>
      </c>
      <c r="CQ13" s="754">
        <v>288.66899999999998</v>
      </c>
      <c r="CR13" s="754">
        <v>312.065</v>
      </c>
      <c r="CS13" s="754">
        <v>319.608</v>
      </c>
      <c r="CT13" s="754">
        <v>298.00299999999999</v>
      </c>
      <c r="CU13" s="754">
        <v>309.95999999999998</v>
      </c>
      <c r="CV13" s="754">
        <v>339.34199999999998</v>
      </c>
      <c r="CW13" s="754">
        <v>335.71</v>
      </c>
      <c r="CX13" s="754">
        <v>326.32</v>
      </c>
    </row>
    <row r="14" spans="1:104" s="2" customFormat="1" ht="15" customHeight="1" x14ac:dyDescent="0.2">
      <c r="A14" s="83" t="s">
        <v>122</v>
      </c>
      <c r="B14" s="81">
        <v>25.044</v>
      </c>
      <c r="C14" s="81">
        <v>20.582000000000001</v>
      </c>
      <c r="D14" s="81">
        <v>22.187999999999999</v>
      </c>
      <c r="E14" s="81">
        <v>20.968</v>
      </c>
      <c r="F14" s="81">
        <v>24.792999999999999</v>
      </c>
      <c r="G14" s="81">
        <v>22.47</v>
      </c>
      <c r="H14" s="81">
        <v>22.468</v>
      </c>
      <c r="I14" s="81">
        <v>23.672000000000001</v>
      </c>
      <c r="J14" s="81">
        <v>23.091000000000001</v>
      </c>
      <c r="K14" s="81">
        <v>24.289000000000001</v>
      </c>
      <c r="L14" s="81">
        <v>20.779</v>
      </c>
      <c r="M14" s="81">
        <v>22.097999999999999</v>
      </c>
      <c r="N14" s="81">
        <v>22.699000000000002</v>
      </c>
      <c r="O14" s="81">
        <v>19.082999999999998</v>
      </c>
      <c r="P14" s="81">
        <v>18.22</v>
      </c>
      <c r="Q14" s="81">
        <v>21.556999999999999</v>
      </c>
      <c r="R14" s="81">
        <v>25.553000000000001</v>
      </c>
      <c r="S14" s="81">
        <v>24.183</v>
      </c>
      <c r="T14" s="81">
        <v>25.806999999999999</v>
      </c>
      <c r="U14" s="81">
        <v>25.867999999999999</v>
      </c>
      <c r="V14" s="81">
        <v>26.727</v>
      </c>
      <c r="W14" s="81">
        <v>24.605</v>
      </c>
      <c r="X14" s="81">
        <v>22.632999999999999</v>
      </c>
      <c r="Y14" s="81">
        <v>23.317</v>
      </c>
      <c r="Z14" s="81">
        <v>25.864999999999998</v>
      </c>
      <c r="AA14" s="81">
        <v>26.244</v>
      </c>
      <c r="AB14" s="81">
        <v>26.446999999999999</v>
      </c>
      <c r="AC14" s="81">
        <v>24.158999999999999</v>
      </c>
      <c r="AD14" s="81">
        <v>23.762</v>
      </c>
      <c r="AE14" s="81">
        <v>25.062000000000001</v>
      </c>
      <c r="AF14" s="81">
        <v>23.9</v>
      </c>
      <c r="AG14" s="81">
        <v>24.225000000000001</v>
      </c>
      <c r="AH14" s="81">
        <v>24.387</v>
      </c>
      <c r="AI14" s="81">
        <v>25.722999999999999</v>
      </c>
      <c r="AJ14" s="81">
        <v>24.439</v>
      </c>
      <c r="AK14" s="81">
        <v>25.532</v>
      </c>
      <c r="AL14" s="81">
        <v>26.481000000000002</v>
      </c>
      <c r="AM14" s="81">
        <v>27.045000000000002</v>
      </c>
      <c r="AN14" s="81">
        <v>25.547000000000001</v>
      </c>
      <c r="AO14" s="81">
        <v>28.117000000000001</v>
      </c>
      <c r="AP14" s="81">
        <v>28.422000000000001</v>
      </c>
      <c r="AQ14" s="81">
        <v>30.948</v>
      </c>
      <c r="AR14" s="81">
        <v>33.000999999999998</v>
      </c>
      <c r="AS14" s="81">
        <v>28.033000000000001</v>
      </c>
      <c r="AT14" s="81">
        <v>33.374000000000002</v>
      </c>
      <c r="AU14" s="81">
        <v>34.061999999999998</v>
      </c>
      <c r="AV14" s="81">
        <v>33.137999999999998</v>
      </c>
      <c r="AW14" s="81">
        <v>28.257000000000001</v>
      </c>
      <c r="AX14" s="81">
        <v>32.292999999999999</v>
      </c>
      <c r="AY14" s="81">
        <v>29.183</v>
      </c>
      <c r="AZ14" s="81">
        <v>27.722999999999999</v>
      </c>
      <c r="BA14" s="81">
        <v>27.638000000000002</v>
      </c>
      <c r="BB14" s="81">
        <v>30.277000000000001</v>
      </c>
      <c r="BC14" s="81">
        <v>28.29</v>
      </c>
      <c r="BD14" s="81">
        <v>31.036000000000001</v>
      </c>
      <c r="BE14" s="81">
        <v>32.805999999999997</v>
      </c>
      <c r="BF14" s="81">
        <v>35.548999999999999</v>
      </c>
      <c r="BG14" s="81">
        <v>33.424999999999997</v>
      </c>
      <c r="BH14" s="81">
        <v>36.631</v>
      </c>
      <c r="BI14" s="81">
        <v>27.827000000000002</v>
      </c>
      <c r="BJ14" s="81">
        <v>33.959000000000003</v>
      </c>
      <c r="BK14" s="81">
        <v>37.206000000000003</v>
      </c>
      <c r="BL14" s="81">
        <v>34.366</v>
      </c>
      <c r="BM14" s="81">
        <v>31.498000000000001</v>
      </c>
      <c r="BN14" s="81">
        <v>41.533000000000001</v>
      </c>
      <c r="BO14" s="81">
        <v>36.401000000000003</v>
      </c>
      <c r="BP14" s="81">
        <v>35.78</v>
      </c>
      <c r="BQ14" s="81">
        <v>33.972000000000001</v>
      </c>
      <c r="BR14" s="81">
        <v>38.944000000000003</v>
      </c>
      <c r="BS14" s="81">
        <v>42.982999999999997</v>
      </c>
      <c r="BT14" s="81">
        <v>36.354999999999997</v>
      </c>
      <c r="BU14" s="81">
        <v>37.591000000000001</v>
      </c>
      <c r="BV14" s="81">
        <v>46.124000000000002</v>
      </c>
      <c r="BW14" s="81">
        <v>42.661999999999999</v>
      </c>
      <c r="BX14" s="81">
        <v>48.274999999999999</v>
      </c>
      <c r="BY14" s="81">
        <v>55.640999999999998</v>
      </c>
      <c r="BZ14" s="81">
        <v>51.35</v>
      </c>
      <c r="CA14" s="81">
        <v>46.173000000000002</v>
      </c>
      <c r="CB14" s="81">
        <v>51.6</v>
      </c>
      <c r="CC14" s="81">
        <v>45.686999999999998</v>
      </c>
      <c r="CD14" s="81">
        <v>49.338999999999999</v>
      </c>
      <c r="CE14" s="659">
        <v>56.625999999999998</v>
      </c>
      <c r="CF14" s="659">
        <v>56.965000000000003</v>
      </c>
      <c r="CG14" s="659">
        <v>64.262</v>
      </c>
      <c r="CH14" s="659">
        <v>60.917000000000002</v>
      </c>
      <c r="CI14" s="751">
        <v>60.917000000000002</v>
      </c>
      <c r="CJ14" s="752">
        <v>65.995000000000005</v>
      </c>
      <c r="CK14" s="751">
        <v>67.981999999999999</v>
      </c>
      <c r="CL14" s="754">
        <f t="shared" ref="CL14:CN14" si="10">CL97</f>
        <v>59.344999999999999</v>
      </c>
      <c r="CM14" s="754">
        <f t="shared" si="10"/>
        <v>68.504000000000005</v>
      </c>
      <c r="CN14" s="754">
        <f t="shared" si="10"/>
        <v>71.994</v>
      </c>
      <c r="CO14" s="754">
        <f>CO97</f>
        <v>66.262</v>
      </c>
      <c r="CP14" s="754">
        <v>79.768000000000001</v>
      </c>
      <c r="CQ14" s="754">
        <v>79.718000000000004</v>
      </c>
      <c r="CR14" s="754">
        <v>89.709000000000003</v>
      </c>
      <c r="CS14" s="754">
        <v>97.259</v>
      </c>
      <c r="CT14" s="754">
        <v>91.703000000000003</v>
      </c>
      <c r="CU14" s="754">
        <v>90.076999999999998</v>
      </c>
      <c r="CV14" s="754">
        <v>99.816000000000003</v>
      </c>
      <c r="CW14" s="754">
        <v>98.38</v>
      </c>
      <c r="CX14" s="754">
        <v>92.191999999999993</v>
      </c>
    </row>
    <row r="15" spans="1:104" s="2" customFormat="1" ht="15" customHeight="1" x14ac:dyDescent="0.2">
      <c r="A15" s="83" t="s">
        <v>123</v>
      </c>
      <c r="B15" s="81">
        <v>19.739999999999998</v>
      </c>
      <c r="C15" s="81">
        <v>35.756999999999998</v>
      </c>
      <c r="D15" s="81">
        <v>44.738999999999997</v>
      </c>
      <c r="E15" s="81">
        <v>52.621000000000002</v>
      </c>
      <c r="F15" s="81">
        <v>40.442</v>
      </c>
      <c r="G15" s="81">
        <v>41.618000000000002</v>
      </c>
      <c r="H15" s="81">
        <v>37.917000000000002</v>
      </c>
      <c r="I15" s="81">
        <v>36.012999999999998</v>
      </c>
      <c r="J15" s="81">
        <v>35.558999999999997</v>
      </c>
      <c r="K15" s="81">
        <v>34.430999999999997</v>
      </c>
      <c r="L15" s="81">
        <v>33.140999999999998</v>
      </c>
      <c r="M15" s="81">
        <v>30.495999999999999</v>
      </c>
      <c r="N15" s="81">
        <v>39.222999999999999</v>
      </c>
      <c r="O15" s="81">
        <v>30.966000000000001</v>
      </c>
      <c r="P15" s="81">
        <v>30.280999999999999</v>
      </c>
      <c r="Q15" s="81">
        <v>31.599</v>
      </c>
      <c r="R15" s="81">
        <v>34.582999999999998</v>
      </c>
      <c r="S15" s="81">
        <v>37.837000000000003</v>
      </c>
      <c r="T15" s="81">
        <v>40.408000000000001</v>
      </c>
      <c r="U15" s="81">
        <v>37.850999999999999</v>
      </c>
      <c r="V15" s="81">
        <v>38.639000000000003</v>
      </c>
      <c r="W15" s="81">
        <v>38.753999999999998</v>
      </c>
      <c r="X15" s="81">
        <v>38.161000000000001</v>
      </c>
      <c r="Y15" s="81">
        <v>41.017000000000003</v>
      </c>
      <c r="Z15" s="81">
        <v>43.811</v>
      </c>
      <c r="AA15" s="81">
        <v>40.404000000000003</v>
      </c>
      <c r="AB15" s="81">
        <v>39.387999999999998</v>
      </c>
      <c r="AC15" s="81">
        <v>36.127000000000002</v>
      </c>
      <c r="AD15" s="81">
        <v>36.741</v>
      </c>
      <c r="AE15" s="81">
        <v>37.067</v>
      </c>
      <c r="AF15" s="81">
        <v>37.442999999999998</v>
      </c>
      <c r="AG15" s="81">
        <v>42.798000000000002</v>
      </c>
      <c r="AH15" s="81">
        <v>51.061</v>
      </c>
      <c r="AI15" s="81">
        <v>46.640999999999998</v>
      </c>
      <c r="AJ15" s="81">
        <v>45.44</v>
      </c>
      <c r="AK15" s="81">
        <v>44.712000000000003</v>
      </c>
      <c r="AL15" s="81">
        <v>52.206000000000003</v>
      </c>
      <c r="AM15" s="81">
        <v>63.064</v>
      </c>
      <c r="AN15" s="81">
        <v>60.75</v>
      </c>
      <c r="AO15" s="81">
        <v>60.201000000000001</v>
      </c>
      <c r="AP15" s="81">
        <v>57.286000000000001</v>
      </c>
      <c r="AQ15" s="81">
        <v>58.862000000000002</v>
      </c>
      <c r="AR15" s="81">
        <v>60.189</v>
      </c>
      <c r="AS15" s="81">
        <v>56.558</v>
      </c>
      <c r="AT15" s="81">
        <v>55.302</v>
      </c>
      <c r="AU15" s="81">
        <v>52.643000000000001</v>
      </c>
      <c r="AV15" s="81">
        <v>54.750999999999998</v>
      </c>
      <c r="AW15" s="81">
        <v>50.295999999999999</v>
      </c>
      <c r="AX15" s="81">
        <v>54.87</v>
      </c>
      <c r="AY15" s="81">
        <v>58.207999999999998</v>
      </c>
      <c r="AZ15" s="81">
        <v>55.591000000000001</v>
      </c>
      <c r="BA15" s="81">
        <v>51.655999999999999</v>
      </c>
      <c r="BB15" s="81">
        <v>50.837000000000003</v>
      </c>
      <c r="BC15" s="81">
        <v>50.753999999999998</v>
      </c>
      <c r="BD15" s="81">
        <v>53.024000000000001</v>
      </c>
      <c r="BE15" s="81">
        <v>47.225000000000001</v>
      </c>
      <c r="BF15" s="81">
        <v>46.298000000000002</v>
      </c>
      <c r="BG15" s="81">
        <v>50.851999999999997</v>
      </c>
      <c r="BH15" s="81">
        <v>53.206000000000003</v>
      </c>
      <c r="BI15" s="81">
        <v>54.070999999999998</v>
      </c>
      <c r="BJ15" s="81">
        <v>57.820999999999998</v>
      </c>
      <c r="BK15" s="81">
        <v>62</v>
      </c>
      <c r="BL15" s="81">
        <v>61.953000000000003</v>
      </c>
      <c r="BM15" s="81">
        <v>70.200999999999993</v>
      </c>
      <c r="BN15" s="81">
        <v>72.882999999999996</v>
      </c>
      <c r="BO15" s="81">
        <v>79.456000000000003</v>
      </c>
      <c r="BP15" s="81">
        <v>82.352000000000004</v>
      </c>
      <c r="BQ15" s="81">
        <v>88.512</v>
      </c>
      <c r="BR15" s="81">
        <v>86.727999999999994</v>
      </c>
      <c r="BS15" s="81">
        <v>91.176000000000002</v>
      </c>
      <c r="BT15" s="81">
        <v>93.582999999999998</v>
      </c>
      <c r="BU15" s="81">
        <v>97.963999999999999</v>
      </c>
      <c r="BV15" s="81">
        <v>98.363</v>
      </c>
      <c r="BW15" s="81">
        <v>118.45099999999999</v>
      </c>
      <c r="BX15" s="81">
        <v>117.95699999999999</v>
      </c>
      <c r="BY15" s="81">
        <v>120.758</v>
      </c>
      <c r="BZ15" s="81">
        <v>116.404</v>
      </c>
      <c r="CA15" s="81">
        <v>131.37</v>
      </c>
      <c r="CB15" s="81">
        <v>129.11099999999999</v>
      </c>
      <c r="CC15" s="81">
        <v>137.18600000000001</v>
      </c>
      <c r="CD15" s="81">
        <v>141.21600000000001</v>
      </c>
      <c r="CE15" s="659">
        <v>145.876</v>
      </c>
      <c r="CF15" s="659">
        <v>150.66900000000001</v>
      </c>
      <c r="CG15" s="659">
        <v>147.035</v>
      </c>
      <c r="CH15" s="659">
        <v>142.23599999999999</v>
      </c>
      <c r="CI15" s="751">
        <v>142.23599999999999</v>
      </c>
      <c r="CJ15" s="752">
        <v>148.46</v>
      </c>
      <c r="CK15" s="751">
        <v>153.21799999999999</v>
      </c>
      <c r="CL15" s="754">
        <f t="shared" ref="CL15:CN15" si="11">CL106</f>
        <v>144.91999999999999</v>
      </c>
      <c r="CM15" s="754">
        <f t="shared" si="11"/>
        <v>156.37799999999999</v>
      </c>
      <c r="CN15" s="754">
        <f t="shared" si="11"/>
        <v>163.50200000000001</v>
      </c>
      <c r="CO15" s="754">
        <f>CO106</f>
        <v>162.18299999999999</v>
      </c>
      <c r="CP15" s="754">
        <v>179.488</v>
      </c>
      <c r="CQ15" s="754">
        <v>183.667</v>
      </c>
      <c r="CR15" s="754">
        <v>196.858</v>
      </c>
      <c r="CS15" s="754">
        <v>190.303</v>
      </c>
      <c r="CT15" s="754">
        <v>175.55799999999999</v>
      </c>
      <c r="CU15" s="754">
        <v>184.09100000000001</v>
      </c>
      <c r="CV15" s="754">
        <v>201.791</v>
      </c>
      <c r="CW15" s="754">
        <v>199.53</v>
      </c>
      <c r="CX15" s="754">
        <v>197.006</v>
      </c>
    </row>
    <row r="16" spans="1:104" s="2" customFormat="1" ht="15" customHeight="1" x14ac:dyDescent="0.2">
      <c r="A16" s="83" t="s">
        <v>124</v>
      </c>
      <c r="B16" s="81">
        <v>40.83</v>
      </c>
      <c r="C16" s="81">
        <v>43.512999999999998</v>
      </c>
      <c r="D16" s="81">
        <v>44.826000000000001</v>
      </c>
      <c r="E16" s="81">
        <v>43.073</v>
      </c>
      <c r="F16" s="81">
        <v>48.328000000000003</v>
      </c>
      <c r="G16" s="81">
        <v>52.923999999999999</v>
      </c>
      <c r="H16" s="81">
        <v>54.155999999999999</v>
      </c>
      <c r="I16" s="81">
        <v>56.640999999999998</v>
      </c>
      <c r="J16" s="81">
        <v>54.862000000000002</v>
      </c>
      <c r="K16" s="81">
        <v>57.167000000000002</v>
      </c>
      <c r="L16" s="81">
        <v>60.594000000000001</v>
      </c>
      <c r="M16" s="81">
        <v>59.713999999999999</v>
      </c>
      <c r="N16" s="81">
        <v>59.459000000000003</v>
      </c>
      <c r="O16" s="81">
        <v>56.435000000000002</v>
      </c>
      <c r="P16" s="81">
        <v>54.433999999999997</v>
      </c>
      <c r="Q16" s="81">
        <v>56.101999999999997</v>
      </c>
      <c r="R16" s="81">
        <v>58.914999999999999</v>
      </c>
      <c r="S16" s="81">
        <v>57.448999999999998</v>
      </c>
      <c r="T16" s="81">
        <v>58.113</v>
      </c>
      <c r="U16" s="81">
        <v>56.290999999999997</v>
      </c>
      <c r="V16" s="81">
        <v>53.954000000000001</v>
      </c>
      <c r="W16" s="81">
        <v>54.280999999999999</v>
      </c>
      <c r="X16" s="81">
        <v>56.134999999999998</v>
      </c>
      <c r="Y16" s="81">
        <v>54.713999999999999</v>
      </c>
      <c r="Z16" s="81">
        <v>55.774000000000001</v>
      </c>
      <c r="AA16" s="81">
        <v>61.220999999999997</v>
      </c>
      <c r="AB16" s="81">
        <v>58.600999999999999</v>
      </c>
      <c r="AC16" s="81">
        <v>60.491999999999997</v>
      </c>
      <c r="AD16" s="81">
        <v>61.517000000000003</v>
      </c>
      <c r="AE16" s="81">
        <v>61.581000000000003</v>
      </c>
      <c r="AF16" s="81">
        <v>61.656999999999996</v>
      </c>
      <c r="AG16" s="81">
        <v>54.506999999999998</v>
      </c>
      <c r="AH16" s="81">
        <v>49.604999999999997</v>
      </c>
      <c r="AI16" s="81">
        <v>49.34</v>
      </c>
      <c r="AJ16" s="81">
        <v>44.808</v>
      </c>
      <c r="AK16" s="81">
        <v>41.679000000000002</v>
      </c>
      <c r="AL16" s="81">
        <v>39.795999999999999</v>
      </c>
      <c r="AM16" s="81">
        <v>34.813000000000002</v>
      </c>
      <c r="AN16" s="81">
        <v>32.869999999999997</v>
      </c>
      <c r="AO16" s="81">
        <v>31.384</v>
      </c>
      <c r="AP16" s="81">
        <v>31.481999999999999</v>
      </c>
      <c r="AQ16" s="81">
        <v>32.311999999999998</v>
      </c>
      <c r="AR16" s="81">
        <v>30.864999999999998</v>
      </c>
      <c r="AS16" s="81">
        <v>30.687999999999999</v>
      </c>
      <c r="AT16" s="81">
        <v>30.646000000000001</v>
      </c>
      <c r="AU16" s="81">
        <v>30.395</v>
      </c>
      <c r="AV16" s="81">
        <v>31.038</v>
      </c>
      <c r="AW16" s="81">
        <v>32.81</v>
      </c>
      <c r="AX16" s="81">
        <v>30.681999999999999</v>
      </c>
      <c r="AY16" s="81">
        <v>31.219000000000001</v>
      </c>
      <c r="AZ16" s="81">
        <v>34.314</v>
      </c>
      <c r="BA16" s="81">
        <v>34.383000000000003</v>
      </c>
      <c r="BB16" s="81">
        <v>35.481999999999999</v>
      </c>
      <c r="BC16" s="81">
        <v>38.018000000000001</v>
      </c>
      <c r="BD16" s="81">
        <v>38.231999999999999</v>
      </c>
      <c r="BE16" s="81">
        <v>39.393999999999998</v>
      </c>
      <c r="BF16" s="81">
        <v>40.500999999999998</v>
      </c>
      <c r="BG16" s="81">
        <v>37.896999999999998</v>
      </c>
      <c r="BH16" s="81">
        <v>36.69</v>
      </c>
      <c r="BI16" s="81">
        <v>36.405000000000001</v>
      </c>
      <c r="BJ16" s="81">
        <v>36.456000000000003</v>
      </c>
      <c r="BK16" s="81">
        <v>34.283999999999999</v>
      </c>
      <c r="BL16" s="81">
        <v>33.683</v>
      </c>
      <c r="BM16" s="81">
        <v>30.1</v>
      </c>
      <c r="BN16" s="81">
        <v>29.78</v>
      </c>
      <c r="BO16" s="81">
        <v>28.719000000000001</v>
      </c>
      <c r="BP16" s="81">
        <v>30.195</v>
      </c>
      <c r="BQ16" s="81">
        <v>30.835999999999999</v>
      </c>
      <c r="BR16" s="81">
        <v>30.855</v>
      </c>
      <c r="BS16" s="81">
        <v>28.699000000000002</v>
      </c>
      <c r="BT16" s="81">
        <v>27.687999999999999</v>
      </c>
      <c r="BU16" s="81">
        <v>28.585000000000001</v>
      </c>
      <c r="BV16" s="81">
        <v>27.22</v>
      </c>
      <c r="BW16" s="81">
        <v>27.715</v>
      </c>
      <c r="BX16" s="81">
        <v>27.486000000000001</v>
      </c>
      <c r="BY16" s="81">
        <v>27.265999999999998</v>
      </c>
      <c r="BZ16" s="81">
        <v>25.981000000000002</v>
      </c>
      <c r="CA16" s="81">
        <v>26.091999999999999</v>
      </c>
      <c r="CB16" s="81">
        <v>26.507000000000001</v>
      </c>
      <c r="CC16" s="81">
        <v>29.568000000000001</v>
      </c>
      <c r="CD16" s="81">
        <v>29.271999999999998</v>
      </c>
      <c r="CE16" s="659">
        <v>28.847000000000001</v>
      </c>
      <c r="CF16" s="659">
        <v>28.818000000000001</v>
      </c>
      <c r="CG16" s="659">
        <v>31.869</v>
      </c>
      <c r="CH16" s="659">
        <v>31.472999999999999</v>
      </c>
      <c r="CI16" s="751">
        <v>31.472999999999999</v>
      </c>
      <c r="CJ16" s="752">
        <v>31.751000000000001</v>
      </c>
      <c r="CK16" s="751">
        <v>30.899000000000001</v>
      </c>
      <c r="CL16" s="754">
        <f>CL115</f>
        <v>29.306999999999999</v>
      </c>
      <c r="CM16" s="754">
        <f t="shared" ref="CM16:CO16" si="12">CM115</f>
        <v>27.745999999999999</v>
      </c>
      <c r="CN16" s="754">
        <f t="shared" si="12"/>
        <v>27.608000000000001</v>
      </c>
      <c r="CO16" s="754">
        <f t="shared" si="12"/>
        <v>29.021000000000001</v>
      </c>
      <c r="CP16" s="754">
        <v>24.35</v>
      </c>
      <c r="CQ16" s="754">
        <v>24.981999999999999</v>
      </c>
      <c r="CR16" s="754">
        <v>25.163</v>
      </c>
      <c r="CS16" s="754">
        <v>25.193000000000001</v>
      </c>
      <c r="CT16" s="754">
        <v>24.094000000000001</v>
      </c>
      <c r="CU16" s="754">
        <v>25.550999999999998</v>
      </c>
      <c r="CV16" s="754">
        <v>26.71</v>
      </c>
      <c r="CW16" s="754">
        <v>26.715</v>
      </c>
      <c r="CX16" s="754">
        <v>26.353999999999999</v>
      </c>
    </row>
    <row r="17" spans="1:103" s="2" customFormat="1" ht="15" customHeight="1" x14ac:dyDescent="0.2">
      <c r="A17" s="83" t="s">
        <v>31</v>
      </c>
      <c r="B17" s="81"/>
      <c r="C17" s="81"/>
      <c r="D17" s="81"/>
      <c r="E17" s="81"/>
      <c r="F17" s="81"/>
      <c r="G17" s="81"/>
      <c r="H17" s="81"/>
      <c r="I17" s="81"/>
      <c r="J17" s="81"/>
      <c r="K17" s="81"/>
      <c r="L17" s="81"/>
      <c r="M17" s="81"/>
      <c r="N17" s="81"/>
      <c r="O17" s="81"/>
      <c r="P17" s="81"/>
      <c r="Q17" s="81"/>
      <c r="R17" s="81"/>
      <c r="S17" s="81"/>
      <c r="T17" s="81"/>
      <c r="U17" s="81"/>
      <c r="V17" s="81"/>
      <c r="W17" s="81"/>
      <c r="X17" s="81"/>
      <c r="Y17" s="81">
        <v>5.5E-2</v>
      </c>
      <c r="Z17" s="81">
        <v>2.7E-2</v>
      </c>
      <c r="AA17" s="81">
        <v>2.1000000000000001E-2</v>
      </c>
      <c r="AB17" s="81">
        <v>5.3999999999999999E-2</v>
      </c>
      <c r="AC17" s="81">
        <v>5.6000000000000001E-2</v>
      </c>
      <c r="AD17" s="81">
        <v>1.2999999999999999E-2</v>
      </c>
      <c r="AE17" s="81">
        <v>0.114</v>
      </c>
      <c r="AF17" s="81">
        <v>7.5999999999999998E-2</v>
      </c>
      <c r="AG17" s="81">
        <v>0.16300000000000001</v>
      </c>
      <c r="AH17" s="81">
        <v>0.45900000000000002</v>
      </c>
      <c r="AI17" s="81">
        <v>0.432</v>
      </c>
      <c r="AJ17" s="81">
        <v>4.1000000000000002E-2</v>
      </c>
      <c r="AK17" s="81">
        <v>0.10299999999999999</v>
      </c>
      <c r="AL17" s="81">
        <v>1.2E-2</v>
      </c>
      <c r="AM17" s="81">
        <v>6.3E-2</v>
      </c>
      <c r="AN17" s="81">
        <v>4.4999999999999998E-2</v>
      </c>
      <c r="AO17" s="81">
        <v>6.2E-2</v>
      </c>
      <c r="AP17" s="81">
        <v>1E-3</v>
      </c>
      <c r="AQ17" s="81">
        <v>3.5000000000000003E-2</v>
      </c>
      <c r="AR17" s="81">
        <v>0.06</v>
      </c>
      <c r="AS17" s="81">
        <v>0.105</v>
      </c>
      <c r="AT17" s="81">
        <v>0.19</v>
      </c>
      <c r="AU17" s="81">
        <v>3.1E-2</v>
      </c>
      <c r="AV17" s="81">
        <v>8.2000000000000003E-2</v>
      </c>
      <c r="AW17" s="81">
        <v>6.4000000000000001E-2</v>
      </c>
      <c r="AX17" s="81">
        <v>9.1999999999999998E-2</v>
      </c>
      <c r="AY17" s="81">
        <v>2.8000000000000001E-2</v>
      </c>
      <c r="AZ17" s="81">
        <v>4.3999999999999997E-2</v>
      </c>
      <c r="BA17" s="81">
        <v>6.0999999999999999E-2</v>
      </c>
      <c r="BB17" s="81">
        <v>1.7000000000000001E-2</v>
      </c>
      <c r="BC17" s="81">
        <v>6.4000000000000001E-2</v>
      </c>
      <c r="BD17" s="81">
        <v>6.5000000000000002E-2</v>
      </c>
      <c r="BE17" s="81">
        <v>9.7000000000000003E-2</v>
      </c>
      <c r="BF17" s="81">
        <v>1.0999999999999999E-2</v>
      </c>
      <c r="BG17" s="81">
        <v>7.2999999999999995E-2</v>
      </c>
      <c r="BH17" s="81">
        <v>0.59899999999999998</v>
      </c>
      <c r="BI17" s="81">
        <v>0.63400000000000001</v>
      </c>
      <c r="BJ17" s="81">
        <v>0.57699999999999996</v>
      </c>
      <c r="BK17" s="81">
        <v>0.71499999999999997</v>
      </c>
      <c r="BL17" s="81">
        <v>0.71499999999999997</v>
      </c>
      <c r="BM17" s="81">
        <v>0.73899999999999999</v>
      </c>
      <c r="BN17" s="81">
        <v>0.63300000000000001</v>
      </c>
      <c r="BO17" s="81">
        <v>0.61599999999999999</v>
      </c>
      <c r="BP17" s="81">
        <v>0.65100000000000002</v>
      </c>
      <c r="BQ17" s="81">
        <v>0.79400000000000004</v>
      </c>
      <c r="BR17" s="81">
        <v>0.72499999999999998</v>
      </c>
      <c r="BS17" s="81">
        <v>1.38</v>
      </c>
      <c r="BT17" s="81">
        <v>1.47</v>
      </c>
      <c r="BU17" s="81">
        <v>2.0680000000000001</v>
      </c>
      <c r="BV17" s="81">
        <v>0.63500000000000001</v>
      </c>
      <c r="BW17" s="81">
        <v>0.66200000000000003</v>
      </c>
      <c r="BX17" s="81">
        <v>0.70399999999999996</v>
      </c>
      <c r="BY17" s="81">
        <v>0.68400000000000005</v>
      </c>
      <c r="BZ17" s="81">
        <v>0.59699999999999998</v>
      </c>
      <c r="CA17" s="81">
        <v>0.70899999999999996</v>
      </c>
      <c r="CB17" s="81">
        <v>0.75600000000000001</v>
      </c>
      <c r="CC17" s="81">
        <v>0.78</v>
      </c>
      <c r="CD17" s="81">
        <v>0.63600000000000001</v>
      </c>
      <c r="CE17" s="659">
        <v>0.73499999999999999</v>
      </c>
      <c r="CF17" s="659">
        <v>0.84499999999999997</v>
      </c>
      <c r="CG17" s="659">
        <v>0.76300000000000001</v>
      </c>
      <c r="CH17" s="659">
        <v>0.81</v>
      </c>
      <c r="CI17" s="751">
        <v>0.81</v>
      </c>
      <c r="CJ17" s="752">
        <v>0.83499999999999996</v>
      </c>
      <c r="CK17" s="751">
        <v>0.86</v>
      </c>
      <c r="CL17" s="754">
        <f>CL124+CL133</f>
        <v>0.64500000000000002</v>
      </c>
      <c r="CM17" s="754">
        <f t="shared" ref="CM17:CO17" si="13">CM124+CM133</f>
        <v>0.70399999999999996</v>
      </c>
      <c r="CN17" s="754">
        <f t="shared" si="13"/>
        <v>0.79800000000000004</v>
      </c>
      <c r="CO17" s="754">
        <f t="shared" si="13"/>
        <v>0.86</v>
      </c>
      <c r="CP17" s="754">
        <v>0.24</v>
      </c>
      <c r="CQ17" s="754">
        <v>0.30199999999999999</v>
      </c>
      <c r="CR17" s="754">
        <v>0.33500000000000002</v>
      </c>
      <c r="CS17" s="754">
        <v>6.8529999999999998</v>
      </c>
      <c r="CT17" s="754">
        <v>6.6479999999999997</v>
      </c>
      <c r="CU17" s="754">
        <v>10.241</v>
      </c>
      <c r="CV17" s="754">
        <v>11.025</v>
      </c>
      <c r="CW17" s="754">
        <v>11.085000000000001</v>
      </c>
      <c r="CX17" s="754">
        <v>10.768000000000001</v>
      </c>
    </row>
    <row r="18" spans="1:103" s="2" customFormat="1" ht="15" customHeight="1" x14ac:dyDescent="0.2">
      <c r="A18" s="58" t="s">
        <v>125</v>
      </c>
      <c r="B18" s="84">
        <v>6.42</v>
      </c>
      <c r="C18" s="84">
        <v>6.3220000000000001</v>
      </c>
      <c r="D18" s="84">
        <v>9.2490000000000006</v>
      </c>
      <c r="E18" s="84">
        <v>12.468</v>
      </c>
      <c r="F18" s="84">
        <v>12.688000000000001</v>
      </c>
      <c r="G18" s="84">
        <v>12.38</v>
      </c>
      <c r="H18" s="84">
        <v>14.186</v>
      </c>
      <c r="I18" s="84">
        <v>12.335000000000001</v>
      </c>
      <c r="J18" s="84">
        <v>15.923</v>
      </c>
      <c r="K18" s="84">
        <v>14.36</v>
      </c>
      <c r="L18" s="84">
        <v>14.515000000000001</v>
      </c>
      <c r="M18" s="84">
        <v>15.535</v>
      </c>
      <c r="N18" s="84">
        <v>13.039</v>
      </c>
      <c r="O18" s="84">
        <v>13.914999999999999</v>
      </c>
      <c r="P18" s="84">
        <v>14.97</v>
      </c>
      <c r="Q18" s="84">
        <v>14.510999999999999</v>
      </c>
      <c r="R18" s="84">
        <v>14.81</v>
      </c>
      <c r="S18" s="84">
        <v>14.667999999999999</v>
      </c>
      <c r="T18" s="84">
        <v>14.93</v>
      </c>
      <c r="U18" s="84">
        <v>15.755000000000001</v>
      </c>
      <c r="V18" s="84">
        <v>16.677</v>
      </c>
      <c r="W18" s="84">
        <v>14.548</v>
      </c>
      <c r="X18" s="84">
        <v>14.795999999999999</v>
      </c>
      <c r="Y18" s="84">
        <v>15.076000000000001</v>
      </c>
      <c r="Z18" s="84">
        <v>15.852</v>
      </c>
      <c r="AA18" s="84">
        <v>15.08</v>
      </c>
      <c r="AB18" s="84">
        <v>15.361000000000001</v>
      </c>
      <c r="AC18" s="84">
        <v>16.123999999999999</v>
      </c>
      <c r="AD18" s="84">
        <v>17.082999999999998</v>
      </c>
      <c r="AE18" s="84">
        <v>15.46</v>
      </c>
      <c r="AF18" s="84">
        <v>17</v>
      </c>
      <c r="AG18" s="84">
        <v>16.952999999999999</v>
      </c>
      <c r="AH18" s="84">
        <v>17.332999999999998</v>
      </c>
      <c r="AI18" s="84">
        <v>15.731</v>
      </c>
      <c r="AJ18" s="84">
        <v>16.047000000000001</v>
      </c>
      <c r="AK18" s="84">
        <v>16.303000000000001</v>
      </c>
      <c r="AL18" s="84">
        <v>20.779</v>
      </c>
      <c r="AM18" s="84">
        <v>19.890999999999998</v>
      </c>
      <c r="AN18" s="84">
        <v>19.553000000000001</v>
      </c>
      <c r="AO18" s="84">
        <v>17.314</v>
      </c>
      <c r="AP18" s="84">
        <v>15.635999999999999</v>
      </c>
      <c r="AQ18" s="84">
        <v>15.951000000000001</v>
      </c>
      <c r="AR18" s="84">
        <v>14.935</v>
      </c>
      <c r="AS18" s="84">
        <v>15.831</v>
      </c>
      <c r="AT18" s="84">
        <v>16.343</v>
      </c>
      <c r="AU18" s="84">
        <v>15.773999999999999</v>
      </c>
      <c r="AV18" s="84">
        <v>16.524000000000001</v>
      </c>
      <c r="AW18" s="84">
        <v>17.001999999999999</v>
      </c>
      <c r="AX18" s="84">
        <v>17.748999999999999</v>
      </c>
      <c r="AY18" s="84">
        <v>17.446000000000002</v>
      </c>
      <c r="AZ18" s="84">
        <v>17.774000000000001</v>
      </c>
      <c r="BA18" s="84">
        <v>18.693000000000001</v>
      </c>
      <c r="BB18" s="84">
        <v>19.076000000000001</v>
      </c>
      <c r="BC18" s="84">
        <v>18.53</v>
      </c>
      <c r="BD18" s="84">
        <v>18.641999999999999</v>
      </c>
      <c r="BE18" s="84">
        <v>19.888999999999999</v>
      </c>
      <c r="BF18" s="84">
        <v>20.957000000000001</v>
      </c>
      <c r="BG18" s="84">
        <v>21.677</v>
      </c>
      <c r="BH18" s="84">
        <v>20.898</v>
      </c>
      <c r="BI18" s="84">
        <v>23.687999999999999</v>
      </c>
      <c r="BJ18" s="84">
        <v>23.995000000000001</v>
      </c>
      <c r="BK18" s="84">
        <v>22.417000000000002</v>
      </c>
      <c r="BL18" s="84">
        <v>22.187999999999999</v>
      </c>
      <c r="BM18" s="84">
        <v>23.155000000000001</v>
      </c>
      <c r="BN18" s="84">
        <v>22.922999999999998</v>
      </c>
      <c r="BO18" s="84">
        <v>22.574999999999999</v>
      </c>
      <c r="BP18" s="84">
        <v>22.41</v>
      </c>
      <c r="BQ18" s="84">
        <v>24.302</v>
      </c>
      <c r="BR18" s="84">
        <v>23.204000000000001</v>
      </c>
      <c r="BS18" s="84">
        <v>23.823</v>
      </c>
      <c r="BT18" s="84">
        <v>23.378</v>
      </c>
      <c r="BU18" s="84">
        <v>23.849</v>
      </c>
      <c r="BV18" s="84">
        <v>23.856000000000002</v>
      </c>
      <c r="BW18" s="84">
        <v>24.135000000000002</v>
      </c>
      <c r="BX18" s="84">
        <v>24</v>
      </c>
      <c r="BY18" s="84">
        <v>23.738</v>
      </c>
      <c r="BZ18" s="84">
        <v>24.335000000000001</v>
      </c>
      <c r="CA18" s="84">
        <v>25.052</v>
      </c>
      <c r="CB18" s="84">
        <v>23.666</v>
      </c>
      <c r="CC18" s="84">
        <v>24.489000000000001</v>
      </c>
      <c r="CD18" s="84">
        <v>24.204000000000001</v>
      </c>
      <c r="CE18" s="660">
        <v>25.064</v>
      </c>
      <c r="CF18" s="660">
        <v>25.638999999999999</v>
      </c>
      <c r="CG18" s="660">
        <v>26.466000000000001</v>
      </c>
      <c r="CH18" s="660">
        <v>27.460999999999999</v>
      </c>
      <c r="CI18" s="755">
        <v>27.460999999999999</v>
      </c>
      <c r="CJ18" s="756">
        <v>27.434000000000001</v>
      </c>
      <c r="CK18" s="755">
        <v>28.146000000000001</v>
      </c>
      <c r="CL18" s="660">
        <f>CL86+CL91</f>
        <v>29.114999999999998</v>
      </c>
      <c r="CM18" s="660">
        <f t="shared" ref="CM18:CO18" si="14">CM86+CM91</f>
        <v>29.75</v>
      </c>
      <c r="CN18" s="660">
        <f t="shared" si="14"/>
        <v>29.353999999999999</v>
      </c>
      <c r="CO18" s="660">
        <f t="shared" si="14"/>
        <v>30.047000000000001</v>
      </c>
      <c r="CP18" s="660">
        <v>30.068000000000001</v>
      </c>
      <c r="CQ18" s="660">
        <v>29.402999999999999</v>
      </c>
      <c r="CR18" s="660">
        <v>28.712</v>
      </c>
      <c r="CS18" s="660">
        <v>31.574999999999999</v>
      </c>
      <c r="CT18" s="660">
        <v>35.851999999999997</v>
      </c>
      <c r="CU18" s="660">
        <v>31.257999999999999</v>
      </c>
      <c r="CV18" s="660">
        <v>32.079000000000001</v>
      </c>
      <c r="CW18" s="660">
        <v>33.805999999999997</v>
      </c>
      <c r="CX18" s="660">
        <v>35.893000000000001</v>
      </c>
    </row>
    <row r="19" spans="1:103" s="2" customFormat="1" ht="15" customHeight="1" x14ac:dyDescent="0.2">
      <c r="A19" s="85" t="s">
        <v>126</v>
      </c>
      <c r="B19" s="81"/>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661"/>
      <c r="CF19" s="661"/>
      <c r="CG19" s="661"/>
      <c r="CH19" s="661"/>
      <c r="CI19" s="661"/>
      <c r="CJ19" s="661"/>
      <c r="CK19" s="661"/>
      <c r="CL19" s="661"/>
      <c r="CM19" s="661"/>
      <c r="CN19" s="661"/>
      <c r="CO19" s="661"/>
      <c r="CP19" s="661"/>
      <c r="CQ19" s="661"/>
      <c r="CR19" s="661"/>
      <c r="CS19" s="661"/>
      <c r="CT19" s="661"/>
      <c r="CU19" s="661"/>
      <c r="CV19" s="661"/>
      <c r="CW19" s="661"/>
      <c r="CX19" s="661"/>
    </row>
    <row r="20" spans="1:103" s="2" customFormat="1" ht="15" customHeight="1" x14ac:dyDescent="0.2">
      <c r="A20" s="79" t="s">
        <v>127</v>
      </c>
      <c r="B20" s="86">
        <v>34.308641110098812</v>
      </c>
      <c r="C20" s="86">
        <v>38.084364859992789</v>
      </c>
      <c r="D20" s="86">
        <v>42.081196925362185</v>
      </c>
      <c r="E20" s="86">
        <v>49.817421268279304</v>
      </c>
      <c r="F20" s="86">
        <v>51.021899738471156</v>
      </c>
      <c r="G20" s="747">
        <f t="shared" ref="G20:BR20" si="15">G8/G13*100</f>
        <v>47.033637575633264</v>
      </c>
      <c r="H20" s="747">
        <f t="shared" si="15"/>
        <v>48.634986598685188</v>
      </c>
      <c r="I20" s="747">
        <f t="shared" si="15"/>
        <v>44.116534566648909</v>
      </c>
      <c r="J20" s="747">
        <f t="shared" si="15"/>
        <v>47.190605398548172</v>
      </c>
      <c r="K20" s="747">
        <f t="shared" si="15"/>
        <v>44.369946585898326</v>
      </c>
      <c r="L20" s="747">
        <f t="shared" si="15"/>
        <v>44.056621897759229</v>
      </c>
      <c r="M20" s="747">
        <f t="shared" si="15"/>
        <v>43.887345514121876</v>
      </c>
      <c r="N20" s="747">
        <f t="shared" si="15"/>
        <v>39.33976487259126</v>
      </c>
      <c r="O20" s="747">
        <f t="shared" si="15"/>
        <v>42.894707186056124</v>
      </c>
      <c r="P20" s="747">
        <f t="shared" si="15"/>
        <v>43.171904599990285</v>
      </c>
      <c r="Q20" s="747">
        <f t="shared" si="15"/>
        <v>39.307876768749203</v>
      </c>
      <c r="R20" s="747">
        <f t="shared" si="15"/>
        <v>38.617063275402977</v>
      </c>
      <c r="S20" s="747">
        <f t="shared" si="15"/>
        <v>38.339652964367325</v>
      </c>
      <c r="T20" s="747">
        <f t="shared" si="15"/>
        <v>37.657647513030049</v>
      </c>
      <c r="U20" s="747">
        <f t="shared" si="15"/>
        <v>40.064994583784689</v>
      </c>
      <c r="V20" s="747">
        <f t="shared" si="15"/>
        <v>40.518773047267857</v>
      </c>
      <c r="W20" s="747">
        <f t="shared" si="15"/>
        <v>41.432370659257565</v>
      </c>
      <c r="X20" s="747">
        <f t="shared" si="15"/>
        <v>42.616531582367223</v>
      </c>
      <c r="Y20" s="747">
        <f t="shared" si="15"/>
        <v>41.973753809727718</v>
      </c>
      <c r="Z20" s="747">
        <f t="shared" si="15"/>
        <v>43.616758449755736</v>
      </c>
      <c r="AA20" s="747">
        <f t="shared" si="15"/>
        <v>42.197200719368205</v>
      </c>
      <c r="AB20" s="747">
        <f t="shared" si="15"/>
        <v>42.891798538035189</v>
      </c>
      <c r="AC20" s="747">
        <f t="shared" si="15"/>
        <v>43.362795239750405</v>
      </c>
      <c r="AD20" s="747">
        <f t="shared" si="15"/>
        <v>43.340735702637815</v>
      </c>
      <c r="AE20" s="747">
        <f t="shared" si="15"/>
        <v>40.643170952319423</v>
      </c>
      <c r="AF20" s="747">
        <f t="shared" si="15"/>
        <v>42.131690987682404</v>
      </c>
      <c r="AG20" s="747">
        <f t="shared" si="15"/>
        <v>42.769099290838419</v>
      </c>
      <c r="AH20" s="747">
        <f t="shared" si="15"/>
        <v>42.370450634202307</v>
      </c>
      <c r="AI20" s="747">
        <f t="shared" si="15"/>
        <v>40.350920285583285</v>
      </c>
      <c r="AJ20" s="747">
        <f t="shared" si="15"/>
        <v>39.118610975524724</v>
      </c>
      <c r="AK20" s="747">
        <f t="shared" si="15"/>
        <v>34.897255994144217</v>
      </c>
      <c r="AL20" s="747">
        <f t="shared" si="15"/>
        <v>29.310941389932061</v>
      </c>
      <c r="AM20" s="747">
        <f t="shared" si="15"/>
        <v>24.698963875665079</v>
      </c>
      <c r="AN20" s="747">
        <f t="shared" si="15"/>
        <v>22.264537127134854</v>
      </c>
      <c r="AO20" s="747">
        <f t="shared" si="15"/>
        <v>20.006011823252397</v>
      </c>
      <c r="AP20" s="747">
        <f t="shared" si="15"/>
        <v>18.551765920591169</v>
      </c>
      <c r="AQ20" s="747">
        <f t="shared" si="15"/>
        <v>16.8013294367085</v>
      </c>
      <c r="AR20" s="747">
        <f t="shared" si="15"/>
        <v>16.103613584175967</v>
      </c>
      <c r="AS20" s="747">
        <f t="shared" si="15"/>
        <v>18.471365180614296</v>
      </c>
      <c r="AT20" s="747">
        <f t="shared" si="15"/>
        <v>19.495113461409733</v>
      </c>
      <c r="AU20" s="747">
        <f t="shared" si="15"/>
        <v>19.511487138332296</v>
      </c>
      <c r="AV20" s="747">
        <f t="shared" si="15"/>
        <v>20.264013646026772</v>
      </c>
      <c r="AW20" s="747">
        <f t="shared" si="15"/>
        <v>23.030324786631603</v>
      </c>
      <c r="AX20" s="747">
        <f t="shared" si="15"/>
        <v>24.575832859916737</v>
      </c>
      <c r="AY20" s="747">
        <f t="shared" si="15"/>
        <v>22.661373253089227</v>
      </c>
      <c r="AZ20" s="747">
        <f t="shared" si="15"/>
        <v>24.643075667958396</v>
      </c>
      <c r="BA20" s="747">
        <f t="shared" si="15"/>
        <v>26.371133658056234</v>
      </c>
      <c r="BB20" s="747">
        <f t="shared" si="15"/>
        <v>29.046504249097442</v>
      </c>
      <c r="BC20" s="747">
        <f t="shared" si="15"/>
        <v>29.244574219216911</v>
      </c>
      <c r="BD20" s="747">
        <f t="shared" si="15"/>
        <v>27.60937257369827</v>
      </c>
      <c r="BE20" s="747">
        <f t="shared" si="15"/>
        <v>29.525108348253877</v>
      </c>
      <c r="BF20" s="747">
        <f t="shared" si="15"/>
        <v>31.856259041018642</v>
      </c>
      <c r="BG20" s="747">
        <f t="shared" si="15"/>
        <v>30.392565870737116</v>
      </c>
      <c r="BH20" s="747">
        <f t="shared" si="15"/>
        <v>32.818620895804159</v>
      </c>
      <c r="BI20" s="747">
        <f t="shared" si="15"/>
        <v>41.344577381302706</v>
      </c>
      <c r="BJ20" s="747">
        <f t="shared" si="15"/>
        <v>38.453416968784211</v>
      </c>
      <c r="BK20" s="747">
        <f t="shared" si="15"/>
        <v>33.524086285905888</v>
      </c>
      <c r="BL20" s="747">
        <f t="shared" si="15"/>
        <v>34.98244298752266</v>
      </c>
      <c r="BM20" s="747">
        <f t="shared" si="15"/>
        <v>35.22386032684966</v>
      </c>
      <c r="BN20" s="747">
        <f t="shared" si="15"/>
        <v>36.305574159871298</v>
      </c>
      <c r="BO20" s="747">
        <f t="shared" si="15"/>
        <v>37.49104633864124</v>
      </c>
      <c r="BP20" s="747">
        <f t="shared" si="15"/>
        <v>36.557075541355097</v>
      </c>
      <c r="BQ20" s="747">
        <f t="shared" si="15"/>
        <v>36.124557146008804</v>
      </c>
      <c r="BR20" s="747">
        <f t="shared" si="15"/>
        <v>36.352478823798741</v>
      </c>
      <c r="BS20" s="747">
        <f t="shared" ref="BS20:CS20" si="16">BS8/BS13*100</f>
        <v>34.143133744931134</v>
      </c>
      <c r="BT20" s="747">
        <f t="shared" si="16"/>
        <v>35.496806959320153</v>
      </c>
      <c r="BU20" s="747">
        <f t="shared" si="16"/>
        <v>33.207787832113979</v>
      </c>
      <c r="BV20" s="747">
        <f t="shared" si="16"/>
        <v>32.64033143400912</v>
      </c>
      <c r="BW20" s="747">
        <f t="shared" si="16"/>
        <v>29.653807588790965</v>
      </c>
      <c r="BX20" s="747">
        <f t="shared" si="16"/>
        <v>29.459629054325131</v>
      </c>
      <c r="BY20" s="747">
        <f t="shared" si="16"/>
        <v>27.790691415176976</v>
      </c>
      <c r="BZ20" s="747">
        <f t="shared" si="16"/>
        <v>29.595743367021388</v>
      </c>
      <c r="CA20" s="747">
        <f t="shared" si="16"/>
        <v>27.653858199898213</v>
      </c>
      <c r="CB20" s="747">
        <f t="shared" si="16"/>
        <v>26.663429082481464</v>
      </c>
      <c r="CC20" s="747">
        <f t="shared" si="16"/>
        <v>25.34271952575028</v>
      </c>
      <c r="CD20" s="747">
        <f t="shared" si="16"/>
        <v>25.843338791543253</v>
      </c>
      <c r="CE20" s="747">
        <f t="shared" si="16"/>
        <v>23.890918805260164</v>
      </c>
      <c r="CF20" s="747">
        <f t="shared" si="16"/>
        <v>23.828366983147699</v>
      </c>
      <c r="CG20" s="747">
        <f t="shared" si="16"/>
        <v>24.96587121662451</v>
      </c>
      <c r="CH20" s="747">
        <f t="shared" si="16"/>
        <v>26.101785623269169</v>
      </c>
      <c r="CI20" s="747">
        <f t="shared" si="16"/>
        <v>26.101785623269169</v>
      </c>
      <c r="CJ20" s="747">
        <f t="shared" si="16"/>
        <v>25.584417161523799</v>
      </c>
      <c r="CK20" s="747">
        <f t="shared" si="16"/>
        <v>27.234057693143949</v>
      </c>
      <c r="CL20" s="747">
        <f t="shared" si="16"/>
        <v>33.483478995973826</v>
      </c>
      <c r="CM20" s="747">
        <f t="shared" si="16"/>
        <v>30.713451123426967</v>
      </c>
      <c r="CN20" s="747">
        <f t="shared" si="16"/>
        <v>28.704594887496114</v>
      </c>
      <c r="CO20" s="747">
        <f t="shared" si="16"/>
        <v>28.27241547501993</v>
      </c>
      <c r="CP20" s="747">
        <f t="shared" si="16"/>
        <v>26.583711204981558</v>
      </c>
      <c r="CQ20" s="747">
        <f t="shared" si="16"/>
        <v>25.83062261621442</v>
      </c>
      <c r="CR20" s="747">
        <f t="shared" si="16"/>
        <v>23.261179561950236</v>
      </c>
      <c r="CS20" s="747">
        <f t="shared" si="16"/>
        <v>23.192160396485693</v>
      </c>
      <c r="CT20" s="747">
        <f>CT8/CT13*100</f>
        <v>24.017543447549183</v>
      </c>
      <c r="CU20" s="747">
        <f t="shared" ref="CU20:CX20" si="17">CU8/CU13*100</f>
        <v>24.04407020260679</v>
      </c>
      <c r="CV20" s="747">
        <f t="shared" si="17"/>
        <v>21.920952902971045</v>
      </c>
      <c r="CW20" s="747">
        <f t="shared" si="17"/>
        <v>21.766107652438116</v>
      </c>
      <c r="CX20" s="747">
        <f t="shared" si="17"/>
        <v>23.691468497180683</v>
      </c>
    </row>
    <row r="21" spans="1:103" s="2" customFormat="1" ht="15" customHeight="1" x14ac:dyDescent="0.2">
      <c r="A21" s="83" t="s">
        <v>128</v>
      </c>
      <c r="B21" s="86">
        <v>39.178837708099273</v>
      </c>
      <c r="C21" s="86">
        <v>33.378037235721045</v>
      </c>
      <c r="D21" s="86">
        <v>37.455078997171839</v>
      </c>
      <c r="E21" s="86">
        <v>33.992910974224856</v>
      </c>
      <c r="F21" s="86">
        <v>35.727106416761586</v>
      </c>
      <c r="G21" s="747">
        <f t="shared" ref="G21:BR21" si="18">G9/G8*100</f>
        <v>36.295084945943493</v>
      </c>
      <c r="H21" s="747">
        <f t="shared" si="18"/>
        <v>35.83930206257741</v>
      </c>
      <c r="I21" s="747">
        <f t="shared" si="18"/>
        <v>36.403671154932866</v>
      </c>
      <c r="J21" s="747">
        <f t="shared" si="18"/>
        <v>38.54611981257117</v>
      </c>
      <c r="K21" s="747">
        <f t="shared" si="18"/>
        <v>39.7421186720862</v>
      </c>
      <c r="L21" s="747">
        <f t="shared" si="18"/>
        <v>38.028978612911537</v>
      </c>
      <c r="M21" s="747">
        <f t="shared" si="18"/>
        <v>38.103836555823811</v>
      </c>
      <c r="N21" s="747">
        <f t="shared" si="18"/>
        <v>40.958304538124857</v>
      </c>
      <c r="O21" s="747">
        <f t="shared" si="18"/>
        <v>40.104212277782651</v>
      </c>
      <c r="P21" s="747">
        <f t="shared" si="18"/>
        <v>41.81237201557191</v>
      </c>
      <c r="Q21" s="747">
        <f t="shared" si="18"/>
        <v>41.53258667660139</v>
      </c>
      <c r="R21" s="747">
        <f t="shared" si="18"/>
        <v>42.828555270370217</v>
      </c>
      <c r="S21" s="747">
        <f t="shared" si="18"/>
        <v>44.517946030914324</v>
      </c>
      <c r="T21" s="747">
        <f t="shared" si="18"/>
        <v>46.207736175484307</v>
      </c>
      <c r="U21" s="747">
        <f t="shared" si="18"/>
        <v>45.838359469240046</v>
      </c>
      <c r="V21" s="747">
        <f t="shared" si="18"/>
        <v>42.674829875690321</v>
      </c>
      <c r="W21" s="747">
        <f t="shared" si="18"/>
        <v>43.051083813547152</v>
      </c>
      <c r="X21" s="747">
        <f t="shared" si="18"/>
        <v>43.610319784937616</v>
      </c>
      <c r="Y21" s="747">
        <f t="shared" si="18"/>
        <v>43.42694831172988</v>
      </c>
      <c r="Z21" s="747">
        <f t="shared" si="18"/>
        <v>41.212154433664054</v>
      </c>
      <c r="AA21" s="747">
        <f t="shared" si="18"/>
        <v>41.924545083941737</v>
      </c>
      <c r="AB21" s="747">
        <f t="shared" si="18"/>
        <v>41.250280919919099</v>
      </c>
      <c r="AC21" s="747">
        <f t="shared" si="18"/>
        <v>40.601561158081573</v>
      </c>
      <c r="AD21" s="747">
        <f t="shared" si="18"/>
        <v>36.740404613348453</v>
      </c>
      <c r="AE21" s="747">
        <f t="shared" si="18"/>
        <v>39.381234352024798</v>
      </c>
      <c r="AF21" s="747">
        <f t="shared" si="18"/>
        <v>35.052262120569289</v>
      </c>
      <c r="AG21" s="747">
        <f t="shared" si="18"/>
        <v>35.131707879416687</v>
      </c>
      <c r="AH21" s="747">
        <f t="shared" si="18"/>
        <v>36.256111320045129</v>
      </c>
      <c r="AI21" s="747">
        <f t="shared" si="18"/>
        <v>36.994501146439944</v>
      </c>
      <c r="AJ21" s="747">
        <f t="shared" si="18"/>
        <v>37.649286987522274</v>
      </c>
      <c r="AK21" s="747">
        <f t="shared" si="18"/>
        <v>53.785747173479301</v>
      </c>
      <c r="AL21" s="747">
        <f t="shared" si="18"/>
        <v>38.978463664632038</v>
      </c>
      <c r="AM21" s="747">
        <f t="shared" si="18"/>
        <v>41.626174279235499</v>
      </c>
      <c r="AN21" s="747">
        <f t="shared" si="18"/>
        <v>45.859392660688719</v>
      </c>
      <c r="AO21" s="747">
        <f t="shared" si="18"/>
        <v>42.128547579298825</v>
      </c>
      <c r="AP21" s="747">
        <f t="shared" si="18"/>
        <v>32.597396623890347</v>
      </c>
      <c r="AQ21" s="747">
        <f t="shared" si="18"/>
        <v>47.500487234457225</v>
      </c>
      <c r="AR21" s="747">
        <f t="shared" si="18"/>
        <v>43.498273878020719</v>
      </c>
      <c r="AS21" s="747">
        <f t="shared" si="18"/>
        <v>41.209590390841271</v>
      </c>
      <c r="AT21" s="747">
        <f t="shared" si="18"/>
        <v>39.920168247564277</v>
      </c>
      <c r="AU21" s="747">
        <f t="shared" si="18"/>
        <v>37.975846678918352</v>
      </c>
      <c r="AV21" s="747">
        <f t="shared" si="18"/>
        <v>38.866312821363408</v>
      </c>
      <c r="AW21" s="747">
        <f t="shared" si="18"/>
        <v>41.773829007871569</v>
      </c>
      <c r="AX21" s="747">
        <f t="shared" si="18"/>
        <v>43.76552580734198</v>
      </c>
      <c r="AY21" s="747">
        <f t="shared" si="18"/>
        <v>41.290682536730522</v>
      </c>
      <c r="AZ21" s="747">
        <f t="shared" si="18"/>
        <v>46.165252776053521</v>
      </c>
      <c r="BA21" s="747">
        <f t="shared" si="18"/>
        <v>48.573047942921917</v>
      </c>
      <c r="BB21" s="747">
        <f t="shared" si="18"/>
        <v>52.462210675484179</v>
      </c>
      <c r="BC21" s="747">
        <f t="shared" si="18"/>
        <v>53.644936209967007</v>
      </c>
      <c r="BD21" s="747">
        <f t="shared" si="18"/>
        <v>53.65875318216802</v>
      </c>
      <c r="BE21" s="747">
        <f t="shared" si="18"/>
        <v>55.002975431437562</v>
      </c>
      <c r="BF21" s="747">
        <f t="shared" si="18"/>
        <v>58.918905051437953</v>
      </c>
      <c r="BG21" s="747">
        <f t="shared" si="18"/>
        <v>60.472627442536464</v>
      </c>
      <c r="BH21" s="747">
        <f t="shared" si="18"/>
        <v>65.952398072912928</v>
      </c>
      <c r="BI21" s="747">
        <f t="shared" si="18"/>
        <v>70.376621792003903</v>
      </c>
      <c r="BJ21" s="747">
        <f t="shared" si="18"/>
        <v>68.441241192740193</v>
      </c>
      <c r="BK21" s="747">
        <f t="shared" si="18"/>
        <v>64.721833255539991</v>
      </c>
      <c r="BL21" s="747">
        <f t="shared" si="18"/>
        <v>68.892144856543041</v>
      </c>
      <c r="BM21" s="747">
        <f t="shared" si="18"/>
        <v>66.151868908643024</v>
      </c>
      <c r="BN21" s="747">
        <f t="shared" si="18"/>
        <v>63.526749205986945</v>
      </c>
      <c r="BO21" s="747">
        <f t="shared" si="18"/>
        <v>64.296211926369551</v>
      </c>
      <c r="BP21" s="747">
        <f t="shared" si="18"/>
        <v>62.801586427233666</v>
      </c>
      <c r="BQ21" s="747">
        <f t="shared" si="18"/>
        <v>61.097839167998849</v>
      </c>
      <c r="BR21" s="747">
        <f t="shared" si="18"/>
        <v>59.718359135834866</v>
      </c>
      <c r="BS21" s="747">
        <f t="shared" ref="BS21:CS21" si="19">BS9/BS8*100</f>
        <v>59.956130965118767</v>
      </c>
      <c r="BT21" s="747">
        <f t="shared" si="19"/>
        <v>60.9023621489535</v>
      </c>
      <c r="BU21" s="747">
        <f t="shared" si="19"/>
        <v>59.734753777584515</v>
      </c>
      <c r="BV21" s="747">
        <f t="shared" si="19"/>
        <v>57.486711819814055</v>
      </c>
      <c r="BW21" s="747">
        <f t="shared" si="19"/>
        <v>57.096332152835863</v>
      </c>
      <c r="BX21" s="747">
        <f t="shared" si="19"/>
        <v>56.308052238284787</v>
      </c>
      <c r="BY21" s="747">
        <f t="shared" si="19"/>
        <v>55.469272759288614</v>
      </c>
      <c r="BZ21" s="747">
        <f t="shared" si="19"/>
        <v>55.243940605765552</v>
      </c>
      <c r="CA21" s="747">
        <f t="shared" si="19"/>
        <v>56.767948468385562</v>
      </c>
      <c r="CB21" s="747">
        <f t="shared" si="19"/>
        <v>57.098804392909308</v>
      </c>
      <c r="CC21" s="747">
        <f t="shared" si="19"/>
        <v>54.424827892516092</v>
      </c>
      <c r="CD21" s="747">
        <f t="shared" si="19"/>
        <v>53.351469942957429</v>
      </c>
      <c r="CE21" s="747">
        <f t="shared" si="19"/>
        <v>59.878803181416487</v>
      </c>
      <c r="CF21" s="747">
        <f t="shared" si="19"/>
        <v>62.151598754951898</v>
      </c>
      <c r="CG21" s="747">
        <f t="shared" si="19"/>
        <v>54.989408693081984</v>
      </c>
      <c r="CH21" s="747">
        <f t="shared" si="19"/>
        <v>56.640033847005036</v>
      </c>
      <c r="CI21" s="747">
        <f t="shared" si="19"/>
        <v>56.640033847005036</v>
      </c>
      <c r="CJ21" s="747">
        <f t="shared" si="19"/>
        <v>53.900069615847102</v>
      </c>
      <c r="CK21" s="747">
        <f t="shared" si="19"/>
        <v>54.805417253342235</v>
      </c>
      <c r="CL21" s="747">
        <f t="shared" si="19"/>
        <v>52.610170356013477</v>
      </c>
      <c r="CM21" s="747">
        <f t="shared" si="19"/>
        <v>52.547971262225765</v>
      </c>
      <c r="CN21" s="747">
        <f t="shared" si="19"/>
        <v>58.335093462878874</v>
      </c>
      <c r="CO21" s="747">
        <f t="shared" si="19"/>
        <v>51.650578489765188</v>
      </c>
      <c r="CP21" s="747">
        <f t="shared" si="19"/>
        <v>56.458822437096288</v>
      </c>
      <c r="CQ21" s="747">
        <f t="shared" si="19"/>
        <v>49.862536042379134</v>
      </c>
      <c r="CR21" s="747">
        <f t="shared" si="19"/>
        <v>50.279652844744447</v>
      </c>
      <c r="CS21" s="747">
        <f t="shared" si="19"/>
        <v>53.482003129890451</v>
      </c>
      <c r="CT21" s="747">
        <f>CT9/CT8*100</f>
        <v>52.401045086834429</v>
      </c>
      <c r="CU21" s="747">
        <f t="shared" ref="CU21:CX21" si="20">CU9/CU8*100</f>
        <v>53.583265125390788</v>
      </c>
      <c r="CV21" s="747">
        <f t="shared" si="20"/>
        <v>55.282509040558161</v>
      </c>
      <c r="CW21" s="747">
        <f t="shared" si="20"/>
        <v>55.920953593080704</v>
      </c>
      <c r="CX21" s="747">
        <f t="shared" si="20"/>
        <v>55.798732376147974</v>
      </c>
    </row>
    <row r="22" spans="1:103" s="2" customFormat="1" ht="15" customHeight="1" x14ac:dyDescent="0.2">
      <c r="A22" s="83" t="s">
        <v>129</v>
      </c>
      <c r="B22" s="86">
        <v>60.82116229190072</v>
      </c>
      <c r="C22" s="86">
        <v>66.621962764278948</v>
      </c>
      <c r="D22" s="86">
        <v>62.544921002828161</v>
      </c>
      <c r="E22" s="86">
        <v>66.007089025775144</v>
      </c>
      <c r="F22" s="86">
        <v>64.272893583238414</v>
      </c>
      <c r="G22" s="747">
        <f t="shared" ref="G22:BR22" si="21">G10/G8*100</f>
        <v>63.704915054056521</v>
      </c>
      <c r="H22" s="747">
        <f t="shared" si="21"/>
        <v>64.160697937422583</v>
      </c>
      <c r="I22" s="747">
        <f t="shared" si="21"/>
        <v>63.596328845067127</v>
      </c>
      <c r="J22" s="747">
        <f t="shared" si="21"/>
        <v>61.453880187428823</v>
      </c>
      <c r="K22" s="747">
        <f t="shared" si="21"/>
        <v>60.257881327913807</v>
      </c>
      <c r="L22" s="747">
        <f t="shared" si="21"/>
        <v>61.971021387088463</v>
      </c>
      <c r="M22" s="747">
        <f t="shared" si="21"/>
        <v>61.896163444176175</v>
      </c>
      <c r="N22" s="747">
        <f t="shared" si="21"/>
        <v>59.041695461875157</v>
      </c>
      <c r="O22" s="747">
        <f t="shared" si="21"/>
        <v>59.895787722217349</v>
      </c>
      <c r="P22" s="747">
        <f t="shared" si="21"/>
        <v>58.18762798442809</v>
      </c>
      <c r="Q22" s="747">
        <f t="shared" si="21"/>
        <v>58.467413323398596</v>
      </c>
      <c r="R22" s="747">
        <f t="shared" si="21"/>
        <v>57.171444729629798</v>
      </c>
      <c r="S22" s="747">
        <f t="shared" si="21"/>
        <v>55.482053969085662</v>
      </c>
      <c r="T22" s="747">
        <f t="shared" si="21"/>
        <v>53.792263824515686</v>
      </c>
      <c r="U22" s="747">
        <f t="shared" si="21"/>
        <v>54.161640530759961</v>
      </c>
      <c r="V22" s="747">
        <f t="shared" si="21"/>
        <v>57.325170124309679</v>
      </c>
      <c r="W22" s="747">
        <f t="shared" si="21"/>
        <v>56.948916186452848</v>
      </c>
      <c r="X22" s="747">
        <f t="shared" si="21"/>
        <v>56.389680215062398</v>
      </c>
      <c r="Y22" s="747">
        <f t="shared" si="21"/>
        <v>56.573051688270127</v>
      </c>
      <c r="Z22" s="747">
        <f t="shared" si="21"/>
        <v>58.787845566335953</v>
      </c>
      <c r="AA22" s="747">
        <f t="shared" si="21"/>
        <v>58.075454916058256</v>
      </c>
      <c r="AB22" s="747">
        <f t="shared" si="21"/>
        <v>58.749719080080908</v>
      </c>
      <c r="AC22" s="747">
        <f t="shared" si="21"/>
        <v>59.398438841918434</v>
      </c>
      <c r="AD22" s="747">
        <f t="shared" si="21"/>
        <v>63.259595386651533</v>
      </c>
      <c r="AE22" s="747">
        <f t="shared" si="21"/>
        <v>60.618765647975202</v>
      </c>
      <c r="AF22" s="747">
        <f t="shared" si="21"/>
        <v>64.947737879430704</v>
      </c>
      <c r="AG22" s="747">
        <f t="shared" si="21"/>
        <v>64.86829212058332</v>
      </c>
      <c r="AH22" s="747">
        <f t="shared" si="21"/>
        <v>63.743888679954871</v>
      </c>
      <c r="AI22" s="747">
        <f t="shared" si="21"/>
        <v>63.005498853560049</v>
      </c>
      <c r="AJ22" s="747">
        <f t="shared" si="21"/>
        <v>62.350713012477719</v>
      </c>
      <c r="AK22" s="747">
        <f t="shared" si="21"/>
        <v>46.214252826520692</v>
      </c>
      <c r="AL22" s="747">
        <f t="shared" si="21"/>
        <v>61.021536335367955</v>
      </c>
      <c r="AM22" s="747">
        <f t="shared" si="21"/>
        <v>58.373825720764493</v>
      </c>
      <c r="AN22" s="747">
        <f t="shared" si="21"/>
        <v>54.140607339311273</v>
      </c>
      <c r="AO22" s="747">
        <f t="shared" si="21"/>
        <v>57.871452420701161</v>
      </c>
      <c r="AP22" s="747">
        <f t="shared" si="21"/>
        <v>67.402603376109653</v>
      </c>
      <c r="AQ22" s="747">
        <f t="shared" si="21"/>
        <v>52.499512765542775</v>
      </c>
      <c r="AR22" s="747">
        <f t="shared" si="21"/>
        <v>56.501726121979289</v>
      </c>
      <c r="AS22" s="747">
        <f t="shared" si="21"/>
        <v>58.790409609158736</v>
      </c>
      <c r="AT22" s="747">
        <f t="shared" si="21"/>
        <v>60.07983175243573</v>
      </c>
      <c r="AU22" s="747">
        <f t="shared" si="21"/>
        <v>62.024153321081656</v>
      </c>
      <c r="AV22" s="747">
        <f t="shared" si="21"/>
        <v>61.133687178636585</v>
      </c>
      <c r="AW22" s="747">
        <f t="shared" si="21"/>
        <v>58.226170992128445</v>
      </c>
      <c r="AX22" s="747">
        <f t="shared" si="21"/>
        <v>56.234474192658013</v>
      </c>
      <c r="AY22" s="747">
        <f t="shared" si="21"/>
        <v>58.709317463269485</v>
      </c>
      <c r="AZ22" s="747">
        <f t="shared" si="21"/>
        <v>53.834747223946479</v>
      </c>
      <c r="BA22" s="747">
        <f t="shared" si="21"/>
        <v>51.42695205707809</v>
      </c>
      <c r="BB22" s="747">
        <f t="shared" si="21"/>
        <v>47.537789324515828</v>
      </c>
      <c r="BC22" s="747">
        <f t="shared" si="21"/>
        <v>46.355063790032993</v>
      </c>
      <c r="BD22" s="747">
        <f t="shared" si="21"/>
        <v>46.34124681783198</v>
      </c>
      <c r="BE22" s="747">
        <f t="shared" si="21"/>
        <v>44.997024568562438</v>
      </c>
      <c r="BF22" s="747">
        <f t="shared" si="21"/>
        <v>41.081094948562054</v>
      </c>
      <c r="BG22" s="747">
        <f t="shared" si="21"/>
        <v>39.527372557463522</v>
      </c>
      <c r="BH22" s="747">
        <f t="shared" si="21"/>
        <v>34.047601927087079</v>
      </c>
      <c r="BI22" s="747">
        <f t="shared" si="21"/>
        <v>29.623378207996097</v>
      </c>
      <c r="BJ22" s="747">
        <f t="shared" si="21"/>
        <v>31.558758807259807</v>
      </c>
      <c r="BK22" s="747">
        <f t="shared" si="21"/>
        <v>35.278166744460002</v>
      </c>
      <c r="BL22" s="747">
        <f t="shared" si="21"/>
        <v>31.107855143456959</v>
      </c>
      <c r="BM22" s="747">
        <f t="shared" si="21"/>
        <v>33.848131091356962</v>
      </c>
      <c r="BN22" s="747">
        <f t="shared" si="21"/>
        <v>36.473250794013047</v>
      </c>
      <c r="BO22" s="747">
        <f t="shared" si="21"/>
        <v>35.703788073630449</v>
      </c>
      <c r="BP22" s="747">
        <f t="shared" si="21"/>
        <v>37.198413572766334</v>
      </c>
      <c r="BQ22" s="747">
        <f t="shared" si="21"/>
        <v>38.902160832001151</v>
      </c>
      <c r="BR22" s="747">
        <f t="shared" si="21"/>
        <v>40.281640864165134</v>
      </c>
      <c r="BS22" s="747">
        <f t="shared" ref="BS22:CS22" si="22">BS10/BS8*100</f>
        <v>40.043869034881233</v>
      </c>
      <c r="BT22" s="747">
        <f t="shared" si="22"/>
        <v>39.0976378510465</v>
      </c>
      <c r="BU22" s="747">
        <f t="shared" si="22"/>
        <v>40.265246222415477</v>
      </c>
      <c r="BV22" s="747">
        <f t="shared" si="22"/>
        <v>42.513288180185945</v>
      </c>
      <c r="BW22" s="747">
        <f t="shared" si="22"/>
        <v>42.903667847164137</v>
      </c>
      <c r="BX22" s="747">
        <f t="shared" si="22"/>
        <v>43.691947761715198</v>
      </c>
      <c r="BY22" s="747">
        <f t="shared" si="22"/>
        <v>44.5307272407114</v>
      </c>
      <c r="BZ22" s="747">
        <f t="shared" si="22"/>
        <v>44.756059394234441</v>
      </c>
      <c r="CA22" s="747">
        <f t="shared" si="22"/>
        <v>43.232051531614438</v>
      </c>
      <c r="CB22" s="747">
        <f t="shared" si="22"/>
        <v>42.901195607090685</v>
      </c>
      <c r="CC22" s="747">
        <f t="shared" si="22"/>
        <v>45.575172107483894</v>
      </c>
      <c r="CD22" s="747">
        <f t="shared" si="22"/>
        <v>46.648530057042557</v>
      </c>
      <c r="CE22" s="747">
        <f t="shared" si="22"/>
        <v>40.121196818583513</v>
      </c>
      <c r="CF22" s="747">
        <f t="shared" si="22"/>
        <v>37.848401245048109</v>
      </c>
      <c r="CG22" s="747">
        <f t="shared" si="22"/>
        <v>45.010591306918016</v>
      </c>
      <c r="CH22" s="747">
        <f t="shared" si="22"/>
        <v>43.359966152994971</v>
      </c>
      <c r="CI22" s="747">
        <f t="shared" si="22"/>
        <v>43.359966152994971</v>
      </c>
      <c r="CJ22" s="747">
        <f t="shared" si="22"/>
        <v>46.099930384152906</v>
      </c>
      <c r="CK22" s="747">
        <f t="shared" si="22"/>
        <v>45.194582746657765</v>
      </c>
      <c r="CL22" s="747">
        <f t="shared" si="22"/>
        <v>47.389829643986531</v>
      </c>
      <c r="CM22" s="747">
        <f t="shared" si="22"/>
        <v>47.452028737774235</v>
      </c>
      <c r="CN22" s="747">
        <f t="shared" si="22"/>
        <v>41.664906537121141</v>
      </c>
      <c r="CO22" s="747">
        <f t="shared" si="22"/>
        <v>48.349421510234819</v>
      </c>
      <c r="CP22" s="747">
        <f t="shared" si="22"/>
        <v>43.541177562903712</v>
      </c>
      <c r="CQ22" s="747">
        <f t="shared" si="22"/>
        <v>50.137463957620866</v>
      </c>
      <c r="CR22" s="747">
        <f t="shared" si="22"/>
        <v>49.720347155255538</v>
      </c>
      <c r="CS22" s="747">
        <f t="shared" si="22"/>
        <v>46.517996870109549</v>
      </c>
      <c r="CT22" s="747">
        <f>CT10/CT8*100</f>
        <v>47.598954913165578</v>
      </c>
      <c r="CU22" s="747">
        <f t="shared" ref="CU22:CX22" si="23">CU10/CU8*100</f>
        <v>46.416734874609205</v>
      </c>
      <c r="CV22" s="747">
        <f t="shared" si="23"/>
        <v>44.717490959441839</v>
      </c>
      <c r="CW22" s="747">
        <f t="shared" si="23"/>
        <v>44.079046406919304</v>
      </c>
      <c r="CX22" s="747">
        <f t="shared" si="23"/>
        <v>44.201267623852019</v>
      </c>
    </row>
    <row r="23" spans="1:103" s="2" customFormat="1" ht="15" customHeight="1" x14ac:dyDescent="0.2">
      <c r="A23" s="79" t="s">
        <v>130</v>
      </c>
      <c r="B23" s="81" t="s">
        <v>131</v>
      </c>
      <c r="C23" s="86">
        <v>16.630457635433459</v>
      </c>
      <c r="D23" s="86">
        <v>11.918639586588151</v>
      </c>
      <c r="E23" s="86">
        <v>4.3927232378549119</v>
      </c>
      <c r="F23" s="86">
        <v>-2.6563919699645129</v>
      </c>
      <c r="G23" s="86">
        <v>0</v>
      </c>
      <c r="H23" s="86">
        <v>0</v>
      </c>
      <c r="I23" s="81">
        <v>3.257098461199126</v>
      </c>
      <c r="J23" s="81">
        <v>-4.4908993246039648E-2</v>
      </c>
      <c r="K23" s="81">
        <v>-0.96143985232283868</v>
      </c>
      <c r="L23" s="81">
        <v>-2.3572345273744771E-2</v>
      </c>
      <c r="M23" s="81">
        <v>-3.4540859309182812</v>
      </c>
      <c r="N23" s="81">
        <v>6.9323067164705057</v>
      </c>
      <c r="O23" s="81">
        <v>-8.1139385780976294</v>
      </c>
      <c r="P23" s="81">
        <v>-10.111427423721118</v>
      </c>
      <c r="Q23" s="81">
        <v>-2.7157459842575773</v>
      </c>
      <c r="R23" s="81">
        <v>-1.9195755513630632</v>
      </c>
      <c r="S23" s="81">
        <v>12.194320273468314</v>
      </c>
      <c r="T23" s="81">
        <v>20.783018409676011</v>
      </c>
      <c r="U23" s="81">
        <v>9.8409269801753645</v>
      </c>
      <c r="V23" s="81">
        <v>0.2259535829182451</v>
      </c>
      <c r="W23" s="81">
        <v>-1.4865781081284686</v>
      </c>
      <c r="X23" s="81">
        <v>-5.923042275271861</v>
      </c>
      <c r="Y23" s="81">
        <v>-0.75577035247062752</v>
      </c>
      <c r="Z23" s="81">
        <v>5.1600737512571238</v>
      </c>
      <c r="AA23" s="81">
        <v>8.6640666819606942</v>
      </c>
      <c r="AB23" s="81">
        <v>6.4344584658527406</v>
      </c>
      <c r="AC23" s="81">
        <v>1.453363895115992</v>
      </c>
      <c r="AD23" s="81">
        <v>-2.7447261251065931</v>
      </c>
      <c r="AE23" s="81">
        <v>-3.1792947063883026</v>
      </c>
      <c r="AF23" s="81">
        <v>-1.135834203550486</v>
      </c>
      <c r="AG23" s="81">
        <v>0.71089262955790589</v>
      </c>
      <c r="AH23" s="81">
        <v>2.8508682077798628</v>
      </c>
      <c r="AI23" s="81">
        <v>-1.3632252228970152</v>
      </c>
      <c r="AJ23" s="81">
        <v>-6.7828008710065317</v>
      </c>
      <c r="AK23" s="81">
        <v>-7.9437601176731611</v>
      </c>
      <c r="AL23" s="81">
        <v>-5.5907004907897253</v>
      </c>
      <c r="AM23" s="81">
        <v>2.3326455754241171</v>
      </c>
      <c r="AN23" s="81">
        <v>3.9083745903354021</v>
      </c>
      <c r="AO23" s="81">
        <v>6.9073250852480674</v>
      </c>
      <c r="AP23" s="81">
        <v>-1.1004683741930039</v>
      </c>
      <c r="AQ23" s="81">
        <v>-2.2626715205824701</v>
      </c>
      <c r="AR23" s="81">
        <v>4.1128409891621649</v>
      </c>
      <c r="AS23" s="81">
        <v>-3.6571924785411309</v>
      </c>
      <c r="AT23" s="81">
        <v>1.9805275149115547</v>
      </c>
      <c r="AU23" s="81">
        <v>-4.1143773995759556</v>
      </c>
      <c r="AV23" s="81">
        <v>-4.1139266003303385</v>
      </c>
      <c r="AW23" s="81">
        <v>-3.4294182902308812</v>
      </c>
      <c r="AX23" s="81">
        <v>-1.3178592944641541</v>
      </c>
      <c r="AY23" s="81">
        <v>1.2865936430150857</v>
      </c>
      <c r="AZ23" s="81">
        <v>-1.1234444453780805</v>
      </c>
      <c r="BA23" s="81">
        <v>2.0740036077431863</v>
      </c>
      <c r="BB23" s="81">
        <v>-1.1226332703053323</v>
      </c>
      <c r="BC23" s="81">
        <v>-1.2744651797906235</v>
      </c>
      <c r="BD23" s="81">
        <v>3.9814059419403089</v>
      </c>
      <c r="BE23" s="81">
        <v>5.0853716436019623</v>
      </c>
      <c r="BF23" s="81">
        <v>4.9274094654969858</v>
      </c>
      <c r="BG23" s="81">
        <v>4.3722145381896418</v>
      </c>
      <c r="BH23" s="81">
        <v>3.8976110888629178</v>
      </c>
      <c r="BI23" s="81">
        <v>-0.48944964107026323</v>
      </c>
      <c r="BJ23" s="81">
        <v>5.2746426499072401</v>
      </c>
      <c r="BK23" s="81">
        <v>9.7818351370585788</v>
      </c>
      <c r="BL23" s="81">
        <v>2.8247565407548416</v>
      </c>
      <c r="BM23" s="81">
        <v>11.435465834853746</v>
      </c>
      <c r="BN23" s="81">
        <v>12.433527671896471</v>
      </c>
      <c r="BO23" s="81">
        <v>8.1867292574792287</v>
      </c>
      <c r="BP23" s="81">
        <v>13.96987384961405</v>
      </c>
      <c r="BQ23" s="81">
        <v>16.27910486049284</v>
      </c>
      <c r="BR23" s="81">
        <v>8.5777019795759131</v>
      </c>
      <c r="BS23" s="81">
        <v>13.11780263375392</v>
      </c>
      <c r="BT23" s="81">
        <v>6.791606814428973</v>
      </c>
      <c r="BU23" s="81">
        <v>7.8474376111190374</v>
      </c>
      <c r="BV23" s="81">
        <v>9.5960623712258055</v>
      </c>
      <c r="BW23" s="81">
        <v>15.37524811553965</v>
      </c>
      <c r="BX23" s="81">
        <v>22.204203751194242</v>
      </c>
      <c r="BY23" s="81">
        <v>22.947752214093178</v>
      </c>
      <c r="BZ23" s="315">
        <f t="shared" ref="BZ23:CG23" si="24">(BZ13/BV13-1)*100</f>
        <v>12.759513061238682</v>
      </c>
      <c r="CA23" s="315">
        <f t="shared" si="24"/>
        <v>7.8389360916143236</v>
      </c>
      <c r="CB23" s="315">
        <f t="shared" si="24"/>
        <v>6.9704045838433926</v>
      </c>
      <c r="CC23" s="315">
        <f t="shared" si="24"/>
        <v>4.3415920802157171</v>
      </c>
      <c r="CD23" s="315">
        <f t="shared" si="24"/>
        <v>13.446575962785335</v>
      </c>
      <c r="CE23" s="315">
        <f t="shared" si="24"/>
        <v>13.575147790001175</v>
      </c>
      <c r="CF23" s="315">
        <f t="shared" si="24"/>
        <v>14.099358573667864</v>
      </c>
      <c r="CG23" s="315">
        <f t="shared" si="24"/>
        <v>14.401958531289139</v>
      </c>
      <c r="CH23" s="315">
        <f>(CH13/CD13-1)*100</f>
        <v>6.7916158266920101</v>
      </c>
      <c r="CI23" s="757">
        <f>(CI13-CE13)/CE13*100</f>
        <v>1.4443046483169903</v>
      </c>
      <c r="CJ23" s="754">
        <f>(CJ13-CF13)/CF13*100</f>
        <v>4.1062466023590689</v>
      </c>
      <c r="CK23" s="754">
        <f>(CK13-CG13)/CG13*100</f>
        <v>3.7018968634315725</v>
      </c>
      <c r="CL23" s="754">
        <f>(CL13-CH13)/CH13*100</f>
        <v>-0.51776278903821948</v>
      </c>
      <c r="CM23" s="754">
        <f t="shared" ref="CM23:CO23" si="25">(CM13-CI13)/CI13*100</f>
        <v>7.6012164664707242</v>
      </c>
      <c r="CN23" s="754">
        <f t="shared" si="25"/>
        <v>6.8251828643828309</v>
      </c>
      <c r="CO23" s="754">
        <f t="shared" si="25"/>
        <v>2.1216877043315394</v>
      </c>
      <c r="CP23" s="754">
        <v>21.086855352088012</v>
      </c>
      <c r="CQ23" s="754">
        <v>13.94888920468002</v>
      </c>
      <c r="CR23" s="754">
        <v>18.250335351759368</v>
      </c>
      <c r="CS23" s="754">
        <v>12.911351263508584</v>
      </c>
      <c r="CT23" s="754">
        <v>5.0764088206878526</v>
      </c>
      <c r="CU23" s="754">
        <v>5.0764088206878526</v>
      </c>
      <c r="CV23" s="754">
        <v>5.0764088206878526</v>
      </c>
      <c r="CW23" s="754">
        <v>5.0764088206878526</v>
      </c>
      <c r="CX23" s="754">
        <v>5.0764088206878526</v>
      </c>
    </row>
    <row r="24" spans="1:103" s="2" customFormat="1" ht="15" customHeight="1" x14ac:dyDescent="0.2">
      <c r="A24" s="79" t="s">
        <v>132</v>
      </c>
      <c r="B24" s="81" t="s">
        <v>131</v>
      </c>
      <c r="C24" s="86">
        <v>29.465835971810844</v>
      </c>
      <c r="D24" s="86">
        <v>23.664142211002421</v>
      </c>
      <c r="E24" s="86">
        <v>23.584323899036725</v>
      </c>
      <c r="F24" s="86">
        <v>-0.30283216903541071</v>
      </c>
      <c r="G24" s="86">
        <v>-5.0170860515688105</v>
      </c>
      <c r="H24" s="86">
        <v>1.2210411556282366</v>
      </c>
      <c r="I24" s="81">
        <v>-14.942436550080117</v>
      </c>
      <c r="J24" s="81">
        <v>-7.5506541023782408</v>
      </c>
      <c r="K24" s="81">
        <v>0</v>
      </c>
      <c r="L24" s="81">
        <v>0</v>
      </c>
      <c r="M24" s="81">
        <v>-2.3032249113000733</v>
      </c>
      <c r="N24" s="81">
        <v>-10.857430880952826</v>
      </c>
      <c r="O24" s="81">
        <v>0</v>
      </c>
      <c r="P24" s="81">
        <v>0</v>
      </c>
      <c r="Q24" s="81">
        <v>-12.866968289070584</v>
      </c>
      <c r="R24" s="81">
        <v>-3.7213880337584557</v>
      </c>
      <c r="S24" s="81">
        <v>0.28023469655836764</v>
      </c>
      <c r="T24" s="81">
        <v>5.3556560678683143</v>
      </c>
      <c r="U24" s="81">
        <v>11.956597666891751</v>
      </c>
      <c r="V24" s="81">
        <v>5.1616130856571107</v>
      </c>
      <c r="W24" s="81">
        <v>6.4601344860710856</v>
      </c>
      <c r="X24" s="81">
        <v>6.4653239069608484</v>
      </c>
      <c r="Y24" s="81">
        <v>3.9723805166174451</v>
      </c>
      <c r="Z24" s="81">
        <v>13.200405402610297</v>
      </c>
      <c r="AA24" s="81">
        <v>10.669975186104217</v>
      </c>
      <c r="AB24" s="81">
        <v>7.1219355615295106</v>
      </c>
      <c r="AC24" s="81">
        <v>4.8107697231557047</v>
      </c>
      <c r="AD24" s="81">
        <v>-3.3601929507208244</v>
      </c>
      <c r="AE24" s="81">
        <v>-6.7449875847755996</v>
      </c>
      <c r="AF24" s="81">
        <v>-2.8878567682972505</v>
      </c>
      <c r="AG24" s="81">
        <v>-0.66797717426570224</v>
      </c>
      <c r="AH24" s="81">
        <v>0.54830780865948192</v>
      </c>
      <c r="AI24" s="81">
        <v>-2.0724873822676151</v>
      </c>
      <c r="AJ24" s="81">
        <v>-13.449299957573185</v>
      </c>
      <c r="AK24" s="81">
        <v>-24.887121255788038</v>
      </c>
      <c r="AL24" s="81">
        <v>-34.689732982324188</v>
      </c>
      <c r="AM24" s="81">
        <v>-37.361767749528234</v>
      </c>
      <c r="AN24" s="81">
        <v>-40.860071301247771</v>
      </c>
      <c r="AO24" s="81">
        <v>-38.71182278610528</v>
      </c>
      <c r="AP24" s="81">
        <v>-37.403547161119427</v>
      </c>
      <c r="AQ24" s="81">
        <v>-33.51473922902494</v>
      </c>
      <c r="AR24" s="81">
        <v>-24.696707105719238</v>
      </c>
      <c r="AS24" s="81">
        <v>-11.047579298831385</v>
      </c>
      <c r="AT24" s="81">
        <v>7.1661837082010944</v>
      </c>
      <c r="AU24" s="81">
        <v>11.352562853244981</v>
      </c>
      <c r="AV24" s="81">
        <v>20.65842797818582</v>
      </c>
      <c r="AW24" s="81">
        <v>20.405386383897152</v>
      </c>
      <c r="AX24" s="81">
        <v>24.400188849306836</v>
      </c>
      <c r="AY24" s="81">
        <v>17.638050231906888</v>
      </c>
      <c r="AZ24" s="81">
        <v>20.24382152927517</v>
      </c>
      <c r="BA24" s="81">
        <v>16.880991349076453</v>
      </c>
      <c r="BB24" s="81">
        <v>16.864476952801546</v>
      </c>
      <c r="BC24" s="81">
        <v>27.405616514785198</v>
      </c>
      <c r="BD24" s="81">
        <v>16.497689495827299</v>
      </c>
      <c r="BE24" s="81">
        <v>17.653530706141229</v>
      </c>
      <c r="BF24" s="81">
        <v>15.077350023618328</v>
      </c>
      <c r="BG24" s="81">
        <v>8.4693311534756077</v>
      </c>
      <c r="BH24" s="81">
        <v>23.500680835948138</v>
      </c>
      <c r="BI24" s="81">
        <v>39.346538581427644</v>
      </c>
      <c r="BJ24" s="81">
        <v>27.076117909643653</v>
      </c>
      <c r="BK24" s="81">
        <v>21.093287398395866</v>
      </c>
      <c r="BL24" s="81">
        <v>9.604276024064621</v>
      </c>
      <c r="BM24" s="81">
        <v>-5.0616179281734253</v>
      </c>
      <c r="BN24" s="81">
        <v>6.1534734419477921</v>
      </c>
      <c r="BO24" s="81">
        <v>20.988642172879022</v>
      </c>
      <c r="BP24" s="81">
        <v>19.099895031490551</v>
      </c>
      <c r="BQ24" s="81">
        <v>19.252436542786764</v>
      </c>
      <c r="BR24" s="81">
        <v>8.7179779768357388</v>
      </c>
      <c r="BS24" s="81">
        <v>3.016497042289751</v>
      </c>
      <c r="BT24" s="81">
        <v>3.6943189746979423</v>
      </c>
      <c r="BU24" s="81">
        <v>-0.86038115423993544</v>
      </c>
      <c r="BV24" s="81">
        <v>-1.595381789556545</v>
      </c>
      <c r="BW24" s="81">
        <v>0.20507882159926169</v>
      </c>
      <c r="BX24" s="81">
        <v>1.420122534263567</v>
      </c>
      <c r="BY24" s="81">
        <v>2.8916186542015372</v>
      </c>
      <c r="BZ24" s="315">
        <f t="shared" ref="BZ24:CG26" si="26">(BZ8/BV8-1)*100</f>
        <v>2.2416582226725712</v>
      </c>
      <c r="CA24" s="315">
        <f t="shared" si="26"/>
        <v>0.56592692779982023</v>
      </c>
      <c r="CB24" s="315">
        <f t="shared" si="26"/>
        <v>-3.1828339967874819</v>
      </c>
      <c r="CC24" s="315">
        <f t="shared" si="26"/>
        <v>-4.8494453248811409</v>
      </c>
      <c r="CD24" s="315">
        <f t="shared" si="26"/>
        <v>-0.93716312549988467</v>
      </c>
      <c r="CE24" s="315">
        <f t="shared" si="26"/>
        <v>-1.8793466527455727</v>
      </c>
      <c r="CF24" s="315">
        <f t="shared" si="26"/>
        <v>1.9674318792490819</v>
      </c>
      <c r="CG24" s="315">
        <f t="shared" si="26"/>
        <v>12.70079206454955</v>
      </c>
      <c r="CH24" s="315">
        <f>(CH8/CD8-1)*100</f>
        <v>7.8595875383940417</v>
      </c>
      <c r="CI24" s="754">
        <f t="shared" ref="CI24:CI26" si="27">(CI8-CE8)/CE8*100</f>
        <v>10.831965660901401</v>
      </c>
      <c r="CJ24" s="754">
        <f t="shared" ref="CJ24:CO26" si="28">(CJ8-CF8)/CF8*100</f>
        <v>11.778438030560279</v>
      </c>
      <c r="CK24" s="754">
        <f t="shared" si="28"/>
        <v>13.123368199806244</v>
      </c>
      <c r="CL24" s="754">
        <f t="shared" si="28"/>
        <v>27.616227035295271</v>
      </c>
      <c r="CM24" s="754">
        <f t="shared" si="28"/>
        <v>26.61220770344816</v>
      </c>
      <c r="CN24" s="754">
        <f t="shared" si="28"/>
        <v>19.853173849756338</v>
      </c>
      <c r="CO24" s="754">
        <f t="shared" si="28"/>
        <v>6.0152995311433877</v>
      </c>
      <c r="CP24" s="754">
        <v>-3.8648882995001603</v>
      </c>
      <c r="CQ24" s="754">
        <v>-4.1667202179752518</v>
      </c>
      <c r="CR24" s="754">
        <v>-4.1741472172351779</v>
      </c>
      <c r="CS24" s="754">
        <v>-0.30262680062947522</v>
      </c>
      <c r="CT24" s="754">
        <v>-5.0667833883782376E-2</v>
      </c>
      <c r="CU24" s="754">
        <v>-5.0667833883782376E-2</v>
      </c>
      <c r="CV24" s="754">
        <v>-5.0667833883782376E-2</v>
      </c>
      <c r="CW24" s="754">
        <v>-5.0667833883782376E-2</v>
      </c>
      <c r="CX24" s="754">
        <v>-5.0667833883782376E-2</v>
      </c>
    </row>
    <row r="25" spans="1:103" s="2" customFormat="1" ht="15" customHeight="1" x14ac:dyDescent="0.2">
      <c r="A25" s="79" t="s">
        <v>133</v>
      </c>
      <c r="B25" s="81" t="s">
        <v>131</v>
      </c>
      <c r="C25" s="86">
        <v>10.29718456725756</v>
      </c>
      <c r="D25" s="86">
        <v>38.769400456944773</v>
      </c>
      <c r="E25" s="86">
        <v>12.160781196775293</v>
      </c>
      <c r="F25" s="86">
        <v>4.7833569548491601</v>
      </c>
      <c r="G25" s="86">
        <v>0</v>
      </c>
      <c r="H25" s="86">
        <v>0</v>
      </c>
      <c r="I25" s="81">
        <v>-12.788038075104591</v>
      </c>
      <c r="J25" s="81">
        <v>-0.25602627892372348</v>
      </c>
      <c r="K25" s="81">
        <v>2.3028785982478097</v>
      </c>
      <c r="L25" s="81">
        <v>-3.9018281993488606</v>
      </c>
      <c r="M25" s="81">
        <v>0.52992184990900326</v>
      </c>
      <c r="N25" s="81">
        <v>-5.2789616427741191</v>
      </c>
      <c r="O25" s="81">
        <v>-10.359677024712504</v>
      </c>
      <c r="P25" s="81">
        <v>-3.1533409777963097</v>
      </c>
      <c r="Q25" s="81">
        <v>-5.026356424045578</v>
      </c>
      <c r="R25" s="81">
        <v>0.67491563554555678</v>
      </c>
      <c r="S25" s="81">
        <v>11.316737635113004</v>
      </c>
      <c r="T25" s="81">
        <v>16.430762606964102</v>
      </c>
      <c r="U25" s="81">
        <v>23.563379492067053</v>
      </c>
      <c r="V25" s="81">
        <v>4.7841543930929404</v>
      </c>
      <c r="W25" s="81">
        <v>2.9522828698935806</v>
      </c>
      <c r="X25" s="81">
        <v>0.48072478506055283</v>
      </c>
      <c r="Y25" s="81">
        <v>-1.4972776769509981</v>
      </c>
      <c r="Z25" s="81">
        <v>9.3204730515703762</v>
      </c>
      <c r="AA25" s="81">
        <v>7.774019911399038</v>
      </c>
      <c r="AB25" s="81">
        <v>1.3248688931824455</v>
      </c>
      <c r="AC25" s="81">
        <v>-2.0082911100875172</v>
      </c>
      <c r="AD25" s="81">
        <v>-13.846153846153847</v>
      </c>
      <c r="AE25" s="81">
        <v>-12.402209944751382</v>
      </c>
      <c r="AF25" s="81">
        <v>-17.479342595114865</v>
      </c>
      <c r="AG25" s="81">
        <v>-14.050014101720409</v>
      </c>
      <c r="AH25" s="81">
        <v>-0.77706875257307528</v>
      </c>
      <c r="AI25" s="81">
        <v>-8.0074675816136036</v>
      </c>
      <c r="AJ25" s="81">
        <v>-7.03675176056338</v>
      </c>
      <c r="AK25" s="81">
        <v>14.995898277276456</v>
      </c>
      <c r="AL25" s="81">
        <v>-29.785799491727605</v>
      </c>
      <c r="AM25" s="81">
        <v>-29.519526107942077</v>
      </c>
      <c r="AN25" s="81">
        <v>-27.963543824347521</v>
      </c>
      <c r="AO25" s="81">
        <v>-51.995053978218486</v>
      </c>
      <c r="AP25" s="81">
        <v>-47.651056286009755</v>
      </c>
      <c r="AQ25" s="81">
        <v>-24.132295719844358</v>
      </c>
      <c r="AR25" s="81">
        <v>-28.573775879066709</v>
      </c>
      <c r="AS25" s="81">
        <v>-12.987913612046761</v>
      </c>
      <c r="AT25" s="81">
        <v>31.240299139269084</v>
      </c>
      <c r="AU25" s="81">
        <v>-10.975484665093855</v>
      </c>
      <c r="AV25" s="81">
        <v>7.8099838969404187</v>
      </c>
      <c r="AW25" s="81">
        <v>22.053967892519641</v>
      </c>
      <c r="AX25" s="81">
        <v>36.383184603806043</v>
      </c>
      <c r="AY25" s="81">
        <v>27.90644083419749</v>
      </c>
      <c r="AZ25" s="81">
        <v>42.825136029019525</v>
      </c>
      <c r="BA25" s="81">
        <v>35.904850746268657</v>
      </c>
      <c r="BB25" s="81">
        <v>40.086716594402837</v>
      </c>
      <c r="BC25" s="81">
        <v>65.525628321772814</v>
      </c>
      <c r="BD25" s="81">
        <v>35.407484873384625</v>
      </c>
      <c r="BE25" s="81">
        <v>33.228087034113528</v>
      </c>
      <c r="BF25" s="81">
        <v>29.240292628024761</v>
      </c>
      <c r="BG25" s="81">
        <v>22.274829931972789</v>
      </c>
      <c r="BH25" s="81">
        <v>51.795663926739124</v>
      </c>
      <c r="BI25" s="81">
        <v>78.294693456980937</v>
      </c>
      <c r="BJ25" s="81">
        <v>47.6138639728294</v>
      </c>
      <c r="BK25" s="81">
        <v>29.602100765533201</v>
      </c>
      <c r="BL25" s="81">
        <v>14.489751417357175</v>
      </c>
      <c r="BM25" s="81">
        <v>-10.760828734071142</v>
      </c>
      <c r="BN25" s="81">
        <v>-1.4689832158343412</v>
      </c>
      <c r="BO25" s="81">
        <v>20.193001133280674</v>
      </c>
      <c r="BP25" s="81">
        <v>8.5706123226359399</v>
      </c>
      <c r="BQ25" s="81">
        <v>10.141501797105205</v>
      </c>
      <c r="BR25" s="81">
        <v>2.200401161572314</v>
      </c>
      <c r="BS25" s="81">
        <v>-3.9372553501528613</v>
      </c>
      <c r="BT25" s="81">
        <v>0.55843054702802497</v>
      </c>
      <c r="BU25" s="81">
        <v>-3.0721740408643292</v>
      </c>
      <c r="BV25" s="81">
        <v>3.8563425543926613</v>
      </c>
      <c r="BW25" s="81">
        <v>-4.5745218762083333</v>
      </c>
      <c r="BX25" s="81">
        <v>-6.2307379194045502</v>
      </c>
      <c r="BY25" s="81">
        <v>-4.4555656657567413</v>
      </c>
      <c r="BZ25" s="315">
        <f t="shared" si="26"/>
        <v>-1.7471705114725733</v>
      </c>
      <c r="CA25" s="315">
        <f t="shared" si="26"/>
        <v>-1.2467662001680591E-2</v>
      </c>
      <c r="CB25" s="315">
        <f t="shared" si="26"/>
        <v>-1.8231992806424513</v>
      </c>
      <c r="CC25" s="315">
        <f t="shared" si="26"/>
        <v>-6.6410590139995618</v>
      </c>
      <c r="CD25" s="315">
        <f t="shared" si="26"/>
        <v>-4.3307210524659361</v>
      </c>
      <c r="CE25" s="315">
        <f t="shared" si="26"/>
        <v>3.4976152623211521</v>
      </c>
      <c r="CF25" s="315">
        <f t="shared" si="26"/>
        <v>10.990746296939658</v>
      </c>
      <c r="CG25" s="315">
        <f t="shared" si="26"/>
        <v>13.869903770954473</v>
      </c>
      <c r="CH25" s="315">
        <f t="shared" ref="CH25:CH26" si="29">(CH9/CD9-1)*100</f>
        <v>14.508010658946624</v>
      </c>
      <c r="CI25" s="754">
        <f t="shared" si="27"/>
        <v>4.837203698683779</v>
      </c>
      <c r="CJ25" s="754">
        <f t="shared" si="28"/>
        <v>-3.0617761716415801</v>
      </c>
      <c r="CK25" s="754">
        <f t="shared" si="28"/>
        <v>12.744863831820355</v>
      </c>
      <c r="CL25" s="754">
        <f t="shared" si="28"/>
        <v>18.536501278478482</v>
      </c>
      <c r="CM25" s="754">
        <f t="shared" si="28"/>
        <v>17.464877754474674</v>
      </c>
      <c r="CN25" s="754">
        <f t="shared" si="28"/>
        <v>29.714973434702195</v>
      </c>
      <c r="CO25" s="754">
        <f t="shared" si="28"/>
        <v>-8.7403326623586325E-2</v>
      </c>
      <c r="CP25" s="754">
        <v>8.0108604633459457</v>
      </c>
      <c r="CQ25" s="754">
        <v>-2.5553662691652508</v>
      </c>
      <c r="CR25" s="754">
        <v>-14.83970320593588</v>
      </c>
      <c r="CS25" s="754">
        <v>11.213039331201257</v>
      </c>
      <c r="CT25" s="754">
        <v>8.3120328015173488</v>
      </c>
      <c r="CU25" s="754">
        <v>8.3120328015173488</v>
      </c>
      <c r="CV25" s="754">
        <v>8.3120328015173488</v>
      </c>
      <c r="CW25" s="754">
        <v>8.3120328015173488</v>
      </c>
      <c r="CX25" s="754">
        <v>8.3120328015173488</v>
      </c>
    </row>
    <row r="26" spans="1:103" s="2" customFormat="1" ht="15" customHeight="1" x14ac:dyDescent="0.2">
      <c r="A26" s="58" t="s">
        <v>134</v>
      </c>
      <c r="B26" s="84" t="s">
        <v>131</v>
      </c>
      <c r="C26" s="87">
        <v>41.813602015113347</v>
      </c>
      <c r="D26" s="87">
        <v>16.096309453325439</v>
      </c>
      <c r="E26" s="87">
        <v>30.425322136470268</v>
      </c>
      <c r="F26" s="87">
        <v>-2.9221625566967311</v>
      </c>
      <c r="G26" s="87">
        <v>0</v>
      </c>
      <c r="H26" s="87">
        <v>0</v>
      </c>
      <c r="I26" s="84">
        <v>-16.134141626894028</v>
      </c>
      <c r="J26" s="84">
        <v>-11.605488574420665</v>
      </c>
      <c r="K26" s="84">
        <v>-11.625784369652026</v>
      </c>
      <c r="L26" s="84">
        <v>-12.525879917184266</v>
      </c>
      <c r="M26" s="84">
        <v>-6.5232711339890308</v>
      </c>
      <c r="N26" s="84">
        <v>-14.356450681976973</v>
      </c>
      <c r="O26" s="84">
        <v>-11.702814355796539</v>
      </c>
      <c r="P26" s="84">
        <v>-17.294098832560369</v>
      </c>
      <c r="Q26" s="84">
        <v>-17.693719680083912</v>
      </c>
      <c r="R26" s="84">
        <v>-6.7711843365374378</v>
      </c>
      <c r="S26" s="84">
        <v>-7.1094378244023693</v>
      </c>
      <c r="T26" s="84">
        <v>-2.6026761543816228</v>
      </c>
      <c r="U26" s="84">
        <v>3.7116686579052169</v>
      </c>
      <c r="V26" s="84">
        <v>5.4443768071830778</v>
      </c>
      <c r="W26" s="84">
        <v>9.2747806240900328</v>
      </c>
      <c r="X26" s="84">
        <v>11.606114750843757</v>
      </c>
      <c r="Y26" s="84">
        <v>8.601489900929268</v>
      </c>
      <c r="Z26" s="84">
        <v>16.088760598953638</v>
      </c>
      <c r="AA26" s="84">
        <v>12.859200576161326</v>
      </c>
      <c r="AB26" s="84">
        <v>11.605236943219012</v>
      </c>
      <c r="AC26" s="84">
        <v>10.045258468283714</v>
      </c>
      <c r="AD26" s="84">
        <v>3.9908000248647975</v>
      </c>
      <c r="AE26" s="84">
        <v>-2.6610510194314156</v>
      </c>
      <c r="AF26" s="84">
        <v>7.3573477845074908</v>
      </c>
      <c r="AG26" s="84">
        <v>8.4792597114674031</v>
      </c>
      <c r="AH26" s="84">
        <v>1.3180704166417598</v>
      </c>
      <c r="AI26" s="84">
        <v>1.7831972989805618</v>
      </c>
      <c r="AJ26" s="84">
        <v>-16.910149058732703</v>
      </c>
      <c r="AK26" s="84">
        <v>-46.48717493039512</v>
      </c>
      <c r="AL26" s="84">
        <v>-37.478981680875542</v>
      </c>
      <c r="AM26" s="84">
        <v>-41.966442304595667</v>
      </c>
      <c r="AN26" s="84">
        <v>-48.647393060072183</v>
      </c>
      <c r="AO26" s="84">
        <v>-23.252338517739528</v>
      </c>
      <c r="AP26" s="84">
        <v>-30.857789940549214</v>
      </c>
      <c r="AQ26" s="84">
        <v>-40.205327413984463</v>
      </c>
      <c r="AR26" s="84">
        <v>-21.412665274878218</v>
      </c>
      <c r="AS26" s="84">
        <v>-9.6350786095485361</v>
      </c>
      <c r="AT26" s="84">
        <v>-4.4765934215913745</v>
      </c>
      <c r="AU26" s="84">
        <v>31.554524361948953</v>
      </c>
      <c r="AV26" s="84">
        <v>30.549898167006113</v>
      </c>
      <c r="AW26" s="84">
        <v>19.249800478850759</v>
      </c>
      <c r="AX26" s="84">
        <v>16.438062580368623</v>
      </c>
      <c r="AY26" s="84">
        <v>11.350970017636683</v>
      </c>
      <c r="AZ26" s="84">
        <v>5.8875398494200635</v>
      </c>
      <c r="BA26" s="84">
        <v>3.2324989961183244</v>
      </c>
      <c r="BB26" s="84">
        <v>-1.2086631081661452</v>
      </c>
      <c r="BC26" s="84">
        <v>0.59553978712620381</v>
      </c>
      <c r="BD26" s="84">
        <v>0.28185253987572867</v>
      </c>
      <c r="BE26" s="84">
        <v>2.9432739059967585</v>
      </c>
      <c r="BF26" s="84">
        <v>-0.55272636939510622</v>
      </c>
      <c r="BG26" s="84">
        <v>-7.5072427257841037</v>
      </c>
      <c r="BH26" s="84">
        <v>-9.2622165442350699</v>
      </c>
      <c r="BI26" s="84">
        <v>-8.2624850431387369</v>
      </c>
      <c r="BJ26" s="84">
        <v>-2.3793168050958595</v>
      </c>
      <c r="BK26" s="84">
        <v>8.0757183712379135</v>
      </c>
      <c r="BL26" s="84">
        <v>0.14079549454417459</v>
      </c>
      <c r="BM26" s="84">
        <v>8.478066863458503</v>
      </c>
      <c r="BN26" s="84">
        <v>22.684237461617197</v>
      </c>
      <c r="BO26" s="84">
        <v>22.448336693548388</v>
      </c>
      <c r="BP26" s="84">
        <v>42.418277680140598</v>
      </c>
      <c r="BQ26" s="84">
        <v>37.058600177192766</v>
      </c>
      <c r="BR26" s="84">
        <v>20.069871728021692</v>
      </c>
      <c r="BS26" s="84">
        <v>15.53897607409313</v>
      </c>
      <c r="BT26" s="84">
        <v>8.9885976602991171</v>
      </c>
      <c r="BU26" s="84">
        <v>2.6133530335210957</v>
      </c>
      <c r="BV26" s="84">
        <v>3.8563425543926613</v>
      </c>
      <c r="BW26" s="84">
        <v>7.3613894455577924</v>
      </c>
      <c r="BX26" s="84">
        <v>13.337862318840582</v>
      </c>
      <c r="BY26" s="84">
        <v>13.791396688264946</v>
      </c>
      <c r="BZ26" s="84">
        <f t="shared" si="26"/>
        <v>7.6353752874764869</v>
      </c>
      <c r="CA26" s="84">
        <f t="shared" si="26"/>
        <v>1.3356562137049943</v>
      </c>
      <c r="CB26" s="84">
        <f t="shared" si="26"/>
        <v>-4.9350649350649363</v>
      </c>
      <c r="CC26" s="84">
        <f t="shared" si="26"/>
        <v>-2.6177389378781335</v>
      </c>
      <c r="CD26" s="84">
        <f t="shared" si="26"/>
        <v>3.2516219261101043</v>
      </c>
      <c r="CE26" s="84">
        <f t="shared" si="26"/>
        <v>-8.939828080229228</v>
      </c>
      <c r="CF26" s="84">
        <f t="shared" si="26"/>
        <v>-10.042034468263971</v>
      </c>
      <c r="CG26" s="84">
        <f t="shared" si="26"/>
        <v>11.304665610914855</v>
      </c>
      <c r="CH26" s="84">
        <f t="shared" si="29"/>
        <v>0.25585070358944417</v>
      </c>
      <c r="CI26" s="660">
        <f t="shared" si="27"/>
        <v>19.778836644790086</v>
      </c>
      <c r="CJ26" s="660">
        <f t="shared" si="28"/>
        <v>36.147843558712211</v>
      </c>
      <c r="CK26" s="660">
        <f t="shared" si="28"/>
        <v>13.585786727955931</v>
      </c>
      <c r="CL26" s="660">
        <f t="shared" si="28"/>
        <v>39.476844554529755</v>
      </c>
      <c r="CM26" s="660">
        <f t="shared" si="28"/>
        <v>38.561134879531629</v>
      </c>
      <c r="CN26" s="660">
        <f t="shared" si="28"/>
        <v>8.322751141160726</v>
      </c>
      <c r="CO26" s="660">
        <f t="shared" si="28"/>
        <v>13.415770033724092</v>
      </c>
      <c r="CP26" s="660">
        <v>-15.86056644880175</v>
      </c>
      <c r="CQ26" s="660">
        <v>-5.7172399878946916</v>
      </c>
      <c r="CR26" s="660">
        <v>9.722137775886182</v>
      </c>
      <c r="CS26" s="660">
        <v>-10.638282580270912</v>
      </c>
      <c r="CT26" s="660">
        <v>3.780424650440195E-2</v>
      </c>
      <c r="CU26" s="660">
        <v>3.780424650440195E-2</v>
      </c>
      <c r="CV26" s="660">
        <v>3.780424650440195E-2</v>
      </c>
      <c r="CW26" s="660">
        <v>3.780424650440195E-2</v>
      </c>
      <c r="CX26" s="660">
        <v>3.780424650440195E-2</v>
      </c>
    </row>
    <row r="27" spans="1:103" x14ac:dyDescent="0.2">
      <c r="A27" s="88" t="s">
        <v>135</v>
      </c>
      <c r="C27" s="89"/>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M27" s="89"/>
      <c r="BN27" s="89"/>
      <c r="BO27" s="89"/>
      <c r="BP27" s="89"/>
      <c r="BQ27" s="89"/>
      <c r="BR27" s="89"/>
      <c r="BS27" s="89"/>
      <c r="BT27" s="89"/>
      <c r="BU27" s="89"/>
      <c r="BV27" s="89"/>
      <c r="BW27" s="89"/>
      <c r="BX27" s="89"/>
      <c r="BY27" s="89"/>
      <c r="BZ27" s="89"/>
      <c r="CA27" s="89"/>
      <c r="CB27" s="89"/>
      <c r="CC27" s="89"/>
      <c r="CD27" s="89"/>
      <c r="CE27" s="13"/>
      <c r="CF27" s="13"/>
      <c r="CG27" s="13"/>
      <c r="CH27" s="13"/>
      <c r="CI27" s="275"/>
      <c r="CJ27" s="275"/>
      <c r="CK27" s="275"/>
      <c r="CL27" s="275"/>
      <c r="CM27" s="275"/>
      <c r="CN27" s="275"/>
      <c r="CO27" s="275"/>
      <c r="CP27" s="275"/>
      <c r="CQ27" s="275"/>
      <c r="CR27" s="275"/>
      <c r="CS27" s="275"/>
      <c r="CT27" s="275"/>
      <c r="CU27" s="275"/>
      <c r="CV27" s="275"/>
      <c r="CW27" s="275"/>
      <c r="CX27" s="275"/>
    </row>
    <row r="28" spans="1:103" x14ac:dyDescent="0.2">
      <c r="A28" s="3" t="s">
        <v>1034</v>
      </c>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M28" s="89"/>
      <c r="BN28" s="89"/>
      <c r="BO28" s="89"/>
      <c r="BP28" s="89"/>
      <c r="BQ28" s="89"/>
      <c r="BR28" s="89"/>
      <c r="BS28" s="89"/>
      <c r="BT28" s="89"/>
      <c r="BU28" s="89"/>
      <c r="BV28" s="89"/>
      <c r="BW28" s="89"/>
      <c r="BX28" s="89"/>
      <c r="BY28" s="89"/>
      <c r="BZ28" s="89"/>
      <c r="CA28" s="89"/>
      <c r="CB28" s="89"/>
      <c r="CC28" s="89"/>
      <c r="CD28" s="89"/>
      <c r="CE28" s="13"/>
      <c r="CF28" s="13"/>
      <c r="CG28" s="13"/>
      <c r="CH28" s="13"/>
      <c r="CI28" s="13"/>
      <c r="CJ28" s="13"/>
      <c r="CK28" s="13"/>
      <c r="CL28" s="13"/>
      <c r="CM28" s="13"/>
      <c r="CN28" s="13"/>
      <c r="CO28" s="13"/>
      <c r="CP28" s="13"/>
      <c r="CQ28" s="13"/>
      <c r="CR28" s="13"/>
      <c r="CS28" s="13"/>
      <c r="CT28" s="13"/>
      <c r="CU28" s="13"/>
      <c r="CV28" s="13"/>
      <c r="CW28" s="13"/>
      <c r="CX28" s="13"/>
    </row>
    <row r="29" spans="1:103" x14ac:dyDescent="0.2">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1"/>
      <c r="AR29" s="89"/>
      <c r="AS29" s="89"/>
      <c r="AT29" s="89"/>
      <c r="AU29" s="89"/>
      <c r="AV29" s="89"/>
      <c r="AW29" s="89"/>
      <c r="AX29" s="89"/>
      <c r="AY29" s="89"/>
      <c r="AZ29" s="89"/>
      <c r="BA29" s="89"/>
      <c r="BB29" s="89"/>
      <c r="BC29" s="89"/>
      <c r="BD29" s="89"/>
      <c r="BE29" s="89"/>
      <c r="BF29" s="89"/>
      <c r="BG29" s="89"/>
      <c r="BH29" s="89"/>
      <c r="BI29" s="89"/>
      <c r="BJ29" s="89"/>
      <c r="BK29" s="89"/>
      <c r="BM29" s="89"/>
      <c r="BN29" s="89"/>
      <c r="BO29" s="89"/>
      <c r="BP29" s="89"/>
      <c r="BQ29" s="89"/>
      <c r="BR29" s="89"/>
      <c r="BS29" s="89"/>
      <c r="BT29" s="89"/>
      <c r="BU29" s="89"/>
      <c r="BV29" s="89"/>
      <c r="BW29" s="89"/>
      <c r="BX29" s="89"/>
      <c r="BY29" s="89"/>
      <c r="BZ29" s="89"/>
      <c r="CA29" s="89"/>
      <c r="CB29" s="89"/>
      <c r="CC29" s="89"/>
      <c r="CD29" s="89"/>
      <c r="CE29" s="89"/>
      <c r="CF29" s="89"/>
      <c r="CG29" s="89"/>
      <c r="CH29" s="13"/>
      <c r="CI29" s="13"/>
      <c r="CJ29" s="13"/>
      <c r="CK29" s="13"/>
      <c r="CL29" s="13"/>
      <c r="CM29" s="13"/>
      <c r="CN29" s="13"/>
      <c r="CO29" s="13"/>
      <c r="CP29" s="13"/>
      <c r="CQ29" s="13"/>
      <c r="CR29" s="13"/>
      <c r="CS29" s="13"/>
      <c r="CT29" s="13"/>
      <c r="CU29" s="13"/>
      <c r="CV29" s="13"/>
      <c r="CW29" s="13"/>
      <c r="CX29" s="13"/>
    </row>
    <row r="30" spans="1:103" s="1167" customFormat="1" ht="20.100000000000001" customHeight="1" x14ac:dyDescent="0.2">
      <c r="A30" s="1167" t="str">
        <f>Index!B91</f>
        <v>Table 10b :   FSM monetary survey, by quarter, FY2010-FY2018</v>
      </c>
      <c r="B30" s="1180"/>
    </row>
    <row r="31" spans="1:103" s="1167" customFormat="1" ht="20.100000000000001" customHeight="1" x14ac:dyDescent="0.2">
      <c r="A31" s="1168" t="s">
        <v>397</v>
      </c>
      <c r="B31" s="1168"/>
      <c r="C31" s="1169"/>
      <c r="D31" s="1169"/>
      <c r="E31" s="1169"/>
      <c r="F31" s="1169"/>
      <c r="G31" s="1169"/>
      <c r="H31" s="1169"/>
      <c r="I31" s="1169"/>
      <c r="J31" s="1169"/>
      <c r="K31" s="1169"/>
      <c r="L31" s="1169"/>
      <c r="M31" s="1169"/>
      <c r="N31" s="1169"/>
      <c r="O31" s="1169"/>
      <c r="P31" s="1169"/>
      <c r="Q31" s="1169"/>
      <c r="R31" s="1169"/>
      <c r="S31" s="1169"/>
      <c r="T31" s="1169"/>
      <c r="U31" s="1169"/>
      <c r="V31" s="1169"/>
      <c r="W31" s="1169"/>
      <c r="X31" s="1169"/>
      <c r="Y31" s="1169"/>
      <c r="Z31" s="1169"/>
      <c r="AA31" s="1169"/>
      <c r="AB31" s="1169"/>
      <c r="AC31" s="1169"/>
      <c r="AD31" s="1169"/>
      <c r="AE31" s="1169"/>
      <c r="AF31" s="1169"/>
      <c r="AG31" s="1169"/>
      <c r="AH31" s="1169"/>
      <c r="AI31" s="1169"/>
      <c r="AJ31" s="1169"/>
      <c r="AK31" s="1169"/>
      <c r="AL31" s="1169"/>
      <c r="AM31" s="1169"/>
      <c r="AN31" s="1169"/>
      <c r="AO31" s="1169"/>
      <c r="AP31" s="1169"/>
      <c r="AQ31" s="1169"/>
      <c r="AR31" s="1169"/>
      <c r="AS31" s="1169"/>
      <c r="AT31" s="1169"/>
      <c r="AU31" s="1169"/>
      <c r="AV31" s="1169"/>
      <c r="AW31" s="1169"/>
      <c r="AX31" s="1169"/>
      <c r="AY31" s="1169"/>
      <c r="AZ31" s="1169"/>
      <c r="BA31" s="1169"/>
      <c r="BB31" s="1169"/>
      <c r="BC31" s="1169"/>
      <c r="BD31" s="1169"/>
      <c r="BE31" s="1169"/>
      <c r="BF31" s="1169"/>
      <c r="BG31" s="1169"/>
      <c r="BH31" s="1169"/>
      <c r="BI31" s="1169"/>
      <c r="BJ31" s="1169"/>
      <c r="BK31" s="1169"/>
      <c r="BL31" s="1169"/>
      <c r="BM31" s="1169"/>
      <c r="BN31" s="1169"/>
      <c r="BO31" s="1169" t="s">
        <v>1131</v>
      </c>
      <c r="BP31" s="1169" t="s">
        <v>1132</v>
      </c>
      <c r="BQ31" s="1169" t="s">
        <v>1133</v>
      </c>
      <c r="BR31" s="1169" t="s">
        <v>1134</v>
      </c>
      <c r="BS31" s="1169" t="s">
        <v>1135</v>
      </c>
      <c r="BT31" s="1169" t="s">
        <v>1136</v>
      </c>
      <c r="BU31" s="1169" t="s">
        <v>1137</v>
      </c>
      <c r="BV31" s="1169" t="s">
        <v>1138</v>
      </c>
      <c r="BW31" s="1169" t="s">
        <v>1139</v>
      </c>
      <c r="BX31" s="1169" t="s">
        <v>1140</v>
      </c>
      <c r="BY31" s="1169" t="s">
        <v>1141</v>
      </c>
      <c r="BZ31" s="1169" t="s">
        <v>1142</v>
      </c>
      <c r="CA31" s="1169" t="s">
        <v>1143</v>
      </c>
      <c r="CB31" s="1169" t="s">
        <v>1144</v>
      </c>
      <c r="CC31" s="1169" t="s">
        <v>1145</v>
      </c>
      <c r="CD31" s="1169" t="s">
        <v>1146</v>
      </c>
      <c r="CE31" s="1169" t="s">
        <v>1147</v>
      </c>
      <c r="CF31" s="1169" t="s">
        <v>1148</v>
      </c>
      <c r="CG31" s="1169" t="s">
        <v>1149</v>
      </c>
      <c r="CH31" s="1169" t="s">
        <v>1150</v>
      </c>
      <c r="CI31" s="1169" t="s">
        <v>1151</v>
      </c>
      <c r="CJ31" s="1169" t="s">
        <v>1152</v>
      </c>
      <c r="CK31" s="1169" t="s">
        <v>1153</v>
      </c>
      <c r="CL31" s="1169" t="s">
        <v>1126</v>
      </c>
      <c r="CM31" s="1169" t="s">
        <v>1127</v>
      </c>
      <c r="CN31" s="1169" t="s">
        <v>1128</v>
      </c>
      <c r="CO31" s="1169" t="s">
        <v>1129</v>
      </c>
      <c r="CP31" s="1169" t="s">
        <v>1130</v>
      </c>
      <c r="CQ31" s="1169" t="s">
        <v>1295</v>
      </c>
      <c r="CR31" s="1169" t="s">
        <v>1296</v>
      </c>
      <c r="CS31" s="1169" t="s">
        <v>1297</v>
      </c>
      <c r="CT31" s="1169" t="s">
        <v>1359</v>
      </c>
      <c r="CU31" s="1169" t="s">
        <v>1360</v>
      </c>
      <c r="CV31" s="1169" t="s">
        <v>1361</v>
      </c>
      <c r="CW31" s="1169" t="s">
        <v>1362</v>
      </c>
    </row>
    <row r="32" spans="1:103" s="1170" customFormat="1" ht="20.100000000000001" customHeight="1" x14ac:dyDescent="0.2">
      <c r="A32" s="1170" t="s">
        <v>1313</v>
      </c>
      <c r="C32" s="1171"/>
      <c r="D32" s="1171"/>
      <c r="E32" s="1171"/>
      <c r="F32" s="1171"/>
      <c r="G32" s="1171"/>
      <c r="H32" s="1171"/>
      <c r="I32" s="1171"/>
      <c r="J32" s="1171"/>
      <c r="K32" s="1171"/>
      <c r="L32" s="1171"/>
      <c r="M32" s="1171"/>
      <c r="N32" s="1171"/>
      <c r="O32" s="1171"/>
      <c r="P32" s="1171"/>
      <c r="Q32" s="1171"/>
      <c r="R32" s="1171"/>
      <c r="S32" s="1171"/>
      <c r="T32" s="1171"/>
      <c r="U32" s="1171"/>
      <c r="V32" s="1171"/>
      <c r="W32" s="1171"/>
      <c r="X32" s="1171"/>
      <c r="Y32" s="1171"/>
      <c r="Z32" s="1171"/>
      <c r="AA32" s="1171"/>
      <c r="AB32" s="1171"/>
      <c r="AC32" s="1171"/>
      <c r="AD32" s="1171"/>
      <c r="AE32" s="1171"/>
      <c r="AF32" s="1171"/>
      <c r="AG32" s="1171"/>
      <c r="AH32" s="1171"/>
      <c r="AI32" s="1171"/>
      <c r="AJ32" s="1171"/>
      <c r="AK32" s="1171"/>
      <c r="AL32" s="1171"/>
      <c r="AM32" s="1171"/>
      <c r="AN32" s="1171"/>
      <c r="AO32" s="1171"/>
      <c r="AP32" s="1171"/>
      <c r="AQ32" s="1171"/>
      <c r="AR32" s="1171"/>
      <c r="AS32" s="1171"/>
      <c r="AT32" s="1171"/>
      <c r="AU32" s="1171"/>
      <c r="AV32" s="1171"/>
      <c r="AW32" s="1171"/>
      <c r="AX32" s="1171"/>
      <c r="AY32" s="1171"/>
      <c r="AZ32" s="1171"/>
      <c r="BA32" s="1171"/>
      <c r="BB32" s="1171"/>
      <c r="BC32" s="1171"/>
      <c r="BD32" s="1171"/>
      <c r="BE32" s="1171"/>
      <c r="BF32" s="1171"/>
      <c r="BG32" s="1171"/>
      <c r="BH32" s="1171"/>
      <c r="BI32" s="1171"/>
      <c r="BJ32" s="1171"/>
      <c r="BK32" s="1171"/>
      <c r="BL32" s="1171"/>
      <c r="BM32" s="1171"/>
      <c r="BN32" s="1171"/>
      <c r="BO32" s="1171">
        <v>231.04300000000001</v>
      </c>
      <c r="BP32" s="1171">
        <v>228.53399999999999</v>
      </c>
      <c r="BQ32" s="1171">
        <v>210.69300000000001</v>
      </c>
      <c r="BR32" s="1171">
        <v>209.274</v>
      </c>
      <c r="BS32" s="1171">
        <v>218.691</v>
      </c>
      <c r="BT32" s="1171">
        <v>213.499</v>
      </c>
      <c r="BU32" s="1171">
        <v>217.99799999999999</v>
      </c>
      <c r="BV32" s="1171">
        <v>221.39099999999999</v>
      </c>
      <c r="BW32" s="1171">
        <v>240.65299999999999</v>
      </c>
      <c r="BX32" s="1171">
        <v>242.69200000000001</v>
      </c>
      <c r="BY32" s="1171">
        <v>254.221</v>
      </c>
      <c r="BZ32" s="1171">
        <v>244.36799999999999</v>
      </c>
      <c r="CA32" s="1171">
        <v>242.126</v>
      </c>
      <c r="CB32" s="1171">
        <v>246.92</v>
      </c>
      <c r="CC32" s="1171">
        <v>260.90600000000001</v>
      </c>
      <c r="CD32" s="1171">
        <v>251.91499999999999</v>
      </c>
      <c r="CE32" s="1171">
        <v>294.52800100000002</v>
      </c>
      <c r="CF32" s="1171">
        <v>303.25100099999997</v>
      </c>
      <c r="CG32" s="1171">
        <v>308.91200099999998</v>
      </c>
      <c r="CH32" s="1171">
        <v>332.68572399999999</v>
      </c>
      <c r="CI32" s="1171">
        <v>302.18869000000001</v>
      </c>
      <c r="CJ32" s="1171">
        <v>346.50370299999997</v>
      </c>
      <c r="CK32" s="1171">
        <v>348.51370199999997</v>
      </c>
      <c r="CL32" s="1171">
        <v>339.73269286499999</v>
      </c>
      <c r="CM32" s="1171">
        <v>355.30170400000003</v>
      </c>
      <c r="CN32" s="1171">
        <v>375.31369900000004</v>
      </c>
      <c r="CO32" s="1171">
        <v>372.07469716999998</v>
      </c>
      <c r="CP32" s="1171">
        <v>413.66267200000004</v>
      </c>
      <c r="CQ32" s="1171">
        <v>432.68400000000003</v>
      </c>
      <c r="CR32" s="1171">
        <v>462.72500000000002</v>
      </c>
      <c r="CS32" s="1171">
        <v>469.21800000000002</v>
      </c>
      <c r="CT32" s="1171">
        <v>467.93900000000002</v>
      </c>
      <c r="CU32" s="1171">
        <v>479.64299999999997</v>
      </c>
      <c r="CV32" s="1171">
        <v>510.37837999999999</v>
      </c>
      <c r="CW32" s="1171">
        <v>603.43899999999996</v>
      </c>
      <c r="CX32" s="1167"/>
      <c r="CY32" s="1167"/>
    </row>
    <row r="33" spans="1:103" s="1170" customFormat="1" ht="15" customHeight="1" x14ac:dyDescent="0.2">
      <c r="A33" s="1172" t="s">
        <v>1314</v>
      </c>
      <c r="B33" s="1172"/>
      <c r="C33" s="1171"/>
      <c r="D33" s="1171"/>
      <c r="E33" s="1171"/>
      <c r="F33" s="1171"/>
      <c r="G33" s="1171"/>
      <c r="H33" s="1171"/>
      <c r="I33" s="1171"/>
      <c r="J33" s="1171"/>
      <c r="K33" s="1171"/>
      <c r="L33" s="1171"/>
      <c r="M33" s="1171"/>
      <c r="N33" s="1171"/>
      <c r="O33" s="1171"/>
      <c r="P33" s="1171"/>
      <c r="Q33" s="1171"/>
      <c r="R33" s="1171"/>
      <c r="S33" s="1171"/>
      <c r="T33" s="1171"/>
      <c r="U33" s="1171"/>
      <c r="V33" s="1171"/>
      <c r="W33" s="1171"/>
      <c r="X33" s="1171"/>
      <c r="Y33" s="1171"/>
      <c r="Z33" s="1171"/>
      <c r="AA33" s="1171"/>
      <c r="AB33" s="1171"/>
      <c r="AC33" s="1171"/>
      <c r="AD33" s="1171"/>
      <c r="AE33" s="1171"/>
      <c r="AF33" s="1171"/>
      <c r="AG33" s="1171"/>
      <c r="AH33" s="1171"/>
      <c r="AI33" s="1171"/>
      <c r="AJ33" s="1171"/>
      <c r="AK33" s="1171"/>
      <c r="AL33" s="1171"/>
      <c r="AM33" s="1171"/>
      <c r="AN33" s="1171"/>
      <c r="AO33" s="1171"/>
      <c r="AP33" s="1171"/>
      <c r="AQ33" s="1171"/>
      <c r="AR33" s="1171"/>
      <c r="AS33" s="1171"/>
      <c r="AT33" s="1171"/>
      <c r="AU33" s="1171"/>
      <c r="AV33" s="1171"/>
      <c r="AW33" s="1171"/>
      <c r="AX33" s="1171"/>
      <c r="AY33" s="1171"/>
      <c r="AZ33" s="1171"/>
      <c r="BA33" s="1171"/>
      <c r="BB33" s="1171"/>
      <c r="BC33" s="1171"/>
      <c r="BD33" s="1171"/>
      <c r="BE33" s="1171"/>
      <c r="BF33" s="1171"/>
      <c r="BG33" s="1171"/>
      <c r="BH33" s="1171"/>
      <c r="BI33" s="1171"/>
      <c r="BJ33" s="1171"/>
      <c r="BK33" s="1171"/>
      <c r="BL33" s="1171"/>
      <c r="BM33" s="1171"/>
      <c r="BN33" s="1171"/>
      <c r="BO33" s="1171">
        <v>110.211</v>
      </c>
      <c r="BP33" s="1171">
        <v>103.538</v>
      </c>
      <c r="BQ33" s="1171">
        <v>78.863</v>
      </c>
      <c r="BR33" s="1171">
        <v>77.63</v>
      </c>
      <c r="BS33" s="1171">
        <v>78.293999999999997</v>
      </c>
      <c r="BT33" s="1171">
        <v>78.418999999999997</v>
      </c>
      <c r="BU33" s="1171">
        <v>76.823999999999998</v>
      </c>
      <c r="BV33" s="1171">
        <v>75.061000000000007</v>
      </c>
      <c r="BW33" s="1171">
        <v>77.578999999999994</v>
      </c>
      <c r="BX33" s="1171">
        <v>75.543000000000006</v>
      </c>
      <c r="BY33" s="1171">
        <v>76.486999999999995</v>
      </c>
      <c r="BZ33" s="1171">
        <v>76.795000000000002</v>
      </c>
      <c r="CA33" s="1171">
        <v>79.052000000000007</v>
      </c>
      <c r="CB33" s="1171">
        <v>79.771000000000001</v>
      </c>
      <c r="CC33" s="1171">
        <v>83.171999999999997</v>
      </c>
      <c r="CD33" s="1171">
        <v>84.341999999999999</v>
      </c>
      <c r="CE33" s="1171">
        <v>91.752001000000007</v>
      </c>
      <c r="CF33" s="1171">
        <v>94.081001000000001</v>
      </c>
      <c r="CG33" s="1171">
        <v>93.680001000000004</v>
      </c>
      <c r="CH33" s="1171">
        <v>114.124724</v>
      </c>
      <c r="CI33" s="1171">
        <v>91.748689999999996</v>
      </c>
      <c r="CJ33" s="1171">
        <v>122.90870299999999</v>
      </c>
      <c r="CK33" s="1171">
        <v>121.15670200000001</v>
      </c>
      <c r="CL33" s="1171">
        <v>135.11469286499999</v>
      </c>
      <c r="CM33" s="1171">
        <v>136.366704</v>
      </c>
      <c r="CN33" s="1171">
        <v>138.71669900000001</v>
      </c>
      <c r="CO33" s="1171">
        <v>143.96869717000001</v>
      </c>
      <c r="CP33" s="1171">
        <v>156.98467199999999</v>
      </c>
      <c r="CQ33" s="1171">
        <v>171.16900000000001</v>
      </c>
      <c r="CR33" s="1171">
        <v>176.36</v>
      </c>
      <c r="CS33" s="1171">
        <v>176.59800000000001</v>
      </c>
      <c r="CT33" s="1171">
        <v>194.83600000000001</v>
      </c>
      <c r="CU33" s="1171">
        <v>201.17400000000001</v>
      </c>
      <c r="CV33" s="1171">
        <v>201.34800000000001</v>
      </c>
      <c r="CW33" s="1171">
        <v>295.54500000000002</v>
      </c>
      <c r="CX33" s="1167"/>
      <c r="CY33" s="1167"/>
    </row>
    <row r="34" spans="1:103" s="1170" customFormat="1" x14ac:dyDescent="0.2">
      <c r="A34" s="1173" t="s">
        <v>1218</v>
      </c>
      <c r="B34" s="1173"/>
      <c r="C34" s="1171"/>
      <c r="D34" s="1171"/>
      <c r="E34" s="1171"/>
      <c r="F34" s="1171"/>
      <c r="G34" s="1171"/>
      <c r="H34" s="1171"/>
      <c r="I34" s="1171"/>
      <c r="J34" s="1171"/>
      <c r="K34" s="1171"/>
      <c r="L34" s="1171"/>
      <c r="M34" s="1171"/>
      <c r="N34" s="1171"/>
      <c r="O34" s="1171"/>
      <c r="P34" s="1171"/>
      <c r="Q34" s="1171"/>
      <c r="R34" s="1171"/>
      <c r="S34" s="1171"/>
      <c r="T34" s="1171"/>
      <c r="U34" s="1171"/>
      <c r="V34" s="1171"/>
      <c r="W34" s="1171"/>
      <c r="X34" s="1171"/>
      <c r="Y34" s="1171"/>
      <c r="Z34" s="1171"/>
      <c r="AA34" s="1171"/>
      <c r="AB34" s="1171"/>
      <c r="AC34" s="1171"/>
      <c r="AD34" s="1171"/>
      <c r="AE34" s="1171"/>
      <c r="AF34" s="1171"/>
      <c r="AG34" s="1171"/>
      <c r="AH34" s="1171"/>
      <c r="AI34" s="1171"/>
      <c r="AJ34" s="1171"/>
      <c r="AK34" s="1171"/>
      <c r="AL34" s="1171"/>
      <c r="AM34" s="1171"/>
      <c r="AN34" s="1171"/>
      <c r="AO34" s="1171"/>
      <c r="AP34" s="1171"/>
      <c r="AQ34" s="1171"/>
      <c r="AR34" s="1171"/>
      <c r="AS34" s="1171"/>
      <c r="AT34" s="1171"/>
      <c r="AU34" s="1171"/>
      <c r="AV34" s="1171"/>
      <c r="AW34" s="1171"/>
      <c r="AX34" s="1171"/>
      <c r="AY34" s="1171"/>
      <c r="AZ34" s="1171"/>
      <c r="BA34" s="1171"/>
      <c r="BB34" s="1171"/>
      <c r="BC34" s="1171"/>
      <c r="BD34" s="1171"/>
      <c r="BE34" s="1171"/>
      <c r="BF34" s="1171"/>
      <c r="BG34" s="1171"/>
      <c r="BH34" s="1171"/>
      <c r="BI34" s="1171"/>
      <c r="BJ34" s="1171"/>
      <c r="BK34" s="1171"/>
      <c r="BL34" s="1171"/>
      <c r="BM34" s="1171"/>
      <c r="BN34" s="1171"/>
      <c r="BO34" s="1171">
        <v>110.211</v>
      </c>
      <c r="BP34" s="1171">
        <v>103.538</v>
      </c>
      <c r="BQ34" s="1171">
        <v>78.863</v>
      </c>
      <c r="BR34" s="1171">
        <v>77.63</v>
      </c>
      <c r="BS34" s="1171">
        <v>78.293999999999997</v>
      </c>
      <c r="BT34" s="1171">
        <v>78.418999999999997</v>
      </c>
      <c r="BU34" s="1171">
        <v>76.823999999999998</v>
      </c>
      <c r="BV34" s="1171">
        <v>75.061000000000007</v>
      </c>
      <c r="BW34" s="1171">
        <v>77.578999999999994</v>
      </c>
      <c r="BX34" s="1171">
        <v>75.543000000000006</v>
      </c>
      <c r="BY34" s="1171">
        <v>76.486999999999995</v>
      </c>
      <c r="BZ34" s="1171">
        <v>76.795000000000002</v>
      </c>
      <c r="CA34" s="1171">
        <v>79.052000000000007</v>
      </c>
      <c r="CB34" s="1171">
        <v>79.771000000000001</v>
      </c>
      <c r="CC34" s="1171">
        <v>83.171999999999997</v>
      </c>
      <c r="CD34" s="1171">
        <v>84.341999999999999</v>
      </c>
      <c r="CE34" s="1171">
        <v>91.752001000000007</v>
      </c>
      <c r="CF34" s="1171">
        <v>94.081001000000001</v>
      </c>
      <c r="CG34" s="1171">
        <v>93.680001000000004</v>
      </c>
      <c r="CH34" s="1171">
        <v>114.124724</v>
      </c>
      <c r="CI34" s="1171">
        <v>91.748689999999996</v>
      </c>
      <c r="CJ34" s="1171">
        <v>122.90870299999999</v>
      </c>
      <c r="CK34" s="1171">
        <v>121.15670200000001</v>
      </c>
      <c r="CL34" s="1171">
        <v>135.11469286499999</v>
      </c>
      <c r="CM34" s="1171">
        <v>136.366704</v>
      </c>
      <c r="CN34" s="1171">
        <v>138.71669900000001</v>
      </c>
      <c r="CO34" s="1171">
        <v>143.96869717000001</v>
      </c>
      <c r="CP34" s="1171">
        <v>156.98467199999999</v>
      </c>
      <c r="CQ34" s="1171">
        <v>171.16900000000001</v>
      </c>
      <c r="CR34" s="1171">
        <v>176.36</v>
      </c>
      <c r="CS34" s="1171">
        <v>176.59800000000001</v>
      </c>
      <c r="CT34" s="1171">
        <v>194.83600000000001</v>
      </c>
      <c r="CU34" s="1171">
        <v>201.17400000000001</v>
      </c>
      <c r="CV34" s="1171">
        <v>201.34800000000001</v>
      </c>
      <c r="CW34" s="1171">
        <v>295.54500000000002</v>
      </c>
      <c r="CX34" s="1167"/>
      <c r="CY34" s="1167"/>
    </row>
    <row r="35" spans="1:103" s="1170" customFormat="1" x14ac:dyDescent="0.2">
      <c r="A35" s="1173" t="s">
        <v>1315</v>
      </c>
      <c r="B35" s="1173"/>
      <c r="C35" s="1171"/>
      <c r="D35" s="1171"/>
      <c r="E35" s="1171"/>
      <c r="F35" s="1171"/>
      <c r="G35" s="1171"/>
      <c r="H35" s="1171"/>
      <c r="I35" s="1171"/>
      <c r="J35" s="1171"/>
      <c r="K35" s="1171"/>
      <c r="L35" s="1171"/>
      <c r="M35" s="1171"/>
      <c r="N35" s="1171"/>
      <c r="O35" s="1171"/>
      <c r="P35" s="1171"/>
      <c r="Q35" s="1171"/>
      <c r="R35" s="1171"/>
      <c r="S35" s="1171"/>
      <c r="T35" s="1171"/>
      <c r="U35" s="1171"/>
      <c r="V35" s="1171"/>
      <c r="W35" s="1171"/>
      <c r="X35" s="1171"/>
      <c r="Y35" s="1171"/>
      <c r="Z35" s="1171"/>
      <c r="AA35" s="1171"/>
      <c r="AB35" s="1171"/>
      <c r="AC35" s="1171"/>
      <c r="AD35" s="1171"/>
      <c r="AE35" s="1171"/>
      <c r="AF35" s="1171"/>
      <c r="AG35" s="1171"/>
      <c r="AH35" s="1171"/>
      <c r="AI35" s="1171"/>
      <c r="AJ35" s="1171"/>
      <c r="AK35" s="1171"/>
      <c r="AL35" s="1171"/>
      <c r="AM35" s="1171"/>
      <c r="AN35" s="1171"/>
      <c r="AO35" s="1171"/>
      <c r="AP35" s="1171"/>
      <c r="AQ35" s="1171"/>
      <c r="AR35" s="1171"/>
      <c r="AS35" s="1171"/>
      <c r="AT35" s="1171"/>
      <c r="AU35" s="1171"/>
      <c r="AV35" s="1171"/>
      <c r="AW35" s="1171"/>
      <c r="AX35" s="1171"/>
      <c r="AY35" s="1171"/>
      <c r="AZ35" s="1171"/>
      <c r="BA35" s="1171"/>
      <c r="BB35" s="1171"/>
      <c r="BC35" s="1171"/>
      <c r="BD35" s="1171"/>
      <c r="BE35" s="1171"/>
      <c r="BF35" s="1171"/>
      <c r="BG35" s="1171"/>
      <c r="BH35" s="1171"/>
      <c r="BI35" s="1171"/>
      <c r="BJ35" s="1171"/>
      <c r="BK35" s="1171"/>
      <c r="BL35" s="1171"/>
      <c r="BM35" s="1171"/>
      <c r="BN35" s="1171"/>
      <c r="BO35" s="1171">
        <v>0</v>
      </c>
      <c r="BP35" s="1171">
        <v>0</v>
      </c>
      <c r="BQ35" s="1171">
        <v>0</v>
      </c>
      <c r="BR35" s="1171">
        <v>0</v>
      </c>
      <c r="BS35" s="1171">
        <v>0</v>
      </c>
      <c r="BT35" s="1171">
        <v>0</v>
      </c>
      <c r="BU35" s="1171">
        <v>0</v>
      </c>
      <c r="BV35" s="1171">
        <v>0</v>
      </c>
      <c r="BW35" s="1171">
        <v>0</v>
      </c>
      <c r="BX35" s="1171">
        <v>0</v>
      </c>
      <c r="BY35" s="1171">
        <v>0</v>
      </c>
      <c r="BZ35" s="1171">
        <v>0</v>
      </c>
      <c r="CA35" s="1171">
        <v>0</v>
      </c>
      <c r="CB35" s="1171">
        <v>0</v>
      </c>
      <c r="CC35" s="1171">
        <v>0</v>
      </c>
      <c r="CD35" s="1171">
        <v>0</v>
      </c>
      <c r="CE35" s="1171">
        <v>0</v>
      </c>
      <c r="CF35" s="1171">
        <v>0</v>
      </c>
      <c r="CG35" s="1171">
        <v>0</v>
      </c>
      <c r="CH35" s="1171">
        <v>0</v>
      </c>
      <c r="CI35" s="1171">
        <v>0</v>
      </c>
      <c r="CJ35" s="1171">
        <v>0</v>
      </c>
      <c r="CK35" s="1171">
        <v>0</v>
      </c>
      <c r="CL35" s="1171">
        <v>0</v>
      </c>
      <c r="CM35" s="1171">
        <v>0</v>
      </c>
      <c r="CN35" s="1171">
        <v>0</v>
      </c>
      <c r="CO35" s="1171">
        <v>0</v>
      </c>
      <c r="CP35" s="1171">
        <v>0</v>
      </c>
      <c r="CQ35" s="1171">
        <v>0</v>
      </c>
      <c r="CR35" s="1171">
        <v>0</v>
      </c>
      <c r="CS35" s="1171">
        <v>0</v>
      </c>
      <c r="CT35" s="1171">
        <v>0</v>
      </c>
      <c r="CU35" s="1171">
        <v>0</v>
      </c>
      <c r="CV35" s="1171">
        <v>0</v>
      </c>
      <c r="CW35" s="1171">
        <v>0</v>
      </c>
      <c r="CX35" s="1167"/>
      <c r="CY35" s="1167"/>
    </row>
    <row r="36" spans="1:103" s="1170" customFormat="1" ht="15" customHeight="1" x14ac:dyDescent="0.2">
      <c r="A36" s="1172" t="s">
        <v>1316</v>
      </c>
      <c r="B36" s="1172"/>
      <c r="C36" s="1171"/>
      <c r="D36" s="1171"/>
      <c r="E36" s="1171"/>
      <c r="F36" s="1171"/>
      <c r="G36" s="1171"/>
      <c r="H36" s="1171"/>
      <c r="I36" s="1171"/>
      <c r="J36" s="1171"/>
      <c r="K36" s="1171"/>
      <c r="L36" s="1171"/>
      <c r="M36" s="1171"/>
      <c r="N36" s="1171"/>
      <c r="O36" s="1171"/>
      <c r="P36" s="1171"/>
      <c r="Q36" s="1171"/>
      <c r="R36" s="1171"/>
      <c r="S36" s="1171"/>
      <c r="T36" s="1171"/>
      <c r="U36" s="1171"/>
      <c r="V36" s="1171"/>
      <c r="W36" s="1171"/>
      <c r="X36" s="1171"/>
      <c r="Y36" s="1171"/>
      <c r="Z36" s="1171"/>
      <c r="AA36" s="1171"/>
      <c r="AB36" s="1171"/>
      <c r="AC36" s="1171"/>
      <c r="AD36" s="1171"/>
      <c r="AE36" s="1171"/>
      <c r="AF36" s="1171"/>
      <c r="AG36" s="1171"/>
      <c r="AH36" s="1171"/>
      <c r="AI36" s="1171"/>
      <c r="AJ36" s="1171"/>
      <c r="AK36" s="1171"/>
      <c r="AL36" s="1171"/>
      <c r="AM36" s="1171"/>
      <c r="AN36" s="1171"/>
      <c r="AO36" s="1171"/>
      <c r="AP36" s="1171"/>
      <c r="AQ36" s="1171"/>
      <c r="AR36" s="1171"/>
      <c r="AS36" s="1171"/>
      <c r="AT36" s="1171"/>
      <c r="AU36" s="1171"/>
      <c r="AV36" s="1171"/>
      <c r="AW36" s="1171"/>
      <c r="AX36" s="1171"/>
      <c r="AY36" s="1171"/>
      <c r="AZ36" s="1171"/>
      <c r="BA36" s="1171"/>
      <c r="BB36" s="1171"/>
      <c r="BC36" s="1171"/>
      <c r="BD36" s="1171"/>
      <c r="BE36" s="1171"/>
      <c r="BF36" s="1171"/>
      <c r="BG36" s="1171"/>
      <c r="BH36" s="1171"/>
      <c r="BI36" s="1171"/>
      <c r="BJ36" s="1171"/>
      <c r="BK36" s="1171"/>
      <c r="BL36" s="1171"/>
      <c r="BM36" s="1171"/>
      <c r="BN36" s="1171"/>
      <c r="BO36" s="1171">
        <v>120.83199999999999</v>
      </c>
      <c r="BP36" s="1171">
        <v>124.996</v>
      </c>
      <c r="BQ36" s="1171">
        <v>131.82999999999998</v>
      </c>
      <c r="BR36" s="1171">
        <v>131.64400000000001</v>
      </c>
      <c r="BS36" s="1171">
        <v>140.39699999999999</v>
      </c>
      <c r="BT36" s="1171">
        <v>135.07999999999998</v>
      </c>
      <c r="BU36" s="1171">
        <v>141.17400000000001</v>
      </c>
      <c r="BV36" s="1171">
        <v>146.33000000000001</v>
      </c>
      <c r="BW36" s="1171">
        <v>163.07400000000001</v>
      </c>
      <c r="BX36" s="1171">
        <v>167.149</v>
      </c>
      <c r="BY36" s="1171">
        <v>177.73400000000001</v>
      </c>
      <c r="BZ36" s="1171">
        <v>167.57300000000001</v>
      </c>
      <c r="CA36" s="1171">
        <v>163.07400000000001</v>
      </c>
      <c r="CB36" s="1171">
        <v>167.149</v>
      </c>
      <c r="CC36" s="1171">
        <v>177.73400000000001</v>
      </c>
      <c r="CD36" s="1171">
        <v>167.57300000000001</v>
      </c>
      <c r="CE36" s="1171">
        <v>202.77600000000001</v>
      </c>
      <c r="CF36" s="1171">
        <v>209.17000000000002</v>
      </c>
      <c r="CG36" s="1171">
        <v>215.232</v>
      </c>
      <c r="CH36" s="1171">
        <v>218.56099999999998</v>
      </c>
      <c r="CI36" s="1171">
        <v>210.44</v>
      </c>
      <c r="CJ36" s="1171">
        <v>223.595</v>
      </c>
      <c r="CK36" s="1171">
        <v>227.357</v>
      </c>
      <c r="CL36" s="1171">
        <v>204.61799999999999</v>
      </c>
      <c r="CM36" s="1171">
        <v>218.935</v>
      </c>
      <c r="CN36" s="1171">
        <v>236.59700000000001</v>
      </c>
      <c r="CO36" s="1171">
        <v>228.10599999999999</v>
      </c>
      <c r="CP36" s="1171">
        <v>256.678</v>
      </c>
      <c r="CQ36" s="1171">
        <v>261.51500000000004</v>
      </c>
      <c r="CR36" s="1171">
        <v>286.36500000000001</v>
      </c>
      <c r="CS36" s="1171">
        <v>292.62</v>
      </c>
      <c r="CT36" s="1171">
        <v>273.10299999999995</v>
      </c>
      <c r="CU36" s="1171">
        <v>278.46899999999999</v>
      </c>
      <c r="CV36" s="1171">
        <v>309.03037999999998</v>
      </c>
      <c r="CW36" s="1171">
        <v>307.89400000000001</v>
      </c>
      <c r="CX36" s="1167"/>
      <c r="CY36" s="1167"/>
    </row>
    <row r="37" spans="1:103" s="1170" customFormat="1" x14ac:dyDescent="0.2">
      <c r="A37" s="1173" t="s">
        <v>1317</v>
      </c>
      <c r="B37" s="1173"/>
      <c r="C37" s="1171"/>
      <c r="D37" s="1171"/>
      <c r="E37" s="1171"/>
      <c r="F37" s="1171"/>
      <c r="G37" s="1171"/>
      <c r="H37" s="1171"/>
      <c r="I37" s="1171"/>
      <c r="J37" s="1171"/>
      <c r="K37" s="1171"/>
      <c r="L37" s="1171"/>
      <c r="M37" s="1171"/>
      <c r="N37" s="1171"/>
      <c r="O37" s="1171"/>
      <c r="P37" s="1171"/>
      <c r="Q37" s="1171"/>
      <c r="R37" s="1171"/>
      <c r="S37" s="1171"/>
      <c r="T37" s="1171"/>
      <c r="U37" s="1171"/>
      <c r="V37" s="1171"/>
      <c r="W37" s="1171"/>
      <c r="X37" s="1171"/>
      <c r="Y37" s="1171"/>
      <c r="Z37" s="1171"/>
      <c r="AA37" s="1171"/>
      <c r="AB37" s="1171"/>
      <c r="AC37" s="1171"/>
      <c r="AD37" s="1171"/>
      <c r="AE37" s="1171"/>
      <c r="AF37" s="1171"/>
      <c r="AG37" s="1171"/>
      <c r="AH37" s="1171"/>
      <c r="AI37" s="1171"/>
      <c r="AJ37" s="1171"/>
      <c r="AK37" s="1171"/>
      <c r="AL37" s="1171"/>
      <c r="AM37" s="1171"/>
      <c r="AN37" s="1171"/>
      <c r="AO37" s="1171"/>
      <c r="AP37" s="1171"/>
      <c r="AQ37" s="1171"/>
      <c r="AR37" s="1171"/>
      <c r="AS37" s="1171"/>
      <c r="AT37" s="1171"/>
      <c r="AU37" s="1171"/>
      <c r="AV37" s="1171"/>
      <c r="AW37" s="1171"/>
      <c r="AX37" s="1171"/>
      <c r="AY37" s="1171"/>
      <c r="AZ37" s="1171"/>
      <c r="BA37" s="1171"/>
      <c r="BB37" s="1171"/>
      <c r="BC37" s="1171"/>
      <c r="BD37" s="1171"/>
      <c r="BE37" s="1171"/>
      <c r="BF37" s="1171"/>
      <c r="BG37" s="1171"/>
      <c r="BH37" s="1171"/>
      <c r="BI37" s="1171"/>
      <c r="BJ37" s="1171"/>
      <c r="BK37" s="1171"/>
      <c r="BL37" s="1171"/>
      <c r="BM37" s="1171"/>
      <c r="BN37" s="1171"/>
      <c r="BO37" s="1171">
        <v>123.285</v>
      </c>
      <c r="BP37" s="1171">
        <v>127.08499999999999</v>
      </c>
      <c r="BQ37" s="1171">
        <v>133.91499999999999</v>
      </c>
      <c r="BR37" s="1171">
        <v>134.04300000000001</v>
      </c>
      <c r="BS37" s="1171">
        <v>142.50700000000001</v>
      </c>
      <c r="BT37" s="1171">
        <v>137.00899999999999</v>
      </c>
      <c r="BU37" s="1171">
        <v>143.46899999999999</v>
      </c>
      <c r="BV37" s="1171">
        <v>148.738</v>
      </c>
      <c r="BW37" s="1171">
        <v>165.78</v>
      </c>
      <c r="BX37" s="1171">
        <v>169.31899999999999</v>
      </c>
      <c r="BY37" s="1171">
        <v>179.779</v>
      </c>
      <c r="BZ37" s="1171">
        <v>169.678</v>
      </c>
      <c r="CA37" s="1171">
        <v>165.78</v>
      </c>
      <c r="CB37" s="1171">
        <v>169.31899999999999</v>
      </c>
      <c r="CC37" s="1171">
        <v>179.779</v>
      </c>
      <c r="CD37" s="1171">
        <v>169.678</v>
      </c>
      <c r="CE37" s="1171">
        <v>205.25200000000001</v>
      </c>
      <c r="CF37" s="1171">
        <v>212.19900000000001</v>
      </c>
      <c r="CG37" s="1171">
        <v>218.048</v>
      </c>
      <c r="CH37" s="1171">
        <v>221.53399999999999</v>
      </c>
      <c r="CI37" s="1171">
        <v>213.55</v>
      </c>
      <c r="CJ37" s="1171">
        <v>227.56399999999999</v>
      </c>
      <c r="CK37" s="1171">
        <v>231.24799999999999</v>
      </c>
      <c r="CL37" s="1171">
        <v>208.786</v>
      </c>
      <c r="CM37" s="1171">
        <v>222.75399999999999</v>
      </c>
      <c r="CN37" s="1171">
        <v>239.23400000000001</v>
      </c>
      <c r="CO37" s="1171">
        <v>231.14</v>
      </c>
      <c r="CP37" s="1171">
        <v>258.75299999999999</v>
      </c>
      <c r="CQ37" s="1171">
        <v>264.06900000000002</v>
      </c>
      <c r="CR37" s="1171">
        <v>288.82</v>
      </c>
      <c r="CS37" s="1171">
        <v>295.59500000000003</v>
      </c>
      <c r="CT37" s="1171">
        <v>276.03699999999998</v>
      </c>
      <c r="CU37" s="1171">
        <v>281.13900000000001</v>
      </c>
      <c r="CV37" s="1171">
        <v>312.09100000000001</v>
      </c>
      <c r="CW37" s="1171">
        <v>311.11500000000001</v>
      </c>
      <c r="CX37" s="1167"/>
      <c r="CY37" s="1167"/>
    </row>
    <row r="38" spans="1:103" s="1170" customFormat="1" x14ac:dyDescent="0.2">
      <c r="A38" s="1173" t="s">
        <v>1318</v>
      </c>
      <c r="B38" s="1173"/>
      <c r="C38" s="1171"/>
      <c r="D38" s="1171"/>
      <c r="E38" s="1171"/>
      <c r="F38" s="1171"/>
      <c r="G38" s="1171"/>
      <c r="H38" s="1171"/>
      <c r="I38" s="1171"/>
      <c r="J38" s="1171"/>
      <c r="K38" s="1171"/>
      <c r="L38" s="1171"/>
      <c r="M38" s="1171"/>
      <c r="N38" s="1171"/>
      <c r="O38" s="1171"/>
      <c r="P38" s="1171"/>
      <c r="Q38" s="1171"/>
      <c r="R38" s="1171"/>
      <c r="S38" s="1171"/>
      <c r="T38" s="1171"/>
      <c r="U38" s="1171"/>
      <c r="V38" s="1171"/>
      <c r="W38" s="1171"/>
      <c r="X38" s="1171"/>
      <c r="Y38" s="1171"/>
      <c r="Z38" s="1171"/>
      <c r="AA38" s="1171"/>
      <c r="AB38" s="1171"/>
      <c r="AC38" s="1171"/>
      <c r="AD38" s="1171"/>
      <c r="AE38" s="1171"/>
      <c r="AF38" s="1171"/>
      <c r="AG38" s="1171"/>
      <c r="AH38" s="1171"/>
      <c r="AI38" s="1171"/>
      <c r="AJ38" s="1171"/>
      <c r="AK38" s="1171"/>
      <c r="AL38" s="1171"/>
      <c r="AM38" s="1171"/>
      <c r="AN38" s="1171"/>
      <c r="AO38" s="1171"/>
      <c r="AP38" s="1171"/>
      <c r="AQ38" s="1171"/>
      <c r="AR38" s="1171"/>
      <c r="AS38" s="1171"/>
      <c r="AT38" s="1171"/>
      <c r="AU38" s="1171"/>
      <c r="AV38" s="1171"/>
      <c r="AW38" s="1171"/>
      <c r="AX38" s="1171"/>
      <c r="AY38" s="1171"/>
      <c r="AZ38" s="1171"/>
      <c r="BA38" s="1171"/>
      <c r="BB38" s="1171"/>
      <c r="BC38" s="1171"/>
      <c r="BD38" s="1171"/>
      <c r="BE38" s="1171"/>
      <c r="BF38" s="1171"/>
      <c r="BG38" s="1171"/>
      <c r="BH38" s="1171"/>
      <c r="BI38" s="1171"/>
      <c r="BJ38" s="1171"/>
      <c r="BK38" s="1171"/>
      <c r="BL38" s="1171"/>
      <c r="BM38" s="1171"/>
      <c r="BN38" s="1171"/>
      <c r="BO38" s="1171">
        <v>-2.4529999999999998</v>
      </c>
      <c r="BP38" s="1171">
        <v>-2.089</v>
      </c>
      <c r="BQ38" s="1171">
        <v>-2.085</v>
      </c>
      <c r="BR38" s="1171">
        <v>-2.399</v>
      </c>
      <c r="BS38" s="1171">
        <v>-2.11</v>
      </c>
      <c r="BT38" s="1171">
        <v>-1.929</v>
      </c>
      <c r="BU38" s="1171">
        <v>-2.2949999999999999</v>
      </c>
      <c r="BV38" s="1171">
        <v>-2.4079999999999999</v>
      </c>
      <c r="BW38" s="1171">
        <v>-2.706</v>
      </c>
      <c r="BX38" s="1171">
        <v>-2.17</v>
      </c>
      <c r="BY38" s="1171">
        <v>-2.0449999999999999</v>
      </c>
      <c r="BZ38" s="1171">
        <v>-2.105</v>
      </c>
      <c r="CA38" s="1171">
        <v>-2.706</v>
      </c>
      <c r="CB38" s="1171">
        <v>-2.17</v>
      </c>
      <c r="CC38" s="1171">
        <v>-2.0449999999999999</v>
      </c>
      <c r="CD38" s="1171">
        <v>-2.105</v>
      </c>
      <c r="CE38" s="1171">
        <v>-2.476</v>
      </c>
      <c r="CF38" s="1171">
        <v>-3.0289999999999999</v>
      </c>
      <c r="CG38" s="1171">
        <v>-2.8159999999999998</v>
      </c>
      <c r="CH38" s="1171">
        <v>-2.9729999999999999</v>
      </c>
      <c r="CI38" s="1171">
        <v>-3.11</v>
      </c>
      <c r="CJ38" s="1171">
        <v>-3.9689999999999999</v>
      </c>
      <c r="CK38" s="1171">
        <v>-3.891</v>
      </c>
      <c r="CL38" s="1171">
        <v>-4.1680000000000001</v>
      </c>
      <c r="CM38" s="1171">
        <v>-3.819</v>
      </c>
      <c r="CN38" s="1171">
        <v>-2.637</v>
      </c>
      <c r="CO38" s="1171">
        <v>-3.0339999999999998</v>
      </c>
      <c r="CP38" s="1171">
        <v>-2.0750000000000002</v>
      </c>
      <c r="CQ38" s="1171">
        <v>-2.5539999999999998</v>
      </c>
      <c r="CR38" s="1171">
        <v>-2.4550000000000001</v>
      </c>
      <c r="CS38" s="1171">
        <v>-2.9750000000000001</v>
      </c>
      <c r="CT38" s="1171">
        <v>-2.9340000000000002</v>
      </c>
      <c r="CU38" s="1171">
        <v>-2.67</v>
      </c>
      <c r="CV38" s="1171">
        <v>-3.0606200000000006</v>
      </c>
      <c r="CW38" s="1171">
        <v>-3.2210000000000001</v>
      </c>
      <c r="CX38" s="1167"/>
      <c r="CY38" s="1167"/>
    </row>
    <row r="39" spans="1:103" s="1170" customFormat="1" ht="15" customHeight="1" x14ac:dyDescent="0.2">
      <c r="A39" s="1174" t="s">
        <v>1319</v>
      </c>
      <c r="B39" s="1174"/>
      <c r="C39" s="1171"/>
      <c r="D39" s="1171"/>
      <c r="E39" s="1171"/>
      <c r="F39" s="1171"/>
      <c r="G39" s="1171"/>
      <c r="H39" s="1171"/>
      <c r="I39" s="1171"/>
      <c r="J39" s="1171"/>
      <c r="K39" s="1171"/>
      <c r="L39" s="1171"/>
      <c r="M39" s="1171"/>
      <c r="N39" s="1171"/>
      <c r="O39" s="1171"/>
      <c r="P39" s="1171"/>
      <c r="Q39" s="1171"/>
      <c r="R39" s="1171"/>
      <c r="S39" s="1171"/>
      <c r="T39" s="1171"/>
      <c r="U39" s="1171"/>
      <c r="V39" s="1171"/>
      <c r="W39" s="1171"/>
      <c r="X39" s="1171"/>
      <c r="Y39" s="1171"/>
      <c r="Z39" s="1171"/>
      <c r="AA39" s="1171"/>
      <c r="AB39" s="1171"/>
      <c r="AC39" s="1171"/>
      <c r="AD39" s="1171"/>
      <c r="AE39" s="1171"/>
      <c r="AF39" s="1171"/>
      <c r="AG39" s="1171"/>
      <c r="AH39" s="1171"/>
      <c r="AI39" s="1171"/>
      <c r="AJ39" s="1171"/>
      <c r="AK39" s="1171"/>
      <c r="AL39" s="1171"/>
      <c r="AM39" s="1171"/>
      <c r="AN39" s="1171"/>
      <c r="AO39" s="1171"/>
      <c r="AP39" s="1171"/>
      <c r="AQ39" s="1171"/>
      <c r="AR39" s="1171"/>
      <c r="AS39" s="1171"/>
      <c r="AT39" s="1171"/>
      <c r="AU39" s="1171"/>
      <c r="AV39" s="1171"/>
      <c r="AW39" s="1171"/>
      <c r="AX39" s="1171"/>
      <c r="AY39" s="1171"/>
      <c r="AZ39" s="1171"/>
      <c r="BA39" s="1171"/>
      <c r="BB39" s="1171"/>
      <c r="BC39" s="1171"/>
      <c r="BD39" s="1171"/>
      <c r="BE39" s="1171"/>
      <c r="BF39" s="1171"/>
      <c r="BG39" s="1171"/>
      <c r="BH39" s="1171"/>
      <c r="BI39" s="1171"/>
      <c r="BJ39" s="1171"/>
      <c r="BK39" s="1171"/>
      <c r="BL39" s="1171"/>
      <c r="BM39" s="1171"/>
      <c r="BN39" s="1171"/>
      <c r="BO39" s="1171">
        <v>-99.578999999999979</v>
      </c>
      <c r="BP39" s="1171">
        <v>-98.480000000000018</v>
      </c>
      <c r="BQ39" s="1171">
        <v>-71.139999999999986</v>
      </c>
      <c r="BR39" s="1171">
        <v>-71.064999999999998</v>
      </c>
      <c r="BS39" s="1171">
        <v>-77.444999999999993</v>
      </c>
      <c r="BT39" s="1171">
        <v>-76.592999999999989</v>
      </c>
      <c r="BU39" s="1171">
        <v>-75.146000000000001</v>
      </c>
      <c r="BV39" s="1171">
        <v>-80.805000000000007</v>
      </c>
      <c r="BW39" s="1171">
        <v>-86.132999999999996</v>
      </c>
      <c r="BX39" s="1171">
        <v>-87.123999999999995</v>
      </c>
      <c r="BY39" s="1171">
        <v>-97.989999999999981</v>
      </c>
      <c r="BZ39" s="1171">
        <v>-86.596000000000004</v>
      </c>
      <c r="CA39" s="1171">
        <v>-87.194000000000017</v>
      </c>
      <c r="CB39" s="1171">
        <v>-93.307000000000016</v>
      </c>
      <c r="CC39" s="1171">
        <v>-107.76599999999999</v>
      </c>
      <c r="CD39" s="1171">
        <v>-95.160000000000025</v>
      </c>
      <c r="CE39" s="1171">
        <v>-77.678999999999988</v>
      </c>
      <c r="CF39" s="1171">
        <v>-83.861000000000004</v>
      </c>
      <c r="CG39" s="1171">
        <v>-90.223000000000013</v>
      </c>
      <c r="CH39" s="1171">
        <v>-109.47299999999998</v>
      </c>
      <c r="CI39" s="1171">
        <v>-85.158690000000007</v>
      </c>
      <c r="CJ39" s="1171">
        <v>-126.96770299999997</v>
      </c>
      <c r="CK39" s="1171">
        <v>-136.75070200000002</v>
      </c>
      <c r="CL39" s="1171">
        <v>-128.991692865</v>
      </c>
      <c r="CM39" s="1171">
        <v>-134.56870400000003</v>
      </c>
      <c r="CN39" s="1171">
        <v>-154.054699</v>
      </c>
      <c r="CO39" s="1171">
        <v>-156.51069717000001</v>
      </c>
      <c r="CP39" s="1171">
        <v>-164.37167199999999</v>
      </c>
      <c r="CQ39" s="1171">
        <v>-177.02699999999999</v>
      </c>
      <c r="CR39" s="1171">
        <v>-196.09400000000002</v>
      </c>
      <c r="CS39" s="1171">
        <v>-189.06900000000002</v>
      </c>
      <c r="CT39" s="1171">
        <v>-191.80800000000002</v>
      </c>
      <c r="CU39" s="1171">
        <v>-199.67800000000003</v>
      </c>
      <c r="CV39" s="1171">
        <v>-209.43867</v>
      </c>
      <c r="CW39" s="1171">
        <v>-316.74600000000004</v>
      </c>
      <c r="CX39" s="1167"/>
      <c r="CY39" s="1167"/>
    </row>
    <row r="40" spans="1:103" s="1170" customFormat="1" ht="15" customHeight="1" x14ac:dyDescent="0.2">
      <c r="A40" s="1172" t="s">
        <v>1320</v>
      </c>
      <c r="B40" s="1172"/>
      <c r="C40" s="1171"/>
      <c r="D40" s="1171"/>
      <c r="E40" s="1171"/>
      <c r="F40" s="1171"/>
      <c r="G40" s="1171"/>
      <c r="H40" s="1171"/>
      <c r="I40" s="1171"/>
      <c r="J40" s="1171"/>
      <c r="K40" s="1171"/>
      <c r="L40" s="1171"/>
      <c r="M40" s="1171"/>
      <c r="N40" s="1171"/>
      <c r="O40" s="1171"/>
      <c r="P40" s="1171"/>
      <c r="Q40" s="1171"/>
      <c r="R40" s="1171"/>
      <c r="S40" s="1171"/>
      <c r="T40" s="1171"/>
      <c r="U40" s="1171"/>
      <c r="V40" s="1171"/>
      <c r="W40" s="1171"/>
      <c r="X40" s="1171"/>
      <c r="Y40" s="1171"/>
      <c r="Z40" s="1171"/>
      <c r="AA40" s="1171"/>
      <c r="AB40" s="1171"/>
      <c r="AC40" s="1171"/>
      <c r="AD40" s="1171"/>
      <c r="AE40" s="1171"/>
      <c r="AF40" s="1171"/>
      <c r="AG40" s="1171"/>
      <c r="AH40" s="1171"/>
      <c r="AI40" s="1171"/>
      <c r="AJ40" s="1171"/>
      <c r="AK40" s="1171"/>
      <c r="AL40" s="1171"/>
      <c r="AM40" s="1171"/>
      <c r="AN40" s="1171"/>
      <c r="AO40" s="1171"/>
      <c r="AP40" s="1171"/>
      <c r="AQ40" s="1171"/>
      <c r="AR40" s="1171"/>
      <c r="AS40" s="1171"/>
      <c r="AT40" s="1171"/>
      <c r="AU40" s="1171"/>
      <c r="AV40" s="1171"/>
      <c r="AW40" s="1171"/>
      <c r="AX40" s="1171"/>
      <c r="AY40" s="1171"/>
      <c r="AZ40" s="1171"/>
      <c r="BA40" s="1171"/>
      <c r="BB40" s="1171"/>
      <c r="BC40" s="1171"/>
      <c r="BD40" s="1171"/>
      <c r="BE40" s="1171"/>
      <c r="BF40" s="1171"/>
      <c r="BG40" s="1171"/>
      <c r="BH40" s="1171"/>
      <c r="BI40" s="1171"/>
      <c r="BJ40" s="1171"/>
      <c r="BK40" s="1171"/>
      <c r="BL40" s="1171"/>
      <c r="BM40" s="1171"/>
      <c r="BN40" s="1171"/>
      <c r="BO40" s="1171">
        <v>-136.32599999999999</v>
      </c>
      <c r="BP40" s="1171">
        <v>-135.18600000000001</v>
      </c>
      <c r="BQ40" s="1171">
        <v>-107.83</v>
      </c>
      <c r="BR40" s="1171">
        <v>-109.28299999999999</v>
      </c>
      <c r="BS40" s="1171">
        <v>-115.014</v>
      </c>
      <c r="BT40" s="1171">
        <v>-114.21299999999999</v>
      </c>
      <c r="BU40" s="1171">
        <v>-114.005</v>
      </c>
      <c r="BV40" s="1171">
        <v>-120.754</v>
      </c>
      <c r="BW40" s="1171">
        <v>-126.42699999999999</v>
      </c>
      <c r="BX40" s="1171">
        <v>-128.44</v>
      </c>
      <c r="BY40" s="1171">
        <v>-138.613</v>
      </c>
      <c r="BZ40" s="1171">
        <v>-127.878</v>
      </c>
      <c r="CA40" s="1171">
        <v>-127.9</v>
      </c>
      <c r="CB40" s="1171">
        <v>-132.66800000000001</v>
      </c>
      <c r="CC40" s="1171">
        <v>-145.298</v>
      </c>
      <c r="CD40" s="1171">
        <v>-135.42500000000001</v>
      </c>
      <c r="CE40" s="1171">
        <v>-116.33199999999999</v>
      </c>
      <c r="CF40" s="1171">
        <v>-121.288</v>
      </c>
      <c r="CG40" s="1171">
        <v>-127.64000000000001</v>
      </c>
      <c r="CH40" s="1171">
        <v>-150.92699999999999</v>
      </c>
      <c r="CI40" s="1171">
        <v>-126.16168999999999</v>
      </c>
      <c r="CJ40" s="1171">
        <v>-166.32070299999998</v>
      </c>
      <c r="CK40" s="1171">
        <v>-179.050702</v>
      </c>
      <c r="CL40" s="1171">
        <v>-176.080692865</v>
      </c>
      <c r="CM40" s="1171">
        <v>-186.56670400000002</v>
      </c>
      <c r="CN40" s="1171">
        <v>-200.412699</v>
      </c>
      <c r="CO40" s="1171">
        <v>-206.16269717</v>
      </c>
      <c r="CP40" s="1171">
        <v>-211.819672</v>
      </c>
      <c r="CQ40" s="1171">
        <v>-223.19</v>
      </c>
      <c r="CR40" s="1171">
        <v>-240.18900000000002</v>
      </c>
      <c r="CS40" s="1171">
        <v>-236.78300000000002</v>
      </c>
      <c r="CT40" s="1171">
        <v>-241.66300000000001</v>
      </c>
      <c r="CU40" s="1171">
        <v>-252.11700000000002</v>
      </c>
      <c r="CV40" s="1171">
        <v>-260.50067000000001</v>
      </c>
      <c r="CW40" s="1171">
        <v>-366.91200000000003</v>
      </c>
      <c r="CX40" s="1167"/>
      <c r="CY40" s="1167"/>
    </row>
    <row r="41" spans="1:103" s="1170" customFormat="1" ht="15" customHeight="1" x14ac:dyDescent="0.2">
      <c r="A41" s="1173" t="s">
        <v>1316</v>
      </c>
      <c r="B41" s="1173"/>
      <c r="C41" s="1171"/>
      <c r="D41" s="1171"/>
      <c r="E41" s="1171"/>
      <c r="F41" s="1171"/>
      <c r="G41" s="1171"/>
      <c r="H41" s="1171"/>
      <c r="I41" s="1171"/>
      <c r="J41" s="1171"/>
      <c r="K41" s="1171"/>
      <c r="L41" s="1171"/>
      <c r="M41" s="1171"/>
      <c r="N41" s="1171"/>
      <c r="O41" s="1171"/>
      <c r="P41" s="1171"/>
      <c r="Q41" s="1171"/>
      <c r="R41" s="1171"/>
      <c r="S41" s="1171"/>
      <c r="T41" s="1171"/>
      <c r="U41" s="1171"/>
      <c r="V41" s="1171"/>
      <c r="W41" s="1171"/>
      <c r="X41" s="1171"/>
      <c r="Y41" s="1171"/>
      <c r="Z41" s="1171"/>
      <c r="AA41" s="1171"/>
      <c r="AB41" s="1171"/>
      <c r="AC41" s="1171"/>
      <c r="AD41" s="1171"/>
      <c r="AE41" s="1171"/>
      <c r="AF41" s="1171"/>
      <c r="AG41" s="1171"/>
      <c r="AH41" s="1171"/>
      <c r="AI41" s="1171"/>
      <c r="AJ41" s="1171"/>
      <c r="AK41" s="1171"/>
      <c r="AL41" s="1171"/>
      <c r="AM41" s="1171"/>
      <c r="AN41" s="1171"/>
      <c r="AO41" s="1171"/>
      <c r="AP41" s="1171"/>
      <c r="AQ41" s="1171"/>
      <c r="AR41" s="1171"/>
      <c r="AS41" s="1171"/>
      <c r="AT41" s="1171"/>
      <c r="AU41" s="1171"/>
      <c r="AV41" s="1171"/>
      <c r="AW41" s="1171"/>
      <c r="AX41" s="1171"/>
      <c r="AY41" s="1171"/>
      <c r="AZ41" s="1171"/>
      <c r="BA41" s="1171"/>
      <c r="BB41" s="1171"/>
      <c r="BC41" s="1171"/>
      <c r="BD41" s="1171"/>
      <c r="BE41" s="1171"/>
      <c r="BF41" s="1171"/>
      <c r="BG41" s="1171"/>
      <c r="BH41" s="1171"/>
      <c r="BI41" s="1171"/>
      <c r="BJ41" s="1171"/>
      <c r="BK41" s="1171"/>
      <c r="BL41" s="1171"/>
      <c r="BM41" s="1171"/>
      <c r="BN41" s="1171"/>
      <c r="BO41" s="1171">
        <v>-26.114999999999998</v>
      </c>
      <c r="BP41" s="1171">
        <v>-31.648</v>
      </c>
      <c r="BQ41" s="1171">
        <v>-28.966999999999999</v>
      </c>
      <c r="BR41" s="1171">
        <v>-31.652999999999999</v>
      </c>
      <c r="BS41" s="1171">
        <v>-36.72</v>
      </c>
      <c r="BT41" s="1171">
        <v>-35.793999999999997</v>
      </c>
      <c r="BU41" s="1171">
        <v>-37.180999999999997</v>
      </c>
      <c r="BV41" s="1171">
        <v>-45.692999999999998</v>
      </c>
      <c r="BW41" s="1171">
        <v>-48.847999999999999</v>
      </c>
      <c r="BX41" s="1171">
        <v>-52.896999999999998</v>
      </c>
      <c r="BY41" s="1171">
        <v>-62.125999999999998</v>
      </c>
      <c r="BZ41" s="1171">
        <v>-51.082999999999998</v>
      </c>
      <c r="CA41" s="1171">
        <v>-48.847999999999999</v>
      </c>
      <c r="CB41" s="1171">
        <v>-52.896999999999998</v>
      </c>
      <c r="CC41" s="1171">
        <v>-62.125999999999998</v>
      </c>
      <c r="CD41" s="1171">
        <v>-51.082999999999998</v>
      </c>
      <c r="CE41" s="1171">
        <v>-24.58</v>
      </c>
      <c r="CF41" s="1171">
        <v>-27.206999999999997</v>
      </c>
      <c r="CG41" s="1171">
        <v>-33.96</v>
      </c>
      <c r="CH41" s="1171">
        <v>-36.802</v>
      </c>
      <c r="CI41" s="1171">
        <v>-34.412999999999997</v>
      </c>
      <c r="CJ41" s="1171">
        <v>-43.411999999999999</v>
      </c>
      <c r="CK41" s="1171">
        <v>-57.893999999999998</v>
      </c>
      <c r="CL41" s="1171">
        <v>-40.966000000000001</v>
      </c>
      <c r="CM41" s="1171">
        <v>-50.2</v>
      </c>
      <c r="CN41" s="1171">
        <v>-61.695999999999998</v>
      </c>
      <c r="CO41" s="1171">
        <v>-62.194000000000003</v>
      </c>
      <c r="CP41" s="1171">
        <v>-54.835000000000001</v>
      </c>
      <c r="CQ41" s="1171">
        <v>-52.021000000000001</v>
      </c>
      <c r="CR41" s="1171">
        <v>-63.829000000000001</v>
      </c>
      <c r="CS41" s="1171">
        <v>-60.185000000000002</v>
      </c>
      <c r="CT41" s="1171">
        <v>-46.826999999999998</v>
      </c>
      <c r="CU41" s="1171">
        <v>-50.942999999999998</v>
      </c>
      <c r="CV41" s="1171">
        <v>-59.152670000000001</v>
      </c>
      <c r="CW41" s="1171">
        <v>-71.367000000000004</v>
      </c>
      <c r="CX41" s="1167"/>
      <c r="CY41" s="1167"/>
    </row>
    <row r="42" spans="1:103" s="1170" customFormat="1" x14ac:dyDescent="0.2">
      <c r="A42" s="1175" t="s">
        <v>1321</v>
      </c>
      <c r="B42" s="1175"/>
      <c r="C42" s="1171"/>
      <c r="D42" s="1171"/>
      <c r="E42" s="1171"/>
      <c r="F42" s="1171"/>
      <c r="G42" s="1171"/>
      <c r="H42" s="1171"/>
      <c r="I42" s="1171"/>
      <c r="J42" s="1171"/>
      <c r="K42" s="1171"/>
      <c r="L42" s="1171"/>
      <c r="M42" s="1171"/>
      <c r="N42" s="1171"/>
      <c r="O42" s="1171"/>
      <c r="P42" s="1171"/>
      <c r="Q42" s="1171"/>
      <c r="R42" s="1171"/>
      <c r="S42" s="1171"/>
      <c r="T42" s="1171"/>
      <c r="U42" s="1171"/>
      <c r="V42" s="1171"/>
      <c r="W42" s="1171"/>
      <c r="X42" s="1171"/>
      <c r="Y42" s="1171"/>
      <c r="Z42" s="1171"/>
      <c r="AA42" s="1171"/>
      <c r="AB42" s="1171"/>
      <c r="AC42" s="1171"/>
      <c r="AD42" s="1171"/>
      <c r="AE42" s="1171"/>
      <c r="AF42" s="1171"/>
      <c r="AG42" s="1171"/>
      <c r="AH42" s="1171"/>
      <c r="AI42" s="1171"/>
      <c r="AJ42" s="1171"/>
      <c r="AK42" s="1171"/>
      <c r="AL42" s="1171"/>
      <c r="AM42" s="1171"/>
      <c r="AN42" s="1171"/>
      <c r="AO42" s="1171"/>
      <c r="AP42" s="1171"/>
      <c r="AQ42" s="1171"/>
      <c r="AR42" s="1171"/>
      <c r="AS42" s="1171"/>
      <c r="AT42" s="1171"/>
      <c r="AU42" s="1171"/>
      <c r="AV42" s="1171"/>
      <c r="AW42" s="1171"/>
      <c r="AX42" s="1171"/>
      <c r="AY42" s="1171"/>
      <c r="AZ42" s="1171"/>
      <c r="BA42" s="1171"/>
      <c r="BB42" s="1171"/>
      <c r="BC42" s="1171"/>
      <c r="BD42" s="1171"/>
      <c r="BE42" s="1171"/>
      <c r="BF42" s="1171"/>
      <c r="BG42" s="1171"/>
      <c r="BH42" s="1171"/>
      <c r="BI42" s="1171"/>
      <c r="BJ42" s="1171"/>
      <c r="BK42" s="1171"/>
      <c r="BL42" s="1171"/>
      <c r="BM42" s="1171"/>
      <c r="BN42" s="1171"/>
      <c r="BO42" s="1171">
        <v>0</v>
      </c>
      <c r="BP42" s="1171">
        <v>0</v>
      </c>
      <c r="BQ42" s="1171">
        <v>0</v>
      </c>
      <c r="BR42" s="1171">
        <v>0</v>
      </c>
      <c r="BS42" s="1171">
        <v>0</v>
      </c>
      <c r="BT42" s="1171">
        <v>0</v>
      </c>
      <c r="BU42" s="1171">
        <v>0</v>
      </c>
      <c r="BV42" s="1171">
        <v>0</v>
      </c>
      <c r="BW42" s="1171">
        <v>0</v>
      </c>
      <c r="BX42" s="1171">
        <v>0</v>
      </c>
      <c r="BY42" s="1171">
        <v>0</v>
      </c>
      <c r="BZ42" s="1171">
        <v>0</v>
      </c>
      <c r="CA42" s="1171">
        <v>0</v>
      </c>
      <c r="CB42" s="1171">
        <v>0</v>
      </c>
      <c r="CC42" s="1171">
        <v>0</v>
      </c>
      <c r="CD42" s="1171">
        <v>0</v>
      </c>
      <c r="CE42" s="1171">
        <v>0</v>
      </c>
      <c r="CF42" s="1171">
        <v>4.0000000000000001E-3</v>
      </c>
      <c r="CG42" s="1171">
        <v>0</v>
      </c>
      <c r="CH42" s="1171">
        <v>0</v>
      </c>
      <c r="CI42" s="1171">
        <v>0</v>
      </c>
      <c r="CJ42" s="1171">
        <v>0</v>
      </c>
      <c r="CK42" s="1171">
        <v>0</v>
      </c>
      <c r="CL42" s="1171">
        <v>0</v>
      </c>
      <c r="CM42" s="1171">
        <v>4.9000000000000002E-2</v>
      </c>
      <c r="CN42" s="1171">
        <v>0</v>
      </c>
      <c r="CO42" s="1171">
        <v>0</v>
      </c>
      <c r="CP42" s="1171">
        <v>0</v>
      </c>
      <c r="CQ42" s="1171">
        <v>0</v>
      </c>
      <c r="CR42" s="1171">
        <v>0</v>
      </c>
      <c r="CS42" s="1171">
        <v>0</v>
      </c>
      <c r="CT42" s="1171">
        <v>0</v>
      </c>
      <c r="CU42" s="1171">
        <v>0</v>
      </c>
      <c r="CV42" s="1171">
        <v>0</v>
      </c>
      <c r="CW42" s="1171">
        <v>0</v>
      </c>
      <c r="CX42" s="1167"/>
      <c r="CY42" s="1167"/>
    </row>
    <row r="43" spans="1:103" s="1170" customFormat="1" x14ac:dyDescent="0.2">
      <c r="A43" s="1175" t="s">
        <v>1322</v>
      </c>
      <c r="B43" s="1175"/>
      <c r="C43" s="1171"/>
      <c r="D43" s="1171"/>
      <c r="E43" s="1171"/>
      <c r="F43" s="1171"/>
      <c r="G43" s="1171"/>
      <c r="H43" s="1171"/>
      <c r="I43" s="1171"/>
      <c r="J43" s="1171"/>
      <c r="K43" s="1171"/>
      <c r="L43" s="1171"/>
      <c r="M43" s="1171"/>
      <c r="N43" s="1171"/>
      <c r="O43" s="1171"/>
      <c r="P43" s="1171"/>
      <c r="Q43" s="1171"/>
      <c r="R43" s="1171"/>
      <c r="S43" s="1171"/>
      <c r="T43" s="1171"/>
      <c r="U43" s="1171"/>
      <c r="V43" s="1171"/>
      <c r="W43" s="1171"/>
      <c r="X43" s="1171"/>
      <c r="Y43" s="1171"/>
      <c r="Z43" s="1171"/>
      <c r="AA43" s="1171"/>
      <c r="AB43" s="1171"/>
      <c r="AC43" s="1171"/>
      <c r="AD43" s="1171"/>
      <c r="AE43" s="1171"/>
      <c r="AF43" s="1171"/>
      <c r="AG43" s="1171"/>
      <c r="AH43" s="1171"/>
      <c r="AI43" s="1171"/>
      <c r="AJ43" s="1171"/>
      <c r="AK43" s="1171"/>
      <c r="AL43" s="1171"/>
      <c r="AM43" s="1171"/>
      <c r="AN43" s="1171"/>
      <c r="AO43" s="1171"/>
      <c r="AP43" s="1171"/>
      <c r="AQ43" s="1171"/>
      <c r="AR43" s="1171"/>
      <c r="AS43" s="1171"/>
      <c r="AT43" s="1171"/>
      <c r="AU43" s="1171"/>
      <c r="AV43" s="1171"/>
      <c r="AW43" s="1171"/>
      <c r="AX43" s="1171"/>
      <c r="AY43" s="1171"/>
      <c r="AZ43" s="1171"/>
      <c r="BA43" s="1171"/>
      <c r="BB43" s="1171"/>
      <c r="BC43" s="1171"/>
      <c r="BD43" s="1171"/>
      <c r="BE43" s="1171"/>
      <c r="BF43" s="1171"/>
      <c r="BG43" s="1171"/>
      <c r="BH43" s="1171"/>
      <c r="BI43" s="1171"/>
      <c r="BJ43" s="1171"/>
      <c r="BK43" s="1171"/>
      <c r="BL43" s="1171"/>
      <c r="BM43" s="1171"/>
      <c r="BN43" s="1171"/>
      <c r="BO43" s="1171">
        <v>-26.114999999999998</v>
      </c>
      <c r="BP43" s="1171">
        <v>-31.648</v>
      </c>
      <c r="BQ43" s="1171">
        <v>-28.966999999999999</v>
      </c>
      <c r="BR43" s="1171">
        <v>-31.652999999999999</v>
      </c>
      <c r="BS43" s="1171">
        <v>-36.72</v>
      </c>
      <c r="BT43" s="1171">
        <v>-35.793999999999997</v>
      </c>
      <c r="BU43" s="1171">
        <v>-37.180999999999997</v>
      </c>
      <c r="BV43" s="1171">
        <v>-45.692999999999998</v>
      </c>
      <c r="BW43" s="1171">
        <v>-48.847999999999999</v>
      </c>
      <c r="BX43" s="1171">
        <v>-52.896999999999998</v>
      </c>
      <c r="BY43" s="1171">
        <v>-62.125999999999998</v>
      </c>
      <c r="BZ43" s="1171">
        <v>-51.082999999999998</v>
      </c>
      <c r="CA43" s="1171">
        <v>-48.847999999999999</v>
      </c>
      <c r="CB43" s="1171">
        <v>-52.896999999999998</v>
      </c>
      <c r="CC43" s="1171">
        <v>-62.125999999999998</v>
      </c>
      <c r="CD43" s="1171">
        <v>-51.082999999999998</v>
      </c>
      <c r="CE43" s="1171">
        <v>-24.58</v>
      </c>
      <c r="CF43" s="1171">
        <v>-27.210999999999999</v>
      </c>
      <c r="CG43" s="1171">
        <v>-33.96</v>
      </c>
      <c r="CH43" s="1171">
        <v>-36.802</v>
      </c>
      <c r="CI43" s="1171">
        <v>-34.412999999999997</v>
      </c>
      <c r="CJ43" s="1171">
        <v>-43.411999999999999</v>
      </c>
      <c r="CK43" s="1171">
        <v>-57.893999999999998</v>
      </c>
      <c r="CL43" s="1171">
        <v>-40.966000000000001</v>
      </c>
      <c r="CM43" s="1171">
        <v>-50.249000000000002</v>
      </c>
      <c r="CN43" s="1171">
        <v>-61.695999999999998</v>
      </c>
      <c r="CO43" s="1171">
        <v>-62.194000000000003</v>
      </c>
      <c r="CP43" s="1171">
        <v>-54.835000000000001</v>
      </c>
      <c r="CQ43" s="1171">
        <v>-52.021000000000001</v>
      </c>
      <c r="CR43" s="1171">
        <v>-63.829000000000001</v>
      </c>
      <c r="CS43" s="1171">
        <v>-60.185000000000002</v>
      </c>
      <c r="CT43" s="1171">
        <v>-46.826999999999998</v>
      </c>
      <c r="CU43" s="1171">
        <v>-50.942999999999998</v>
      </c>
      <c r="CV43" s="1171">
        <v>-59.152670000000001</v>
      </c>
      <c r="CW43" s="1171">
        <v>-71.367000000000004</v>
      </c>
      <c r="CX43" s="1167"/>
      <c r="CY43" s="1167"/>
    </row>
    <row r="44" spans="1:103" s="1170" customFormat="1" x14ac:dyDescent="0.2">
      <c r="A44" s="1173" t="s">
        <v>1323</v>
      </c>
      <c r="B44" s="1173"/>
      <c r="C44" s="1171"/>
      <c r="D44" s="1171"/>
      <c r="E44" s="1171"/>
      <c r="F44" s="1171"/>
      <c r="G44" s="1171"/>
      <c r="H44" s="1171"/>
      <c r="I44" s="1171"/>
      <c r="J44" s="1171"/>
      <c r="K44" s="1171"/>
      <c r="L44" s="1171"/>
      <c r="M44" s="1171"/>
      <c r="N44" s="1171"/>
      <c r="O44" s="1171"/>
      <c r="P44" s="1171"/>
      <c r="Q44" s="1171"/>
      <c r="R44" s="1171"/>
      <c r="S44" s="1171"/>
      <c r="T44" s="1171"/>
      <c r="U44" s="1171"/>
      <c r="V44" s="1171"/>
      <c r="W44" s="1171"/>
      <c r="X44" s="1171"/>
      <c r="Y44" s="1171"/>
      <c r="Z44" s="1171"/>
      <c r="AA44" s="1171"/>
      <c r="AB44" s="1171"/>
      <c r="AC44" s="1171"/>
      <c r="AD44" s="1171"/>
      <c r="AE44" s="1171"/>
      <c r="AF44" s="1171"/>
      <c r="AG44" s="1171"/>
      <c r="AH44" s="1171"/>
      <c r="AI44" s="1171"/>
      <c r="AJ44" s="1171"/>
      <c r="AK44" s="1171"/>
      <c r="AL44" s="1171"/>
      <c r="AM44" s="1171"/>
      <c r="AN44" s="1171"/>
      <c r="AO44" s="1171"/>
      <c r="AP44" s="1171"/>
      <c r="AQ44" s="1171"/>
      <c r="AR44" s="1171"/>
      <c r="AS44" s="1171"/>
      <c r="AT44" s="1171"/>
      <c r="AU44" s="1171"/>
      <c r="AV44" s="1171"/>
      <c r="AW44" s="1171"/>
      <c r="AX44" s="1171"/>
      <c r="AY44" s="1171"/>
      <c r="AZ44" s="1171"/>
      <c r="BA44" s="1171"/>
      <c r="BB44" s="1171"/>
      <c r="BC44" s="1171"/>
      <c r="BD44" s="1171"/>
      <c r="BE44" s="1171"/>
      <c r="BF44" s="1171"/>
      <c r="BG44" s="1171"/>
      <c r="BH44" s="1171"/>
      <c r="BI44" s="1171"/>
      <c r="BJ44" s="1171"/>
      <c r="BK44" s="1171"/>
      <c r="BL44" s="1171"/>
      <c r="BM44" s="1171"/>
      <c r="BN44" s="1171"/>
      <c r="BO44" s="1171">
        <v>-110.211</v>
      </c>
      <c r="BP44" s="1171">
        <v>-103.538</v>
      </c>
      <c r="BQ44" s="1171">
        <v>-78.863</v>
      </c>
      <c r="BR44" s="1171">
        <v>-77.63</v>
      </c>
      <c r="BS44" s="1171">
        <v>-78.293999999999997</v>
      </c>
      <c r="BT44" s="1171">
        <v>-78.418999999999997</v>
      </c>
      <c r="BU44" s="1171">
        <v>-76.823999999999998</v>
      </c>
      <c r="BV44" s="1171">
        <v>-75.061000000000007</v>
      </c>
      <c r="BW44" s="1171">
        <v>-77.578999999999994</v>
      </c>
      <c r="BX44" s="1171">
        <v>-75.543000000000006</v>
      </c>
      <c r="BY44" s="1171">
        <v>-76.486999999999995</v>
      </c>
      <c r="BZ44" s="1171">
        <v>-76.795000000000002</v>
      </c>
      <c r="CA44" s="1171">
        <v>-79.052000000000007</v>
      </c>
      <c r="CB44" s="1171">
        <v>-79.771000000000001</v>
      </c>
      <c r="CC44" s="1171">
        <v>-83.171999999999997</v>
      </c>
      <c r="CD44" s="1171">
        <v>-84.341999999999999</v>
      </c>
      <c r="CE44" s="1171">
        <v>-91.751999999999995</v>
      </c>
      <c r="CF44" s="1171">
        <v>-94.081000000000003</v>
      </c>
      <c r="CG44" s="1171">
        <v>-93.68</v>
      </c>
      <c r="CH44" s="1171">
        <v>-114.125</v>
      </c>
      <c r="CI44" s="1171">
        <v>-91.748689999999996</v>
      </c>
      <c r="CJ44" s="1171">
        <v>-122.90870299999999</v>
      </c>
      <c r="CK44" s="1171">
        <v>-121.15670200000001</v>
      </c>
      <c r="CL44" s="1171">
        <v>-135.11469286499999</v>
      </c>
      <c r="CM44" s="1171">
        <v>-136.366704</v>
      </c>
      <c r="CN44" s="1171">
        <v>-138.71669900000001</v>
      </c>
      <c r="CO44" s="1171">
        <v>-143.96869717000001</v>
      </c>
      <c r="CP44" s="1171">
        <v>-156.98467199999999</v>
      </c>
      <c r="CQ44" s="1171">
        <v>-171.16900000000001</v>
      </c>
      <c r="CR44" s="1171">
        <v>-176.36</v>
      </c>
      <c r="CS44" s="1171">
        <v>-176.59800000000001</v>
      </c>
      <c r="CT44" s="1171">
        <v>-194.83600000000001</v>
      </c>
      <c r="CU44" s="1171">
        <v>-201.17400000000001</v>
      </c>
      <c r="CV44" s="1171">
        <v>-201.34800000000001</v>
      </c>
      <c r="CW44" s="1171">
        <v>-295.54500000000002</v>
      </c>
      <c r="CX44" s="1167"/>
      <c r="CY44" s="1167"/>
    </row>
    <row r="45" spans="1:103" s="1170" customFormat="1" x14ac:dyDescent="0.2">
      <c r="A45" s="1172" t="s">
        <v>1324</v>
      </c>
      <c r="B45" s="1172"/>
      <c r="C45" s="1171"/>
      <c r="D45" s="1171"/>
      <c r="E45" s="1171"/>
      <c r="F45" s="1171"/>
      <c r="G45" s="1171"/>
      <c r="H45" s="1171"/>
      <c r="I45" s="1171"/>
      <c r="J45" s="1171"/>
      <c r="K45" s="1171"/>
      <c r="L45" s="1171"/>
      <c r="M45" s="1171"/>
      <c r="N45" s="1171"/>
      <c r="O45" s="1171"/>
      <c r="P45" s="1171"/>
      <c r="Q45" s="1171"/>
      <c r="R45" s="1171"/>
      <c r="S45" s="1171"/>
      <c r="T45" s="1171"/>
      <c r="U45" s="1171"/>
      <c r="V45" s="1171"/>
      <c r="W45" s="1171"/>
      <c r="X45" s="1171"/>
      <c r="Y45" s="1171"/>
      <c r="Z45" s="1171"/>
      <c r="AA45" s="1171"/>
      <c r="AB45" s="1171"/>
      <c r="AC45" s="1171"/>
      <c r="AD45" s="1171"/>
      <c r="AE45" s="1171"/>
      <c r="AF45" s="1171"/>
      <c r="AG45" s="1171"/>
      <c r="AH45" s="1171"/>
      <c r="AI45" s="1171"/>
      <c r="AJ45" s="1171"/>
      <c r="AK45" s="1171"/>
      <c r="AL45" s="1171"/>
      <c r="AM45" s="1171"/>
      <c r="AN45" s="1171"/>
      <c r="AO45" s="1171"/>
      <c r="AP45" s="1171"/>
      <c r="AQ45" s="1171"/>
      <c r="AR45" s="1171"/>
      <c r="AS45" s="1171"/>
      <c r="AT45" s="1171"/>
      <c r="AU45" s="1171"/>
      <c r="AV45" s="1171"/>
      <c r="AW45" s="1171"/>
      <c r="AX45" s="1171"/>
      <c r="AY45" s="1171"/>
      <c r="AZ45" s="1171"/>
      <c r="BA45" s="1171"/>
      <c r="BB45" s="1171"/>
      <c r="BC45" s="1171"/>
      <c r="BD45" s="1171"/>
      <c r="BE45" s="1171"/>
      <c r="BF45" s="1171"/>
      <c r="BG45" s="1171"/>
      <c r="BH45" s="1171"/>
      <c r="BI45" s="1171"/>
      <c r="BJ45" s="1171"/>
      <c r="BK45" s="1171"/>
      <c r="BL45" s="1171"/>
      <c r="BM45" s="1171"/>
      <c r="BN45" s="1171"/>
      <c r="BO45" s="1171">
        <v>0</v>
      </c>
      <c r="BP45" s="1171">
        <v>0</v>
      </c>
      <c r="BQ45" s="1171">
        <v>0</v>
      </c>
      <c r="BR45" s="1171">
        <v>0</v>
      </c>
      <c r="BS45" s="1171">
        <v>0</v>
      </c>
      <c r="BT45" s="1171">
        <v>0</v>
      </c>
      <c r="BU45" s="1171">
        <v>0</v>
      </c>
      <c r="BV45" s="1171">
        <v>0</v>
      </c>
      <c r="BW45" s="1171">
        <v>0</v>
      </c>
      <c r="BX45" s="1171">
        <v>0</v>
      </c>
      <c r="BY45" s="1171">
        <v>0</v>
      </c>
      <c r="BZ45" s="1171">
        <v>0</v>
      </c>
      <c r="CA45" s="1171">
        <v>0</v>
      </c>
      <c r="CB45" s="1171">
        <v>0</v>
      </c>
      <c r="CC45" s="1171">
        <v>0</v>
      </c>
      <c r="CD45" s="1171">
        <v>0</v>
      </c>
      <c r="CE45" s="1171">
        <v>0</v>
      </c>
      <c r="CF45" s="1171">
        <v>0</v>
      </c>
      <c r="CG45" s="1171">
        <v>0</v>
      </c>
      <c r="CH45" s="1171">
        <v>0</v>
      </c>
      <c r="CI45" s="1171">
        <v>0</v>
      </c>
      <c r="CJ45" s="1171">
        <v>0</v>
      </c>
      <c r="CK45" s="1171">
        <v>0</v>
      </c>
      <c r="CL45" s="1171">
        <v>0</v>
      </c>
      <c r="CM45" s="1171">
        <v>0</v>
      </c>
      <c r="CN45" s="1171">
        <v>0</v>
      </c>
      <c r="CO45" s="1171">
        <v>0</v>
      </c>
      <c r="CP45" s="1171">
        <v>0</v>
      </c>
      <c r="CQ45" s="1171">
        <v>0</v>
      </c>
      <c r="CR45" s="1171">
        <v>0</v>
      </c>
      <c r="CS45" s="1171">
        <v>0</v>
      </c>
      <c r="CT45" s="1171">
        <v>0</v>
      </c>
      <c r="CU45" s="1171">
        <v>0</v>
      </c>
      <c r="CV45" s="1171">
        <v>0</v>
      </c>
      <c r="CW45" s="1171">
        <v>0</v>
      </c>
      <c r="CX45" s="1167"/>
      <c r="CY45" s="1167"/>
    </row>
    <row r="46" spans="1:103" s="1170" customFormat="1" x14ac:dyDescent="0.2">
      <c r="A46" s="1172" t="s">
        <v>1325</v>
      </c>
      <c r="B46" s="1172"/>
      <c r="C46" s="1171"/>
      <c r="D46" s="1171"/>
      <c r="E46" s="1171"/>
      <c r="F46" s="1171"/>
      <c r="G46" s="1171"/>
      <c r="H46" s="1171"/>
      <c r="I46" s="1171"/>
      <c r="J46" s="1171"/>
      <c r="K46" s="1171"/>
      <c r="L46" s="1171"/>
      <c r="M46" s="1171"/>
      <c r="N46" s="1171"/>
      <c r="O46" s="1171"/>
      <c r="P46" s="1171"/>
      <c r="Q46" s="1171"/>
      <c r="R46" s="1171"/>
      <c r="S46" s="1171"/>
      <c r="T46" s="1171"/>
      <c r="U46" s="1171"/>
      <c r="V46" s="1171"/>
      <c r="W46" s="1171"/>
      <c r="X46" s="1171"/>
      <c r="Y46" s="1171"/>
      <c r="Z46" s="1171"/>
      <c r="AA46" s="1171"/>
      <c r="AB46" s="1171"/>
      <c r="AC46" s="1171"/>
      <c r="AD46" s="1171"/>
      <c r="AE46" s="1171"/>
      <c r="AF46" s="1171"/>
      <c r="AG46" s="1171"/>
      <c r="AH46" s="1171"/>
      <c r="AI46" s="1171"/>
      <c r="AJ46" s="1171"/>
      <c r="AK46" s="1171"/>
      <c r="AL46" s="1171"/>
      <c r="AM46" s="1171"/>
      <c r="AN46" s="1171"/>
      <c r="AO46" s="1171"/>
      <c r="AP46" s="1171"/>
      <c r="AQ46" s="1171"/>
      <c r="AR46" s="1171"/>
      <c r="AS46" s="1171"/>
      <c r="AT46" s="1171"/>
      <c r="AU46" s="1171"/>
      <c r="AV46" s="1171"/>
      <c r="AW46" s="1171"/>
      <c r="AX46" s="1171"/>
      <c r="AY46" s="1171"/>
      <c r="AZ46" s="1171"/>
      <c r="BA46" s="1171"/>
      <c r="BB46" s="1171"/>
      <c r="BC46" s="1171"/>
      <c r="BD46" s="1171"/>
      <c r="BE46" s="1171"/>
      <c r="BF46" s="1171"/>
      <c r="BG46" s="1171"/>
      <c r="BH46" s="1171"/>
      <c r="BI46" s="1171"/>
      <c r="BJ46" s="1171"/>
      <c r="BK46" s="1171"/>
      <c r="BL46" s="1171"/>
      <c r="BM46" s="1171"/>
      <c r="BN46" s="1171"/>
      <c r="BO46" s="1171">
        <v>5.3410000000000002</v>
      </c>
      <c r="BP46" s="1171">
        <v>4.9560000000000004</v>
      </c>
      <c r="BQ46" s="1171">
        <v>4.7690000000000001</v>
      </c>
      <c r="BR46" s="1171">
        <v>4.4269999999999996</v>
      </c>
      <c r="BS46" s="1171">
        <v>4.2279999999999998</v>
      </c>
      <c r="BT46" s="1171">
        <v>4.1449999999999996</v>
      </c>
      <c r="BU46" s="1171">
        <v>3.6659999999999999</v>
      </c>
      <c r="BV46" s="1171">
        <v>3.2869999999999999</v>
      </c>
      <c r="BW46" s="1171">
        <v>3.1840000000000002</v>
      </c>
      <c r="BX46" s="1171">
        <v>2.89</v>
      </c>
      <c r="BY46" s="1171">
        <v>2.6150000000000002</v>
      </c>
      <c r="BZ46" s="1171">
        <v>2.331</v>
      </c>
      <c r="CA46" s="1171">
        <v>3.1840000000000002</v>
      </c>
      <c r="CB46" s="1171">
        <v>2.89</v>
      </c>
      <c r="CC46" s="1171">
        <v>2.6150000000000002</v>
      </c>
      <c r="CD46" s="1171">
        <v>2.331</v>
      </c>
      <c r="CE46" s="1171">
        <v>0.49199999999999999</v>
      </c>
      <c r="CF46" s="1171">
        <v>0.189</v>
      </c>
      <c r="CG46" s="1171">
        <v>0.123</v>
      </c>
      <c r="CH46" s="1171">
        <v>4.8000000000000001E-2</v>
      </c>
      <c r="CI46" s="1171">
        <v>0.85899999999999999</v>
      </c>
      <c r="CJ46" s="1171">
        <v>0.84199999999999997</v>
      </c>
      <c r="CK46" s="1171">
        <v>0.82599999999999996</v>
      </c>
      <c r="CL46" s="1171">
        <v>0.80800000000000005</v>
      </c>
      <c r="CM46" s="1171">
        <v>0.79100000000000004</v>
      </c>
      <c r="CN46" s="1171">
        <v>0.77900000000000003</v>
      </c>
      <c r="CO46" s="1171">
        <v>0.82599999999999996</v>
      </c>
      <c r="CP46" s="1171">
        <v>0.76400000000000001</v>
      </c>
      <c r="CQ46" s="1171">
        <v>0.752</v>
      </c>
      <c r="CR46" s="1171">
        <v>0.74199999999999999</v>
      </c>
      <c r="CS46" s="1171">
        <v>0.73099999999999998</v>
      </c>
      <c r="CT46" s="1171">
        <v>0.72</v>
      </c>
      <c r="CU46" s="1171">
        <v>0.70899999999999996</v>
      </c>
      <c r="CV46" s="1171">
        <v>0.69699999999999995</v>
      </c>
      <c r="CW46" s="1171">
        <v>0.68500000000000005</v>
      </c>
      <c r="CX46" s="1167"/>
      <c r="CY46" s="1167"/>
    </row>
    <row r="47" spans="1:103" s="1170" customFormat="1" x14ac:dyDescent="0.2">
      <c r="A47" s="1172" t="s">
        <v>1326</v>
      </c>
      <c r="B47" s="1172"/>
      <c r="C47" s="1171"/>
      <c r="D47" s="1171"/>
      <c r="E47" s="1171"/>
      <c r="F47" s="1171"/>
      <c r="G47" s="1171"/>
      <c r="H47" s="1171"/>
      <c r="I47" s="1171"/>
      <c r="J47" s="1171"/>
      <c r="K47" s="1171"/>
      <c r="L47" s="1171"/>
      <c r="M47" s="1171"/>
      <c r="N47" s="1171"/>
      <c r="O47" s="1171"/>
      <c r="P47" s="1171"/>
      <c r="Q47" s="1171"/>
      <c r="R47" s="1171"/>
      <c r="S47" s="1171"/>
      <c r="T47" s="1171"/>
      <c r="U47" s="1171"/>
      <c r="V47" s="1171"/>
      <c r="W47" s="1171"/>
      <c r="X47" s="1171"/>
      <c r="Y47" s="1171"/>
      <c r="Z47" s="1171"/>
      <c r="AA47" s="1171"/>
      <c r="AB47" s="1171"/>
      <c r="AC47" s="1171"/>
      <c r="AD47" s="1171"/>
      <c r="AE47" s="1171"/>
      <c r="AF47" s="1171"/>
      <c r="AG47" s="1171"/>
      <c r="AH47" s="1171"/>
      <c r="AI47" s="1171"/>
      <c r="AJ47" s="1171"/>
      <c r="AK47" s="1171"/>
      <c r="AL47" s="1171"/>
      <c r="AM47" s="1171"/>
      <c r="AN47" s="1171"/>
      <c r="AO47" s="1171"/>
      <c r="AP47" s="1171"/>
      <c r="AQ47" s="1171"/>
      <c r="AR47" s="1171"/>
      <c r="AS47" s="1171"/>
      <c r="AT47" s="1171"/>
      <c r="AU47" s="1171"/>
      <c r="AV47" s="1171"/>
      <c r="AW47" s="1171"/>
      <c r="AX47" s="1171"/>
      <c r="AY47" s="1171"/>
      <c r="AZ47" s="1171"/>
      <c r="BA47" s="1171"/>
      <c r="BB47" s="1171"/>
      <c r="BC47" s="1171"/>
      <c r="BD47" s="1171"/>
      <c r="BE47" s="1171"/>
      <c r="BF47" s="1171"/>
      <c r="BG47" s="1171"/>
      <c r="BH47" s="1171"/>
      <c r="BI47" s="1171"/>
      <c r="BJ47" s="1171"/>
      <c r="BK47" s="1171"/>
      <c r="BL47" s="1171"/>
      <c r="BM47" s="1171"/>
      <c r="BN47" s="1171"/>
      <c r="BO47" s="1171">
        <v>31.405999999999999</v>
      </c>
      <c r="BP47" s="1171">
        <v>31.75</v>
      </c>
      <c r="BQ47" s="1171">
        <v>31.920999999999999</v>
      </c>
      <c r="BR47" s="1171">
        <v>33.790999999999997</v>
      </c>
      <c r="BS47" s="1171">
        <v>33.341000000000001</v>
      </c>
      <c r="BT47" s="1171">
        <v>33.475000000000001</v>
      </c>
      <c r="BU47" s="1171">
        <v>35.192999999999998</v>
      </c>
      <c r="BV47" s="1171">
        <v>36.661999999999999</v>
      </c>
      <c r="BW47" s="1171">
        <v>37.11</v>
      </c>
      <c r="BX47" s="1171">
        <v>38.426000000000002</v>
      </c>
      <c r="BY47" s="1171">
        <v>38.008000000000003</v>
      </c>
      <c r="BZ47" s="1171">
        <v>38.951000000000001</v>
      </c>
      <c r="CA47" s="1171">
        <v>37.521999999999998</v>
      </c>
      <c r="CB47" s="1171">
        <v>36.470999999999997</v>
      </c>
      <c r="CC47" s="1171">
        <v>34.917000000000002</v>
      </c>
      <c r="CD47" s="1171">
        <v>37.933999999999997</v>
      </c>
      <c r="CE47" s="1171">
        <v>38.161000000000001</v>
      </c>
      <c r="CF47" s="1171">
        <v>37.238</v>
      </c>
      <c r="CG47" s="1171">
        <v>37.293999999999997</v>
      </c>
      <c r="CH47" s="1171">
        <v>41.405999999999999</v>
      </c>
      <c r="CI47" s="1171">
        <v>40.143999999999998</v>
      </c>
      <c r="CJ47" s="1171">
        <v>38.511000000000003</v>
      </c>
      <c r="CK47" s="1171">
        <v>41.473999999999997</v>
      </c>
      <c r="CL47" s="1171">
        <v>46.280999999999999</v>
      </c>
      <c r="CM47" s="1171">
        <v>51.207000000000001</v>
      </c>
      <c r="CN47" s="1171">
        <v>45.579000000000001</v>
      </c>
      <c r="CO47" s="1171">
        <v>48.826000000000001</v>
      </c>
      <c r="CP47" s="1171">
        <v>46.683999999999997</v>
      </c>
      <c r="CQ47" s="1171">
        <v>45.411000000000001</v>
      </c>
      <c r="CR47" s="1171">
        <v>43.353000000000002</v>
      </c>
      <c r="CS47" s="1171">
        <v>46.982999999999997</v>
      </c>
      <c r="CT47" s="1171">
        <v>49.134999999999998</v>
      </c>
      <c r="CU47" s="1171">
        <v>51.73</v>
      </c>
      <c r="CV47" s="1171">
        <v>50.365000000000002</v>
      </c>
      <c r="CW47" s="1171">
        <v>49.481000000000002</v>
      </c>
      <c r="CX47" s="1167"/>
      <c r="CY47" s="1167"/>
    </row>
    <row r="48" spans="1:103" s="1170" customFormat="1" ht="20.100000000000001" customHeight="1" x14ac:dyDescent="0.2">
      <c r="A48" s="1170" t="s">
        <v>492</v>
      </c>
      <c r="C48" s="1171"/>
      <c r="D48" s="1171"/>
      <c r="E48" s="1171"/>
      <c r="F48" s="1171"/>
      <c r="G48" s="1171"/>
      <c r="H48" s="1171"/>
      <c r="I48" s="1171"/>
      <c r="J48" s="1171"/>
      <c r="K48" s="1171"/>
      <c r="L48" s="1171"/>
      <c r="M48" s="1171"/>
      <c r="N48" s="1171"/>
      <c r="O48" s="1171"/>
      <c r="P48" s="1171"/>
      <c r="Q48" s="1171"/>
      <c r="R48" s="1171"/>
      <c r="S48" s="1171"/>
      <c r="T48" s="1171"/>
      <c r="U48" s="1171"/>
      <c r="V48" s="1171"/>
      <c r="W48" s="1171"/>
      <c r="X48" s="1171"/>
      <c r="Y48" s="1171"/>
      <c r="Z48" s="1171"/>
      <c r="AA48" s="1171"/>
      <c r="AB48" s="1171"/>
      <c r="AC48" s="1171"/>
      <c r="AD48" s="1171"/>
      <c r="AE48" s="1171"/>
      <c r="AF48" s="1171"/>
      <c r="AG48" s="1171"/>
      <c r="AH48" s="1171"/>
      <c r="AI48" s="1171"/>
      <c r="AJ48" s="1171"/>
      <c r="AK48" s="1171"/>
      <c r="AL48" s="1171"/>
      <c r="AM48" s="1171"/>
      <c r="AN48" s="1171"/>
      <c r="AO48" s="1171"/>
      <c r="AP48" s="1171"/>
      <c r="AQ48" s="1171"/>
      <c r="AR48" s="1171"/>
      <c r="AS48" s="1171"/>
      <c r="AT48" s="1171"/>
      <c r="AU48" s="1171"/>
      <c r="AV48" s="1171"/>
      <c r="AW48" s="1171"/>
      <c r="AX48" s="1171"/>
      <c r="AY48" s="1171"/>
      <c r="AZ48" s="1171"/>
      <c r="BA48" s="1171"/>
      <c r="BB48" s="1171"/>
      <c r="BC48" s="1171"/>
      <c r="BD48" s="1171"/>
      <c r="BE48" s="1171"/>
      <c r="BF48" s="1171"/>
      <c r="BG48" s="1171"/>
      <c r="BH48" s="1171"/>
      <c r="BI48" s="1171"/>
      <c r="BJ48" s="1171"/>
      <c r="BK48" s="1171"/>
      <c r="BL48" s="1171"/>
      <c r="BM48" s="1171"/>
      <c r="BN48" s="1171"/>
      <c r="BO48" s="1171">
        <v>92.39</v>
      </c>
      <c r="BP48" s="1171">
        <v>89.310999999999993</v>
      </c>
      <c r="BQ48" s="1171">
        <v>96.674999999999997</v>
      </c>
      <c r="BR48" s="1171">
        <v>95.76400000000001</v>
      </c>
      <c r="BS48" s="1171">
        <v>99.903000000000006</v>
      </c>
      <c r="BT48" s="1171">
        <v>96.759</v>
      </c>
      <c r="BU48" s="1171">
        <v>102.706</v>
      </c>
      <c r="BV48" s="1171">
        <v>100.298</v>
      </c>
      <c r="BW48" s="1171">
        <v>113.24299999999999</v>
      </c>
      <c r="BX48" s="1171">
        <v>114.90599999999999</v>
      </c>
      <c r="BY48" s="1171">
        <v>115.77500000000001</v>
      </c>
      <c r="BZ48" s="1171">
        <v>118.506</v>
      </c>
      <c r="CA48" s="1171">
        <v>113.24299999999999</v>
      </c>
      <c r="CB48" s="1171">
        <v>114.90599999999999</v>
      </c>
      <c r="CC48" s="1171">
        <v>115.77500000000001</v>
      </c>
      <c r="CD48" s="1171">
        <v>118.506</v>
      </c>
      <c r="CE48" s="1171">
        <v>175.64600000000002</v>
      </c>
      <c r="CF48" s="1171">
        <v>179.43600000000001</v>
      </c>
      <c r="CG48" s="1171">
        <v>178.29599999999999</v>
      </c>
      <c r="CH48" s="1171">
        <v>182.245</v>
      </c>
      <c r="CI48" s="1171">
        <v>176.52699999999999</v>
      </c>
      <c r="CJ48" s="1171">
        <v>178.36099999999999</v>
      </c>
      <c r="CK48" s="1171">
        <v>170.23500000000001</v>
      </c>
      <c r="CL48" s="1171">
        <v>170.12299999999999</v>
      </c>
      <c r="CM48" s="1171">
        <v>182.28</v>
      </c>
      <c r="CN48" s="1171">
        <v>181.77600000000001</v>
      </c>
      <c r="CO48" s="1171">
        <v>174.06200000000001</v>
      </c>
      <c r="CP48" s="1171">
        <v>208.79900000000001</v>
      </c>
      <c r="CQ48" s="1171">
        <v>215.36799999999999</v>
      </c>
      <c r="CR48" s="1171">
        <v>226.905</v>
      </c>
      <c r="CS48" s="1171">
        <v>237.56200000000001</v>
      </c>
      <c r="CT48" s="1171">
        <v>230.459</v>
      </c>
      <c r="CU48" s="1171">
        <v>237.11</v>
      </c>
      <c r="CV48" s="1171">
        <v>256.80302</v>
      </c>
      <c r="CW48" s="1171">
        <v>240.71100000000001</v>
      </c>
      <c r="CX48" s="1167"/>
      <c r="CY48" s="1167"/>
    </row>
    <row r="49" spans="1:103" s="1170" customFormat="1" x14ac:dyDescent="0.2">
      <c r="A49" s="1172" t="s">
        <v>1182</v>
      </c>
      <c r="B49" s="1172"/>
      <c r="C49" s="1171"/>
      <c r="D49" s="1171"/>
      <c r="E49" s="1171"/>
      <c r="F49" s="1171"/>
      <c r="G49" s="1171"/>
      <c r="H49" s="1171"/>
      <c r="I49" s="1171"/>
      <c r="J49" s="1171"/>
      <c r="K49" s="1171"/>
      <c r="L49" s="1171"/>
      <c r="M49" s="1171"/>
      <c r="N49" s="1171"/>
      <c r="O49" s="1171"/>
      <c r="P49" s="1171"/>
      <c r="Q49" s="1171"/>
      <c r="R49" s="1171"/>
      <c r="S49" s="1171"/>
      <c r="T49" s="1171"/>
      <c r="U49" s="1171"/>
      <c r="V49" s="1171"/>
      <c r="W49" s="1171"/>
      <c r="X49" s="1171"/>
      <c r="Y49" s="1171"/>
      <c r="Z49" s="1171"/>
      <c r="AA49" s="1171"/>
      <c r="AB49" s="1171"/>
      <c r="AC49" s="1171"/>
      <c r="AD49" s="1171"/>
      <c r="AE49" s="1171"/>
      <c r="AF49" s="1171"/>
      <c r="AG49" s="1171"/>
      <c r="AH49" s="1171"/>
      <c r="AI49" s="1171"/>
      <c r="AJ49" s="1171"/>
      <c r="AK49" s="1171"/>
      <c r="AL49" s="1171"/>
      <c r="AM49" s="1171"/>
      <c r="AN49" s="1171"/>
      <c r="AO49" s="1171"/>
      <c r="AP49" s="1171"/>
      <c r="AQ49" s="1171"/>
      <c r="AR49" s="1171"/>
      <c r="AS49" s="1171"/>
      <c r="AT49" s="1171"/>
      <c r="AU49" s="1171"/>
      <c r="AV49" s="1171"/>
      <c r="AW49" s="1171"/>
      <c r="AX49" s="1171"/>
      <c r="AY49" s="1171"/>
      <c r="AZ49" s="1171"/>
      <c r="BA49" s="1171"/>
      <c r="BB49" s="1171"/>
      <c r="BC49" s="1171"/>
      <c r="BD49" s="1171"/>
      <c r="BE49" s="1171"/>
      <c r="BF49" s="1171"/>
      <c r="BG49" s="1171"/>
      <c r="BH49" s="1171"/>
      <c r="BI49" s="1171"/>
      <c r="BJ49" s="1171"/>
      <c r="BK49" s="1171"/>
      <c r="BL49" s="1171"/>
      <c r="BM49" s="1171"/>
      <c r="BN49" s="1171"/>
      <c r="BO49" s="1171">
        <v>26.206</v>
      </c>
      <c r="BP49" s="1171">
        <v>23.782</v>
      </c>
      <c r="BQ49" s="1171">
        <v>25.443999999999999</v>
      </c>
      <c r="BR49" s="1171">
        <v>28.524999999999999</v>
      </c>
      <c r="BS49" s="1171">
        <v>29.879000000000001</v>
      </c>
      <c r="BT49" s="1171">
        <v>26.588999999999999</v>
      </c>
      <c r="BU49" s="1171">
        <v>26.931000000000001</v>
      </c>
      <c r="BV49" s="1171">
        <v>28.094000000000001</v>
      </c>
      <c r="BW49" s="1171">
        <v>32.055999999999997</v>
      </c>
      <c r="BX49" s="1171">
        <v>35.162999999999997</v>
      </c>
      <c r="BY49" s="1171">
        <v>35.023000000000003</v>
      </c>
      <c r="BZ49" s="1171">
        <v>38.161000000000001</v>
      </c>
      <c r="CA49" s="1171">
        <v>32.055999999999997</v>
      </c>
      <c r="CB49" s="1171">
        <v>35.162999999999997</v>
      </c>
      <c r="CC49" s="1171">
        <v>35.023000000000003</v>
      </c>
      <c r="CD49" s="1171">
        <v>38.161000000000001</v>
      </c>
      <c r="CE49" s="1171">
        <v>39.08</v>
      </c>
      <c r="CF49" s="1171">
        <v>44.564999999999998</v>
      </c>
      <c r="CG49" s="1171">
        <v>43.194000000000003</v>
      </c>
      <c r="CH49" s="1171">
        <v>47.125999999999998</v>
      </c>
      <c r="CI49" s="1171">
        <v>49.274999999999999</v>
      </c>
      <c r="CJ49" s="1171">
        <v>48.634999999999998</v>
      </c>
      <c r="CK49" s="1171">
        <v>49.831000000000003</v>
      </c>
      <c r="CL49" s="1171">
        <v>46.033999999999999</v>
      </c>
      <c r="CM49" s="1171">
        <v>54.04</v>
      </c>
      <c r="CN49" s="1171">
        <v>51.107999999999997</v>
      </c>
      <c r="CO49" s="1171">
        <v>48.612000000000002</v>
      </c>
      <c r="CP49" s="1171">
        <v>67.650000000000006</v>
      </c>
      <c r="CQ49" s="1171">
        <v>64.209000000000003</v>
      </c>
      <c r="CR49" s="1171">
        <v>75.244</v>
      </c>
      <c r="CS49" s="1171">
        <v>76.412999999999997</v>
      </c>
      <c r="CT49" s="1171">
        <v>73.957999999999998</v>
      </c>
      <c r="CU49" s="1171">
        <v>70.382000000000005</v>
      </c>
      <c r="CV49" s="1171">
        <v>77.972370000000012</v>
      </c>
      <c r="CW49" s="1171">
        <v>76.331000000000003</v>
      </c>
      <c r="CX49" s="1167"/>
      <c r="CY49" s="1167"/>
    </row>
    <row r="50" spans="1:103" s="1170" customFormat="1" x14ac:dyDescent="0.2">
      <c r="A50" s="1172" t="s">
        <v>1327</v>
      </c>
      <c r="B50" s="1172"/>
      <c r="C50" s="1171"/>
      <c r="D50" s="1171"/>
      <c r="E50" s="1171"/>
      <c r="F50" s="1171"/>
      <c r="G50" s="1171"/>
      <c r="H50" s="1171"/>
      <c r="I50" s="1171"/>
      <c r="J50" s="1171"/>
      <c r="K50" s="1171"/>
      <c r="L50" s="1171"/>
      <c r="M50" s="1171"/>
      <c r="N50" s="1171"/>
      <c r="O50" s="1171"/>
      <c r="P50" s="1171"/>
      <c r="Q50" s="1171"/>
      <c r="R50" s="1171"/>
      <c r="S50" s="1171"/>
      <c r="T50" s="1171"/>
      <c r="U50" s="1171"/>
      <c r="V50" s="1171"/>
      <c r="W50" s="1171"/>
      <c r="X50" s="1171"/>
      <c r="Y50" s="1171"/>
      <c r="Z50" s="1171"/>
      <c r="AA50" s="1171"/>
      <c r="AB50" s="1171"/>
      <c r="AC50" s="1171"/>
      <c r="AD50" s="1171"/>
      <c r="AE50" s="1171"/>
      <c r="AF50" s="1171"/>
      <c r="AG50" s="1171"/>
      <c r="AH50" s="1171"/>
      <c r="AI50" s="1171"/>
      <c r="AJ50" s="1171"/>
      <c r="AK50" s="1171"/>
      <c r="AL50" s="1171"/>
      <c r="AM50" s="1171"/>
      <c r="AN50" s="1171"/>
      <c r="AO50" s="1171"/>
      <c r="AP50" s="1171"/>
      <c r="AQ50" s="1171"/>
      <c r="AR50" s="1171"/>
      <c r="AS50" s="1171"/>
      <c r="AT50" s="1171"/>
      <c r="AU50" s="1171"/>
      <c r="AV50" s="1171"/>
      <c r="AW50" s="1171"/>
      <c r="AX50" s="1171"/>
      <c r="AY50" s="1171"/>
      <c r="AZ50" s="1171"/>
      <c r="BA50" s="1171"/>
      <c r="BB50" s="1171"/>
      <c r="BC50" s="1171"/>
      <c r="BD50" s="1171"/>
      <c r="BE50" s="1171"/>
      <c r="BF50" s="1171"/>
      <c r="BG50" s="1171"/>
      <c r="BH50" s="1171"/>
      <c r="BI50" s="1171"/>
      <c r="BJ50" s="1171"/>
      <c r="BK50" s="1171"/>
      <c r="BL50" s="1171"/>
      <c r="BM50" s="1171"/>
      <c r="BN50" s="1171"/>
      <c r="BO50" s="1171">
        <v>66.183999999999997</v>
      </c>
      <c r="BP50" s="1171">
        <v>65.528999999999996</v>
      </c>
      <c r="BQ50" s="1171">
        <v>71.230999999999995</v>
      </c>
      <c r="BR50" s="1171">
        <v>67.239000000000004</v>
      </c>
      <c r="BS50" s="1171">
        <v>70.024000000000001</v>
      </c>
      <c r="BT50" s="1171">
        <v>70.17</v>
      </c>
      <c r="BU50" s="1171">
        <v>75.775000000000006</v>
      </c>
      <c r="BV50" s="1171">
        <v>72.203999999999994</v>
      </c>
      <c r="BW50" s="1171">
        <v>81.186999999999998</v>
      </c>
      <c r="BX50" s="1171">
        <v>79.742999999999995</v>
      </c>
      <c r="BY50" s="1171">
        <v>80.751999999999995</v>
      </c>
      <c r="BZ50" s="1171">
        <v>80.344999999999999</v>
      </c>
      <c r="CA50" s="1171">
        <v>81.186999999999998</v>
      </c>
      <c r="CB50" s="1171">
        <v>79.742999999999995</v>
      </c>
      <c r="CC50" s="1171">
        <v>80.751999999999995</v>
      </c>
      <c r="CD50" s="1171">
        <v>80.344999999999999</v>
      </c>
      <c r="CE50" s="1171">
        <v>136.566</v>
      </c>
      <c r="CF50" s="1171">
        <v>134.87100000000001</v>
      </c>
      <c r="CG50" s="1171">
        <v>135.102</v>
      </c>
      <c r="CH50" s="1171">
        <v>135.119</v>
      </c>
      <c r="CI50" s="1171">
        <v>127.252</v>
      </c>
      <c r="CJ50" s="1171">
        <v>129.726</v>
      </c>
      <c r="CK50" s="1171">
        <v>120.404</v>
      </c>
      <c r="CL50" s="1171">
        <v>124.089</v>
      </c>
      <c r="CM50" s="1171">
        <v>128.24</v>
      </c>
      <c r="CN50" s="1171">
        <v>130.66800000000001</v>
      </c>
      <c r="CO50" s="1171">
        <v>125.45</v>
      </c>
      <c r="CP50" s="1171">
        <v>141.149</v>
      </c>
      <c r="CQ50" s="1171">
        <v>151.15899999999999</v>
      </c>
      <c r="CR50" s="1171">
        <v>151.661</v>
      </c>
      <c r="CS50" s="1171">
        <v>161.149</v>
      </c>
      <c r="CT50" s="1171">
        <v>156.501</v>
      </c>
      <c r="CU50" s="1171">
        <v>166.72800000000001</v>
      </c>
      <c r="CV50" s="1171">
        <v>178.83064999999999</v>
      </c>
      <c r="CW50" s="1171">
        <v>164.38</v>
      </c>
      <c r="CX50" s="1167"/>
      <c r="CY50" s="1167"/>
    </row>
    <row r="51" spans="1:103" s="1170" customFormat="1" x14ac:dyDescent="0.2">
      <c r="A51" s="1170" t="s">
        <v>1303</v>
      </c>
      <c r="C51" s="1171"/>
      <c r="D51" s="1171"/>
      <c r="E51" s="1171"/>
      <c r="F51" s="1171"/>
      <c r="G51" s="1171"/>
      <c r="H51" s="1171"/>
      <c r="I51" s="1171"/>
      <c r="J51" s="1171"/>
      <c r="K51" s="1171"/>
      <c r="L51" s="1171"/>
      <c r="M51" s="1171"/>
      <c r="N51" s="1171"/>
      <c r="O51" s="1171"/>
      <c r="P51" s="1171"/>
      <c r="Q51" s="1171"/>
      <c r="R51" s="1171"/>
      <c r="S51" s="1171"/>
      <c r="T51" s="1171"/>
      <c r="U51" s="1171"/>
      <c r="V51" s="1171"/>
      <c r="W51" s="1171"/>
      <c r="X51" s="1171"/>
      <c r="Y51" s="1171"/>
      <c r="Z51" s="1171"/>
      <c r="AA51" s="1171"/>
      <c r="AB51" s="1171"/>
      <c r="AC51" s="1171"/>
      <c r="AD51" s="1171"/>
      <c r="AE51" s="1171"/>
      <c r="AF51" s="1171"/>
      <c r="AG51" s="1171"/>
      <c r="AH51" s="1171"/>
      <c r="AI51" s="1171"/>
      <c r="AJ51" s="1171"/>
      <c r="AK51" s="1171"/>
      <c r="AL51" s="1171"/>
      <c r="AM51" s="1171"/>
      <c r="AN51" s="1171"/>
      <c r="AO51" s="1171"/>
      <c r="AP51" s="1171"/>
      <c r="AQ51" s="1171"/>
      <c r="AR51" s="1171"/>
      <c r="AS51" s="1171"/>
      <c r="AT51" s="1171"/>
      <c r="AU51" s="1171"/>
      <c r="AV51" s="1171"/>
      <c r="AW51" s="1171"/>
      <c r="AX51" s="1171"/>
      <c r="AY51" s="1171"/>
      <c r="AZ51" s="1171"/>
      <c r="BA51" s="1171"/>
      <c r="BB51" s="1171"/>
      <c r="BC51" s="1171"/>
      <c r="BD51" s="1171"/>
      <c r="BE51" s="1171"/>
      <c r="BF51" s="1171"/>
      <c r="BG51" s="1171"/>
      <c r="BH51" s="1171"/>
      <c r="BI51" s="1171"/>
      <c r="BJ51" s="1171"/>
      <c r="BK51" s="1171"/>
      <c r="BL51" s="1171"/>
      <c r="BM51" s="1171"/>
      <c r="BN51" s="1171"/>
      <c r="BO51" s="1171">
        <v>24.699000000000002</v>
      </c>
      <c r="BP51" s="1171">
        <v>26.155999999999999</v>
      </c>
      <c r="BQ51" s="1171">
        <v>26.756</v>
      </c>
      <c r="BR51" s="1171">
        <v>27.763000000000002</v>
      </c>
      <c r="BS51" s="1171">
        <v>25.597999999999999</v>
      </c>
      <c r="BT51" s="1171">
        <v>24.79</v>
      </c>
      <c r="BU51" s="1171">
        <v>24.38</v>
      </c>
      <c r="BV51" s="1171">
        <v>24.542999999999999</v>
      </c>
      <c r="BW51" s="1171">
        <v>25.035</v>
      </c>
      <c r="BX51" s="1171">
        <v>24.792999999999999</v>
      </c>
      <c r="BY51" s="1171">
        <v>24.581</v>
      </c>
      <c r="BZ51" s="1171">
        <v>23.045999999999999</v>
      </c>
      <c r="CA51" s="1171">
        <v>25.035</v>
      </c>
      <c r="CB51" s="1171">
        <v>24.792999999999999</v>
      </c>
      <c r="CC51" s="1171">
        <v>24.581</v>
      </c>
      <c r="CD51" s="1171">
        <v>23.045999999999999</v>
      </c>
      <c r="CE51" s="1171">
        <v>23.805</v>
      </c>
      <c r="CF51" s="1171">
        <v>22.966000000000001</v>
      </c>
      <c r="CG51" s="1171">
        <v>22.931999999999999</v>
      </c>
      <c r="CH51" s="1171">
        <v>22.879000000000001</v>
      </c>
      <c r="CI51" s="1171">
        <v>22.481000000000002</v>
      </c>
      <c r="CJ51" s="1171">
        <v>22.765999999999998</v>
      </c>
      <c r="CK51" s="1171">
        <v>21.91</v>
      </c>
      <c r="CL51" s="1171">
        <v>20.305</v>
      </c>
      <c r="CM51" s="1171">
        <v>18.777000000000001</v>
      </c>
      <c r="CN51" s="1171">
        <v>18.59</v>
      </c>
      <c r="CO51" s="1171">
        <v>20.007000000000001</v>
      </c>
      <c r="CP51" s="1171">
        <v>18.332999999999998</v>
      </c>
      <c r="CQ51" s="1171">
        <v>18.725999999999999</v>
      </c>
      <c r="CR51" s="1171">
        <v>18.861999999999998</v>
      </c>
      <c r="CS51" s="1171">
        <v>18.885999999999999</v>
      </c>
      <c r="CT51" s="1171">
        <v>17.783000000000001</v>
      </c>
      <c r="CU51" s="1171">
        <v>19.236999999999998</v>
      </c>
      <c r="CV51" s="1171">
        <v>20.07272</v>
      </c>
      <c r="CW51" s="1171">
        <v>20.158000000000001</v>
      </c>
      <c r="CX51" s="1167"/>
      <c r="CY51" s="1167"/>
    </row>
    <row r="52" spans="1:103" s="1170" customFormat="1" x14ac:dyDescent="0.2">
      <c r="A52" s="1170" t="s">
        <v>1179</v>
      </c>
      <c r="C52" s="1171"/>
      <c r="D52" s="1171"/>
      <c r="E52" s="1171"/>
      <c r="F52" s="1171"/>
      <c r="G52" s="1171"/>
      <c r="H52" s="1171"/>
      <c r="I52" s="1171"/>
      <c r="J52" s="1171"/>
      <c r="K52" s="1171"/>
      <c r="L52" s="1171"/>
      <c r="M52" s="1171"/>
      <c r="N52" s="1171"/>
      <c r="O52" s="1171"/>
      <c r="P52" s="1171"/>
      <c r="Q52" s="1171"/>
      <c r="R52" s="1171"/>
      <c r="S52" s="1171"/>
      <c r="T52" s="1171"/>
      <c r="U52" s="1171"/>
      <c r="V52" s="1171"/>
      <c r="W52" s="1171"/>
      <c r="X52" s="1171"/>
      <c r="Y52" s="1171"/>
      <c r="Z52" s="1171"/>
      <c r="AA52" s="1171"/>
      <c r="AB52" s="1171"/>
      <c r="AC52" s="1171"/>
      <c r="AD52" s="1171"/>
      <c r="AE52" s="1171"/>
      <c r="AF52" s="1171"/>
      <c r="AG52" s="1171"/>
      <c r="AH52" s="1171"/>
      <c r="AI52" s="1171"/>
      <c r="AJ52" s="1171"/>
      <c r="AK52" s="1171"/>
      <c r="AL52" s="1171"/>
      <c r="AM52" s="1171"/>
      <c r="AN52" s="1171"/>
      <c r="AO52" s="1171"/>
      <c r="AP52" s="1171"/>
      <c r="AQ52" s="1171"/>
      <c r="AR52" s="1171"/>
      <c r="AS52" s="1171"/>
      <c r="AT52" s="1171"/>
      <c r="AU52" s="1171"/>
      <c r="AV52" s="1171"/>
      <c r="AW52" s="1171"/>
      <c r="AX52" s="1171"/>
      <c r="AY52" s="1171"/>
      <c r="AZ52" s="1171"/>
      <c r="BA52" s="1171"/>
      <c r="BB52" s="1171"/>
      <c r="BC52" s="1171"/>
      <c r="BD52" s="1171"/>
      <c r="BE52" s="1171"/>
      <c r="BF52" s="1171"/>
      <c r="BG52" s="1171"/>
      <c r="BH52" s="1171"/>
      <c r="BI52" s="1171"/>
      <c r="BJ52" s="1171"/>
      <c r="BK52" s="1171"/>
      <c r="BL52" s="1171"/>
      <c r="BM52" s="1171"/>
      <c r="BN52" s="1171"/>
      <c r="BO52" s="1171">
        <v>16.709</v>
      </c>
      <c r="BP52" s="1171">
        <v>16.509</v>
      </c>
      <c r="BQ52" s="1171">
        <v>16.846</v>
      </c>
      <c r="BR52" s="1171">
        <v>17.021000000000001</v>
      </c>
      <c r="BS52" s="1171">
        <v>17.565000000000001</v>
      </c>
      <c r="BT52" s="1171">
        <v>17.132000000000001</v>
      </c>
      <c r="BU52" s="1171">
        <v>17.317</v>
      </c>
      <c r="BV52" s="1171">
        <v>17.777000000000001</v>
      </c>
      <c r="BW52" s="1171">
        <v>18.193000000000001</v>
      </c>
      <c r="BX52" s="1171">
        <v>17.55</v>
      </c>
      <c r="BY52" s="1171">
        <v>17.693000000000001</v>
      </c>
      <c r="BZ52" s="1171">
        <v>18.291</v>
      </c>
      <c r="CA52" s="1171">
        <v>18.193000000000001</v>
      </c>
      <c r="CB52" s="1171">
        <v>17.55</v>
      </c>
      <c r="CC52" s="1171">
        <v>17.693000000000001</v>
      </c>
      <c r="CD52" s="1171">
        <v>18.291</v>
      </c>
      <c r="CE52" s="1171">
        <v>18.701000000000001</v>
      </c>
      <c r="CF52" s="1171">
        <v>18.510999999999999</v>
      </c>
      <c r="CG52" s="1171">
        <v>18.86</v>
      </c>
      <c r="CH52" s="1171">
        <v>19.527999999999999</v>
      </c>
      <c r="CI52" s="1171">
        <v>20.108000000000001</v>
      </c>
      <c r="CJ52" s="1171">
        <v>19.509</v>
      </c>
      <c r="CK52" s="1171">
        <v>20.526</v>
      </c>
      <c r="CL52" s="1171">
        <v>20.963999999999999</v>
      </c>
      <c r="CM52" s="1171">
        <v>21.198</v>
      </c>
      <c r="CN52" s="1171">
        <v>21.503</v>
      </c>
      <c r="CO52" s="1171">
        <v>21.89</v>
      </c>
      <c r="CP52" s="1171">
        <v>22.402000000000001</v>
      </c>
      <c r="CQ52" s="1171">
        <v>22.061</v>
      </c>
      <c r="CR52" s="1171">
        <v>21.623000000000001</v>
      </c>
      <c r="CS52" s="1171">
        <v>23.298999999999999</v>
      </c>
      <c r="CT52" s="1171">
        <v>23.632000000000001</v>
      </c>
      <c r="CU52" s="1171">
        <v>23.356999999999999</v>
      </c>
      <c r="CV52" s="1171">
        <v>23.591000000000001</v>
      </c>
      <c r="CW52" s="1171">
        <v>25.317</v>
      </c>
      <c r="CX52" s="1167"/>
      <c r="CY52" s="1167"/>
    </row>
    <row r="53" spans="1:103" s="1170" customFormat="1" x14ac:dyDescent="0.2">
      <c r="A53" s="1170" t="s">
        <v>1328</v>
      </c>
      <c r="C53" s="1171"/>
      <c r="D53" s="1171"/>
      <c r="E53" s="1171"/>
      <c r="F53" s="1171"/>
      <c r="G53" s="1171"/>
      <c r="H53" s="1171"/>
      <c r="I53" s="1171"/>
      <c r="J53" s="1171"/>
      <c r="K53" s="1171"/>
      <c r="L53" s="1171"/>
      <c r="M53" s="1171"/>
      <c r="N53" s="1171"/>
      <c r="O53" s="1171"/>
      <c r="P53" s="1171"/>
      <c r="Q53" s="1171"/>
      <c r="R53" s="1171"/>
      <c r="S53" s="1171"/>
      <c r="T53" s="1171"/>
      <c r="U53" s="1171"/>
      <c r="V53" s="1171"/>
      <c r="W53" s="1171"/>
      <c r="X53" s="1171"/>
      <c r="Y53" s="1171"/>
      <c r="Z53" s="1171"/>
      <c r="AA53" s="1171"/>
      <c r="AB53" s="1171"/>
      <c r="AC53" s="1171"/>
      <c r="AD53" s="1171"/>
      <c r="AE53" s="1171"/>
      <c r="AF53" s="1171"/>
      <c r="AG53" s="1171"/>
      <c r="AH53" s="1171"/>
      <c r="AI53" s="1171"/>
      <c r="AJ53" s="1171"/>
      <c r="AK53" s="1171"/>
      <c r="AL53" s="1171"/>
      <c r="AM53" s="1171"/>
      <c r="AN53" s="1171"/>
      <c r="AO53" s="1171"/>
      <c r="AP53" s="1171"/>
      <c r="AQ53" s="1171"/>
      <c r="AR53" s="1171"/>
      <c r="AS53" s="1171"/>
      <c r="AT53" s="1171"/>
      <c r="AU53" s="1171"/>
      <c r="AV53" s="1171"/>
      <c r="AW53" s="1171"/>
      <c r="AX53" s="1171"/>
      <c r="AY53" s="1171"/>
      <c r="AZ53" s="1171"/>
      <c r="BA53" s="1171"/>
      <c r="BB53" s="1171"/>
      <c r="BC53" s="1171"/>
      <c r="BD53" s="1171"/>
      <c r="BE53" s="1171"/>
      <c r="BF53" s="1171"/>
      <c r="BG53" s="1171"/>
      <c r="BH53" s="1171"/>
      <c r="BI53" s="1171"/>
      <c r="BJ53" s="1171"/>
      <c r="BK53" s="1171"/>
      <c r="BL53" s="1171"/>
      <c r="BM53" s="1171"/>
      <c r="BN53" s="1171"/>
      <c r="BO53" s="1171">
        <v>-2.3340000000000001</v>
      </c>
      <c r="BP53" s="1171">
        <v>-1.9219999999999999</v>
      </c>
      <c r="BQ53" s="1171">
        <v>-0.72599999999999998</v>
      </c>
      <c r="BR53" s="1171">
        <v>-2.339</v>
      </c>
      <c r="BS53" s="1171">
        <v>-1.82</v>
      </c>
      <c r="BT53" s="1171">
        <v>-1.7749999999999999</v>
      </c>
      <c r="BU53" s="1171">
        <v>-1.5509999999999999</v>
      </c>
      <c r="BV53" s="1171">
        <v>-2.032</v>
      </c>
      <c r="BW53" s="1171">
        <v>-1.9510000000000001</v>
      </c>
      <c r="BX53" s="1171">
        <v>-1.681</v>
      </c>
      <c r="BY53" s="1171">
        <v>-1.8180000000000001</v>
      </c>
      <c r="BZ53" s="1171">
        <v>-2.0710000000000002</v>
      </c>
      <c r="CA53" s="1171">
        <v>-1.9510000000000001</v>
      </c>
      <c r="CB53" s="1171">
        <v>-1.681</v>
      </c>
      <c r="CC53" s="1171">
        <v>-1.8180000000000001</v>
      </c>
      <c r="CD53" s="1171">
        <v>-2.0710000000000002</v>
      </c>
      <c r="CE53" s="1171">
        <v>-1.296</v>
      </c>
      <c r="CF53" s="1171">
        <v>-1.522</v>
      </c>
      <c r="CG53" s="1171">
        <v>-1.399</v>
      </c>
      <c r="CH53" s="1171">
        <v>-1.4370000000000001</v>
      </c>
      <c r="CI53" s="1171">
        <v>-2.06</v>
      </c>
      <c r="CJ53" s="1171">
        <v>-1.1000000000000001</v>
      </c>
      <c r="CK53" s="1171">
        <v>-0.90800000000000003</v>
      </c>
      <c r="CL53" s="1171">
        <v>-0.65100000000000002</v>
      </c>
      <c r="CM53" s="1171">
        <v>-1.522</v>
      </c>
      <c r="CN53" s="1171">
        <v>-0.61</v>
      </c>
      <c r="CO53" s="1171">
        <v>-0.39500000000000002</v>
      </c>
      <c r="CP53" s="1171">
        <v>-0.24299999999999999</v>
      </c>
      <c r="CQ53" s="1171">
        <v>-0.498</v>
      </c>
      <c r="CR53" s="1171">
        <v>-0.77300000000000002</v>
      </c>
      <c r="CS53" s="1171">
        <v>0.40200000000000002</v>
      </c>
      <c r="CT53" s="1171">
        <v>4.2569999999999997</v>
      </c>
      <c r="CU53" s="1171">
        <v>0.26100000000000001</v>
      </c>
      <c r="CV53" s="1171">
        <v>0.22</v>
      </c>
      <c r="CW53" s="1171">
        <v>0.254</v>
      </c>
      <c r="CX53" s="1167"/>
      <c r="CY53" s="1167"/>
    </row>
    <row r="54" spans="1:103" s="1170" customFormat="1" x14ac:dyDescent="0.2">
      <c r="A54" s="1172" t="s">
        <v>1329</v>
      </c>
      <c r="B54" s="1172"/>
      <c r="C54" s="1176"/>
      <c r="D54" s="1176"/>
      <c r="E54" s="1176"/>
      <c r="F54" s="1176"/>
      <c r="G54" s="1176"/>
      <c r="H54" s="1176"/>
      <c r="I54" s="1176"/>
      <c r="J54" s="1176"/>
      <c r="K54" s="1176"/>
      <c r="L54" s="1176"/>
      <c r="M54" s="1176"/>
      <c r="N54" s="1176"/>
      <c r="O54" s="1176"/>
      <c r="P54" s="1176"/>
      <c r="Q54" s="1176"/>
      <c r="R54" s="1176"/>
      <c r="S54" s="1176"/>
      <c r="T54" s="1176"/>
      <c r="U54" s="1176"/>
      <c r="V54" s="1176"/>
      <c r="W54" s="1176"/>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176"/>
      <c r="AS54" s="1176"/>
      <c r="AT54" s="1176"/>
      <c r="AU54" s="1176"/>
      <c r="AV54" s="1176"/>
      <c r="AW54" s="1176"/>
      <c r="AX54" s="1176"/>
      <c r="AY54" s="1176"/>
      <c r="AZ54" s="1176"/>
      <c r="BA54" s="1176"/>
      <c r="BB54" s="1176"/>
      <c r="BC54" s="1176"/>
      <c r="BD54" s="1176"/>
      <c r="BE54" s="1176"/>
      <c r="BF54" s="1176"/>
      <c r="BG54" s="1176"/>
      <c r="BH54" s="1176"/>
      <c r="BI54" s="1176"/>
      <c r="BJ54" s="1176"/>
      <c r="BK54" s="1176"/>
      <c r="BL54" s="1176"/>
      <c r="BM54" s="1176"/>
      <c r="BN54" s="1176"/>
      <c r="BO54" s="1176">
        <v>5.4009999999999998</v>
      </c>
      <c r="BP54" s="1176">
        <v>5.6749999999999998</v>
      </c>
      <c r="BQ54" s="1176">
        <v>7.085</v>
      </c>
      <c r="BR54" s="1176">
        <v>5.8559999999999999</v>
      </c>
      <c r="BS54" s="1176">
        <v>6.165</v>
      </c>
      <c r="BT54" s="1176">
        <v>6.07</v>
      </c>
      <c r="BU54" s="1176">
        <v>6.1779999999999999</v>
      </c>
      <c r="BV54" s="1176">
        <v>5.4790000000000001</v>
      </c>
      <c r="BW54" s="1176">
        <v>5.6</v>
      </c>
      <c r="BX54" s="1176">
        <v>6.1059999999999999</v>
      </c>
      <c r="BY54" s="1176">
        <v>5.867</v>
      </c>
      <c r="BZ54" s="1176">
        <v>5.6360000000000001</v>
      </c>
      <c r="CA54" s="1176">
        <v>5.6</v>
      </c>
      <c r="CB54" s="1176">
        <v>6.1059999999999999</v>
      </c>
      <c r="CC54" s="1176">
        <v>5.867</v>
      </c>
      <c r="CD54" s="1176">
        <v>5.6360000000000001</v>
      </c>
      <c r="CE54" s="1176">
        <v>6.1760000000000002</v>
      </c>
      <c r="CF54" s="1176">
        <v>5.9950000000000001</v>
      </c>
      <c r="CG54" s="1176">
        <v>6.0720000000000001</v>
      </c>
      <c r="CH54" s="1176">
        <v>5.968</v>
      </c>
      <c r="CI54" s="1176">
        <v>6.258</v>
      </c>
      <c r="CJ54" s="1176">
        <v>6.4580000000000002</v>
      </c>
      <c r="CK54" s="1176">
        <v>6.649</v>
      </c>
      <c r="CL54" s="1176">
        <v>6.806</v>
      </c>
      <c r="CM54" s="1176">
        <v>6.7590000000000003</v>
      </c>
      <c r="CN54" s="1176">
        <v>7.0540000000000003</v>
      </c>
      <c r="CO54" s="1176">
        <v>7.1859999999999999</v>
      </c>
      <c r="CP54" s="1176">
        <v>7.47</v>
      </c>
      <c r="CQ54" s="1176">
        <v>7.3419999999999996</v>
      </c>
      <c r="CR54" s="1176">
        <v>7.0890000000000004</v>
      </c>
      <c r="CS54" s="1176">
        <v>8.2759999999999998</v>
      </c>
      <c r="CT54" s="1176">
        <v>12.22</v>
      </c>
      <c r="CU54" s="1176">
        <v>8.3659999999999997</v>
      </c>
      <c r="CV54" s="1176">
        <v>8.4879999999999995</v>
      </c>
      <c r="CW54" s="1176">
        <v>8.4890000000000008</v>
      </c>
      <c r="CX54" s="1167"/>
      <c r="CY54" s="1167"/>
    </row>
    <row r="55" spans="1:103" s="1177" customFormat="1" ht="20.100000000000001" customHeight="1" x14ac:dyDescent="0.2">
      <c r="A55" s="1178" t="s">
        <v>1330</v>
      </c>
      <c r="B55" s="1178"/>
      <c r="C55" s="1179"/>
      <c r="D55" s="1179"/>
      <c r="E55" s="1179"/>
      <c r="F55" s="1179"/>
      <c r="G55" s="1179"/>
      <c r="H55" s="1179"/>
      <c r="I55" s="1179"/>
      <c r="J55" s="1179"/>
      <c r="K55" s="1179"/>
      <c r="L55" s="1179"/>
      <c r="M55" s="1179"/>
      <c r="N55" s="1179"/>
      <c r="O55" s="1179"/>
      <c r="P55" s="1179"/>
      <c r="Q55" s="1179"/>
      <c r="R55" s="1179"/>
      <c r="S55" s="1179"/>
      <c r="T55" s="1179"/>
      <c r="U55" s="1179"/>
      <c r="V55" s="1179"/>
      <c r="W55" s="1179"/>
      <c r="X55" s="1179"/>
      <c r="Y55" s="1179"/>
      <c r="Z55" s="1179"/>
      <c r="AA55" s="1179"/>
      <c r="AB55" s="1179"/>
      <c r="AC55" s="1179"/>
      <c r="AD55" s="1179"/>
      <c r="AE55" s="1179"/>
      <c r="AF55" s="1179"/>
      <c r="AG55" s="1179"/>
      <c r="AH55" s="1179"/>
      <c r="AI55" s="1179"/>
      <c r="AJ55" s="1179"/>
      <c r="AK55" s="1179"/>
      <c r="AL55" s="1179"/>
      <c r="AM55" s="1179"/>
      <c r="AN55" s="1179"/>
      <c r="AO55" s="1179"/>
      <c r="AP55" s="1179"/>
      <c r="AQ55" s="1179"/>
      <c r="AR55" s="1179"/>
      <c r="AS55" s="1179"/>
      <c r="AT55" s="1179"/>
      <c r="AU55" s="1179"/>
      <c r="AV55" s="1179"/>
      <c r="AW55" s="1179"/>
      <c r="AX55" s="1179"/>
      <c r="AY55" s="1179"/>
      <c r="AZ55" s="1179"/>
      <c r="BA55" s="1179"/>
      <c r="BB55" s="1179"/>
      <c r="BC55" s="1179"/>
      <c r="BD55" s="1179"/>
      <c r="BE55" s="1179"/>
      <c r="BF55" s="1179"/>
      <c r="BG55" s="1179"/>
      <c r="BH55" s="1179"/>
      <c r="BI55" s="1179"/>
      <c r="BJ55" s="1179"/>
      <c r="BK55" s="1179"/>
      <c r="BL55" s="1179"/>
      <c r="BM55" s="1179"/>
      <c r="BN55" s="1179"/>
      <c r="BO55" s="1179">
        <v>-7.7350000000000003</v>
      </c>
      <c r="BP55" s="1179">
        <v>-7.5970000000000004</v>
      </c>
      <c r="BQ55" s="1179">
        <v>-7.8109999999999999</v>
      </c>
      <c r="BR55" s="1179">
        <v>-8.1950000000000003</v>
      </c>
      <c r="BS55" s="1179">
        <v>-7.9850000000000003</v>
      </c>
      <c r="BT55" s="1179">
        <v>-7.8449999999999998</v>
      </c>
      <c r="BU55" s="1179">
        <v>-7.7290000000000001</v>
      </c>
      <c r="BV55" s="1179">
        <v>-7.5110000000000001</v>
      </c>
      <c r="BW55" s="1179">
        <v>-7.5510000000000002</v>
      </c>
      <c r="BX55" s="1179">
        <v>-7.7869999999999999</v>
      </c>
      <c r="BY55" s="1179">
        <v>-7.6849999999999996</v>
      </c>
      <c r="BZ55" s="1179">
        <v>-7.7069999999999999</v>
      </c>
      <c r="CA55" s="1179">
        <v>-7.5510000000000002</v>
      </c>
      <c r="CB55" s="1179">
        <v>-7.7869999999999999</v>
      </c>
      <c r="CC55" s="1179">
        <v>-7.6849999999999996</v>
      </c>
      <c r="CD55" s="1179">
        <v>-7.7069999999999999</v>
      </c>
      <c r="CE55" s="1179">
        <v>-7.4720000000000004</v>
      </c>
      <c r="CF55" s="1179">
        <v>-7.5170000000000003</v>
      </c>
      <c r="CG55" s="1179">
        <v>-7.4710000000000001</v>
      </c>
      <c r="CH55" s="1179">
        <v>-7.4050000000000002</v>
      </c>
      <c r="CI55" s="1179">
        <v>-8.3179999999999996</v>
      </c>
      <c r="CJ55" s="1179">
        <v>-7.5579999999999998</v>
      </c>
      <c r="CK55" s="1179">
        <v>-7.5570000000000004</v>
      </c>
      <c r="CL55" s="1179">
        <v>-7.4569999999999999</v>
      </c>
      <c r="CM55" s="1179">
        <v>-8.2810000000000006</v>
      </c>
      <c r="CN55" s="1179">
        <v>-7.6639999999999997</v>
      </c>
      <c r="CO55" s="1179">
        <v>-7.5810000000000004</v>
      </c>
      <c r="CP55" s="1179">
        <v>-7.7130000000000001</v>
      </c>
      <c r="CQ55" s="1179">
        <v>-7.84</v>
      </c>
      <c r="CR55" s="1179">
        <v>-7.8620000000000001</v>
      </c>
      <c r="CS55" s="1179">
        <v>-7.8739999999999997</v>
      </c>
      <c r="CT55" s="1179">
        <v>-7.9630000000000001</v>
      </c>
      <c r="CU55" s="1179">
        <v>-8.1050000000000004</v>
      </c>
      <c r="CV55" s="1179">
        <v>-8.2680000000000007</v>
      </c>
      <c r="CW55" s="1179">
        <v>-8.2349999999999994</v>
      </c>
      <c r="CX55" s="1167"/>
      <c r="CY55" s="1167"/>
    </row>
    <row r="56" spans="1:103" s="1177" customFormat="1" ht="20.100000000000001" customHeight="1" x14ac:dyDescent="0.2">
      <c r="A56" s="1181"/>
      <c r="B56" s="1181"/>
      <c r="C56" s="1176"/>
      <c r="D56" s="1176"/>
      <c r="E56" s="1176"/>
      <c r="F56" s="1176"/>
      <c r="G56" s="1176"/>
      <c r="H56" s="1176"/>
      <c r="I56" s="1176"/>
      <c r="J56" s="1176"/>
      <c r="K56" s="1176"/>
      <c r="L56" s="1176"/>
      <c r="M56" s="1176"/>
      <c r="N56" s="1176"/>
      <c r="O56" s="1176"/>
      <c r="P56" s="1176"/>
      <c r="Q56" s="1176"/>
      <c r="R56" s="1176"/>
      <c r="S56" s="1176"/>
      <c r="T56" s="1176"/>
      <c r="U56" s="1176"/>
      <c r="V56" s="1176"/>
      <c r="W56" s="1176"/>
      <c r="X56" s="1176"/>
      <c r="Y56" s="1176"/>
      <c r="Z56" s="1176"/>
      <c r="AA56" s="1176"/>
      <c r="AB56" s="1176"/>
      <c r="AC56" s="1176"/>
      <c r="AD56" s="1176"/>
      <c r="AE56" s="1176"/>
      <c r="AF56" s="1176"/>
      <c r="AG56" s="1176"/>
      <c r="AH56" s="1176"/>
      <c r="AI56" s="1176"/>
      <c r="AJ56" s="1176"/>
      <c r="AK56" s="1176"/>
      <c r="AL56" s="1176"/>
      <c r="AM56" s="1176"/>
      <c r="AN56" s="1176"/>
      <c r="AO56" s="1176"/>
      <c r="AP56" s="1176"/>
      <c r="AQ56" s="1176"/>
      <c r="AR56" s="1176"/>
      <c r="AS56" s="1176"/>
      <c r="AT56" s="1176"/>
      <c r="AU56" s="1176"/>
      <c r="AV56" s="1176"/>
      <c r="AW56" s="1176"/>
      <c r="AX56" s="1176"/>
      <c r="AY56" s="1176"/>
      <c r="AZ56" s="1176"/>
      <c r="BA56" s="1176"/>
      <c r="BB56" s="1176"/>
      <c r="BC56" s="1176"/>
      <c r="BD56" s="1176"/>
      <c r="BE56" s="1176"/>
      <c r="BF56" s="1176"/>
      <c r="BG56" s="1176"/>
      <c r="BH56" s="1176"/>
      <c r="BI56" s="1176"/>
      <c r="BJ56" s="1176"/>
      <c r="BK56" s="1176"/>
      <c r="BL56" s="1176"/>
      <c r="BM56" s="1176"/>
      <c r="BN56" s="1176"/>
      <c r="BO56" s="1176"/>
      <c r="BP56" s="1176"/>
      <c r="BQ56" s="1176"/>
      <c r="BR56" s="1176"/>
      <c r="BS56" s="1176"/>
      <c r="BT56" s="1176"/>
      <c r="BU56" s="1176"/>
      <c r="BV56" s="1176"/>
      <c r="BW56" s="1176"/>
      <c r="BX56" s="1176"/>
      <c r="BY56" s="1176"/>
      <c r="BZ56" s="1176"/>
      <c r="CA56" s="1176"/>
      <c r="CB56" s="1176"/>
      <c r="CC56" s="1176"/>
      <c r="CD56" s="1176"/>
      <c r="CE56" s="1176"/>
      <c r="CF56" s="1176"/>
      <c r="CG56" s="1176"/>
      <c r="CH56" s="1176"/>
      <c r="CI56" s="1176"/>
      <c r="CJ56" s="1176"/>
      <c r="CK56" s="1176"/>
      <c r="CL56" s="1176"/>
      <c r="CM56" s="1176"/>
      <c r="CN56" s="1176"/>
      <c r="CO56" s="1176"/>
      <c r="CP56" s="1176"/>
      <c r="CQ56" s="1176"/>
      <c r="CR56" s="1176"/>
      <c r="CS56" s="1176"/>
      <c r="CT56" s="1176"/>
      <c r="CU56" s="1176"/>
      <c r="CV56" s="1176"/>
      <c r="CW56" s="1176"/>
      <c r="CX56" s="1176"/>
    </row>
    <row r="57" spans="1:103" ht="20.100000000000001" customHeight="1" x14ac:dyDescent="0.2">
      <c r="A57" s="132" t="str">
        <f>Index!B92</f>
        <v>Table 10c :   FSM commercial banking survey, by quarter 2010-2018 (new format)</v>
      </c>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315">
        <v>1.2679499999999999</v>
      </c>
      <c r="AR57" s="8"/>
      <c r="AS57" s="8"/>
      <c r="AT57" s="8"/>
      <c r="AU57" s="8"/>
      <c r="AV57" s="8"/>
      <c r="AW57" s="8"/>
      <c r="AX57" s="8"/>
      <c r="AY57" s="8"/>
      <c r="AZ57" s="8"/>
      <c r="BA57" s="8"/>
      <c r="BB57" s="8"/>
      <c r="BC57" s="8"/>
      <c r="BD57" s="8"/>
      <c r="BE57" s="8"/>
      <c r="BF57" s="8"/>
      <c r="BG57" s="8"/>
      <c r="BH57" s="8"/>
      <c r="BI57" s="8"/>
      <c r="BJ57" s="8"/>
      <c r="BK57" s="8"/>
      <c r="BL57" s="8"/>
      <c r="BM57" s="8"/>
      <c r="BN57" s="8"/>
    </row>
    <row r="58" spans="1:103" s="828" customFormat="1" ht="20.100000000000001" customHeight="1" x14ac:dyDescent="0.2">
      <c r="A58" s="157" t="s">
        <v>397</v>
      </c>
      <c r="B58" s="814"/>
      <c r="C58" s="822"/>
      <c r="D58" s="822"/>
      <c r="E58" s="822"/>
      <c r="F58" s="822"/>
      <c r="G58" s="826"/>
      <c r="H58" s="826"/>
      <c r="I58" s="826"/>
      <c r="J58" s="826"/>
      <c r="K58" s="826"/>
      <c r="L58" s="826"/>
      <c r="M58" s="826"/>
      <c r="N58" s="826"/>
      <c r="O58" s="826"/>
      <c r="P58" s="826"/>
      <c r="Q58" s="826"/>
      <c r="R58" s="826"/>
      <c r="S58" s="826"/>
      <c r="T58" s="826"/>
      <c r="U58" s="826"/>
      <c r="V58" s="826"/>
      <c r="W58" s="826"/>
      <c r="X58" s="826"/>
      <c r="Y58" s="826"/>
      <c r="Z58" s="826"/>
      <c r="AA58" s="826"/>
      <c r="AB58" s="826"/>
      <c r="AC58" s="826"/>
      <c r="AD58" s="826"/>
      <c r="AE58" s="826"/>
      <c r="AF58" s="826"/>
      <c r="AG58" s="826"/>
      <c r="AH58" s="826"/>
      <c r="AI58" s="826"/>
      <c r="AJ58" s="826"/>
      <c r="AK58" s="826"/>
      <c r="AL58" s="826"/>
      <c r="AM58" s="826"/>
      <c r="AN58" s="826"/>
      <c r="AO58" s="826"/>
      <c r="AP58" s="826"/>
      <c r="AQ58" s="826"/>
      <c r="AR58" s="826"/>
      <c r="AS58" s="826"/>
      <c r="AT58" s="826"/>
      <c r="AU58" s="826"/>
      <c r="AV58" s="826"/>
      <c r="AW58" s="826"/>
      <c r="AX58" s="826"/>
      <c r="AY58" s="826"/>
      <c r="AZ58" s="826"/>
      <c r="BA58" s="826"/>
      <c r="BB58" s="826"/>
      <c r="BC58" s="826"/>
      <c r="BD58" s="826"/>
      <c r="BE58" s="826"/>
      <c r="BF58" s="826"/>
      <c r="BG58" s="826"/>
      <c r="BH58" s="826"/>
      <c r="BI58" s="826"/>
      <c r="BJ58" s="826"/>
      <c r="BK58" s="827"/>
      <c r="BL58" s="827"/>
      <c r="BM58" s="827"/>
      <c r="BN58" s="827"/>
      <c r="BO58" s="822" t="s">
        <v>1131</v>
      </c>
      <c r="BP58" s="822" t="s">
        <v>1132</v>
      </c>
      <c r="BQ58" s="822" t="s">
        <v>1133</v>
      </c>
      <c r="BR58" s="822" t="s">
        <v>1134</v>
      </c>
      <c r="BS58" s="822" t="s">
        <v>1135</v>
      </c>
      <c r="BT58" s="822" t="s">
        <v>1136</v>
      </c>
      <c r="BU58" s="822" t="s">
        <v>1137</v>
      </c>
      <c r="BV58" s="822" t="s">
        <v>1138</v>
      </c>
      <c r="BW58" s="822" t="s">
        <v>1139</v>
      </c>
      <c r="BX58" s="822" t="s">
        <v>1140</v>
      </c>
      <c r="BY58" s="822" t="s">
        <v>1141</v>
      </c>
      <c r="BZ58" s="822" t="s">
        <v>1142</v>
      </c>
      <c r="CA58" s="822" t="s">
        <v>1143</v>
      </c>
      <c r="CB58" s="822" t="s">
        <v>1144</v>
      </c>
      <c r="CC58" s="822" t="s">
        <v>1145</v>
      </c>
      <c r="CD58" s="822" t="s">
        <v>1146</v>
      </c>
      <c r="CE58" s="822" t="s">
        <v>1147</v>
      </c>
      <c r="CF58" s="822" t="s">
        <v>1148</v>
      </c>
      <c r="CG58" s="822" t="s">
        <v>1149</v>
      </c>
      <c r="CH58" s="822" t="s">
        <v>1150</v>
      </c>
      <c r="CI58" s="822" t="s">
        <v>1151</v>
      </c>
      <c r="CJ58" s="822" t="s">
        <v>1152</v>
      </c>
      <c r="CK58" s="822" t="s">
        <v>1153</v>
      </c>
      <c r="CL58" s="822" t="s">
        <v>1126</v>
      </c>
      <c r="CM58" s="822" t="s">
        <v>1127</v>
      </c>
      <c r="CN58" s="822" t="s">
        <v>1128</v>
      </c>
      <c r="CO58" s="822" t="s">
        <v>1129</v>
      </c>
      <c r="CP58" s="822" t="s">
        <v>1130</v>
      </c>
      <c r="CQ58" s="825" t="s">
        <v>1295</v>
      </c>
      <c r="CR58" s="825" t="s">
        <v>1296</v>
      </c>
      <c r="CS58" s="822" t="s">
        <v>1297</v>
      </c>
      <c r="CT58" s="822" t="s">
        <v>1359</v>
      </c>
      <c r="CU58" s="822" t="s">
        <v>1360</v>
      </c>
      <c r="CV58" s="822" t="s">
        <v>1361</v>
      </c>
      <c r="CW58" s="822" t="s">
        <v>1362</v>
      </c>
      <c r="CX58" s="822" t="s">
        <v>1363</v>
      </c>
    </row>
    <row r="59" spans="1:103" s="830" customFormat="1" ht="20.100000000000001" customHeight="1" x14ac:dyDescent="0.2">
      <c r="A59" s="829" t="s">
        <v>378</v>
      </c>
      <c r="B59" s="829"/>
      <c r="C59" s="799"/>
      <c r="D59" s="799"/>
      <c r="E59" s="799"/>
      <c r="F59" s="799"/>
      <c r="AU59" s="799"/>
      <c r="AV59" s="799"/>
      <c r="AW59" s="799"/>
      <c r="AX59" s="799"/>
      <c r="AY59" s="799"/>
      <c r="AZ59" s="799"/>
      <c r="BA59" s="799"/>
      <c r="BB59" s="799"/>
      <c r="BC59" s="799"/>
      <c r="BD59" s="799"/>
      <c r="BE59" s="799"/>
      <c r="BF59" s="799"/>
      <c r="BG59" s="799"/>
      <c r="BH59" s="799"/>
      <c r="BI59" s="799"/>
      <c r="BJ59" s="799"/>
      <c r="BK59" s="831"/>
      <c r="BL59" s="831"/>
      <c r="BM59" s="831"/>
      <c r="BN59" s="831"/>
      <c r="BO59" s="799"/>
      <c r="BP59" s="799"/>
      <c r="BQ59" s="799"/>
      <c r="BR59" s="799"/>
      <c r="BS59" s="799"/>
      <c r="BT59" s="799"/>
      <c r="BU59" s="799"/>
      <c r="BV59" s="799"/>
      <c r="BW59" s="799"/>
      <c r="BX59" s="799"/>
      <c r="BY59" s="799"/>
      <c r="BZ59" s="799"/>
      <c r="CA59" s="799"/>
      <c r="CB59" s="799"/>
      <c r="CC59" s="799"/>
      <c r="CD59" s="799"/>
      <c r="CE59" s="799"/>
      <c r="CF59" s="799"/>
      <c r="CG59" s="799"/>
      <c r="CH59" s="799"/>
      <c r="CI59" s="799"/>
      <c r="CJ59" s="799"/>
      <c r="CK59" s="799"/>
      <c r="CL59" s="799"/>
      <c r="CM59" s="799"/>
      <c r="CN59" s="799"/>
      <c r="CO59" s="799"/>
      <c r="CP59" s="799"/>
      <c r="CQ59" s="799"/>
      <c r="CR59" s="799"/>
      <c r="CS59" s="799"/>
      <c r="CT59" s="799"/>
      <c r="CU59" s="799"/>
      <c r="CV59" s="799"/>
      <c r="CW59" s="799"/>
      <c r="CX59" s="799"/>
    </row>
    <row r="60" spans="1:103" s="830" customFormat="1" x14ac:dyDescent="0.2">
      <c r="A60" s="832" t="s">
        <v>1154</v>
      </c>
      <c r="B60" s="832"/>
      <c r="C60" s="799"/>
      <c r="D60" s="799"/>
      <c r="E60" s="799"/>
      <c r="F60" s="799"/>
      <c r="AU60" s="799"/>
      <c r="AV60" s="799"/>
      <c r="AW60" s="799"/>
      <c r="AX60" s="799"/>
      <c r="AY60" s="799"/>
      <c r="AZ60" s="799"/>
      <c r="BA60" s="799"/>
      <c r="BB60" s="799"/>
      <c r="BC60" s="799"/>
      <c r="BD60" s="799"/>
      <c r="BE60" s="799"/>
      <c r="BF60" s="799"/>
      <c r="BG60" s="799"/>
      <c r="BH60" s="799"/>
      <c r="BI60" s="799"/>
      <c r="BJ60" s="799"/>
      <c r="BK60" s="799"/>
      <c r="BL60" s="799"/>
      <c r="BM60" s="799"/>
      <c r="BN60" s="799"/>
      <c r="BO60" s="823">
        <v>3.2839999999999998</v>
      </c>
      <c r="BP60" s="823">
        <v>3.121</v>
      </c>
      <c r="BQ60" s="823">
        <v>3.1259999999999999</v>
      </c>
      <c r="BR60" s="823">
        <v>2.827</v>
      </c>
      <c r="BS60" s="823">
        <v>3.8330000000000002</v>
      </c>
      <c r="BT60" s="823">
        <v>3.1059999999999999</v>
      </c>
      <c r="BU60" s="823">
        <v>2.84</v>
      </c>
      <c r="BV60" s="823">
        <v>2.9980000000000002</v>
      </c>
      <c r="BW60" s="823">
        <v>3.5070000000000001</v>
      </c>
      <c r="BX60" s="823">
        <v>4.0419999999999998</v>
      </c>
      <c r="BY60" s="823">
        <v>4.1459999999999999</v>
      </c>
      <c r="BZ60" s="823">
        <v>3.6080000000000001</v>
      </c>
      <c r="CA60" s="823">
        <v>3.5070000000000001</v>
      </c>
      <c r="CB60" s="823">
        <v>4.0419999999999998</v>
      </c>
      <c r="CC60" s="823">
        <v>4.1459999999999999</v>
      </c>
      <c r="CD60" s="823">
        <v>3.6080000000000001</v>
      </c>
      <c r="CE60" s="823">
        <v>3.6560000000000001</v>
      </c>
      <c r="CF60" s="823">
        <v>3.7919999999999998</v>
      </c>
      <c r="CG60" s="823">
        <v>4.931</v>
      </c>
      <c r="CH60" s="823">
        <v>2.7679999999999998</v>
      </c>
      <c r="CI60" s="823">
        <v>4.5789999999999997</v>
      </c>
      <c r="CJ60" s="823">
        <v>5.7370000000000001</v>
      </c>
      <c r="CK60" s="823">
        <v>5.7270000000000003</v>
      </c>
      <c r="CL60" s="823">
        <v>3.8839999999999999</v>
      </c>
      <c r="CM60" s="823">
        <v>4.7530000000000001</v>
      </c>
      <c r="CN60" s="823">
        <v>5.0490000000000004</v>
      </c>
      <c r="CO60" s="823">
        <v>5.0069999999999997</v>
      </c>
      <c r="CP60" s="823">
        <v>4.0090000000000003</v>
      </c>
      <c r="CQ60" s="823">
        <v>4.6509999999999998</v>
      </c>
      <c r="CR60" s="823">
        <v>5.4690000000000003</v>
      </c>
      <c r="CS60" s="823">
        <v>5.25</v>
      </c>
      <c r="CT60" s="823">
        <v>4.9749999999999996</v>
      </c>
      <c r="CU60" s="823">
        <v>4.2549999999999999</v>
      </c>
      <c r="CV60" s="823">
        <v>4.5389999999999997</v>
      </c>
      <c r="CW60" s="823">
        <v>5.1280000000000001</v>
      </c>
      <c r="CX60" s="823">
        <v>4.3019999999999996</v>
      </c>
    </row>
    <row r="61" spans="1:103" s="830" customFormat="1" x14ac:dyDescent="0.2">
      <c r="A61" s="832" t="s">
        <v>1155</v>
      </c>
      <c r="B61" s="832"/>
      <c r="C61" s="799"/>
      <c r="D61" s="799"/>
      <c r="E61" s="799"/>
      <c r="F61" s="799"/>
      <c r="AU61" s="799"/>
      <c r="AV61" s="799"/>
      <c r="AW61" s="799"/>
      <c r="AX61" s="799"/>
      <c r="AY61" s="799"/>
      <c r="AZ61" s="799"/>
      <c r="BA61" s="799"/>
      <c r="BB61" s="799"/>
      <c r="BC61" s="799"/>
      <c r="BD61" s="799"/>
      <c r="BE61" s="799"/>
      <c r="BF61" s="799"/>
      <c r="BG61" s="799"/>
      <c r="BH61" s="799"/>
      <c r="BI61" s="799"/>
      <c r="BJ61" s="799"/>
      <c r="BK61" s="799"/>
      <c r="BL61" s="799"/>
      <c r="BM61" s="799"/>
      <c r="BN61" s="799"/>
      <c r="BO61" s="823">
        <v>0.61599999999999999</v>
      </c>
      <c r="BP61" s="823">
        <v>0.33200000000000002</v>
      </c>
      <c r="BQ61" s="823">
        <v>0.39800000000000002</v>
      </c>
      <c r="BR61" s="823">
        <v>0</v>
      </c>
      <c r="BS61" s="823">
        <v>0</v>
      </c>
      <c r="BT61" s="823">
        <v>0</v>
      </c>
      <c r="BU61" s="823">
        <v>0</v>
      </c>
      <c r="BV61" s="823">
        <v>5.0000000000000001E-3</v>
      </c>
      <c r="BW61" s="823">
        <v>0</v>
      </c>
      <c r="BX61" s="823">
        <v>0</v>
      </c>
      <c r="BY61" s="823">
        <v>1E-3</v>
      </c>
      <c r="BZ61" s="823">
        <v>0</v>
      </c>
      <c r="CA61" s="823">
        <v>0</v>
      </c>
      <c r="CB61" s="823">
        <v>0</v>
      </c>
      <c r="CC61" s="823">
        <v>1E-3</v>
      </c>
      <c r="CD61" s="823">
        <v>0</v>
      </c>
      <c r="CE61" s="823">
        <v>1E-3</v>
      </c>
      <c r="CF61" s="823">
        <v>0</v>
      </c>
      <c r="CG61" s="823">
        <v>1E-3</v>
      </c>
      <c r="CH61" s="823">
        <v>0</v>
      </c>
      <c r="CI61" s="823">
        <v>0</v>
      </c>
      <c r="CJ61" s="823">
        <v>0</v>
      </c>
      <c r="CK61" s="823">
        <v>0</v>
      </c>
      <c r="CL61" s="823">
        <v>0</v>
      </c>
      <c r="CM61" s="823">
        <v>1E-3</v>
      </c>
      <c r="CN61" s="823">
        <v>0</v>
      </c>
      <c r="CO61" s="823">
        <v>3.0000000000000001E-3</v>
      </c>
      <c r="CP61" s="823">
        <v>4.0000000000000001E-3</v>
      </c>
      <c r="CQ61" s="823">
        <v>4.0000000000000001E-3</v>
      </c>
      <c r="CR61" s="823">
        <v>0</v>
      </c>
      <c r="CS61" s="823">
        <v>0</v>
      </c>
      <c r="CT61" s="823">
        <v>0</v>
      </c>
      <c r="CU61" s="823">
        <v>0</v>
      </c>
      <c r="CV61" s="823">
        <v>1E-3</v>
      </c>
      <c r="CW61" s="823">
        <v>3.0000000000000001E-3</v>
      </c>
      <c r="CX61" s="823">
        <v>1E-3</v>
      </c>
    </row>
    <row r="62" spans="1:103" s="830" customFormat="1" x14ac:dyDescent="0.2">
      <c r="A62" s="832" t="s">
        <v>1156</v>
      </c>
      <c r="B62" s="832"/>
      <c r="C62" s="799"/>
      <c r="D62" s="799"/>
      <c r="E62" s="799"/>
      <c r="F62" s="799"/>
      <c r="AU62" s="799"/>
      <c r="AV62" s="799"/>
      <c r="AW62" s="799"/>
      <c r="AX62" s="799"/>
      <c r="AY62" s="799"/>
      <c r="AZ62" s="799"/>
      <c r="BA62" s="799"/>
      <c r="BB62" s="799"/>
      <c r="BC62" s="799"/>
      <c r="BD62" s="799"/>
      <c r="BE62" s="799"/>
      <c r="BF62" s="799"/>
      <c r="BG62" s="799"/>
      <c r="BH62" s="799"/>
      <c r="BI62" s="799"/>
      <c r="BJ62" s="799"/>
      <c r="BK62" s="799"/>
      <c r="BL62" s="799"/>
      <c r="BM62" s="799"/>
      <c r="BN62" s="799"/>
      <c r="BO62" s="823">
        <v>77.361999999999995</v>
      </c>
      <c r="BP62" s="823">
        <v>82.724999999999994</v>
      </c>
      <c r="BQ62" s="823">
        <v>89.12</v>
      </c>
      <c r="BR62" s="823">
        <v>89.986999999999995</v>
      </c>
      <c r="BS62" s="823">
        <v>100.114</v>
      </c>
      <c r="BT62" s="823">
        <v>94.361000000000004</v>
      </c>
      <c r="BU62" s="823">
        <v>105.267</v>
      </c>
      <c r="BV62" s="823">
        <v>110.09699999999999</v>
      </c>
      <c r="BW62" s="823">
        <v>128.37899999999999</v>
      </c>
      <c r="BX62" s="823">
        <v>131.61199999999999</v>
      </c>
      <c r="BY62" s="823">
        <v>134.916</v>
      </c>
      <c r="BZ62" s="823">
        <v>127.384</v>
      </c>
      <c r="CA62" s="823">
        <v>128.37899999999999</v>
      </c>
      <c r="CB62" s="823">
        <v>131.61199999999999</v>
      </c>
      <c r="CC62" s="823">
        <v>134.916</v>
      </c>
      <c r="CD62" s="823">
        <v>127.384</v>
      </c>
      <c r="CE62" s="823">
        <v>159.041</v>
      </c>
      <c r="CF62" s="823">
        <v>164.404</v>
      </c>
      <c r="CG62" s="823">
        <v>168.4</v>
      </c>
      <c r="CH62" s="823">
        <v>173.078</v>
      </c>
      <c r="CI62" s="823">
        <v>158.18100000000001</v>
      </c>
      <c r="CJ62" s="823">
        <v>168.48699999999999</v>
      </c>
      <c r="CK62" s="823">
        <v>169.26499999999999</v>
      </c>
      <c r="CL62" s="823">
        <v>142.31</v>
      </c>
      <c r="CM62" s="823">
        <v>159.88999999999999</v>
      </c>
      <c r="CN62" s="823">
        <v>173.042</v>
      </c>
      <c r="CO62" s="823">
        <v>173.35499999999999</v>
      </c>
      <c r="CP62" s="823">
        <v>188.82499999999999</v>
      </c>
      <c r="CQ62" s="823">
        <v>197.102</v>
      </c>
      <c r="CR62" s="823">
        <v>219.51599999999999</v>
      </c>
      <c r="CS62" s="823">
        <v>228.51300000000001</v>
      </c>
      <c r="CT62" s="823">
        <v>215.15100000000001</v>
      </c>
      <c r="CU62" s="823">
        <v>213.92099999999999</v>
      </c>
      <c r="CV62" s="823">
        <v>243.95599999999999</v>
      </c>
      <c r="CW62" s="823">
        <v>238.893</v>
      </c>
      <c r="CX62" s="823">
        <v>217.28299999999999</v>
      </c>
    </row>
    <row r="63" spans="1:103" s="830" customFormat="1" x14ac:dyDescent="0.2">
      <c r="A63" s="832" t="s">
        <v>1157</v>
      </c>
      <c r="B63" s="832"/>
      <c r="C63" s="799"/>
      <c r="D63" s="799"/>
      <c r="E63" s="799"/>
      <c r="F63" s="799"/>
      <c r="AU63" s="799"/>
      <c r="AV63" s="799"/>
      <c r="AW63" s="799"/>
      <c r="AX63" s="799"/>
      <c r="AY63" s="799"/>
      <c r="AZ63" s="799"/>
      <c r="BA63" s="799"/>
      <c r="BB63" s="799"/>
      <c r="BC63" s="799"/>
      <c r="BD63" s="799"/>
      <c r="BE63" s="799"/>
      <c r="BF63" s="799"/>
      <c r="BG63" s="799"/>
      <c r="BH63" s="799"/>
      <c r="BI63" s="799"/>
      <c r="BJ63" s="799"/>
      <c r="BK63" s="799"/>
      <c r="BL63" s="799"/>
      <c r="BM63" s="799"/>
      <c r="BN63" s="799"/>
      <c r="BO63" s="823">
        <v>0.435</v>
      </c>
      <c r="BP63" s="823">
        <v>1.44</v>
      </c>
      <c r="BQ63" s="823">
        <v>1.51</v>
      </c>
      <c r="BR63" s="823">
        <v>1.9350000000000001</v>
      </c>
      <c r="BS63" s="823">
        <v>0.6</v>
      </c>
      <c r="BT63" s="823">
        <v>1.5149999999999999</v>
      </c>
      <c r="BU63" s="823">
        <v>0.65500000000000003</v>
      </c>
      <c r="BV63" s="823">
        <v>2.52</v>
      </c>
      <c r="BW63" s="823">
        <v>2.2999999999999998</v>
      </c>
      <c r="BX63" s="823">
        <v>3.125</v>
      </c>
      <c r="BY63" s="823">
        <v>5.21</v>
      </c>
      <c r="BZ63" s="823">
        <v>1.9550000000000001</v>
      </c>
      <c r="CA63" s="823">
        <v>2.2999999999999998</v>
      </c>
      <c r="CB63" s="823">
        <v>3.125</v>
      </c>
      <c r="CC63" s="823">
        <v>5.21</v>
      </c>
      <c r="CD63" s="823">
        <v>1.9550000000000001</v>
      </c>
      <c r="CE63" s="823">
        <v>1.83</v>
      </c>
      <c r="CF63" s="823">
        <v>2.75</v>
      </c>
      <c r="CG63" s="823">
        <v>2.21</v>
      </c>
      <c r="CH63" s="823">
        <v>1.855</v>
      </c>
      <c r="CI63" s="823">
        <v>1.69</v>
      </c>
      <c r="CJ63" s="823">
        <v>1.58</v>
      </c>
      <c r="CK63" s="823">
        <v>2.44</v>
      </c>
      <c r="CL63" s="823">
        <v>3</v>
      </c>
      <c r="CM63" s="823">
        <v>2.4649999999999999</v>
      </c>
      <c r="CN63" s="823">
        <v>3.22</v>
      </c>
      <c r="CO63" s="823">
        <v>1.5</v>
      </c>
      <c r="CP63" s="823">
        <v>4.0250000000000004</v>
      </c>
      <c r="CQ63" s="823">
        <v>0.45</v>
      </c>
      <c r="CR63" s="823">
        <v>2.79</v>
      </c>
      <c r="CS63" s="823">
        <v>4.1349999999999998</v>
      </c>
      <c r="CT63" s="823">
        <v>3.75</v>
      </c>
      <c r="CU63" s="823">
        <v>0.995</v>
      </c>
      <c r="CV63" s="823">
        <v>2.72</v>
      </c>
      <c r="CW63" s="823">
        <v>5.14</v>
      </c>
      <c r="CX63" s="823">
        <v>5.25</v>
      </c>
    </row>
    <row r="64" spans="1:103" s="830" customFormat="1" x14ac:dyDescent="0.2">
      <c r="A64" s="832" t="s">
        <v>1158</v>
      </c>
      <c r="B64" s="832"/>
      <c r="C64" s="799"/>
      <c r="D64" s="799"/>
      <c r="E64" s="799"/>
      <c r="F64" s="799"/>
      <c r="AU64" s="799"/>
      <c r="AV64" s="799"/>
      <c r="AW64" s="799"/>
      <c r="AX64" s="799"/>
      <c r="AY64" s="799"/>
      <c r="AZ64" s="799"/>
      <c r="BA64" s="799"/>
      <c r="BB64" s="799"/>
      <c r="BC64" s="799"/>
      <c r="BD64" s="799"/>
      <c r="BE64" s="799"/>
      <c r="BF64" s="799"/>
      <c r="BG64" s="799"/>
      <c r="BH64" s="799"/>
      <c r="BI64" s="799"/>
      <c r="BJ64" s="799"/>
      <c r="BK64" s="799"/>
      <c r="BL64" s="799"/>
      <c r="BM64" s="799"/>
      <c r="BN64" s="799"/>
      <c r="BO64" s="823">
        <v>0</v>
      </c>
      <c r="BP64" s="823">
        <v>0</v>
      </c>
      <c r="BQ64" s="823">
        <v>0</v>
      </c>
      <c r="BR64" s="823">
        <v>0</v>
      </c>
      <c r="BS64" s="823">
        <v>0</v>
      </c>
      <c r="BT64" s="823">
        <v>0</v>
      </c>
      <c r="BU64" s="823">
        <v>0</v>
      </c>
      <c r="BV64" s="823">
        <v>0</v>
      </c>
      <c r="BW64" s="823">
        <v>0</v>
      </c>
      <c r="BX64" s="823">
        <v>0</v>
      </c>
      <c r="BY64" s="823">
        <v>0</v>
      </c>
      <c r="BZ64" s="823">
        <v>0</v>
      </c>
      <c r="CA64" s="823">
        <v>0</v>
      </c>
      <c r="CB64" s="823">
        <v>0</v>
      </c>
      <c r="CC64" s="823">
        <v>0</v>
      </c>
      <c r="CD64" s="823">
        <v>0</v>
      </c>
      <c r="CE64" s="823">
        <v>0</v>
      </c>
      <c r="CF64" s="823">
        <v>0</v>
      </c>
      <c r="CG64" s="823">
        <v>0</v>
      </c>
      <c r="CH64" s="823">
        <v>0</v>
      </c>
      <c r="CI64" s="823">
        <v>0</v>
      </c>
      <c r="CJ64" s="823">
        <v>0</v>
      </c>
      <c r="CK64" s="823">
        <v>0</v>
      </c>
      <c r="CL64" s="823">
        <v>0</v>
      </c>
      <c r="CM64" s="823">
        <v>0</v>
      </c>
      <c r="CN64" s="823">
        <v>0</v>
      </c>
      <c r="CO64" s="823">
        <v>0</v>
      </c>
      <c r="CP64" s="823">
        <v>0</v>
      </c>
      <c r="CQ64" s="823">
        <v>0</v>
      </c>
      <c r="CR64" s="823">
        <v>0</v>
      </c>
      <c r="CS64" s="823">
        <v>0</v>
      </c>
      <c r="CT64" s="823">
        <v>0</v>
      </c>
      <c r="CU64" s="823">
        <v>0</v>
      </c>
      <c r="CV64" s="823">
        <v>0</v>
      </c>
      <c r="CW64" s="823">
        <v>0</v>
      </c>
      <c r="CX64" s="823">
        <v>0</v>
      </c>
    </row>
    <row r="65" spans="1:109" s="830" customFormat="1" x14ac:dyDescent="0.2">
      <c r="A65" s="832" t="s">
        <v>1159</v>
      </c>
      <c r="B65" s="832"/>
      <c r="C65" s="799"/>
      <c r="D65" s="799"/>
      <c r="E65" s="799"/>
      <c r="F65" s="799"/>
      <c r="AU65" s="799"/>
      <c r="AV65" s="799"/>
      <c r="AW65" s="799"/>
      <c r="AX65" s="799"/>
      <c r="AY65" s="799"/>
      <c r="AZ65" s="799"/>
      <c r="BA65" s="799"/>
      <c r="BB65" s="799"/>
      <c r="BC65" s="799"/>
      <c r="BD65" s="799"/>
      <c r="BE65" s="799"/>
      <c r="BF65" s="799"/>
      <c r="BG65" s="799"/>
      <c r="BH65" s="799"/>
      <c r="BI65" s="799"/>
      <c r="BJ65" s="799"/>
      <c r="BK65" s="799"/>
      <c r="BL65" s="799"/>
      <c r="BM65" s="799"/>
      <c r="BN65" s="799"/>
      <c r="BO65" s="823">
        <v>24.516999999999999</v>
      </c>
      <c r="BP65" s="823">
        <v>22.042999999999999</v>
      </c>
      <c r="BQ65" s="823">
        <v>21.175999999999998</v>
      </c>
      <c r="BR65" s="823">
        <v>20.347000000000001</v>
      </c>
      <c r="BS65" s="823">
        <v>19.452999999999999</v>
      </c>
      <c r="BT65" s="823">
        <v>19.172999999999998</v>
      </c>
      <c r="BU65" s="823">
        <v>18.372</v>
      </c>
      <c r="BV65" s="823">
        <v>16.818999999999999</v>
      </c>
      <c r="BW65" s="823">
        <v>15.696999999999999</v>
      </c>
      <c r="BX65" s="823">
        <v>14.58</v>
      </c>
      <c r="BY65" s="823">
        <v>19.34</v>
      </c>
      <c r="BZ65" s="823">
        <v>20.498999999999999</v>
      </c>
      <c r="CA65" s="823">
        <v>15.696999999999999</v>
      </c>
      <c r="CB65" s="823">
        <v>14.58</v>
      </c>
      <c r="CC65" s="823">
        <v>19.34</v>
      </c>
      <c r="CD65" s="823">
        <v>20.498999999999999</v>
      </c>
      <c r="CE65" s="823">
        <v>22.701000000000001</v>
      </c>
      <c r="CF65" s="823">
        <v>23.238</v>
      </c>
      <c r="CG65" s="823">
        <v>23.38</v>
      </c>
      <c r="CH65" s="823">
        <v>24.39</v>
      </c>
      <c r="CI65" s="823">
        <v>28.675999999999998</v>
      </c>
      <c r="CJ65" s="823">
        <v>27.908999999999999</v>
      </c>
      <c r="CK65" s="823">
        <v>27.225000000000001</v>
      </c>
      <c r="CL65" s="823">
        <v>28.257000000000001</v>
      </c>
      <c r="CM65" s="823">
        <v>29.885999999999999</v>
      </c>
      <c r="CN65" s="823">
        <v>28.529</v>
      </c>
      <c r="CO65" s="823">
        <v>27.895</v>
      </c>
      <c r="CP65" s="823">
        <v>33.948999999999998</v>
      </c>
      <c r="CQ65" s="823">
        <v>33.463999999999999</v>
      </c>
      <c r="CR65" s="823">
        <v>32.549999999999997</v>
      </c>
      <c r="CS65" s="823">
        <v>31.286999999999999</v>
      </c>
      <c r="CT65" s="823">
        <v>30.443000000000001</v>
      </c>
      <c r="CU65" s="823">
        <v>39.880000000000003</v>
      </c>
      <c r="CV65" s="823">
        <v>37.551000000000002</v>
      </c>
      <c r="CW65" s="823">
        <v>39.048999999999999</v>
      </c>
      <c r="CX65" s="823">
        <v>49.735999999999997</v>
      </c>
    </row>
    <row r="66" spans="1:109" s="830" customFormat="1" x14ac:dyDescent="0.2">
      <c r="A66" s="832" t="s">
        <v>1160</v>
      </c>
      <c r="B66" s="832"/>
      <c r="C66" s="799"/>
      <c r="D66" s="799"/>
      <c r="E66" s="799"/>
      <c r="F66" s="799"/>
      <c r="AU66" s="799"/>
      <c r="AV66" s="799"/>
      <c r="AW66" s="799"/>
      <c r="AX66" s="799"/>
      <c r="AY66" s="799"/>
      <c r="AZ66" s="799"/>
      <c r="BA66" s="799"/>
      <c r="BB66" s="799"/>
      <c r="BC66" s="799"/>
      <c r="BD66" s="799"/>
      <c r="BE66" s="799"/>
      <c r="BF66" s="799"/>
      <c r="BG66" s="799"/>
      <c r="BH66" s="799"/>
      <c r="BI66" s="799"/>
      <c r="BJ66" s="799"/>
      <c r="BK66" s="799"/>
      <c r="BL66" s="799"/>
      <c r="BM66" s="799"/>
      <c r="BN66" s="799"/>
      <c r="BO66" s="823">
        <v>54.433999999999997</v>
      </c>
      <c r="BP66" s="823">
        <v>54.462000000000003</v>
      </c>
      <c r="BQ66" s="823">
        <v>55.673000000000002</v>
      </c>
      <c r="BR66" s="823">
        <v>57.164999999999999</v>
      </c>
      <c r="BS66" s="823">
        <v>56.076000000000001</v>
      </c>
      <c r="BT66" s="823">
        <v>56.473999999999997</v>
      </c>
      <c r="BU66" s="823">
        <v>55.194000000000003</v>
      </c>
      <c r="BV66" s="823">
        <v>56.253</v>
      </c>
      <c r="BW66" s="823">
        <v>56.191000000000003</v>
      </c>
      <c r="BX66" s="823">
        <v>57.276000000000003</v>
      </c>
      <c r="BY66" s="823">
        <v>56.79</v>
      </c>
      <c r="BZ66" s="823">
        <v>57.514000000000003</v>
      </c>
      <c r="CA66" s="823">
        <v>56.191000000000003</v>
      </c>
      <c r="CB66" s="823">
        <v>57.276000000000003</v>
      </c>
      <c r="CC66" s="823">
        <v>56.79</v>
      </c>
      <c r="CD66" s="823">
        <v>57.514000000000003</v>
      </c>
      <c r="CE66" s="823">
        <v>56.683999999999997</v>
      </c>
      <c r="CF66" s="823">
        <v>55.447000000000003</v>
      </c>
      <c r="CG66" s="823">
        <v>56.543999999999997</v>
      </c>
      <c r="CH66" s="823">
        <v>60.899000000000001</v>
      </c>
      <c r="CI66" s="823">
        <v>61.453000000000003</v>
      </c>
      <c r="CJ66" s="823">
        <v>63.204000000000001</v>
      </c>
      <c r="CK66" s="823">
        <v>68.891000000000005</v>
      </c>
      <c r="CL66" s="823">
        <v>78.424000000000007</v>
      </c>
      <c r="CM66" s="823">
        <v>77.807000000000002</v>
      </c>
      <c r="CN66" s="823">
        <v>75.751999999999995</v>
      </c>
      <c r="CO66" s="823">
        <v>73.034999999999997</v>
      </c>
      <c r="CP66" s="823">
        <v>75.393000000000001</v>
      </c>
      <c r="CQ66" s="823">
        <v>74.564999999999998</v>
      </c>
      <c r="CR66" s="823">
        <v>72.59</v>
      </c>
      <c r="CS66" s="823">
        <v>74.123999999999995</v>
      </c>
      <c r="CT66" s="823">
        <v>71.572999999999993</v>
      </c>
      <c r="CU66" s="823">
        <v>74.527000000000001</v>
      </c>
      <c r="CV66" s="823">
        <v>74.387</v>
      </c>
      <c r="CW66" s="823">
        <v>73.070999999999998</v>
      </c>
      <c r="CX66" s="823">
        <v>77.31</v>
      </c>
    </row>
    <row r="67" spans="1:109" s="830" customFormat="1" x14ac:dyDescent="0.2">
      <c r="A67" s="833" t="s">
        <v>1161</v>
      </c>
      <c r="B67" s="833"/>
      <c r="C67" s="799"/>
      <c r="D67" s="799"/>
      <c r="E67" s="799"/>
      <c r="F67" s="799"/>
      <c r="AU67" s="799"/>
      <c r="AV67" s="799"/>
      <c r="AW67" s="799"/>
      <c r="AX67" s="799"/>
      <c r="AY67" s="799"/>
      <c r="AZ67" s="799"/>
      <c r="BA67" s="799"/>
      <c r="BB67" s="799"/>
      <c r="BC67" s="799"/>
      <c r="BD67" s="799"/>
      <c r="BE67" s="799"/>
      <c r="BF67" s="799"/>
      <c r="BG67" s="799"/>
      <c r="BH67" s="799"/>
      <c r="BI67" s="799"/>
      <c r="BJ67" s="799"/>
      <c r="BK67" s="799"/>
      <c r="BL67" s="799"/>
      <c r="BM67" s="799"/>
      <c r="BN67" s="799"/>
      <c r="BO67" s="823">
        <v>5.3410000000000002</v>
      </c>
      <c r="BP67" s="823">
        <v>4.9560000000000004</v>
      </c>
      <c r="BQ67" s="823">
        <v>4.7690000000000001</v>
      </c>
      <c r="BR67" s="823">
        <v>4.4269999999999996</v>
      </c>
      <c r="BS67" s="823">
        <v>4.2279999999999998</v>
      </c>
      <c r="BT67" s="823">
        <v>4.1449999999999996</v>
      </c>
      <c r="BU67" s="823">
        <v>3.6659999999999999</v>
      </c>
      <c r="BV67" s="823">
        <v>3.2869999999999999</v>
      </c>
      <c r="BW67" s="823">
        <v>3.1840000000000002</v>
      </c>
      <c r="BX67" s="823">
        <v>2.89</v>
      </c>
      <c r="BY67" s="823">
        <v>2.6150000000000002</v>
      </c>
      <c r="BZ67" s="823">
        <v>2.331</v>
      </c>
      <c r="CA67" s="823">
        <v>3.1840000000000002</v>
      </c>
      <c r="CB67" s="823">
        <v>2.89</v>
      </c>
      <c r="CC67" s="823">
        <v>2.6150000000000002</v>
      </c>
      <c r="CD67" s="823">
        <v>2.331</v>
      </c>
      <c r="CE67" s="823">
        <v>0.49199999999999999</v>
      </c>
      <c r="CF67" s="823">
        <v>0.189</v>
      </c>
      <c r="CG67" s="823">
        <v>0.123</v>
      </c>
      <c r="CH67" s="823">
        <v>4.8000000000000001E-2</v>
      </c>
      <c r="CI67" s="823">
        <v>0.85899999999999999</v>
      </c>
      <c r="CJ67" s="823">
        <v>0.84199999999999997</v>
      </c>
      <c r="CK67" s="823">
        <v>0.82599999999999996</v>
      </c>
      <c r="CL67" s="823">
        <v>0.80800000000000005</v>
      </c>
      <c r="CM67" s="823">
        <v>0.79100000000000004</v>
      </c>
      <c r="CN67" s="823">
        <v>0.77900000000000003</v>
      </c>
      <c r="CO67" s="823">
        <v>0.82599999999999996</v>
      </c>
      <c r="CP67" s="823">
        <v>0.76400000000000001</v>
      </c>
      <c r="CQ67" s="823">
        <v>0.752</v>
      </c>
      <c r="CR67" s="823">
        <v>0.74199999999999999</v>
      </c>
      <c r="CS67" s="823">
        <v>0.73099999999999998</v>
      </c>
      <c r="CT67" s="823">
        <v>0.72</v>
      </c>
      <c r="CU67" s="823">
        <v>0.70899999999999996</v>
      </c>
      <c r="CV67" s="823">
        <v>0.69699999999999995</v>
      </c>
      <c r="CW67" s="823">
        <v>0.68500000000000005</v>
      </c>
      <c r="CX67" s="823">
        <v>5.2830000000000004</v>
      </c>
      <c r="CY67" s="66"/>
      <c r="CZ67" s="66"/>
      <c r="DA67" s="66"/>
      <c r="DB67" s="66"/>
      <c r="DC67" s="66"/>
      <c r="DD67" s="66"/>
      <c r="DE67" s="66"/>
    </row>
    <row r="68" spans="1:109" s="830" customFormat="1" x14ac:dyDescent="0.2">
      <c r="A68" s="833" t="s">
        <v>1162</v>
      </c>
      <c r="B68" s="833"/>
      <c r="C68" s="799"/>
      <c r="D68" s="799"/>
      <c r="E68" s="799"/>
      <c r="F68" s="799"/>
      <c r="AU68" s="799"/>
      <c r="AV68" s="799"/>
      <c r="AW68" s="799"/>
      <c r="AX68" s="799"/>
      <c r="AY68" s="799"/>
      <c r="AZ68" s="799"/>
      <c r="BA68" s="799"/>
      <c r="BB68" s="799"/>
      <c r="BC68" s="799"/>
      <c r="BD68" s="799"/>
      <c r="BE68" s="799"/>
      <c r="BF68" s="799"/>
      <c r="BG68" s="799"/>
      <c r="BH68" s="799"/>
      <c r="BI68" s="799"/>
      <c r="BJ68" s="799"/>
      <c r="BK68" s="799"/>
      <c r="BL68" s="799"/>
      <c r="BM68" s="799"/>
      <c r="BN68" s="799"/>
      <c r="BO68" s="823">
        <v>31.405999999999999</v>
      </c>
      <c r="BP68" s="823">
        <v>31.75</v>
      </c>
      <c r="BQ68" s="823">
        <v>31.920999999999999</v>
      </c>
      <c r="BR68" s="823">
        <v>33.790999999999997</v>
      </c>
      <c r="BS68" s="823">
        <v>33.341000000000001</v>
      </c>
      <c r="BT68" s="823">
        <v>33.475000000000001</v>
      </c>
      <c r="BU68" s="823">
        <v>35.192999999999998</v>
      </c>
      <c r="BV68" s="823">
        <v>36.661999999999999</v>
      </c>
      <c r="BW68" s="823">
        <v>37.11</v>
      </c>
      <c r="BX68" s="823">
        <v>38.426000000000002</v>
      </c>
      <c r="BY68" s="823">
        <v>38.008000000000003</v>
      </c>
      <c r="BZ68" s="823">
        <v>38.951000000000001</v>
      </c>
      <c r="CA68" s="823">
        <v>37.11</v>
      </c>
      <c r="CB68" s="823">
        <v>38.426000000000002</v>
      </c>
      <c r="CC68" s="823">
        <v>38.008000000000003</v>
      </c>
      <c r="CD68" s="823">
        <v>38.951000000000001</v>
      </c>
      <c r="CE68" s="823">
        <v>38.167999999999999</v>
      </c>
      <c r="CF68" s="823">
        <v>37.238999999999997</v>
      </c>
      <c r="CG68" s="823">
        <v>37.293999999999997</v>
      </c>
      <c r="CH68" s="823">
        <v>41.408000000000001</v>
      </c>
      <c r="CI68" s="823">
        <v>40.17</v>
      </c>
      <c r="CJ68" s="823">
        <v>38.511000000000003</v>
      </c>
      <c r="CK68" s="823">
        <v>41.473999999999997</v>
      </c>
      <c r="CL68" s="823">
        <v>46.280999999999999</v>
      </c>
      <c r="CM68" s="823">
        <v>51.207000000000001</v>
      </c>
      <c r="CN68" s="823">
        <v>45.579000000000001</v>
      </c>
      <c r="CO68" s="823">
        <v>48.826000000000001</v>
      </c>
      <c r="CP68" s="823">
        <v>46.683999999999997</v>
      </c>
      <c r="CQ68" s="823">
        <v>45.411000000000001</v>
      </c>
      <c r="CR68" s="823">
        <v>43.353000000000002</v>
      </c>
      <c r="CS68" s="823">
        <v>46.982999999999997</v>
      </c>
      <c r="CT68" s="823">
        <v>49.134999999999998</v>
      </c>
      <c r="CU68" s="823">
        <v>51.73</v>
      </c>
      <c r="CV68" s="823">
        <v>50.365000000000002</v>
      </c>
      <c r="CW68" s="823">
        <v>49.481000000000002</v>
      </c>
      <c r="CX68" s="823">
        <v>46.140999999999998</v>
      </c>
      <c r="CY68" s="66"/>
      <c r="CZ68" s="66"/>
      <c r="DA68" s="66"/>
      <c r="DB68" s="66"/>
      <c r="DC68" s="66"/>
      <c r="DD68" s="66"/>
      <c r="DE68" s="66"/>
    </row>
    <row r="69" spans="1:109" s="830" customFormat="1" x14ac:dyDescent="0.2">
      <c r="A69" s="834" t="s">
        <v>1163</v>
      </c>
      <c r="B69" s="833"/>
      <c r="C69" s="799"/>
      <c r="D69" s="799"/>
      <c r="E69" s="799"/>
      <c r="F69" s="799"/>
      <c r="AU69" s="799"/>
      <c r="AV69" s="799"/>
      <c r="AW69" s="799"/>
      <c r="AX69" s="799"/>
      <c r="AY69" s="799"/>
      <c r="AZ69" s="799"/>
      <c r="BA69" s="799"/>
      <c r="BB69" s="799"/>
      <c r="BC69" s="799"/>
      <c r="BD69" s="799"/>
      <c r="BE69" s="799"/>
      <c r="BF69" s="799"/>
      <c r="BG69" s="799"/>
      <c r="BH69" s="799"/>
      <c r="BI69" s="799"/>
      <c r="BJ69" s="799"/>
      <c r="BK69" s="799"/>
      <c r="BL69" s="799"/>
      <c r="BM69" s="799"/>
      <c r="BN69" s="799"/>
      <c r="BO69" s="823">
        <v>13.221</v>
      </c>
      <c r="BP69" s="823">
        <v>12.743</v>
      </c>
      <c r="BQ69" s="823">
        <v>12.178000000000001</v>
      </c>
      <c r="BR69" s="823">
        <v>12.555999999999999</v>
      </c>
      <c r="BS69" s="823">
        <v>12.715999999999999</v>
      </c>
      <c r="BT69" s="823">
        <v>13.063000000000001</v>
      </c>
      <c r="BU69" s="823">
        <v>14.597</v>
      </c>
      <c r="BV69" s="823">
        <v>14.321999999999999</v>
      </c>
      <c r="BW69" s="823">
        <v>14.635999999999999</v>
      </c>
      <c r="BX69" s="823">
        <v>15.013</v>
      </c>
      <c r="BY69" s="823">
        <v>14.749000000000001</v>
      </c>
      <c r="BZ69" s="823">
        <v>15.162000000000001</v>
      </c>
      <c r="CA69" s="823">
        <v>15.034000000000001</v>
      </c>
      <c r="CB69" s="823">
        <v>14.625999999999999</v>
      </c>
      <c r="CC69" s="823">
        <v>12.451000000000001</v>
      </c>
      <c r="CD69" s="823">
        <v>13.445</v>
      </c>
      <c r="CE69" s="823">
        <v>14.093999999999999</v>
      </c>
      <c r="CF69" s="823">
        <v>13.81</v>
      </c>
      <c r="CG69" s="823">
        <v>13.968</v>
      </c>
      <c r="CH69" s="823">
        <v>16.378</v>
      </c>
      <c r="CI69" s="823">
        <v>16.007000000000001</v>
      </c>
      <c r="CJ69" s="823">
        <v>11.602</v>
      </c>
      <c r="CK69" s="823">
        <v>12.272</v>
      </c>
      <c r="CL69" s="823">
        <v>9.1159999999999997</v>
      </c>
      <c r="CM69" s="823">
        <v>14.286</v>
      </c>
      <c r="CN69" s="823">
        <v>14.016999999999999</v>
      </c>
      <c r="CO69" s="823">
        <v>13.513999999999999</v>
      </c>
      <c r="CP69" s="823">
        <v>14.01</v>
      </c>
      <c r="CQ69" s="823">
        <v>8.1590000000000007</v>
      </c>
      <c r="CR69" s="823">
        <v>11.057</v>
      </c>
      <c r="CS69" s="823">
        <v>13.404</v>
      </c>
      <c r="CT69" s="823">
        <v>15.946</v>
      </c>
      <c r="CU69" s="823">
        <v>17.984000000000002</v>
      </c>
      <c r="CV69" s="823">
        <v>17.23</v>
      </c>
      <c r="CW69" s="823">
        <v>17.417000000000002</v>
      </c>
      <c r="CX69" s="823">
        <v>12.159000000000001</v>
      </c>
      <c r="CY69" s="66"/>
      <c r="CZ69" s="66"/>
      <c r="DA69" s="66"/>
      <c r="DB69" s="66"/>
      <c r="DC69" s="66"/>
      <c r="DD69" s="66"/>
      <c r="DE69" s="66"/>
    </row>
    <row r="70" spans="1:109" s="830" customFormat="1" x14ac:dyDescent="0.2">
      <c r="A70" s="834" t="s">
        <v>1164</v>
      </c>
      <c r="B70" s="833"/>
      <c r="C70" s="799"/>
      <c r="D70" s="799"/>
      <c r="E70" s="799"/>
      <c r="F70" s="799"/>
      <c r="AU70" s="799"/>
      <c r="AV70" s="799"/>
      <c r="AW70" s="799"/>
      <c r="AX70" s="799"/>
      <c r="AY70" s="799"/>
      <c r="AZ70" s="799"/>
      <c r="BA70" s="799"/>
      <c r="BB70" s="799"/>
      <c r="BC70" s="799"/>
      <c r="BD70" s="799"/>
      <c r="BE70" s="799"/>
      <c r="BF70" s="799"/>
      <c r="BG70" s="799"/>
      <c r="BH70" s="799"/>
      <c r="BI70" s="799"/>
      <c r="BJ70" s="799"/>
      <c r="BK70" s="799"/>
      <c r="BL70" s="799"/>
      <c r="BM70" s="799"/>
      <c r="BN70" s="799"/>
      <c r="BO70" s="823">
        <v>18.184999999999999</v>
      </c>
      <c r="BP70" s="823">
        <v>19.007000000000001</v>
      </c>
      <c r="BQ70" s="823">
        <v>19.742999999999999</v>
      </c>
      <c r="BR70" s="823">
        <v>21.234999999999999</v>
      </c>
      <c r="BS70" s="823">
        <v>20.625</v>
      </c>
      <c r="BT70" s="823">
        <v>20.411999999999999</v>
      </c>
      <c r="BU70" s="823">
        <v>20.596</v>
      </c>
      <c r="BV70" s="823">
        <v>22.34</v>
      </c>
      <c r="BW70" s="823">
        <v>22.474</v>
      </c>
      <c r="BX70" s="823">
        <v>23.413</v>
      </c>
      <c r="BY70" s="823">
        <v>23.259</v>
      </c>
      <c r="BZ70" s="823">
        <v>23.789000000000001</v>
      </c>
      <c r="CA70" s="823">
        <v>22.488</v>
      </c>
      <c r="CB70" s="823">
        <v>21.844999999999999</v>
      </c>
      <c r="CC70" s="823">
        <v>22.466000000000001</v>
      </c>
      <c r="CD70" s="823">
        <v>24.489000000000001</v>
      </c>
      <c r="CE70" s="823">
        <v>24.067</v>
      </c>
      <c r="CF70" s="823">
        <v>23.428000000000001</v>
      </c>
      <c r="CG70" s="823">
        <v>23.326000000000001</v>
      </c>
      <c r="CH70" s="823">
        <v>25.027999999999999</v>
      </c>
      <c r="CI70" s="823">
        <v>24.137</v>
      </c>
      <c r="CJ70" s="823">
        <v>26.908999999999999</v>
      </c>
      <c r="CK70" s="823">
        <v>29.202000000000002</v>
      </c>
      <c r="CL70" s="823">
        <v>37.164999999999999</v>
      </c>
      <c r="CM70" s="823">
        <v>36.920999999999999</v>
      </c>
      <c r="CN70" s="823">
        <v>31.562000000000001</v>
      </c>
      <c r="CO70" s="823">
        <v>35.311999999999998</v>
      </c>
      <c r="CP70" s="823">
        <v>32.673999999999999</v>
      </c>
      <c r="CQ70" s="823">
        <v>37.252000000000002</v>
      </c>
      <c r="CR70" s="823">
        <v>32.295999999999999</v>
      </c>
      <c r="CS70" s="823">
        <v>33.579000000000001</v>
      </c>
      <c r="CT70" s="823">
        <v>33.189</v>
      </c>
      <c r="CU70" s="823">
        <v>33.746000000000002</v>
      </c>
      <c r="CV70" s="823">
        <v>33.134999999999998</v>
      </c>
      <c r="CW70" s="823">
        <v>32.064</v>
      </c>
      <c r="CX70" s="823">
        <v>33.981999999999999</v>
      </c>
      <c r="CY70" s="66"/>
      <c r="CZ70" s="66"/>
      <c r="DA70" s="66"/>
      <c r="DB70" s="66"/>
      <c r="DC70" s="66"/>
      <c r="DD70" s="66"/>
      <c r="DE70" s="66"/>
    </row>
    <row r="71" spans="1:109" s="830" customFormat="1" x14ac:dyDescent="0.2">
      <c r="A71" s="833" t="s">
        <v>1165</v>
      </c>
      <c r="B71" s="833"/>
      <c r="C71" s="799"/>
      <c r="D71" s="799"/>
      <c r="E71" s="799"/>
      <c r="F71" s="799"/>
      <c r="AU71" s="799"/>
      <c r="AV71" s="799"/>
      <c r="AW71" s="799"/>
      <c r="AX71" s="799"/>
      <c r="AY71" s="799"/>
      <c r="AZ71" s="799"/>
      <c r="BA71" s="799"/>
      <c r="BB71" s="799"/>
      <c r="BC71" s="799"/>
      <c r="BD71" s="799"/>
      <c r="BE71" s="799"/>
      <c r="BF71" s="799"/>
      <c r="BG71" s="799"/>
      <c r="BH71" s="799"/>
      <c r="BI71" s="799"/>
      <c r="BJ71" s="799"/>
      <c r="BK71" s="799"/>
      <c r="BL71" s="799"/>
      <c r="BM71" s="799"/>
      <c r="BN71" s="799"/>
      <c r="BO71" s="823">
        <v>17.687000000000001</v>
      </c>
      <c r="BP71" s="823">
        <v>17.756</v>
      </c>
      <c r="BQ71" s="823">
        <v>18.983000000000001</v>
      </c>
      <c r="BR71" s="823">
        <v>18.946999999999999</v>
      </c>
      <c r="BS71" s="823">
        <v>18.507000000000001</v>
      </c>
      <c r="BT71" s="823">
        <v>18.853999999999999</v>
      </c>
      <c r="BU71" s="823">
        <v>16.335000000000001</v>
      </c>
      <c r="BV71" s="823">
        <v>16.303999999999998</v>
      </c>
      <c r="BW71" s="823">
        <v>15.897</v>
      </c>
      <c r="BX71" s="823">
        <v>15.96</v>
      </c>
      <c r="BY71" s="823">
        <v>16.167000000000002</v>
      </c>
      <c r="BZ71" s="823">
        <v>16.231999999999999</v>
      </c>
      <c r="CA71" s="823">
        <v>15.897</v>
      </c>
      <c r="CB71" s="823">
        <v>15.96</v>
      </c>
      <c r="CC71" s="823">
        <v>16.167000000000002</v>
      </c>
      <c r="CD71" s="823">
        <v>16.231999999999999</v>
      </c>
      <c r="CE71" s="823">
        <v>18.024000000000001</v>
      </c>
      <c r="CF71" s="823">
        <v>18.015000000000001</v>
      </c>
      <c r="CG71" s="823">
        <v>19.126999999999999</v>
      </c>
      <c r="CH71" s="823">
        <v>19.443000000000001</v>
      </c>
      <c r="CI71" s="823">
        <v>20.423999999999999</v>
      </c>
      <c r="CJ71" s="823">
        <v>23.850999999999999</v>
      </c>
      <c r="CK71" s="823">
        <v>26.591000000000001</v>
      </c>
      <c r="CL71" s="823">
        <v>31.335000000000001</v>
      </c>
      <c r="CM71" s="823">
        <v>25.76</v>
      </c>
      <c r="CN71" s="823">
        <v>29.393999999999998</v>
      </c>
      <c r="CO71" s="823">
        <v>23.382999999999999</v>
      </c>
      <c r="CP71" s="823">
        <v>27.945</v>
      </c>
      <c r="CQ71" s="823">
        <v>28.402000000000001</v>
      </c>
      <c r="CR71" s="823">
        <v>28.495000000000001</v>
      </c>
      <c r="CS71" s="823">
        <v>26.41</v>
      </c>
      <c r="CT71" s="823">
        <v>21.718</v>
      </c>
      <c r="CU71" s="823">
        <v>22.088000000000001</v>
      </c>
      <c r="CV71" s="823">
        <v>23.324999999999999</v>
      </c>
      <c r="CW71" s="823">
        <v>22.905000000000001</v>
      </c>
      <c r="CX71" s="823">
        <v>25.885999999999999</v>
      </c>
      <c r="CY71" s="66"/>
      <c r="CZ71" s="66"/>
      <c r="DA71" s="66"/>
      <c r="DB71" s="66"/>
      <c r="DC71" s="66"/>
      <c r="DD71" s="66"/>
      <c r="DE71" s="66"/>
    </row>
    <row r="72" spans="1:109" s="830" customFormat="1" x14ac:dyDescent="0.2">
      <c r="A72" s="832" t="s">
        <v>1166</v>
      </c>
      <c r="B72" s="832"/>
      <c r="C72" s="799"/>
      <c r="D72" s="799"/>
      <c r="E72" s="799"/>
      <c r="F72" s="799"/>
      <c r="AU72" s="799"/>
      <c r="AV72" s="799"/>
      <c r="AW72" s="799"/>
      <c r="AX72" s="799"/>
      <c r="AY72" s="799"/>
      <c r="AZ72" s="799"/>
      <c r="BA72" s="799"/>
      <c r="BB72" s="799"/>
      <c r="BC72" s="799"/>
      <c r="BD72" s="799"/>
      <c r="BE72" s="799"/>
      <c r="BF72" s="799"/>
      <c r="BG72" s="799"/>
      <c r="BH72" s="799"/>
      <c r="BI72" s="799"/>
      <c r="BJ72" s="799"/>
      <c r="BK72" s="799"/>
      <c r="BL72" s="799"/>
      <c r="BM72" s="799"/>
      <c r="BN72" s="799"/>
      <c r="BO72" s="823">
        <v>6.2439999999999998</v>
      </c>
      <c r="BP72" s="823">
        <v>6.4260000000000002</v>
      </c>
      <c r="BQ72" s="823">
        <v>6.5609999999999999</v>
      </c>
      <c r="BR72" s="823">
        <v>7.05</v>
      </c>
      <c r="BS72" s="823">
        <v>7.1929999999999996</v>
      </c>
      <c r="BT72" s="823">
        <v>7.1130000000000004</v>
      </c>
      <c r="BU72" s="823">
        <v>7.1040000000000001</v>
      </c>
      <c r="BV72" s="823">
        <v>6.5339999999999998</v>
      </c>
      <c r="BW72" s="823">
        <v>6.5620000000000003</v>
      </c>
      <c r="BX72" s="823">
        <v>6.7290000000000001</v>
      </c>
      <c r="BY72" s="823">
        <v>6.7779999999999996</v>
      </c>
      <c r="BZ72" s="823">
        <v>6.8179999999999996</v>
      </c>
      <c r="CA72" s="823">
        <v>6.5620000000000003</v>
      </c>
      <c r="CB72" s="823">
        <v>6.7290000000000001</v>
      </c>
      <c r="CC72" s="823">
        <v>6.7779999999999996</v>
      </c>
      <c r="CD72" s="823">
        <v>6.8179999999999996</v>
      </c>
      <c r="CE72" s="823">
        <v>6.6340000000000003</v>
      </c>
      <c r="CF72" s="823">
        <v>6.6239999999999997</v>
      </c>
      <c r="CG72" s="823">
        <v>6.6529999999999996</v>
      </c>
      <c r="CH72" s="823">
        <v>6.6310000000000002</v>
      </c>
      <c r="CI72" s="823">
        <v>6.64</v>
      </c>
      <c r="CJ72" s="823">
        <v>6.71</v>
      </c>
      <c r="CK72" s="823">
        <v>6.7350000000000003</v>
      </c>
      <c r="CL72" s="823">
        <v>6.7329999999999997</v>
      </c>
      <c r="CM72" s="823">
        <v>6.7839999999999998</v>
      </c>
      <c r="CN72" s="823">
        <v>6.81</v>
      </c>
      <c r="CO72" s="823">
        <v>6.8129999999999997</v>
      </c>
      <c r="CP72" s="823">
        <v>6.907</v>
      </c>
      <c r="CQ72" s="823">
        <v>6.9889999999999999</v>
      </c>
      <c r="CR72" s="823">
        <v>7.0389999999999997</v>
      </c>
      <c r="CS72" s="823">
        <v>7.032</v>
      </c>
      <c r="CT72" s="823">
        <v>7.0720000000000001</v>
      </c>
      <c r="CU72" s="823">
        <v>7.1040000000000001</v>
      </c>
      <c r="CV72" s="823">
        <v>7.274</v>
      </c>
      <c r="CW72" s="823">
        <v>7.2249999999999996</v>
      </c>
      <c r="CX72" s="823">
        <v>7.2679999999999998</v>
      </c>
      <c r="CY72" s="66"/>
      <c r="CZ72" s="66"/>
      <c r="DA72" s="66"/>
      <c r="DB72" s="66"/>
      <c r="DC72" s="66"/>
      <c r="DD72" s="66"/>
      <c r="DE72" s="66"/>
    </row>
    <row r="73" spans="1:109" s="830" customFormat="1" x14ac:dyDescent="0.2">
      <c r="A73" s="832" t="s">
        <v>1167</v>
      </c>
      <c r="B73" s="832"/>
      <c r="C73" s="799"/>
      <c r="D73" s="799"/>
      <c r="E73" s="799"/>
      <c r="F73" s="799"/>
      <c r="AU73" s="799"/>
      <c r="AV73" s="799"/>
      <c r="AW73" s="799"/>
      <c r="AX73" s="799"/>
      <c r="AY73" s="799"/>
      <c r="AZ73" s="799"/>
      <c r="BA73" s="799"/>
      <c r="BB73" s="799"/>
      <c r="BC73" s="799"/>
      <c r="BD73" s="799"/>
      <c r="BE73" s="799"/>
      <c r="BF73" s="799"/>
      <c r="BG73" s="799"/>
      <c r="BH73" s="799"/>
      <c r="BI73" s="799"/>
      <c r="BJ73" s="799"/>
      <c r="BK73" s="799"/>
      <c r="BL73" s="799"/>
      <c r="BM73" s="799"/>
      <c r="BN73" s="799"/>
      <c r="BO73" s="823">
        <v>0.875</v>
      </c>
      <c r="BP73" s="823">
        <v>0.83899999999999997</v>
      </c>
      <c r="BQ73" s="823">
        <v>0.85199999999999998</v>
      </c>
      <c r="BR73" s="823">
        <v>1.145</v>
      </c>
      <c r="BS73" s="823">
        <v>0.79200000000000004</v>
      </c>
      <c r="BT73" s="823">
        <v>0.73199999999999998</v>
      </c>
      <c r="BU73" s="823">
        <v>0.625</v>
      </c>
      <c r="BV73" s="823">
        <v>0.97199999999999998</v>
      </c>
      <c r="BW73" s="823">
        <v>0.98899999999999999</v>
      </c>
      <c r="BX73" s="823">
        <v>1.0580000000000001</v>
      </c>
      <c r="BY73" s="823">
        <v>0.90600000000000003</v>
      </c>
      <c r="BZ73" s="823">
        <v>0.88900000000000001</v>
      </c>
      <c r="CA73" s="823">
        <v>0.98899999999999999</v>
      </c>
      <c r="CB73" s="823">
        <v>1.0580000000000001</v>
      </c>
      <c r="CC73" s="823">
        <v>0.90600000000000003</v>
      </c>
      <c r="CD73" s="823">
        <v>0.88900000000000001</v>
      </c>
      <c r="CE73" s="823">
        <v>0.83699999999999997</v>
      </c>
      <c r="CF73" s="823">
        <v>0.89300000000000002</v>
      </c>
      <c r="CG73" s="823">
        <v>0.81699999999999995</v>
      </c>
      <c r="CH73" s="823">
        <v>0.77400000000000002</v>
      </c>
      <c r="CI73" s="823">
        <v>1.6779999999999999</v>
      </c>
      <c r="CJ73" s="823">
        <v>0.84799999999999998</v>
      </c>
      <c r="CK73" s="823">
        <v>0.82199999999999995</v>
      </c>
      <c r="CL73" s="823">
        <v>0.72399999999999998</v>
      </c>
      <c r="CM73" s="823">
        <v>1.496</v>
      </c>
      <c r="CN73" s="823">
        <v>0.85399999999999998</v>
      </c>
      <c r="CO73" s="823">
        <v>0.76500000000000001</v>
      </c>
      <c r="CP73" s="823">
        <v>0.80200000000000005</v>
      </c>
      <c r="CQ73" s="823">
        <v>0.84699999999999998</v>
      </c>
      <c r="CR73" s="823">
        <v>0.82299999999999995</v>
      </c>
      <c r="CS73" s="823">
        <v>0.84199999999999997</v>
      </c>
      <c r="CT73" s="823">
        <v>0.89100000000000001</v>
      </c>
      <c r="CU73" s="823">
        <v>1.0009999999999999</v>
      </c>
      <c r="CV73" s="823">
        <v>0.99299999999999999</v>
      </c>
      <c r="CW73" s="823">
        <v>1.0069999999999999</v>
      </c>
      <c r="CX73" s="823">
        <v>1.0629999999999999</v>
      </c>
      <c r="CY73" s="66"/>
      <c r="CZ73" s="66"/>
      <c r="DA73" s="66"/>
      <c r="DB73" s="66"/>
      <c r="DC73" s="66"/>
      <c r="DD73" s="66"/>
      <c r="DE73" s="66"/>
    </row>
    <row r="74" spans="1:109" s="830" customFormat="1" x14ac:dyDescent="0.2">
      <c r="A74" s="835" t="s">
        <v>1168</v>
      </c>
      <c r="B74" s="835"/>
      <c r="C74" s="799"/>
      <c r="D74" s="799"/>
      <c r="E74" s="799"/>
      <c r="F74" s="799"/>
      <c r="AU74" s="799"/>
      <c r="AV74" s="799"/>
      <c r="AW74" s="799"/>
      <c r="AX74" s="799"/>
      <c r="AY74" s="799"/>
      <c r="AZ74" s="799"/>
      <c r="BA74" s="799"/>
      <c r="BB74" s="799"/>
      <c r="BC74" s="799"/>
      <c r="BD74" s="799"/>
      <c r="BE74" s="799"/>
      <c r="BF74" s="799"/>
      <c r="BG74" s="799"/>
      <c r="BH74" s="799"/>
      <c r="BI74" s="799"/>
      <c r="BJ74" s="799"/>
      <c r="BK74" s="799"/>
      <c r="BL74" s="799"/>
      <c r="BM74" s="799"/>
      <c r="BN74" s="799"/>
      <c r="BO74" s="823">
        <v>167.767</v>
      </c>
      <c r="BP74" s="823">
        <v>171.38800000000001</v>
      </c>
      <c r="BQ74" s="823">
        <v>178.416</v>
      </c>
      <c r="BR74" s="823">
        <v>180.45599999999999</v>
      </c>
      <c r="BS74" s="823">
        <v>188.06100000000001</v>
      </c>
      <c r="BT74" s="823">
        <v>182.47399999999999</v>
      </c>
      <c r="BU74" s="823">
        <v>190.05699999999999</v>
      </c>
      <c r="BV74" s="823">
        <v>196.19800000000001</v>
      </c>
      <c r="BW74" s="823">
        <v>213.625</v>
      </c>
      <c r="BX74" s="823">
        <v>218.422</v>
      </c>
      <c r="BY74" s="823">
        <v>228.08699999999999</v>
      </c>
      <c r="BZ74" s="823">
        <v>218.667</v>
      </c>
      <c r="CA74" s="823">
        <v>213.625</v>
      </c>
      <c r="CB74" s="823">
        <v>218.422</v>
      </c>
      <c r="CC74" s="823">
        <v>228.08699999999999</v>
      </c>
      <c r="CD74" s="823">
        <v>218.667</v>
      </c>
      <c r="CE74" s="823">
        <v>251.38300000000001</v>
      </c>
      <c r="CF74" s="823">
        <v>257.14800000000002</v>
      </c>
      <c r="CG74" s="823">
        <v>262.935</v>
      </c>
      <c r="CH74" s="823">
        <v>270.39499999999998</v>
      </c>
      <c r="CI74" s="823">
        <v>262.89699999999999</v>
      </c>
      <c r="CJ74" s="823">
        <v>274.47500000000002</v>
      </c>
      <c r="CK74" s="823">
        <v>281.10500000000002</v>
      </c>
      <c r="CL74" s="823">
        <v>263.33199999999999</v>
      </c>
      <c r="CM74" s="823">
        <v>283.08199999999999</v>
      </c>
      <c r="CN74" s="823">
        <v>293.25599999999997</v>
      </c>
      <c r="CO74" s="823">
        <v>288.37299999999999</v>
      </c>
      <c r="CP74" s="823">
        <v>313.91399999999999</v>
      </c>
      <c r="CQ74" s="823">
        <v>318.072</v>
      </c>
      <c r="CR74" s="823">
        <v>340.77699999999999</v>
      </c>
      <c r="CS74" s="823">
        <v>351.18299999999999</v>
      </c>
      <c r="CT74" s="823">
        <v>333.85500000000002</v>
      </c>
      <c r="CU74" s="823">
        <v>341.68299999999999</v>
      </c>
      <c r="CV74" s="823">
        <v>371.42099999999999</v>
      </c>
      <c r="CW74" s="823">
        <v>369.51600000000002</v>
      </c>
      <c r="CX74" s="823">
        <v>362.21300000000002</v>
      </c>
      <c r="CY74" s="66"/>
      <c r="CZ74" s="66"/>
      <c r="DA74" s="66"/>
      <c r="DB74" s="66"/>
      <c r="DC74" s="66"/>
      <c r="DD74" s="66"/>
      <c r="DE74" s="66"/>
    </row>
    <row r="75" spans="1:109" s="830" customFormat="1" ht="20.100000000000001" customHeight="1" x14ac:dyDescent="0.2">
      <c r="A75" s="829" t="s">
        <v>379</v>
      </c>
      <c r="B75" s="829"/>
      <c r="C75" s="799"/>
      <c r="D75" s="799"/>
      <c r="E75" s="799"/>
      <c r="F75" s="799"/>
      <c r="AU75" s="799"/>
      <c r="AV75" s="799"/>
      <c r="AW75" s="799"/>
      <c r="AX75" s="799"/>
      <c r="AY75" s="799"/>
      <c r="AZ75" s="799"/>
      <c r="BA75" s="799"/>
      <c r="BB75" s="799"/>
      <c r="BC75" s="799"/>
      <c r="BD75" s="799"/>
      <c r="BE75" s="799"/>
      <c r="BF75" s="799"/>
      <c r="BG75" s="799"/>
      <c r="BH75" s="799"/>
      <c r="BI75" s="799"/>
      <c r="BJ75" s="799"/>
      <c r="BK75" s="799"/>
      <c r="BL75" s="799"/>
      <c r="BM75" s="799"/>
      <c r="BN75" s="799"/>
      <c r="BO75" s="823"/>
      <c r="BP75" s="823"/>
      <c r="BQ75" s="823"/>
      <c r="BR75" s="823"/>
      <c r="BS75" s="823"/>
      <c r="BT75" s="823"/>
      <c r="BU75" s="823"/>
      <c r="BV75" s="823"/>
      <c r="BW75" s="823"/>
      <c r="BX75" s="823"/>
      <c r="BY75" s="823"/>
      <c r="BZ75" s="823"/>
      <c r="CA75" s="823"/>
      <c r="CB75" s="823"/>
      <c r="CC75" s="823"/>
      <c r="CD75" s="823"/>
      <c r="CE75" s="823"/>
      <c r="CF75" s="823"/>
      <c r="CG75" s="823"/>
      <c r="CH75" s="823"/>
      <c r="CI75" s="823"/>
      <c r="CJ75" s="823"/>
      <c r="CK75" s="823"/>
      <c r="CL75" s="823"/>
      <c r="CM75" s="823"/>
      <c r="CN75" s="823"/>
      <c r="CO75" s="823"/>
      <c r="CP75" s="823"/>
      <c r="CQ75" s="823"/>
      <c r="CR75" s="823"/>
      <c r="CS75" s="823"/>
      <c r="CT75" s="823">
        <v>0</v>
      </c>
      <c r="CU75" s="823">
        <v>0</v>
      </c>
      <c r="CV75" s="823">
        <v>0</v>
      </c>
      <c r="CW75" s="823">
        <v>0</v>
      </c>
      <c r="CX75" s="823">
        <v>0</v>
      </c>
    </row>
    <row r="76" spans="1:109" s="830" customFormat="1" x14ac:dyDescent="0.2">
      <c r="A76" s="836" t="s">
        <v>492</v>
      </c>
      <c r="B76" s="836"/>
      <c r="C76" s="799"/>
      <c r="D76" s="799"/>
      <c r="E76" s="799"/>
      <c r="F76" s="799"/>
      <c r="AU76" s="799"/>
      <c r="AV76" s="799"/>
      <c r="AW76" s="799"/>
      <c r="AX76" s="799"/>
      <c r="AY76" s="799"/>
      <c r="AZ76" s="799"/>
      <c r="BA76" s="799"/>
      <c r="BB76" s="799"/>
      <c r="BC76" s="799"/>
      <c r="BD76" s="799"/>
      <c r="BE76" s="799"/>
      <c r="BF76" s="799"/>
      <c r="BG76" s="799"/>
      <c r="BH76" s="799"/>
      <c r="BI76" s="799"/>
      <c r="BJ76" s="799"/>
      <c r="BK76" s="799"/>
      <c r="BL76" s="799"/>
      <c r="BM76" s="799"/>
      <c r="BN76" s="799"/>
      <c r="BO76" s="823">
        <v>145.19200000000001</v>
      </c>
      <c r="BP76" s="823">
        <v>148.97800000000001</v>
      </c>
      <c r="BQ76" s="823">
        <v>154.114</v>
      </c>
      <c r="BR76" s="823">
        <v>157.25200000000001</v>
      </c>
      <c r="BS76" s="823">
        <v>164.238</v>
      </c>
      <c r="BT76" s="823">
        <v>159.05699999999999</v>
      </c>
      <c r="BU76" s="823">
        <v>166.208</v>
      </c>
      <c r="BV76" s="823">
        <v>172.34200000000001</v>
      </c>
      <c r="BW76" s="823">
        <v>189.49</v>
      </c>
      <c r="BX76" s="823">
        <v>194.422</v>
      </c>
      <c r="BY76" s="823">
        <v>204.34899999999999</v>
      </c>
      <c r="BZ76" s="823">
        <v>194.33199999999999</v>
      </c>
      <c r="CA76" s="823">
        <v>189.49</v>
      </c>
      <c r="CB76" s="823">
        <v>194.422</v>
      </c>
      <c r="CC76" s="823">
        <v>204.34899999999999</v>
      </c>
      <c r="CD76" s="823">
        <v>194.33199999999999</v>
      </c>
      <c r="CE76" s="823">
        <v>226.15100000000001</v>
      </c>
      <c r="CF76" s="823">
        <v>232.084</v>
      </c>
      <c r="CG76" s="823">
        <v>237.297</v>
      </c>
      <c r="CH76" s="823">
        <v>243.929</v>
      </c>
      <c r="CI76" s="823">
        <v>235.43600000000001</v>
      </c>
      <c r="CJ76" s="823">
        <v>247.041</v>
      </c>
      <c r="CK76" s="823">
        <v>252.959</v>
      </c>
      <c r="CL76" s="823">
        <v>234.21700000000001</v>
      </c>
      <c r="CM76" s="823">
        <v>253.33199999999999</v>
      </c>
      <c r="CN76" s="823">
        <v>263.90199999999999</v>
      </c>
      <c r="CO76" s="823">
        <v>258.32600000000002</v>
      </c>
      <c r="CP76" s="823">
        <v>283.846</v>
      </c>
      <c r="CQ76" s="823">
        <v>288.66899999999998</v>
      </c>
      <c r="CR76" s="823">
        <v>312.065</v>
      </c>
      <c r="CS76" s="823">
        <v>319.608</v>
      </c>
      <c r="CT76" s="823">
        <v>298.00299999999999</v>
      </c>
      <c r="CU76" s="823">
        <v>309.95999999999998</v>
      </c>
      <c r="CV76" s="823">
        <v>339.34203000000002</v>
      </c>
      <c r="CW76" s="823">
        <v>335.71</v>
      </c>
      <c r="CX76" s="823">
        <v>326.32</v>
      </c>
    </row>
    <row r="77" spans="1:109" s="830" customFormat="1" x14ac:dyDescent="0.2">
      <c r="A77" s="833" t="s">
        <v>1169</v>
      </c>
      <c r="B77" s="833"/>
      <c r="C77" s="799"/>
      <c r="D77" s="799"/>
      <c r="E77" s="799"/>
      <c r="F77" s="799"/>
      <c r="AU77" s="799"/>
      <c r="AV77" s="799"/>
      <c r="AW77" s="799"/>
      <c r="AX77" s="799"/>
      <c r="AY77" s="799"/>
      <c r="AZ77" s="799"/>
      <c r="BA77" s="799"/>
      <c r="BB77" s="799"/>
      <c r="BC77" s="799"/>
      <c r="BD77" s="799"/>
      <c r="BE77" s="799"/>
      <c r="BF77" s="799"/>
      <c r="BG77" s="799"/>
      <c r="BH77" s="799"/>
      <c r="BI77" s="799"/>
      <c r="BJ77" s="799"/>
      <c r="BK77" s="799"/>
      <c r="BL77" s="799"/>
      <c r="BM77" s="799"/>
      <c r="BN77" s="799"/>
      <c r="BO77" s="823">
        <v>26.114999999999998</v>
      </c>
      <c r="BP77" s="823">
        <v>31.648</v>
      </c>
      <c r="BQ77" s="823">
        <v>28.966999999999999</v>
      </c>
      <c r="BR77" s="823">
        <v>31.652999999999999</v>
      </c>
      <c r="BS77" s="823">
        <v>36.72</v>
      </c>
      <c r="BT77" s="823">
        <v>35.793999999999997</v>
      </c>
      <c r="BU77" s="823">
        <v>37.180999999999997</v>
      </c>
      <c r="BV77" s="823">
        <v>45.692999999999998</v>
      </c>
      <c r="BW77" s="823">
        <v>48.847999999999999</v>
      </c>
      <c r="BX77" s="823">
        <v>52.896999999999998</v>
      </c>
      <c r="BY77" s="823">
        <v>62.125999999999998</v>
      </c>
      <c r="BZ77" s="823">
        <v>51.082999999999998</v>
      </c>
      <c r="CA77" s="823">
        <v>48.847999999999999</v>
      </c>
      <c r="CB77" s="823">
        <v>52.896999999999998</v>
      </c>
      <c r="CC77" s="823">
        <v>62.125999999999998</v>
      </c>
      <c r="CD77" s="823">
        <v>51.082999999999998</v>
      </c>
      <c r="CE77" s="823">
        <v>24.58</v>
      </c>
      <c r="CF77" s="823">
        <v>27.210999999999999</v>
      </c>
      <c r="CG77" s="823">
        <v>33.96</v>
      </c>
      <c r="CH77" s="823">
        <v>36.802</v>
      </c>
      <c r="CI77" s="823">
        <v>34.412999999999997</v>
      </c>
      <c r="CJ77" s="823">
        <v>43.411999999999999</v>
      </c>
      <c r="CK77" s="823">
        <v>57.893999999999998</v>
      </c>
      <c r="CL77" s="823">
        <v>40.966000000000001</v>
      </c>
      <c r="CM77" s="823">
        <v>50.249000000000002</v>
      </c>
      <c r="CN77" s="823">
        <v>61.695999999999998</v>
      </c>
      <c r="CO77" s="823">
        <v>62.194000000000003</v>
      </c>
      <c r="CP77" s="823">
        <v>54.835000000000001</v>
      </c>
      <c r="CQ77" s="823">
        <v>52.021000000000001</v>
      </c>
      <c r="CR77" s="823">
        <v>63.829000000000001</v>
      </c>
      <c r="CS77" s="823">
        <v>60.185000000000002</v>
      </c>
      <c r="CT77" s="823">
        <v>46.826999999999998</v>
      </c>
      <c r="CU77" s="823">
        <v>50.942999999999998</v>
      </c>
      <c r="CV77" s="823">
        <v>59.152670000000001</v>
      </c>
      <c r="CW77" s="823">
        <v>71.367000000000004</v>
      </c>
      <c r="CX77" s="823">
        <v>72.397000000000006</v>
      </c>
    </row>
    <row r="78" spans="1:109" s="830" customFormat="1" x14ac:dyDescent="0.2">
      <c r="A78" s="833" t="s">
        <v>1170</v>
      </c>
      <c r="B78" s="833"/>
      <c r="C78" s="799"/>
      <c r="D78" s="799"/>
      <c r="E78" s="799"/>
      <c r="F78" s="799"/>
      <c r="AU78" s="799"/>
      <c r="AV78" s="799"/>
      <c r="AW78" s="799"/>
      <c r="AX78" s="799"/>
      <c r="AY78" s="799"/>
      <c r="AZ78" s="799"/>
      <c r="BA78" s="799"/>
      <c r="BB78" s="799"/>
      <c r="BC78" s="799"/>
      <c r="BD78" s="799"/>
      <c r="BE78" s="799"/>
      <c r="BF78" s="799"/>
      <c r="BG78" s="799"/>
      <c r="BH78" s="799"/>
      <c r="BI78" s="799"/>
      <c r="BJ78" s="799"/>
      <c r="BK78" s="799"/>
      <c r="BL78" s="799"/>
      <c r="BM78" s="799"/>
      <c r="BN78" s="799"/>
      <c r="BO78" s="823">
        <v>10.454000000000001</v>
      </c>
      <c r="BP78" s="823">
        <v>8.6129999999999995</v>
      </c>
      <c r="BQ78" s="823">
        <v>10.221</v>
      </c>
      <c r="BR78" s="823">
        <v>10.159000000000001</v>
      </c>
      <c r="BS78" s="823">
        <v>8.3230000000000004</v>
      </c>
      <c r="BT78" s="823">
        <v>7.8579999999999997</v>
      </c>
      <c r="BU78" s="823">
        <v>7.2519999999999998</v>
      </c>
      <c r="BV78" s="823">
        <v>7.0209999999999999</v>
      </c>
      <c r="BW78" s="823">
        <v>12.473000000000001</v>
      </c>
      <c r="BX78" s="823">
        <v>10.79</v>
      </c>
      <c r="BY78" s="823">
        <v>8.4</v>
      </c>
      <c r="BZ78" s="823">
        <v>8.5399999999999991</v>
      </c>
      <c r="CA78" s="823">
        <v>12.473000000000001</v>
      </c>
      <c r="CB78" s="823">
        <v>10.79</v>
      </c>
      <c r="CC78" s="823">
        <v>8.4</v>
      </c>
      <c r="CD78" s="823">
        <v>8.5399999999999991</v>
      </c>
      <c r="CE78" s="823">
        <v>21.719000000000001</v>
      </c>
      <c r="CF78" s="823">
        <v>21.559000000000001</v>
      </c>
      <c r="CG78" s="823">
        <v>17.245000000000001</v>
      </c>
      <c r="CH78" s="823">
        <v>19.155999999999999</v>
      </c>
      <c r="CI78" s="823">
        <v>20.856999999999999</v>
      </c>
      <c r="CJ78" s="823">
        <v>24.17</v>
      </c>
      <c r="CK78" s="823">
        <v>24.478000000000002</v>
      </c>
      <c r="CL78" s="823">
        <v>20.465</v>
      </c>
      <c r="CM78" s="823">
        <v>26.805</v>
      </c>
      <c r="CN78" s="823">
        <v>24.126000000000001</v>
      </c>
      <c r="CO78" s="823">
        <v>23.984999999999999</v>
      </c>
      <c r="CP78" s="823">
        <v>27.026</v>
      </c>
      <c r="CQ78" s="823">
        <v>30.631</v>
      </c>
      <c r="CR78" s="823">
        <v>34.110999999999997</v>
      </c>
      <c r="CS78" s="823">
        <v>37.015000000000001</v>
      </c>
      <c r="CT78" s="823">
        <v>30.84</v>
      </c>
      <c r="CU78" s="823">
        <v>32.872999999999998</v>
      </c>
      <c r="CV78" s="823">
        <v>35.987240000000007</v>
      </c>
      <c r="CW78" s="823">
        <v>42.484000000000002</v>
      </c>
      <c r="CX78" s="823">
        <v>31.146000000000001</v>
      </c>
    </row>
    <row r="79" spans="1:109" s="830" customFormat="1" x14ac:dyDescent="0.2">
      <c r="A79" s="833" t="s">
        <v>1161</v>
      </c>
      <c r="B79" s="833"/>
      <c r="C79" s="799"/>
      <c r="D79" s="799"/>
      <c r="E79" s="799"/>
      <c r="F79" s="799"/>
      <c r="AU79" s="799"/>
      <c r="AV79" s="799"/>
      <c r="AW79" s="799"/>
      <c r="AX79" s="799"/>
      <c r="AY79" s="799"/>
      <c r="AZ79" s="799"/>
      <c r="BA79" s="799"/>
      <c r="BB79" s="799"/>
      <c r="BC79" s="799"/>
      <c r="BD79" s="799"/>
      <c r="BE79" s="799"/>
      <c r="BF79" s="799"/>
      <c r="BG79" s="799"/>
      <c r="BH79" s="799"/>
      <c r="BI79" s="799"/>
      <c r="BJ79" s="799"/>
      <c r="BK79" s="799"/>
      <c r="BL79" s="799"/>
      <c r="BM79" s="799"/>
      <c r="BN79" s="799"/>
      <c r="BO79" s="823">
        <v>4.3630000000000004</v>
      </c>
      <c r="BP79" s="823">
        <v>4.09</v>
      </c>
      <c r="BQ79" s="823">
        <v>4.0949999999999998</v>
      </c>
      <c r="BR79" s="823">
        <v>5.0170000000000003</v>
      </c>
      <c r="BS79" s="823">
        <v>4.1909999999999998</v>
      </c>
      <c r="BT79" s="823">
        <v>3.9550000000000001</v>
      </c>
      <c r="BU79" s="823">
        <v>5.782</v>
      </c>
      <c r="BV79" s="823">
        <v>5.7290000000000001</v>
      </c>
      <c r="BW79" s="823">
        <v>6.8159999999999998</v>
      </c>
      <c r="BX79" s="823">
        <v>8.5540000000000003</v>
      </c>
      <c r="BY79" s="823">
        <v>9.1579999999999995</v>
      </c>
      <c r="BZ79" s="823">
        <v>9.8230000000000004</v>
      </c>
      <c r="CA79" s="823">
        <v>6.8159999999999998</v>
      </c>
      <c r="CB79" s="823">
        <v>8.5540000000000003</v>
      </c>
      <c r="CC79" s="823">
        <v>9.1579999999999995</v>
      </c>
      <c r="CD79" s="823">
        <v>9.8230000000000004</v>
      </c>
      <c r="CE79" s="823">
        <v>42.146999999999998</v>
      </c>
      <c r="CF79" s="823">
        <v>42.241</v>
      </c>
      <c r="CG79" s="823">
        <v>43.063000000000002</v>
      </c>
      <c r="CH79" s="823">
        <v>47.917999999999999</v>
      </c>
      <c r="CI79" s="823">
        <v>35.920999999999999</v>
      </c>
      <c r="CJ79" s="823">
        <v>37.545000000000002</v>
      </c>
      <c r="CK79" s="823">
        <v>24.74</v>
      </c>
      <c r="CL79" s="823">
        <v>23.852</v>
      </c>
      <c r="CM79" s="823">
        <v>25.434999999999999</v>
      </c>
      <c r="CN79" s="823">
        <v>26.356999999999999</v>
      </c>
      <c r="CO79" s="823">
        <v>25.227</v>
      </c>
      <c r="CP79" s="823">
        <v>36.941000000000003</v>
      </c>
      <c r="CQ79" s="823">
        <v>37.463000000000001</v>
      </c>
      <c r="CR79" s="823">
        <v>41.756</v>
      </c>
      <c r="CS79" s="823">
        <v>51.222999999999999</v>
      </c>
      <c r="CT79" s="823">
        <v>48.424999999999997</v>
      </c>
      <c r="CU79" s="823">
        <v>52.393999999999998</v>
      </c>
      <c r="CV79" s="823">
        <v>54.633760000000009</v>
      </c>
      <c r="CW79" s="823">
        <v>44.389000000000003</v>
      </c>
      <c r="CX79" s="823">
        <v>45.286000000000001</v>
      </c>
    </row>
    <row r="80" spans="1:109" s="830" customFormat="1" x14ac:dyDescent="0.2">
      <c r="A80" s="833" t="s">
        <v>1171</v>
      </c>
      <c r="B80" s="833"/>
      <c r="C80" s="799"/>
      <c r="D80" s="799"/>
      <c r="E80" s="799"/>
      <c r="F80" s="799"/>
      <c r="AU80" s="799"/>
      <c r="AV80" s="799"/>
      <c r="AW80" s="799"/>
      <c r="AX80" s="799"/>
      <c r="AY80" s="799"/>
      <c r="AZ80" s="799"/>
      <c r="BA80" s="799"/>
      <c r="BB80" s="799"/>
      <c r="BC80" s="799"/>
      <c r="BD80" s="799"/>
      <c r="BE80" s="799"/>
      <c r="BF80" s="799"/>
      <c r="BG80" s="799"/>
      <c r="BH80" s="799"/>
      <c r="BI80" s="799"/>
      <c r="BJ80" s="799"/>
      <c r="BK80" s="799"/>
      <c r="BL80" s="799"/>
      <c r="BM80" s="799"/>
      <c r="BN80" s="799"/>
      <c r="BO80" s="823">
        <v>0.52500000000000002</v>
      </c>
      <c r="BP80" s="823">
        <v>1.115</v>
      </c>
      <c r="BQ80" s="823">
        <v>0.51200000000000001</v>
      </c>
      <c r="BR80" s="823">
        <v>1.379</v>
      </c>
      <c r="BS80" s="823">
        <v>3.5830000000000002</v>
      </c>
      <c r="BT80" s="823">
        <v>1.621</v>
      </c>
      <c r="BU80" s="823">
        <v>0.55000000000000004</v>
      </c>
      <c r="BV80" s="823">
        <v>0.77300000000000002</v>
      </c>
      <c r="BW80" s="823">
        <v>2.0840000000000001</v>
      </c>
      <c r="BX80" s="823">
        <v>2.992</v>
      </c>
      <c r="BY80" s="823">
        <v>0.55200000000000005</v>
      </c>
      <c r="BZ80" s="823">
        <v>0.71</v>
      </c>
      <c r="CA80" s="823">
        <v>2.0840000000000001</v>
      </c>
      <c r="CB80" s="823">
        <v>2.992</v>
      </c>
      <c r="CC80" s="823">
        <v>0.55200000000000005</v>
      </c>
      <c r="CD80" s="823">
        <v>0.71</v>
      </c>
      <c r="CE80" s="823">
        <v>1.6970000000000001</v>
      </c>
      <c r="CF80" s="823">
        <v>3.26</v>
      </c>
      <c r="CG80" s="823">
        <v>3.0619999999999998</v>
      </c>
      <c r="CH80" s="823">
        <v>1.7669999999999999</v>
      </c>
      <c r="CI80" s="823">
        <v>2.1480000000000001</v>
      </c>
      <c r="CJ80" s="823">
        <v>2.9119999999999999</v>
      </c>
      <c r="CK80" s="823">
        <v>2.2810000000000001</v>
      </c>
      <c r="CL80" s="823">
        <v>2.5590000000000002</v>
      </c>
      <c r="CM80" s="823">
        <v>2.089</v>
      </c>
      <c r="CN80" s="823">
        <v>2.8639999999999999</v>
      </c>
      <c r="CO80" s="823">
        <v>1.8480000000000001</v>
      </c>
      <c r="CP80" s="823">
        <v>2.0139999999999998</v>
      </c>
      <c r="CQ80" s="823">
        <v>1.907</v>
      </c>
      <c r="CR80" s="823">
        <v>2.7959999999999998</v>
      </c>
      <c r="CS80" s="823">
        <v>2.9460000000000002</v>
      </c>
      <c r="CT80" s="823">
        <v>2.1509999999999998</v>
      </c>
      <c r="CU80" s="823">
        <v>2.0390000000000001</v>
      </c>
      <c r="CV80" s="823">
        <v>2.1368199999999997</v>
      </c>
      <c r="CW80" s="823">
        <v>2.8519999999999999</v>
      </c>
      <c r="CX80" s="823">
        <v>1.7250000000000001</v>
      </c>
    </row>
    <row r="81" spans="1:102" s="830" customFormat="1" x14ac:dyDescent="0.2">
      <c r="A81" s="833" t="s">
        <v>1172</v>
      </c>
      <c r="B81" s="833"/>
      <c r="C81" s="799"/>
      <c r="D81" s="799"/>
      <c r="E81" s="799"/>
      <c r="F81" s="799"/>
      <c r="AU81" s="799"/>
      <c r="AV81" s="799"/>
      <c r="AW81" s="799"/>
      <c r="AX81" s="799"/>
      <c r="AY81" s="799"/>
      <c r="AZ81" s="799"/>
      <c r="BA81" s="799"/>
      <c r="BB81" s="799"/>
      <c r="BC81" s="799"/>
      <c r="BD81" s="799"/>
      <c r="BE81" s="799"/>
      <c r="BF81" s="799"/>
      <c r="BG81" s="799"/>
      <c r="BH81" s="799"/>
      <c r="BI81" s="799"/>
      <c r="BJ81" s="799"/>
      <c r="BK81" s="799"/>
      <c r="BL81" s="799"/>
      <c r="BM81" s="799"/>
      <c r="BN81" s="799"/>
      <c r="BO81" s="823">
        <v>4.298</v>
      </c>
      <c r="BP81" s="823">
        <v>6.093</v>
      </c>
      <c r="BQ81" s="823">
        <v>6.8840000000000003</v>
      </c>
      <c r="BR81" s="823">
        <v>8.3249999999999993</v>
      </c>
      <c r="BS81" s="823">
        <v>7.8230000000000004</v>
      </c>
      <c r="BT81" s="823">
        <v>6.14</v>
      </c>
      <c r="BU81" s="823">
        <v>5.7839999999999998</v>
      </c>
      <c r="BV81" s="823">
        <v>5.7320000000000002</v>
      </c>
      <c r="BW81" s="823">
        <v>7.63</v>
      </c>
      <c r="BX81" s="823">
        <v>9.7119999999999997</v>
      </c>
      <c r="BY81" s="823">
        <v>6.931</v>
      </c>
      <c r="BZ81" s="823">
        <v>6.8150000000000004</v>
      </c>
      <c r="CA81" s="823">
        <v>7.63</v>
      </c>
      <c r="CB81" s="823">
        <v>9.7119999999999997</v>
      </c>
      <c r="CC81" s="823">
        <v>6.931</v>
      </c>
      <c r="CD81" s="823">
        <v>6.8150000000000004</v>
      </c>
      <c r="CE81" s="823">
        <v>11.026999999999999</v>
      </c>
      <c r="CF81" s="823">
        <v>9.5229999999999997</v>
      </c>
      <c r="CG81" s="823">
        <v>10.997</v>
      </c>
      <c r="CH81" s="823">
        <v>9.0079999999999991</v>
      </c>
      <c r="CI81" s="823">
        <v>9.3209999999999997</v>
      </c>
      <c r="CJ81" s="823">
        <v>9.5269999999999992</v>
      </c>
      <c r="CK81" s="823">
        <v>9.5419999999999998</v>
      </c>
      <c r="CL81" s="823">
        <v>9.6210000000000004</v>
      </c>
      <c r="CM81" s="823">
        <v>8.6950000000000003</v>
      </c>
      <c r="CN81" s="823">
        <v>7.9290000000000003</v>
      </c>
      <c r="CO81" s="823">
        <v>7.625</v>
      </c>
      <c r="CP81" s="823">
        <v>7.5810000000000004</v>
      </c>
      <c r="CQ81" s="823">
        <v>7.6219999999999999</v>
      </c>
      <c r="CR81" s="823">
        <v>8.6349999999999998</v>
      </c>
      <c r="CS81" s="823">
        <v>5.7350000000000003</v>
      </c>
      <c r="CT81" s="823">
        <v>5.1970000000000001</v>
      </c>
      <c r="CU81" s="823">
        <v>5.6840000000000002</v>
      </c>
      <c r="CV81" s="823">
        <v>6.0976600000000012</v>
      </c>
      <c r="CW81" s="823">
        <v>4.2329999999999997</v>
      </c>
      <c r="CX81" s="823">
        <v>3.4870000000000001</v>
      </c>
    </row>
    <row r="82" spans="1:102" s="830" customFormat="1" x14ac:dyDescent="0.2">
      <c r="A82" s="833" t="s">
        <v>1162</v>
      </c>
      <c r="B82" s="833"/>
      <c r="C82" s="799"/>
      <c r="D82" s="799"/>
      <c r="E82" s="799"/>
      <c r="F82" s="799"/>
      <c r="AU82" s="799"/>
      <c r="AV82" s="799"/>
      <c r="AW82" s="799"/>
      <c r="AX82" s="799"/>
      <c r="AY82" s="799"/>
      <c r="AZ82" s="799"/>
      <c r="BA82" s="799"/>
      <c r="BB82" s="799"/>
      <c r="BC82" s="799"/>
      <c r="BD82" s="799"/>
      <c r="BE82" s="799"/>
      <c r="BF82" s="799"/>
      <c r="BG82" s="799"/>
      <c r="BH82" s="799"/>
      <c r="BI82" s="799"/>
      <c r="BJ82" s="799"/>
      <c r="BK82" s="799"/>
      <c r="BL82" s="799"/>
      <c r="BM82" s="799"/>
      <c r="BN82" s="799"/>
      <c r="BO82" s="823">
        <v>97.448999999999998</v>
      </c>
      <c r="BP82" s="823">
        <v>95.555999999999997</v>
      </c>
      <c r="BQ82" s="823">
        <v>101.71899999999999</v>
      </c>
      <c r="BR82" s="823">
        <v>98.647000000000006</v>
      </c>
      <c r="BS82" s="823">
        <v>101.581</v>
      </c>
      <c r="BT82" s="823">
        <v>101.97499999999999</v>
      </c>
      <c r="BU82" s="823">
        <v>107.718</v>
      </c>
      <c r="BV82" s="823">
        <v>105.586</v>
      </c>
      <c r="BW82" s="823">
        <v>109.27500000000001</v>
      </c>
      <c r="BX82" s="823">
        <v>107.651</v>
      </c>
      <c r="BY82" s="823">
        <v>115.315</v>
      </c>
      <c r="BZ82" s="823">
        <v>115.664</v>
      </c>
      <c r="CA82" s="823">
        <v>109.27500000000001</v>
      </c>
      <c r="CB82" s="823">
        <v>107.651</v>
      </c>
      <c r="CC82" s="823">
        <v>115.315</v>
      </c>
      <c r="CD82" s="823">
        <v>115.664</v>
      </c>
      <c r="CE82" s="823">
        <v>122.861</v>
      </c>
      <c r="CF82" s="823">
        <v>125.819</v>
      </c>
      <c r="CG82" s="823">
        <v>126.861</v>
      </c>
      <c r="CH82" s="823">
        <v>127.27500000000001</v>
      </c>
      <c r="CI82" s="823">
        <v>130.761</v>
      </c>
      <c r="CJ82" s="823">
        <v>126.973</v>
      </c>
      <c r="CK82" s="823">
        <v>131.10400000000001</v>
      </c>
      <c r="CL82" s="823">
        <v>133.93100000000001</v>
      </c>
      <c r="CM82" s="823">
        <v>138.03299999999999</v>
      </c>
      <c r="CN82" s="823">
        <v>139.09</v>
      </c>
      <c r="CO82" s="823">
        <v>135.38399999999999</v>
      </c>
      <c r="CP82" s="823">
        <v>153.57</v>
      </c>
      <c r="CQ82" s="823">
        <v>156.471</v>
      </c>
      <c r="CR82" s="823">
        <v>158.46899999999999</v>
      </c>
      <c r="CS82" s="823">
        <v>159.529</v>
      </c>
      <c r="CT82" s="823">
        <v>161.62899999999999</v>
      </c>
      <c r="CU82" s="823">
        <v>163.357</v>
      </c>
      <c r="CV82" s="823">
        <v>178.02026000000001</v>
      </c>
      <c r="CW82" s="823">
        <v>166.911</v>
      </c>
      <c r="CX82" s="823">
        <v>169.99799999999999</v>
      </c>
    </row>
    <row r="83" spans="1:102" s="830" customFormat="1" x14ac:dyDescent="0.2">
      <c r="A83" s="833" t="s">
        <v>1173</v>
      </c>
      <c r="B83" s="833"/>
      <c r="C83" s="799"/>
      <c r="D83" s="799"/>
      <c r="E83" s="799"/>
      <c r="F83" s="799"/>
      <c r="AU83" s="799"/>
      <c r="AV83" s="799"/>
      <c r="AW83" s="799"/>
      <c r="AX83" s="799"/>
      <c r="AY83" s="799"/>
      <c r="AZ83" s="799"/>
      <c r="BA83" s="799"/>
      <c r="BB83" s="799"/>
      <c r="BC83" s="799"/>
      <c r="BD83" s="799"/>
      <c r="BE83" s="799"/>
      <c r="BF83" s="799"/>
      <c r="BG83" s="799"/>
      <c r="BH83" s="799"/>
      <c r="BI83" s="799"/>
      <c r="BJ83" s="799"/>
      <c r="BK83" s="799"/>
      <c r="BL83" s="799"/>
      <c r="BM83" s="799"/>
      <c r="BN83" s="799"/>
      <c r="BO83" s="823">
        <v>0</v>
      </c>
      <c r="BP83" s="823">
        <v>0</v>
      </c>
      <c r="BQ83" s="823">
        <v>0</v>
      </c>
      <c r="BR83" s="823">
        <v>0</v>
      </c>
      <c r="BS83" s="823">
        <v>0</v>
      </c>
      <c r="BT83" s="823">
        <v>0</v>
      </c>
      <c r="BU83" s="823">
        <v>0</v>
      </c>
      <c r="BV83" s="823">
        <v>0</v>
      </c>
      <c r="BW83" s="823">
        <v>0</v>
      </c>
      <c r="BX83" s="823">
        <v>0</v>
      </c>
      <c r="BY83" s="823">
        <v>0</v>
      </c>
      <c r="BZ83" s="823">
        <v>0</v>
      </c>
      <c r="CA83" s="823">
        <v>0</v>
      </c>
      <c r="CB83" s="823">
        <v>0</v>
      </c>
      <c r="CC83" s="823">
        <v>0</v>
      </c>
      <c r="CD83" s="823">
        <v>0</v>
      </c>
      <c r="CE83" s="823">
        <v>0</v>
      </c>
      <c r="CF83" s="823">
        <v>0</v>
      </c>
      <c r="CG83" s="823">
        <v>0</v>
      </c>
      <c r="CH83" s="823">
        <v>0</v>
      </c>
      <c r="CI83" s="823">
        <v>0</v>
      </c>
      <c r="CJ83" s="823">
        <v>0</v>
      </c>
      <c r="CK83" s="823">
        <v>0</v>
      </c>
      <c r="CL83" s="823">
        <v>0</v>
      </c>
      <c r="CM83" s="823">
        <v>0</v>
      </c>
      <c r="CN83" s="823">
        <v>0</v>
      </c>
      <c r="CO83" s="823">
        <v>0</v>
      </c>
      <c r="CP83" s="823">
        <v>0</v>
      </c>
      <c r="CQ83" s="823">
        <v>0</v>
      </c>
      <c r="CR83" s="823">
        <v>0</v>
      </c>
      <c r="CS83" s="823">
        <v>0</v>
      </c>
      <c r="CT83" s="823">
        <v>0</v>
      </c>
      <c r="CU83" s="823">
        <v>0</v>
      </c>
      <c r="CV83" s="823">
        <v>0</v>
      </c>
      <c r="CW83" s="823">
        <v>0</v>
      </c>
      <c r="CX83" s="823">
        <v>0</v>
      </c>
    </row>
    <row r="84" spans="1:102" s="830" customFormat="1" x14ac:dyDescent="0.2">
      <c r="A84" s="833" t="s">
        <v>1165</v>
      </c>
      <c r="B84" s="833"/>
      <c r="C84" s="799"/>
      <c r="D84" s="799"/>
      <c r="E84" s="799"/>
      <c r="F84" s="799"/>
      <c r="AU84" s="799"/>
      <c r="AV84" s="799"/>
      <c r="AW84" s="799"/>
      <c r="AX84" s="799"/>
      <c r="AY84" s="799"/>
      <c r="AZ84" s="799"/>
      <c r="BA84" s="799"/>
      <c r="BB84" s="799"/>
      <c r="BC84" s="799"/>
      <c r="BD84" s="799"/>
      <c r="BE84" s="799"/>
      <c r="BF84" s="799"/>
      <c r="BG84" s="799"/>
      <c r="BH84" s="799"/>
      <c r="BI84" s="799"/>
      <c r="BJ84" s="799"/>
      <c r="BK84" s="799"/>
      <c r="BL84" s="799"/>
      <c r="BM84" s="799"/>
      <c r="BN84" s="799"/>
      <c r="BO84" s="823">
        <v>1.988</v>
      </c>
      <c r="BP84" s="823">
        <v>1.863</v>
      </c>
      <c r="BQ84" s="823">
        <v>1.714</v>
      </c>
      <c r="BR84" s="823">
        <v>2.0720000000000001</v>
      </c>
      <c r="BS84" s="823">
        <v>2.0169999999999999</v>
      </c>
      <c r="BT84" s="823">
        <v>1.714</v>
      </c>
      <c r="BU84" s="823">
        <v>1.9410000000000001</v>
      </c>
      <c r="BV84" s="823">
        <v>1.8080000000000001</v>
      </c>
      <c r="BW84" s="823">
        <v>2.3639999999999999</v>
      </c>
      <c r="BX84" s="823">
        <v>1.8260000000000001</v>
      </c>
      <c r="BY84" s="823">
        <v>1.867</v>
      </c>
      <c r="BZ84" s="823">
        <v>1.6970000000000001</v>
      </c>
      <c r="CA84" s="823">
        <v>2.3639999999999999</v>
      </c>
      <c r="CB84" s="823">
        <v>1.8260000000000001</v>
      </c>
      <c r="CC84" s="823">
        <v>1.867</v>
      </c>
      <c r="CD84" s="823">
        <v>1.6970000000000001</v>
      </c>
      <c r="CE84" s="823">
        <v>2.12</v>
      </c>
      <c r="CF84" s="823">
        <v>2.4710000000000001</v>
      </c>
      <c r="CG84" s="823">
        <v>2.109</v>
      </c>
      <c r="CH84" s="823">
        <v>2.0030000000000001</v>
      </c>
      <c r="CI84" s="823">
        <v>2.0150000000000001</v>
      </c>
      <c r="CJ84" s="823">
        <v>2.5019999999999998</v>
      </c>
      <c r="CK84" s="823">
        <v>2.92</v>
      </c>
      <c r="CL84" s="823">
        <v>2.823</v>
      </c>
      <c r="CM84" s="823">
        <v>2.0259999999999998</v>
      </c>
      <c r="CN84" s="823">
        <v>1.84</v>
      </c>
      <c r="CO84" s="823">
        <v>2.0630000000000002</v>
      </c>
      <c r="CP84" s="823">
        <v>1.879</v>
      </c>
      <c r="CQ84" s="823">
        <v>2.5539999999999998</v>
      </c>
      <c r="CR84" s="823">
        <v>2.4550000000000001</v>
      </c>
      <c r="CS84" s="823">
        <v>2.9750000000000001</v>
      </c>
      <c r="CT84" s="823">
        <v>2.9340000000000002</v>
      </c>
      <c r="CU84" s="823">
        <v>2.67</v>
      </c>
      <c r="CV84" s="823">
        <v>3.0606200000000006</v>
      </c>
      <c r="CW84" s="823">
        <v>3.2210000000000001</v>
      </c>
      <c r="CX84" s="823">
        <v>2.2040000000000002</v>
      </c>
    </row>
    <row r="85" spans="1:102" s="830" customFormat="1" x14ac:dyDescent="0.2">
      <c r="A85" s="833" t="s">
        <v>1174</v>
      </c>
      <c r="B85" s="833"/>
      <c r="C85" s="799"/>
      <c r="D85" s="799"/>
      <c r="E85" s="799"/>
      <c r="F85" s="799"/>
      <c r="AU85" s="799"/>
      <c r="AV85" s="799"/>
      <c r="AW85" s="799"/>
      <c r="AX85" s="799"/>
      <c r="AY85" s="799"/>
      <c r="AZ85" s="799"/>
      <c r="BA85" s="799"/>
      <c r="BB85" s="799"/>
      <c r="BC85" s="799"/>
      <c r="BD85" s="799"/>
      <c r="BE85" s="799"/>
      <c r="BF85" s="799"/>
      <c r="BG85" s="799"/>
      <c r="BH85" s="799"/>
      <c r="BI85" s="799"/>
      <c r="BJ85" s="799"/>
      <c r="BK85" s="799"/>
      <c r="BL85" s="799"/>
      <c r="BM85" s="799"/>
      <c r="BN85" s="799"/>
      <c r="BO85" s="823">
        <v>0</v>
      </c>
      <c r="BP85" s="823">
        <v>0</v>
      </c>
      <c r="BQ85" s="823">
        <v>2E-3</v>
      </c>
      <c r="BR85" s="823">
        <v>0</v>
      </c>
      <c r="BS85" s="823">
        <v>0</v>
      </c>
      <c r="BT85" s="823">
        <v>0</v>
      </c>
      <c r="BU85" s="823">
        <v>0</v>
      </c>
      <c r="BV85" s="823">
        <v>0</v>
      </c>
      <c r="BW85" s="823">
        <v>0</v>
      </c>
      <c r="BX85" s="823">
        <v>0</v>
      </c>
      <c r="BY85" s="823">
        <v>0</v>
      </c>
      <c r="BZ85" s="823">
        <v>0</v>
      </c>
      <c r="CA85" s="823">
        <v>0</v>
      </c>
      <c r="CB85" s="823">
        <v>0</v>
      </c>
      <c r="CC85" s="823">
        <v>0</v>
      </c>
      <c r="CD85" s="823">
        <v>0</v>
      </c>
      <c r="CE85" s="823">
        <v>0</v>
      </c>
      <c r="CF85" s="823">
        <v>0</v>
      </c>
      <c r="CG85" s="823">
        <v>0</v>
      </c>
      <c r="CH85" s="823">
        <v>0</v>
      </c>
      <c r="CI85" s="823">
        <v>0</v>
      </c>
      <c r="CJ85" s="823">
        <v>0</v>
      </c>
      <c r="CK85" s="823">
        <v>0</v>
      </c>
      <c r="CL85" s="823">
        <v>0</v>
      </c>
      <c r="CM85" s="823">
        <v>0</v>
      </c>
      <c r="CN85" s="823">
        <v>0</v>
      </c>
      <c r="CO85" s="823">
        <v>0</v>
      </c>
      <c r="CP85" s="823">
        <v>0</v>
      </c>
      <c r="CQ85" s="823">
        <v>0</v>
      </c>
      <c r="CR85" s="823">
        <v>1.4E-2</v>
      </c>
      <c r="CS85" s="823">
        <v>0</v>
      </c>
      <c r="CT85" s="823">
        <v>0</v>
      </c>
      <c r="CU85" s="823">
        <v>0</v>
      </c>
      <c r="CV85" s="823">
        <v>0.253</v>
      </c>
      <c r="CW85" s="823">
        <v>0.253</v>
      </c>
      <c r="CX85" s="823">
        <v>7.6999999999999999E-2</v>
      </c>
    </row>
    <row r="86" spans="1:102" s="830" customFormat="1" x14ac:dyDescent="0.2">
      <c r="A86" s="832" t="s">
        <v>1175</v>
      </c>
      <c r="B86" s="832"/>
      <c r="C86" s="799"/>
      <c r="D86" s="799"/>
      <c r="E86" s="799"/>
      <c r="F86" s="799"/>
      <c r="AU86" s="799"/>
      <c r="AV86" s="799"/>
      <c r="AW86" s="799"/>
      <c r="AX86" s="799"/>
      <c r="AY86" s="799"/>
      <c r="AZ86" s="799"/>
      <c r="BA86" s="799"/>
      <c r="BB86" s="799"/>
      <c r="BC86" s="799"/>
      <c r="BD86" s="799"/>
      <c r="BE86" s="799"/>
      <c r="BF86" s="799"/>
      <c r="BG86" s="799"/>
      <c r="BH86" s="799"/>
      <c r="BI86" s="799"/>
      <c r="BJ86" s="799"/>
      <c r="BK86" s="799"/>
      <c r="BL86" s="799"/>
      <c r="BM86" s="799"/>
      <c r="BN86" s="799"/>
      <c r="BO86" s="823">
        <v>5.8659999999999997</v>
      </c>
      <c r="BP86" s="823">
        <v>5.9009999999999998</v>
      </c>
      <c r="BQ86" s="823">
        <v>7.4560000000000004</v>
      </c>
      <c r="BR86" s="823">
        <v>6.1829999999999998</v>
      </c>
      <c r="BS86" s="823">
        <v>6.258</v>
      </c>
      <c r="BT86" s="823">
        <v>6.2850000000000001</v>
      </c>
      <c r="BU86" s="823">
        <v>6.532</v>
      </c>
      <c r="BV86" s="823">
        <v>6.0789999999999997</v>
      </c>
      <c r="BW86" s="823">
        <v>5.9420000000000002</v>
      </c>
      <c r="BX86" s="823">
        <v>6.45</v>
      </c>
      <c r="BY86" s="823">
        <v>6.0449999999999999</v>
      </c>
      <c r="BZ86" s="823">
        <v>6.0439999999999996</v>
      </c>
      <c r="CA86" s="823">
        <v>5.9420000000000002</v>
      </c>
      <c r="CB86" s="823">
        <v>6.45</v>
      </c>
      <c r="CC86" s="823">
        <v>6.0449999999999999</v>
      </c>
      <c r="CD86" s="823">
        <v>6.0439999999999996</v>
      </c>
      <c r="CE86" s="823">
        <v>6.532</v>
      </c>
      <c r="CF86" s="823">
        <v>6.5529999999999999</v>
      </c>
      <c r="CG86" s="823">
        <v>6.7789999999999999</v>
      </c>
      <c r="CH86" s="823">
        <v>6.9379999999999997</v>
      </c>
      <c r="CI86" s="823">
        <v>7.3529999999999998</v>
      </c>
      <c r="CJ86" s="823">
        <v>7.9249999999999998</v>
      </c>
      <c r="CK86" s="823">
        <v>7.62</v>
      </c>
      <c r="CL86" s="823">
        <v>8.1509999999999998</v>
      </c>
      <c r="CM86" s="823">
        <v>8.5519999999999996</v>
      </c>
      <c r="CN86" s="823">
        <v>7.851</v>
      </c>
      <c r="CO86" s="823">
        <v>8.157</v>
      </c>
      <c r="CP86" s="823">
        <v>7.6660000000000004</v>
      </c>
      <c r="CQ86" s="823">
        <v>7.3419999999999996</v>
      </c>
      <c r="CR86" s="823">
        <v>7.0890000000000004</v>
      </c>
      <c r="CS86" s="823">
        <v>8.2759999999999998</v>
      </c>
      <c r="CT86" s="823">
        <v>12.22</v>
      </c>
      <c r="CU86" s="823">
        <v>8.3659999999999997</v>
      </c>
      <c r="CV86" s="823">
        <v>8.4879999999999995</v>
      </c>
      <c r="CW86" s="823">
        <v>8.4890000000000008</v>
      </c>
      <c r="CX86" s="823">
        <v>8.3670000000000009</v>
      </c>
    </row>
    <row r="87" spans="1:102" s="830" customFormat="1" x14ac:dyDescent="0.2">
      <c r="A87" s="833" t="s">
        <v>1176</v>
      </c>
      <c r="B87" s="833"/>
      <c r="C87" s="799"/>
      <c r="D87" s="799"/>
      <c r="E87" s="799"/>
      <c r="F87" s="799"/>
      <c r="AU87" s="799"/>
      <c r="AV87" s="799"/>
      <c r="AW87" s="799"/>
      <c r="AX87" s="799"/>
      <c r="AY87" s="799"/>
      <c r="AZ87" s="799"/>
      <c r="BA87" s="799"/>
      <c r="BB87" s="799"/>
      <c r="BC87" s="799"/>
      <c r="BD87" s="799"/>
      <c r="BE87" s="799"/>
      <c r="BF87" s="799"/>
      <c r="BG87" s="799"/>
      <c r="BH87" s="799"/>
      <c r="BI87" s="799"/>
      <c r="BJ87" s="799"/>
      <c r="BK87" s="799"/>
      <c r="BL87" s="799"/>
      <c r="BM87" s="799"/>
      <c r="BN87" s="799"/>
      <c r="BO87" s="823">
        <v>1.84</v>
      </c>
      <c r="BP87" s="823">
        <v>1.8819999999999999</v>
      </c>
      <c r="BQ87" s="823">
        <v>1.9119999999999999</v>
      </c>
      <c r="BR87" s="823">
        <v>1.9470000000000001</v>
      </c>
      <c r="BS87" s="823">
        <v>2.0630000000000002</v>
      </c>
      <c r="BT87" s="823">
        <v>2.0950000000000002</v>
      </c>
      <c r="BU87" s="823">
        <v>2.1280000000000001</v>
      </c>
      <c r="BV87" s="823">
        <v>1.992</v>
      </c>
      <c r="BW87" s="823">
        <v>2.024</v>
      </c>
      <c r="BX87" s="823">
        <v>1.923</v>
      </c>
      <c r="BY87" s="823">
        <v>1.925</v>
      </c>
      <c r="BZ87" s="823">
        <v>1.6020000000000001</v>
      </c>
      <c r="CA87" s="823">
        <v>2.024</v>
      </c>
      <c r="CB87" s="823">
        <v>1.923</v>
      </c>
      <c r="CC87" s="823">
        <v>1.925</v>
      </c>
      <c r="CD87" s="823">
        <v>1.6020000000000001</v>
      </c>
      <c r="CE87" s="823">
        <v>1.5369999999999999</v>
      </c>
      <c r="CF87" s="823">
        <v>1.623</v>
      </c>
      <c r="CG87" s="823">
        <v>1.651</v>
      </c>
      <c r="CH87" s="823">
        <v>1.5529999999999999</v>
      </c>
      <c r="CI87" s="823">
        <v>1.724</v>
      </c>
      <c r="CJ87" s="823">
        <v>1.794</v>
      </c>
      <c r="CK87" s="823">
        <v>1.81</v>
      </c>
      <c r="CL87" s="823">
        <v>1.893</v>
      </c>
      <c r="CM87" s="823">
        <v>1.821</v>
      </c>
      <c r="CN87" s="823">
        <v>1.8580000000000001</v>
      </c>
      <c r="CO87" s="823">
        <v>1.9259999999999999</v>
      </c>
      <c r="CP87" s="823">
        <v>1.9159999999999999</v>
      </c>
      <c r="CQ87" s="823">
        <v>1.9550000000000001</v>
      </c>
      <c r="CR87" s="823">
        <v>2.0550000000000002</v>
      </c>
      <c r="CS87" s="823">
        <v>2.0870000000000002</v>
      </c>
      <c r="CT87" s="823">
        <v>2.552</v>
      </c>
      <c r="CU87" s="823">
        <v>2.4140000000000001</v>
      </c>
      <c r="CV87" s="823">
        <v>2.4020000000000001</v>
      </c>
      <c r="CW87" s="823">
        <v>2.3450000000000002</v>
      </c>
      <c r="CX87" s="823">
        <v>2.2890000000000001</v>
      </c>
    </row>
    <row r="88" spans="1:102" s="830" customFormat="1" x14ac:dyDescent="0.2">
      <c r="A88" s="833" t="s">
        <v>1177</v>
      </c>
      <c r="B88" s="833"/>
      <c r="C88" s="799"/>
      <c r="D88" s="799"/>
      <c r="E88" s="799"/>
      <c r="F88" s="799"/>
      <c r="AU88" s="799"/>
      <c r="AV88" s="799"/>
      <c r="AW88" s="799"/>
      <c r="AX88" s="799"/>
      <c r="AY88" s="799"/>
      <c r="AZ88" s="799"/>
      <c r="BA88" s="799"/>
      <c r="BB88" s="799"/>
      <c r="BC88" s="799"/>
      <c r="BD88" s="799"/>
      <c r="BE88" s="799"/>
      <c r="BF88" s="799"/>
      <c r="BG88" s="799"/>
      <c r="BH88" s="799"/>
      <c r="BI88" s="799"/>
      <c r="BJ88" s="799"/>
      <c r="BK88" s="799"/>
      <c r="BL88" s="799"/>
      <c r="BM88" s="799"/>
      <c r="BN88" s="799"/>
      <c r="BO88" s="823">
        <v>2.528</v>
      </c>
      <c r="BP88" s="823">
        <v>2.63</v>
      </c>
      <c r="BQ88" s="823">
        <v>2.7160000000000002</v>
      </c>
      <c r="BR88" s="823">
        <v>2.8140000000000001</v>
      </c>
      <c r="BS88" s="823">
        <v>3.0009999999999999</v>
      </c>
      <c r="BT88" s="823">
        <v>2.891</v>
      </c>
      <c r="BU88" s="823">
        <v>2.9609999999999999</v>
      </c>
      <c r="BV88" s="823">
        <v>2.7349999999999999</v>
      </c>
      <c r="BW88" s="823">
        <v>2.851</v>
      </c>
      <c r="BX88" s="823">
        <v>2.9670000000000001</v>
      </c>
      <c r="BY88" s="823">
        <v>3.0659999999999998</v>
      </c>
      <c r="BZ88" s="823">
        <v>3.1890000000000001</v>
      </c>
      <c r="CA88" s="823">
        <v>2.851</v>
      </c>
      <c r="CB88" s="823">
        <v>2.9670000000000001</v>
      </c>
      <c r="CC88" s="823">
        <v>3.0659999999999998</v>
      </c>
      <c r="CD88" s="823">
        <v>3.1890000000000001</v>
      </c>
      <c r="CE88" s="823">
        <v>3.407</v>
      </c>
      <c r="CF88" s="823">
        <v>3.4780000000000002</v>
      </c>
      <c r="CG88" s="823">
        <v>3.5819999999999999</v>
      </c>
      <c r="CH88" s="823">
        <v>3.6339999999999999</v>
      </c>
      <c r="CI88" s="823">
        <v>3.7290000000000001</v>
      </c>
      <c r="CJ88" s="823">
        <v>3.7949999999999999</v>
      </c>
      <c r="CK88" s="823">
        <v>3.8490000000000002</v>
      </c>
      <c r="CL88" s="823">
        <v>3.9369999999999998</v>
      </c>
      <c r="CM88" s="823">
        <v>4.024</v>
      </c>
      <c r="CN88" s="823">
        <v>4.0940000000000003</v>
      </c>
      <c r="CO88" s="823">
        <v>4.069</v>
      </c>
      <c r="CP88" s="823">
        <v>4.2489999999999997</v>
      </c>
      <c r="CQ88" s="823">
        <v>4.3460000000000001</v>
      </c>
      <c r="CR88" s="823">
        <v>4.383</v>
      </c>
      <c r="CS88" s="823">
        <v>4.4580000000000002</v>
      </c>
      <c r="CT88" s="823">
        <v>4.5309999999999997</v>
      </c>
      <c r="CU88" s="823">
        <v>4.6189999999999998</v>
      </c>
      <c r="CV88" s="823">
        <v>4.7</v>
      </c>
      <c r="CW88" s="823">
        <v>4.734</v>
      </c>
      <c r="CX88" s="823">
        <v>4.82</v>
      </c>
    </row>
    <row r="89" spans="1:102" s="830" customFormat="1" x14ac:dyDescent="0.2">
      <c r="A89" s="833" t="s">
        <v>1178</v>
      </c>
      <c r="B89" s="833"/>
      <c r="C89" s="799"/>
      <c r="D89" s="799"/>
      <c r="E89" s="799"/>
      <c r="F89" s="799"/>
      <c r="AU89" s="799"/>
      <c r="AV89" s="799"/>
      <c r="AW89" s="799"/>
      <c r="AX89" s="799"/>
      <c r="AY89" s="799"/>
      <c r="AZ89" s="799"/>
      <c r="BA89" s="799"/>
      <c r="BB89" s="799"/>
      <c r="BC89" s="799"/>
      <c r="BD89" s="799"/>
      <c r="BE89" s="799"/>
      <c r="BF89" s="799"/>
      <c r="BG89" s="799"/>
      <c r="BH89" s="799"/>
      <c r="BI89" s="799"/>
      <c r="BJ89" s="799"/>
      <c r="BK89" s="799"/>
      <c r="BL89" s="799"/>
      <c r="BM89" s="799"/>
      <c r="BN89" s="799"/>
      <c r="BO89" s="823">
        <v>0.254</v>
      </c>
      <c r="BP89" s="823">
        <v>0.25900000000000001</v>
      </c>
      <c r="BQ89" s="823">
        <v>0.25800000000000001</v>
      </c>
      <c r="BR89" s="823">
        <v>0.29599999999999999</v>
      </c>
      <c r="BS89" s="823">
        <v>0.24299999999999999</v>
      </c>
      <c r="BT89" s="823">
        <v>0.222</v>
      </c>
      <c r="BU89" s="823">
        <v>0.156</v>
      </c>
      <c r="BV89" s="823">
        <v>0.22</v>
      </c>
      <c r="BW89" s="823">
        <v>0.23599999999999999</v>
      </c>
      <c r="BX89" s="823">
        <v>0.24399999999999999</v>
      </c>
      <c r="BY89" s="823">
        <v>0.245</v>
      </c>
      <c r="BZ89" s="823">
        <v>0.34300000000000003</v>
      </c>
      <c r="CA89" s="823">
        <v>0.23599999999999999</v>
      </c>
      <c r="CB89" s="823">
        <v>0.24399999999999999</v>
      </c>
      <c r="CC89" s="823">
        <v>0.245</v>
      </c>
      <c r="CD89" s="823">
        <v>0.34300000000000003</v>
      </c>
      <c r="CE89" s="823">
        <v>0.28100000000000003</v>
      </c>
      <c r="CF89" s="823">
        <v>0.221</v>
      </c>
      <c r="CG89" s="823">
        <v>0.224</v>
      </c>
      <c r="CH89" s="823">
        <v>0.23200000000000001</v>
      </c>
      <c r="CI89" s="823">
        <v>0.24299999999999999</v>
      </c>
      <c r="CJ89" s="823">
        <v>0.22600000000000001</v>
      </c>
      <c r="CK89" s="823">
        <v>0.32600000000000001</v>
      </c>
      <c r="CL89" s="823">
        <v>0.375</v>
      </c>
      <c r="CM89" s="823">
        <v>0.27500000000000002</v>
      </c>
      <c r="CN89" s="823">
        <v>0.30499999999999999</v>
      </c>
      <c r="CO89" s="823">
        <v>0.25900000000000001</v>
      </c>
      <c r="CP89" s="823">
        <v>0.27500000000000002</v>
      </c>
      <c r="CQ89" s="823">
        <v>0.27300000000000002</v>
      </c>
      <c r="CR89" s="823">
        <v>0.53900000000000003</v>
      </c>
      <c r="CS89" s="823">
        <v>0.55000000000000004</v>
      </c>
      <c r="CT89" s="823">
        <v>0.54700000000000004</v>
      </c>
      <c r="CU89" s="823">
        <v>0.48099999999999998</v>
      </c>
      <c r="CV89" s="823">
        <v>0.47799999999999998</v>
      </c>
      <c r="CW89" s="823">
        <v>0.434</v>
      </c>
      <c r="CX89" s="823">
        <v>0.443</v>
      </c>
    </row>
    <row r="90" spans="1:102" s="830" customFormat="1" x14ac:dyDescent="0.2">
      <c r="A90" s="833" t="s">
        <v>31</v>
      </c>
      <c r="B90" s="833"/>
      <c r="C90" s="799"/>
      <c r="D90" s="799"/>
      <c r="E90" s="799"/>
      <c r="F90" s="799"/>
      <c r="AU90" s="799"/>
      <c r="AV90" s="799"/>
      <c r="AW90" s="799"/>
      <c r="AX90" s="799"/>
      <c r="AY90" s="799"/>
      <c r="AZ90" s="799"/>
      <c r="BA90" s="799"/>
      <c r="BB90" s="799"/>
      <c r="BC90" s="799"/>
      <c r="BD90" s="799"/>
      <c r="BE90" s="799"/>
      <c r="BF90" s="799"/>
      <c r="BG90" s="799"/>
      <c r="BH90" s="799"/>
      <c r="BI90" s="799"/>
      <c r="BJ90" s="799"/>
      <c r="BK90" s="799"/>
      <c r="BL90" s="799"/>
      <c r="BM90" s="799"/>
      <c r="BN90" s="799"/>
      <c r="BO90" s="823">
        <v>1.244</v>
      </c>
      <c r="BP90" s="823">
        <v>1.1299999999999999</v>
      </c>
      <c r="BQ90" s="823">
        <v>2.57</v>
      </c>
      <c r="BR90" s="823">
        <v>1.1259999999999999</v>
      </c>
      <c r="BS90" s="823">
        <v>0.95099999999999996</v>
      </c>
      <c r="BT90" s="823">
        <v>1.077</v>
      </c>
      <c r="BU90" s="823">
        <v>1.2869999999999999</v>
      </c>
      <c r="BV90" s="823">
        <v>1.1319999999999999</v>
      </c>
      <c r="BW90" s="823">
        <v>0.83099999999999996</v>
      </c>
      <c r="BX90" s="823">
        <v>1.3160000000000001</v>
      </c>
      <c r="BY90" s="823">
        <v>0.80900000000000005</v>
      </c>
      <c r="BZ90" s="823">
        <v>0.91</v>
      </c>
      <c r="CA90" s="823">
        <v>0.83099999999999996</v>
      </c>
      <c r="CB90" s="823">
        <v>1.3160000000000001</v>
      </c>
      <c r="CC90" s="823">
        <v>0.80900000000000005</v>
      </c>
      <c r="CD90" s="823">
        <v>0.91</v>
      </c>
      <c r="CE90" s="823">
        <v>1.3069999999999999</v>
      </c>
      <c r="CF90" s="823">
        <v>1.2310000000000001</v>
      </c>
      <c r="CG90" s="823">
        <v>1.3220000000000001</v>
      </c>
      <c r="CH90" s="823">
        <v>1.5189999999999999</v>
      </c>
      <c r="CI90" s="823">
        <v>1.657</v>
      </c>
      <c r="CJ90" s="823">
        <v>2.11</v>
      </c>
      <c r="CK90" s="823">
        <v>1.635</v>
      </c>
      <c r="CL90" s="823">
        <v>1.946</v>
      </c>
      <c r="CM90" s="823">
        <v>2.4319999999999999</v>
      </c>
      <c r="CN90" s="823">
        <v>1.5940000000000001</v>
      </c>
      <c r="CO90" s="823">
        <v>1.903</v>
      </c>
      <c r="CP90" s="823">
        <v>1.226</v>
      </c>
      <c r="CQ90" s="823">
        <v>0.76800000000000002</v>
      </c>
      <c r="CR90" s="823">
        <v>0.112</v>
      </c>
      <c r="CS90" s="823">
        <v>1.181</v>
      </c>
      <c r="CT90" s="823">
        <v>4.59</v>
      </c>
      <c r="CU90" s="823">
        <v>0.85199999999999998</v>
      </c>
      <c r="CV90" s="823">
        <v>0.90800000000000003</v>
      </c>
      <c r="CW90" s="823">
        <v>0.97599999999999998</v>
      </c>
      <c r="CX90" s="823">
        <v>0.81499999999999995</v>
      </c>
    </row>
    <row r="91" spans="1:102" s="830" customFormat="1" x14ac:dyDescent="0.2">
      <c r="A91" s="832" t="s">
        <v>1179</v>
      </c>
      <c r="B91" s="832"/>
      <c r="C91" s="799"/>
      <c r="D91" s="799"/>
      <c r="E91" s="799"/>
      <c r="F91" s="799"/>
      <c r="AU91" s="799"/>
      <c r="AV91" s="799"/>
      <c r="AW91" s="799"/>
      <c r="AX91" s="799"/>
      <c r="AY91" s="799"/>
      <c r="AZ91" s="799"/>
      <c r="BA91" s="799"/>
      <c r="BB91" s="799"/>
      <c r="BC91" s="799"/>
      <c r="BD91" s="799"/>
      <c r="BE91" s="799"/>
      <c r="BF91" s="799"/>
      <c r="BG91" s="799"/>
      <c r="BH91" s="799"/>
      <c r="BI91" s="799"/>
      <c r="BJ91" s="799"/>
      <c r="BK91" s="799"/>
      <c r="BL91" s="799"/>
      <c r="BM91" s="799"/>
      <c r="BN91" s="799"/>
      <c r="BO91" s="823">
        <v>16.709</v>
      </c>
      <c r="BP91" s="823">
        <v>16.509</v>
      </c>
      <c r="BQ91" s="823">
        <v>16.846</v>
      </c>
      <c r="BR91" s="823">
        <v>17.021000000000001</v>
      </c>
      <c r="BS91" s="823">
        <v>17.565000000000001</v>
      </c>
      <c r="BT91" s="823">
        <v>17.132000000000001</v>
      </c>
      <c r="BU91" s="823">
        <v>17.317</v>
      </c>
      <c r="BV91" s="823">
        <v>17.777000000000001</v>
      </c>
      <c r="BW91" s="823">
        <v>18.193000000000001</v>
      </c>
      <c r="BX91" s="823">
        <v>17.55</v>
      </c>
      <c r="BY91" s="823">
        <v>17.693000000000001</v>
      </c>
      <c r="BZ91" s="823">
        <v>18.291</v>
      </c>
      <c r="CA91" s="823">
        <v>18.193000000000001</v>
      </c>
      <c r="CB91" s="823">
        <v>17.55</v>
      </c>
      <c r="CC91" s="823">
        <v>17.693000000000001</v>
      </c>
      <c r="CD91" s="823">
        <v>18.291</v>
      </c>
      <c r="CE91" s="823">
        <v>18.701000000000001</v>
      </c>
      <c r="CF91" s="823">
        <v>18.510999999999999</v>
      </c>
      <c r="CG91" s="823">
        <v>18.86</v>
      </c>
      <c r="CH91" s="823">
        <v>19.527999999999999</v>
      </c>
      <c r="CI91" s="823">
        <v>20.108000000000001</v>
      </c>
      <c r="CJ91" s="823">
        <v>19.509</v>
      </c>
      <c r="CK91" s="823">
        <v>20.526</v>
      </c>
      <c r="CL91" s="823">
        <v>20.963999999999999</v>
      </c>
      <c r="CM91" s="823">
        <v>21.198</v>
      </c>
      <c r="CN91" s="823">
        <v>21.503</v>
      </c>
      <c r="CO91" s="823">
        <v>21.89</v>
      </c>
      <c r="CP91" s="823">
        <v>22.402000000000001</v>
      </c>
      <c r="CQ91" s="823">
        <v>22.061</v>
      </c>
      <c r="CR91" s="823">
        <v>21.623000000000001</v>
      </c>
      <c r="CS91" s="823">
        <v>23.298999999999999</v>
      </c>
      <c r="CT91" s="823">
        <v>23.632000000000001</v>
      </c>
      <c r="CU91" s="823">
        <v>23.356999999999999</v>
      </c>
      <c r="CV91" s="823">
        <v>23.591000000000001</v>
      </c>
      <c r="CW91" s="823">
        <v>25.317</v>
      </c>
      <c r="CX91" s="823">
        <v>27.526</v>
      </c>
    </row>
    <row r="92" spans="1:102" s="839" customFormat="1" ht="20.100000000000001" customHeight="1" x14ac:dyDescent="0.2">
      <c r="A92" s="837" t="s">
        <v>1180</v>
      </c>
      <c r="B92" s="837"/>
      <c r="C92" s="803"/>
      <c r="D92" s="803"/>
      <c r="E92" s="803"/>
      <c r="F92" s="803"/>
      <c r="G92" s="838"/>
      <c r="H92" s="838"/>
      <c r="I92" s="838"/>
      <c r="J92" s="838"/>
      <c r="K92" s="838"/>
      <c r="L92" s="838"/>
      <c r="M92" s="838"/>
      <c r="N92" s="838"/>
      <c r="O92" s="838"/>
      <c r="P92" s="838"/>
      <c r="Q92" s="838"/>
      <c r="R92" s="838"/>
      <c r="S92" s="838"/>
      <c r="T92" s="838"/>
      <c r="U92" s="838"/>
      <c r="V92" s="838"/>
      <c r="W92" s="838"/>
      <c r="X92" s="838"/>
      <c r="Y92" s="838"/>
      <c r="Z92" s="838"/>
      <c r="AA92" s="838"/>
      <c r="AB92" s="838"/>
      <c r="AC92" s="838"/>
      <c r="AD92" s="838"/>
      <c r="AE92" s="838"/>
      <c r="AF92" s="838"/>
      <c r="AG92" s="838"/>
      <c r="AH92" s="838"/>
      <c r="AI92" s="838"/>
      <c r="AJ92" s="838"/>
      <c r="AK92" s="838"/>
      <c r="AL92" s="838"/>
      <c r="AM92" s="838"/>
      <c r="AN92" s="838"/>
      <c r="AO92" s="838"/>
      <c r="AP92" s="838"/>
      <c r="AQ92" s="838"/>
      <c r="AR92" s="838"/>
      <c r="AS92" s="838"/>
      <c r="AT92" s="838"/>
      <c r="AU92" s="803"/>
      <c r="AV92" s="803"/>
      <c r="AW92" s="803"/>
      <c r="AX92" s="803"/>
      <c r="AY92" s="803"/>
      <c r="AZ92" s="803"/>
      <c r="BA92" s="803"/>
      <c r="BB92" s="803"/>
      <c r="BC92" s="803"/>
      <c r="BD92" s="803"/>
      <c r="BE92" s="803"/>
      <c r="BF92" s="803"/>
      <c r="BG92" s="803"/>
      <c r="BH92" s="803"/>
      <c r="BI92" s="803"/>
      <c r="BJ92" s="803"/>
      <c r="BK92" s="803"/>
      <c r="BL92" s="803"/>
      <c r="BM92" s="803"/>
      <c r="BN92" s="803"/>
      <c r="BO92" s="824">
        <v>167.767</v>
      </c>
      <c r="BP92" s="824">
        <v>171.38800000000001</v>
      </c>
      <c r="BQ92" s="824">
        <v>178.416</v>
      </c>
      <c r="BR92" s="824">
        <v>180.45599999999999</v>
      </c>
      <c r="BS92" s="824">
        <v>188.06100000000001</v>
      </c>
      <c r="BT92" s="824">
        <v>182.47399999999999</v>
      </c>
      <c r="BU92" s="824">
        <v>190.05699999999999</v>
      </c>
      <c r="BV92" s="824">
        <v>196.19800000000001</v>
      </c>
      <c r="BW92" s="824">
        <v>213.625</v>
      </c>
      <c r="BX92" s="824">
        <v>218.422</v>
      </c>
      <c r="BY92" s="824">
        <v>228.08699999999999</v>
      </c>
      <c r="BZ92" s="824">
        <v>218.667</v>
      </c>
      <c r="CA92" s="824">
        <v>213.625</v>
      </c>
      <c r="CB92" s="824">
        <v>218.422</v>
      </c>
      <c r="CC92" s="824">
        <v>228.08699999999999</v>
      </c>
      <c r="CD92" s="824">
        <v>218.667</v>
      </c>
      <c r="CE92" s="824">
        <v>251.38399999999999</v>
      </c>
      <c r="CF92" s="824">
        <v>257.14800000000002</v>
      </c>
      <c r="CG92" s="824">
        <v>262.93599999999998</v>
      </c>
      <c r="CH92" s="824">
        <v>270.39499999999998</v>
      </c>
      <c r="CI92" s="824">
        <v>262.89699999999999</v>
      </c>
      <c r="CJ92" s="824">
        <v>274.47500000000002</v>
      </c>
      <c r="CK92" s="824">
        <v>281.10500000000002</v>
      </c>
      <c r="CL92" s="824">
        <v>263.33199999999999</v>
      </c>
      <c r="CM92" s="824">
        <v>283.08199999999999</v>
      </c>
      <c r="CN92" s="824">
        <v>293.25599999999997</v>
      </c>
      <c r="CO92" s="824">
        <v>288.37299999999999</v>
      </c>
      <c r="CP92" s="824">
        <v>313.91399999999999</v>
      </c>
      <c r="CQ92" s="824">
        <v>318.072</v>
      </c>
      <c r="CR92" s="824">
        <v>340.77699999999999</v>
      </c>
      <c r="CS92" s="824">
        <v>351.18299999999999</v>
      </c>
      <c r="CT92" s="824">
        <v>333.85500000000002</v>
      </c>
      <c r="CU92" s="824">
        <v>341.68299999999999</v>
      </c>
      <c r="CV92" s="824">
        <v>371.42103000000003</v>
      </c>
      <c r="CW92" s="824">
        <v>369.51600000000002</v>
      </c>
      <c r="CX92" s="824">
        <v>362.21300000000002</v>
      </c>
    </row>
    <row r="93" spans="1:102" x14ac:dyDescent="0.2">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row>
    <row r="94" spans="1:102" ht="20.100000000000001" customHeight="1" x14ac:dyDescent="0.2">
      <c r="A94" s="132" t="str">
        <f>Index!B93</f>
        <v>Table 10d :   FSM commercial banks: deposits by type and institutional sector, by quarter, 2010-2018</v>
      </c>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row>
    <row r="95" spans="1:102" s="843" customFormat="1" ht="20.100000000000001" customHeight="1" x14ac:dyDescent="0.2">
      <c r="A95" s="157" t="s">
        <v>397</v>
      </c>
      <c r="B95" s="840"/>
      <c r="C95" s="840"/>
      <c r="D95" s="840"/>
      <c r="E95" s="840"/>
      <c r="F95" s="840"/>
      <c r="G95" s="840"/>
      <c r="H95" s="840"/>
      <c r="I95" s="840"/>
      <c r="J95" s="840"/>
      <c r="K95" s="840"/>
      <c r="L95" s="840"/>
      <c r="M95" s="840"/>
      <c r="N95" s="840"/>
      <c r="O95" s="840"/>
      <c r="P95" s="840"/>
      <c r="Q95" s="840"/>
      <c r="R95" s="840"/>
      <c r="S95" s="840"/>
      <c r="T95" s="840"/>
      <c r="U95" s="840"/>
      <c r="V95" s="840"/>
      <c r="W95" s="840"/>
      <c r="X95" s="840"/>
      <c r="Y95" s="840"/>
      <c r="Z95" s="840"/>
      <c r="AA95" s="840"/>
      <c r="AB95" s="840"/>
      <c r="AC95" s="840"/>
      <c r="AD95" s="840"/>
      <c r="AE95" s="840"/>
      <c r="AF95" s="840"/>
      <c r="AG95" s="840"/>
      <c r="AH95" s="840"/>
      <c r="AI95" s="840"/>
      <c r="AJ95" s="840"/>
      <c r="AK95" s="840"/>
      <c r="AL95" s="840"/>
      <c r="AM95" s="840"/>
      <c r="AN95" s="840"/>
      <c r="AO95" s="840"/>
      <c r="AP95" s="840"/>
      <c r="AQ95" s="840"/>
      <c r="AR95" s="840"/>
      <c r="AS95" s="840"/>
      <c r="AT95" s="840"/>
      <c r="AU95" s="841"/>
      <c r="AV95" s="841"/>
      <c r="AW95" s="841"/>
      <c r="AX95" s="841"/>
      <c r="AY95" s="841"/>
      <c r="AZ95" s="841"/>
      <c r="BA95" s="841"/>
      <c r="BB95" s="841"/>
      <c r="BC95" s="841"/>
      <c r="BD95" s="841"/>
      <c r="BE95" s="841"/>
      <c r="BF95" s="841"/>
      <c r="BG95" s="841"/>
      <c r="BH95" s="841"/>
      <c r="BI95" s="841"/>
      <c r="BJ95" s="841"/>
      <c r="BK95" s="842"/>
      <c r="BL95" s="842"/>
      <c r="BM95" s="842"/>
      <c r="BN95" s="842"/>
      <c r="BO95" s="825" t="s">
        <v>1131</v>
      </c>
      <c r="BP95" s="825" t="s">
        <v>1132</v>
      </c>
      <c r="BQ95" s="825" t="s">
        <v>1133</v>
      </c>
      <c r="BR95" s="825" t="s">
        <v>1134</v>
      </c>
      <c r="BS95" s="825" t="s">
        <v>1135</v>
      </c>
      <c r="BT95" s="825" t="s">
        <v>1136</v>
      </c>
      <c r="BU95" s="825" t="s">
        <v>1137</v>
      </c>
      <c r="BV95" s="825" t="s">
        <v>1138</v>
      </c>
      <c r="BW95" s="825" t="s">
        <v>1139</v>
      </c>
      <c r="BX95" s="825" t="s">
        <v>1140</v>
      </c>
      <c r="BY95" s="825" t="s">
        <v>1141</v>
      </c>
      <c r="BZ95" s="825" t="s">
        <v>1142</v>
      </c>
      <c r="CA95" s="825" t="s">
        <v>1143</v>
      </c>
      <c r="CB95" s="825" t="s">
        <v>1144</v>
      </c>
      <c r="CC95" s="825" t="s">
        <v>1145</v>
      </c>
      <c r="CD95" s="825" t="s">
        <v>1146</v>
      </c>
      <c r="CE95" s="825" t="s">
        <v>1147</v>
      </c>
      <c r="CF95" s="825" t="s">
        <v>1148</v>
      </c>
      <c r="CG95" s="825" t="s">
        <v>1149</v>
      </c>
      <c r="CH95" s="825" t="s">
        <v>1150</v>
      </c>
      <c r="CI95" s="825" t="s">
        <v>1151</v>
      </c>
      <c r="CJ95" s="825" t="s">
        <v>1152</v>
      </c>
      <c r="CK95" s="825" t="s">
        <v>1153</v>
      </c>
      <c r="CL95" s="825" t="s">
        <v>1126</v>
      </c>
      <c r="CM95" s="825" t="s">
        <v>1127</v>
      </c>
      <c r="CN95" s="825" t="s">
        <v>1128</v>
      </c>
      <c r="CO95" s="825" t="s">
        <v>1129</v>
      </c>
      <c r="CP95" s="825" t="s">
        <v>1130</v>
      </c>
      <c r="CQ95" s="825" t="s">
        <v>1295</v>
      </c>
      <c r="CR95" s="825" t="s">
        <v>1296</v>
      </c>
      <c r="CS95" s="825" t="s">
        <v>1297</v>
      </c>
      <c r="CT95" s="825" t="s">
        <v>1359</v>
      </c>
      <c r="CU95" s="825" t="s">
        <v>1360</v>
      </c>
      <c r="CV95" s="825" t="s">
        <v>1361</v>
      </c>
      <c r="CW95" s="825" t="s">
        <v>1362</v>
      </c>
      <c r="CX95" s="825" t="s">
        <v>1363</v>
      </c>
    </row>
    <row r="96" spans="1:102" s="843" customFormat="1" ht="20.100000000000001" customHeight="1" x14ac:dyDescent="0.2">
      <c r="A96" s="844" t="s">
        <v>1181</v>
      </c>
      <c r="AU96" s="801"/>
      <c r="AV96" s="801"/>
      <c r="AW96" s="801"/>
      <c r="AX96" s="801"/>
      <c r="AY96" s="801"/>
      <c r="AZ96" s="801"/>
      <c r="BA96" s="801"/>
      <c r="BB96" s="801"/>
      <c r="BC96" s="801"/>
      <c r="BD96" s="801"/>
      <c r="BE96" s="801"/>
      <c r="BF96" s="801"/>
      <c r="BG96" s="801"/>
      <c r="BH96" s="801"/>
      <c r="BI96" s="801"/>
      <c r="BJ96" s="801"/>
      <c r="BK96" s="845"/>
      <c r="BL96" s="845"/>
      <c r="BM96" s="845"/>
      <c r="BN96" s="845"/>
      <c r="BO96" s="816">
        <f t="shared" ref="BO96:BP96" si="30">BO97+BO106+BO115+BO124+BO133</f>
        <v>145.19200000000001</v>
      </c>
      <c r="BP96" s="816">
        <f t="shared" si="30"/>
        <v>148.97800000000001</v>
      </c>
      <c r="BQ96" s="816">
        <f>BQ97+BQ106+BQ115+BQ124+BQ133</f>
        <v>154.114</v>
      </c>
      <c r="BR96" s="816">
        <f t="shared" ref="BR96:CP96" si="31">BR97+BR106+BR115+BR124+BR133</f>
        <v>157.25199999999998</v>
      </c>
      <c r="BS96" s="816">
        <f t="shared" si="31"/>
        <v>164.238</v>
      </c>
      <c r="BT96" s="816">
        <f t="shared" si="31"/>
        <v>159.05699999999999</v>
      </c>
      <c r="BU96" s="816">
        <f t="shared" si="31"/>
        <v>166.20800000000003</v>
      </c>
      <c r="BV96" s="816">
        <f t="shared" si="31"/>
        <v>172.34199999999998</v>
      </c>
      <c r="BW96" s="816">
        <f t="shared" si="31"/>
        <v>189.49</v>
      </c>
      <c r="BX96" s="816">
        <f t="shared" si="31"/>
        <v>194.422</v>
      </c>
      <c r="BY96" s="816">
        <f t="shared" si="31"/>
        <v>204.34899999999999</v>
      </c>
      <c r="BZ96" s="816">
        <f t="shared" si="31"/>
        <v>194.33199999999999</v>
      </c>
      <c r="CA96" s="816">
        <f t="shared" si="31"/>
        <v>189.49</v>
      </c>
      <c r="CB96" s="816">
        <f t="shared" si="31"/>
        <v>194.422</v>
      </c>
      <c r="CC96" s="816">
        <f t="shared" si="31"/>
        <v>204.34899999999999</v>
      </c>
      <c r="CD96" s="816">
        <f t="shared" si="31"/>
        <v>194.33199999999999</v>
      </c>
      <c r="CE96" s="816">
        <f t="shared" si="31"/>
        <v>226.15099999999998</v>
      </c>
      <c r="CF96" s="816">
        <f t="shared" si="31"/>
        <v>232.08400000000003</v>
      </c>
      <c r="CG96" s="816">
        <f t="shared" si="31"/>
        <v>237.29700000000003</v>
      </c>
      <c r="CH96" s="816">
        <f t="shared" si="31"/>
        <v>243.929</v>
      </c>
      <c r="CI96" s="816">
        <f t="shared" si="31"/>
        <v>235.43599999999998</v>
      </c>
      <c r="CJ96" s="816">
        <f t="shared" si="31"/>
        <v>247.04100000000003</v>
      </c>
      <c r="CK96" s="816">
        <f t="shared" si="31"/>
        <v>252.959</v>
      </c>
      <c r="CL96" s="816">
        <f t="shared" si="31"/>
        <v>234.21699999999998</v>
      </c>
      <c r="CM96" s="816">
        <f t="shared" si="31"/>
        <v>253.33200000000002</v>
      </c>
      <c r="CN96" s="816">
        <f t="shared" si="31"/>
        <v>263.90199999999999</v>
      </c>
      <c r="CO96" s="816">
        <f t="shared" si="31"/>
        <v>258.32600000000002</v>
      </c>
      <c r="CP96" s="816">
        <f t="shared" si="31"/>
        <v>283.846</v>
      </c>
      <c r="CQ96" s="816">
        <v>288.66899999999998</v>
      </c>
      <c r="CR96" s="816">
        <v>312.06500000000005</v>
      </c>
      <c r="CS96" s="816">
        <v>319.608</v>
      </c>
      <c r="CT96" s="816">
        <v>298.00299999999999</v>
      </c>
      <c r="CU96" s="816">
        <v>309.95999999999998</v>
      </c>
      <c r="CV96" s="816">
        <v>339.34202999999997</v>
      </c>
      <c r="CW96" s="816">
        <v>335.70999999999992</v>
      </c>
      <c r="CX96" s="816">
        <v>326.31999999999994</v>
      </c>
    </row>
    <row r="97" spans="1:102" s="847" customFormat="1" ht="20.100000000000001" customHeight="1" x14ac:dyDescent="0.2">
      <c r="A97" s="846" t="s">
        <v>1182</v>
      </c>
      <c r="AI97" s="801"/>
      <c r="AJ97" s="801"/>
      <c r="AK97" s="801"/>
      <c r="AL97" s="801"/>
      <c r="AM97" s="801"/>
      <c r="AN97" s="801"/>
      <c r="AO97" s="801"/>
      <c r="AP97" s="801"/>
      <c r="AQ97" s="801"/>
      <c r="AR97" s="801"/>
      <c r="AS97" s="801"/>
      <c r="AT97" s="801"/>
      <c r="AU97" s="801"/>
      <c r="AV97" s="801"/>
      <c r="AW97" s="801"/>
      <c r="AX97" s="801"/>
      <c r="AY97" s="801"/>
      <c r="AZ97" s="801"/>
      <c r="BA97" s="801"/>
      <c r="BB97" s="801"/>
      <c r="BC97" s="801"/>
      <c r="BD97" s="801"/>
      <c r="BE97" s="801"/>
      <c r="BF97" s="801"/>
      <c r="BG97" s="801"/>
      <c r="BH97" s="801"/>
      <c r="BI97" s="801"/>
      <c r="BJ97" s="801"/>
      <c r="BK97" s="801"/>
      <c r="BL97" s="801"/>
      <c r="BM97" s="801"/>
      <c r="BN97" s="801"/>
      <c r="BO97" s="816">
        <v>36.401000000000003</v>
      </c>
      <c r="BP97" s="816">
        <v>35.78</v>
      </c>
      <c r="BQ97" s="816">
        <v>33.972000000000001</v>
      </c>
      <c r="BR97" s="816">
        <v>38.944000000000003</v>
      </c>
      <c r="BS97" s="816">
        <v>42.982999999999997</v>
      </c>
      <c r="BT97" s="816">
        <v>36.353999999999999</v>
      </c>
      <c r="BU97" s="816">
        <v>37.591000000000001</v>
      </c>
      <c r="BV97" s="816">
        <v>46.124000000000002</v>
      </c>
      <c r="BW97" s="816">
        <v>42.661999999999999</v>
      </c>
      <c r="BX97" s="816">
        <v>48.274999999999999</v>
      </c>
      <c r="BY97" s="816">
        <v>55.640999999999998</v>
      </c>
      <c r="BZ97" s="816">
        <v>51.350999999999999</v>
      </c>
      <c r="CA97" s="816">
        <v>42.661999999999999</v>
      </c>
      <c r="CB97" s="816">
        <v>48.274999999999999</v>
      </c>
      <c r="CC97" s="816">
        <v>55.640999999999998</v>
      </c>
      <c r="CD97" s="816">
        <v>51.350999999999999</v>
      </c>
      <c r="CE97" s="816">
        <v>47.878999999999998</v>
      </c>
      <c r="CF97" s="816">
        <v>56.625999999999998</v>
      </c>
      <c r="CG97" s="816">
        <v>56.965000000000003</v>
      </c>
      <c r="CH97" s="816">
        <v>64.262</v>
      </c>
      <c r="CI97" s="816">
        <v>60.917000000000002</v>
      </c>
      <c r="CJ97" s="816">
        <v>65.995000000000005</v>
      </c>
      <c r="CK97" s="816">
        <v>67.981999999999999</v>
      </c>
      <c r="CL97" s="816">
        <v>59.344999999999999</v>
      </c>
      <c r="CM97" s="816">
        <v>68.504000000000005</v>
      </c>
      <c r="CN97" s="816">
        <v>71.994</v>
      </c>
      <c r="CO97" s="816">
        <v>66.262</v>
      </c>
      <c r="CP97" s="816">
        <v>79.768000000000001</v>
      </c>
      <c r="CQ97" s="816">
        <v>79.718000000000004</v>
      </c>
      <c r="CR97" s="816">
        <v>89.709000000000003</v>
      </c>
      <c r="CS97" s="816">
        <v>97.259</v>
      </c>
      <c r="CT97" s="816">
        <v>91.703000000000003</v>
      </c>
      <c r="CU97" s="816">
        <v>90.076999999999998</v>
      </c>
      <c r="CV97" s="816">
        <v>99.816000000000017</v>
      </c>
      <c r="CW97" s="816">
        <v>98.38</v>
      </c>
      <c r="CX97" s="816">
        <v>92.191999999999993</v>
      </c>
    </row>
    <row r="98" spans="1:102" s="847" customFormat="1" ht="12.75" customHeight="1" x14ac:dyDescent="0.2">
      <c r="A98" s="833" t="s">
        <v>1169</v>
      </c>
      <c r="AI98" s="801"/>
      <c r="AJ98" s="801"/>
      <c r="AK98" s="801"/>
      <c r="AL98" s="801"/>
      <c r="AM98" s="801"/>
      <c r="AN98" s="801"/>
      <c r="AO98" s="801"/>
      <c r="AP98" s="801"/>
      <c r="AQ98" s="801"/>
      <c r="AR98" s="801"/>
      <c r="AS98" s="801"/>
      <c r="AT98" s="801"/>
      <c r="AU98" s="801"/>
      <c r="AV98" s="801"/>
      <c r="AW98" s="801"/>
      <c r="AX98" s="801"/>
      <c r="AY98" s="801"/>
      <c r="AZ98" s="801"/>
      <c r="BA98" s="801"/>
      <c r="BB98" s="801"/>
      <c r="BC98" s="801"/>
      <c r="BD98" s="801"/>
      <c r="BE98" s="801"/>
      <c r="BF98" s="801"/>
      <c r="BG98" s="801"/>
      <c r="BH98" s="801"/>
      <c r="BI98" s="801"/>
      <c r="BJ98" s="801"/>
      <c r="BK98" s="801"/>
      <c r="BL98" s="801"/>
      <c r="BM98" s="801"/>
      <c r="BN98" s="801"/>
      <c r="BO98" s="816">
        <v>8.7140000000000004</v>
      </c>
      <c r="BP98" s="816">
        <v>10.54</v>
      </c>
      <c r="BQ98" s="816">
        <v>7.1840000000000002</v>
      </c>
      <c r="BR98" s="816">
        <v>8.7629999999999999</v>
      </c>
      <c r="BS98" s="816">
        <v>11.496</v>
      </c>
      <c r="BT98" s="816">
        <v>8.3339999999999996</v>
      </c>
      <c r="BU98" s="816">
        <v>9.0289999999999999</v>
      </c>
      <c r="BV98" s="816">
        <v>16.544</v>
      </c>
      <c r="BW98" s="816">
        <v>8.577</v>
      </c>
      <c r="BX98" s="816">
        <v>11.574</v>
      </c>
      <c r="BY98" s="816">
        <v>19.038</v>
      </c>
      <c r="BZ98" s="816">
        <v>11.797000000000001</v>
      </c>
      <c r="CA98" s="816">
        <v>8.577</v>
      </c>
      <c r="CB98" s="816">
        <v>11.574</v>
      </c>
      <c r="CC98" s="816">
        <v>19.038</v>
      </c>
      <c r="CD98" s="816">
        <v>11.797000000000001</v>
      </c>
      <c r="CE98" s="816">
        <v>6.9320000000000004</v>
      </c>
      <c r="CF98" s="816">
        <v>9.8439999999999994</v>
      </c>
      <c r="CG98" s="816">
        <v>11.920999999999999</v>
      </c>
      <c r="CH98" s="816">
        <v>15.497</v>
      </c>
      <c r="CI98" s="816">
        <v>10.021000000000001</v>
      </c>
      <c r="CJ98" s="816">
        <v>15.244999999999999</v>
      </c>
      <c r="CK98" s="816">
        <v>15.62</v>
      </c>
      <c r="CL98" s="816">
        <v>10.874000000000001</v>
      </c>
      <c r="CM98" s="816">
        <v>12.884</v>
      </c>
      <c r="CN98" s="816">
        <v>19.481000000000002</v>
      </c>
      <c r="CO98" s="816">
        <v>16.02</v>
      </c>
      <c r="CP98" s="816">
        <v>10.654</v>
      </c>
      <c r="CQ98" s="816">
        <v>13.824999999999999</v>
      </c>
      <c r="CR98" s="66">
        <v>13.134</v>
      </c>
      <c r="CS98" s="816">
        <v>19.265999999999998</v>
      </c>
      <c r="CT98" s="816">
        <v>16.094999999999999</v>
      </c>
      <c r="CU98" s="816">
        <v>18.315000000000001</v>
      </c>
      <c r="CV98" s="816">
        <v>20.312390000000001</v>
      </c>
      <c r="CW98" s="816">
        <v>20.077000000000002</v>
      </c>
      <c r="CX98" s="816">
        <v>21.157</v>
      </c>
    </row>
    <row r="99" spans="1:102" s="847" customFormat="1" ht="12.75" customHeight="1" x14ac:dyDescent="0.2">
      <c r="A99" s="833" t="s">
        <v>1170</v>
      </c>
      <c r="AI99" s="801"/>
      <c r="AJ99" s="801"/>
      <c r="AK99" s="801"/>
      <c r="AL99" s="801"/>
      <c r="AM99" s="801"/>
      <c r="AN99" s="801"/>
      <c r="AO99" s="801"/>
      <c r="AP99" s="801"/>
      <c r="AQ99" s="801"/>
      <c r="AR99" s="801"/>
      <c r="AS99" s="801"/>
      <c r="AT99" s="801"/>
      <c r="AU99" s="801"/>
      <c r="AV99" s="801"/>
      <c r="AW99" s="801"/>
      <c r="AX99" s="801"/>
      <c r="AY99" s="801"/>
      <c r="AZ99" s="801"/>
      <c r="BA99" s="801"/>
      <c r="BB99" s="801"/>
      <c r="BC99" s="801"/>
      <c r="BD99" s="801"/>
      <c r="BE99" s="801"/>
      <c r="BF99" s="801"/>
      <c r="BG99" s="801"/>
      <c r="BH99" s="801"/>
      <c r="BI99" s="801"/>
      <c r="BJ99" s="801"/>
      <c r="BK99" s="801"/>
      <c r="BL99" s="801"/>
      <c r="BM99" s="801"/>
      <c r="BN99" s="801"/>
      <c r="BO99" s="816">
        <v>3.254</v>
      </c>
      <c r="BP99" s="816">
        <v>2.956</v>
      </c>
      <c r="BQ99" s="816">
        <v>3.2589999999999999</v>
      </c>
      <c r="BR99" s="816">
        <v>4.5270000000000001</v>
      </c>
      <c r="BS99" s="816">
        <v>3.4990000000000001</v>
      </c>
      <c r="BT99" s="816">
        <v>3.7130000000000001</v>
      </c>
      <c r="BU99" s="816">
        <v>2.7549999999999999</v>
      </c>
      <c r="BV99" s="816">
        <v>3.1640000000000001</v>
      </c>
      <c r="BW99" s="816">
        <v>3.1819999999999999</v>
      </c>
      <c r="BX99" s="816">
        <v>3.476</v>
      </c>
      <c r="BY99" s="816">
        <v>2.5619999999999998</v>
      </c>
      <c r="BZ99" s="816">
        <v>3.411</v>
      </c>
      <c r="CA99" s="816">
        <v>3.1819999999999999</v>
      </c>
      <c r="CB99" s="816">
        <v>3.476</v>
      </c>
      <c r="CC99" s="816">
        <v>2.5619999999999998</v>
      </c>
      <c r="CD99" s="816">
        <v>3.411</v>
      </c>
      <c r="CE99" s="816">
        <v>8.0589999999999993</v>
      </c>
      <c r="CF99" s="816">
        <v>9.0069999999999997</v>
      </c>
      <c r="CG99" s="816">
        <v>8.1110000000000007</v>
      </c>
      <c r="CH99" s="816">
        <v>9.5850000000000009</v>
      </c>
      <c r="CI99" s="816">
        <v>9.1319999999999997</v>
      </c>
      <c r="CJ99" s="816">
        <v>10.609</v>
      </c>
      <c r="CK99" s="816">
        <v>11.111000000000001</v>
      </c>
      <c r="CL99" s="816">
        <v>9.8559999999999999</v>
      </c>
      <c r="CM99" s="816">
        <v>11.589</v>
      </c>
      <c r="CN99" s="816">
        <v>9.7140000000000004</v>
      </c>
      <c r="CO99" s="816">
        <v>9.9380000000000006</v>
      </c>
      <c r="CP99" s="816">
        <v>13.962999999999999</v>
      </c>
      <c r="CQ99" s="816">
        <v>11.927</v>
      </c>
      <c r="CR99" s="66">
        <v>14.888</v>
      </c>
      <c r="CS99" s="816">
        <v>16.568000000000001</v>
      </c>
      <c r="CT99" s="816">
        <v>13.653</v>
      </c>
      <c r="CU99" s="816">
        <v>14.180999999999999</v>
      </c>
      <c r="CV99" s="816">
        <v>15.710379999999999</v>
      </c>
      <c r="CW99" s="816">
        <v>20.263000000000002</v>
      </c>
      <c r="CX99" s="816">
        <v>12.255000000000001</v>
      </c>
    </row>
    <row r="100" spans="1:102" s="847" customFormat="1" ht="12.75" customHeight="1" x14ac:dyDescent="0.2">
      <c r="A100" s="833" t="s">
        <v>1161</v>
      </c>
      <c r="AI100" s="801"/>
      <c r="AJ100" s="801"/>
      <c r="AK100" s="801"/>
      <c r="AL100" s="801"/>
      <c r="AM100" s="801"/>
      <c r="AN100" s="801"/>
      <c r="AO100" s="801"/>
      <c r="AP100" s="801"/>
      <c r="AQ100" s="801"/>
      <c r="AR100" s="801"/>
      <c r="AS100" s="801"/>
      <c r="AT100" s="801"/>
      <c r="AU100" s="801"/>
      <c r="AV100" s="801"/>
      <c r="AW100" s="801"/>
      <c r="AX100" s="801"/>
      <c r="AY100" s="801"/>
      <c r="AZ100" s="801"/>
      <c r="BA100" s="801"/>
      <c r="BB100" s="801"/>
      <c r="BC100" s="801"/>
      <c r="BD100" s="801"/>
      <c r="BE100" s="801"/>
      <c r="BF100" s="801"/>
      <c r="BG100" s="801"/>
      <c r="BH100" s="801"/>
      <c r="BI100" s="801"/>
      <c r="BJ100" s="801"/>
      <c r="BK100" s="801"/>
      <c r="BL100" s="801"/>
      <c r="BM100" s="801"/>
      <c r="BN100" s="801"/>
      <c r="BO100" s="816">
        <v>0.65700000000000003</v>
      </c>
      <c r="BP100" s="816">
        <v>0.39100000000000001</v>
      </c>
      <c r="BQ100" s="816">
        <v>0.47599999999999998</v>
      </c>
      <c r="BR100" s="816">
        <v>1.054</v>
      </c>
      <c r="BS100" s="816">
        <v>0.433</v>
      </c>
      <c r="BT100" s="816">
        <v>0.376</v>
      </c>
      <c r="BU100" s="816">
        <v>2.133</v>
      </c>
      <c r="BV100" s="816">
        <v>2.3639999999999999</v>
      </c>
      <c r="BW100" s="816">
        <v>3.319</v>
      </c>
      <c r="BX100" s="816">
        <v>4.66</v>
      </c>
      <c r="BY100" s="816">
        <v>5.0789999999999997</v>
      </c>
      <c r="BZ100" s="816">
        <v>7.8550000000000004</v>
      </c>
      <c r="CA100" s="816">
        <v>3.319</v>
      </c>
      <c r="CB100" s="816">
        <v>4.66</v>
      </c>
      <c r="CC100" s="816">
        <v>5.0789999999999997</v>
      </c>
      <c r="CD100" s="816">
        <v>7.8550000000000004</v>
      </c>
      <c r="CE100" s="816">
        <v>3.6869999999999998</v>
      </c>
      <c r="CF100" s="816">
        <v>5.165</v>
      </c>
      <c r="CG100" s="816">
        <v>4.1890000000000001</v>
      </c>
      <c r="CH100" s="816">
        <v>7.7939999999999996</v>
      </c>
      <c r="CI100" s="816">
        <v>4.5549999999999997</v>
      </c>
      <c r="CJ100" s="816">
        <v>7.0090000000000003</v>
      </c>
      <c r="CK100" s="816">
        <v>5.16</v>
      </c>
      <c r="CL100" s="816">
        <v>4.1920000000000002</v>
      </c>
      <c r="CM100" s="816">
        <v>8.6579999999999995</v>
      </c>
      <c r="CN100" s="816">
        <v>5.42</v>
      </c>
      <c r="CO100" s="816">
        <v>5.1580000000000004</v>
      </c>
      <c r="CP100" s="816">
        <v>10.484999999999999</v>
      </c>
      <c r="CQ100" s="816">
        <v>5.7750000000000004</v>
      </c>
      <c r="CR100" s="66">
        <v>12.439</v>
      </c>
      <c r="CS100" s="816">
        <v>11.041</v>
      </c>
      <c r="CT100" s="816">
        <v>9.3119999999999994</v>
      </c>
      <c r="CU100" s="816">
        <v>8.4610000000000003</v>
      </c>
      <c r="CV100" s="816">
        <v>9.3706300000000002</v>
      </c>
      <c r="CW100" s="816">
        <v>9.14</v>
      </c>
      <c r="CX100" s="816">
        <v>7.1459999999999999</v>
      </c>
    </row>
    <row r="101" spans="1:102" s="847" customFormat="1" ht="12.75" customHeight="1" x14ac:dyDescent="0.2">
      <c r="A101" s="833" t="s">
        <v>1171</v>
      </c>
      <c r="AI101" s="801"/>
      <c r="AJ101" s="801"/>
      <c r="AK101" s="801"/>
      <c r="AL101" s="801"/>
      <c r="AM101" s="801"/>
      <c r="AN101" s="801"/>
      <c r="AO101" s="801"/>
      <c r="AP101" s="801"/>
      <c r="AQ101" s="801"/>
      <c r="AR101" s="801"/>
      <c r="AS101" s="801"/>
      <c r="AT101" s="801"/>
      <c r="AU101" s="801"/>
      <c r="AV101" s="801"/>
      <c r="AW101" s="801"/>
      <c r="AX101" s="801"/>
      <c r="AY101" s="801"/>
      <c r="AZ101" s="801"/>
      <c r="BA101" s="801"/>
      <c r="BB101" s="801"/>
      <c r="BC101" s="801"/>
      <c r="BD101" s="801"/>
      <c r="BE101" s="801"/>
      <c r="BF101" s="801"/>
      <c r="BG101" s="801"/>
      <c r="BH101" s="801"/>
      <c r="BI101" s="801"/>
      <c r="BJ101" s="801"/>
      <c r="BK101" s="801"/>
      <c r="BL101" s="801"/>
      <c r="BM101" s="801"/>
      <c r="BN101" s="801"/>
      <c r="BO101" s="816">
        <v>0.52500000000000002</v>
      </c>
      <c r="BP101" s="816">
        <v>1.115</v>
      </c>
      <c r="BQ101" s="816">
        <v>0.51200000000000001</v>
      </c>
      <c r="BR101" s="816">
        <v>1.379</v>
      </c>
      <c r="BS101" s="816">
        <v>3.5830000000000002</v>
      </c>
      <c r="BT101" s="816">
        <v>1.621</v>
      </c>
      <c r="BU101" s="816">
        <v>0.55000000000000004</v>
      </c>
      <c r="BV101" s="816">
        <v>0.76200000000000001</v>
      </c>
      <c r="BW101" s="816">
        <v>2.0619999999999998</v>
      </c>
      <c r="BX101" s="816">
        <v>2.9590000000000001</v>
      </c>
      <c r="BY101" s="816">
        <v>0.51</v>
      </c>
      <c r="BZ101" s="816">
        <v>0.66</v>
      </c>
      <c r="CA101" s="816">
        <v>2.0619999999999998</v>
      </c>
      <c r="CB101" s="816">
        <v>2.9590000000000001</v>
      </c>
      <c r="CC101" s="816">
        <v>0.51</v>
      </c>
      <c r="CD101" s="816">
        <v>0.66</v>
      </c>
      <c r="CE101" s="816">
        <v>0.69099999999999995</v>
      </c>
      <c r="CF101" s="816">
        <v>2.2450000000000001</v>
      </c>
      <c r="CG101" s="816">
        <v>2.0350000000000001</v>
      </c>
      <c r="CH101" s="816">
        <v>0.73399999999999999</v>
      </c>
      <c r="CI101" s="816">
        <v>1.1020000000000001</v>
      </c>
      <c r="CJ101" s="816">
        <v>1.8560000000000001</v>
      </c>
      <c r="CK101" s="816">
        <v>1.218</v>
      </c>
      <c r="CL101" s="816">
        <v>1.4910000000000001</v>
      </c>
      <c r="CM101" s="816">
        <v>1.0029999999999999</v>
      </c>
      <c r="CN101" s="816">
        <v>1.778</v>
      </c>
      <c r="CO101" s="816">
        <v>0.751</v>
      </c>
      <c r="CP101" s="816">
        <v>0.90400000000000003</v>
      </c>
      <c r="CQ101" s="816">
        <v>0.78400000000000003</v>
      </c>
      <c r="CR101" s="66">
        <v>1.67</v>
      </c>
      <c r="CS101" s="816">
        <v>1.8080000000000001</v>
      </c>
      <c r="CT101" s="816">
        <v>1.002</v>
      </c>
      <c r="CU101" s="816">
        <v>0.88200000000000001</v>
      </c>
      <c r="CV101" s="816">
        <v>0.97865999999999997</v>
      </c>
      <c r="CW101" s="816">
        <v>2.093</v>
      </c>
      <c r="CX101" s="816">
        <v>0.83399999999999996</v>
      </c>
    </row>
    <row r="102" spans="1:102" s="847" customFormat="1" ht="12.75" customHeight="1" x14ac:dyDescent="0.2">
      <c r="A102" s="833" t="s">
        <v>1172</v>
      </c>
      <c r="AI102" s="801"/>
      <c r="AJ102" s="801"/>
      <c r="AK102" s="801"/>
      <c r="AL102" s="801"/>
      <c r="AM102" s="801"/>
      <c r="AN102" s="801"/>
      <c r="AO102" s="801"/>
      <c r="AP102" s="801"/>
      <c r="AQ102" s="801"/>
      <c r="AR102" s="801"/>
      <c r="AS102" s="801"/>
      <c r="AT102" s="801"/>
      <c r="AU102" s="801"/>
      <c r="AV102" s="801"/>
      <c r="AW102" s="801"/>
      <c r="AX102" s="801"/>
      <c r="AY102" s="801"/>
      <c r="AZ102" s="801"/>
      <c r="BA102" s="801"/>
      <c r="BB102" s="801"/>
      <c r="BC102" s="801"/>
      <c r="BD102" s="801"/>
      <c r="BE102" s="801"/>
      <c r="BF102" s="801"/>
      <c r="BG102" s="801"/>
      <c r="BH102" s="801"/>
      <c r="BI102" s="801"/>
      <c r="BJ102" s="801"/>
      <c r="BK102" s="801"/>
      <c r="BL102" s="801"/>
      <c r="BM102" s="801"/>
      <c r="BN102" s="801"/>
      <c r="BO102" s="816">
        <v>0.17699999999999999</v>
      </c>
      <c r="BP102" s="816">
        <v>8.5000000000000006E-2</v>
      </c>
      <c r="BQ102" s="816">
        <v>0.17399999999999999</v>
      </c>
      <c r="BR102" s="816">
        <v>0.158</v>
      </c>
      <c r="BS102" s="816">
        <v>0.32800000000000001</v>
      </c>
      <c r="BT102" s="816">
        <v>0.192</v>
      </c>
      <c r="BU102" s="816">
        <v>0.11700000000000001</v>
      </c>
      <c r="BV102" s="816">
        <v>0.10299999999999999</v>
      </c>
      <c r="BW102" s="816">
        <v>0.153</v>
      </c>
      <c r="BX102" s="816">
        <v>2.7759999999999998</v>
      </c>
      <c r="BY102" s="816">
        <v>0.45700000000000002</v>
      </c>
      <c r="BZ102" s="816">
        <v>0.11700000000000001</v>
      </c>
      <c r="CA102" s="816">
        <v>0.153</v>
      </c>
      <c r="CB102" s="816">
        <v>2.7759999999999998</v>
      </c>
      <c r="CC102" s="816">
        <v>0.45700000000000002</v>
      </c>
      <c r="CD102" s="816">
        <v>0.11700000000000001</v>
      </c>
      <c r="CE102" s="816">
        <v>0.61599999999999999</v>
      </c>
      <c r="CF102" s="816">
        <v>0.67700000000000005</v>
      </c>
      <c r="CG102" s="816">
        <v>0.623</v>
      </c>
      <c r="CH102" s="816">
        <v>0.64900000000000002</v>
      </c>
      <c r="CI102" s="816">
        <v>0.39300000000000002</v>
      </c>
      <c r="CJ102" s="816">
        <v>1.0780000000000001</v>
      </c>
      <c r="CK102" s="816">
        <v>1.782</v>
      </c>
      <c r="CL102" s="816">
        <v>0.47099999999999997</v>
      </c>
      <c r="CM102" s="816">
        <v>0.69099999999999995</v>
      </c>
      <c r="CN102" s="816">
        <v>0.60699999999999998</v>
      </c>
      <c r="CO102" s="816">
        <v>0.70699999999999996</v>
      </c>
      <c r="CP102" s="816">
        <v>0.66300000000000003</v>
      </c>
      <c r="CQ102" s="816">
        <v>0.75900000000000001</v>
      </c>
      <c r="CR102" s="66">
        <v>0.81200000000000006</v>
      </c>
      <c r="CS102" s="816">
        <v>0.47099999999999997</v>
      </c>
      <c r="CT102" s="816">
        <v>1.47</v>
      </c>
      <c r="CU102" s="816">
        <v>0.82599999999999996</v>
      </c>
      <c r="CV102" s="816">
        <v>0.91485000000000005</v>
      </c>
      <c r="CW102" s="816">
        <v>0.79100000000000004</v>
      </c>
      <c r="CX102" s="816">
        <v>0.42699999999999999</v>
      </c>
    </row>
    <row r="103" spans="1:102" s="847" customFormat="1" ht="12.75" customHeight="1" x14ac:dyDescent="0.2">
      <c r="A103" s="833" t="s">
        <v>1162</v>
      </c>
      <c r="AI103" s="801"/>
      <c r="AJ103" s="801"/>
      <c r="AK103" s="801"/>
      <c r="AL103" s="801"/>
      <c r="AM103" s="801"/>
      <c r="AN103" s="801"/>
      <c r="AO103" s="801"/>
      <c r="AP103" s="801"/>
      <c r="AQ103" s="801"/>
      <c r="AR103" s="801"/>
      <c r="AS103" s="801"/>
      <c r="AT103" s="801"/>
      <c r="AU103" s="801"/>
      <c r="AV103" s="801"/>
      <c r="AW103" s="801"/>
      <c r="AX103" s="801"/>
      <c r="AY103" s="801"/>
      <c r="AZ103" s="801"/>
      <c r="BA103" s="801"/>
      <c r="BB103" s="801"/>
      <c r="BC103" s="801"/>
      <c r="BD103" s="801"/>
      <c r="BE103" s="801"/>
      <c r="BF103" s="801"/>
      <c r="BG103" s="801"/>
      <c r="BH103" s="801"/>
      <c r="BI103" s="801"/>
      <c r="BJ103" s="801"/>
      <c r="BK103" s="801"/>
      <c r="BL103" s="801"/>
      <c r="BM103" s="801"/>
      <c r="BN103" s="801"/>
      <c r="BO103" s="816">
        <v>21.593</v>
      </c>
      <c r="BP103" s="816">
        <v>19.234999999999999</v>
      </c>
      <c r="BQ103" s="816">
        <v>21.023</v>
      </c>
      <c r="BR103" s="816">
        <v>21.407</v>
      </c>
      <c r="BS103" s="816">
        <v>22.036000000000001</v>
      </c>
      <c r="BT103" s="816">
        <v>20.687000000000001</v>
      </c>
      <c r="BU103" s="816">
        <v>21.376000000000001</v>
      </c>
      <c r="BV103" s="816">
        <v>21.701000000000001</v>
      </c>
      <c r="BW103" s="816">
        <v>23.34</v>
      </c>
      <c r="BX103" s="816">
        <v>21.292000000000002</v>
      </c>
      <c r="BY103" s="816">
        <v>26.414999999999999</v>
      </c>
      <c r="BZ103" s="816">
        <v>26.117999999999999</v>
      </c>
      <c r="CA103" s="816">
        <v>23.34</v>
      </c>
      <c r="CB103" s="816">
        <v>21.292000000000002</v>
      </c>
      <c r="CC103" s="816">
        <v>26.414999999999999</v>
      </c>
      <c r="CD103" s="816">
        <v>26.117999999999999</v>
      </c>
      <c r="CE103" s="816">
        <v>26.027000000000001</v>
      </c>
      <c r="CF103" s="816">
        <v>27.471</v>
      </c>
      <c r="CG103" s="816">
        <v>28.236000000000001</v>
      </c>
      <c r="CH103" s="816">
        <v>28.364000000000001</v>
      </c>
      <c r="CI103" s="816">
        <v>34.093000000000004</v>
      </c>
      <c r="CJ103" s="816">
        <v>28.082999999999998</v>
      </c>
      <c r="CK103" s="816">
        <v>30.56</v>
      </c>
      <c r="CL103" s="816">
        <v>30.024000000000001</v>
      </c>
      <c r="CM103" s="816">
        <v>32.098999999999997</v>
      </c>
      <c r="CN103" s="816">
        <v>33.588999999999999</v>
      </c>
      <c r="CO103" s="816">
        <v>32.058</v>
      </c>
      <c r="CP103" s="816">
        <v>41.634999999999998</v>
      </c>
      <c r="CQ103" s="816">
        <v>44.963999999999999</v>
      </c>
      <c r="CR103" s="816">
        <v>45.435000000000002</v>
      </c>
      <c r="CS103" s="816">
        <v>46.524999999999999</v>
      </c>
      <c r="CT103" s="816">
        <v>48.521000000000001</v>
      </c>
      <c r="CU103" s="816">
        <v>46.031999999999996</v>
      </c>
      <c r="CV103" s="816">
        <v>50.997850000000007</v>
      </c>
      <c r="CW103" s="816">
        <v>44.043999999999997</v>
      </c>
      <c r="CX103" s="816">
        <v>49.41</v>
      </c>
    </row>
    <row r="104" spans="1:102" s="847" customFormat="1" ht="12.75" customHeight="1" x14ac:dyDescent="0.2">
      <c r="A104" s="833" t="s">
        <v>1173</v>
      </c>
      <c r="AI104" s="801"/>
      <c r="AJ104" s="801"/>
      <c r="AK104" s="801"/>
      <c r="AL104" s="801"/>
      <c r="AM104" s="801"/>
      <c r="AN104" s="801"/>
      <c r="AO104" s="801"/>
      <c r="AP104" s="801"/>
      <c r="AQ104" s="801"/>
      <c r="AR104" s="801"/>
      <c r="AS104" s="801"/>
      <c r="AT104" s="801"/>
      <c r="AU104" s="801"/>
      <c r="AV104" s="801"/>
      <c r="AW104" s="801"/>
      <c r="AX104" s="801"/>
      <c r="AY104" s="801"/>
      <c r="AZ104" s="801"/>
      <c r="BA104" s="801"/>
      <c r="BB104" s="801"/>
      <c r="BC104" s="801"/>
      <c r="BD104" s="801"/>
      <c r="BE104" s="801"/>
      <c r="BF104" s="801"/>
      <c r="BG104" s="801"/>
      <c r="BH104" s="801"/>
      <c r="BI104" s="801"/>
      <c r="BJ104" s="801"/>
      <c r="BK104" s="801"/>
      <c r="BL104" s="801"/>
      <c r="BM104" s="801"/>
      <c r="BN104" s="801"/>
      <c r="BO104" s="816">
        <v>0</v>
      </c>
      <c r="BP104" s="816">
        <v>0</v>
      </c>
      <c r="BQ104" s="816">
        <v>0</v>
      </c>
      <c r="BR104" s="816">
        <v>0</v>
      </c>
      <c r="BS104" s="816">
        <v>0</v>
      </c>
      <c r="BT104" s="816">
        <v>0</v>
      </c>
      <c r="BU104" s="816">
        <v>0</v>
      </c>
      <c r="BV104" s="816">
        <v>0</v>
      </c>
      <c r="BW104" s="816">
        <v>0</v>
      </c>
      <c r="BX104" s="816">
        <v>0</v>
      </c>
      <c r="BY104" s="816">
        <v>0</v>
      </c>
      <c r="BZ104" s="816">
        <v>0</v>
      </c>
      <c r="CA104" s="816">
        <v>0</v>
      </c>
      <c r="CB104" s="816">
        <v>0</v>
      </c>
      <c r="CC104" s="816">
        <v>0</v>
      </c>
      <c r="CD104" s="816">
        <v>0</v>
      </c>
      <c r="CE104" s="816">
        <v>0</v>
      </c>
      <c r="CF104" s="816">
        <v>0</v>
      </c>
      <c r="CG104" s="816">
        <v>0</v>
      </c>
      <c r="CH104" s="816">
        <v>0</v>
      </c>
      <c r="CI104" s="816">
        <v>0</v>
      </c>
      <c r="CJ104" s="816">
        <v>0</v>
      </c>
      <c r="CK104" s="816">
        <v>0</v>
      </c>
      <c r="CL104" s="816">
        <v>0</v>
      </c>
      <c r="CM104" s="816">
        <v>0</v>
      </c>
      <c r="CN104" s="816">
        <v>0</v>
      </c>
      <c r="CO104" s="816">
        <v>0</v>
      </c>
      <c r="CP104" s="816">
        <v>0</v>
      </c>
      <c r="CQ104" s="816">
        <v>0</v>
      </c>
      <c r="CR104" s="816">
        <v>0</v>
      </c>
      <c r="CS104" s="816">
        <v>0</v>
      </c>
      <c r="CT104" s="816">
        <v>0</v>
      </c>
      <c r="CU104" s="816">
        <v>0</v>
      </c>
      <c r="CV104" s="816">
        <v>0</v>
      </c>
      <c r="CW104" s="816">
        <v>0</v>
      </c>
      <c r="CX104" s="816">
        <v>0</v>
      </c>
    </row>
    <row r="105" spans="1:102" s="847" customFormat="1" ht="12.75" customHeight="1" x14ac:dyDescent="0.2">
      <c r="A105" s="833" t="s">
        <v>1165</v>
      </c>
      <c r="AI105" s="801"/>
      <c r="AJ105" s="801"/>
      <c r="AK105" s="801"/>
      <c r="AL105" s="801"/>
      <c r="AM105" s="801"/>
      <c r="AN105" s="801"/>
      <c r="AO105" s="801"/>
      <c r="AP105" s="801"/>
      <c r="AQ105" s="801"/>
      <c r="AR105" s="801"/>
      <c r="AS105" s="801"/>
      <c r="AT105" s="801"/>
      <c r="AU105" s="801"/>
      <c r="AV105" s="801"/>
      <c r="AW105" s="801"/>
      <c r="AX105" s="801"/>
      <c r="AY105" s="801"/>
      <c r="AZ105" s="801"/>
      <c r="BA105" s="801"/>
      <c r="BB105" s="801"/>
      <c r="BC105" s="801"/>
      <c r="BD105" s="801"/>
      <c r="BE105" s="801"/>
      <c r="BF105" s="801"/>
      <c r="BG105" s="801"/>
      <c r="BH105" s="801"/>
      <c r="BI105" s="801"/>
      <c r="BJ105" s="801"/>
      <c r="BK105" s="801"/>
      <c r="BL105" s="801"/>
      <c r="BM105" s="801"/>
      <c r="BN105" s="801"/>
      <c r="BO105" s="816">
        <v>1.4810000000000001</v>
      </c>
      <c r="BP105" s="816">
        <v>1.458</v>
      </c>
      <c r="BQ105" s="816">
        <v>1.3440000000000001</v>
      </c>
      <c r="BR105" s="816">
        <v>1.6559999999999999</v>
      </c>
      <c r="BS105" s="816">
        <v>1.6080000000000001</v>
      </c>
      <c r="BT105" s="816">
        <v>1.431</v>
      </c>
      <c r="BU105" s="816">
        <v>1.631</v>
      </c>
      <c r="BV105" s="816">
        <v>1.486</v>
      </c>
      <c r="BW105" s="816">
        <v>2.0289999999999999</v>
      </c>
      <c r="BX105" s="816">
        <v>1.538</v>
      </c>
      <c r="BY105" s="816">
        <v>1.58</v>
      </c>
      <c r="BZ105" s="816">
        <v>1.393</v>
      </c>
      <c r="CA105" s="816">
        <v>2.0289999999999999</v>
      </c>
      <c r="CB105" s="816">
        <v>1.538</v>
      </c>
      <c r="CC105" s="816">
        <v>1.58</v>
      </c>
      <c r="CD105" s="816">
        <v>1.393</v>
      </c>
      <c r="CE105" s="816">
        <v>1.867</v>
      </c>
      <c r="CF105" s="816">
        <v>2.2170000000000001</v>
      </c>
      <c r="CG105" s="816">
        <v>1.85</v>
      </c>
      <c r="CH105" s="816">
        <v>1.639</v>
      </c>
      <c r="CI105" s="816">
        <v>1.621</v>
      </c>
      <c r="CJ105" s="816">
        <v>2.1150000000000002</v>
      </c>
      <c r="CK105" s="816">
        <v>2.5310000000000001</v>
      </c>
      <c r="CL105" s="816">
        <v>2.4369999999999998</v>
      </c>
      <c r="CM105" s="816">
        <v>1.58</v>
      </c>
      <c r="CN105" s="816">
        <v>1.405</v>
      </c>
      <c r="CO105" s="816">
        <v>1.63</v>
      </c>
      <c r="CP105" s="816">
        <v>1.464</v>
      </c>
      <c r="CQ105" s="816">
        <v>1.6839999999999999</v>
      </c>
      <c r="CR105" s="816">
        <v>1.331</v>
      </c>
      <c r="CS105" s="816">
        <v>1.58</v>
      </c>
      <c r="CT105" s="816">
        <v>1.65</v>
      </c>
      <c r="CU105" s="816">
        <v>1.38</v>
      </c>
      <c r="CV105" s="816">
        <v>1.5312399999999999</v>
      </c>
      <c r="CW105" s="816">
        <v>1.972</v>
      </c>
      <c r="CX105" s="816">
        <v>0.96299999999999997</v>
      </c>
    </row>
    <row r="106" spans="1:102" s="847" customFormat="1" ht="20.100000000000001" customHeight="1" x14ac:dyDescent="0.2">
      <c r="A106" s="846" t="s">
        <v>1183</v>
      </c>
      <c r="AI106" s="801"/>
      <c r="AJ106" s="801"/>
      <c r="AK106" s="801"/>
      <c r="AL106" s="801"/>
      <c r="AM106" s="801"/>
      <c r="AN106" s="801"/>
      <c r="AO106" s="801"/>
      <c r="AP106" s="801"/>
      <c r="AQ106" s="801"/>
      <c r="AR106" s="801"/>
      <c r="AS106" s="801"/>
      <c r="AT106" s="801"/>
      <c r="AU106" s="801"/>
      <c r="AV106" s="801"/>
      <c r="AW106" s="801"/>
      <c r="AX106" s="801"/>
      <c r="AY106" s="801"/>
      <c r="AZ106" s="801"/>
      <c r="BA106" s="801"/>
      <c r="BB106" s="801"/>
      <c r="BC106" s="801"/>
      <c r="BD106" s="801"/>
      <c r="BE106" s="801"/>
      <c r="BF106" s="801"/>
      <c r="BG106" s="801"/>
      <c r="BH106" s="801"/>
      <c r="BI106" s="801"/>
      <c r="BJ106" s="801"/>
      <c r="BK106" s="801"/>
      <c r="BL106" s="801"/>
      <c r="BM106" s="801"/>
      <c r="BN106" s="801"/>
      <c r="BO106" s="816">
        <v>79.456000000000003</v>
      </c>
      <c r="BP106" s="816">
        <v>82.352000000000004</v>
      </c>
      <c r="BQ106" s="816">
        <v>88.512</v>
      </c>
      <c r="BR106" s="816">
        <v>86.727999999999994</v>
      </c>
      <c r="BS106" s="816">
        <v>91.176000000000002</v>
      </c>
      <c r="BT106" s="816">
        <v>93.582999999999998</v>
      </c>
      <c r="BU106" s="816">
        <v>97.963999999999999</v>
      </c>
      <c r="BV106" s="816">
        <v>98.363</v>
      </c>
      <c r="BW106" s="816">
        <v>118.45099999999999</v>
      </c>
      <c r="BX106" s="816">
        <v>117.95699999999999</v>
      </c>
      <c r="BY106" s="816">
        <v>120.758</v>
      </c>
      <c r="BZ106" s="816">
        <v>116.402</v>
      </c>
      <c r="CA106" s="816">
        <v>118.45099999999999</v>
      </c>
      <c r="CB106" s="816">
        <v>117.95699999999999</v>
      </c>
      <c r="CC106" s="816">
        <v>120.758</v>
      </c>
      <c r="CD106" s="816">
        <v>116.402</v>
      </c>
      <c r="CE106" s="816">
        <v>148.667</v>
      </c>
      <c r="CF106" s="816">
        <v>145.876</v>
      </c>
      <c r="CG106" s="816">
        <v>150.66900000000001</v>
      </c>
      <c r="CH106" s="816">
        <v>147.035</v>
      </c>
      <c r="CI106" s="816">
        <v>142.23599999999999</v>
      </c>
      <c r="CJ106" s="816">
        <v>148.46</v>
      </c>
      <c r="CK106" s="816">
        <v>153.21799999999999</v>
      </c>
      <c r="CL106" s="816">
        <v>144.91999999999999</v>
      </c>
      <c r="CM106" s="816">
        <v>156.37799999999999</v>
      </c>
      <c r="CN106" s="816">
        <v>163.50200000000001</v>
      </c>
      <c r="CO106" s="816">
        <v>162.18299999999999</v>
      </c>
      <c r="CP106" s="816">
        <v>179.488</v>
      </c>
      <c r="CQ106" s="816">
        <v>183.667</v>
      </c>
      <c r="CR106" s="816">
        <v>196.858</v>
      </c>
      <c r="CS106" s="816">
        <v>190.303</v>
      </c>
      <c r="CT106" s="816">
        <v>175.55799999999999</v>
      </c>
      <c r="CU106" s="816">
        <v>184.09100000000001</v>
      </c>
      <c r="CV106" s="816">
        <v>201.79100999999997</v>
      </c>
      <c r="CW106" s="816">
        <v>199.53</v>
      </c>
      <c r="CX106" s="816">
        <v>197.006</v>
      </c>
    </row>
    <row r="107" spans="1:102" s="847" customFormat="1" ht="12.75" customHeight="1" x14ac:dyDescent="0.2">
      <c r="A107" s="833" t="s">
        <v>1169</v>
      </c>
      <c r="AI107" s="801"/>
      <c r="AJ107" s="801"/>
      <c r="AK107" s="801"/>
      <c r="AL107" s="801"/>
      <c r="AM107" s="801"/>
      <c r="AN107" s="801"/>
      <c r="AO107" s="801"/>
      <c r="AP107" s="801"/>
      <c r="AQ107" s="801"/>
      <c r="AR107" s="801"/>
      <c r="AS107" s="801"/>
      <c r="AT107" s="801"/>
      <c r="AU107" s="801"/>
      <c r="AV107" s="801"/>
      <c r="AW107" s="801"/>
      <c r="AX107" s="801"/>
      <c r="AY107" s="801"/>
      <c r="AZ107" s="801"/>
      <c r="BA107" s="801"/>
      <c r="BB107" s="801"/>
      <c r="BC107" s="801"/>
      <c r="BD107" s="801"/>
      <c r="BE107" s="801"/>
      <c r="BF107" s="801"/>
      <c r="BG107" s="801"/>
      <c r="BH107" s="801"/>
      <c r="BI107" s="801"/>
      <c r="BJ107" s="801"/>
      <c r="BK107" s="801"/>
      <c r="BL107" s="801"/>
      <c r="BM107" s="801"/>
      <c r="BN107" s="801"/>
      <c r="BO107" s="816">
        <v>13.61</v>
      </c>
      <c r="BP107" s="816">
        <v>17.207999999999998</v>
      </c>
      <c r="BQ107" s="816">
        <v>17.844000000000001</v>
      </c>
      <c r="BR107" s="816">
        <v>19.940000000000001</v>
      </c>
      <c r="BS107" s="816">
        <v>22.265999999999998</v>
      </c>
      <c r="BT107" s="816">
        <v>24.706</v>
      </c>
      <c r="BU107" s="816">
        <v>24.09</v>
      </c>
      <c r="BV107" s="816">
        <v>26.61</v>
      </c>
      <c r="BW107" s="816">
        <v>37.729999999999997</v>
      </c>
      <c r="BX107" s="816">
        <v>38.768999999999998</v>
      </c>
      <c r="BY107" s="816">
        <v>40.534999999999997</v>
      </c>
      <c r="BZ107" s="816">
        <v>36.482999999999997</v>
      </c>
      <c r="CA107" s="816">
        <v>37.729999999999997</v>
      </c>
      <c r="CB107" s="816">
        <v>38.768999999999998</v>
      </c>
      <c r="CC107" s="816">
        <v>40.534999999999997</v>
      </c>
      <c r="CD107" s="816">
        <v>36.482999999999997</v>
      </c>
      <c r="CE107" s="816">
        <v>12.653</v>
      </c>
      <c r="CF107" s="816">
        <v>11.621</v>
      </c>
      <c r="CG107" s="816">
        <v>16.289000000000001</v>
      </c>
      <c r="CH107" s="816">
        <v>12.552</v>
      </c>
      <c r="CI107" s="816">
        <v>15.637</v>
      </c>
      <c r="CJ107" s="816">
        <v>19.419</v>
      </c>
      <c r="CK107" s="816">
        <v>33.523000000000003</v>
      </c>
      <c r="CL107" s="816">
        <v>21.327999999999999</v>
      </c>
      <c r="CM107" s="816">
        <v>28.635000000000002</v>
      </c>
      <c r="CN107" s="816">
        <v>33.444000000000003</v>
      </c>
      <c r="CO107" s="816">
        <v>37.406999999999996</v>
      </c>
      <c r="CP107" s="816">
        <v>38.411999999999999</v>
      </c>
      <c r="CQ107" s="816">
        <v>32.470999999999997</v>
      </c>
      <c r="CR107" s="816">
        <v>44.917000000000002</v>
      </c>
      <c r="CS107" s="816">
        <v>35.143000000000001</v>
      </c>
      <c r="CT107" s="816">
        <v>24.954000000000001</v>
      </c>
      <c r="CU107" s="816">
        <v>26.847000000000001</v>
      </c>
      <c r="CV107" s="816">
        <v>32.77834</v>
      </c>
      <c r="CW107" s="816">
        <v>45.298000000000002</v>
      </c>
      <c r="CX107" s="816">
        <v>45.652000000000001</v>
      </c>
    </row>
    <row r="108" spans="1:102" s="847" customFormat="1" ht="12.75" customHeight="1" x14ac:dyDescent="0.2">
      <c r="A108" s="833" t="s">
        <v>1170</v>
      </c>
      <c r="AI108" s="801"/>
      <c r="AJ108" s="801"/>
      <c r="AK108" s="801"/>
      <c r="AL108" s="801"/>
      <c r="AM108" s="801"/>
      <c r="AN108" s="801"/>
      <c r="AO108" s="801"/>
      <c r="AP108" s="801"/>
      <c r="AQ108" s="801"/>
      <c r="AR108" s="801"/>
      <c r="AS108" s="801"/>
      <c r="AT108" s="801"/>
      <c r="AU108" s="801"/>
      <c r="AV108" s="801"/>
      <c r="AW108" s="801"/>
      <c r="AX108" s="801"/>
      <c r="AY108" s="801"/>
      <c r="AZ108" s="801"/>
      <c r="BA108" s="801"/>
      <c r="BB108" s="801"/>
      <c r="BC108" s="801"/>
      <c r="BD108" s="801"/>
      <c r="BE108" s="801"/>
      <c r="BF108" s="801"/>
      <c r="BG108" s="801"/>
      <c r="BH108" s="801"/>
      <c r="BI108" s="801"/>
      <c r="BJ108" s="801"/>
      <c r="BK108" s="801"/>
      <c r="BL108" s="801"/>
      <c r="BM108" s="801"/>
      <c r="BN108" s="801"/>
      <c r="BO108" s="816">
        <v>6.1639999999999997</v>
      </c>
      <c r="BP108" s="816">
        <v>4.6059999999999999</v>
      </c>
      <c r="BQ108" s="816">
        <v>5.8849999999999998</v>
      </c>
      <c r="BR108" s="816">
        <v>4.55</v>
      </c>
      <c r="BS108" s="816">
        <v>3.7519999999999998</v>
      </c>
      <c r="BT108" s="816">
        <v>3.073</v>
      </c>
      <c r="BU108" s="816">
        <v>3.335</v>
      </c>
      <c r="BV108" s="816">
        <v>2.661</v>
      </c>
      <c r="BW108" s="816">
        <v>8.0920000000000005</v>
      </c>
      <c r="BX108" s="816">
        <v>6.2149999999999999</v>
      </c>
      <c r="BY108" s="816">
        <v>4.6509999999999998</v>
      </c>
      <c r="BZ108" s="816">
        <v>3.51</v>
      </c>
      <c r="CA108" s="816">
        <v>8.0920000000000005</v>
      </c>
      <c r="CB108" s="816">
        <v>6.2149999999999999</v>
      </c>
      <c r="CC108" s="816">
        <v>4.6509999999999998</v>
      </c>
      <c r="CD108" s="816">
        <v>3.51</v>
      </c>
      <c r="CE108" s="816">
        <v>12.276999999999999</v>
      </c>
      <c r="CF108" s="816">
        <v>11.170999999999999</v>
      </c>
      <c r="CG108" s="816">
        <v>7.7519999999999998</v>
      </c>
      <c r="CH108" s="816">
        <v>8.2070000000000007</v>
      </c>
      <c r="CI108" s="816">
        <v>10.36</v>
      </c>
      <c r="CJ108" s="816">
        <v>12.196</v>
      </c>
      <c r="CK108" s="816">
        <v>11.643000000000001</v>
      </c>
      <c r="CL108" s="816">
        <v>9.0649999999999995</v>
      </c>
      <c r="CM108" s="816">
        <v>13.672000000000001</v>
      </c>
      <c r="CN108" s="816">
        <v>12.867000000000001</v>
      </c>
      <c r="CO108" s="816">
        <v>12.484999999999999</v>
      </c>
      <c r="CP108" s="816">
        <v>11.541</v>
      </c>
      <c r="CQ108" s="816">
        <v>16.562000000000001</v>
      </c>
      <c r="CR108" s="816">
        <v>17.079999999999998</v>
      </c>
      <c r="CS108" s="816">
        <v>18.29</v>
      </c>
      <c r="CT108" s="816">
        <v>15.657999999999999</v>
      </c>
      <c r="CU108" s="816">
        <v>16.437999999999999</v>
      </c>
      <c r="CV108" s="816">
        <v>17.84374</v>
      </c>
      <c r="CW108" s="816">
        <v>19.963999999999999</v>
      </c>
      <c r="CX108" s="816">
        <v>16.623000000000001</v>
      </c>
    </row>
    <row r="109" spans="1:102" s="847" customFormat="1" ht="12.75" customHeight="1" x14ac:dyDescent="0.2">
      <c r="A109" s="833" t="s">
        <v>1161</v>
      </c>
      <c r="AI109" s="801"/>
      <c r="AJ109" s="801"/>
      <c r="AK109" s="801"/>
      <c r="AL109" s="801"/>
      <c r="AM109" s="801"/>
      <c r="AN109" s="801"/>
      <c r="AO109" s="801"/>
      <c r="AP109" s="801"/>
      <c r="AQ109" s="801"/>
      <c r="AR109" s="801"/>
      <c r="AS109" s="801"/>
      <c r="AT109" s="801"/>
      <c r="AU109" s="801"/>
      <c r="AV109" s="801"/>
      <c r="AW109" s="801"/>
      <c r="AX109" s="801"/>
      <c r="AY109" s="801"/>
      <c r="AZ109" s="801"/>
      <c r="BA109" s="801"/>
      <c r="BB109" s="801"/>
      <c r="BC109" s="801"/>
      <c r="BD109" s="801"/>
      <c r="BE109" s="801"/>
      <c r="BF109" s="801"/>
      <c r="BG109" s="801"/>
      <c r="BH109" s="801"/>
      <c r="BI109" s="801"/>
      <c r="BJ109" s="801"/>
      <c r="BK109" s="801"/>
      <c r="BL109" s="801"/>
      <c r="BM109" s="801"/>
      <c r="BN109" s="801"/>
      <c r="BO109" s="816">
        <v>2.4209999999999998</v>
      </c>
      <c r="BP109" s="816">
        <v>2.5129999999999999</v>
      </c>
      <c r="BQ109" s="816">
        <v>2.431</v>
      </c>
      <c r="BR109" s="816">
        <v>2.7709999999999999</v>
      </c>
      <c r="BS109" s="816">
        <v>2.5640000000000001</v>
      </c>
      <c r="BT109" s="816">
        <v>2.4340000000000002</v>
      </c>
      <c r="BU109" s="816">
        <v>2.5030000000000001</v>
      </c>
      <c r="BV109" s="816">
        <v>1.2190000000000001</v>
      </c>
      <c r="BW109" s="816">
        <v>1.3979999999999999</v>
      </c>
      <c r="BX109" s="816">
        <v>1.8169999999999999</v>
      </c>
      <c r="BY109" s="816">
        <v>2</v>
      </c>
      <c r="BZ109" s="816">
        <v>1.5609999999999999</v>
      </c>
      <c r="CA109" s="816">
        <v>1.3979999999999999</v>
      </c>
      <c r="CB109" s="816">
        <v>1.8169999999999999</v>
      </c>
      <c r="CC109" s="816">
        <v>2</v>
      </c>
      <c r="CD109" s="816">
        <v>1.5609999999999999</v>
      </c>
      <c r="CE109" s="816">
        <v>37.533999999999999</v>
      </c>
      <c r="CF109" s="816">
        <v>36.15</v>
      </c>
      <c r="CG109" s="816">
        <v>37.947000000000003</v>
      </c>
      <c r="CH109" s="816">
        <v>39.197000000000003</v>
      </c>
      <c r="CI109" s="816">
        <v>30.437999999999999</v>
      </c>
      <c r="CJ109" s="816">
        <v>29.606999999999999</v>
      </c>
      <c r="CK109" s="816">
        <v>18.651</v>
      </c>
      <c r="CL109" s="816">
        <v>18.556999999999999</v>
      </c>
      <c r="CM109" s="816">
        <v>15.673999999999999</v>
      </c>
      <c r="CN109" s="816">
        <v>19.834</v>
      </c>
      <c r="CO109" s="816">
        <v>18.965</v>
      </c>
      <c r="CP109" s="816">
        <v>25.850999999999999</v>
      </c>
      <c r="CQ109" s="816">
        <v>31.082000000000001</v>
      </c>
      <c r="CR109" s="816">
        <v>28.704000000000001</v>
      </c>
      <c r="CS109" s="816">
        <v>33.061</v>
      </c>
      <c r="CT109" s="816">
        <v>31.981999999999999</v>
      </c>
      <c r="CU109" s="816">
        <v>33.256</v>
      </c>
      <c r="CV109" s="816">
        <v>34.016280000000002</v>
      </c>
      <c r="CW109" s="816">
        <v>23.850999999999999</v>
      </c>
      <c r="CX109" s="816">
        <v>26.731000000000002</v>
      </c>
    </row>
    <row r="110" spans="1:102" s="847" customFormat="1" ht="12.75" customHeight="1" x14ac:dyDescent="0.2">
      <c r="A110" s="833" t="s">
        <v>1171</v>
      </c>
      <c r="AI110" s="801"/>
      <c r="AJ110" s="801"/>
      <c r="AK110" s="801"/>
      <c r="AL110" s="801"/>
      <c r="AM110" s="801"/>
      <c r="AN110" s="801"/>
      <c r="AO110" s="801"/>
      <c r="AP110" s="801"/>
      <c r="AQ110" s="801"/>
      <c r="AR110" s="801"/>
      <c r="AS110" s="801"/>
      <c r="AT110" s="801"/>
      <c r="AU110" s="801"/>
      <c r="AV110" s="801"/>
      <c r="AW110" s="801"/>
      <c r="AX110" s="801"/>
      <c r="AY110" s="801"/>
      <c r="AZ110" s="801"/>
      <c r="BA110" s="801"/>
      <c r="BB110" s="801"/>
      <c r="BC110" s="801"/>
      <c r="BD110" s="801"/>
      <c r="BE110" s="801"/>
      <c r="BF110" s="801"/>
      <c r="BG110" s="801"/>
      <c r="BH110" s="801"/>
      <c r="BI110" s="801"/>
      <c r="BJ110" s="801"/>
      <c r="BK110" s="801"/>
      <c r="BL110" s="801"/>
      <c r="BM110" s="801"/>
      <c r="BN110" s="801"/>
      <c r="BO110" s="816">
        <v>0</v>
      </c>
      <c r="BP110" s="816">
        <v>0</v>
      </c>
      <c r="BQ110" s="816">
        <v>0</v>
      </c>
      <c r="BR110" s="816">
        <v>0</v>
      </c>
      <c r="BS110" s="816">
        <v>0</v>
      </c>
      <c r="BT110" s="816">
        <v>0</v>
      </c>
      <c r="BU110" s="816">
        <v>0</v>
      </c>
      <c r="BV110" s="816">
        <v>1.0999999999999999E-2</v>
      </c>
      <c r="BW110" s="816">
        <v>1.2E-2</v>
      </c>
      <c r="BX110" s="816">
        <v>8.0000000000000002E-3</v>
      </c>
      <c r="BY110" s="816">
        <v>1.7000000000000001E-2</v>
      </c>
      <c r="BZ110" s="816">
        <v>5.0000000000000001E-3</v>
      </c>
      <c r="CA110" s="816">
        <v>1.2E-2</v>
      </c>
      <c r="CB110" s="816">
        <v>8.0000000000000002E-3</v>
      </c>
      <c r="CC110" s="816">
        <v>1.7000000000000001E-2</v>
      </c>
      <c r="CD110" s="816">
        <v>5.0000000000000001E-3</v>
      </c>
      <c r="CE110" s="816">
        <v>8.0000000000000002E-3</v>
      </c>
      <c r="CF110" s="816">
        <v>1.6E-2</v>
      </c>
      <c r="CG110" s="816">
        <v>2.8000000000000001E-2</v>
      </c>
      <c r="CH110" s="816">
        <v>3.4000000000000002E-2</v>
      </c>
      <c r="CI110" s="816">
        <v>1.4999999999999999E-2</v>
      </c>
      <c r="CJ110" s="816">
        <v>2.5000000000000001E-2</v>
      </c>
      <c r="CK110" s="816">
        <v>7.0000000000000001E-3</v>
      </c>
      <c r="CL110" s="816">
        <v>1.2E-2</v>
      </c>
      <c r="CM110" s="816">
        <v>2.1999999999999999E-2</v>
      </c>
      <c r="CN110" s="816">
        <v>2E-3</v>
      </c>
      <c r="CO110" s="816">
        <v>1.4E-2</v>
      </c>
      <c r="CP110" s="816">
        <v>2.5999999999999999E-2</v>
      </c>
      <c r="CQ110" s="816">
        <v>0.02</v>
      </c>
      <c r="CR110" s="816">
        <v>0.03</v>
      </c>
      <c r="CS110" s="816">
        <v>4.1000000000000002E-2</v>
      </c>
      <c r="CT110" s="816">
        <v>7.0000000000000001E-3</v>
      </c>
      <c r="CU110" s="816">
        <v>1.2999999999999999E-2</v>
      </c>
      <c r="CV110" s="816">
        <v>1.6379999999999999E-2</v>
      </c>
      <c r="CW110" s="816">
        <v>2.1999999999999999E-2</v>
      </c>
      <c r="CX110" s="816">
        <v>3.4000000000000002E-2</v>
      </c>
    </row>
    <row r="111" spans="1:102" s="847" customFormat="1" ht="12.75" customHeight="1" x14ac:dyDescent="0.2">
      <c r="A111" s="833" t="s">
        <v>1172</v>
      </c>
      <c r="AI111" s="801"/>
      <c r="AJ111" s="801"/>
      <c r="AK111" s="801"/>
      <c r="AL111" s="801"/>
      <c r="AM111" s="801"/>
      <c r="AN111" s="801"/>
      <c r="AO111" s="801"/>
      <c r="AP111" s="801"/>
      <c r="AQ111" s="801"/>
      <c r="AR111" s="801"/>
      <c r="AS111" s="801"/>
      <c r="AT111" s="801"/>
      <c r="AU111" s="801"/>
      <c r="AV111" s="801"/>
      <c r="AW111" s="801"/>
      <c r="AX111" s="801"/>
      <c r="AY111" s="801"/>
      <c r="AZ111" s="801"/>
      <c r="BA111" s="801"/>
      <c r="BB111" s="801"/>
      <c r="BC111" s="801"/>
      <c r="BD111" s="801"/>
      <c r="BE111" s="801"/>
      <c r="BF111" s="801"/>
      <c r="BG111" s="801"/>
      <c r="BH111" s="801"/>
      <c r="BI111" s="801"/>
      <c r="BJ111" s="801"/>
      <c r="BK111" s="801"/>
      <c r="BL111" s="801"/>
      <c r="BM111" s="801"/>
      <c r="BN111" s="801"/>
      <c r="BO111" s="816">
        <v>2.25</v>
      </c>
      <c r="BP111" s="816">
        <v>2.633</v>
      </c>
      <c r="BQ111" s="816">
        <v>2.5760000000000001</v>
      </c>
      <c r="BR111" s="816">
        <v>2.984</v>
      </c>
      <c r="BS111" s="816">
        <v>2.62</v>
      </c>
      <c r="BT111" s="816">
        <v>1.82</v>
      </c>
      <c r="BU111" s="816">
        <v>1.534</v>
      </c>
      <c r="BV111" s="816">
        <v>1.49</v>
      </c>
      <c r="BW111" s="816">
        <v>2.1040000000000001</v>
      </c>
      <c r="BX111" s="816">
        <v>1.556</v>
      </c>
      <c r="BY111" s="816">
        <v>1.0880000000000001</v>
      </c>
      <c r="BZ111" s="816">
        <v>1.3080000000000001</v>
      </c>
      <c r="CA111" s="816">
        <v>2.1040000000000001</v>
      </c>
      <c r="CB111" s="816">
        <v>1.556</v>
      </c>
      <c r="CC111" s="816">
        <v>1.0880000000000001</v>
      </c>
      <c r="CD111" s="816">
        <v>1.3080000000000001</v>
      </c>
      <c r="CE111" s="816">
        <v>5</v>
      </c>
      <c r="CF111" s="816">
        <v>4.141</v>
      </c>
      <c r="CG111" s="816">
        <v>5.6669999999999998</v>
      </c>
      <c r="CH111" s="816">
        <v>3.6480000000000001</v>
      </c>
      <c r="CI111" s="816">
        <v>4.72</v>
      </c>
      <c r="CJ111" s="816">
        <v>4.2389999999999999</v>
      </c>
      <c r="CK111" s="816">
        <v>4.6079999999999997</v>
      </c>
      <c r="CL111" s="816">
        <v>5.9960000000000004</v>
      </c>
      <c r="CM111" s="816">
        <v>6.2969999999999997</v>
      </c>
      <c r="CN111" s="816">
        <v>5.6150000000000002</v>
      </c>
      <c r="CO111" s="816">
        <v>5.21</v>
      </c>
      <c r="CP111" s="816">
        <v>5.9740000000000002</v>
      </c>
      <c r="CQ111" s="816">
        <v>5.9180000000000001</v>
      </c>
      <c r="CR111" s="816">
        <v>6.8780000000000001</v>
      </c>
      <c r="CS111" s="816">
        <v>4.319</v>
      </c>
      <c r="CT111" s="816">
        <v>2.7810000000000001</v>
      </c>
      <c r="CU111" s="816">
        <v>3.911</v>
      </c>
      <c r="CV111" s="816">
        <v>4.1605600000000003</v>
      </c>
      <c r="CW111" s="816">
        <v>1.0449999999999999</v>
      </c>
      <c r="CX111" s="816">
        <v>1.46</v>
      </c>
    </row>
    <row r="112" spans="1:102" s="847" customFormat="1" ht="12.75" customHeight="1" x14ac:dyDescent="0.2">
      <c r="A112" s="833" t="s">
        <v>1162</v>
      </c>
      <c r="AI112" s="801"/>
      <c r="AJ112" s="801"/>
      <c r="AK112" s="801"/>
      <c r="AL112" s="801"/>
      <c r="AM112" s="801"/>
      <c r="AN112" s="801"/>
      <c r="AO112" s="801"/>
      <c r="AP112" s="801"/>
      <c r="AQ112" s="801"/>
      <c r="AR112" s="801"/>
      <c r="AS112" s="801"/>
      <c r="AT112" s="801"/>
      <c r="AU112" s="801"/>
      <c r="AV112" s="801"/>
      <c r="AW112" s="801"/>
      <c r="AX112" s="801"/>
      <c r="AY112" s="801"/>
      <c r="AZ112" s="801"/>
      <c r="BA112" s="801"/>
      <c r="BB112" s="801"/>
      <c r="BC112" s="801"/>
      <c r="BD112" s="801"/>
      <c r="BE112" s="801"/>
      <c r="BF112" s="801"/>
      <c r="BG112" s="801"/>
      <c r="BH112" s="801"/>
      <c r="BI112" s="801"/>
      <c r="BJ112" s="801"/>
      <c r="BK112" s="801"/>
      <c r="BL112" s="801"/>
      <c r="BM112" s="801"/>
      <c r="BN112" s="801"/>
      <c r="BO112" s="816">
        <v>54.732999999999997</v>
      </c>
      <c r="BP112" s="816">
        <v>55.125999999999998</v>
      </c>
      <c r="BQ112" s="816">
        <v>59.546999999999997</v>
      </c>
      <c r="BR112" s="816">
        <v>56.209000000000003</v>
      </c>
      <c r="BS112" s="816">
        <v>59.707999999999998</v>
      </c>
      <c r="BT112" s="816">
        <v>61.411000000000001</v>
      </c>
      <c r="BU112" s="816">
        <v>66.334999999999994</v>
      </c>
      <c r="BV112" s="816">
        <v>66.188000000000002</v>
      </c>
      <c r="BW112" s="816">
        <v>68.918999999999997</v>
      </c>
      <c r="BX112" s="816">
        <v>69.442999999999998</v>
      </c>
      <c r="BY112" s="816">
        <v>72.311999999999998</v>
      </c>
      <c r="BZ112" s="816">
        <v>73.364000000000004</v>
      </c>
      <c r="CA112" s="816">
        <v>68.918999999999997</v>
      </c>
      <c r="CB112" s="816">
        <v>69.442999999999998</v>
      </c>
      <c r="CC112" s="816">
        <v>72.311999999999998</v>
      </c>
      <c r="CD112" s="816">
        <v>73.364000000000004</v>
      </c>
      <c r="CE112" s="816">
        <v>81.075999999999993</v>
      </c>
      <c r="CF112" s="816">
        <v>82.658000000000001</v>
      </c>
      <c r="CG112" s="816">
        <v>82.863</v>
      </c>
      <c r="CH112" s="816">
        <v>83.27</v>
      </c>
      <c r="CI112" s="816">
        <v>80.909000000000006</v>
      </c>
      <c r="CJ112" s="816">
        <v>82.823999999999998</v>
      </c>
      <c r="CK112" s="816">
        <v>84.635000000000005</v>
      </c>
      <c r="CL112" s="816">
        <v>89.813999999999993</v>
      </c>
      <c r="CM112" s="816">
        <v>91.870999999999995</v>
      </c>
      <c r="CN112" s="816">
        <v>91.552000000000007</v>
      </c>
      <c r="CO112" s="816">
        <v>87.915999999999997</v>
      </c>
      <c r="CP112" s="816">
        <v>97.516999999999996</v>
      </c>
      <c r="CQ112" s="816">
        <v>97.275000000000006</v>
      </c>
      <c r="CR112" s="816">
        <v>98.647999999999996</v>
      </c>
      <c r="CS112" s="816">
        <v>98.584999999999994</v>
      </c>
      <c r="CT112" s="816">
        <v>99.424999999999997</v>
      </c>
      <c r="CU112" s="816">
        <v>102.869</v>
      </c>
      <c r="CV112" s="816">
        <v>112.02169000000001</v>
      </c>
      <c r="CW112" s="816">
        <v>108.666</v>
      </c>
      <c r="CX112" s="816">
        <v>105.83</v>
      </c>
    </row>
    <row r="113" spans="1:102" s="847" customFormat="1" ht="12.75" customHeight="1" x14ac:dyDescent="0.2">
      <c r="A113" s="833" t="s">
        <v>1173</v>
      </c>
      <c r="AI113" s="801"/>
      <c r="AJ113" s="801"/>
      <c r="AK113" s="801"/>
      <c r="AL113" s="801"/>
      <c r="AM113" s="801"/>
      <c r="AN113" s="801"/>
      <c r="AO113" s="801"/>
      <c r="AP113" s="801"/>
      <c r="AQ113" s="801"/>
      <c r="AR113" s="801"/>
      <c r="AS113" s="801"/>
      <c r="AT113" s="801"/>
      <c r="AU113" s="801"/>
      <c r="AV113" s="801"/>
      <c r="AW113" s="801"/>
      <c r="AX113" s="801"/>
      <c r="AY113" s="801"/>
      <c r="AZ113" s="801"/>
      <c r="BA113" s="801"/>
      <c r="BB113" s="801"/>
      <c r="BC113" s="801"/>
      <c r="BD113" s="801"/>
      <c r="BE113" s="801"/>
      <c r="BF113" s="801"/>
      <c r="BG113" s="801"/>
      <c r="BH113" s="801"/>
      <c r="BI113" s="801"/>
      <c r="BJ113" s="801"/>
      <c r="BK113" s="801"/>
      <c r="BL113" s="801"/>
      <c r="BM113" s="801"/>
      <c r="BN113" s="801"/>
      <c r="BO113" s="816">
        <v>0</v>
      </c>
      <c r="BP113" s="816">
        <v>0</v>
      </c>
      <c r="BQ113" s="816">
        <v>0</v>
      </c>
      <c r="BR113" s="816">
        <v>0</v>
      </c>
      <c r="BS113" s="816">
        <v>0</v>
      </c>
      <c r="BT113" s="816">
        <v>0</v>
      </c>
      <c r="BU113" s="816">
        <v>0</v>
      </c>
      <c r="BV113" s="816">
        <v>0</v>
      </c>
      <c r="BW113" s="816">
        <v>0</v>
      </c>
      <c r="BX113" s="816">
        <v>0</v>
      </c>
      <c r="BY113" s="816">
        <v>0</v>
      </c>
      <c r="BZ113" s="816">
        <v>0</v>
      </c>
      <c r="CA113" s="816">
        <v>0</v>
      </c>
      <c r="CB113" s="816">
        <v>0</v>
      </c>
      <c r="CC113" s="816">
        <v>0</v>
      </c>
      <c r="CD113" s="816">
        <v>0</v>
      </c>
      <c r="CE113" s="816">
        <v>0</v>
      </c>
      <c r="CF113" s="816">
        <v>0</v>
      </c>
      <c r="CG113" s="816">
        <v>0</v>
      </c>
      <c r="CH113" s="816">
        <v>0</v>
      </c>
      <c r="CI113" s="816">
        <v>0</v>
      </c>
      <c r="CJ113" s="816">
        <v>0</v>
      </c>
      <c r="CK113" s="816">
        <v>0</v>
      </c>
      <c r="CL113" s="816">
        <v>0</v>
      </c>
      <c r="CM113" s="816">
        <v>0</v>
      </c>
      <c r="CN113" s="816">
        <v>0</v>
      </c>
      <c r="CO113" s="816">
        <v>0</v>
      </c>
      <c r="CP113" s="816">
        <v>0</v>
      </c>
      <c r="CQ113" s="816">
        <v>0</v>
      </c>
      <c r="CR113" s="816">
        <v>0</v>
      </c>
      <c r="CS113" s="816">
        <v>0</v>
      </c>
      <c r="CT113" s="816">
        <v>0</v>
      </c>
      <c r="CU113" s="816">
        <v>0</v>
      </c>
      <c r="CV113" s="816">
        <v>0</v>
      </c>
      <c r="CW113" s="816">
        <v>0</v>
      </c>
      <c r="CX113" s="816">
        <v>0</v>
      </c>
    </row>
    <row r="114" spans="1:102" s="847" customFormat="1" ht="12.75" customHeight="1" x14ac:dyDescent="0.2">
      <c r="A114" s="833" t="s">
        <v>1165</v>
      </c>
      <c r="AI114" s="801"/>
      <c r="AJ114" s="801"/>
      <c r="AK114" s="801"/>
      <c r="AL114" s="801"/>
      <c r="AM114" s="801"/>
      <c r="AN114" s="801"/>
      <c r="AO114" s="801"/>
      <c r="AP114" s="801"/>
      <c r="AQ114" s="801"/>
      <c r="AR114" s="801"/>
      <c r="AS114" s="801"/>
      <c r="AT114" s="801"/>
      <c r="AU114" s="801"/>
      <c r="AV114" s="801"/>
      <c r="AW114" s="801"/>
      <c r="AX114" s="801"/>
      <c r="AY114" s="801"/>
      <c r="AZ114" s="801"/>
      <c r="BA114" s="801"/>
      <c r="BB114" s="801"/>
      <c r="BC114" s="801"/>
      <c r="BD114" s="801"/>
      <c r="BE114" s="801"/>
      <c r="BF114" s="801"/>
      <c r="BG114" s="801"/>
      <c r="BH114" s="801"/>
      <c r="BI114" s="801"/>
      <c r="BJ114" s="801"/>
      <c r="BK114" s="801"/>
      <c r="BL114" s="801"/>
      <c r="BM114" s="801"/>
      <c r="BN114" s="801"/>
      <c r="BO114" s="816">
        <v>0.27800000000000002</v>
      </c>
      <c r="BP114" s="816">
        <v>0.26600000000000001</v>
      </c>
      <c r="BQ114" s="816">
        <v>0.22900000000000001</v>
      </c>
      <c r="BR114" s="816">
        <v>0.27400000000000002</v>
      </c>
      <c r="BS114" s="816">
        <v>0.26600000000000001</v>
      </c>
      <c r="BT114" s="816">
        <v>0.13900000000000001</v>
      </c>
      <c r="BU114" s="816">
        <v>0.16700000000000001</v>
      </c>
      <c r="BV114" s="816">
        <v>0.184</v>
      </c>
      <c r="BW114" s="816">
        <v>0.19600000000000001</v>
      </c>
      <c r="BX114" s="816">
        <v>0.14899999999999999</v>
      </c>
      <c r="BY114" s="816">
        <v>0.155</v>
      </c>
      <c r="BZ114" s="816">
        <v>0.17100000000000001</v>
      </c>
      <c r="CA114" s="816">
        <v>0.19600000000000001</v>
      </c>
      <c r="CB114" s="816">
        <v>0.14899999999999999</v>
      </c>
      <c r="CC114" s="816">
        <v>0.155</v>
      </c>
      <c r="CD114" s="816">
        <v>0.17100000000000001</v>
      </c>
      <c r="CE114" s="816">
        <v>0.11899999999999999</v>
      </c>
      <c r="CF114" s="816">
        <v>0.11899999999999999</v>
      </c>
      <c r="CG114" s="816">
        <v>0.123</v>
      </c>
      <c r="CH114" s="816">
        <v>0.127</v>
      </c>
      <c r="CI114" s="816">
        <v>0.157</v>
      </c>
      <c r="CJ114" s="816">
        <v>0.15</v>
      </c>
      <c r="CK114" s="816">
        <v>0.151</v>
      </c>
      <c r="CL114" s="816">
        <v>0.14799999999999999</v>
      </c>
      <c r="CM114" s="816">
        <v>0.20699999999999999</v>
      </c>
      <c r="CN114" s="816">
        <v>0.188</v>
      </c>
      <c r="CO114" s="816">
        <v>0.186</v>
      </c>
      <c r="CP114" s="816">
        <v>0.16700000000000001</v>
      </c>
      <c r="CQ114" s="816">
        <v>0.33900000000000002</v>
      </c>
      <c r="CR114" s="816">
        <v>0.60099999999999998</v>
      </c>
      <c r="CS114" s="816">
        <v>0.86399999999999999</v>
      </c>
      <c r="CT114" s="816">
        <v>0.751</v>
      </c>
      <c r="CU114" s="816">
        <v>0.75700000000000001</v>
      </c>
      <c r="CV114" s="816">
        <v>0.95401999999999998</v>
      </c>
      <c r="CW114" s="816">
        <v>0.68400000000000005</v>
      </c>
      <c r="CX114" s="816">
        <v>0.67600000000000005</v>
      </c>
    </row>
    <row r="115" spans="1:102" s="847" customFormat="1" ht="20.100000000000001" customHeight="1" x14ac:dyDescent="0.2">
      <c r="A115" s="846" t="s">
        <v>1184</v>
      </c>
      <c r="AI115" s="801"/>
      <c r="AJ115" s="801"/>
      <c r="AK115" s="801"/>
      <c r="AL115" s="801"/>
      <c r="AM115" s="801"/>
      <c r="AN115" s="801"/>
      <c r="AO115" s="801"/>
      <c r="AP115" s="801"/>
      <c r="AQ115" s="801"/>
      <c r="AR115" s="801"/>
      <c r="AS115" s="801"/>
      <c r="AT115" s="801"/>
      <c r="AU115" s="801"/>
      <c r="AV115" s="801"/>
      <c r="AW115" s="801"/>
      <c r="AX115" s="801"/>
      <c r="AY115" s="801"/>
      <c r="AZ115" s="801"/>
      <c r="BA115" s="801"/>
      <c r="BB115" s="801"/>
      <c r="BC115" s="801"/>
      <c r="BD115" s="801"/>
      <c r="BE115" s="801"/>
      <c r="BF115" s="801"/>
      <c r="BG115" s="801"/>
      <c r="BH115" s="801"/>
      <c r="BI115" s="801"/>
      <c r="BJ115" s="801"/>
      <c r="BK115" s="801"/>
      <c r="BL115" s="801"/>
      <c r="BM115" s="801"/>
      <c r="BN115" s="801"/>
      <c r="BO115" s="816">
        <v>28.719000000000001</v>
      </c>
      <c r="BP115" s="816">
        <v>30.195</v>
      </c>
      <c r="BQ115" s="816">
        <v>30.835999999999999</v>
      </c>
      <c r="BR115" s="816">
        <v>30.855</v>
      </c>
      <c r="BS115" s="816">
        <v>28.699000000000002</v>
      </c>
      <c r="BT115" s="816">
        <v>27.687999999999999</v>
      </c>
      <c r="BU115" s="816">
        <v>28.585000000000001</v>
      </c>
      <c r="BV115" s="816">
        <v>27.22</v>
      </c>
      <c r="BW115" s="816">
        <v>27.715</v>
      </c>
      <c r="BX115" s="816">
        <v>27.486000000000001</v>
      </c>
      <c r="BY115" s="816">
        <v>27.265999999999998</v>
      </c>
      <c r="BZ115" s="816">
        <v>25.981999999999999</v>
      </c>
      <c r="CA115" s="816">
        <v>27.715</v>
      </c>
      <c r="CB115" s="816">
        <v>27.486000000000001</v>
      </c>
      <c r="CC115" s="816">
        <v>27.265999999999998</v>
      </c>
      <c r="CD115" s="816">
        <v>25.981999999999999</v>
      </c>
      <c r="CE115" s="816">
        <v>28.934000000000001</v>
      </c>
      <c r="CF115" s="816">
        <v>28.847000000000001</v>
      </c>
      <c r="CG115" s="816">
        <v>28.818000000000001</v>
      </c>
      <c r="CH115" s="816">
        <v>31.869</v>
      </c>
      <c r="CI115" s="816">
        <v>31.472999999999999</v>
      </c>
      <c r="CJ115" s="816">
        <v>31.751000000000001</v>
      </c>
      <c r="CK115" s="816">
        <v>30.899000000000001</v>
      </c>
      <c r="CL115" s="816">
        <v>29.306999999999999</v>
      </c>
      <c r="CM115" s="816">
        <v>27.745999999999999</v>
      </c>
      <c r="CN115" s="816">
        <v>27.608000000000001</v>
      </c>
      <c r="CO115" s="816">
        <v>29.021000000000001</v>
      </c>
      <c r="CP115" s="816">
        <v>24.35</v>
      </c>
      <c r="CQ115" s="816">
        <v>24.981999999999999</v>
      </c>
      <c r="CR115" s="816">
        <v>25.163</v>
      </c>
      <c r="CS115" s="816">
        <v>25.193000000000001</v>
      </c>
      <c r="CT115" s="816">
        <v>24.094000000000001</v>
      </c>
      <c r="CU115" s="816">
        <v>25.550999999999998</v>
      </c>
      <c r="CV115" s="816">
        <v>26.71002</v>
      </c>
      <c r="CW115" s="816">
        <v>26.715</v>
      </c>
      <c r="CX115" s="816">
        <v>26.353999999999999</v>
      </c>
    </row>
    <row r="116" spans="1:102" s="847" customFormat="1" ht="12.75" customHeight="1" x14ac:dyDescent="0.2">
      <c r="A116" s="833" t="s">
        <v>1169</v>
      </c>
      <c r="AI116" s="801"/>
      <c r="AJ116" s="801"/>
      <c r="AK116" s="801"/>
      <c r="AL116" s="801"/>
      <c r="AM116" s="801"/>
      <c r="AN116" s="801"/>
      <c r="AO116" s="801"/>
      <c r="AP116" s="801"/>
      <c r="AQ116" s="801"/>
      <c r="AR116" s="801"/>
      <c r="AS116" s="801"/>
      <c r="AT116" s="801"/>
      <c r="AU116" s="801"/>
      <c r="AV116" s="801"/>
      <c r="AW116" s="801"/>
      <c r="AX116" s="801"/>
      <c r="AY116" s="801"/>
      <c r="AZ116" s="801"/>
      <c r="BA116" s="801"/>
      <c r="BB116" s="801"/>
      <c r="BC116" s="801"/>
      <c r="BD116" s="801"/>
      <c r="BE116" s="801"/>
      <c r="BF116" s="801"/>
      <c r="BG116" s="801"/>
      <c r="BH116" s="801"/>
      <c r="BI116" s="801"/>
      <c r="BJ116" s="801"/>
      <c r="BK116" s="801"/>
      <c r="BL116" s="801"/>
      <c r="BM116" s="801"/>
      <c r="BN116" s="801"/>
      <c r="BO116" s="816">
        <v>3.7909999999999999</v>
      </c>
      <c r="BP116" s="816">
        <v>3.9</v>
      </c>
      <c r="BQ116" s="816">
        <v>3.9390000000000001</v>
      </c>
      <c r="BR116" s="816">
        <v>2.95</v>
      </c>
      <c r="BS116" s="816">
        <v>2.9580000000000002</v>
      </c>
      <c r="BT116" s="816">
        <v>2.754</v>
      </c>
      <c r="BU116" s="816">
        <v>4.0620000000000003</v>
      </c>
      <c r="BV116" s="816">
        <v>2.5390000000000001</v>
      </c>
      <c r="BW116" s="816">
        <v>2.5409999999999999</v>
      </c>
      <c r="BX116" s="816">
        <v>2.5539999999999998</v>
      </c>
      <c r="BY116" s="816">
        <v>2.5529999999999999</v>
      </c>
      <c r="BZ116" s="816">
        <v>2.8029999999999999</v>
      </c>
      <c r="CA116" s="816">
        <v>2.5409999999999999</v>
      </c>
      <c r="CB116" s="816">
        <v>2.5539999999999998</v>
      </c>
      <c r="CC116" s="816">
        <v>2.5529999999999999</v>
      </c>
      <c r="CD116" s="816">
        <v>2.8029999999999999</v>
      </c>
      <c r="CE116" s="816">
        <v>4.9950000000000001</v>
      </c>
      <c r="CF116" s="816">
        <v>5.7460000000000004</v>
      </c>
      <c r="CG116" s="816">
        <v>5.75</v>
      </c>
      <c r="CH116" s="816">
        <v>8.7530000000000001</v>
      </c>
      <c r="CI116" s="816">
        <v>8.7550000000000008</v>
      </c>
      <c r="CJ116" s="816">
        <v>8.7479999999999993</v>
      </c>
      <c r="CK116" s="816">
        <v>8.7509999999999994</v>
      </c>
      <c r="CL116" s="816">
        <v>8.7639999999999993</v>
      </c>
      <c r="CM116" s="816">
        <v>8.73</v>
      </c>
      <c r="CN116" s="816">
        <v>8.7710000000000008</v>
      </c>
      <c r="CO116" s="816">
        <v>8.7669999999999995</v>
      </c>
      <c r="CP116" s="816">
        <v>5.7690000000000001</v>
      </c>
      <c r="CQ116" s="816">
        <v>5.7249999999999996</v>
      </c>
      <c r="CR116" s="816">
        <v>5.7779999999999996</v>
      </c>
      <c r="CS116" s="816">
        <v>5.7759999999999998</v>
      </c>
      <c r="CT116" s="816">
        <v>5.7779999999999996</v>
      </c>
      <c r="CU116" s="816">
        <v>5.7809999999999997</v>
      </c>
      <c r="CV116" s="816">
        <v>6.0619399999999999</v>
      </c>
      <c r="CW116" s="816">
        <v>5.992</v>
      </c>
      <c r="CX116" s="816">
        <v>5.5880000000000001</v>
      </c>
    </row>
    <row r="117" spans="1:102" s="847" customFormat="1" ht="12.75" customHeight="1" x14ac:dyDescent="0.2">
      <c r="A117" s="833" t="s">
        <v>1170</v>
      </c>
      <c r="AI117" s="801"/>
      <c r="AJ117" s="801"/>
      <c r="AK117" s="801"/>
      <c r="AL117" s="801"/>
      <c r="AM117" s="801"/>
      <c r="AN117" s="801"/>
      <c r="AO117" s="801"/>
      <c r="AP117" s="801"/>
      <c r="AQ117" s="801"/>
      <c r="AR117" s="801"/>
      <c r="AS117" s="801"/>
      <c r="AT117" s="801"/>
      <c r="AU117" s="801"/>
      <c r="AV117" s="801"/>
      <c r="AW117" s="801"/>
      <c r="AX117" s="801"/>
      <c r="AY117" s="801"/>
      <c r="AZ117" s="801"/>
      <c r="BA117" s="801"/>
      <c r="BB117" s="801"/>
      <c r="BC117" s="801"/>
      <c r="BD117" s="801"/>
      <c r="BE117" s="801"/>
      <c r="BF117" s="801"/>
      <c r="BG117" s="801"/>
      <c r="BH117" s="801"/>
      <c r="BI117" s="801"/>
      <c r="BJ117" s="801"/>
      <c r="BK117" s="801"/>
      <c r="BL117" s="801"/>
      <c r="BM117" s="801"/>
      <c r="BN117" s="801"/>
      <c r="BO117" s="816">
        <v>1.036</v>
      </c>
      <c r="BP117" s="816">
        <v>1.0509999999999999</v>
      </c>
      <c r="BQ117" s="816">
        <v>1.077</v>
      </c>
      <c r="BR117" s="816">
        <v>1.0820000000000001</v>
      </c>
      <c r="BS117" s="816">
        <v>1.0720000000000001</v>
      </c>
      <c r="BT117" s="816">
        <v>1.0720000000000001</v>
      </c>
      <c r="BU117" s="816">
        <v>1.1619999999999999</v>
      </c>
      <c r="BV117" s="816">
        <v>1.196</v>
      </c>
      <c r="BW117" s="816">
        <v>1.1990000000000001</v>
      </c>
      <c r="BX117" s="816">
        <v>1.099</v>
      </c>
      <c r="BY117" s="816">
        <v>1.1870000000000001</v>
      </c>
      <c r="BZ117" s="816">
        <v>1.103</v>
      </c>
      <c r="CA117" s="816">
        <v>1.1990000000000001</v>
      </c>
      <c r="CB117" s="816">
        <v>1.099</v>
      </c>
      <c r="CC117" s="816">
        <v>1.1870000000000001</v>
      </c>
      <c r="CD117" s="816">
        <v>1.103</v>
      </c>
      <c r="CE117" s="816">
        <v>1.383</v>
      </c>
      <c r="CF117" s="816">
        <v>1.381</v>
      </c>
      <c r="CG117" s="816">
        <v>1.3819999999999999</v>
      </c>
      <c r="CH117" s="816">
        <v>1.3640000000000001</v>
      </c>
      <c r="CI117" s="816">
        <v>1.365</v>
      </c>
      <c r="CJ117" s="816">
        <v>1.365</v>
      </c>
      <c r="CK117" s="816">
        <v>1.724</v>
      </c>
      <c r="CL117" s="816">
        <v>1.544</v>
      </c>
      <c r="CM117" s="816">
        <v>1.544</v>
      </c>
      <c r="CN117" s="816">
        <v>1.5449999999999999</v>
      </c>
      <c r="CO117" s="816">
        <v>1.5620000000000001</v>
      </c>
      <c r="CP117" s="816">
        <v>1.522</v>
      </c>
      <c r="CQ117" s="816">
        <v>2.1419999999999999</v>
      </c>
      <c r="CR117" s="816">
        <v>2.1429999999999998</v>
      </c>
      <c r="CS117" s="816">
        <v>2.157</v>
      </c>
      <c r="CT117" s="816">
        <v>1.5289999999999999</v>
      </c>
      <c r="CU117" s="816">
        <v>2.254</v>
      </c>
      <c r="CV117" s="816">
        <v>2.4331199999999997</v>
      </c>
      <c r="CW117" s="816">
        <v>2.2570000000000001</v>
      </c>
      <c r="CX117" s="816">
        <v>2.2679999999999998</v>
      </c>
    </row>
    <row r="118" spans="1:102" s="847" customFormat="1" ht="12.75" customHeight="1" x14ac:dyDescent="0.2">
      <c r="A118" s="833" t="s">
        <v>1161</v>
      </c>
      <c r="AI118" s="801"/>
      <c r="AJ118" s="801"/>
      <c r="AK118" s="801"/>
      <c r="AL118" s="801"/>
      <c r="AM118" s="801"/>
      <c r="AN118" s="801"/>
      <c r="AO118" s="801"/>
      <c r="AP118" s="801"/>
      <c r="AQ118" s="801"/>
      <c r="AR118" s="801"/>
      <c r="AS118" s="801"/>
      <c r="AT118" s="801"/>
      <c r="AU118" s="801"/>
      <c r="AV118" s="801"/>
      <c r="AW118" s="801"/>
      <c r="AX118" s="801"/>
      <c r="AY118" s="801"/>
      <c r="AZ118" s="801"/>
      <c r="BA118" s="801"/>
      <c r="BB118" s="801"/>
      <c r="BC118" s="801"/>
      <c r="BD118" s="801"/>
      <c r="BE118" s="801"/>
      <c r="BF118" s="801"/>
      <c r="BG118" s="801"/>
      <c r="BH118" s="801"/>
      <c r="BI118" s="801"/>
      <c r="BJ118" s="801"/>
      <c r="BK118" s="801"/>
      <c r="BL118" s="801"/>
      <c r="BM118" s="801"/>
      <c r="BN118" s="801"/>
      <c r="BO118" s="816">
        <v>0.77100000000000002</v>
      </c>
      <c r="BP118" s="816">
        <v>0.67200000000000004</v>
      </c>
      <c r="BQ118" s="816">
        <v>0.67300000000000004</v>
      </c>
      <c r="BR118" s="816">
        <v>0.67700000000000005</v>
      </c>
      <c r="BS118" s="816">
        <v>0.67900000000000005</v>
      </c>
      <c r="BT118" s="816">
        <v>0.63</v>
      </c>
      <c r="BU118" s="816">
        <v>0.63100000000000001</v>
      </c>
      <c r="BV118" s="816">
        <v>1.631</v>
      </c>
      <c r="BW118" s="816">
        <v>1.583</v>
      </c>
      <c r="BX118" s="816">
        <v>1.5609999999999999</v>
      </c>
      <c r="BY118" s="816">
        <v>1.5629999999999999</v>
      </c>
      <c r="BZ118" s="816">
        <v>0.40699999999999997</v>
      </c>
      <c r="CA118" s="816">
        <v>1.583</v>
      </c>
      <c r="CB118" s="816">
        <v>1.5609999999999999</v>
      </c>
      <c r="CC118" s="816">
        <v>1.5629999999999999</v>
      </c>
      <c r="CD118" s="816">
        <v>0.40699999999999997</v>
      </c>
      <c r="CE118" s="816">
        <v>0.40899999999999997</v>
      </c>
      <c r="CF118" s="816">
        <v>0.40899999999999997</v>
      </c>
      <c r="CG118" s="816">
        <v>0.41</v>
      </c>
      <c r="CH118" s="816">
        <v>0.41</v>
      </c>
      <c r="CI118" s="816">
        <v>0.41</v>
      </c>
      <c r="CJ118" s="816">
        <v>0.41099999999999998</v>
      </c>
      <c r="CK118" s="816">
        <v>0.41099999999999998</v>
      </c>
      <c r="CL118" s="816">
        <v>0.58499999999999996</v>
      </c>
      <c r="CM118" s="816">
        <v>0.58499999999999996</v>
      </c>
      <c r="CN118" s="816">
        <v>0.58499999999999996</v>
      </c>
      <c r="CO118" s="816">
        <v>0.58599999999999997</v>
      </c>
      <c r="CP118" s="816">
        <v>0.58599999999999997</v>
      </c>
      <c r="CQ118" s="816">
        <v>0.58699999999999997</v>
      </c>
      <c r="CR118" s="816">
        <v>0.58699999999999997</v>
      </c>
      <c r="CS118" s="816">
        <v>0.58699999999999997</v>
      </c>
      <c r="CT118" s="816">
        <v>0.58799999999999997</v>
      </c>
      <c r="CU118" s="816">
        <v>0.58799999999999997</v>
      </c>
      <c r="CV118" s="816">
        <v>0.63473000000000002</v>
      </c>
      <c r="CW118" s="816">
        <v>0.78900000000000003</v>
      </c>
      <c r="CX118" s="816">
        <v>0.78900000000000003</v>
      </c>
    </row>
    <row r="119" spans="1:102" s="847" customFormat="1" ht="12.75" customHeight="1" x14ac:dyDescent="0.2">
      <c r="A119" s="833" t="s">
        <v>1171</v>
      </c>
      <c r="AI119" s="801"/>
      <c r="AJ119" s="801"/>
      <c r="AK119" s="801"/>
      <c r="AL119" s="801"/>
      <c r="AM119" s="801"/>
      <c r="AN119" s="801"/>
      <c r="AO119" s="801"/>
      <c r="AP119" s="801"/>
      <c r="AQ119" s="801"/>
      <c r="AR119" s="801"/>
      <c r="AS119" s="801"/>
      <c r="AT119" s="801"/>
      <c r="AU119" s="801"/>
      <c r="AV119" s="801"/>
      <c r="AW119" s="801"/>
      <c r="AX119" s="801"/>
      <c r="AY119" s="801"/>
      <c r="AZ119" s="801"/>
      <c r="BA119" s="801"/>
      <c r="BB119" s="801"/>
      <c r="BC119" s="801"/>
      <c r="BD119" s="801"/>
      <c r="BE119" s="801"/>
      <c r="BF119" s="801"/>
      <c r="BG119" s="801"/>
      <c r="BH119" s="801"/>
      <c r="BI119" s="801"/>
      <c r="BJ119" s="801"/>
      <c r="BK119" s="801"/>
      <c r="BL119" s="801"/>
      <c r="BM119" s="801"/>
      <c r="BN119" s="801"/>
      <c r="BO119" s="816">
        <v>0</v>
      </c>
      <c r="BP119" s="816">
        <v>0</v>
      </c>
      <c r="BQ119" s="816">
        <v>0</v>
      </c>
      <c r="BR119" s="816">
        <v>0</v>
      </c>
      <c r="BS119" s="816">
        <v>0</v>
      </c>
      <c r="BT119" s="816">
        <v>0</v>
      </c>
      <c r="BU119" s="816">
        <v>0</v>
      </c>
      <c r="BV119" s="816">
        <v>0</v>
      </c>
      <c r="BW119" s="816">
        <v>0.01</v>
      </c>
      <c r="BX119" s="816">
        <v>2.5000000000000001E-2</v>
      </c>
      <c r="BY119" s="816">
        <v>2.5000000000000001E-2</v>
      </c>
      <c r="BZ119" s="816">
        <v>4.4999999999999998E-2</v>
      </c>
      <c r="CA119" s="816">
        <v>0.01</v>
      </c>
      <c r="CB119" s="816">
        <v>2.5000000000000001E-2</v>
      </c>
      <c r="CC119" s="816">
        <v>2.5000000000000001E-2</v>
      </c>
      <c r="CD119" s="816">
        <v>4.4999999999999998E-2</v>
      </c>
      <c r="CE119" s="816">
        <v>0.998</v>
      </c>
      <c r="CF119" s="816">
        <v>0.999</v>
      </c>
      <c r="CG119" s="816">
        <v>0.999</v>
      </c>
      <c r="CH119" s="816">
        <v>0.999</v>
      </c>
      <c r="CI119" s="816">
        <v>1.0309999999999999</v>
      </c>
      <c r="CJ119" s="816">
        <v>1.0309999999999999</v>
      </c>
      <c r="CK119" s="816">
        <v>1.056</v>
      </c>
      <c r="CL119" s="816">
        <v>1.056</v>
      </c>
      <c r="CM119" s="816">
        <v>1.0640000000000001</v>
      </c>
      <c r="CN119" s="816">
        <v>1.0840000000000001</v>
      </c>
      <c r="CO119" s="816">
        <v>1.083</v>
      </c>
      <c r="CP119" s="816">
        <v>1.0840000000000001</v>
      </c>
      <c r="CQ119" s="816">
        <v>1.103</v>
      </c>
      <c r="CR119" s="816">
        <v>1.0960000000000001</v>
      </c>
      <c r="CS119" s="816">
        <v>1.097</v>
      </c>
      <c r="CT119" s="816">
        <v>1.1419999999999999</v>
      </c>
      <c r="CU119" s="816">
        <v>1.1439999999999999</v>
      </c>
      <c r="CV119" s="816">
        <v>1.14178</v>
      </c>
      <c r="CW119" s="816">
        <v>0.73699999999999999</v>
      </c>
      <c r="CX119" s="816">
        <v>0.85699999999999998</v>
      </c>
    </row>
    <row r="120" spans="1:102" s="847" customFormat="1" ht="12.75" customHeight="1" x14ac:dyDescent="0.2">
      <c r="A120" s="833" t="s">
        <v>1172</v>
      </c>
      <c r="AI120" s="801"/>
      <c r="AJ120" s="801"/>
      <c r="AK120" s="801"/>
      <c r="AL120" s="801"/>
      <c r="AM120" s="801"/>
      <c r="AN120" s="801"/>
      <c r="AO120" s="801"/>
      <c r="AP120" s="801"/>
      <c r="AQ120" s="801"/>
      <c r="AR120" s="801"/>
      <c r="AS120" s="801"/>
      <c r="AT120" s="801"/>
      <c r="AU120" s="801"/>
      <c r="AV120" s="801"/>
      <c r="AW120" s="801"/>
      <c r="AX120" s="801"/>
      <c r="AY120" s="801"/>
      <c r="AZ120" s="801"/>
      <c r="BA120" s="801"/>
      <c r="BB120" s="801"/>
      <c r="BC120" s="801"/>
      <c r="BD120" s="801"/>
      <c r="BE120" s="801"/>
      <c r="BF120" s="801"/>
      <c r="BG120" s="801"/>
      <c r="BH120" s="801"/>
      <c r="BI120" s="801"/>
      <c r="BJ120" s="801"/>
      <c r="BK120" s="801"/>
      <c r="BL120" s="801"/>
      <c r="BM120" s="801"/>
      <c r="BN120" s="801"/>
      <c r="BO120" s="816">
        <v>1.871</v>
      </c>
      <c r="BP120" s="816">
        <v>3.375</v>
      </c>
      <c r="BQ120" s="816">
        <v>4.1340000000000003</v>
      </c>
      <c r="BR120" s="816">
        <v>5.1829999999999998</v>
      </c>
      <c r="BS120" s="816">
        <v>4.875</v>
      </c>
      <c r="BT120" s="816">
        <v>4.1280000000000001</v>
      </c>
      <c r="BU120" s="816">
        <v>4.133</v>
      </c>
      <c r="BV120" s="816">
        <v>4.1390000000000002</v>
      </c>
      <c r="BW120" s="816">
        <v>5.3730000000000002</v>
      </c>
      <c r="BX120" s="816">
        <v>5.38</v>
      </c>
      <c r="BY120" s="816">
        <v>5.3860000000000001</v>
      </c>
      <c r="BZ120" s="816">
        <v>5.39</v>
      </c>
      <c r="CA120" s="816">
        <v>5.3730000000000002</v>
      </c>
      <c r="CB120" s="816">
        <v>5.38</v>
      </c>
      <c r="CC120" s="816">
        <v>5.3860000000000001</v>
      </c>
      <c r="CD120" s="816">
        <v>5.39</v>
      </c>
      <c r="CE120" s="816">
        <v>5.4109999999999996</v>
      </c>
      <c r="CF120" s="816">
        <v>4.7050000000000001</v>
      </c>
      <c r="CG120" s="816">
        <v>4.7069999999999999</v>
      </c>
      <c r="CH120" s="816">
        <v>4.7110000000000003</v>
      </c>
      <c r="CI120" s="816">
        <v>4.2080000000000002</v>
      </c>
      <c r="CJ120" s="816">
        <v>4.21</v>
      </c>
      <c r="CK120" s="816">
        <v>3.1520000000000001</v>
      </c>
      <c r="CL120" s="816">
        <v>3.1539999999999999</v>
      </c>
      <c r="CM120" s="816">
        <v>1.7070000000000001</v>
      </c>
      <c r="CN120" s="816">
        <v>1.7070000000000001</v>
      </c>
      <c r="CO120" s="816">
        <v>1.708</v>
      </c>
      <c r="CP120" s="816">
        <v>0.94399999999999995</v>
      </c>
      <c r="CQ120" s="816">
        <v>0.94499999999999995</v>
      </c>
      <c r="CR120" s="816">
        <v>0.94499999999999995</v>
      </c>
      <c r="CS120" s="816">
        <v>0.94499999999999995</v>
      </c>
      <c r="CT120" s="816">
        <v>0.94599999999999995</v>
      </c>
      <c r="CU120" s="816">
        <v>0.94699999999999995</v>
      </c>
      <c r="CV120" s="816">
        <v>1.0222500000000001</v>
      </c>
      <c r="CW120" s="816">
        <v>2.3969999999999998</v>
      </c>
      <c r="CX120" s="816">
        <v>1.6</v>
      </c>
    </row>
    <row r="121" spans="1:102" s="847" customFormat="1" ht="12.75" customHeight="1" x14ac:dyDescent="0.2">
      <c r="A121" s="833" t="s">
        <v>1162</v>
      </c>
      <c r="AI121" s="801"/>
      <c r="AJ121" s="801"/>
      <c r="AK121" s="801"/>
      <c r="AL121" s="801"/>
      <c r="AM121" s="801"/>
      <c r="AN121" s="801"/>
      <c r="AO121" s="801"/>
      <c r="AP121" s="801"/>
      <c r="AQ121" s="801"/>
      <c r="AR121" s="801"/>
      <c r="AS121" s="801"/>
      <c r="AT121" s="801"/>
      <c r="AU121" s="801"/>
      <c r="AV121" s="801"/>
      <c r="AW121" s="801"/>
      <c r="AX121" s="801"/>
      <c r="AY121" s="801"/>
      <c r="AZ121" s="801"/>
      <c r="BA121" s="801"/>
      <c r="BB121" s="801"/>
      <c r="BC121" s="801"/>
      <c r="BD121" s="801"/>
      <c r="BE121" s="801"/>
      <c r="BF121" s="801"/>
      <c r="BG121" s="801"/>
      <c r="BH121" s="801"/>
      <c r="BI121" s="801"/>
      <c r="BJ121" s="801"/>
      <c r="BK121" s="801"/>
      <c r="BL121" s="801"/>
      <c r="BM121" s="801"/>
      <c r="BN121" s="801"/>
      <c r="BO121" s="816">
        <v>21.021000000000001</v>
      </c>
      <c r="BP121" s="816">
        <v>21.058</v>
      </c>
      <c r="BQ121" s="816">
        <v>20.872</v>
      </c>
      <c r="BR121" s="816">
        <v>20.821000000000002</v>
      </c>
      <c r="BS121" s="816">
        <v>18.972000000000001</v>
      </c>
      <c r="BT121" s="816">
        <v>18.96</v>
      </c>
      <c r="BU121" s="816">
        <v>18.454000000000001</v>
      </c>
      <c r="BV121" s="816">
        <v>17.577000000000002</v>
      </c>
      <c r="BW121" s="816">
        <v>16.87</v>
      </c>
      <c r="BX121" s="816">
        <v>16.728000000000002</v>
      </c>
      <c r="BY121" s="816">
        <v>16.420000000000002</v>
      </c>
      <c r="BZ121" s="816">
        <v>16.100999999999999</v>
      </c>
      <c r="CA121" s="816">
        <v>16.87</v>
      </c>
      <c r="CB121" s="816">
        <v>16.728000000000002</v>
      </c>
      <c r="CC121" s="816">
        <v>16.420000000000002</v>
      </c>
      <c r="CD121" s="816">
        <v>16.100999999999999</v>
      </c>
      <c r="CE121" s="816">
        <v>15.603999999999999</v>
      </c>
      <c r="CF121" s="816">
        <v>15.472</v>
      </c>
      <c r="CG121" s="816">
        <v>15.433999999999999</v>
      </c>
      <c r="CH121" s="816">
        <v>15.395</v>
      </c>
      <c r="CI121" s="816">
        <v>15.467000000000001</v>
      </c>
      <c r="CJ121" s="816">
        <v>15.749000000000001</v>
      </c>
      <c r="CK121" s="816">
        <v>15.567</v>
      </c>
      <c r="CL121" s="816">
        <v>13.965999999999999</v>
      </c>
      <c r="CM121" s="816">
        <v>13.877000000000001</v>
      </c>
      <c r="CN121" s="816">
        <v>13.669</v>
      </c>
      <c r="CO121" s="816">
        <v>15.068</v>
      </c>
      <c r="CP121" s="816">
        <v>14.196999999999999</v>
      </c>
      <c r="CQ121" s="816">
        <v>13.949</v>
      </c>
      <c r="CR121" s="816">
        <v>14.090999999999999</v>
      </c>
      <c r="CS121" s="816">
        <v>14.1</v>
      </c>
      <c r="CT121" s="816">
        <v>13.577999999999999</v>
      </c>
      <c r="CU121" s="816">
        <v>14.304</v>
      </c>
      <c r="CV121" s="816">
        <v>14.84084</v>
      </c>
      <c r="CW121" s="816">
        <v>13.978</v>
      </c>
      <c r="CX121" s="816">
        <v>14.686999999999999</v>
      </c>
    </row>
    <row r="122" spans="1:102" s="847" customFormat="1" ht="12.75" customHeight="1" x14ac:dyDescent="0.2">
      <c r="A122" s="833" t="s">
        <v>1173</v>
      </c>
      <c r="AI122" s="801"/>
      <c r="AJ122" s="801"/>
      <c r="AK122" s="801"/>
      <c r="AL122" s="801"/>
      <c r="AM122" s="801"/>
      <c r="AN122" s="801"/>
      <c r="AO122" s="801"/>
      <c r="AP122" s="801"/>
      <c r="AQ122" s="801"/>
      <c r="AR122" s="801"/>
      <c r="AS122" s="801"/>
      <c r="AT122" s="801"/>
      <c r="AU122" s="801"/>
      <c r="AV122" s="801"/>
      <c r="AW122" s="801"/>
      <c r="AX122" s="801"/>
      <c r="AY122" s="801"/>
      <c r="AZ122" s="801"/>
      <c r="BA122" s="801"/>
      <c r="BB122" s="801"/>
      <c r="BC122" s="801"/>
      <c r="BD122" s="801"/>
      <c r="BE122" s="801"/>
      <c r="BF122" s="801"/>
      <c r="BG122" s="801"/>
      <c r="BH122" s="801"/>
      <c r="BI122" s="801"/>
      <c r="BJ122" s="801"/>
      <c r="BK122" s="801"/>
      <c r="BL122" s="801"/>
      <c r="BM122" s="801"/>
      <c r="BN122" s="801"/>
      <c r="BO122" s="816">
        <v>0</v>
      </c>
      <c r="BP122" s="816">
        <v>0</v>
      </c>
      <c r="BQ122" s="816">
        <v>0</v>
      </c>
      <c r="BR122" s="816">
        <v>0</v>
      </c>
      <c r="BS122" s="816">
        <v>0</v>
      </c>
      <c r="BT122" s="816">
        <v>0</v>
      </c>
      <c r="BU122" s="816">
        <v>0</v>
      </c>
      <c r="BV122" s="816">
        <v>0</v>
      </c>
      <c r="BW122" s="816">
        <v>0</v>
      </c>
      <c r="BX122" s="816">
        <v>0</v>
      </c>
      <c r="BY122" s="816">
        <v>0</v>
      </c>
      <c r="BZ122" s="816">
        <v>0</v>
      </c>
      <c r="CA122" s="816">
        <v>0</v>
      </c>
      <c r="CB122" s="816">
        <v>0</v>
      </c>
      <c r="CC122" s="816">
        <v>0</v>
      </c>
      <c r="CD122" s="816">
        <v>0</v>
      </c>
      <c r="CE122" s="816">
        <v>0</v>
      </c>
      <c r="CF122" s="816">
        <v>0</v>
      </c>
      <c r="CG122" s="816">
        <v>0</v>
      </c>
      <c r="CH122" s="816">
        <v>0</v>
      </c>
      <c r="CI122" s="816">
        <v>0</v>
      </c>
      <c r="CJ122" s="816">
        <v>0</v>
      </c>
      <c r="CK122" s="816">
        <v>0</v>
      </c>
      <c r="CL122" s="816">
        <v>0</v>
      </c>
      <c r="CM122" s="816">
        <v>0</v>
      </c>
      <c r="CN122" s="816">
        <v>0</v>
      </c>
      <c r="CO122" s="816">
        <v>0</v>
      </c>
      <c r="CP122" s="816">
        <v>0</v>
      </c>
      <c r="CQ122" s="816">
        <v>0</v>
      </c>
      <c r="CR122" s="816">
        <v>0</v>
      </c>
      <c r="CS122" s="816">
        <v>0</v>
      </c>
      <c r="CT122" s="816">
        <v>0</v>
      </c>
      <c r="CU122" s="816">
        <v>0</v>
      </c>
      <c r="CV122" s="816">
        <v>0</v>
      </c>
      <c r="CW122" s="816">
        <v>0</v>
      </c>
      <c r="CX122" s="816">
        <v>0</v>
      </c>
    </row>
    <row r="123" spans="1:102" s="847" customFormat="1" ht="12.75" customHeight="1" x14ac:dyDescent="0.2">
      <c r="A123" s="833" t="s">
        <v>1165</v>
      </c>
      <c r="AI123" s="801"/>
      <c r="AJ123" s="801"/>
      <c r="AK123" s="801"/>
      <c r="AL123" s="801"/>
      <c r="AM123" s="801"/>
      <c r="AN123" s="801"/>
      <c r="AO123" s="801"/>
      <c r="AP123" s="801"/>
      <c r="AQ123" s="801"/>
      <c r="AR123" s="801"/>
      <c r="AS123" s="801"/>
      <c r="AT123" s="801"/>
      <c r="AU123" s="801"/>
      <c r="AV123" s="801"/>
      <c r="AW123" s="801"/>
      <c r="AX123" s="801"/>
      <c r="AY123" s="801"/>
      <c r="AZ123" s="801"/>
      <c r="BA123" s="801"/>
      <c r="BB123" s="801"/>
      <c r="BC123" s="801"/>
      <c r="BD123" s="801"/>
      <c r="BE123" s="801"/>
      <c r="BF123" s="801"/>
      <c r="BG123" s="801"/>
      <c r="BH123" s="801"/>
      <c r="BI123" s="801"/>
      <c r="BJ123" s="801"/>
      <c r="BK123" s="801"/>
      <c r="BL123" s="801"/>
      <c r="BM123" s="801"/>
      <c r="BN123" s="801"/>
      <c r="BO123" s="816">
        <v>0.22900000000000001</v>
      </c>
      <c r="BP123" s="816">
        <v>0.13900000000000001</v>
      </c>
      <c r="BQ123" s="816">
        <v>0.14099999999999999</v>
      </c>
      <c r="BR123" s="816">
        <v>0.14199999999999999</v>
      </c>
      <c r="BS123" s="816">
        <v>0.14299999999999999</v>
      </c>
      <c r="BT123" s="816">
        <v>0.14399999999999999</v>
      </c>
      <c r="BU123" s="816">
        <v>0.14299999999999999</v>
      </c>
      <c r="BV123" s="816">
        <v>0.13800000000000001</v>
      </c>
      <c r="BW123" s="816">
        <v>0.13900000000000001</v>
      </c>
      <c r="BX123" s="816">
        <v>0.13900000000000001</v>
      </c>
      <c r="BY123" s="816">
        <v>0.13200000000000001</v>
      </c>
      <c r="BZ123" s="816">
        <v>0.13300000000000001</v>
      </c>
      <c r="CA123" s="816">
        <v>0.13900000000000001</v>
      </c>
      <c r="CB123" s="816">
        <v>0.13900000000000001</v>
      </c>
      <c r="CC123" s="816">
        <v>0.13200000000000001</v>
      </c>
      <c r="CD123" s="816">
        <v>0.13300000000000001</v>
      </c>
      <c r="CE123" s="816">
        <v>0.13400000000000001</v>
      </c>
      <c r="CF123" s="816">
        <v>0.13500000000000001</v>
      </c>
      <c r="CG123" s="816">
        <v>0.13600000000000001</v>
      </c>
      <c r="CH123" s="816">
        <v>0.23699999999999999</v>
      </c>
      <c r="CI123" s="816">
        <v>0.23699999999999999</v>
      </c>
      <c r="CJ123" s="816">
        <v>0.23699999999999999</v>
      </c>
      <c r="CK123" s="816">
        <v>0.23799999999999999</v>
      </c>
      <c r="CL123" s="816">
        <v>0.23799999999999999</v>
      </c>
      <c r="CM123" s="816">
        <v>0.23899999999999999</v>
      </c>
      <c r="CN123" s="816">
        <v>0.247</v>
      </c>
      <c r="CO123" s="816">
        <v>0.247</v>
      </c>
      <c r="CP123" s="816">
        <v>0.248</v>
      </c>
      <c r="CQ123" s="816">
        <v>0.53100000000000003</v>
      </c>
      <c r="CR123" s="816">
        <v>0.52300000000000002</v>
      </c>
      <c r="CS123" s="816">
        <v>0.53100000000000003</v>
      </c>
      <c r="CT123" s="816">
        <v>0.53300000000000003</v>
      </c>
      <c r="CU123" s="816">
        <v>0.53300000000000003</v>
      </c>
      <c r="CV123" s="816">
        <v>0.57535999999999998</v>
      </c>
      <c r="CW123" s="816">
        <v>0.56499999999999995</v>
      </c>
      <c r="CX123" s="816">
        <v>0.56499999999999995</v>
      </c>
    </row>
    <row r="124" spans="1:102" s="847" customFormat="1" ht="20.100000000000001" customHeight="1" x14ac:dyDescent="0.2">
      <c r="A124" s="846" t="s">
        <v>1185</v>
      </c>
      <c r="AI124" s="801"/>
      <c r="AJ124" s="801"/>
      <c r="AK124" s="801"/>
      <c r="AL124" s="801"/>
      <c r="AM124" s="801"/>
      <c r="AN124" s="801"/>
      <c r="AO124" s="801"/>
      <c r="AP124" s="801"/>
      <c r="AQ124" s="801"/>
      <c r="AR124" s="801"/>
      <c r="AS124" s="801"/>
      <c r="AT124" s="801"/>
      <c r="AU124" s="801"/>
      <c r="AV124" s="801"/>
      <c r="AW124" s="801"/>
      <c r="AX124" s="801"/>
      <c r="AY124" s="801"/>
      <c r="AZ124" s="801"/>
      <c r="BA124" s="801"/>
      <c r="BB124" s="801"/>
      <c r="BC124" s="801"/>
      <c r="BD124" s="801"/>
      <c r="BE124" s="801"/>
      <c r="BF124" s="801"/>
      <c r="BG124" s="801"/>
      <c r="BH124" s="801"/>
      <c r="BI124" s="801"/>
      <c r="BJ124" s="801"/>
      <c r="BK124" s="801"/>
      <c r="BL124" s="801"/>
      <c r="BM124" s="801"/>
      <c r="BN124" s="801"/>
      <c r="BO124" s="816">
        <v>0.61599999999999999</v>
      </c>
      <c r="BP124" s="816">
        <v>0.65100000000000002</v>
      </c>
      <c r="BQ124" s="816">
        <v>0.79200000000000004</v>
      </c>
      <c r="BR124" s="816">
        <v>0.72499999999999998</v>
      </c>
      <c r="BS124" s="816">
        <v>1.38</v>
      </c>
      <c r="BT124" s="816">
        <v>1.4319999999999999</v>
      </c>
      <c r="BU124" s="816">
        <v>2.0680000000000001</v>
      </c>
      <c r="BV124" s="816">
        <v>0.63500000000000001</v>
      </c>
      <c r="BW124" s="816">
        <v>0.66200000000000003</v>
      </c>
      <c r="BX124" s="816">
        <v>0.70399999999999996</v>
      </c>
      <c r="BY124" s="816">
        <v>0.68400000000000005</v>
      </c>
      <c r="BZ124" s="816">
        <v>0.59699999999999998</v>
      </c>
      <c r="CA124" s="816">
        <v>0.66200000000000003</v>
      </c>
      <c r="CB124" s="816">
        <v>0.70399999999999996</v>
      </c>
      <c r="CC124" s="816">
        <v>0.68400000000000005</v>
      </c>
      <c r="CD124" s="816">
        <v>0.59699999999999998</v>
      </c>
      <c r="CE124" s="816">
        <v>0.67100000000000004</v>
      </c>
      <c r="CF124" s="816">
        <v>0.73499999999999999</v>
      </c>
      <c r="CG124" s="816">
        <v>0.84499999999999997</v>
      </c>
      <c r="CH124" s="816">
        <v>0.76300000000000001</v>
      </c>
      <c r="CI124" s="816">
        <v>0.81</v>
      </c>
      <c r="CJ124" s="816">
        <v>0.83499999999999996</v>
      </c>
      <c r="CK124" s="816">
        <v>0.86</v>
      </c>
      <c r="CL124" s="816">
        <v>0.64500000000000002</v>
      </c>
      <c r="CM124" s="816">
        <v>0.70399999999999996</v>
      </c>
      <c r="CN124" s="816">
        <v>0.79800000000000004</v>
      </c>
      <c r="CO124" s="816">
        <v>0.86</v>
      </c>
      <c r="CP124" s="816">
        <v>0.24</v>
      </c>
      <c r="CQ124" s="816">
        <v>0.30199999999999999</v>
      </c>
      <c r="CR124" s="816">
        <v>0.32100000000000001</v>
      </c>
      <c r="CS124" s="816">
        <v>6.8529999999999998</v>
      </c>
      <c r="CT124" s="816">
        <v>6.6479999999999997</v>
      </c>
      <c r="CU124" s="816">
        <v>10.241</v>
      </c>
      <c r="CV124" s="816">
        <v>10.772</v>
      </c>
      <c r="CW124" s="816">
        <v>10.832000000000001</v>
      </c>
      <c r="CX124" s="816">
        <v>10.691000000000001</v>
      </c>
    </row>
    <row r="125" spans="1:102" s="847" customFormat="1" ht="12.75" customHeight="1" x14ac:dyDescent="0.2">
      <c r="A125" s="833" t="s">
        <v>1169</v>
      </c>
      <c r="AI125" s="801"/>
      <c r="AJ125" s="801"/>
      <c r="AK125" s="801"/>
      <c r="AL125" s="801"/>
      <c r="AM125" s="801"/>
      <c r="AN125" s="801"/>
      <c r="AO125" s="801"/>
      <c r="AP125" s="801"/>
      <c r="AQ125" s="801"/>
      <c r="AR125" s="801"/>
      <c r="AS125" s="801"/>
      <c r="AT125" s="801"/>
      <c r="AU125" s="801"/>
      <c r="AV125" s="801"/>
      <c r="AW125" s="801"/>
      <c r="AX125" s="801"/>
      <c r="AY125" s="801"/>
      <c r="AZ125" s="801"/>
      <c r="BA125" s="801"/>
      <c r="BB125" s="801"/>
      <c r="BC125" s="801"/>
      <c r="BD125" s="801"/>
      <c r="BE125" s="801"/>
      <c r="BF125" s="801"/>
      <c r="BG125" s="801"/>
      <c r="BH125" s="801"/>
      <c r="BI125" s="801"/>
      <c r="BJ125" s="801"/>
      <c r="BK125" s="801"/>
      <c r="BL125" s="801"/>
      <c r="BM125" s="801"/>
      <c r="BN125" s="801"/>
      <c r="BO125" s="816">
        <v>0</v>
      </c>
      <c r="BP125" s="816">
        <v>0</v>
      </c>
      <c r="BQ125" s="816">
        <v>0</v>
      </c>
      <c r="BR125" s="816">
        <v>0</v>
      </c>
      <c r="BS125" s="816">
        <v>0</v>
      </c>
      <c r="BT125" s="816">
        <v>0</v>
      </c>
      <c r="BU125" s="816">
        <v>0</v>
      </c>
      <c r="BV125" s="816">
        <v>0</v>
      </c>
      <c r="BW125" s="816">
        <v>0</v>
      </c>
      <c r="BX125" s="816">
        <v>0</v>
      </c>
      <c r="BY125" s="816">
        <v>0</v>
      </c>
      <c r="BZ125" s="816">
        <v>0</v>
      </c>
      <c r="CA125" s="816">
        <v>0</v>
      </c>
      <c r="CB125" s="816">
        <v>0</v>
      </c>
      <c r="CC125" s="816">
        <v>0</v>
      </c>
      <c r="CD125" s="816">
        <v>0</v>
      </c>
      <c r="CE125" s="816">
        <v>0</v>
      </c>
      <c r="CF125" s="816">
        <v>0</v>
      </c>
      <c r="CG125" s="816">
        <v>0</v>
      </c>
      <c r="CH125" s="816">
        <v>0</v>
      </c>
      <c r="CI125" s="816">
        <v>0</v>
      </c>
      <c r="CJ125" s="816">
        <v>0</v>
      </c>
      <c r="CK125" s="816">
        <v>0</v>
      </c>
      <c r="CL125" s="816">
        <v>0</v>
      </c>
      <c r="CM125" s="816">
        <v>0</v>
      </c>
      <c r="CN125" s="816">
        <v>0</v>
      </c>
      <c r="CO125" s="816">
        <v>0</v>
      </c>
      <c r="CP125" s="816">
        <v>0</v>
      </c>
      <c r="CQ125" s="816">
        <v>0</v>
      </c>
      <c r="CR125" s="816">
        <v>0</v>
      </c>
      <c r="CS125" s="816">
        <v>0</v>
      </c>
      <c r="CT125" s="816">
        <v>0</v>
      </c>
      <c r="CU125" s="816">
        <v>0</v>
      </c>
      <c r="CV125" s="816">
        <v>0</v>
      </c>
      <c r="CW125" s="816">
        <v>0</v>
      </c>
      <c r="CX125" s="816">
        <v>0</v>
      </c>
    </row>
    <row r="126" spans="1:102" s="847" customFormat="1" ht="12.75" customHeight="1" x14ac:dyDescent="0.2">
      <c r="A126" s="833" t="s">
        <v>1170</v>
      </c>
      <c r="AI126" s="801"/>
      <c r="AJ126" s="801"/>
      <c r="AK126" s="801"/>
      <c r="AL126" s="801"/>
      <c r="AM126" s="801"/>
      <c r="AN126" s="801"/>
      <c r="AO126" s="801"/>
      <c r="AP126" s="801"/>
      <c r="AQ126" s="801"/>
      <c r="AR126" s="801"/>
      <c r="AS126" s="801"/>
      <c r="AT126" s="801"/>
      <c r="AU126" s="801"/>
      <c r="AV126" s="801"/>
      <c r="AW126" s="801"/>
      <c r="AX126" s="801"/>
      <c r="AY126" s="801"/>
      <c r="AZ126" s="801"/>
      <c r="BA126" s="801"/>
      <c r="BB126" s="801"/>
      <c r="BC126" s="801"/>
      <c r="BD126" s="801"/>
      <c r="BE126" s="801"/>
      <c r="BF126" s="801"/>
      <c r="BG126" s="801"/>
      <c r="BH126" s="801"/>
      <c r="BI126" s="801"/>
      <c r="BJ126" s="801"/>
      <c r="BK126" s="801"/>
      <c r="BL126" s="801"/>
      <c r="BM126" s="801"/>
      <c r="BN126" s="801"/>
      <c r="BO126" s="816">
        <v>0</v>
      </c>
      <c r="BP126" s="816">
        <v>0</v>
      </c>
      <c r="BQ126" s="816">
        <v>0</v>
      </c>
      <c r="BR126" s="816">
        <v>0</v>
      </c>
      <c r="BS126" s="816">
        <v>0</v>
      </c>
      <c r="BT126" s="816">
        <v>0</v>
      </c>
      <c r="BU126" s="816">
        <v>0</v>
      </c>
      <c r="BV126" s="816">
        <v>0</v>
      </c>
      <c r="BW126" s="816">
        <v>0</v>
      </c>
      <c r="BX126" s="816">
        <v>0</v>
      </c>
      <c r="BY126" s="816">
        <v>0</v>
      </c>
      <c r="BZ126" s="816">
        <v>0.51600000000000001</v>
      </c>
      <c r="CA126" s="816">
        <v>0</v>
      </c>
      <c r="CB126" s="816">
        <v>0</v>
      </c>
      <c r="CC126" s="816">
        <v>0</v>
      </c>
      <c r="CD126" s="816">
        <v>0.51600000000000001</v>
      </c>
      <c r="CE126" s="816">
        <v>0</v>
      </c>
      <c r="CF126" s="816">
        <v>0</v>
      </c>
      <c r="CG126" s="816">
        <v>0</v>
      </c>
      <c r="CH126" s="816">
        <v>0</v>
      </c>
      <c r="CI126" s="816">
        <v>0</v>
      </c>
      <c r="CJ126" s="816">
        <v>0</v>
      </c>
      <c r="CK126" s="816">
        <v>0</v>
      </c>
      <c r="CL126" s="816">
        <v>0</v>
      </c>
      <c r="CM126" s="816">
        <v>0</v>
      </c>
      <c r="CN126" s="816">
        <v>0</v>
      </c>
      <c r="CO126" s="816">
        <v>0</v>
      </c>
      <c r="CP126" s="816">
        <v>0</v>
      </c>
      <c r="CQ126" s="816">
        <v>0</v>
      </c>
      <c r="CR126" s="816">
        <v>0</v>
      </c>
      <c r="CS126" s="816">
        <v>0</v>
      </c>
      <c r="CT126" s="816">
        <v>0</v>
      </c>
      <c r="CU126" s="816">
        <v>0</v>
      </c>
      <c r="CV126" s="816">
        <v>0</v>
      </c>
      <c r="CW126" s="816">
        <v>0</v>
      </c>
      <c r="CX126" s="816">
        <v>0</v>
      </c>
    </row>
    <row r="127" spans="1:102" s="847" customFormat="1" ht="12.75" customHeight="1" x14ac:dyDescent="0.2">
      <c r="A127" s="833" t="s">
        <v>1161</v>
      </c>
      <c r="AI127" s="801"/>
      <c r="AJ127" s="801"/>
      <c r="AK127" s="801"/>
      <c r="AL127" s="801"/>
      <c r="AM127" s="801"/>
      <c r="AN127" s="801"/>
      <c r="AO127" s="801"/>
      <c r="AP127" s="801"/>
      <c r="AQ127" s="801"/>
      <c r="AR127" s="801"/>
      <c r="AS127" s="801"/>
      <c r="AT127" s="801"/>
      <c r="AU127" s="801"/>
      <c r="AV127" s="801"/>
      <c r="AW127" s="801"/>
      <c r="AX127" s="801"/>
      <c r="AY127" s="801"/>
      <c r="AZ127" s="801"/>
      <c r="BA127" s="801"/>
      <c r="BB127" s="801"/>
      <c r="BC127" s="801"/>
      <c r="BD127" s="801"/>
      <c r="BE127" s="801"/>
      <c r="BF127" s="801"/>
      <c r="BG127" s="801"/>
      <c r="BH127" s="801"/>
      <c r="BI127" s="801"/>
      <c r="BJ127" s="801"/>
      <c r="BK127" s="801"/>
      <c r="BL127" s="801"/>
      <c r="BM127" s="801"/>
      <c r="BN127" s="801"/>
      <c r="BO127" s="816">
        <v>0.51400000000000001</v>
      </c>
      <c r="BP127" s="816">
        <v>0.51400000000000001</v>
      </c>
      <c r="BQ127" s="816">
        <v>0.51500000000000001</v>
      </c>
      <c r="BR127" s="816">
        <v>0.51500000000000001</v>
      </c>
      <c r="BS127" s="816">
        <v>0.51500000000000001</v>
      </c>
      <c r="BT127" s="816">
        <v>0.51500000000000001</v>
      </c>
      <c r="BU127" s="816">
        <v>0.51500000000000001</v>
      </c>
      <c r="BV127" s="816">
        <v>0.51500000000000001</v>
      </c>
      <c r="BW127" s="816">
        <v>0.51600000000000001</v>
      </c>
      <c r="BX127" s="816">
        <v>0.51600000000000001</v>
      </c>
      <c r="BY127" s="816">
        <v>0.51600000000000001</v>
      </c>
      <c r="BZ127" s="816">
        <v>0</v>
      </c>
      <c r="CA127" s="816">
        <v>0.51600000000000001</v>
      </c>
      <c r="CB127" s="816">
        <v>0.51600000000000001</v>
      </c>
      <c r="CC127" s="816">
        <v>0.51600000000000001</v>
      </c>
      <c r="CD127" s="816">
        <v>0</v>
      </c>
      <c r="CE127" s="816">
        <v>0.51700000000000002</v>
      </c>
      <c r="CF127" s="816">
        <v>0.51700000000000002</v>
      </c>
      <c r="CG127" s="816">
        <v>0.51700000000000002</v>
      </c>
      <c r="CH127" s="816">
        <v>0.51700000000000002</v>
      </c>
      <c r="CI127" s="816">
        <v>0.51800000000000002</v>
      </c>
      <c r="CJ127" s="816">
        <v>0.51800000000000002</v>
      </c>
      <c r="CK127" s="816">
        <v>0.51800000000000002</v>
      </c>
      <c r="CL127" s="816">
        <v>0.51800000000000002</v>
      </c>
      <c r="CM127" s="816">
        <v>0.51800000000000002</v>
      </c>
      <c r="CN127" s="816">
        <v>0.51800000000000002</v>
      </c>
      <c r="CO127" s="816">
        <v>0.51800000000000002</v>
      </c>
      <c r="CP127" s="816">
        <v>1.9E-2</v>
      </c>
      <c r="CQ127" s="816">
        <v>1.9E-2</v>
      </c>
      <c r="CR127" s="816">
        <v>2.5999999999999999E-2</v>
      </c>
      <c r="CS127" s="816">
        <v>6.5339999999999998</v>
      </c>
      <c r="CT127" s="816">
        <v>6.5430000000000001</v>
      </c>
      <c r="CU127" s="816">
        <v>10.089</v>
      </c>
      <c r="CV127" s="816">
        <v>10.612120000000001</v>
      </c>
      <c r="CW127" s="816">
        <v>10.609</v>
      </c>
      <c r="CX127" s="816">
        <v>10.62</v>
      </c>
    </row>
    <row r="128" spans="1:102" s="847" customFormat="1" ht="12.75" customHeight="1" x14ac:dyDescent="0.2">
      <c r="A128" s="833" t="s">
        <v>1171</v>
      </c>
      <c r="AI128" s="801"/>
      <c r="AJ128" s="801"/>
      <c r="AK128" s="801"/>
      <c r="AL128" s="801"/>
      <c r="AM128" s="801"/>
      <c r="AN128" s="801"/>
      <c r="AO128" s="801"/>
      <c r="AP128" s="801"/>
      <c r="AQ128" s="801"/>
      <c r="AR128" s="801"/>
      <c r="AS128" s="801"/>
      <c r="AT128" s="801"/>
      <c r="AU128" s="801"/>
      <c r="AV128" s="801"/>
      <c r="AW128" s="801"/>
      <c r="AX128" s="801"/>
      <c r="AY128" s="801"/>
      <c r="AZ128" s="801"/>
      <c r="BA128" s="801"/>
      <c r="BB128" s="801"/>
      <c r="BC128" s="801"/>
      <c r="BD128" s="801"/>
      <c r="BE128" s="801"/>
      <c r="BF128" s="801"/>
      <c r="BG128" s="801"/>
      <c r="BH128" s="801"/>
      <c r="BI128" s="801"/>
      <c r="BJ128" s="801"/>
      <c r="BK128" s="801"/>
      <c r="BL128" s="801"/>
      <c r="BM128" s="801"/>
      <c r="BN128" s="801"/>
      <c r="BO128" s="816">
        <v>0</v>
      </c>
      <c r="BP128" s="816">
        <v>0</v>
      </c>
      <c r="BQ128" s="816">
        <v>0</v>
      </c>
      <c r="BR128" s="816">
        <v>0</v>
      </c>
      <c r="BS128" s="816">
        <v>0</v>
      </c>
      <c r="BT128" s="816">
        <v>0</v>
      </c>
      <c r="BU128" s="816">
        <v>0</v>
      </c>
      <c r="BV128" s="816">
        <v>0</v>
      </c>
      <c r="BW128" s="816">
        <v>0</v>
      </c>
      <c r="BX128" s="816">
        <v>0</v>
      </c>
      <c r="BY128" s="816">
        <v>0</v>
      </c>
      <c r="BZ128" s="816">
        <v>0</v>
      </c>
      <c r="CA128" s="816">
        <v>0</v>
      </c>
      <c r="CB128" s="816">
        <v>0</v>
      </c>
      <c r="CC128" s="816">
        <v>0</v>
      </c>
      <c r="CD128" s="816">
        <v>0</v>
      </c>
      <c r="CE128" s="816">
        <v>0</v>
      </c>
      <c r="CF128" s="816">
        <v>0</v>
      </c>
      <c r="CG128" s="816">
        <v>0</v>
      </c>
      <c r="CH128" s="816">
        <v>0</v>
      </c>
      <c r="CI128" s="816">
        <v>0</v>
      </c>
      <c r="CJ128" s="816">
        <v>0</v>
      </c>
      <c r="CK128" s="816">
        <v>0</v>
      </c>
      <c r="CL128" s="816">
        <v>0</v>
      </c>
      <c r="CM128" s="816">
        <v>0</v>
      </c>
      <c r="CN128" s="816">
        <v>0</v>
      </c>
      <c r="CO128" s="816">
        <v>0</v>
      </c>
      <c r="CP128" s="816">
        <v>0</v>
      </c>
      <c r="CQ128" s="816">
        <v>0</v>
      </c>
      <c r="CR128" s="816">
        <v>0</v>
      </c>
      <c r="CS128" s="816">
        <v>0</v>
      </c>
      <c r="CT128" s="816">
        <v>0</v>
      </c>
      <c r="CU128" s="816">
        <v>0</v>
      </c>
      <c r="CV128" s="816">
        <v>0</v>
      </c>
      <c r="CW128" s="816">
        <v>0</v>
      </c>
      <c r="CX128" s="816">
        <v>0</v>
      </c>
    </row>
    <row r="129" spans="1:102" s="847" customFormat="1" ht="12.75" customHeight="1" x14ac:dyDescent="0.2">
      <c r="A129" s="833" t="s">
        <v>1172</v>
      </c>
      <c r="AI129" s="801"/>
      <c r="AJ129" s="801"/>
      <c r="AK129" s="801"/>
      <c r="AL129" s="801"/>
      <c r="AM129" s="801"/>
      <c r="AN129" s="801"/>
      <c r="AO129" s="801"/>
      <c r="AP129" s="801"/>
      <c r="AQ129" s="801"/>
      <c r="AR129" s="801"/>
      <c r="AS129" s="801"/>
      <c r="AT129" s="801"/>
      <c r="AU129" s="801"/>
      <c r="AV129" s="801"/>
      <c r="AW129" s="801"/>
      <c r="AX129" s="801"/>
      <c r="AY129" s="801"/>
      <c r="AZ129" s="801"/>
      <c r="BA129" s="801"/>
      <c r="BB129" s="801"/>
      <c r="BC129" s="801"/>
      <c r="BD129" s="801"/>
      <c r="BE129" s="801"/>
      <c r="BF129" s="801"/>
      <c r="BG129" s="801"/>
      <c r="BH129" s="801"/>
      <c r="BI129" s="801"/>
      <c r="BJ129" s="801"/>
      <c r="BK129" s="801"/>
      <c r="BL129" s="801"/>
      <c r="BM129" s="801"/>
      <c r="BN129" s="801"/>
      <c r="BO129" s="816">
        <v>0</v>
      </c>
      <c r="BP129" s="816">
        <v>0</v>
      </c>
      <c r="BQ129" s="816">
        <v>0</v>
      </c>
      <c r="BR129" s="816">
        <v>0</v>
      </c>
      <c r="BS129" s="816">
        <v>0</v>
      </c>
      <c r="BT129" s="816">
        <v>0</v>
      </c>
      <c r="BU129" s="816">
        <v>0</v>
      </c>
      <c r="BV129" s="816">
        <v>0</v>
      </c>
      <c r="BW129" s="816">
        <v>0</v>
      </c>
      <c r="BX129" s="816">
        <v>0</v>
      </c>
      <c r="BY129" s="816">
        <v>0</v>
      </c>
      <c r="BZ129" s="816">
        <v>0</v>
      </c>
      <c r="CA129" s="816">
        <v>0</v>
      </c>
      <c r="CB129" s="816">
        <v>0</v>
      </c>
      <c r="CC129" s="816">
        <v>0</v>
      </c>
      <c r="CD129" s="816">
        <v>0</v>
      </c>
      <c r="CE129" s="816">
        <v>0</v>
      </c>
      <c r="CF129" s="816">
        <v>0</v>
      </c>
      <c r="CG129" s="816">
        <v>0</v>
      </c>
      <c r="CH129" s="816">
        <v>0</v>
      </c>
      <c r="CI129" s="816">
        <v>0</v>
      </c>
      <c r="CJ129" s="816">
        <v>0</v>
      </c>
      <c r="CK129" s="816">
        <v>0</v>
      </c>
      <c r="CL129" s="816">
        <v>0</v>
      </c>
      <c r="CM129" s="816">
        <v>0</v>
      </c>
      <c r="CN129" s="816">
        <v>0</v>
      </c>
      <c r="CO129" s="816">
        <v>0</v>
      </c>
      <c r="CP129" s="816">
        <v>0</v>
      </c>
      <c r="CQ129" s="816">
        <v>0</v>
      </c>
      <c r="CR129" s="816">
        <v>0</v>
      </c>
      <c r="CS129" s="816">
        <v>0</v>
      </c>
      <c r="CT129" s="816">
        <v>0</v>
      </c>
      <c r="CU129" s="816">
        <v>0</v>
      </c>
      <c r="CV129" s="816">
        <v>0</v>
      </c>
      <c r="CW129" s="816">
        <v>0</v>
      </c>
      <c r="CX129" s="816">
        <v>0</v>
      </c>
    </row>
    <row r="130" spans="1:102" s="847" customFormat="1" ht="12.75" customHeight="1" x14ac:dyDescent="0.2">
      <c r="A130" s="833" t="s">
        <v>1162</v>
      </c>
      <c r="AI130" s="801"/>
      <c r="AJ130" s="801"/>
      <c r="AK130" s="801"/>
      <c r="AL130" s="801"/>
      <c r="AM130" s="801"/>
      <c r="AN130" s="801"/>
      <c r="AO130" s="801"/>
      <c r="AP130" s="801"/>
      <c r="AQ130" s="801"/>
      <c r="AR130" s="801"/>
      <c r="AS130" s="801"/>
      <c r="AT130" s="801"/>
      <c r="AU130" s="801"/>
      <c r="AV130" s="801"/>
      <c r="AW130" s="801"/>
      <c r="AX130" s="801"/>
      <c r="AY130" s="801"/>
      <c r="AZ130" s="801"/>
      <c r="BA130" s="801"/>
      <c r="BB130" s="801"/>
      <c r="BC130" s="801"/>
      <c r="BD130" s="801"/>
      <c r="BE130" s="801"/>
      <c r="BF130" s="801"/>
      <c r="BG130" s="801"/>
      <c r="BH130" s="801"/>
      <c r="BI130" s="801"/>
      <c r="BJ130" s="801"/>
      <c r="BK130" s="801"/>
      <c r="BL130" s="801"/>
      <c r="BM130" s="801"/>
      <c r="BN130" s="801"/>
      <c r="BO130" s="816">
        <v>0.10199999999999999</v>
      </c>
      <c r="BP130" s="816">
        <v>0.13700000000000001</v>
      </c>
      <c r="BQ130" s="816">
        <v>0.27700000000000002</v>
      </c>
      <c r="BR130" s="816">
        <v>0.21</v>
      </c>
      <c r="BS130" s="816">
        <v>0.86499999999999999</v>
      </c>
      <c r="BT130" s="816">
        <v>0.91700000000000004</v>
      </c>
      <c r="BU130" s="816">
        <v>1.5529999999999999</v>
      </c>
      <c r="BV130" s="816">
        <v>0.12</v>
      </c>
      <c r="BW130" s="816">
        <v>0.14599999999999999</v>
      </c>
      <c r="BX130" s="816">
        <v>0.188</v>
      </c>
      <c r="BY130" s="816">
        <v>0.16800000000000001</v>
      </c>
      <c r="BZ130" s="816">
        <v>8.1000000000000003E-2</v>
      </c>
      <c r="CA130" s="816">
        <v>0.14599999999999999</v>
      </c>
      <c r="CB130" s="816">
        <v>0.188</v>
      </c>
      <c r="CC130" s="816">
        <v>0.16800000000000001</v>
      </c>
      <c r="CD130" s="816">
        <v>8.1000000000000003E-2</v>
      </c>
      <c r="CE130" s="816">
        <v>0.154</v>
      </c>
      <c r="CF130" s="816">
        <v>0.218</v>
      </c>
      <c r="CG130" s="816">
        <v>0.32800000000000001</v>
      </c>
      <c r="CH130" s="816">
        <v>0.246</v>
      </c>
      <c r="CI130" s="816">
        <v>0.29199999999999998</v>
      </c>
      <c r="CJ130" s="816">
        <v>0.317</v>
      </c>
      <c r="CK130" s="816">
        <v>0.34200000000000003</v>
      </c>
      <c r="CL130" s="816">
        <v>0.127</v>
      </c>
      <c r="CM130" s="816">
        <v>0.186</v>
      </c>
      <c r="CN130" s="816">
        <v>0.28000000000000003</v>
      </c>
      <c r="CO130" s="816">
        <v>0.34200000000000003</v>
      </c>
      <c r="CP130" s="816">
        <v>0.221</v>
      </c>
      <c r="CQ130" s="816">
        <v>0.28299999999999997</v>
      </c>
      <c r="CR130" s="816">
        <v>0.29499999999999998</v>
      </c>
      <c r="CS130" s="816">
        <v>0.31900000000000001</v>
      </c>
      <c r="CT130" s="816">
        <v>0.105</v>
      </c>
      <c r="CU130" s="816">
        <v>0.152</v>
      </c>
      <c r="CV130" s="816">
        <v>0.15987999999999999</v>
      </c>
      <c r="CW130" s="816">
        <v>0.223</v>
      </c>
      <c r="CX130" s="816">
        <v>7.0999999999999994E-2</v>
      </c>
    </row>
    <row r="131" spans="1:102" s="847" customFormat="1" ht="12.75" customHeight="1" x14ac:dyDescent="0.2">
      <c r="A131" s="833" t="s">
        <v>1173</v>
      </c>
      <c r="AI131" s="801"/>
      <c r="AJ131" s="801"/>
      <c r="AK131" s="801"/>
      <c r="AL131" s="801"/>
      <c r="AM131" s="801"/>
      <c r="AN131" s="801"/>
      <c r="AO131" s="801"/>
      <c r="AP131" s="801"/>
      <c r="AQ131" s="801"/>
      <c r="AR131" s="801"/>
      <c r="AS131" s="801"/>
      <c r="AT131" s="801"/>
      <c r="AU131" s="801"/>
      <c r="AV131" s="801"/>
      <c r="AW131" s="801"/>
      <c r="AX131" s="801"/>
      <c r="AY131" s="801"/>
      <c r="AZ131" s="801"/>
      <c r="BA131" s="801"/>
      <c r="BB131" s="801"/>
      <c r="BC131" s="801"/>
      <c r="BD131" s="801"/>
      <c r="BE131" s="801"/>
      <c r="BF131" s="801"/>
      <c r="BG131" s="801"/>
      <c r="BH131" s="801"/>
      <c r="BI131" s="801"/>
      <c r="BJ131" s="801"/>
      <c r="BK131" s="801"/>
      <c r="BL131" s="801"/>
      <c r="BM131" s="801"/>
      <c r="BN131" s="801"/>
      <c r="BO131" s="816">
        <v>0</v>
      </c>
      <c r="BP131" s="816">
        <v>0</v>
      </c>
      <c r="BQ131" s="816">
        <v>0</v>
      </c>
      <c r="BR131" s="816">
        <v>0</v>
      </c>
      <c r="BS131" s="816">
        <v>0</v>
      </c>
      <c r="BT131" s="816">
        <v>0</v>
      </c>
      <c r="BU131" s="816">
        <v>0</v>
      </c>
      <c r="BV131" s="816">
        <v>0</v>
      </c>
      <c r="BW131" s="816">
        <v>0</v>
      </c>
      <c r="BX131" s="816">
        <v>0</v>
      </c>
      <c r="BY131" s="816">
        <v>0</v>
      </c>
      <c r="BZ131" s="816">
        <v>0</v>
      </c>
      <c r="CA131" s="816">
        <v>0</v>
      </c>
      <c r="CB131" s="816">
        <v>0</v>
      </c>
      <c r="CC131" s="816">
        <v>0</v>
      </c>
      <c r="CD131" s="816">
        <v>0</v>
      </c>
      <c r="CE131" s="816">
        <v>0</v>
      </c>
      <c r="CF131" s="816">
        <v>0</v>
      </c>
      <c r="CG131" s="816">
        <v>0</v>
      </c>
      <c r="CH131" s="816">
        <v>0</v>
      </c>
      <c r="CI131" s="816">
        <v>0</v>
      </c>
      <c r="CJ131" s="816">
        <v>0</v>
      </c>
      <c r="CK131" s="816">
        <v>0</v>
      </c>
      <c r="CL131" s="816">
        <v>0</v>
      </c>
      <c r="CM131" s="816">
        <v>0</v>
      </c>
      <c r="CN131" s="816">
        <v>0</v>
      </c>
      <c r="CO131" s="816">
        <v>0</v>
      </c>
      <c r="CP131" s="816">
        <v>0</v>
      </c>
      <c r="CQ131" s="816">
        <v>0</v>
      </c>
      <c r="CR131" s="816">
        <v>0</v>
      </c>
      <c r="CS131" s="816">
        <v>0</v>
      </c>
      <c r="CT131" s="816">
        <v>0</v>
      </c>
      <c r="CU131" s="816">
        <v>0</v>
      </c>
      <c r="CV131" s="816">
        <v>0</v>
      </c>
      <c r="CW131" s="816">
        <v>0</v>
      </c>
      <c r="CX131" s="816">
        <v>0</v>
      </c>
    </row>
    <row r="132" spans="1:102" s="847" customFormat="1" ht="12.75" customHeight="1" x14ac:dyDescent="0.2">
      <c r="A132" s="833" t="s">
        <v>1165</v>
      </c>
      <c r="AI132" s="801"/>
      <c r="AJ132" s="801"/>
      <c r="AK132" s="801"/>
      <c r="AL132" s="801"/>
      <c r="AM132" s="801"/>
      <c r="AN132" s="801"/>
      <c r="AO132" s="801"/>
      <c r="AP132" s="801"/>
      <c r="AQ132" s="801"/>
      <c r="AR132" s="801"/>
      <c r="AS132" s="801"/>
      <c r="AT132" s="801"/>
      <c r="AU132" s="801"/>
      <c r="AV132" s="801"/>
      <c r="AW132" s="801"/>
      <c r="AX132" s="801"/>
      <c r="AY132" s="801"/>
      <c r="AZ132" s="801"/>
      <c r="BA132" s="801"/>
      <c r="BB132" s="801"/>
      <c r="BC132" s="801"/>
      <c r="BD132" s="801"/>
      <c r="BE132" s="801"/>
      <c r="BF132" s="801"/>
      <c r="BG132" s="801"/>
      <c r="BH132" s="801"/>
      <c r="BI132" s="801"/>
      <c r="BJ132" s="801"/>
      <c r="BK132" s="801"/>
      <c r="BL132" s="801"/>
      <c r="BM132" s="801"/>
      <c r="BN132" s="801"/>
      <c r="BO132" s="816">
        <v>0</v>
      </c>
      <c r="BP132" s="816">
        <v>0</v>
      </c>
      <c r="BQ132" s="816">
        <v>0</v>
      </c>
      <c r="BR132" s="816">
        <v>0</v>
      </c>
      <c r="BS132" s="816">
        <v>0</v>
      </c>
      <c r="BT132" s="816">
        <v>0</v>
      </c>
      <c r="BU132" s="816">
        <v>0</v>
      </c>
      <c r="BV132" s="816">
        <v>0</v>
      </c>
      <c r="BW132" s="816">
        <v>0</v>
      </c>
      <c r="BX132" s="816">
        <v>0</v>
      </c>
      <c r="BY132" s="816">
        <v>0</v>
      </c>
      <c r="BZ132" s="816">
        <v>0</v>
      </c>
      <c r="CA132" s="816">
        <v>0</v>
      </c>
      <c r="CB132" s="816">
        <v>0</v>
      </c>
      <c r="CC132" s="816">
        <v>0</v>
      </c>
      <c r="CD132" s="816">
        <v>0</v>
      </c>
      <c r="CE132" s="816">
        <v>0</v>
      </c>
      <c r="CF132" s="816">
        <v>0</v>
      </c>
      <c r="CG132" s="816">
        <v>0</v>
      </c>
      <c r="CH132" s="816">
        <v>0</v>
      </c>
      <c r="CI132" s="816">
        <v>0</v>
      </c>
      <c r="CJ132" s="816">
        <v>0</v>
      </c>
      <c r="CK132" s="816">
        <v>0</v>
      </c>
      <c r="CL132" s="816">
        <v>0</v>
      </c>
      <c r="CM132" s="816">
        <v>0</v>
      </c>
      <c r="CN132" s="816">
        <v>0</v>
      </c>
      <c r="CO132" s="816">
        <v>0</v>
      </c>
      <c r="CP132" s="816">
        <v>0</v>
      </c>
      <c r="CQ132" s="816">
        <v>0</v>
      </c>
      <c r="CR132" s="816">
        <v>0</v>
      </c>
      <c r="CS132" s="816">
        <v>0</v>
      </c>
      <c r="CT132" s="816">
        <v>0</v>
      </c>
      <c r="CU132" s="816">
        <v>0</v>
      </c>
      <c r="CV132" s="816">
        <v>0</v>
      </c>
      <c r="CW132" s="816">
        <v>0</v>
      </c>
      <c r="CX132" s="816">
        <v>0</v>
      </c>
    </row>
    <row r="133" spans="1:102" s="851" customFormat="1" ht="20.100000000000001" customHeight="1" x14ac:dyDescent="0.2">
      <c r="A133" s="848" t="s">
        <v>1186</v>
      </c>
      <c r="B133" s="849"/>
      <c r="C133" s="849"/>
      <c r="D133" s="849"/>
      <c r="E133" s="849"/>
      <c r="F133" s="849"/>
      <c r="G133" s="849"/>
      <c r="H133" s="849"/>
      <c r="I133" s="849"/>
      <c r="J133" s="849"/>
      <c r="K133" s="849"/>
      <c r="L133" s="849"/>
      <c r="M133" s="849"/>
      <c r="N133" s="849"/>
      <c r="O133" s="849"/>
      <c r="P133" s="849"/>
      <c r="Q133" s="849"/>
      <c r="R133" s="849"/>
      <c r="S133" s="849"/>
      <c r="T133" s="849"/>
      <c r="U133" s="849"/>
      <c r="V133" s="849"/>
      <c r="W133" s="849"/>
      <c r="X133" s="849"/>
      <c r="Y133" s="849"/>
      <c r="Z133" s="849"/>
      <c r="AA133" s="849"/>
      <c r="AB133" s="849"/>
      <c r="AC133" s="849"/>
      <c r="AD133" s="849"/>
      <c r="AE133" s="849"/>
      <c r="AF133" s="849"/>
      <c r="AG133" s="849"/>
      <c r="AH133" s="849"/>
      <c r="AI133" s="850"/>
      <c r="AJ133" s="850"/>
      <c r="AK133" s="850"/>
      <c r="AL133" s="850"/>
      <c r="AM133" s="850"/>
      <c r="AN133" s="850"/>
      <c r="AO133" s="850"/>
      <c r="AP133" s="850"/>
      <c r="AQ133" s="850"/>
      <c r="AR133" s="850"/>
      <c r="AS133" s="850"/>
      <c r="AT133" s="850"/>
      <c r="AU133" s="850"/>
      <c r="AV133" s="850"/>
      <c r="AW133" s="850"/>
      <c r="AX133" s="850"/>
      <c r="AY133" s="850"/>
      <c r="AZ133" s="850"/>
      <c r="BA133" s="850"/>
      <c r="BB133" s="850"/>
      <c r="BC133" s="850"/>
      <c r="BD133" s="850"/>
      <c r="BE133" s="850"/>
      <c r="BF133" s="850"/>
      <c r="BG133" s="850"/>
      <c r="BH133" s="850"/>
      <c r="BI133" s="850"/>
      <c r="BJ133" s="850"/>
      <c r="BK133" s="850"/>
      <c r="BL133" s="850"/>
      <c r="BM133" s="850"/>
      <c r="BN133" s="850"/>
      <c r="BO133" s="821">
        <v>0</v>
      </c>
      <c r="BP133" s="821">
        <v>0</v>
      </c>
      <c r="BQ133" s="821">
        <v>2E-3</v>
      </c>
      <c r="BR133" s="821">
        <v>0</v>
      </c>
      <c r="BS133" s="821">
        <v>0</v>
      </c>
      <c r="BT133" s="821">
        <v>0</v>
      </c>
      <c r="BU133" s="821">
        <v>0</v>
      </c>
      <c r="BV133" s="821">
        <v>0</v>
      </c>
      <c r="BW133" s="821">
        <v>0</v>
      </c>
      <c r="BX133" s="821">
        <v>0</v>
      </c>
      <c r="BY133" s="821">
        <v>0</v>
      </c>
      <c r="BZ133" s="821">
        <v>0</v>
      </c>
      <c r="CA133" s="821">
        <v>0</v>
      </c>
      <c r="CB133" s="821">
        <v>0</v>
      </c>
      <c r="CC133" s="821">
        <v>0</v>
      </c>
      <c r="CD133" s="821">
        <v>0</v>
      </c>
      <c r="CE133" s="821">
        <v>0</v>
      </c>
      <c r="CF133" s="821">
        <v>0</v>
      </c>
      <c r="CG133" s="821">
        <v>0</v>
      </c>
      <c r="CH133" s="821">
        <v>0</v>
      </c>
      <c r="CI133" s="821">
        <v>0</v>
      </c>
      <c r="CJ133" s="821">
        <v>0</v>
      </c>
      <c r="CK133" s="821">
        <v>0</v>
      </c>
      <c r="CL133" s="821">
        <v>0</v>
      </c>
      <c r="CM133" s="821">
        <v>0</v>
      </c>
      <c r="CN133" s="821">
        <v>0</v>
      </c>
      <c r="CO133" s="821">
        <v>0</v>
      </c>
      <c r="CP133" s="821">
        <v>0</v>
      </c>
      <c r="CQ133" s="821">
        <v>0</v>
      </c>
      <c r="CR133" s="821">
        <v>1.4E-2</v>
      </c>
      <c r="CS133" s="821">
        <v>0</v>
      </c>
      <c r="CT133" s="821">
        <v>0</v>
      </c>
      <c r="CU133" s="821">
        <v>0</v>
      </c>
      <c r="CV133" s="821">
        <v>0.253</v>
      </c>
      <c r="CW133" s="821">
        <v>0.253</v>
      </c>
      <c r="CX133" s="821">
        <v>7.6999999999999999E-2</v>
      </c>
    </row>
  </sheetData>
  <phoneticPr fontId="13" type="noConversion"/>
  <pageMargins left="0.74803149606299213" right="0.74803149606299213" top="0.98425196850393704" bottom="0.98425196850393704" header="0.51181102362204722" footer="0.51181102362204722"/>
  <pageSetup scale="78" fitToHeight="3" orientation="landscape" r:id="rId1"/>
  <headerFooter alignWithMargins="0"/>
  <rowBreaks count="3" manualBreakCount="3">
    <brk id="29" max="101" man="1"/>
    <brk id="56" max="101" man="1"/>
    <brk id="93" max="10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7">
    <pageSetUpPr fitToPage="1"/>
  </sheetPr>
  <dimension ref="A1:AD46"/>
  <sheetViews>
    <sheetView view="pageBreakPreview" zoomScale="80" zoomScaleNormal="80" zoomScaleSheetLayoutView="80" workbookViewId="0">
      <pane xSplit="1" ySplit="2" topLeftCell="I3" activePane="bottomRight" state="frozen"/>
      <selection activeCell="A2" sqref="A2"/>
      <selection pane="topRight" activeCell="A2" sqref="A2"/>
      <selection pane="bottomLeft" activeCell="A2" sqref="A2"/>
      <selection pane="bottomRight" activeCell="Q7" activeCellId="1" sqref="I7:N7 Q7:W7"/>
    </sheetView>
  </sheetViews>
  <sheetFormatPr defaultRowHeight="12.75" outlineLevelCol="1" x14ac:dyDescent="0.2"/>
  <cols>
    <col min="1" max="1" width="24.7109375" customWidth="1"/>
    <col min="2" max="8" width="9.140625" hidden="1" customWidth="1" outlineLevel="1"/>
    <col min="9" max="9" width="9.140625" collapsed="1"/>
  </cols>
  <sheetData>
    <row r="1" spans="1:30" s="133" customFormat="1" ht="24.95" customHeight="1" x14ac:dyDescent="0.2">
      <c r="A1" s="132" t="str">
        <f>Index!B94</f>
        <v>Table 10e:    Interest rates of domestic money banks, CY2004-CY2009, FY2010-FY2018</v>
      </c>
      <c r="S1" s="394"/>
      <c r="T1" s="394"/>
    </row>
    <row r="2" spans="1:30" s="22" customFormat="1" ht="25.15" customHeight="1" x14ac:dyDescent="0.25">
      <c r="A2" s="156" t="s">
        <v>395</v>
      </c>
      <c r="B2" s="134">
        <v>1997</v>
      </c>
      <c r="C2" s="135">
        <v>1998</v>
      </c>
      <c r="D2" s="135">
        <v>1999</v>
      </c>
      <c r="E2" s="135">
        <v>2000</v>
      </c>
      <c r="F2" s="135">
        <v>2001</v>
      </c>
      <c r="G2" s="135">
        <v>2002</v>
      </c>
      <c r="H2" s="135">
        <v>2003</v>
      </c>
      <c r="I2" s="135">
        <v>2004</v>
      </c>
      <c r="J2" s="135">
        <v>2005</v>
      </c>
      <c r="K2" s="135">
        <v>2006</v>
      </c>
      <c r="L2" s="135">
        <v>2007</v>
      </c>
      <c r="M2" s="135">
        <v>2008</v>
      </c>
      <c r="N2" s="135">
        <v>2009</v>
      </c>
      <c r="O2" s="135" t="s">
        <v>467</v>
      </c>
      <c r="P2" s="135" t="s">
        <v>468</v>
      </c>
      <c r="Q2" s="135" t="s">
        <v>469</v>
      </c>
      <c r="R2" s="135" t="s">
        <v>470</v>
      </c>
      <c r="S2" s="662" t="s">
        <v>1019</v>
      </c>
      <c r="T2" s="813" t="s">
        <v>1035</v>
      </c>
      <c r="U2" s="813" t="s">
        <v>1098</v>
      </c>
      <c r="V2" s="813" t="s">
        <v>1294</v>
      </c>
      <c r="W2" s="813" t="s">
        <v>1349</v>
      </c>
    </row>
    <row r="3" spans="1:30" s="7" customFormat="1" ht="20.100000000000001" customHeight="1" x14ac:dyDescent="0.2">
      <c r="A3" s="136" t="s">
        <v>196</v>
      </c>
      <c r="B3" s="137"/>
      <c r="C3" s="137"/>
      <c r="D3" s="137"/>
      <c r="E3" s="137"/>
      <c r="F3" s="137"/>
      <c r="G3" s="137"/>
      <c r="H3" s="137"/>
      <c r="I3" s="137"/>
      <c r="J3" s="137"/>
      <c r="K3" s="137"/>
      <c r="L3" s="137"/>
      <c r="M3" s="137"/>
      <c r="N3" s="137"/>
      <c r="O3" s="137"/>
      <c r="P3" s="137"/>
      <c r="Q3" s="137"/>
      <c r="R3" s="137"/>
      <c r="S3" s="663"/>
      <c r="T3" s="663"/>
      <c r="U3" s="119"/>
    </row>
    <row r="4" spans="1:30" ht="14.25" x14ac:dyDescent="0.2">
      <c r="A4" s="138" t="s">
        <v>205</v>
      </c>
      <c r="B4" s="13">
        <v>3.0708333333333333</v>
      </c>
      <c r="C4" s="13">
        <v>2.8958333333333326</v>
      </c>
      <c r="D4" s="13">
        <v>2.7233333333333332</v>
      </c>
      <c r="E4" s="13">
        <v>2.67</v>
      </c>
      <c r="F4" s="13">
        <v>2.4733333333333336</v>
      </c>
      <c r="G4" s="13">
        <v>1.3291666666666668</v>
      </c>
      <c r="H4" s="13">
        <v>0.95083333333333353</v>
      </c>
      <c r="I4" s="13">
        <v>0.88</v>
      </c>
      <c r="J4" s="13">
        <v>0.88</v>
      </c>
      <c r="K4" s="13">
        <v>1.50125</v>
      </c>
      <c r="L4" s="13">
        <v>1.88</v>
      </c>
      <c r="M4" s="13">
        <v>1.2733333333333332</v>
      </c>
      <c r="N4" s="13">
        <v>1.3799999999999997</v>
      </c>
      <c r="O4" s="13">
        <v>1.2111111111111108</v>
      </c>
      <c r="P4" s="13">
        <v>0.99999999999999989</v>
      </c>
      <c r="Q4" s="13">
        <v>0.88</v>
      </c>
      <c r="R4" s="13">
        <v>0.61166666666666669</v>
      </c>
      <c r="S4" s="13">
        <v>0.50083333333333324</v>
      </c>
      <c r="T4" s="13">
        <v>0.26125000000000009</v>
      </c>
      <c r="U4" s="13">
        <v>0.19833333333333331</v>
      </c>
      <c r="V4" s="13">
        <v>0.19583333333333333</v>
      </c>
      <c r="W4" s="13">
        <v>0.24458333333333332</v>
      </c>
    </row>
    <row r="5" spans="1:30" x14ac:dyDescent="0.2">
      <c r="A5" s="138" t="s">
        <v>197</v>
      </c>
      <c r="B5" s="13">
        <v>4.1858333333333322</v>
      </c>
      <c r="C5" s="13">
        <v>3.9783333333333335</v>
      </c>
      <c r="D5" s="13">
        <v>3.72</v>
      </c>
      <c r="E5" s="13">
        <v>4.5858333333333325</v>
      </c>
      <c r="F5" s="13">
        <v>3.1733333333333333</v>
      </c>
      <c r="G5" s="13">
        <v>1.4708333333333334</v>
      </c>
      <c r="H5" s="13">
        <v>1.0216666666666667</v>
      </c>
      <c r="I5" s="13">
        <v>1.0183333333333333</v>
      </c>
      <c r="J5" s="13">
        <v>1.0183333333333333</v>
      </c>
      <c r="K5" s="13">
        <v>2.0350000000000001</v>
      </c>
      <c r="L5" s="13">
        <v>2.5350000000000001</v>
      </c>
      <c r="M5" s="13">
        <v>2.4666666666666668</v>
      </c>
      <c r="N5" s="13">
        <v>1.2858333333333334</v>
      </c>
      <c r="O5" s="13">
        <v>0.96222222222222209</v>
      </c>
      <c r="P5" s="13">
        <v>0.65666666666666662</v>
      </c>
      <c r="Q5" s="13">
        <v>0.44249999999999995</v>
      </c>
      <c r="R5" s="13">
        <v>0.50249999999999995</v>
      </c>
      <c r="S5" s="13">
        <v>0.53916666666666657</v>
      </c>
      <c r="T5" s="13">
        <v>0.55958333333333321</v>
      </c>
      <c r="U5" s="13">
        <v>0.41166666666666679</v>
      </c>
      <c r="V5" s="13">
        <v>0.37874999999999998</v>
      </c>
      <c r="W5" s="13">
        <v>0.36041666666666655</v>
      </c>
    </row>
    <row r="6" spans="1:30" x14ac:dyDescent="0.2">
      <c r="A6" s="138" t="s">
        <v>198</v>
      </c>
      <c r="B6" s="13">
        <v>4.99</v>
      </c>
      <c r="C6" s="13">
        <v>4.9058333333333328</v>
      </c>
      <c r="D6" s="13">
        <v>4.3610000000000007</v>
      </c>
      <c r="E6" s="146">
        <v>0</v>
      </c>
      <c r="F6" s="146">
        <v>0</v>
      </c>
      <c r="G6" s="13">
        <v>2.0941666666666667</v>
      </c>
      <c r="H6" s="13">
        <v>1.1741666666666666</v>
      </c>
      <c r="I6" s="13">
        <v>1</v>
      </c>
      <c r="J6" s="13">
        <v>1</v>
      </c>
      <c r="K6" s="13">
        <v>1.6079166666666669</v>
      </c>
      <c r="L6" s="13">
        <v>3.1916666666666664</v>
      </c>
      <c r="M6" s="13">
        <v>1.9</v>
      </c>
      <c r="N6" s="13">
        <v>0.83333333333333337</v>
      </c>
      <c r="O6" s="13">
        <v>1</v>
      </c>
      <c r="P6" s="13">
        <v>0.8683333333333334</v>
      </c>
      <c r="Q6" s="13">
        <v>0.63083333333333325</v>
      </c>
      <c r="R6" s="13">
        <v>0.65416666666666656</v>
      </c>
      <c r="S6" s="13">
        <v>0.59833333333333338</v>
      </c>
      <c r="T6" s="13">
        <v>0.59083333333333321</v>
      </c>
      <c r="U6" s="13">
        <v>0.57750000000000012</v>
      </c>
      <c r="V6" s="13">
        <v>0.28416666666666657</v>
      </c>
      <c r="W6" s="13">
        <v>0.16874999999999998</v>
      </c>
    </row>
    <row r="7" spans="1:30" x14ac:dyDescent="0.2">
      <c r="A7" s="138" t="s">
        <v>199</v>
      </c>
      <c r="B7" s="13">
        <v>3.25</v>
      </c>
      <c r="C7" s="13">
        <v>3.25</v>
      </c>
      <c r="D7" s="13">
        <v>3.25</v>
      </c>
      <c r="E7" s="13">
        <v>3.25</v>
      </c>
      <c r="F7" s="13">
        <v>3.2191666666666667</v>
      </c>
      <c r="G7" s="146">
        <v>0</v>
      </c>
      <c r="H7" s="146">
        <v>0</v>
      </c>
      <c r="I7" s="146">
        <v>0</v>
      </c>
      <c r="J7" s="146">
        <v>0</v>
      </c>
      <c r="K7" s="146">
        <v>0</v>
      </c>
      <c r="L7" s="146">
        <v>2.75</v>
      </c>
      <c r="M7" s="146">
        <v>1.2916666666666667</v>
      </c>
      <c r="N7" s="146">
        <v>8.3333333333333329E-2</v>
      </c>
      <c r="O7" s="146"/>
      <c r="P7" s="146"/>
      <c r="Q7" s="146">
        <v>0.5</v>
      </c>
      <c r="R7" s="146">
        <v>0.06</v>
      </c>
      <c r="S7" s="146">
        <v>0.14799999999999999</v>
      </c>
      <c r="T7" s="146">
        <v>9.6666666666666651E-2</v>
      </c>
      <c r="U7" s="146">
        <v>9.9999999999999985E-3</v>
      </c>
      <c r="V7" s="146">
        <v>0</v>
      </c>
      <c r="W7" s="146">
        <v>4.9999999999999989E-2</v>
      </c>
    </row>
    <row r="8" spans="1:30" x14ac:dyDescent="0.2">
      <c r="A8" s="139"/>
      <c r="B8" s="13"/>
      <c r="C8" s="13"/>
      <c r="D8" s="13"/>
      <c r="E8" s="13"/>
      <c r="F8" s="13"/>
      <c r="G8" s="13"/>
      <c r="H8" s="13"/>
      <c r="I8" s="13"/>
      <c r="J8" s="13"/>
      <c r="K8" s="13"/>
      <c r="L8" s="13"/>
      <c r="M8" s="13"/>
      <c r="N8" s="13"/>
      <c r="O8" s="13"/>
      <c r="P8" s="13"/>
      <c r="Q8" s="13"/>
      <c r="R8" s="13"/>
      <c r="S8" s="13"/>
      <c r="T8" s="13"/>
      <c r="U8" s="13"/>
      <c r="V8" s="13"/>
      <c r="W8" s="13"/>
    </row>
    <row r="9" spans="1:30" s="7" customFormat="1" ht="20.100000000000001" customHeight="1" x14ac:dyDescent="0.2">
      <c r="A9" s="140" t="s">
        <v>206</v>
      </c>
      <c r="B9" s="141"/>
      <c r="C9" s="141"/>
      <c r="D9" s="141"/>
      <c r="E9" s="141"/>
      <c r="F9" s="141"/>
      <c r="G9" s="141"/>
      <c r="H9" s="141"/>
      <c r="I9" s="141"/>
      <c r="J9" s="141"/>
      <c r="K9" s="141"/>
      <c r="L9" s="141"/>
      <c r="M9" s="141"/>
      <c r="N9" s="141"/>
      <c r="O9" s="141"/>
      <c r="P9" s="141"/>
      <c r="Q9" s="141"/>
      <c r="R9" s="141"/>
      <c r="S9" s="664"/>
      <c r="T9" s="664"/>
      <c r="U9" s="664"/>
      <c r="V9" s="664"/>
      <c r="W9" s="664"/>
    </row>
    <row r="10" spans="1:30" x14ac:dyDescent="0.2">
      <c r="A10" s="138" t="s">
        <v>200</v>
      </c>
      <c r="B10" s="13">
        <v>15</v>
      </c>
      <c r="C10" s="13">
        <v>15</v>
      </c>
      <c r="D10" s="13">
        <v>15.164999999999999</v>
      </c>
      <c r="E10" s="13">
        <v>15.33</v>
      </c>
      <c r="F10" s="13">
        <v>15.33</v>
      </c>
      <c r="G10" s="13">
        <v>15.275</v>
      </c>
      <c r="H10" s="13">
        <v>15</v>
      </c>
      <c r="I10" s="13">
        <v>15.375</v>
      </c>
      <c r="J10" s="13">
        <v>15.375</v>
      </c>
      <c r="K10" s="13">
        <v>15.615</v>
      </c>
      <c r="L10" s="13">
        <v>14.031666666666665</v>
      </c>
      <c r="M10" s="13">
        <v>14.38</v>
      </c>
      <c r="N10" s="13">
        <v>15.379999999999997</v>
      </c>
      <c r="O10" s="13">
        <v>15.324444444444445</v>
      </c>
      <c r="P10" s="13">
        <v>14.421666666666663</v>
      </c>
      <c r="Q10" s="13">
        <v>14.304999999999998</v>
      </c>
      <c r="R10" s="13">
        <v>15.42166666666667</v>
      </c>
      <c r="S10" s="13">
        <v>15.833333333333336</v>
      </c>
      <c r="T10" s="13">
        <v>15.999583333333337</v>
      </c>
      <c r="U10" s="13">
        <v>15.7</v>
      </c>
      <c r="V10" s="13">
        <v>15.7</v>
      </c>
      <c r="W10" s="13">
        <v>15.362500000000001</v>
      </c>
    </row>
    <row r="11" spans="1:30" s="144" customFormat="1" ht="20.100000000000001" customHeight="1" x14ac:dyDescent="0.2">
      <c r="A11" s="142" t="s">
        <v>201</v>
      </c>
      <c r="B11" s="143">
        <v>10.71</v>
      </c>
      <c r="C11" s="143">
        <v>10.646666666666667</v>
      </c>
      <c r="D11" s="143">
        <v>10.561666666666666</v>
      </c>
      <c r="E11" s="143">
        <v>10.8</v>
      </c>
      <c r="F11" s="143">
        <v>8.5075000000000003</v>
      </c>
      <c r="G11" s="143">
        <v>6.1725000000000003</v>
      </c>
      <c r="H11" s="143">
        <v>7.2608333333333333</v>
      </c>
      <c r="I11" s="143">
        <v>6.9691666666666663</v>
      </c>
      <c r="J11" s="143">
        <v>6.9691666666666663</v>
      </c>
      <c r="K11" s="143">
        <v>8.3695833333333329</v>
      </c>
      <c r="L11" s="143">
        <v>9.0649999999999995</v>
      </c>
      <c r="M11" s="143">
        <v>8.5408333333333335</v>
      </c>
      <c r="N11" s="143">
        <v>7.4258333333333333</v>
      </c>
      <c r="O11" s="143">
        <v>6.6300000000000008</v>
      </c>
      <c r="P11" s="143">
        <v>6.6016666666666683</v>
      </c>
      <c r="Q11" s="143">
        <v>6.4216666666666642</v>
      </c>
      <c r="R11" s="143">
        <v>6.7549999999999999</v>
      </c>
      <c r="S11" s="665">
        <v>6.7758333333333338</v>
      </c>
      <c r="T11" s="665">
        <v>6.6691666666666665</v>
      </c>
      <c r="U11" s="665">
        <v>6.2187500000000009</v>
      </c>
      <c r="V11" s="665">
        <v>7.7416666666666671</v>
      </c>
      <c r="W11" s="665">
        <v>7.6458333333333348</v>
      </c>
    </row>
    <row r="12" spans="1:30" ht="19.5" customHeight="1" x14ac:dyDescent="0.2">
      <c r="A12" s="145" t="s">
        <v>202</v>
      </c>
      <c r="B12" s="89"/>
      <c r="C12" s="89"/>
      <c r="D12" s="89"/>
      <c r="E12" s="89"/>
      <c r="F12" s="89"/>
      <c r="G12" s="89"/>
      <c r="H12" s="89"/>
      <c r="I12" s="89"/>
      <c r="J12" s="89"/>
      <c r="K12" s="89"/>
      <c r="L12" s="89"/>
      <c r="M12" s="89"/>
      <c r="N12" s="89"/>
      <c r="O12" s="89"/>
      <c r="P12" s="89"/>
      <c r="Q12" s="89"/>
      <c r="R12" s="89"/>
      <c r="S12" s="89"/>
      <c r="T12" s="89"/>
    </row>
    <row r="13" spans="1:30" x14ac:dyDescent="0.2">
      <c r="A13" s="5" t="s">
        <v>1333</v>
      </c>
      <c r="B13" s="89"/>
      <c r="C13" s="89"/>
      <c r="D13" s="89"/>
      <c r="E13" s="89"/>
      <c r="F13" s="89"/>
      <c r="G13" s="89"/>
      <c r="H13" s="89"/>
      <c r="I13" s="89"/>
      <c r="J13" s="89"/>
      <c r="K13" s="89"/>
      <c r="L13" s="89"/>
      <c r="M13" s="89"/>
      <c r="N13" s="89"/>
      <c r="O13" s="89"/>
      <c r="P13" s="89"/>
      <c r="Q13" s="89"/>
      <c r="R13" s="89"/>
      <c r="S13" s="89"/>
      <c r="T13" s="89"/>
      <c r="X13" s="89"/>
      <c r="Y13" s="89"/>
      <c r="Z13" s="89"/>
      <c r="AA13" s="89"/>
      <c r="AB13" s="89"/>
      <c r="AC13" s="89"/>
      <c r="AD13" s="89"/>
    </row>
    <row r="14" spans="1:30" x14ac:dyDescent="0.2">
      <c r="A14" s="5" t="s">
        <v>203</v>
      </c>
      <c r="E14" s="89"/>
      <c r="F14" s="89"/>
      <c r="G14" s="89"/>
      <c r="H14" s="89"/>
      <c r="X14" s="89"/>
      <c r="Y14" s="89"/>
      <c r="Z14" s="89"/>
      <c r="AA14" s="89"/>
      <c r="AB14" s="89"/>
      <c r="AC14" s="89"/>
      <c r="AD14" s="89"/>
    </row>
    <row r="15" spans="1:30" x14ac:dyDescent="0.2">
      <c r="A15" s="5" t="s">
        <v>204</v>
      </c>
      <c r="E15" s="89"/>
      <c r="F15" s="89"/>
      <c r="G15" s="89"/>
      <c r="H15" s="89"/>
      <c r="X15" s="89"/>
      <c r="Y15" s="89"/>
      <c r="Z15" s="89"/>
      <c r="AA15" s="89"/>
      <c r="AB15" s="89"/>
      <c r="AC15" s="89"/>
      <c r="AD15" s="89"/>
    </row>
    <row r="16" spans="1:30" x14ac:dyDescent="0.2">
      <c r="X16" s="89"/>
      <c r="Y16" s="89"/>
      <c r="Z16" s="89"/>
      <c r="AA16" s="89"/>
      <c r="AB16" s="89"/>
      <c r="AC16" s="89"/>
      <c r="AD16" s="89"/>
    </row>
    <row r="17" spans="1:30" ht="20.100000000000001" customHeight="1" x14ac:dyDescent="0.2">
      <c r="A17" s="132" t="str">
        <f>Index!B95</f>
        <v>Table 10f :    Profit and loss domestic money banks, FY2010-FY2018</v>
      </c>
      <c r="X17" s="89"/>
      <c r="Y17" s="89"/>
      <c r="Z17" s="89"/>
      <c r="AA17" s="89"/>
      <c r="AB17" s="89"/>
      <c r="AC17" s="89"/>
      <c r="AD17" s="89"/>
    </row>
    <row r="18" spans="1:30" s="394" customFormat="1" ht="24.95" customHeight="1" x14ac:dyDescent="0.2">
      <c r="A18" s="158" t="s">
        <v>397</v>
      </c>
      <c r="B18" s="814"/>
      <c r="C18" s="814"/>
      <c r="D18" s="814"/>
      <c r="E18" s="814"/>
      <c r="F18" s="814"/>
      <c r="G18" s="814"/>
      <c r="H18" s="814"/>
      <c r="I18" s="814"/>
      <c r="J18" s="814"/>
      <c r="K18" s="814"/>
      <c r="L18" s="814"/>
      <c r="M18" s="814"/>
      <c r="N18" s="814"/>
      <c r="O18" s="813" t="s">
        <v>467</v>
      </c>
      <c r="P18" s="813" t="s">
        <v>468</v>
      </c>
      <c r="Q18" s="813" t="s">
        <v>469</v>
      </c>
      <c r="R18" s="813" t="s">
        <v>470</v>
      </c>
      <c r="S18" s="813" t="s">
        <v>1019</v>
      </c>
      <c r="T18" s="813" t="s">
        <v>1035</v>
      </c>
      <c r="U18" s="813" t="s">
        <v>1098</v>
      </c>
      <c r="V18" s="813" t="s">
        <v>1294</v>
      </c>
      <c r="W18" s="813" t="s">
        <v>1349</v>
      </c>
      <c r="X18" s="89"/>
      <c r="Y18" s="89"/>
      <c r="Z18" s="89"/>
      <c r="AA18" s="89"/>
      <c r="AB18" s="89"/>
      <c r="AC18" s="89"/>
      <c r="AD18" s="89"/>
    </row>
    <row r="19" spans="1:30" s="119" customFormat="1" ht="20.100000000000001" customHeight="1" x14ac:dyDescent="0.2">
      <c r="A19" s="815" t="s">
        <v>1100</v>
      </c>
      <c r="B19" s="663"/>
      <c r="C19" s="663"/>
      <c r="D19" s="663"/>
      <c r="E19" s="663"/>
      <c r="F19" s="663"/>
      <c r="G19" s="663"/>
      <c r="H19" s="663"/>
      <c r="I19" s="663"/>
      <c r="J19" s="663"/>
      <c r="K19" s="663"/>
      <c r="L19" s="663"/>
      <c r="M19" s="663"/>
      <c r="N19" s="663"/>
      <c r="O19" s="663"/>
      <c r="P19" s="663"/>
      <c r="Q19" s="663"/>
      <c r="R19" s="663"/>
      <c r="S19" s="663"/>
      <c r="T19" s="663"/>
      <c r="X19" s="89"/>
      <c r="Y19" s="89"/>
      <c r="Z19" s="89"/>
      <c r="AA19" s="89"/>
      <c r="AB19" s="89"/>
      <c r="AC19" s="89"/>
      <c r="AD19" s="89"/>
    </row>
    <row r="20" spans="1:30" x14ac:dyDescent="0.2">
      <c r="A20" t="s">
        <v>1101</v>
      </c>
      <c r="O20" s="816">
        <v>5.3170000000000002</v>
      </c>
      <c r="P20" s="816">
        <v>5.7729999999999997</v>
      </c>
      <c r="Q20" s="816">
        <v>5.86</v>
      </c>
      <c r="R20" s="816">
        <v>6.0439999999999996</v>
      </c>
      <c r="S20" s="816">
        <v>5.75</v>
      </c>
      <c r="T20" s="816">
        <v>6.0780000000000003</v>
      </c>
      <c r="U20" s="816">
        <v>7.4</v>
      </c>
      <c r="V20" s="816">
        <v>7.3140000000000001</v>
      </c>
      <c r="W20" s="816">
        <v>7.35</v>
      </c>
    </row>
    <row r="21" spans="1:30" x14ac:dyDescent="0.2">
      <c r="A21" t="s">
        <v>1102</v>
      </c>
      <c r="O21" s="816">
        <v>1.1319999999999999</v>
      </c>
      <c r="P21" s="816">
        <v>0.93500000000000005</v>
      </c>
      <c r="Q21" s="816">
        <v>0.79300000000000004</v>
      </c>
      <c r="R21" s="816">
        <v>0.79500000000000004</v>
      </c>
      <c r="S21" s="816">
        <v>0.84899999999999998</v>
      </c>
      <c r="T21" s="816">
        <v>0.91200000000000003</v>
      </c>
      <c r="U21" s="816">
        <v>1.2589999999999999</v>
      </c>
      <c r="V21" s="816">
        <v>2.4119999999999999</v>
      </c>
      <c r="W21" s="816">
        <v>4.5199999999999996</v>
      </c>
    </row>
    <row r="22" spans="1:30" x14ac:dyDescent="0.2">
      <c r="A22" t="s">
        <v>1103</v>
      </c>
      <c r="O22" s="816">
        <v>6.4489999999999998</v>
      </c>
      <c r="P22" s="816">
        <v>6.7080000000000002</v>
      </c>
      <c r="Q22" s="816">
        <v>6.6529999999999996</v>
      </c>
      <c r="R22" s="816">
        <v>6.8390000000000004</v>
      </c>
      <c r="S22" s="816">
        <v>6.5990000000000002</v>
      </c>
      <c r="T22" s="816">
        <v>6.99</v>
      </c>
      <c r="U22" s="816">
        <v>8.6590000000000007</v>
      </c>
      <c r="V22" s="816">
        <v>9.7260000000000009</v>
      </c>
      <c r="W22" s="816">
        <v>11.87</v>
      </c>
    </row>
    <row r="23" spans="1:30" x14ac:dyDescent="0.2">
      <c r="A23" t="s">
        <v>1104</v>
      </c>
      <c r="O23" s="816">
        <v>0</v>
      </c>
      <c r="P23" s="816">
        <v>0</v>
      </c>
      <c r="Q23" s="816">
        <v>0</v>
      </c>
      <c r="R23" s="816">
        <v>0</v>
      </c>
      <c r="S23" s="816">
        <v>0</v>
      </c>
      <c r="T23" s="816">
        <v>0</v>
      </c>
      <c r="U23" s="816">
        <v>0</v>
      </c>
      <c r="V23" s="816">
        <v>0</v>
      </c>
      <c r="W23" s="816">
        <v>0</v>
      </c>
    </row>
    <row r="24" spans="1:30" x14ac:dyDescent="0.2">
      <c r="A24" t="s">
        <v>1105</v>
      </c>
      <c r="O24" s="816">
        <v>0.25</v>
      </c>
      <c r="P24" s="816">
        <v>0.193</v>
      </c>
      <c r="Q24" s="816">
        <v>0.221</v>
      </c>
      <c r="R24" s="816">
        <v>0.245</v>
      </c>
      <c r="S24" s="816">
        <v>0.24199999999999999</v>
      </c>
      <c r="T24" s="816">
        <v>0.29199999999999998</v>
      </c>
      <c r="U24" s="816">
        <v>0.216</v>
      </c>
      <c r="V24" s="816">
        <v>0.248</v>
      </c>
      <c r="W24" s="816">
        <v>0.183</v>
      </c>
    </row>
    <row r="25" spans="1:30" x14ac:dyDescent="0.2">
      <c r="A25" t="s">
        <v>1106</v>
      </c>
      <c r="O25" s="816">
        <v>0.29199999999999998</v>
      </c>
      <c r="P25" s="816">
        <v>0.32</v>
      </c>
      <c r="Q25" s="816">
        <v>0.314</v>
      </c>
      <c r="R25" s="816">
        <v>0.30299999999999999</v>
      </c>
      <c r="S25" s="816">
        <v>0.307</v>
      </c>
      <c r="T25" s="816">
        <v>0.3</v>
      </c>
      <c r="U25" s="816">
        <v>0.27400000000000002</v>
      </c>
      <c r="V25" s="816">
        <v>0.25</v>
      </c>
      <c r="W25" s="816">
        <v>0.27100000000000002</v>
      </c>
    </row>
    <row r="26" spans="1:30" x14ac:dyDescent="0.2">
      <c r="A26" t="s">
        <v>1107</v>
      </c>
      <c r="O26" s="816">
        <v>0.41</v>
      </c>
      <c r="P26" s="816">
        <v>0.44</v>
      </c>
      <c r="Q26" s="816">
        <v>0.43</v>
      </c>
      <c r="R26" s="816">
        <v>0.45700000000000002</v>
      </c>
      <c r="S26" s="816">
        <v>0.55300000000000005</v>
      </c>
      <c r="T26" s="816">
        <v>0.57199999999999995</v>
      </c>
      <c r="U26" s="816">
        <v>0.57999999999999996</v>
      </c>
      <c r="V26" s="816">
        <v>0.56799999999999995</v>
      </c>
      <c r="W26" s="816">
        <v>0.56000000000000005</v>
      </c>
    </row>
    <row r="27" spans="1:30" x14ac:dyDescent="0.2">
      <c r="A27" t="s">
        <v>1108</v>
      </c>
      <c r="O27" s="816">
        <v>0.95199999999999996</v>
      </c>
      <c r="P27" s="816">
        <v>0.95299999999999996</v>
      </c>
      <c r="Q27" s="816">
        <v>0.96499999999999997</v>
      </c>
      <c r="R27" s="816">
        <v>1.0049999999999999</v>
      </c>
      <c r="S27" s="816">
        <v>1.1020000000000001</v>
      </c>
      <c r="T27" s="816">
        <v>1.1639999999999999</v>
      </c>
      <c r="U27" s="816">
        <v>1.07</v>
      </c>
      <c r="V27" s="816">
        <v>1.0660000000000001</v>
      </c>
      <c r="W27" s="816">
        <v>1.014</v>
      </c>
    </row>
    <row r="28" spans="1:30" x14ac:dyDescent="0.2">
      <c r="A28" t="s">
        <v>1109</v>
      </c>
      <c r="O28" s="816">
        <v>0.79400000000000004</v>
      </c>
      <c r="P28" s="816">
        <v>0.57899999999999996</v>
      </c>
      <c r="Q28" s="816">
        <v>0.51700000000000002</v>
      </c>
      <c r="R28" s="816">
        <v>0.46200000000000002</v>
      </c>
      <c r="S28" s="816">
        <v>0.44600000000000001</v>
      </c>
      <c r="T28" s="816">
        <v>0.52700000000000002</v>
      </c>
      <c r="U28" s="816">
        <v>0.74099999999999999</v>
      </c>
      <c r="V28" s="816">
        <v>0.71899999999999997</v>
      </c>
      <c r="W28" s="816">
        <v>0.80600000000000005</v>
      </c>
    </row>
    <row r="29" spans="1:30" s="148" customFormat="1" ht="20.100000000000001" customHeight="1" x14ac:dyDescent="0.2">
      <c r="A29" s="817" t="s">
        <v>1110</v>
      </c>
      <c r="B29" s="818"/>
      <c r="C29" s="818"/>
      <c r="D29" s="818"/>
      <c r="E29" s="818"/>
      <c r="F29" s="818"/>
      <c r="G29" s="818"/>
      <c r="H29" s="818"/>
      <c r="I29" s="818"/>
      <c r="J29" s="818"/>
      <c r="K29" s="818"/>
      <c r="L29" s="818"/>
      <c r="M29" s="818"/>
      <c r="N29" s="818"/>
      <c r="O29" s="816">
        <v>8.1950000000000003</v>
      </c>
      <c r="P29" s="816">
        <v>8.24</v>
      </c>
      <c r="Q29" s="816">
        <v>8.1349999999999998</v>
      </c>
      <c r="R29" s="816">
        <v>8.3059999999999992</v>
      </c>
      <c r="S29" s="816">
        <v>8.1470000000000002</v>
      </c>
      <c r="T29" s="816">
        <v>8.6809999999999992</v>
      </c>
      <c r="U29" s="816">
        <v>10.47</v>
      </c>
      <c r="V29" s="816">
        <v>11.510999999999999</v>
      </c>
      <c r="W29" s="816">
        <v>13.69</v>
      </c>
    </row>
    <row r="30" spans="1:30" s="119" customFormat="1" ht="20.100000000000001" customHeight="1" x14ac:dyDescent="0.2">
      <c r="A30" s="819" t="s">
        <v>1111</v>
      </c>
      <c r="B30" s="664"/>
      <c r="C30" s="664"/>
      <c r="D30" s="664"/>
      <c r="E30" s="664"/>
      <c r="F30" s="664"/>
      <c r="G30" s="664"/>
      <c r="H30" s="664"/>
      <c r="I30" s="664"/>
      <c r="J30" s="664"/>
      <c r="K30" s="664"/>
      <c r="L30" s="664"/>
      <c r="M30" s="664"/>
      <c r="N30" s="664"/>
      <c r="O30" s="816">
        <v>0</v>
      </c>
      <c r="P30" s="816">
        <v>0</v>
      </c>
      <c r="Q30" s="816">
        <v>0</v>
      </c>
      <c r="R30" s="816">
        <v>0</v>
      </c>
      <c r="S30" s="816">
        <v>0</v>
      </c>
      <c r="T30" s="816">
        <v>0</v>
      </c>
      <c r="U30" s="816">
        <v>0</v>
      </c>
      <c r="V30" s="816">
        <v>0</v>
      </c>
      <c r="W30" s="816">
        <v>0</v>
      </c>
    </row>
    <row r="31" spans="1:30" x14ac:dyDescent="0.2">
      <c r="A31" t="s">
        <v>1112</v>
      </c>
      <c r="O31" s="816">
        <v>1.036</v>
      </c>
      <c r="P31" s="816">
        <v>0.91100000000000003</v>
      </c>
      <c r="Q31" s="816">
        <v>0.82799999999999996</v>
      </c>
      <c r="R31" s="816">
        <v>0.755</v>
      </c>
      <c r="S31" s="816">
        <v>0.63900000000000001</v>
      </c>
      <c r="T31" s="816">
        <v>0.40400000000000003</v>
      </c>
      <c r="U31" s="816">
        <v>0.379</v>
      </c>
      <c r="V31" s="816">
        <v>0.41799999999999998</v>
      </c>
      <c r="W31" s="816">
        <v>0.48599999999999999</v>
      </c>
    </row>
    <row r="32" spans="1:30" x14ac:dyDescent="0.2">
      <c r="A32" t="s">
        <v>1102</v>
      </c>
      <c r="O32" s="816">
        <v>0</v>
      </c>
      <c r="P32" s="816">
        <v>0</v>
      </c>
      <c r="Q32" s="816">
        <v>0</v>
      </c>
      <c r="R32" s="816">
        <v>0</v>
      </c>
      <c r="S32" s="816">
        <v>0</v>
      </c>
      <c r="T32" s="816">
        <v>0</v>
      </c>
      <c r="U32" s="816">
        <v>0</v>
      </c>
      <c r="V32" s="816">
        <v>0</v>
      </c>
      <c r="W32" s="816">
        <v>0</v>
      </c>
    </row>
    <row r="33" spans="1:23" x14ac:dyDescent="0.2">
      <c r="A33" t="s">
        <v>1113</v>
      </c>
      <c r="O33" s="816">
        <v>1.036</v>
      </c>
      <c r="P33" s="816">
        <v>0.91100000000000003</v>
      </c>
      <c r="Q33" s="816">
        <v>0.82799999999999996</v>
      </c>
      <c r="R33" s="816">
        <v>0.755</v>
      </c>
      <c r="S33" s="816">
        <v>0.63900000000000001</v>
      </c>
      <c r="T33" s="816">
        <v>0.40400000000000003</v>
      </c>
      <c r="U33" s="816">
        <v>0.379</v>
      </c>
      <c r="V33" s="816">
        <v>0.41799999999999998</v>
      </c>
      <c r="W33" s="816">
        <v>0.48599999999999999</v>
      </c>
    </row>
    <row r="34" spans="1:23" x14ac:dyDescent="0.2">
      <c r="A34" s="119" t="s">
        <v>1114</v>
      </c>
      <c r="O34" s="816">
        <v>7.1589999999999998</v>
      </c>
      <c r="P34" s="816">
        <v>7.3289999999999997</v>
      </c>
      <c r="Q34" s="816">
        <v>7.3070000000000004</v>
      </c>
      <c r="R34" s="816">
        <v>7.5510000000000002</v>
      </c>
      <c r="S34" s="816">
        <v>7.508</v>
      </c>
      <c r="T34" s="816">
        <v>8.2769999999999992</v>
      </c>
      <c r="U34" s="816">
        <v>10.090999999999999</v>
      </c>
      <c r="V34" s="816">
        <v>11.093</v>
      </c>
      <c r="W34" s="816">
        <v>13.204000000000001</v>
      </c>
    </row>
    <row r="35" spans="1:23" s="119" customFormat="1" ht="20.100000000000001" customHeight="1" x14ac:dyDescent="0.2">
      <c r="A35" s="819" t="s">
        <v>1115</v>
      </c>
      <c r="B35" s="664"/>
      <c r="C35" s="664"/>
      <c r="D35" s="664"/>
      <c r="E35" s="664"/>
      <c r="F35" s="664"/>
      <c r="G35" s="664"/>
      <c r="H35" s="664"/>
      <c r="I35" s="664"/>
      <c r="J35" s="664"/>
      <c r="K35" s="664"/>
      <c r="L35" s="664"/>
      <c r="M35" s="664"/>
      <c r="N35" s="664"/>
      <c r="O35" s="816">
        <v>0</v>
      </c>
      <c r="P35" s="816">
        <v>0</v>
      </c>
      <c r="Q35" s="816">
        <v>0</v>
      </c>
      <c r="R35" s="816">
        <v>0</v>
      </c>
      <c r="S35" s="816">
        <v>0</v>
      </c>
      <c r="T35" s="816">
        <v>0</v>
      </c>
      <c r="U35" s="816">
        <v>0</v>
      </c>
      <c r="V35" s="816">
        <v>0</v>
      </c>
      <c r="W35" s="816">
        <v>0</v>
      </c>
    </row>
    <row r="36" spans="1:23" x14ac:dyDescent="0.2">
      <c r="A36" t="s">
        <v>1116</v>
      </c>
      <c r="O36" s="816">
        <v>2.6259999999999999</v>
      </c>
      <c r="P36" s="816">
        <v>2.5979999999999999</v>
      </c>
      <c r="Q36" s="816">
        <v>2.6920000000000002</v>
      </c>
      <c r="R36" s="816">
        <v>2.7440000000000002</v>
      </c>
      <c r="S36" s="816">
        <v>2.7050000000000001</v>
      </c>
      <c r="T36" s="816">
        <v>2.7949999999999999</v>
      </c>
      <c r="U36" s="816">
        <v>2.9039999999999999</v>
      </c>
      <c r="V36" s="816">
        <v>3.0150000000000001</v>
      </c>
      <c r="W36" s="816">
        <v>3.085</v>
      </c>
    </row>
    <row r="37" spans="1:23" x14ac:dyDescent="0.2">
      <c r="A37" t="s">
        <v>1117</v>
      </c>
      <c r="O37" s="816">
        <v>0.63800000000000001</v>
      </c>
      <c r="P37" s="816">
        <v>0.68100000000000005</v>
      </c>
      <c r="Q37" s="816">
        <v>0.73899999999999999</v>
      </c>
      <c r="R37" s="816">
        <v>0.72</v>
      </c>
      <c r="S37" s="816">
        <v>0.748</v>
      </c>
      <c r="T37" s="816">
        <v>0.72399999999999998</v>
      </c>
      <c r="U37" s="816">
        <v>0.69899999999999995</v>
      </c>
      <c r="V37" s="816">
        <v>0.71899999999999997</v>
      </c>
      <c r="W37" s="816">
        <v>0.746</v>
      </c>
    </row>
    <row r="38" spans="1:23" x14ac:dyDescent="0.2">
      <c r="A38" t="s">
        <v>1118</v>
      </c>
      <c r="O38" s="816">
        <v>2.536</v>
      </c>
      <c r="P38" s="816">
        <v>2.512</v>
      </c>
      <c r="Q38" s="816">
        <v>2.4340000000000002</v>
      </c>
      <c r="R38" s="816">
        <v>2.331</v>
      </c>
      <c r="S38" s="816">
        <v>2.44</v>
      </c>
      <c r="T38" s="816">
        <v>2.3809999999999998</v>
      </c>
      <c r="U38" s="816">
        <v>2.7149999999999999</v>
      </c>
      <c r="V38" s="816">
        <v>2.5270000000000001</v>
      </c>
      <c r="W38" s="816">
        <v>2.6509999999999998</v>
      </c>
    </row>
    <row r="39" spans="1:23" x14ac:dyDescent="0.2">
      <c r="A39" s="119" t="s">
        <v>1119</v>
      </c>
      <c r="O39" s="816">
        <v>5.8</v>
      </c>
      <c r="P39" s="816">
        <v>5.7910000000000004</v>
      </c>
      <c r="Q39" s="816">
        <v>5.8650000000000002</v>
      </c>
      <c r="R39" s="816">
        <v>5.7949999999999999</v>
      </c>
      <c r="S39" s="816">
        <v>5.8929999999999998</v>
      </c>
      <c r="T39" s="816">
        <v>5.9</v>
      </c>
      <c r="U39" s="816">
        <v>6.3179999999999996</v>
      </c>
      <c r="V39" s="816">
        <v>6.2610000000000001</v>
      </c>
      <c r="W39" s="816">
        <v>6.4820000000000002</v>
      </c>
    </row>
    <row r="40" spans="1:23" s="119" customFormat="1" ht="20.100000000000001" customHeight="1" x14ac:dyDescent="0.2">
      <c r="A40" s="819" t="s">
        <v>1120</v>
      </c>
      <c r="B40" s="664"/>
      <c r="C40" s="664"/>
      <c r="D40" s="664"/>
      <c r="E40" s="664"/>
      <c r="F40" s="664"/>
      <c r="G40" s="664"/>
      <c r="H40" s="664"/>
      <c r="I40" s="664"/>
      <c r="J40" s="664"/>
      <c r="K40" s="664"/>
      <c r="L40" s="664"/>
      <c r="M40" s="664"/>
      <c r="N40" s="664"/>
      <c r="O40" s="816">
        <v>-1.6E-2</v>
      </c>
      <c r="P40" s="816">
        <v>0.30099999999999999</v>
      </c>
      <c r="Q40" s="816">
        <v>0.13300000000000001</v>
      </c>
      <c r="R40" s="816">
        <v>3.4000000000000002E-2</v>
      </c>
      <c r="S40" s="816">
        <v>0.13100000000000001</v>
      </c>
      <c r="T40" s="816">
        <v>0.379</v>
      </c>
      <c r="U40" s="816">
        <v>0.51700000000000002</v>
      </c>
      <c r="V40" s="816">
        <v>0.878</v>
      </c>
      <c r="W40" s="816">
        <v>0.64300000000000002</v>
      </c>
    </row>
    <row r="41" spans="1:23" x14ac:dyDescent="0.2">
      <c r="A41" t="s">
        <v>1121</v>
      </c>
      <c r="O41" s="816">
        <v>6.82</v>
      </c>
      <c r="P41" s="816">
        <v>7.0030000000000001</v>
      </c>
      <c r="Q41" s="816">
        <v>6.8259999999999996</v>
      </c>
      <c r="R41" s="816">
        <v>6.5839999999999996</v>
      </c>
      <c r="S41" s="816">
        <v>6.6630000000000003</v>
      </c>
      <c r="T41" s="816">
        <v>6.6829999999999998</v>
      </c>
      <c r="U41" s="816">
        <v>7.2140000000000004</v>
      </c>
      <c r="V41" s="816">
        <v>7.5570000000000004</v>
      </c>
      <c r="W41" s="816">
        <v>7.6109999999999998</v>
      </c>
    </row>
    <row r="42" spans="1:23" x14ac:dyDescent="0.2">
      <c r="A42" t="s">
        <v>1122</v>
      </c>
      <c r="O42" s="816">
        <v>1.375</v>
      </c>
      <c r="P42" s="816">
        <v>1.2370000000000001</v>
      </c>
      <c r="Q42" s="816">
        <v>1.3089999999999999</v>
      </c>
      <c r="R42" s="816">
        <v>1.722</v>
      </c>
      <c r="S42" s="816">
        <v>1.484</v>
      </c>
      <c r="T42" s="816">
        <v>1.998</v>
      </c>
      <c r="U42" s="816">
        <v>3.2559999999999998</v>
      </c>
      <c r="V42" s="816">
        <v>3.9540000000000002</v>
      </c>
      <c r="W42" s="816">
        <v>6.0789999999999997</v>
      </c>
    </row>
    <row r="43" spans="1:23" x14ac:dyDescent="0.2">
      <c r="A43" t="s">
        <v>1123</v>
      </c>
      <c r="O43" s="816">
        <v>0.161</v>
      </c>
      <c r="P43" s="816">
        <v>0.19400000000000001</v>
      </c>
      <c r="Q43" s="816">
        <v>0.17699999999999999</v>
      </c>
      <c r="R43" s="816">
        <v>0.191</v>
      </c>
      <c r="S43" s="816">
        <v>0.22</v>
      </c>
      <c r="T43" s="816">
        <v>0.21099999999999999</v>
      </c>
      <c r="U43" s="816">
        <v>0.24099999999999999</v>
      </c>
      <c r="V43" s="816">
        <v>0.27</v>
      </c>
      <c r="W43" s="816">
        <v>0.27700000000000002</v>
      </c>
    </row>
    <row r="44" spans="1:23" x14ac:dyDescent="0.2">
      <c r="A44" t="s">
        <v>1124</v>
      </c>
      <c r="O44" s="816">
        <v>0</v>
      </c>
      <c r="P44" s="816">
        <v>0</v>
      </c>
      <c r="Q44" s="816">
        <v>0</v>
      </c>
      <c r="R44" s="816">
        <v>0</v>
      </c>
      <c r="S44" s="816">
        <v>0</v>
      </c>
      <c r="T44" s="816">
        <v>0</v>
      </c>
      <c r="U44" s="816">
        <v>0</v>
      </c>
      <c r="V44" s="816">
        <v>0</v>
      </c>
      <c r="W44" s="816">
        <v>0</v>
      </c>
    </row>
    <row r="45" spans="1:23" s="148" customFormat="1" ht="20.100000000000001" customHeight="1" x14ac:dyDescent="0.2">
      <c r="A45" s="820" t="s">
        <v>1125</v>
      </c>
      <c r="B45" s="665"/>
      <c r="C45" s="665"/>
      <c r="D45" s="665"/>
      <c r="E45" s="665"/>
      <c r="F45" s="665"/>
      <c r="G45" s="665"/>
      <c r="H45" s="665"/>
      <c r="I45" s="665"/>
      <c r="J45" s="665"/>
      <c r="K45" s="665"/>
      <c r="L45" s="665"/>
      <c r="M45" s="665"/>
      <c r="N45" s="665"/>
      <c r="O45" s="821">
        <v>1.214</v>
      </c>
      <c r="P45" s="821">
        <v>1.0429999999999999</v>
      </c>
      <c r="Q45" s="821">
        <v>1.1319999999999999</v>
      </c>
      <c r="R45" s="821">
        <v>1.5309999999999999</v>
      </c>
      <c r="S45" s="821">
        <v>1.264</v>
      </c>
      <c r="T45" s="821">
        <v>1.7869999999999999</v>
      </c>
      <c r="U45" s="821">
        <v>3.0150000000000001</v>
      </c>
      <c r="V45" s="821">
        <v>3.6840000000000002</v>
      </c>
      <c r="W45" s="821">
        <v>5.8019999999999996</v>
      </c>
    </row>
    <row r="46" spans="1:23" ht="20.100000000000001" customHeight="1" x14ac:dyDescent="0.2">
      <c r="A46" s="145" t="s">
        <v>202</v>
      </c>
      <c r="B46" s="89"/>
      <c r="C46" s="89"/>
      <c r="D46" s="89"/>
      <c r="E46" s="89"/>
      <c r="F46" s="89"/>
      <c r="G46" s="89"/>
      <c r="H46" s="89"/>
      <c r="I46" s="89"/>
      <c r="J46" s="89"/>
      <c r="K46" s="89"/>
      <c r="L46" s="89"/>
      <c r="M46" s="89"/>
      <c r="N46" s="89"/>
      <c r="O46" s="89"/>
      <c r="P46" s="89"/>
      <c r="Q46" s="89"/>
      <c r="R46" s="89"/>
      <c r="S46" s="89"/>
      <c r="T46" s="89"/>
    </row>
  </sheetData>
  <phoneticPr fontId="30" type="noConversion"/>
  <pageMargins left="0.74803149606299202" right="0.74803149606299202" top="0.98425196850393704" bottom="0.98425196850393704" header="0.511811023622047" footer="0.511811023622047"/>
  <pageSetup scale="76" fitToHeight="0" orientation="landscape" r:id="rId1"/>
  <headerFooter alignWithMargins="0"/>
  <rowBreaks count="1" manualBreakCount="1">
    <brk id="16"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6C219-BDFF-4D55-9EE5-356CE80001A6}">
  <dimension ref="A1:AN137"/>
  <sheetViews>
    <sheetView view="pageBreakPreview" zoomScale="80" zoomScaleNormal="90" zoomScaleSheetLayoutView="80" workbookViewId="0">
      <pane xSplit="1" ySplit="2" topLeftCell="B87" activePane="bottomRight" state="frozen"/>
      <selection activeCell="A2" sqref="A2"/>
      <selection pane="topRight" activeCell="A2" sqref="A2"/>
      <selection pane="bottomLeft" activeCell="A2" sqref="A2"/>
      <selection pane="bottomRight" activeCell="A2" sqref="A2"/>
    </sheetView>
  </sheetViews>
  <sheetFormatPr defaultColWidth="9.140625" defaultRowHeight="12.75" outlineLevelCol="1" x14ac:dyDescent="0.2"/>
  <cols>
    <col min="1" max="1" width="57.85546875" style="1152" customWidth="1"/>
    <col min="2" max="2" width="10.7109375" style="1164" customWidth="1"/>
    <col min="3" max="5" width="10.7109375" style="1164" hidden="1" customWidth="1" outlineLevel="1"/>
    <col min="6" max="6" width="9.140625" style="1164" collapsed="1"/>
    <col min="7" max="9" width="9.140625" style="1164" hidden="1" customWidth="1" outlineLevel="1"/>
    <col min="10" max="10" width="9.140625" style="1164" collapsed="1"/>
    <col min="11" max="13" width="9.140625" style="1164" hidden="1" customWidth="1" outlineLevel="1"/>
    <col min="14" max="14" width="9.140625" style="1164" collapsed="1"/>
    <col min="15" max="17" width="9.140625" style="1164" hidden="1" customWidth="1" outlineLevel="1"/>
    <col min="18" max="18" width="9.140625" style="1164" collapsed="1"/>
    <col min="19" max="20" width="9.140625" style="1164" hidden="1" customWidth="1" outlineLevel="1"/>
    <col min="21" max="21" width="9.140625" style="1165" hidden="1" customWidth="1" outlineLevel="1"/>
    <col min="22" max="22" width="9.140625" style="1165" collapsed="1"/>
    <col min="23" max="25" width="9.140625" style="1164" hidden="1" customWidth="1" outlineLevel="1"/>
    <col min="26" max="26" width="9.140625" style="1164" collapsed="1"/>
    <col min="27" max="29" width="9.140625" style="1164" hidden="1" customWidth="1" outlineLevel="1"/>
    <col min="30" max="30" width="9.140625" style="1164" collapsed="1"/>
    <col min="31" max="33" width="9.140625" style="1164" hidden="1" customWidth="1" outlineLevel="1"/>
    <col min="34" max="34" width="9.140625" style="1164" collapsed="1"/>
    <col min="35" max="37" width="9.140625" style="1164" hidden="1" customWidth="1" outlineLevel="1"/>
    <col min="38" max="38" width="9.140625" style="1164" collapsed="1"/>
    <col min="39" max="39" width="9.140625" style="1164" hidden="1" customWidth="1" outlineLevel="1"/>
    <col min="40" max="40" width="9.140625" style="1164" collapsed="1"/>
    <col min="41" max="16384" width="9.140625" style="1164"/>
  </cols>
  <sheetData>
    <row r="1" spans="1:39" s="133" customFormat="1" ht="24.95" customHeight="1" x14ac:dyDescent="0.2">
      <c r="A1" s="132" t="str">
        <f>Index!B96</f>
        <v>Table 10g :   State commerical banking survey, FY2010-FY2018</v>
      </c>
      <c r="S1" s="394"/>
      <c r="T1" s="394"/>
    </row>
    <row r="2" spans="1:39" s="1149" customFormat="1" ht="20.100000000000001" customHeight="1" x14ac:dyDescent="0.2">
      <c r="A2" s="158" t="s">
        <v>397</v>
      </c>
      <c r="B2" s="1148" t="s">
        <v>1298</v>
      </c>
      <c r="C2" s="1148" t="s">
        <v>1299</v>
      </c>
      <c r="D2" s="1148" t="s">
        <v>1131</v>
      </c>
      <c r="E2" s="1148" t="s">
        <v>1132</v>
      </c>
      <c r="F2" s="1148" t="s">
        <v>1133</v>
      </c>
      <c r="G2" s="1148" t="s">
        <v>1134</v>
      </c>
      <c r="H2" s="1148" t="s">
        <v>1135</v>
      </c>
      <c r="I2" s="1148" t="s">
        <v>1136</v>
      </c>
      <c r="J2" s="1148" t="s">
        <v>1137</v>
      </c>
      <c r="K2" s="1148" t="s">
        <v>1138</v>
      </c>
      <c r="L2" s="1148" t="str">
        <f>LEFT(H2,4)+1 &amp; RIGHT(H2,2)</f>
        <v>2012q1</v>
      </c>
      <c r="M2" s="1148" t="str">
        <f>LEFT(I2,4)+1 &amp; RIGHT(I2,2)</f>
        <v>2012q2</v>
      </c>
      <c r="N2" s="1148" t="str">
        <f>LEFT(J2,4)+1 &amp; RIGHT(J2,2)</f>
        <v>2012q3</v>
      </c>
      <c r="O2" s="1148" t="str">
        <f>LEFT(K2,4)+1 &amp; RIGHT(K2,2)</f>
        <v>2012q4</v>
      </c>
      <c r="P2" s="1148" t="str">
        <f>LEFT(L2,4)+1 &amp; RIGHT(L2,2)</f>
        <v>2013q1</v>
      </c>
      <c r="Q2" s="1148" t="str">
        <f t="shared" ref="Q2:AH2" si="0">LEFT(M2,4)+1 &amp; RIGHT(M2,2)</f>
        <v>2013q2</v>
      </c>
      <c r="R2" s="1148" t="str">
        <f t="shared" si="0"/>
        <v>2013q3</v>
      </c>
      <c r="S2" s="1148" t="str">
        <f t="shared" si="0"/>
        <v>2013q4</v>
      </c>
      <c r="T2" s="1148" t="str">
        <f t="shared" si="0"/>
        <v>2014q1</v>
      </c>
      <c r="U2" s="1148" t="str">
        <f t="shared" si="0"/>
        <v>2014q2</v>
      </c>
      <c r="V2" s="1148" t="str">
        <f>LEFT(R2,4)+1 &amp; RIGHT(R2,2)</f>
        <v>2014q3</v>
      </c>
      <c r="W2" s="1148" t="str">
        <f>LEFT(S2,4)+1 &amp; RIGHT(S2,2)</f>
        <v>2014q4</v>
      </c>
      <c r="X2" s="1148" t="str">
        <f>LEFT(T2,4)+1 &amp; RIGHT(T2,2)</f>
        <v>2015q1</v>
      </c>
      <c r="Y2" s="1148" t="str">
        <f>LEFT(U2,4)+1 &amp; RIGHT(U2,2)</f>
        <v>2015q2</v>
      </c>
      <c r="Z2" s="1148" t="str">
        <f>LEFT(V2,4)+1 &amp; RIGHT(V2,2)</f>
        <v>2015q3</v>
      </c>
      <c r="AA2" s="1148" t="str">
        <f t="shared" si="0"/>
        <v>2015q4</v>
      </c>
      <c r="AB2" s="1148" t="str">
        <f t="shared" si="0"/>
        <v>2016q1</v>
      </c>
      <c r="AC2" s="1148" t="str">
        <f t="shared" si="0"/>
        <v>2016q2</v>
      </c>
      <c r="AD2" s="1148" t="str">
        <f t="shared" si="0"/>
        <v>2016q3</v>
      </c>
      <c r="AE2" s="1148" t="str">
        <f t="shared" si="0"/>
        <v>2016q4</v>
      </c>
      <c r="AF2" s="1148" t="str">
        <f t="shared" si="0"/>
        <v>2017q1</v>
      </c>
      <c r="AG2" s="1148" t="str">
        <f t="shared" si="0"/>
        <v>2017q2</v>
      </c>
      <c r="AH2" s="1148" t="str">
        <f t="shared" si="0"/>
        <v>2017q3</v>
      </c>
      <c r="AI2" s="1148" t="s">
        <v>1359</v>
      </c>
      <c r="AJ2" s="1148" t="s">
        <v>1360</v>
      </c>
      <c r="AK2" s="1148" t="s">
        <v>1361</v>
      </c>
      <c r="AL2" s="1148" t="s">
        <v>1362</v>
      </c>
      <c r="AM2" s="1148" t="s">
        <v>1363</v>
      </c>
    </row>
    <row r="3" spans="1:39" s="1152" customFormat="1" ht="20.100000000000001" customHeight="1" x14ac:dyDescent="0.2">
      <c r="A3" s="1150" t="s">
        <v>37</v>
      </c>
      <c r="B3" s="1151"/>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row>
    <row r="4" spans="1:39" s="1152" customFormat="1" x14ac:dyDescent="0.2">
      <c r="A4" s="1153" t="s">
        <v>378</v>
      </c>
    </row>
    <row r="5" spans="1:39" s="1152" customFormat="1" x14ac:dyDescent="0.2">
      <c r="A5" s="1154" t="s">
        <v>1300</v>
      </c>
      <c r="B5" s="1155">
        <v>75.593000000000004</v>
      </c>
      <c r="C5" s="1155">
        <v>83.147000000000006</v>
      </c>
      <c r="D5" s="1155">
        <v>81.262</v>
      </c>
      <c r="E5" s="1155">
        <v>86.156000000000006</v>
      </c>
      <c r="F5" s="1155">
        <v>92.644000000000005</v>
      </c>
      <c r="G5" s="1155">
        <v>92.813999999999993</v>
      </c>
      <c r="H5" s="1155">
        <v>103.947</v>
      </c>
      <c r="I5" s="1155">
        <v>97.466999999999999</v>
      </c>
      <c r="J5" s="1155">
        <v>108.108</v>
      </c>
      <c r="K5" s="1155">
        <v>113.1</v>
      </c>
      <c r="L5" s="1155">
        <v>131.886</v>
      </c>
      <c r="M5" s="1155">
        <v>135.654</v>
      </c>
      <c r="N5" s="1155">
        <v>139.06299999999999</v>
      </c>
      <c r="O5" s="1155">
        <v>130.99199999999999</v>
      </c>
      <c r="P5" s="1155">
        <v>144.09899999999999</v>
      </c>
      <c r="Q5" s="1155">
        <v>146.80699999999999</v>
      </c>
      <c r="R5" s="1155">
        <v>151.614</v>
      </c>
      <c r="S5" s="1155">
        <v>158.023</v>
      </c>
      <c r="T5" s="1155">
        <v>162.69800000000001</v>
      </c>
      <c r="U5" s="1155">
        <v>168.196</v>
      </c>
      <c r="V5" s="1155">
        <v>173.33199999999999</v>
      </c>
      <c r="W5" s="1155">
        <v>175.846</v>
      </c>
      <c r="X5" s="1155">
        <v>162.76</v>
      </c>
      <c r="Y5" s="1155">
        <v>174.22399999999999</v>
      </c>
      <c r="Z5" s="1155">
        <v>174.99199999999999</v>
      </c>
      <c r="AA5" s="1155">
        <v>146.19399999999999</v>
      </c>
      <c r="AB5" s="1155">
        <v>164.64400000000001</v>
      </c>
      <c r="AC5" s="1155">
        <v>178.09100000000001</v>
      </c>
      <c r="AD5" s="1155">
        <v>201.37799999999999</v>
      </c>
      <c r="AE5" s="1155">
        <v>192.83799999999999</v>
      </c>
      <c r="AF5" s="1155">
        <v>201.75700000000001</v>
      </c>
      <c r="AG5" s="1155">
        <v>224.98500000000001</v>
      </c>
      <c r="AH5" s="1155">
        <v>233.76300000000001</v>
      </c>
      <c r="AI5" s="1155">
        <v>220.126</v>
      </c>
      <c r="AJ5" s="1155">
        <v>218.17599999999999</v>
      </c>
      <c r="AK5" s="1155">
        <v>248.49600000000001</v>
      </c>
      <c r="AL5" s="1155">
        <v>244.024</v>
      </c>
      <c r="AM5" s="1155">
        <v>221.58600000000001</v>
      </c>
    </row>
    <row r="6" spans="1:39" s="1152" customFormat="1" x14ac:dyDescent="0.2">
      <c r="A6" s="1154" t="s">
        <v>1301</v>
      </c>
      <c r="B6" s="1155">
        <v>0</v>
      </c>
      <c r="C6" s="1155">
        <v>0.5</v>
      </c>
      <c r="D6" s="1155">
        <v>0.435</v>
      </c>
      <c r="E6" s="1155">
        <v>1.44</v>
      </c>
      <c r="F6" s="1155">
        <v>1.51</v>
      </c>
      <c r="G6" s="1155">
        <v>1.9350000000000001</v>
      </c>
      <c r="H6" s="1155">
        <v>0.6</v>
      </c>
      <c r="I6" s="1155">
        <v>1.5149999999999999</v>
      </c>
      <c r="J6" s="1155">
        <v>0.65500000000000003</v>
      </c>
      <c r="K6" s="1155">
        <v>2.52</v>
      </c>
      <c r="L6" s="1155">
        <v>2.2999999999999998</v>
      </c>
      <c r="M6" s="1155">
        <v>3.125</v>
      </c>
      <c r="N6" s="1155">
        <v>5.21</v>
      </c>
      <c r="O6" s="1155">
        <v>1.9550000000000001</v>
      </c>
      <c r="P6" s="1155">
        <v>1.915</v>
      </c>
      <c r="Q6" s="1155">
        <v>2.52</v>
      </c>
      <c r="R6" s="1155">
        <v>2.7349999999999999</v>
      </c>
      <c r="S6" s="1155">
        <v>0.71499999999999997</v>
      </c>
      <c r="T6" s="1155">
        <v>1.83</v>
      </c>
      <c r="U6" s="1155">
        <v>2.75</v>
      </c>
      <c r="V6" s="1155">
        <v>2.21</v>
      </c>
      <c r="W6" s="1155">
        <v>1.855</v>
      </c>
      <c r="X6" s="1155">
        <v>1.69</v>
      </c>
      <c r="Y6" s="1155">
        <v>1.58</v>
      </c>
      <c r="Z6" s="1155">
        <v>2.44</v>
      </c>
      <c r="AA6" s="1155">
        <v>3</v>
      </c>
      <c r="AB6" s="1155">
        <v>2.4649999999999999</v>
      </c>
      <c r="AC6" s="1155">
        <v>3.22</v>
      </c>
      <c r="AD6" s="1155">
        <v>1.5</v>
      </c>
      <c r="AE6" s="1155">
        <v>4.0250000000000004</v>
      </c>
      <c r="AF6" s="1155">
        <v>0.45</v>
      </c>
      <c r="AG6" s="1155">
        <v>2.79</v>
      </c>
      <c r="AH6" s="1155">
        <v>4.1349999999999998</v>
      </c>
      <c r="AI6" s="1155">
        <v>3.75</v>
      </c>
      <c r="AJ6" s="1155">
        <v>0.995</v>
      </c>
      <c r="AK6" s="1155">
        <v>2.72</v>
      </c>
      <c r="AL6" s="1155">
        <v>5.14</v>
      </c>
      <c r="AM6" s="1155">
        <v>5.25</v>
      </c>
    </row>
    <row r="7" spans="1:39" s="1152" customFormat="1" x14ac:dyDescent="0.2">
      <c r="A7" s="1154" t="s">
        <v>1302</v>
      </c>
      <c r="B7" s="1155">
        <v>26.452000000000002</v>
      </c>
      <c r="C7" s="1155">
        <v>23.646000000000001</v>
      </c>
      <c r="D7" s="1155">
        <v>23.692</v>
      </c>
      <c r="E7" s="1155">
        <v>21.367000000000001</v>
      </c>
      <c r="F7" s="1155">
        <v>20.385000000000002</v>
      </c>
      <c r="G7" s="1155">
        <v>19.486000000000001</v>
      </c>
      <c r="H7" s="1155">
        <v>19.071999999999999</v>
      </c>
      <c r="I7" s="1155">
        <v>18.984000000000002</v>
      </c>
      <c r="J7" s="1155">
        <v>17.885999999999999</v>
      </c>
      <c r="K7" s="1155">
        <v>16.798999999999999</v>
      </c>
      <c r="L7" s="1155">
        <v>15.637</v>
      </c>
      <c r="M7" s="1155">
        <v>14.555</v>
      </c>
      <c r="N7" s="1155">
        <v>18.803000000000001</v>
      </c>
      <c r="O7" s="1155">
        <v>19.762</v>
      </c>
      <c r="P7" s="1155">
        <v>18.594000000000001</v>
      </c>
      <c r="Q7" s="1155">
        <v>19.379000000000001</v>
      </c>
      <c r="R7" s="1155">
        <v>21.831</v>
      </c>
      <c r="S7" s="1155">
        <v>21.521000000000001</v>
      </c>
      <c r="T7" s="1155">
        <v>22.492000000000001</v>
      </c>
      <c r="U7" s="1155">
        <v>23.021000000000001</v>
      </c>
      <c r="V7" s="1155">
        <v>23.350999999999999</v>
      </c>
      <c r="W7" s="1155">
        <v>23.984000000000002</v>
      </c>
      <c r="X7" s="1155">
        <v>28.257999999999999</v>
      </c>
      <c r="Y7" s="1155">
        <v>27.474</v>
      </c>
      <c r="Z7" s="1155">
        <v>26.777999999999999</v>
      </c>
      <c r="AA7" s="1155">
        <v>27.8</v>
      </c>
      <c r="AB7" s="1155">
        <v>29.215</v>
      </c>
      <c r="AC7" s="1155">
        <v>28.529</v>
      </c>
      <c r="AD7" s="1155">
        <v>27.895</v>
      </c>
      <c r="AE7" s="1155">
        <v>33.948</v>
      </c>
      <c r="AF7" s="1155">
        <v>33.463999999999999</v>
      </c>
      <c r="AG7" s="1155">
        <v>32.549999999999997</v>
      </c>
      <c r="AH7" s="1155">
        <v>31.286999999999999</v>
      </c>
      <c r="AI7" s="1155">
        <v>30.443000000000001</v>
      </c>
      <c r="AJ7" s="1155">
        <v>39.880000000000003</v>
      </c>
      <c r="AK7" s="1155">
        <v>37.551000000000002</v>
      </c>
      <c r="AL7" s="1155">
        <v>39.048999999999999</v>
      </c>
      <c r="AM7" s="1155">
        <v>49.735999999999997</v>
      </c>
    </row>
    <row r="8" spans="1:39" s="1152" customFormat="1" x14ac:dyDescent="0.2">
      <c r="A8" s="1154" t="s">
        <v>1303</v>
      </c>
      <c r="B8" s="1155">
        <v>0.184</v>
      </c>
      <c r="C8" s="1155">
        <v>0.80500000000000005</v>
      </c>
      <c r="D8" s="1155">
        <v>0.82499999999999996</v>
      </c>
      <c r="E8" s="1155">
        <v>0.67600000000000005</v>
      </c>
      <c r="F8" s="1155">
        <v>0.79100000000000004</v>
      </c>
      <c r="G8" s="1155">
        <v>0.86099999999999999</v>
      </c>
      <c r="H8" s="1155">
        <v>0.38100000000000001</v>
      </c>
      <c r="I8" s="1155">
        <v>0.189</v>
      </c>
      <c r="J8" s="1155">
        <v>0.48599999999999999</v>
      </c>
      <c r="K8" s="1155">
        <v>0.02</v>
      </c>
      <c r="L8" s="1155">
        <v>0.06</v>
      </c>
      <c r="M8" s="1155">
        <v>2.5000000000000001E-2</v>
      </c>
      <c r="N8" s="1155">
        <v>0.53700000000000003</v>
      </c>
      <c r="O8" s="1155">
        <v>0.73699999999999999</v>
      </c>
      <c r="P8" s="1155">
        <v>0.63900000000000001</v>
      </c>
      <c r="Q8" s="1155">
        <v>3.0000000000000001E-3</v>
      </c>
      <c r="R8" s="1155">
        <v>8.0000000000000002E-3</v>
      </c>
      <c r="S8" s="1155">
        <v>3.0000000000000001E-3</v>
      </c>
      <c r="T8" s="1155">
        <v>0.20899999999999999</v>
      </c>
      <c r="U8" s="1155">
        <v>0.217</v>
      </c>
      <c r="V8" s="1155">
        <v>2.9000000000000001E-2</v>
      </c>
      <c r="W8" s="1155">
        <v>0.4</v>
      </c>
      <c r="X8" s="1155">
        <v>0.41799999999999998</v>
      </c>
      <c r="Y8" s="1155">
        <v>0.435</v>
      </c>
      <c r="Z8" s="1155">
        <v>0.44700000000000001</v>
      </c>
      <c r="AA8" s="1155">
        <v>0.45700000000000002</v>
      </c>
      <c r="AB8" s="1155">
        <v>0.67100000000000004</v>
      </c>
      <c r="AC8" s="1155">
        <v>0</v>
      </c>
      <c r="AD8" s="1155">
        <v>0</v>
      </c>
      <c r="AE8" s="1155">
        <v>0</v>
      </c>
      <c r="AF8" s="1155">
        <v>0</v>
      </c>
      <c r="AG8" s="1155">
        <v>0</v>
      </c>
      <c r="AH8" s="1155">
        <v>0</v>
      </c>
      <c r="AI8" s="1155">
        <v>0</v>
      </c>
      <c r="AJ8" s="1155">
        <v>0</v>
      </c>
      <c r="AK8" s="1155">
        <v>0</v>
      </c>
      <c r="AL8" s="1155">
        <v>0</v>
      </c>
      <c r="AM8" s="1155">
        <v>0</v>
      </c>
    </row>
    <row r="9" spans="1:39" s="1152" customFormat="1" x14ac:dyDescent="0.2">
      <c r="A9" s="1154" t="s">
        <v>1304</v>
      </c>
      <c r="B9" s="1155">
        <v>46.685000000000002</v>
      </c>
      <c r="C9" s="1155">
        <v>52.582000000000001</v>
      </c>
      <c r="D9" s="1155">
        <v>54.433999999999997</v>
      </c>
      <c r="E9" s="1155">
        <v>54.462000000000003</v>
      </c>
      <c r="F9" s="1155">
        <v>55.673000000000002</v>
      </c>
      <c r="G9" s="1155">
        <v>57.164999999999999</v>
      </c>
      <c r="H9" s="1155">
        <v>56.076000000000001</v>
      </c>
      <c r="I9" s="1155">
        <v>56.473999999999997</v>
      </c>
      <c r="J9" s="1155">
        <v>55.194000000000003</v>
      </c>
      <c r="K9" s="1155">
        <v>56.253</v>
      </c>
      <c r="L9" s="1155">
        <v>56.191000000000003</v>
      </c>
      <c r="M9" s="1155">
        <v>57.276000000000003</v>
      </c>
      <c r="N9" s="1155">
        <v>56.79</v>
      </c>
      <c r="O9" s="1155">
        <v>57.514000000000003</v>
      </c>
      <c r="P9" s="1155">
        <v>56.509</v>
      </c>
      <c r="Q9" s="1155">
        <v>55.453000000000003</v>
      </c>
      <c r="R9" s="1155">
        <v>54.036000000000001</v>
      </c>
      <c r="S9" s="1155">
        <v>56.975000000000001</v>
      </c>
      <c r="T9" s="1155">
        <v>56.683999999999997</v>
      </c>
      <c r="U9" s="1155">
        <v>55.447000000000003</v>
      </c>
      <c r="V9" s="1155">
        <v>56.543999999999997</v>
      </c>
      <c r="W9" s="1155">
        <v>60.899000000000001</v>
      </c>
      <c r="X9" s="1155">
        <v>61.453000000000003</v>
      </c>
      <c r="Y9" s="1155">
        <v>63.204000000000001</v>
      </c>
      <c r="Z9" s="1155">
        <v>68.891000000000005</v>
      </c>
      <c r="AA9" s="1155">
        <v>78.424999999999997</v>
      </c>
      <c r="AB9" s="1155">
        <v>77.807000000000002</v>
      </c>
      <c r="AC9" s="1155">
        <v>75.751999999999995</v>
      </c>
      <c r="AD9" s="1155">
        <v>74.347999999999999</v>
      </c>
      <c r="AE9" s="1155">
        <v>75.393000000000001</v>
      </c>
      <c r="AF9" s="1155">
        <v>74.564999999999998</v>
      </c>
      <c r="AG9" s="1155">
        <v>72.590999999999994</v>
      </c>
      <c r="AH9" s="1155">
        <v>74.123999999999995</v>
      </c>
      <c r="AI9" s="1155">
        <v>71.572999999999993</v>
      </c>
      <c r="AJ9" s="1155">
        <v>74.527000000000001</v>
      </c>
      <c r="AK9" s="1155">
        <v>74.387</v>
      </c>
      <c r="AL9" s="1155">
        <v>73.070999999999998</v>
      </c>
      <c r="AM9" s="1155">
        <v>77.31</v>
      </c>
    </row>
    <row r="10" spans="1:39" s="1152" customFormat="1" x14ac:dyDescent="0.2">
      <c r="A10" s="1154" t="s">
        <v>1166</v>
      </c>
      <c r="B10" s="1155">
        <v>6.0179999999999998</v>
      </c>
      <c r="C10" s="1155">
        <v>6.2320000000000002</v>
      </c>
      <c r="D10" s="1155">
        <v>6.2439999999999998</v>
      </c>
      <c r="E10" s="1155">
        <v>6.4260000000000002</v>
      </c>
      <c r="F10" s="1155">
        <v>6.5609999999999999</v>
      </c>
      <c r="G10" s="1155">
        <v>7.05</v>
      </c>
      <c r="H10" s="1155">
        <v>7.1929999999999996</v>
      </c>
      <c r="I10" s="1155">
        <v>7.1130000000000004</v>
      </c>
      <c r="J10" s="1155">
        <v>7.1040000000000001</v>
      </c>
      <c r="K10" s="1155">
        <v>6.5339999999999998</v>
      </c>
      <c r="L10" s="1155">
        <v>6.5620000000000003</v>
      </c>
      <c r="M10" s="1155">
        <v>6.7290000000000001</v>
      </c>
      <c r="N10" s="1155">
        <v>6.7779999999999996</v>
      </c>
      <c r="O10" s="1155">
        <v>6.8179999999999996</v>
      </c>
      <c r="P10" s="1155">
        <v>6.8040000000000003</v>
      </c>
      <c r="Q10" s="1155">
        <v>6.6319999999999997</v>
      </c>
      <c r="R10" s="1155">
        <v>6.6459999999999999</v>
      </c>
      <c r="S10" s="1155">
        <v>6.6059999999999999</v>
      </c>
      <c r="T10" s="1155">
        <v>6.6340000000000003</v>
      </c>
      <c r="U10" s="1155">
        <v>6.6239999999999997</v>
      </c>
      <c r="V10" s="1155">
        <v>6.6529999999999996</v>
      </c>
      <c r="W10" s="1155">
        <v>6.6310000000000002</v>
      </c>
      <c r="X10" s="1155">
        <v>6.64</v>
      </c>
      <c r="Y10" s="1155">
        <v>6.71</v>
      </c>
      <c r="Z10" s="1155">
        <v>6.7350000000000003</v>
      </c>
      <c r="AA10" s="1155">
        <v>6.7329999999999997</v>
      </c>
      <c r="AB10" s="1155">
        <v>6.7839999999999998</v>
      </c>
      <c r="AC10" s="1155">
        <v>6.81</v>
      </c>
      <c r="AD10" s="1155">
        <v>6.8470000000000004</v>
      </c>
      <c r="AE10" s="1155">
        <v>6.907</v>
      </c>
      <c r="AF10" s="1155">
        <v>6.9889999999999999</v>
      </c>
      <c r="AG10" s="1155">
        <v>7.0389999999999997</v>
      </c>
      <c r="AH10" s="1155">
        <v>7.032</v>
      </c>
      <c r="AI10" s="1155">
        <v>7.0720000000000001</v>
      </c>
      <c r="AJ10" s="1155">
        <v>7.1040000000000001</v>
      </c>
      <c r="AK10" s="1155">
        <v>7.274</v>
      </c>
      <c r="AL10" s="1155">
        <v>7.2249999999999996</v>
      </c>
      <c r="AM10" s="1155">
        <v>7.2679999999999998</v>
      </c>
    </row>
    <row r="11" spans="1:39" s="1152" customFormat="1" x14ac:dyDescent="0.2">
      <c r="A11" s="1154" t="s">
        <v>1305</v>
      </c>
      <c r="B11" s="1155">
        <v>6.2E-2</v>
      </c>
      <c r="C11" s="1155">
        <v>0</v>
      </c>
      <c r="D11" s="1155">
        <v>0</v>
      </c>
      <c r="E11" s="1155">
        <v>0</v>
      </c>
      <c r="F11" s="1155">
        <v>0</v>
      </c>
      <c r="G11" s="1155">
        <v>0</v>
      </c>
      <c r="H11" s="1155">
        <v>0</v>
      </c>
      <c r="I11" s="1155">
        <v>0</v>
      </c>
      <c r="J11" s="1155">
        <v>0</v>
      </c>
      <c r="K11" s="1155">
        <v>0</v>
      </c>
      <c r="L11" s="1155">
        <v>0</v>
      </c>
      <c r="M11" s="1155">
        <v>0</v>
      </c>
      <c r="N11" s="1155">
        <v>0</v>
      </c>
      <c r="O11" s="1155">
        <v>0</v>
      </c>
      <c r="P11" s="1155">
        <v>0</v>
      </c>
      <c r="Q11" s="1155">
        <v>0</v>
      </c>
      <c r="R11" s="1155">
        <v>0</v>
      </c>
      <c r="S11" s="1155">
        <v>0</v>
      </c>
      <c r="T11" s="1155">
        <v>0</v>
      </c>
      <c r="U11" s="1155">
        <v>0</v>
      </c>
      <c r="V11" s="1155">
        <v>0</v>
      </c>
      <c r="W11" s="1155">
        <v>0</v>
      </c>
      <c r="X11" s="1155">
        <v>0</v>
      </c>
      <c r="Y11" s="1155">
        <v>0</v>
      </c>
      <c r="Z11" s="1155">
        <v>0</v>
      </c>
      <c r="AA11" s="1155">
        <v>0</v>
      </c>
      <c r="AB11" s="1155">
        <v>0</v>
      </c>
      <c r="AC11" s="1155">
        <v>0</v>
      </c>
      <c r="AD11" s="1155">
        <v>0</v>
      </c>
      <c r="AE11" s="1155">
        <v>0</v>
      </c>
      <c r="AF11" s="1155">
        <v>0</v>
      </c>
      <c r="AG11" s="1155">
        <v>0</v>
      </c>
      <c r="AH11" s="1155">
        <v>0</v>
      </c>
      <c r="AI11" s="1155">
        <v>0</v>
      </c>
      <c r="AJ11" s="1155">
        <v>0</v>
      </c>
      <c r="AK11" s="1155">
        <v>0</v>
      </c>
      <c r="AL11" s="1155">
        <v>0</v>
      </c>
      <c r="AM11" s="1155">
        <v>0</v>
      </c>
    </row>
    <row r="12" spans="1:39" s="1152" customFormat="1" x14ac:dyDescent="0.2">
      <c r="A12" s="1154" t="s">
        <v>1167</v>
      </c>
      <c r="B12" s="1155">
        <v>0.69899999999999995</v>
      </c>
      <c r="C12" s="1155">
        <v>0.84</v>
      </c>
      <c r="D12" s="1155">
        <v>0.875</v>
      </c>
      <c r="E12" s="1155">
        <v>0.83899999999999997</v>
      </c>
      <c r="F12" s="1155">
        <v>0.85199999999999998</v>
      </c>
      <c r="G12" s="1155">
        <v>1.1479999999999999</v>
      </c>
      <c r="H12" s="1155">
        <v>0.79200000000000004</v>
      </c>
      <c r="I12" s="1155">
        <v>0.73199999999999998</v>
      </c>
      <c r="J12" s="1155">
        <v>0.625</v>
      </c>
      <c r="K12" s="1155">
        <v>0.97199999999999998</v>
      </c>
      <c r="L12" s="1155">
        <v>0.98899999999999999</v>
      </c>
      <c r="M12" s="1155">
        <v>1.0580000000000001</v>
      </c>
      <c r="N12" s="1155">
        <v>0.90600000000000003</v>
      </c>
      <c r="O12" s="1155">
        <v>0.88900000000000001</v>
      </c>
      <c r="P12" s="1155">
        <v>0.83599999999999997</v>
      </c>
      <c r="Q12" s="1155">
        <v>0.84599999999999997</v>
      </c>
      <c r="R12" s="1155">
        <v>0.84</v>
      </c>
      <c r="S12" s="1155">
        <v>0.82399999999999995</v>
      </c>
      <c r="T12" s="1155">
        <v>0.83699999999999997</v>
      </c>
      <c r="U12" s="1155">
        <v>0.89300000000000002</v>
      </c>
      <c r="V12" s="1155">
        <v>0.81699999999999995</v>
      </c>
      <c r="W12" s="1155">
        <v>0.77400000000000002</v>
      </c>
      <c r="X12" s="1155">
        <v>1.6779999999999999</v>
      </c>
      <c r="Y12" s="1155">
        <v>0.84799999999999998</v>
      </c>
      <c r="Z12" s="1155">
        <v>0.82199999999999995</v>
      </c>
      <c r="AA12" s="1155">
        <v>0.72299999999999998</v>
      </c>
      <c r="AB12" s="1155">
        <v>1.496</v>
      </c>
      <c r="AC12" s="1155">
        <v>0.85399999999999998</v>
      </c>
      <c r="AD12" s="1155">
        <v>0.75800000000000001</v>
      </c>
      <c r="AE12" s="1155">
        <v>0.80400000000000005</v>
      </c>
      <c r="AF12" s="1155">
        <v>0.84699999999999998</v>
      </c>
      <c r="AG12" s="1155">
        <v>0.82299999999999995</v>
      </c>
      <c r="AH12" s="1155">
        <v>0.84199999999999997</v>
      </c>
      <c r="AI12" s="1155">
        <v>0.89200000000000002</v>
      </c>
      <c r="AJ12" s="1155">
        <v>1.0009999999999999</v>
      </c>
      <c r="AK12" s="1155">
        <v>0.99299999999999999</v>
      </c>
      <c r="AL12" s="1155">
        <v>1.0069999999999999</v>
      </c>
      <c r="AM12" s="1155">
        <v>1.0629999999999999</v>
      </c>
    </row>
    <row r="13" spans="1:39" s="1152" customFormat="1" x14ac:dyDescent="0.2">
      <c r="A13" s="1156" t="s">
        <v>1168</v>
      </c>
      <c r="B13" s="1155">
        <v>155.69300000000001</v>
      </c>
      <c r="C13" s="1155">
        <v>167.75200000000001</v>
      </c>
      <c r="D13" s="1155">
        <v>167.767</v>
      </c>
      <c r="E13" s="1155">
        <v>171.36600000000001</v>
      </c>
      <c r="F13" s="1155">
        <v>178.416</v>
      </c>
      <c r="G13" s="1155">
        <v>180.459</v>
      </c>
      <c r="H13" s="1155">
        <v>188.06100000000001</v>
      </c>
      <c r="I13" s="1155">
        <v>182.47399999999999</v>
      </c>
      <c r="J13" s="1155">
        <v>190.05699999999999</v>
      </c>
      <c r="K13" s="1155">
        <v>196.19800000000001</v>
      </c>
      <c r="L13" s="1155">
        <v>213.625</v>
      </c>
      <c r="M13" s="1155">
        <v>218.422</v>
      </c>
      <c r="N13" s="1155">
        <v>228.08699999999999</v>
      </c>
      <c r="O13" s="1155">
        <v>218.667</v>
      </c>
      <c r="P13" s="1155">
        <v>229.39599999999999</v>
      </c>
      <c r="Q13" s="1155">
        <v>231.64</v>
      </c>
      <c r="R13" s="1155">
        <v>237.71</v>
      </c>
      <c r="S13" s="1155">
        <v>244.667</v>
      </c>
      <c r="T13" s="1155">
        <v>251.38399999999999</v>
      </c>
      <c r="U13" s="1155">
        <v>257.14800000000002</v>
      </c>
      <c r="V13" s="1155">
        <v>262.93599999999998</v>
      </c>
      <c r="W13" s="1155">
        <v>270.39499999999998</v>
      </c>
      <c r="X13" s="1155">
        <v>262.89699999999999</v>
      </c>
      <c r="Y13" s="1155">
        <v>274.47500000000002</v>
      </c>
      <c r="Z13" s="1155">
        <v>281.10500000000002</v>
      </c>
      <c r="AA13" s="1155">
        <v>263.33199999999999</v>
      </c>
      <c r="AB13" s="1155">
        <v>283.08199999999999</v>
      </c>
      <c r="AC13" s="1155">
        <v>293.25599999999997</v>
      </c>
      <c r="AD13" s="1155">
        <v>312.72699999999998</v>
      </c>
      <c r="AE13" s="1155">
        <v>313.91500000000002</v>
      </c>
      <c r="AF13" s="1155">
        <v>318.072</v>
      </c>
      <c r="AG13" s="1155">
        <v>340.77800000000002</v>
      </c>
      <c r="AH13" s="1155">
        <v>351.18299999999999</v>
      </c>
      <c r="AI13" s="1155">
        <v>333.85599999999999</v>
      </c>
      <c r="AJ13" s="1155">
        <v>341.68299999999999</v>
      </c>
      <c r="AK13" s="1155">
        <v>371.42099999999999</v>
      </c>
      <c r="AL13" s="1155">
        <v>369.51600000000002</v>
      </c>
      <c r="AM13" s="1155">
        <v>362.21300000000002</v>
      </c>
    </row>
    <row r="14" spans="1:39" s="1152" customFormat="1" ht="20.100000000000001" customHeight="1" x14ac:dyDescent="0.2">
      <c r="A14" s="1153" t="s">
        <v>379</v>
      </c>
      <c r="B14" s="1155">
        <v>0</v>
      </c>
      <c r="C14" s="1155">
        <v>0</v>
      </c>
      <c r="D14" s="1155">
        <v>0</v>
      </c>
      <c r="E14" s="1155">
        <v>0</v>
      </c>
      <c r="F14" s="1155"/>
      <c r="G14" s="1155">
        <v>0</v>
      </c>
      <c r="H14" s="1155">
        <v>0</v>
      </c>
      <c r="I14" s="1155">
        <v>0</v>
      </c>
      <c r="J14" s="1155">
        <v>0</v>
      </c>
      <c r="K14" s="1155">
        <v>0</v>
      </c>
      <c r="L14" s="1155">
        <v>0</v>
      </c>
      <c r="M14" s="1155"/>
      <c r="N14" s="1155">
        <v>0</v>
      </c>
      <c r="O14" s="1155">
        <v>0</v>
      </c>
      <c r="P14" s="1155">
        <v>0</v>
      </c>
      <c r="Q14" s="1155">
        <v>0</v>
      </c>
      <c r="R14" s="1155">
        <v>0</v>
      </c>
      <c r="S14" s="1155">
        <v>0</v>
      </c>
      <c r="T14" s="1155">
        <v>0</v>
      </c>
      <c r="U14" s="1155">
        <v>0</v>
      </c>
      <c r="V14" s="1155"/>
      <c r="W14" s="1155">
        <v>0</v>
      </c>
      <c r="X14" s="1155">
        <v>0</v>
      </c>
      <c r="Y14" s="1155">
        <v>0</v>
      </c>
      <c r="Z14" s="1155">
        <v>0</v>
      </c>
      <c r="AA14" s="1155">
        <v>0</v>
      </c>
      <c r="AB14" s="1155">
        <v>0</v>
      </c>
      <c r="AC14" s="1155">
        <v>0</v>
      </c>
      <c r="AD14" s="1155">
        <v>0</v>
      </c>
      <c r="AE14" s="1155">
        <v>0</v>
      </c>
      <c r="AF14" s="1155">
        <v>0</v>
      </c>
      <c r="AG14" s="1155">
        <v>0</v>
      </c>
      <c r="AH14" s="1155">
        <v>0</v>
      </c>
      <c r="AI14" s="1155">
        <v>0</v>
      </c>
      <c r="AJ14" s="1155">
        <v>0</v>
      </c>
      <c r="AK14" s="1155">
        <v>0</v>
      </c>
      <c r="AL14" s="1155">
        <v>0</v>
      </c>
      <c r="AM14" s="1155">
        <v>0</v>
      </c>
    </row>
    <row r="15" spans="1:39" s="1152" customFormat="1" x14ac:dyDescent="0.2">
      <c r="A15" s="1157" t="s">
        <v>1182</v>
      </c>
      <c r="B15" s="1155">
        <v>31.497</v>
      </c>
      <c r="C15" s="1155">
        <v>41.533000000000001</v>
      </c>
      <c r="D15" s="1155">
        <v>36.401000000000003</v>
      </c>
      <c r="E15" s="1155">
        <v>35.780999999999999</v>
      </c>
      <c r="F15" s="1155">
        <v>33.972999999999999</v>
      </c>
      <c r="G15" s="1155">
        <v>38.944000000000003</v>
      </c>
      <c r="H15" s="1155">
        <v>42.982999999999997</v>
      </c>
      <c r="I15" s="1155">
        <v>36.353999999999999</v>
      </c>
      <c r="J15" s="1155">
        <v>37.591000000000001</v>
      </c>
      <c r="K15" s="1155">
        <v>46.124000000000002</v>
      </c>
      <c r="L15" s="1155">
        <v>42.661999999999999</v>
      </c>
      <c r="M15" s="1155">
        <v>48.274999999999999</v>
      </c>
      <c r="N15" s="1155">
        <v>55.640999999999998</v>
      </c>
      <c r="O15" s="1155">
        <v>51.35</v>
      </c>
      <c r="P15" s="1155">
        <v>46.173000000000002</v>
      </c>
      <c r="Q15" s="1155">
        <v>51.6</v>
      </c>
      <c r="R15" s="1155">
        <v>45.686999999999998</v>
      </c>
      <c r="S15" s="1155">
        <v>49.338999999999999</v>
      </c>
      <c r="T15" s="1155">
        <v>47.878999999999998</v>
      </c>
      <c r="U15" s="1155">
        <v>56.625999999999998</v>
      </c>
      <c r="V15" s="1155">
        <v>56.965000000000003</v>
      </c>
      <c r="W15" s="1155">
        <v>64.262</v>
      </c>
      <c r="X15" s="1155">
        <v>60.917000000000002</v>
      </c>
      <c r="Y15" s="1155">
        <v>65.995000000000005</v>
      </c>
      <c r="Z15" s="1155">
        <v>67.981999999999999</v>
      </c>
      <c r="AA15" s="1155">
        <v>59.344999999999999</v>
      </c>
      <c r="AB15" s="1155">
        <v>68.504000000000005</v>
      </c>
      <c r="AC15" s="1155">
        <v>71.994</v>
      </c>
      <c r="AD15" s="1155">
        <v>79.188000000000002</v>
      </c>
      <c r="AE15" s="1155">
        <v>79.768000000000001</v>
      </c>
      <c r="AF15" s="1155">
        <v>79.718000000000004</v>
      </c>
      <c r="AG15" s="1155">
        <v>89.71</v>
      </c>
      <c r="AH15" s="1155">
        <v>97.259</v>
      </c>
      <c r="AI15" s="1155">
        <v>91.703999999999994</v>
      </c>
      <c r="AJ15" s="1155">
        <v>90.076999999999998</v>
      </c>
      <c r="AK15" s="1155">
        <v>99.816000000000003</v>
      </c>
      <c r="AL15" s="1155">
        <v>98.38</v>
      </c>
      <c r="AM15" s="1155">
        <v>92.191999999999993</v>
      </c>
    </row>
    <row r="16" spans="1:39" s="1152" customFormat="1" x14ac:dyDescent="0.2">
      <c r="A16" s="1157" t="s">
        <v>1183</v>
      </c>
      <c r="B16" s="1155">
        <v>70.201999999999998</v>
      </c>
      <c r="C16" s="1155">
        <v>72.882999999999996</v>
      </c>
      <c r="D16" s="1155">
        <v>79.456000000000003</v>
      </c>
      <c r="E16" s="1155">
        <v>82.350999999999999</v>
      </c>
      <c r="F16" s="1155">
        <v>88.510999999999996</v>
      </c>
      <c r="G16" s="1155">
        <v>86.728999999999999</v>
      </c>
      <c r="H16" s="1155">
        <v>91.176000000000002</v>
      </c>
      <c r="I16" s="1155">
        <v>93.582999999999998</v>
      </c>
      <c r="J16" s="1155">
        <v>97.963999999999999</v>
      </c>
      <c r="K16" s="1155">
        <v>98.363</v>
      </c>
      <c r="L16" s="1155">
        <v>118.45099999999999</v>
      </c>
      <c r="M16" s="1155">
        <v>117.95699999999999</v>
      </c>
      <c r="N16" s="1155">
        <v>120.758</v>
      </c>
      <c r="O16" s="1155">
        <v>116.404</v>
      </c>
      <c r="P16" s="1155">
        <v>131.37</v>
      </c>
      <c r="Q16" s="1155">
        <v>129.11099999999999</v>
      </c>
      <c r="R16" s="1155">
        <v>137.18600000000001</v>
      </c>
      <c r="S16" s="1155">
        <v>141.21600000000001</v>
      </c>
      <c r="T16" s="1155">
        <v>148.667</v>
      </c>
      <c r="U16" s="1155">
        <v>145.876</v>
      </c>
      <c r="V16" s="1155">
        <v>150.66900000000001</v>
      </c>
      <c r="W16" s="1155">
        <v>147.035</v>
      </c>
      <c r="X16" s="1155">
        <v>142.23599999999999</v>
      </c>
      <c r="Y16" s="1155">
        <v>148.46</v>
      </c>
      <c r="Z16" s="1155">
        <v>153.21799999999999</v>
      </c>
      <c r="AA16" s="1155">
        <v>144.91999999999999</v>
      </c>
      <c r="AB16" s="1155">
        <v>156.37799999999999</v>
      </c>
      <c r="AC16" s="1155">
        <v>163.50200000000001</v>
      </c>
      <c r="AD16" s="1155">
        <v>178.38800000000001</v>
      </c>
      <c r="AE16" s="1155">
        <v>179.488</v>
      </c>
      <c r="AF16" s="1155">
        <v>183.667</v>
      </c>
      <c r="AG16" s="1155">
        <v>196.858</v>
      </c>
      <c r="AH16" s="1155">
        <v>190.303</v>
      </c>
      <c r="AI16" s="1155">
        <v>175.55799999999999</v>
      </c>
      <c r="AJ16" s="1155">
        <v>184.09100000000001</v>
      </c>
      <c r="AK16" s="1155">
        <v>201.791</v>
      </c>
      <c r="AL16" s="1155">
        <v>199.53</v>
      </c>
      <c r="AM16" s="1155">
        <v>197.006</v>
      </c>
    </row>
    <row r="17" spans="1:39" s="1152" customFormat="1" x14ac:dyDescent="0.2">
      <c r="A17" s="1157" t="s">
        <v>1306</v>
      </c>
      <c r="B17" s="1155">
        <v>30.1</v>
      </c>
      <c r="C17" s="1155">
        <v>29.779</v>
      </c>
      <c r="D17" s="1155">
        <v>28.719000000000001</v>
      </c>
      <c r="E17" s="1155">
        <v>30.193999999999999</v>
      </c>
      <c r="F17" s="1155">
        <v>30.835999999999999</v>
      </c>
      <c r="G17" s="1155">
        <v>30.855</v>
      </c>
      <c r="H17" s="1155">
        <v>28.699000000000002</v>
      </c>
      <c r="I17" s="1155">
        <v>27.687999999999999</v>
      </c>
      <c r="J17" s="1155">
        <v>28.585000000000001</v>
      </c>
      <c r="K17" s="1155">
        <v>27.22</v>
      </c>
      <c r="L17" s="1155">
        <v>27.715</v>
      </c>
      <c r="M17" s="1155">
        <v>27.486000000000001</v>
      </c>
      <c r="N17" s="1155">
        <v>27.265999999999998</v>
      </c>
      <c r="O17" s="1155">
        <v>25.981000000000002</v>
      </c>
      <c r="P17" s="1155">
        <v>26.091999999999999</v>
      </c>
      <c r="Q17" s="1155">
        <v>26.507000000000001</v>
      </c>
      <c r="R17" s="1155">
        <v>29.568000000000001</v>
      </c>
      <c r="S17" s="1155">
        <v>29.271999999999998</v>
      </c>
      <c r="T17" s="1155">
        <v>28.934000000000001</v>
      </c>
      <c r="U17" s="1155">
        <v>28.847000000000001</v>
      </c>
      <c r="V17" s="1155">
        <v>28.818000000000001</v>
      </c>
      <c r="W17" s="1155">
        <v>31.869</v>
      </c>
      <c r="X17" s="1155">
        <v>31.472999999999999</v>
      </c>
      <c r="Y17" s="1155">
        <v>31.751000000000001</v>
      </c>
      <c r="Z17" s="1155">
        <v>30.899000000000001</v>
      </c>
      <c r="AA17" s="1155">
        <v>29.306999999999999</v>
      </c>
      <c r="AB17" s="1155">
        <v>27.745999999999999</v>
      </c>
      <c r="AC17" s="1155">
        <v>27.608000000000001</v>
      </c>
      <c r="AD17" s="1155">
        <v>24.561</v>
      </c>
      <c r="AE17" s="1155">
        <v>24.35</v>
      </c>
      <c r="AF17" s="1155">
        <v>24.981999999999999</v>
      </c>
      <c r="AG17" s="1155">
        <v>25.163</v>
      </c>
      <c r="AH17" s="1155">
        <v>25.193000000000001</v>
      </c>
      <c r="AI17" s="1155">
        <v>24.094000000000001</v>
      </c>
      <c r="AJ17" s="1155">
        <v>25.550999999999998</v>
      </c>
      <c r="AK17" s="1155">
        <v>26.71</v>
      </c>
      <c r="AL17" s="1155">
        <v>26.715</v>
      </c>
      <c r="AM17" s="1155">
        <v>26.353999999999999</v>
      </c>
    </row>
    <row r="18" spans="1:39" s="1152" customFormat="1" x14ac:dyDescent="0.2">
      <c r="A18" s="1157" t="s">
        <v>1186</v>
      </c>
      <c r="B18" s="1155">
        <v>0.73899999999999999</v>
      </c>
      <c r="C18" s="1155">
        <v>0.63400000000000001</v>
      </c>
      <c r="D18" s="1155">
        <v>0.61599999999999999</v>
      </c>
      <c r="E18" s="1155">
        <v>0.65100000000000002</v>
      </c>
      <c r="F18" s="1155">
        <v>0.79400000000000004</v>
      </c>
      <c r="G18" s="1155">
        <v>0.72399999999999998</v>
      </c>
      <c r="H18" s="1155">
        <v>1.38</v>
      </c>
      <c r="I18" s="1155">
        <v>1.4319999999999999</v>
      </c>
      <c r="J18" s="1155">
        <v>2.0680000000000001</v>
      </c>
      <c r="K18" s="1155">
        <v>0.63500000000000001</v>
      </c>
      <c r="L18" s="1155">
        <v>0.66200000000000003</v>
      </c>
      <c r="M18" s="1155">
        <v>0.70399999999999996</v>
      </c>
      <c r="N18" s="1155">
        <v>0.68400000000000005</v>
      </c>
      <c r="O18" s="1155">
        <v>0.59699999999999998</v>
      </c>
      <c r="P18" s="1155">
        <v>0.70899999999999996</v>
      </c>
      <c r="Q18" s="1155">
        <v>0.75600000000000001</v>
      </c>
      <c r="R18" s="1155">
        <v>0.78</v>
      </c>
      <c r="S18" s="1155">
        <v>0.63600000000000001</v>
      </c>
      <c r="T18" s="1155">
        <v>0.67100000000000004</v>
      </c>
      <c r="U18" s="1155">
        <v>0.73499999999999999</v>
      </c>
      <c r="V18" s="1155">
        <v>0.84499999999999997</v>
      </c>
      <c r="W18" s="1155">
        <v>0.76300000000000001</v>
      </c>
      <c r="X18" s="1155">
        <v>0.81</v>
      </c>
      <c r="Y18" s="1155">
        <v>0.83499999999999996</v>
      </c>
      <c r="Z18" s="1155">
        <v>0.86</v>
      </c>
      <c r="AA18" s="1155">
        <v>0.64500000000000002</v>
      </c>
      <c r="AB18" s="1155">
        <v>0.70399999999999996</v>
      </c>
      <c r="AC18" s="1155">
        <v>0.79800000000000004</v>
      </c>
      <c r="AD18" s="1155">
        <v>0.92400000000000004</v>
      </c>
      <c r="AE18" s="1155">
        <v>0.24</v>
      </c>
      <c r="AF18" s="1155">
        <v>0.30199999999999999</v>
      </c>
      <c r="AG18" s="1155">
        <v>0.33500000000000002</v>
      </c>
      <c r="AH18" s="1155">
        <v>6.8529999999999998</v>
      </c>
      <c r="AI18" s="1155">
        <v>6.6479999999999997</v>
      </c>
      <c r="AJ18" s="1155">
        <v>10.241</v>
      </c>
      <c r="AK18" s="1155">
        <v>11.025</v>
      </c>
      <c r="AL18" s="1155">
        <v>11.085000000000001</v>
      </c>
      <c r="AM18" s="1155">
        <v>10.768000000000001</v>
      </c>
    </row>
    <row r="19" spans="1:39" s="1152" customFormat="1" x14ac:dyDescent="0.2">
      <c r="A19" s="1158" t="s">
        <v>1307</v>
      </c>
      <c r="B19" s="1155">
        <v>132.53800000000001</v>
      </c>
      <c r="C19" s="1155">
        <v>144.82900000000001</v>
      </c>
      <c r="D19" s="1155">
        <v>145.19200000000001</v>
      </c>
      <c r="E19" s="1155">
        <v>148.97800000000001</v>
      </c>
      <c r="F19" s="1155">
        <v>154.114</v>
      </c>
      <c r="G19" s="1155">
        <v>157.25200000000001</v>
      </c>
      <c r="H19" s="1155">
        <v>164.238</v>
      </c>
      <c r="I19" s="1155">
        <v>159.05699999999999</v>
      </c>
      <c r="J19" s="1155">
        <v>166.208</v>
      </c>
      <c r="K19" s="1155">
        <v>172.34200000000001</v>
      </c>
      <c r="L19" s="1155">
        <v>189.49</v>
      </c>
      <c r="M19" s="1155">
        <v>194.422</v>
      </c>
      <c r="N19" s="1155">
        <v>204.34899999999999</v>
      </c>
      <c r="O19" s="1155">
        <v>194.33199999999999</v>
      </c>
      <c r="P19" s="1155">
        <v>204.34399999999999</v>
      </c>
      <c r="Q19" s="1155">
        <v>207.97399999999999</v>
      </c>
      <c r="R19" s="1155">
        <v>213.221</v>
      </c>
      <c r="S19" s="1155">
        <v>220.46299999999999</v>
      </c>
      <c r="T19" s="1155">
        <v>226.15100000000001</v>
      </c>
      <c r="U19" s="1155">
        <v>232.084</v>
      </c>
      <c r="V19" s="1155">
        <v>237.297</v>
      </c>
      <c r="W19" s="1155">
        <v>243.929</v>
      </c>
      <c r="X19" s="1155">
        <v>235.43600000000001</v>
      </c>
      <c r="Y19" s="1155">
        <v>247.041</v>
      </c>
      <c r="Z19" s="1155">
        <v>252.959</v>
      </c>
      <c r="AA19" s="1155">
        <v>234.21700000000001</v>
      </c>
      <c r="AB19" s="1155">
        <v>253.33199999999999</v>
      </c>
      <c r="AC19" s="1155">
        <v>263.90199999999999</v>
      </c>
      <c r="AD19" s="1155">
        <v>283.06099999999998</v>
      </c>
      <c r="AE19" s="1155">
        <v>283.846</v>
      </c>
      <c r="AF19" s="1155">
        <v>288.66899999999998</v>
      </c>
      <c r="AG19" s="1155">
        <v>312.06599999999997</v>
      </c>
      <c r="AH19" s="1155">
        <v>319.608</v>
      </c>
      <c r="AI19" s="1155">
        <v>298.00400000000002</v>
      </c>
      <c r="AJ19" s="1155">
        <v>309.95999999999998</v>
      </c>
      <c r="AK19" s="1155">
        <v>339.34199999999998</v>
      </c>
      <c r="AL19" s="1155">
        <v>335.71</v>
      </c>
      <c r="AM19" s="1155">
        <v>326.32</v>
      </c>
    </row>
    <row r="20" spans="1:39" s="1152" customFormat="1" x14ac:dyDescent="0.2">
      <c r="A20" s="1154" t="s">
        <v>1308</v>
      </c>
      <c r="B20" s="1155">
        <v>0.68</v>
      </c>
      <c r="C20" s="1155">
        <v>0</v>
      </c>
      <c r="D20" s="1155">
        <v>0</v>
      </c>
      <c r="E20" s="1155">
        <v>0</v>
      </c>
      <c r="F20" s="1155">
        <v>0</v>
      </c>
      <c r="G20" s="1155">
        <v>0</v>
      </c>
      <c r="H20" s="1155">
        <v>0</v>
      </c>
      <c r="I20" s="1155">
        <v>0</v>
      </c>
      <c r="J20" s="1155">
        <v>0</v>
      </c>
      <c r="K20" s="1155"/>
      <c r="L20" s="1155">
        <v>0</v>
      </c>
      <c r="M20" s="1155">
        <v>0</v>
      </c>
      <c r="N20" s="1155">
        <v>0</v>
      </c>
      <c r="O20" s="1155">
        <v>0</v>
      </c>
      <c r="P20" s="1155">
        <v>0</v>
      </c>
      <c r="Q20" s="1155">
        <v>0</v>
      </c>
      <c r="R20" s="1155">
        <v>0</v>
      </c>
      <c r="S20" s="1155">
        <v>0</v>
      </c>
      <c r="T20" s="1155">
        <v>0.35599999999999998</v>
      </c>
      <c r="U20" s="1155">
        <v>0.55800000000000005</v>
      </c>
      <c r="V20" s="1155">
        <v>0.70699999999999996</v>
      </c>
      <c r="W20" s="1155">
        <v>0.97</v>
      </c>
      <c r="X20" s="1155">
        <v>1.095</v>
      </c>
      <c r="Y20" s="1155">
        <v>1.4670000000000001</v>
      </c>
      <c r="Z20" s="1155">
        <v>0.97099999999999997</v>
      </c>
      <c r="AA20" s="1155">
        <v>0</v>
      </c>
      <c r="AB20" s="1155">
        <v>0</v>
      </c>
      <c r="AC20" s="1155">
        <v>0.79700000000000004</v>
      </c>
      <c r="AD20" s="1155">
        <v>0</v>
      </c>
      <c r="AE20" s="1155">
        <v>0.19600000000000001</v>
      </c>
      <c r="AF20" s="1155">
        <v>0</v>
      </c>
      <c r="AG20" s="1155">
        <v>0</v>
      </c>
      <c r="AH20" s="1155">
        <v>0</v>
      </c>
      <c r="AI20" s="1155">
        <v>0</v>
      </c>
      <c r="AJ20" s="1155">
        <v>0</v>
      </c>
      <c r="AK20" s="1155">
        <v>0</v>
      </c>
      <c r="AL20" s="1155">
        <v>0</v>
      </c>
      <c r="AM20" s="1155">
        <v>0</v>
      </c>
    </row>
    <row r="21" spans="1:39" s="1152" customFormat="1" x14ac:dyDescent="0.2">
      <c r="A21" s="1154" t="s">
        <v>1309</v>
      </c>
      <c r="B21" s="1155">
        <v>0</v>
      </c>
      <c r="C21" s="1155">
        <v>0.189</v>
      </c>
      <c r="D21" s="1155">
        <v>0.46500000000000002</v>
      </c>
      <c r="E21" s="1155">
        <v>0.22600000000000001</v>
      </c>
      <c r="F21" s="1155">
        <v>0.371</v>
      </c>
      <c r="G21" s="1155">
        <v>0.33600000000000002</v>
      </c>
      <c r="H21" s="1155">
        <v>9.2999999999999999E-2</v>
      </c>
      <c r="I21" s="1155">
        <v>0.215</v>
      </c>
      <c r="J21" s="1155">
        <v>0.35399999999999998</v>
      </c>
      <c r="K21" s="1155">
        <v>0.6</v>
      </c>
      <c r="L21" s="1155">
        <v>0.34200000000000003</v>
      </c>
      <c r="M21" s="1155">
        <v>0.34399999999999997</v>
      </c>
      <c r="N21" s="1155">
        <v>0.17799999999999999</v>
      </c>
      <c r="O21" s="1155">
        <v>0.40799999999999997</v>
      </c>
      <c r="P21" s="1155">
        <v>0.25800000000000001</v>
      </c>
      <c r="Q21" s="1155">
        <v>0</v>
      </c>
      <c r="R21" s="1155">
        <v>0.24</v>
      </c>
      <c r="S21" s="1155">
        <v>0.188</v>
      </c>
      <c r="T21" s="1155">
        <v>0</v>
      </c>
      <c r="U21" s="1155">
        <v>0</v>
      </c>
      <c r="V21" s="1155">
        <v>0</v>
      </c>
      <c r="W21" s="1155">
        <v>0</v>
      </c>
      <c r="X21" s="1155">
        <v>0</v>
      </c>
      <c r="Y21" s="1155">
        <v>0</v>
      </c>
      <c r="Z21" s="1155">
        <v>0</v>
      </c>
      <c r="AA21" s="1155">
        <v>1.345</v>
      </c>
      <c r="AB21" s="1155">
        <v>1.7929999999999999</v>
      </c>
      <c r="AC21" s="1155">
        <v>0</v>
      </c>
      <c r="AD21" s="1155">
        <v>0</v>
      </c>
      <c r="AE21" s="1155">
        <v>0</v>
      </c>
      <c r="AF21" s="1155">
        <v>0</v>
      </c>
      <c r="AG21" s="1155">
        <v>0</v>
      </c>
      <c r="AH21" s="1155">
        <v>0</v>
      </c>
      <c r="AI21" s="1155">
        <v>0</v>
      </c>
      <c r="AJ21" s="1155">
        <v>0</v>
      </c>
      <c r="AK21" s="1155">
        <v>0</v>
      </c>
      <c r="AL21" s="1155">
        <v>0</v>
      </c>
      <c r="AM21" s="1155">
        <v>0</v>
      </c>
    </row>
    <row r="22" spans="1:39" s="1152" customFormat="1" x14ac:dyDescent="0.2">
      <c r="A22" s="1154" t="s">
        <v>1310</v>
      </c>
      <c r="B22" s="1155">
        <v>6.28</v>
      </c>
      <c r="C22" s="1155">
        <v>6.3230000000000004</v>
      </c>
      <c r="D22" s="1155">
        <v>5.4009999999999998</v>
      </c>
      <c r="E22" s="1155">
        <v>5.6529999999999996</v>
      </c>
      <c r="F22" s="1155">
        <v>7.085</v>
      </c>
      <c r="G22" s="1155">
        <v>5.859</v>
      </c>
      <c r="H22" s="1155">
        <v>6.165</v>
      </c>
      <c r="I22" s="1155">
        <v>6.07</v>
      </c>
      <c r="J22" s="1155">
        <v>6.1779999999999999</v>
      </c>
      <c r="K22" s="1155">
        <v>5.4790000000000001</v>
      </c>
      <c r="L22" s="1155">
        <v>5.6</v>
      </c>
      <c r="M22" s="1155">
        <v>6.1059999999999999</v>
      </c>
      <c r="N22" s="1155">
        <v>5.867</v>
      </c>
      <c r="O22" s="1155">
        <v>5.6360000000000001</v>
      </c>
      <c r="P22" s="1155">
        <v>5.9340000000000002</v>
      </c>
      <c r="Q22" s="1155">
        <v>5.8869999999999996</v>
      </c>
      <c r="R22" s="1155">
        <v>6.22</v>
      </c>
      <c r="S22" s="1155">
        <v>5.9349999999999996</v>
      </c>
      <c r="T22" s="1155">
        <v>6.1760000000000002</v>
      </c>
      <c r="U22" s="1155">
        <v>5.9950000000000001</v>
      </c>
      <c r="V22" s="1155">
        <v>6.0720000000000001</v>
      </c>
      <c r="W22" s="1155">
        <v>6.1020000000000003</v>
      </c>
      <c r="X22" s="1155">
        <v>6.258</v>
      </c>
      <c r="Y22" s="1155">
        <v>6.4580000000000002</v>
      </c>
      <c r="Z22" s="1155">
        <v>6.649</v>
      </c>
      <c r="AA22" s="1155">
        <v>6.806</v>
      </c>
      <c r="AB22" s="1155">
        <v>6.7590000000000003</v>
      </c>
      <c r="AC22" s="1155">
        <v>7.0540000000000003</v>
      </c>
      <c r="AD22" s="1155">
        <v>7.516</v>
      </c>
      <c r="AE22" s="1155">
        <v>7.4710000000000001</v>
      </c>
      <c r="AF22" s="1155">
        <v>7.3419999999999996</v>
      </c>
      <c r="AG22" s="1155">
        <v>7.0890000000000004</v>
      </c>
      <c r="AH22" s="1155">
        <v>8.2759999999999998</v>
      </c>
      <c r="AI22" s="1155">
        <v>11.526999999999999</v>
      </c>
      <c r="AJ22" s="1155">
        <v>8.3659999999999997</v>
      </c>
      <c r="AK22" s="1155">
        <v>8.4879999999999995</v>
      </c>
      <c r="AL22" s="1155">
        <v>8.4890000000000008</v>
      </c>
      <c r="AM22" s="1155">
        <v>8.3670000000000009</v>
      </c>
    </row>
    <row r="23" spans="1:39" s="1152" customFormat="1" x14ac:dyDescent="0.2">
      <c r="A23" s="1154" t="s">
        <v>1311</v>
      </c>
      <c r="B23" s="1155">
        <v>16.187000000000001</v>
      </c>
      <c r="C23" s="1155">
        <v>16.411000000000001</v>
      </c>
      <c r="D23" s="1155">
        <v>16.709</v>
      </c>
      <c r="E23" s="1155">
        <v>16.509</v>
      </c>
      <c r="F23" s="1155">
        <v>16.846</v>
      </c>
      <c r="G23" s="1155">
        <v>17.021000000000001</v>
      </c>
      <c r="H23" s="1155">
        <v>17.565000000000001</v>
      </c>
      <c r="I23" s="1155">
        <v>17.132000000000001</v>
      </c>
      <c r="J23" s="1155">
        <v>17.317</v>
      </c>
      <c r="K23" s="1155">
        <v>17.777000000000001</v>
      </c>
      <c r="L23" s="1155">
        <v>18.193000000000001</v>
      </c>
      <c r="M23" s="1155">
        <v>17.55</v>
      </c>
      <c r="N23" s="1155">
        <v>17.693000000000001</v>
      </c>
      <c r="O23" s="1155">
        <v>18.291</v>
      </c>
      <c r="P23" s="1155">
        <v>18.86</v>
      </c>
      <c r="Q23" s="1155">
        <v>17.779</v>
      </c>
      <c r="R23" s="1155">
        <v>18.029</v>
      </c>
      <c r="S23" s="1155">
        <v>18.081</v>
      </c>
      <c r="T23" s="1155">
        <v>18.701000000000001</v>
      </c>
      <c r="U23" s="1155">
        <v>18.510999999999999</v>
      </c>
      <c r="V23" s="1155">
        <v>18.86</v>
      </c>
      <c r="W23" s="1155">
        <v>19.393999999999998</v>
      </c>
      <c r="X23" s="1155">
        <v>20.108000000000001</v>
      </c>
      <c r="Y23" s="1155">
        <v>19.509</v>
      </c>
      <c r="Z23" s="1155">
        <v>20.526</v>
      </c>
      <c r="AA23" s="1155">
        <v>20.963999999999999</v>
      </c>
      <c r="AB23" s="1155">
        <v>21.198</v>
      </c>
      <c r="AC23" s="1155">
        <v>21.503</v>
      </c>
      <c r="AD23" s="1155">
        <v>22.15</v>
      </c>
      <c r="AE23" s="1155">
        <v>22.402000000000001</v>
      </c>
      <c r="AF23" s="1155">
        <v>22.061</v>
      </c>
      <c r="AG23" s="1155">
        <v>21.623000000000001</v>
      </c>
      <c r="AH23" s="1155">
        <v>23.298999999999999</v>
      </c>
      <c r="AI23" s="1155">
        <v>24.324999999999999</v>
      </c>
      <c r="AJ23" s="1155">
        <v>23.356999999999999</v>
      </c>
      <c r="AK23" s="1155">
        <v>23.591000000000001</v>
      </c>
      <c r="AL23" s="1155">
        <v>25.317</v>
      </c>
      <c r="AM23" s="1155">
        <v>27.526</v>
      </c>
    </row>
    <row r="24" spans="1:39" s="1161" customFormat="1" ht="20.100000000000001" customHeight="1" x14ac:dyDescent="0.2">
      <c r="A24" s="1159" t="s">
        <v>1180</v>
      </c>
      <c r="B24" s="1160">
        <v>155.69300000000001</v>
      </c>
      <c r="C24" s="1160">
        <v>167.75200000000001</v>
      </c>
      <c r="D24" s="1160">
        <v>167.767</v>
      </c>
      <c r="E24" s="1160">
        <v>171.36600000000001</v>
      </c>
      <c r="F24" s="1160">
        <v>178.416</v>
      </c>
      <c r="G24" s="1160">
        <v>180.459</v>
      </c>
      <c r="H24" s="1160">
        <v>188.06100000000001</v>
      </c>
      <c r="I24" s="1160">
        <v>182.47399999999999</v>
      </c>
      <c r="J24" s="1160">
        <v>190.05699999999999</v>
      </c>
      <c r="K24" s="1160">
        <v>196.19800000000001</v>
      </c>
      <c r="L24" s="1160">
        <v>213.625</v>
      </c>
      <c r="M24" s="1160">
        <v>218.422</v>
      </c>
      <c r="N24" s="1160">
        <v>228.08699999999999</v>
      </c>
      <c r="O24" s="1160">
        <v>218.667</v>
      </c>
      <c r="P24" s="1160">
        <v>229.39599999999999</v>
      </c>
      <c r="Q24" s="1160">
        <v>231.64</v>
      </c>
      <c r="R24" s="1160">
        <v>237.71</v>
      </c>
      <c r="S24" s="1160">
        <v>244.667</v>
      </c>
      <c r="T24" s="1160">
        <v>251.38399999999999</v>
      </c>
      <c r="U24" s="1160">
        <v>257.14800000000002</v>
      </c>
      <c r="V24" s="1160">
        <v>262.93599999999998</v>
      </c>
      <c r="W24" s="1160">
        <v>270.39499999999998</v>
      </c>
      <c r="X24" s="1160">
        <v>262.89699999999999</v>
      </c>
      <c r="Y24" s="1160">
        <v>274.47500000000002</v>
      </c>
      <c r="Z24" s="1160">
        <v>281.10500000000002</v>
      </c>
      <c r="AA24" s="1160">
        <v>263.33199999999999</v>
      </c>
      <c r="AB24" s="1160">
        <v>283.08199999999999</v>
      </c>
      <c r="AC24" s="1160">
        <v>293.25599999999997</v>
      </c>
      <c r="AD24" s="1160">
        <v>312.72699999999998</v>
      </c>
      <c r="AE24" s="1160">
        <v>313.91500000000002</v>
      </c>
      <c r="AF24" s="1160">
        <v>318.072</v>
      </c>
      <c r="AG24" s="1160">
        <v>340.77800000000002</v>
      </c>
      <c r="AH24" s="1160">
        <v>351.18299999999999</v>
      </c>
      <c r="AI24" s="1160">
        <v>333.85599999999999</v>
      </c>
      <c r="AJ24" s="1160">
        <v>341.68299999999999</v>
      </c>
      <c r="AK24" s="1160">
        <v>371.42099999999999</v>
      </c>
      <c r="AL24" s="1160">
        <v>369.51600000000002</v>
      </c>
      <c r="AM24" s="1160">
        <v>362.21300000000002</v>
      </c>
    </row>
    <row r="25" spans="1:39" s="1152" customFormat="1" ht="20.100000000000001" customHeight="1" x14ac:dyDescent="0.2">
      <c r="A25" s="1150" t="s">
        <v>39</v>
      </c>
      <c r="B25" s="1155">
        <v>0</v>
      </c>
      <c r="C25" s="1155">
        <v>0</v>
      </c>
      <c r="D25" s="1155">
        <v>0</v>
      </c>
      <c r="E25" s="1155">
        <v>0</v>
      </c>
      <c r="F25" s="1155">
        <v>0</v>
      </c>
      <c r="G25" s="1155">
        <v>0</v>
      </c>
      <c r="H25" s="1155">
        <v>0</v>
      </c>
      <c r="I25" s="1155">
        <v>0</v>
      </c>
      <c r="J25" s="1155">
        <v>0</v>
      </c>
      <c r="K25" s="1155"/>
      <c r="L25" s="1155">
        <v>0</v>
      </c>
      <c r="M25" s="1155">
        <v>0</v>
      </c>
      <c r="N25" s="1155">
        <v>0</v>
      </c>
      <c r="O25" s="1155">
        <v>0</v>
      </c>
      <c r="P25" s="1155">
        <v>0</v>
      </c>
      <c r="Q25" s="1155">
        <v>0</v>
      </c>
      <c r="R25" s="1155"/>
      <c r="S25" s="1155">
        <v>0</v>
      </c>
      <c r="T25" s="1155"/>
      <c r="U25" s="1155"/>
      <c r="V25" s="1155"/>
      <c r="W25" s="1155">
        <v>0</v>
      </c>
      <c r="X25" s="1155">
        <v>0</v>
      </c>
      <c r="Y25" s="1155">
        <v>0</v>
      </c>
      <c r="Z25" s="1155">
        <v>0</v>
      </c>
      <c r="AA25" s="1155">
        <v>0</v>
      </c>
      <c r="AB25" s="1155">
        <v>0</v>
      </c>
      <c r="AC25" s="1155">
        <v>0</v>
      </c>
      <c r="AD25" s="1155">
        <v>0</v>
      </c>
      <c r="AE25" s="1155"/>
      <c r="AF25" s="1155"/>
      <c r="AG25" s="1155">
        <v>0</v>
      </c>
      <c r="AH25" s="1155">
        <v>0</v>
      </c>
      <c r="AI25" s="1155">
        <v>0</v>
      </c>
      <c r="AJ25" s="1155">
        <v>0</v>
      </c>
      <c r="AK25" s="1155">
        <v>0</v>
      </c>
      <c r="AL25" s="1155">
        <v>0</v>
      </c>
      <c r="AM25" s="1155">
        <v>0</v>
      </c>
    </row>
    <row r="26" spans="1:39" s="1152" customFormat="1" x14ac:dyDescent="0.2">
      <c r="A26" s="1153" t="s">
        <v>378</v>
      </c>
      <c r="B26" s="1155">
        <v>0</v>
      </c>
      <c r="C26" s="1155">
        <v>0</v>
      </c>
      <c r="D26" s="1155">
        <v>0</v>
      </c>
      <c r="E26" s="1155">
        <v>0</v>
      </c>
      <c r="F26" s="1155">
        <v>0</v>
      </c>
      <c r="G26" s="1155">
        <v>0</v>
      </c>
      <c r="H26" s="1155">
        <v>0</v>
      </c>
      <c r="I26" s="1155">
        <v>0</v>
      </c>
      <c r="J26" s="1155">
        <v>0</v>
      </c>
      <c r="K26" s="1155">
        <v>0</v>
      </c>
      <c r="L26" s="1155">
        <v>0</v>
      </c>
      <c r="M26" s="1155">
        <v>0</v>
      </c>
      <c r="N26" s="1155">
        <v>0</v>
      </c>
      <c r="O26" s="1155">
        <v>0</v>
      </c>
      <c r="P26" s="1155">
        <v>0</v>
      </c>
      <c r="Q26" s="1155">
        <v>0</v>
      </c>
      <c r="R26" s="1155">
        <v>0</v>
      </c>
      <c r="S26" s="1155">
        <v>0</v>
      </c>
      <c r="T26" s="1155">
        <v>0</v>
      </c>
      <c r="U26" s="1155">
        <v>0</v>
      </c>
      <c r="V26" s="1155">
        <v>0</v>
      </c>
      <c r="W26" s="1155">
        <v>0</v>
      </c>
      <c r="X26" s="1155">
        <v>0</v>
      </c>
      <c r="Y26" s="1155">
        <v>0</v>
      </c>
      <c r="Z26" s="1155">
        <v>0</v>
      </c>
      <c r="AA26" s="1155">
        <v>0</v>
      </c>
      <c r="AB26" s="1155">
        <v>0</v>
      </c>
      <c r="AC26" s="1155">
        <v>0</v>
      </c>
      <c r="AD26" s="1155">
        <v>0</v>
      </c>
      <c r="AE26" s="1155">
        <v>0</v>
      </c>
      <c r="AF26" s="1155">
        <v>0</v>
      </c>
      <c r="AG26" s="1155">
        <v>0</v>
      </c>
      <c r="AH26" s="1155">
        <v>0</v>
      </c>
      <c r="AI26" s="1155">
        <v>0</v>
      </c>
      <c r="AJ26" s="1155">
        <v>0</v>
      </c>
      <c r="AK26" s="1155">
        <v>0</v>
      </c>
      <c r="AL26" s="1155">
        <v>0</v>
      </c>
      <c r="AM26" s="1155">
        <v>0</v>
      </c>
    </row>
    <row r="27" spans="1:39" s="1152" customFormat="1" x14ac:dyDescent="0.2">
      <c r="A27" s="1154" t="s">
        <v>1300</v>
      </c>
      <c r="B27" s="1155">
        <v>12.815</v>
      </c>
      <c r="C27" s="1155">
        <v>14.023999999999999</v>
      </c>
      <c r="D27" s="1155">
        <v>13.308999999999999</v>
      </c>
      <c r="E27" s="1155">
        <v>15.103999999999999</v>
      </c>
      <c r="F27" s="1155">
        <v>14.787000000000001</v>
      </c>
      <c r="G27" s="1155">
        <v>14.574</v>
      </c>
      <c r="H27" s="1155">
        <v>16.603999999999999</v>
      </c>
      <c r="I27" s="1155">
        <v>15.475</v>
      </c>
      <c r="J27" s="1155">
        <v>16.707999999999998</v>
      </c>
      <c r="K27" s="1155">
        <v>18.007999999999999</v>
      </c>
      <c r="L27" s="1155">
        <v>16.984000000000002</v>
      </c>
      <c r="M27" s="1155">
        <v>18.698</v>
      </c>
      <c r="N27" s="1155">
        <v>18.995000000000001</v>
      </c>
      <c r="O27" s="1155">
        <v>17.009</v>
      </c>
      <c r="P27" s="1155">
        <v>17.46</v>
      </c>
      <c r="Q27" s="1155">
        <v>19.161999999999999</v>
      </c>
      <c r="R27" s="1155">
        <v>15.82</v>
      </c>
      <c r="S27" s="1155">
        <v>16.713000000000001</v>
      </c>
      <c r="T27" s="1155">
        <v>17.523</v>
      </c>
      <c r="U27" s="1155">
        <v>17.074000000000002</v>
      </c>
      <c r="V27" s="1155">
        <v>17.821000000000002</v>
      </c>
      <c r="W27" s="1155">
        <v>17.606000000000002</v>
      </c>
      <c r="X27" s="1155">
        <v>15.798</v>
      </c>
      <c r="Y27" s="1155">
        <v>19.905999999999999</v>
      </c>
      <c r="Z27" s="1155">
        <v>19.856999999999999</v>
      </c>
      <c r="AA27" s="1155">
        <v>18.295000000000002</v>
      </c>
      <c r="AB27" s="1155">
        <v>24.446999999999999</v>
      </c>
      <c r="AC27" s="1155">
        <v>20.859000000000002</v>
      </c>
      <c r="AD27" s="1155">
        <v>20.824000000000002</v>
      </c>
      <c r="AE27" s="1162">
        <v>22.693000000000001</v>
      </c>
      <c r="AF27" s="1155">
        <v>22.541</v>
      </c>
      <c r="AG27" s="1155">
        <v>23.42</v>
      </c>
      <c r="AH27" s="1155">
        <v>24.475000000000001</v>
      </c>
      <c r="AI27" s="1155">
        <v>24.41</v>
      </c>
      <c r="AJ27" s="1155">
        <v>25.936</v>
      </c>
      <c r="AK27" s="1155">
        <v>29.321999999999999</v>
      </c>
      <c r="AL27" s="1155">
        <v>31.100999999999999</v>
      </c>
      <c r="AM27" s="1155">
        <v>27.093</v>
      </c>
    </row>
    <row r="28" spans="1:39" s="1152" customFormat="1" x14ac:dyDescent="0.2">
      <c r="A28" s="1154" t="s">
        <v>1301</v>
      </c>
      <c r="B28" s="1155">
        <v>0</v>
      </c>
      <c r="C28" s="1155">
        <v>0</v>
      </c>
      <c r="D28" s="1155">
        <v>0</v>
      </c>
      <c r="E28" s="1155">
        <v>0</v>
      </c>
      <c r="F28" s="1155">
        <v>0</v>
      </c>
      <c r="G28" s="1155">
        <v>0</v>
      </c>
      <c r="H28" s="1155">
        <v>0</v>
      </c>
      <c r="I28" s="1155">
        <v>0</v>
      </c>
      <c r="J28" s="1155">
        <v>0</v>
      </c>
      <c r="K28" s="1155">
        <v>0</v>
      </c>
      <c r="L28" s="1155">
        <v>0</v>
      </c>
      <c r="M28" s="1155">
        <v>0</v>
      </c>
      <c r="N28" s="1155">
        <v>0</v>
      </c>
      <c r="O28" s="1155">
        <v>0</v>
      </c>
      <c r="P28" s="1155">
        <v>0</v>
      </c>
      <c r="Q28" s="1155">
        <v>0</v>
      </c>
      <c r="R28" s="1155">
        <v>0</v>
      </c>
      <c r="S28" s="1155">
        <v>0</v>
      </c>
      <c r="T28" s="1155">
        <v>0</v>
      </c>
      <c r="U28" s="1155">
        <v>0</v>
      </c>
      <c r="V28" s="1155">
        <v>0</v>
      </c>
      <c r="W28" s="1155">
        <v>0</v>
      </c>
      <c r="X28" s="1155">
        <v>0</v>
      </c>
      <c r="Y28" s="1155">
        <v>0</v>
      </c>
      <c r="Z28" s="1155">
        <v>0</v>
      </c>
      <c r="AA28" s="1155">
        <v>0</v>
      </c>
      <c r="AB28" s="1155">
        <v>0</v>
      </c>
      <c r="AC28" s="1155">
        <v>0</v>
      </c>
      <c r="AD28" s="1155">
        <v>0</v>
      </c>
      <c r="AE28" s="1162">
        <v>0</v>
      </c>
      <c r="AF28" s="1155">
        <v>0</v>
      </c>
      <c r="AG28" s="1155">
        <v>0</v>
      </c>
      <c r="AH28" s="1155">
        <v>0</v>
      </c>
      <c r="AI28" s="1155">
        <v>0</v>
      </c>
      <c r="AJ28" s="1155">
        <v>0</v>
      </c>
      <c r="AK28" s="1155">
        <v>0</v>
      </c>
      <c r="AL28" s="1155">
        <v>0</v>
      </c>
      <c r="AM28" s="1155">
        <v>0</v>
      </c>
    </row>
    <row r="29" spans="1:39" s="1152" customFormat="1" x14ac:dyDescent="0.2">
      <c r="A29" s="1154" t="s">
        <v>1302</v>
      </c>
      <c r="B29" s="1155">
        <v>0</v>
      </c>
      <c r="C29" s="1155">
        <v>0</v>
      </c>
      <c r="D29" s="1155">
        <v>0</v>
      </c>
      <c r="E29" s="1155">
        <v>0</v>
      </c>
      <c r="F29" s="1155">
        <v>0</v>
      </c>
      <c r="G29" s="1155">
        <v>0</v>
      </c>
      <c r="H29" s="1155">
        <v>0</v>
      </c>
      <c r="I29" s="1155">
        <v>0</v>
      </c>
      <c r="J29" s="1155">
        <v>0</v>
      </c>
      <c r="K29" s="1155">
        <v>0</v>
      </c>
      <c r="L29" s="1155">
        <v>0</v>
      </c>
      <c r="M29" s="1155">
        <v>0</v>
      </c>
      <c r="N29" s="1155">
        <v>0</v>
      </c>
      <c r="O29" s="1155">
        <v>0</v>
      </c>
      <c r="P29" s="1155">
        <v>0</v>
      </c>
      <c r="Q29" s="1155">
        <v>0</v>
      </c>
      <c r="R29" s="1155">
        <v>0</v>
      </c>
      <c r="S29" s="1155">
        <v>0</v>
      </c>
      <c r="T29" s="1155">
        <v>0</v>
      </c>
      <c r="U29" s="1155">
        <v>0</v>
      </c>
      <c r="V29" s="1155">
        <v>0</v>
      </c>
      <c r="W29" s="1155">
        <v>0</v>
      </c>
      <c r="X29" s="1155">
        <v>0</v>
      </c>
      <c r="Y29" s="1155">
        <v>0</v>
      </c>
      <c r="Z29" s="1155">
        <v>0</v>
      </c>
      <c r="AA29" s="1155">
        <v>0</v>
      </c>
      <c r="AB29" s="1155">
        <v>0</v>
      </c>
      <c r="AC29" s="1155">
        <v>0</v>
      </c>
      <c r="AD29" s="1155">
        <v>0</v>
      </c>
      <c r="AE29" s="1162">
        <v>0</v>
      </c>
      <c r="AF29" s="1155">
        <v>0</v>
      </c>
      <c r="AG29" s="1155">
        <v>0</v>
      </c>
      <c r="AH29" s="1155">
        <v>0</v>
      </c>
      <c r="AI29" s="1155">
        <v>0</v>
      </c>
      <c r="AJ29" s="1155">
        <v>0</v>
      </c>
      <c r="AK29" s="1155">
        <v>0</v>
      </c>
      <c r="AL29" s="1155">
        <v>0</v>
      </c>
      <c r="AM29" s="1155">
        <v>0</v>
      </c>
    </row>
    <row r="30" spans="1:39" s="1152" customFormat="1" x14ac:dyDescent="0.2">
      <c r="A30" s="1154" t="s">
        <v>1303</v>
      </c>
      <c r="B30" s="1155">
        <v>0</v>
      </c>
      <c r="C30" s="1155">
        <v>0</v>
      </c>
      <c r="D30" s="1155">
        <v>0</v>
      </c>
      <c r="E30" s="1155">
        <v>0</v>
      </c>
      <c r="F30" s="1155">
        <v>0</v>
      </c>
      <c r="G30" s="1155">
        <v>0</v>
      </c>
      <c r="H30" s="1155">
        <v>0</v>
      </c>
      <c r="I30" s="1155">
        <v>0</v>
      </c>
      <c r="J30" s="1155">
        <v>0</v>
      </c>
      <c r="K30" s="1155">
        <v>0</v>
      </c>
      <c r="L30" s="1155">
        <v>0</v>
      </c>
      <c r="M30" s="1155">
        <v>0</v>
      </c>
      <c r="N30" s="1155">
        <v>0</v>
      </c>
      <c r="O30" s="1155">
        <v>0</v>
      </c>
      <c r="P30" s="1155">
        <v>0</v>
      </c>
      <c r="Q30" s="1155">
        <v>0</v>
      </c>
      <c r="R30" s="1155">
        <v>0</v>
      </c>
      <c r="S30" s="1155">
        <v>0</v>
      </c>
      <c r="T30" s="1155">
        <v>0</v>
      </c>
      <c r="U30" s="1155">
        <v>0</v>
      </c>
      <c r="V30" s="1155">
        <v>0</v>
      </c>
      <c r="W30" s="1155">
        <v>0</v>
      </c>
      <c r="X30" s="1155">
        <v>0</v>
      </c>
      <c r="Y30" s="1155">
        <v>0</v>
      </c>
      <c r="Z30" s="1155">
        <v>0</v>
      </c>
      <c r="AA30" s="1155">
        <v>0</v>
      </c>
      <c r="AB30" s="1155">
        <v>0</v>
      </c>
      <c r="AC30" s="1155">
        <v>0</v>
      </c>
      <c r="AD30" s="1155">
        <v>0</v>
      </c>
      <c r="AE30" s="1162">
        <v>0</v>
      </c>
      <c r="AF30" s="1155">
        <v>0</v>
      </c>
      <c r="AG30" s="1155">
        <v>0</v>
      </c>
      <c r="AH30" s="1155">
        <v>0</v>
      </c>
      <c r="AI30" s="1155">
        <v>0</v>
      </c>
      <c r="AJ30" s="1155">
        <v>0</v>
      </c>
      <c r="AK30" s="1155">
        <v>0</v>
      </c>
      <c r="AL30" s="1155">
        <v>0</v>
      </c>
      <c r="AM30" s="1155">
        <v>0</v>
      </c>
    </row>
    <row r="31" spans="1:39" s="1152" customFormat="1" x14ac:dyDescent="0.2">
      <c r="A31" s="1154" t="s">
        <v>1304</v>
      </c>
      <c r="B31" s="1155">
        <v>7.7430000000000003</v>
      </c>
      <c r="C31" s="1155">
        <v>8.4339999999999993</v>
      </c>
      <c r="D31" s="1155">
        <v>7.9119999999999999</v>
      </c>
      <c r="E31" s="1155">
        <v>7.7050000000000001</v>
      </c>
      <c r="F31" s="1155">
        <v>8.0459999999999994</v>
      </c>
      <c r="G31" s="1155">
        <v>7.931</v>
      </c>
      <c r="H31" s="1155">
        <v>7.8540000000000001</v>
      </c>
      <c r="I31" s="1155">
        <v>8.1579999999999995</v>
      </c>
      <c r="J31" s="1155">
        <v>7.9820000000000002</v>
      </c>
      <c r="K31" s="1155">
        <v>8.1270000000000007</v>
      </c>
      <c r="L31" s="1155">
        <v>8.0429999999999993</v>
      </c>
      <c r="M31" s="1155">
        <v>8.1509999999999998</v>
      </c>
      <c r="N31" s="1155">
        <v>8.1430000000000007</v>
      </c>
      <c r="O31" s="1155">
        <v>7.7640000000000002</v>
      </c>
      <c r="P31" s="1155">
        <v>7.6989999999999998</v>
      </c>
      <c r="Q31" s="1155">
        <v>7.4470000000000001</v>
      </c>
      <c r="R31" s="1155">
        <v>7.3620000000000001</v>
      </c>
      <c r="S31" s="1155">
        <v>7.6310000000000002</v>
      </c>
      <c r="T31" s="1155">
        <v>7.149</v>
      </c>
      <c r="U31" s="1155">
        <v>6.9089999999999998</v>
      </c>
      <c r="V31" s="1155">
        <v>6.55</v>
      </c>
      <c r="W31" s="1155">
        <v>7.3140000000000001</v>
      </c>
      <c r="X31" s="1155">
        <v>7.0289999999999999</v>
      </c>
      <c r="Y31" s="1155">
        <v>6.843</v>
      </c>
      <c r="Z31" s="1155">
        <v>7.2249999999999996</v>
      </c>
      <c r="AA31" s="1155">
        <v>8.5259999999999998</v>
      </c>
      <c r="AB31" s="1155">
        <v>8.5030000000000001</v>
      </c>
      <c r="AC31" s="1155">
        <v>8.3550000000000004</v>
      </c>
      <c r="AD31" s="1155">
        <v>8.5069999999999997</v>
      </c>
      <c r="AE31" s="1162">
        <v>8.4670000000000005</v>
      </c>
      <c r="AF31" s="1155">
        <v>8.0079999999999991</v>
      </c>
      <c r="AG31" s="1155">
        <v>7.8890000000000002</v>
      </c>
      <c r="AH31" s="1155">
        <v>8.2479999999999993</v>
      </c>
      <c r="AI31" s="1155">
        <v>9.06</v>
      </c>
      <c r="AJ31" s="1155">
        <v>8.4969999999999999</v>
      </c>
      <c r="AK31" s="1155">
        <v>8.3770000000000007</v>
      </c>
      <c r="AL31" s="1155">
        <v>8.0809999999999995</v>
      </c>
      <c r="AM31" s="1155">
        <v>8.0739999999999998</v>
      </c>
    </row>
    <row r="32" spans="1:39" s="1152" customFormat="1" x14ac:dyDescent="0.2">
      <c r="A32" s="1154" t="s">
        <v>1166</v>
      </c>
      <c r="B32" s="1155">
        <v>0.32100000000000001</v>
      </c>
      <c r="C32" s="1155">
        <v>0.32100000000000001</v>
      </c>
      <c r="D32" s="1155">
        <v>0.32100000000000001</v>
      </c>
      <c r="E32" s="1155">
        <v>0.32100000000000001</v>
      </c>
      <c r="F32" s="1155">
        <v>0.32100000000000001</v>
      </c>
      <c r="G32" s="1155">
        <v>0.34300000000000003</v>
      </c>
      <c r="H32" s="1155">
        <v>0.34399999999999997</v>
      </c>
      <c r="I32" s="1155">
        <v>0.34399999999999997</v>
      </c>
      <c r="J32" s="1155">
        <v>0.29699999999999999</v>
      </c>
      <c r="K32" s="1155">
        <v>0.313</v>
      </c>
      <c r="L32" s="1155">
        <v>0.313</v>
      </c>
      <c r="M32" s="1155">
        <v>0.316</v>
      </c>
      <c r="N32" s="1155">
        <v>0.30199999999999999</v>
      </c>
      <c r="O32" s="1155">
        <v>0.30399999999999999</v>
      </c>
      <c r="P32" s="1155">
        <v>0.30299999999999999</v>
      </c>
      <c r="Q32" s="1155">
        <v>0.30299999999999999</v>
      </c>
      <c r="R32" s="1155">
        <v>0.29899999999999999</v>
      </c>
      <c r="S32" s="1155">
        <v>0.32</v>
      </c>
      <c r="T32" s="1155">
        <v>0.32</v>
      </c>
      <c r="U32" s="1155">
        <v>0.309</v>
      </c>
      <c r="V32" s="1155">
        <v>0.313</v>
      </c>
      <c r="W32" s="1155">
        <v>0.313</v>
      </c>
      <c r="X32" s="1155">
        <v>0.316</v>
      </c>
      <c r="Y32" s="1155">
        <v>0.33500000000000002</v>
      </c>
      <c r="Z32" s="1155">
        <v>0.33800000000000002</v>
      </c>
      <c r="AA32" s="1155">
        <v>0.33800000000000002</v>
      </c>
      <c r="AB32" s="1155">
        <v>0.33900000000000002</v>
      </c>
      <c r="AC32" s="1155">
        <v>0.33900000000000002</v>
      </c>
      <c r="AD32" s="1155">
        <v>0.34100000000000003</v>
      </c>
      <c r="AE32" s="1162">
        <v>0.34699999999999998</v>
      </c>
      <c r="AF32" s="1155">
        <v>0.34799999999999998</v>
      </c>
      <c r="AG32" s="1155">
        <v>0.38700000000000001</v>
      </c>
      <c r="AH32" s="1155">
        <v>0.39100000000000001</v>
      </c>
      <c r="AI32" s="1155">
        <v>0.39</v>
      </c>
      <c r="AJ32" s="1155">
        <v>0.39100000000000001</v>
      </c>
      <c r="AK32" s="1155">
        <v>0.43</v>
      </c>
      <c r="AL32" s="1155">
        <v>0.41199999999999998</v>
      </c>
      <c r="AM32" s="1155">
        <v>0.41599999999999998</v>
      </c>
    </row>
    <row r="33" spans="1:39" s="1152" customFormat="1" x14ac:dyDescent="0.2">
      <c r="A33" s="1154" t="s">
        <v>1305</v>
      </c>
      <c r="B33" s="1155">
        <v>0</v>
      </c>
      <c r="C33" s="1155">
        <v>0</v>
      </c>
      <c r="D33" s="1155">
        <v>0</v>
      </c>
      <c r="E33" s="1155">
        <v>0</v>
      </c>
      <c r="F33" s="1155">
        <v>0</v>
      </c>
      <c r="G33" s="1155">
        <v>0</v>
      </c>
      <c r="H33" s="1155">
        <v>0</v>
      </c>
      <c r="I33" s="1155">
        <v>0</v>
      </c>
      <c r="J33" s="1155">
        <v>0</v>
      </c>
      <c r="K33" s="1155">
        <v>0</v>
      </c>
      <c r="L33" s="1155">
        <v>0</v>
      </c>
      <c r="M33" s="1155">
        <v>0</v>
      </c>
      <c r="N33" s="1155">
        <v>0</v>
      </c>
      <c r="O33" s="1155">
        <v>0</v>
      </c>
      <c r="P33" s="1155">
        <v>0</v>
      </c>
      <c r="Q33" s="1155">
        <v>0</v>
      </c>
      <c r="R33" s="1155">
        <v>0</v>
      </c>
      <c r="S33" s="1155">
        <v>0</v>
      </c>
      <c r="T33" s="1155">
        <v>0</v>
      </c>
      <c r="U33" s="1155">
        <v>0</v>
      </c>
      <c r="V33" s="1155">
        <v>0</v>
      </c>
      <c r="W33" s="1155">
        <v>0</v>
      </c>
      <c r="X33" s="1155">
        <v>0</v>
      </c>
      <c r="Y33" s="1155">
        <v>0</v>
      </c>
      <c r="Z33" s="1155">
        <v>0</v>
      </c>
      <c r="AA33" s="1155">
        <v>0</v>
      </c>
      <c r="AB33" s="1155">
        <v>0</v>
      </c>
      <c r="AC33" s="1155">
        <v>0</v>
      </c>
      <c r="AD33" s="1155">
        <v>0</v>
      </c>
      <c r="AE33" s="1162">
        <v>0</v>
      </c>
      <c r="AF33" s="1155">
        <v>0</v>
      </c>
      <c r="AG33" s="1155">
        <v>0</v>
      </c>
      <c r="AH33" s="1155">
        <v>0</v>
      </c>
      <c r="AI33" s="1155">
        <v>0</v>
      </c>
      <c r="AJ33" s="1155">
        <v>0</v>
      </c>
      <c r="AK33" s="1155">
        <v>0</v>
      </c>
      <c r="AL33" s="1155">
        <v>0</v>
      </c>
      <c r="AM33" s="1155">
        <v>0</v>
      </c>
    </row>
    <row r="34" spans="1:39" s="1152" customFormat="1" x14ac:dyDescent="0.2">
      <c r="A34" s="1154" t="s">
        <v>1167</v>
      </c>
      <c r="B34" s="1155">
        <v>3.6999999999999998E-2</v>
      </c>
      <c r="C34" s="1155">
        <v>3.7999999999999999E-2</v>
      </c>
      <c r="D34" s="1155">
        <v>3.6999999999999998E-2</v>
      </c>
      <c r="E34" s="1155">
        <v>4.2000000000000003E-2</v>
      </c>
      <c r="F34" s="1155">
        <v>4.4999999999999998E-2</v>
      </c>
      <c r="G34" s="1155">
        <v>1.7999999999999999E-2</v>
      </c>
      <c r="H34" s="1155">
        <v>4.3999999999999997E-2</v>
      </c>
      <c r="I34" s="1155">
        <v>3.6999999999999998E-2</v>
      </c>
      <c r="J34" s="1155">
        <v>1.7999999999999999E-2</v>
      </c>
      <c r="K34" s="1155">
        <v>2.3E-2</v>
      </c>
      <c r="L34" s="1155">
        <v>3.6999999999999998E-2</v>
      </c>
      <c r="M34" s="1155">
        <v>2.7E-2</v>
      </c>
      <c r="N34" s="1155">
        <v>3.7999999999999999E-2</v>
      </c>
      <c r="O34" s="1155">
        <v>4.2999999999999997E-2</v>
      </c>
      <c r="P34" s="1155">
        <v>3.4000000000000002E-2</v>
      </c>
      <c r="Q34" s="1155">
        <v>4.3999999999999997E-2</v>
      </c>
      <c r="R34" s="1155">
        <v>2.8000000000000001E-2</v>
      </c>
      <c r="S34" s="1155">
        <v>2.9000000000000001E-2</v>
      </c>
      <c r="T34" s="1155">
        <v>4.4999999999999998E-2</v>
      </c>
      <c r="U34" s="1155">
        <v>4.4999999999999998E-2</v>
      </c>
      <c r="V34" s="1155">
        <v>2.9000000000000001E-2</v>
      </c>
      <c r="W34" s="1155">
        <v>0.03</v>
      </c>
      <c r="X34" s="1155">
        <v>4.4999999999999998E-2</v>
      </c>
      <c r="Y34" s="1155">
        <v>3.7999999999999999E-2</v>
      </c>
      <c r="Z34" s="1155">
        <v>3.4000000000000002E-2</v>
      </c>
      <c r="AA34" s="1155">
        <v>5.1999999999999998E-2</v>
      </c>
      <c r="AB34" s="1155">
        <v>4.3999999999999997E-2</v>
      </c>
      <c r="AC34" s="1155">
        <v>4.5999999999999999E-2</v>
      </c>
      <c r="AD34" s="1155">
        <v>4.2999999999999997E-2</v>
      </c>
      <c r="AE34" s="1162">
        <v>4.8000000000000001E-2</v>
      </c>
      <c r="AF34" s="1155">
        <v>4.2999999999999997E-2</v>
      </c>
      <c r="AG34" s="1155">
        <v>0.04</v>
      </c>
      <c r="AH34" s="1155">
        <v>4.1000000000000002E-2</v>
      </c>
      <c r="AI34" s="1155">
        <v>5.2999999999999999E-2</v>
      </c>
      <c r="AJ34" s="1155">
        <v>4.4999999999999998E-2</v>
      </c>
      <c r="AK34" s="1155">
        <v>4.8000000000000001E-2</v>
      </c>
      <c r="AL34" s="1155">
        <v>4.5999999999999999E-2</v>
      </c>
      <c r="AM34" s="1155">
        <v>0.06</v>
      </c>
    </row>
    <row r="35" spans="1:39" s="1152" customFormat="1" x14ac:dyDescent="0.2">
      <c r="A35" s="1156" t="s">
        <v>1168</v>
      </c>
      <c r="B35" s="1155">
        <v>20.916</v>
      </c>
      <c r="C35" s="1155">
        <v>22.817</v>
      </c>
      <c r="D35" s="1155">
        <v>21.579000000000001</v>
      </c>
      <c r="E35" s="1155">
        <v>23.172000000000001</v>
      </c>
      <c r="F35" s="1155">
        <v>23.199000000000002</v>
      </c>
      <c r="G35" s="1155">
        <v>22.866</v>
      </c>
      <c r="H35" s="1155">
        <v>24.846</v>
      </c>
      <c r="I35" s="1155">
        <v>24.013999999999999</v>
      </c>
      <c r="J35" s="1155">
        <v>25.004999999999999</v>
      </c>
      <c r="K35" s="1155">
        <v>26.471</v>
      </c>
      <c r="L35" s="1155">
        <v>25.376999999999999</v>
      </c>
      <c r="M35" s="1155">
        <v>27.192</v>
      </c>
      <c r="N35" s="1155">
        <v>27.478000000000002</v>
      </c>
      <c r="O35" s="1155">
        <v>25.12</v>
      </c>
      <c r="P35" s="1155">
        <v>25.495999999999999</v>
      </c>
      <c r="Q35" s="1155">
        <v>26.956</v>
      </c>
      <c r="R35" s="1155">
        <v>23.509</v>
      </c>
      <c r="S35" s="1155">
        <v>24.693000000000001</v>
      </c>
      <c r="T35" s="1155">
        <v>25.036999999999999</v>
      </c>
      <c r="U35" s="1155">
        <v>24.337</v>
      </c>
      <c r="V35" s="1155">
        <v>24.713000000000001</v>
      </c>
      <c r="W35" s="1155">
        <v>25.263000000000002</v>
      </c>
      <c r="X35" s="1155">
        <v>23.187999999999999</v>
      </c>
      <c r="Y35" s="1155">
        <v>27.122</v>
      </c>
      <c r="Z35" s="1155">
        <v>27.454000000000001</v>
      </c>
      <c r="AA35" s="1155">
        <v>27.210999999999999</v>
      </c>
      <c r="AB35" s="1155">
        <v>33.332999999999998</v>
      </c>
      <c r="AC35" s="1155">
        <v>29.599</v>
      </c>
      <c r="AD35" s="1155">
        <v>29.715</v>
      </c>
      <c r="AE35" s="1162">
        <v>31.555</v>
      </c>
      <c r="AF35" s="1155">
        <v>30.94</v>
      </c>
      <c r="AG35" s="1155">
        <v>31.736000000000001</v>
      </c>
      <c r="AH35" s="1155">
        <v>33.155000000000001</v>
      </c>
      <c r="AI35" s="1155">
        <v>33.912999999999997</v>
      </c>
      <c r="AJ35" s="1155">
        <v>34.869</v>
      </c>
      <c r="AK35" s="1155">
        <v>38.177</v>
      </c>
      <c r="AL35" s="1155">
        <v>39.64</v>
      </c>
      <c r="AM35" s="1155">
        <v>35.643000000000001</v>
      </c>
    </row>
    <row r="36" spans="1:39" s="1152" customFormat="1" ht="20.100000000000001" customHeight="1" x14ac:dyDescent="0.2">
      <c r="A36" s="1153" t="s">
        <v>379</v>
      </c>
      <c r="B36" s="1155">
        <v>0</v>
      </c>
      <c r="C36" s="1155">
        <v>0</v>
      </c>
      <c r="D36" s="1155">
        <v>0</v>
      </c>
      <c r="E36" s="1155">
        <v>0</v>
      </c>
      <c r="F36" s="1155">
        <v>0</v>
      </c>
      <c r="G36" s="1155">
        <v>0</v>
      </c>
      <c r="H36" s="1155">
        <v>0</v>
      </c>
      <c r="I36" s="1155">
        <v>0</v>
      </c>
      <c r="J36" s="1155">
        <v>0</v>
      </c>
      <c r="K36" s="1155">
        <v>0</v>
      </c>
      <c r="L36" s="1155">
        <v>0</v>
      </c>
      <c r="M36" s="1155">
        <v>0</v>
      </c>
      <c r="N36" s="1155">
        <v>0</v>
      </c>
      <c r="O36" s="1155">
        <v>0</v>
      </c>
      <c r="P36" s="1155">
        <v>0</v>
      </c>
      <c r="Q36" s="1155">
        <v>0</v>
      </c>
      <c r="R36" s="1155">
        <v>0</v>
      </c>
      <c r="S36" s="1155">
        <v>0</v>
      </c>
      <c r="T36" s="1155">
        <v>0</v>
      </c>
      <c r="U36" s="1155">
        <v>0</v>
      </c>
      <c r="V36" s="1155">
        <v>0</v>
      </c>
      <c r="W36" s="1155">
        <v>0</v>
      </c>
      <c r="X36" s="1155">
        <v>0</v>
      </c>
      <c r="Y36" s="1155">
        <v>0</v>
      </c>
      <c r="Z36" s="1155">
        <v>0</v>
      </c>
      <c r="AA36" s="1155">
        <v>0</v>
      </c>
      <c r="AB36" s="1155">
        <v>0</v>
      </c>
      <c r="AC36" s="1155">
        <v>0</v>
      </c>
      <c r="AD36" s="1155">
        <v>0</v>
      </c>
      <c r="AE36" s="1155">
        <v>0</v>
      </c>
      <c r="AF36" s="1155">
        <v>0</v>
      </c>
      <c r="AG36" s="1155">
        <v>0</v>
      </c>
      <c r="AH36" s="1155">
        <v>0</v>
      </c>
      <c r="AI36" s="1155">
        <v>0</v>
      </c>
      <c r="AJ36" s="1155">
        <v>0</v>
      </c>
      <c r="AK36" s="1155">
        <v>0</v>
      </c>
      <c r="AL36" s="1155">
        <v>0</v>
      </c>
      <c r="AM36" s="1155">
        <v>0</v>
      </c>
    </row>
    <row r="37" spans="1:39" s="1152" customFormat="1" x14ac:dyDescent="0.2">
      <c r="A37" s="1157" t="s">
        <v>1182</v>
      </c>
      <c r="B37" s="1155">
        <v>4.2640000000000002</v>
      </c>
      <c r="C37" s="1155">
        <v>5.069</v>
      </c>
      <c r="D37" s="1155">
        <v>4.6660000000000004</v>
      </c>
      <c r="E37" s="1155">
        <v>5.7190000000000003</v>
      </c>
      <c r="F37" s="1155">
        <v>6.3040000000000003</v>
      </c>
      <c r="G37" s="1155">
        <v>7.524</v>
      </c>
      <c r="H37" s="1155">
        <v>7.5629999999999997</v>
      </c>
      <c r="I37" s="1155">
        <v>6.694</v>
      </c>
      <c r="J37" s="1155">
        <v>7.6740000000000004</v>
      </c>
      <c r="K37" s="1155">
        <v>9.5739999999999998</v>
      </c>
      <c r="L37" s="1155">
        <v>7.468</v>
      </c>
      <c r="M37" s="1155">
        <v>9.4879999999999995</v>
      </c>
      <c r="N37" s="1155">
        <v>10.128</v>
      </c>
      <c r="O37" s="1155">
        <v>9.19</v>
      </c>
      <c r="P37" s="1155">
        <v>8.0259999999999998</v>
      </c>
      <c r="Q37" s="1155">
        <v>9.8729999999999993</v>
      </c>
      <c r="R37" s="1155">
        <v>7.7009999999999996</v>
      </c>
      <c r="S37" s="1155">
        <v>9.2260000000000009</v>
      </c>
      <c r="T37" s="1155">
        <v>9.8520000000000003</v>
      </c>
      <c r="U37" s="1155">
        <v>9.1940000000000008</v>
      </c>
      <c r="V37" s="1155">
        <v>9.3800000000000008</v>
      </c>
      <c r="W37" s="1155">
        <v>10.502000000000001</v>
      </c>
      <c r="X37" s="1155">
        <v>8.2140000000000004</v>
      </c>
      <c r="Y37" s="1155">
        <v>10.797000000000001</v>
      </c>
      <c r="Z37" s="1155">
        <v>10.871</v>
      </c>
      <c r="AA37" s="1155">
        <v>9.3369999999999997</v>
      </c>
      <c r="AB37" s="1155">
        <v>13.737</v>
      </c>
      <c r="AC37" s="1155">
        <v>7.8849999999999998</v>
      </c>
      <c r="AD37" s="1155">
        <v>8.1349999999999998</v>
      </c>
      <c r="AE37" s="1155">
        <v>11.3</v>
      </c>
      <c r="AF37" s="1155">
        <v>10.912000000000001</v>
      </c>
      <c r="AG37" s="1155">
        <v>12.015000000000001</v>
      </c>
      <c r="AH37" s="1155">
        <v>12.35</v>
      </c>
      <c r="AI37" s="1155">
        <v>12.622999999999999</v>
      </c>
      <c r="AJ37" s="1155">
        <v>13.036</v>
      </c>
      <c r="AK37" s="1155">
        <v>16.192</v>
      </c>
      <c r="AL37" s="1155">
        <v>17.553999999999998</v>
      </c>
      <c r="AM37" s="1155">
        <v>13.025</v>
      </c>
    </row>
    <row r="38" spans="1:39" s="1152" customFormat="1" x14ac:dyDescent="0.2">
      <c r="A38" s="1157" t="s">
        <v>1183</v>
      </c>
      <c r="B38" s="1155">
        <v>12.936</v>
      </c>
      <c r="C38" s="1155">
        <v>13.488</v>
      </c>
      <c r="D38" s="1155">
        <v>14.769</v>
      </c>
      <c r="E38" s="1155">
        <v>15.18</v>
      </c>
      <c r="F38" s="1155">
        <v>15.294</v>
      </c>
      <c r="G38" s="1155">
        <v>15.263999999999999</v>
      </c>
      <c r="H38" s="1155">
        <v>16.302</v>
      </c>
      <c r="I38" s="1155">
        <v>16.347000000000001</v>
      </c>
      <c r="J38" s="1155">
        <v>15.797000000000001</v>
      </c>
      <c r="K38" s="1155">
        <v>16.457999999999998</v>
      </c>
      <c r="L38" s="1155">
        <v>17.434999999999999</v>
      </c>
      <c r="M38" s="1155">
        <v>18.091999999999999</v>
      </c>
      <c r="N38" s="1155">
        <v>17.311</v>
      </c>
      <c r="O38" s="1155">
        <v>16.582000000000001</v>
      </c>
      <c r="P38" s="1155">
        <v>17.279</v>
      </c>
      <c r="Q38" s="1155">
        <v>17.431000000000001</v>
      </c>
      <c r="R38" s="1155">
        <v>16.713999999999999</v>
      </c>
      <c r="S38" s="1155">
        <v>16.783000000000001</v>
      </c>
      <c r="T38" s="1155">
        <v>17.102</v>
      </c>
      <c r="U38" s="1155">
        <v>17.388999999999999</v>
      </c>
      <c r="V38" s="1155">
        <v>17.457000000000001</v>
      </c>
      <c r="W38" s="1155">
        <v>17.245999999999999</v>
      </c>
      <c r="X38" s="1155">
        <v>15.708</v>
      </c>
      <c r="Y38" s="1155">
        <v>16.495000000000001</v>
      </c>
      <c r="Z38" s="1155">
        <v>16.951000000000001</v>
      </c>
      <c r="AA38" s="1155">
        <v>18.248999999999999</v>
      </c>
      <c r="AB38" s="1155">
        <v>20.274999999999999</v>
      </c>
      <c r="AC38" s="1155">
        <v>21.544</v>
      </c>
      <c r="AD38" s="1155">
        <v>22.218</v>
      </c>
      <c r="AE38" s="1155">
        <v>21.643000000000001</v>
      </c>
      <c r="AF38" s="1155">
        <v>22.041</v>
      </c>
      <c r="AG38" s="1155">
        <v>22.381</v>
      </c>
      <c r="AH38" s="1155">
        <v>24.324999999999999</v>
      </c>
      <c r="AI38" s="1155">
        <v>23.143000000000001</v>
      </c>
      <c r="AJ38" s="1155">
        <v>25.074999999999999</v>
      </c>
      <c r="AK38" s="1155">
        <v>24.794</v>
      </c>
      <c r="AL38" s="1155">
        <v>24.817</v>
      </c>
      <c r="AM38" s="1155">
        <v>24.920999999999999</v>
      </c>
    </row>
    <row r="39" spans="1:39" s="1152" customFormat="1" x14ac:dyDescent="0.2">
      <c r="A39" s="1157" t="s">
        <v>1306</v>
      </c>
      <c r="B39" s="1155">
        <v>2.9489999999999998</v>
      </c>
      <c r="C39" s="1155">
        <v>2.948</v>
      </c>
      <c r="D39" s="1155">
        <v>2.8069999999999999</v>
      </c>
      <c r="E39" s="1155">
        <v>2.6629999999999998</v>
      </c>
      <c r="F39" s="1155">
        <v>2.6120000000000001</v>
      </c>
      <c r="G39" s="1155">
        <v>2.7269999999999999</v>
      </c>
      <c r="H39" s="1155">
        <v>2.6520000000000001</v>
      </c>
      <c r="I39" s="1155">
        <v>2.6219999999999999</v>
      </c>
      <c r="J39" s="1155">
        <v>2.5750000000000002</v>
      </c>
      <c r="K39" s="1155">
        <v>2.4849999999999999</v>
      </c>
      <c r="L39" s="1155">
        <v>2.4870000000000001</v>
      </c>
      <c r="M39" s="1155">
        <v>2.3069999999999999</v>
      </c>
      <c r="N39" s="1155">
        <v>2.323</v>
      </c>
      <c r="O39" s="1155">
        <v>2.327</v>
      </c>
      <c r="P39" s="1155">
        <v>2.5129999999999999</v>
      </c>
      <c r="Q39" s="1155">
        <v>2.6139999999999999</v>
      </c>
      <c r="R39" s="1155">
        <v>2.6960000000000002</v>
      </c>
      <c r="S39" s="1155">
        <v>2.7149999999999999</v>
      </c>
      <c r="T39" s="1155">
        <v>2.9369999999999998</v>
      </c>
      <c r="U39" s="1155">
        <v>2.9209999999999998</v>
      </c>
      <c r="V39" s="1155">
        <v>2.9790000000000001</v>
      </c>
      <c r="W39" s="1155">
        <v>2.9750000000000001</v>
      </c>
      <c r="X39" s="1155">
        <v>2.9729999999999999</v>
      </c>
      <c r="Y39" s="1155">
        <v>2.923</v>
      </c>
      <c r="Z39" s="1155">
        <v>2.5499999999999998</v>
      </c>
      <c r="AA39" s="1155">
        <v>2.4319999999999999</v>
      </c>
      <c r="AB39" s="1155">
        <v>2.4359999999999999</v>
      </c>
      <c r="AC39" s="1155">
        <v>2.4460000000000002</v>
      </c>
      <c r="AD39" s="1155">
        <v>2.4489999999999998</v>
      </c>
      <c r="AE39" s="1155">
        <v>2.4329999999999998</v>
      </c>
      <c r="AF39" s="1155">
        <v>2.4449999999999998</v>
      </c>
      <c r="AG39" s="1155">
        <v>2.4380000000000002</v>
      </c>
      <c r="AH39" s="1155">
        <v>2.444</v>
      </c>
      <c r="AI39" s="1155">
        <v>2.4550000000000001</v>
      </c>
      <c r="AJ39" s="1155">
        <v>2.36</v>
      </c>
      <c r="AK39" s="1155">
        <v>2.306</v>
      </c>
      <c r="AL39" s="1155">
        <v>2.3959999999999999</v>
      </c>
      <c r="AM39" s="1155">
        <v>2.0670000000000002</v>
      </c>
    </row>
    <row r="40" spans="1:39" s="1152" customFormat="1" x14ac:dyDescent="0.2">
      <c r="A40" s="1157" t="s">
        <v>1186</v>
      </c>
      <c r="B40" s="1155">
        <v>5.5E-2</v>
      </c>
      <c r="C40" s="1155">
        <v>1E-3</v>
      </c>
      <c r="D40" s="1155">
        <v>4.0000000000000001E-3</v>
      </c>
      <c r="E40" s="1155">
        <v>7.0000000000000001E-3</v>
      </c>
      <c r="F40" s="1155">
        <v>0.01</v>
      </c>
      <c r="G40" s="1155">
        <v>1E-3</v>
      </c>
      <c r="H40" s="1155">
        <v>4.0000000000000001E-3</v>
      </c>
      <c r="I40" s="1155">
        <v>8.0000000000000002E-3</v>
      </c>
      <c r="J40" s="1155">
        <v>8.9999999999999993E-3</v>
      </c>
      <c r="K40" s="1155">
        <v>1E-3</v>
      </c>
      <c r="L40" s="1155">
        <v>3.0000000000000001E-3</v>
      </c>
      <c r="M40" s="1155">
        <v>6.0000000000000001E-3</v>
      </c>
      <c r="N40" s="1155">
        <v>8.9999999999999993E-3</v>
      </c>
      <c r="O40" s="1155">
        <v>1E-3</v>
      </c>
      <c r="P40" s="1155">
        <v>4.0000000000000001E-3</v>
      </c>
      <c r="Q40" s="1155">
        <v>7.0000000000000001E-3</v>
      </c>
      <c r="R40" s="1155">
        <v>8.9999999999999993E-3</v>
      </c>
      <c r="S40" s="1155">
        <v>2E-3</v>
      </c>
      <c r="T40" s="1155">
        <v>3.0000000000000001E-3</v>
      </c>
      <c r="U40" s="1155">
        <v>4.0000000000000001E-3</v>
      </c>
      <c r="V40" s="1155">
        <v>6.0000000000000001E-3</v>
      </c>
      <c r="W40" s="1155">
        <v>1E-3</v>
      </c>
      <c r="X40" s="1155">
        <v>3.0000000000000001E-3</v>
      </c>
      <c r="Y40" s="1155">
        <v>4.0000000000000001E-3</v>
      </c>
      <c r="Z40" s="1155">
        <v>6.0000000000000001E-3</v>
      </c>
      <c r="AA40" s="1155">
        <v>2E-3</v>
      </c>
      <c r="AB40" s="1155">
        <v>5.0000000000000001E-3</v>
      </c>
      <c r="AC40" s="1155">
        <v>0.01</v>
      </c>
      <c r="AD40" s="1155">
        <v>1.6E-2</v>
      </c>
      <c r="AE40" s="1155">
        <v>3.0000000000000001E-3</v>
      </c>
      <c r="AF40" s="1155">
        <v>7.0000000000000001E-3</v>
      </c>
      <c r="AG40" s="1155">
        <v>2.4E-2</v>
      </c>
      <c r="AH40" s="1155">
        <v>1.2999999999999999E-2</v>
      </c>
      <c r="AI40" s="1155">
        <v>4.0000000000000001E-3</v>
      </c>
      <c r="AJ40" s="1155">
        <v>8.0000000000000002E-3</v>
      </c>
      <c r="AK40" s="1155">
        <v>1.0999999999999999E-2</v>
      </c>
      <c r="AL40" s="1155">
        <v>1.2999999999999999E-2</v>
      </c>
      <c r="AM40" s="1155">
        <v>3.0000000000000001E-3</v>
      </c>
    </row>
    <row r="41" spans="1:39" s="1152" customFormat="1" x14ac:dyDescent="0.2">
      <c r="A41" s="1158" t="s">
        <v>1307</v>
      </c>
      <c r="B41" s="1155">
        <v>20.204000000000001</v>
      </c>
      <c r="C41" s="1155">
        <v>21.506</v>
      </c>
      <c r="D41" s="1155">
        <v>22.245999999999999</v>
      </c>
      <c r="E41" s="1155">
        <v>23.568999999999999</v>
      </c>
      <c r="F41" s="1155">
        <v>24.22</v>
      </c>
      <c r="G41" s="1155">
        <v>25.515999999999998</v>
      </c>
      <c r="H41" s="1155">
        <v>26.521000000000001</v>
      </c>
      <c r="I41" s="1155">
        <v>25.670999999999999</v>
      </c>
      <c r="J41" s="1155">
        <v>26.055</v>
      </c>
      <c r="K41" s="1155">
        <v>28.518000000000001</v>
      </c>
      <c r="L41" s="1155">
        <v>27.393000000000001</v>
      </c>
      <c r="M41" s="1155">
        <v>29.893000000000001</v>
      </c>
      <c r="N41" s="1155">
        <v>29.771000000000001</v>
      </c>
      <c r="O41" s="1155">
        <v>28.1</v>
      </c>
      <c r="P41" s="1155">
        <v>27.821999999999999</v>
      </c>
      <c r="Q41" s="1155">
        <v>29.925000000000001</v>
      </c>
      <c r="R41" s="1155">
        <v>27.12</v>
      </c>
      <c r="S41" s="1155">
        <v>28.725999999999999</v>
      </c>
      <c r="T41" s="1155">
        <v>29.893999999999998</v>
      </c>
      <c r="U41" s="1155">
        <v>29.507999999999999</v>
      </c>
      <c r="V41" s="1155">
        <v>29.821999999999999</v>
      </c>
      <c r="W41" s="1155">
        <v>30.724</v>
      </c>
      <c r="X41" s="1155">
        <v>26.898</v>
      </c>
      <c r="Y41" s="1155">
        <v>30.219000000000001</v>
      </c>
      <c r="Z41" s="1155">
        <v>30.378</v>
      </c>
      <c r="AA41" s="1155">
        <v>30.02</v>
      </c>
      <c r="AB41" s="1155">
        <v>36.453000000000003</v>
      </c>
      <c r="AC41" s="1155">
        <v>31.885000000000002</v>
      </c>
      <c r="AD41" s="1155">
        <v>32.817999999999998</v>
      </c>
      <c r="AE41" s="1155">
        <v>35.378999999999998</v>
      </c>
      <c r="AF41" s="1155">
        <v>35.405000000000001</v>
      </c>
      <c r="AG41" s="1155">
        <v>36.857999999999997</v>
      </c>
      <c r="AH41" s="1155">
        <v>39.131999999999998</v>
      </c>
      <c r="AI41" s="1155">
        <v>38.225000000000001</v>
      </c>
      <c r="AJ41" s="1155">
        <v>40.478999999999999</v>
      </c>
      <c r="AK41" s="1155">
        <v>43.302999999999997</v>
      </c>
      <c r="AL41" s="1155">
        <v>44.78</v>
      </c>
      <c r="AM41" s="1155">
        <v>40.015999999999998</v>
      </c>
    </row>
    <row r="42" spans="1:39" s="1152" customFormat="1" x14ac:dyDescent="0.2">
      <c r="A42" s="1154" t="s">
        <v>1308</v>
      </c>
      <c r="B42" s="1155">
        <v>0</v>
      </c>
      <c r="C42" s="1155">
        <v>0</v>
      </c>
      <c r="D42" s="1155">
        <v>0</v>
      </c>
      <c r="E42" s="1155">
        <v>0</v>
      </c>
      <c r="F42" s="1155">
        <v>0</v>
      </c>
      <c r="G42" s="1155">
        <v>0</v>
      </c>
      <c r="H42" s="1155">
        <v>0</v>
      </c>
      <c r="I42" s="1155">
        <v>0</v>
      </c>
      <c r="J42" s="1155">
        <v>0</v>
      </c>
      <c r="K42" s="1155">
        <v>0</v>
      </c>
      <c r="L42" s="1155">
        <v>0</v>
      </c>
      <c r="M42" s="1155">
        <v>0</v>
      </c>
      <c r="N42" s="1155">
        <v>0</v>
      </c>
      <c r="O42" s="1155">
        <v>0</v>
      </c>
      <c r="P42" s="1155">
        <v>0</v>
      </c>
      <c r="Q42" s="1155"/>
      <c r="R42" s="1155">
        <v>0</v>
      </c>
      <c r="S42" s="1155">
        <v>0</v>
      </c>
      <c r="T42" s="1155">
        <v>0</v>
      </c>
      <c r="U42" s="1155">
        <v>0</v>
      </c>
      <c r="V42" s="1155">
        <v>0</v>
      </c>
      <c r="W42" s="1155">
        <v>0</v>
      </c>
      <c r="X42" s="1155">
        <v>0</v>
      </c>
      <c r="Y42" s="1155">
        <v>0</v>
      </c>
      <c r="Z42" s="1155">
        <v>0</v>
      </c>
      <c r="AA42" s="1155">
        <v>0</v>
      </c>
      <c r="AB42" s="1155">
        <v>0</v>
      </c>
      <c r="AC42" s="1155">
        <v>0</v>
      </c>
      <c r="AD42" s="1155">
        <v>0</v>
      </c>
      <c r="AE42" s="1155">
        <v>0</v>
      </c>
      <c r="AF42" s="1155">
        <v>0</v>
      </c>
      <c r="AG42" s="1155">
        <v>0</v>
      </c>
      <c r="AH42" s="1155">
        <v>0</v>
      </c>
      <c r="AI42" s="1155">
        <v>0</v>
      </c>
      <c r="AJ42" s="1155">
        <v>0</v>
      </c>
      <c r="AK42" s="1155">
        <v>0</v>
      </c>
      <c r="AL42" s="1155">
        <v>0</v>
      </c>
      <c r="AM42" s="1155">
        <v>0</v>
      </c>
    </row>
    <row r="43" spans="1:39" s="1152" customFormat="1" x14ac:dyDescent="0.2">
      <c r="A43" s="1154" t="s">
        <v>1309</v>
      </c>
      <c r="B43" s="1155">
        <v>0</v>
      </c>
      <c r="C43" s="1155">
        <v>0</v>
      </c>
      <c r="D43" s="1155">
        <v>0</v>
      </c>
      <c r="E43" s="1155">
        <v>0</v>
      </c>
      <c r="F43" s="1155">
        <v>0</v>
      </c>
      <c r="G43" s="1155">
        <v>0</v>
      </c>
      <c r="H43" s="1155">
        <v>0</v>
      </c>
      <c r="I43" s="1155">
        <v>0</v>
      </c>
      <c r="J43" s="1155">
        <v>0</v>
      </c>
      <c r="K43" s="1155">
        <v>0</v>
      </c>
      <c r="L43" s="1155">
        <v>0</v>
      </c>
      <c r="M43" s="1155">
        <v>0</v>
      </c>
      <c r="N43" s="1155">
        <v>0</v>
      </c>
      <c r="O43" s="1155">
        <v>0</v>
      </c>
      <c r="P43" s="1155">
        <v>0</v>
      </c>
      <c r="Q43" s="1155">
        <v>0</v>
      </c>
      <c r="R43" s="1155">
        <v>0</v>
      </c>
      <c r="S43" s="1155">
        <v>0</v>
      </c>
      <c r="T43" s="1155">
        <v>0</v>
      </c>
      <c r="U43" s="1155">
        <v>0</v>
      </c>
      <c r="V43" s="1155">
        <v>0</v>
      </c>
      <c r="W43" s="1155">
        <v>0</v>
      </c>
      <c r="X43" s="1155">
        <v>0</v>
      </c>
      <c r="Y43" s="1155">
        <v>0</v>
      </c>
      <c r="Z43" s="1155">
        <v>0</v>
      </c>
      <c r="AA43" s="1155">
        <v>0</v>
      </c>
      <c r="AB43" s="1155">
        <v>0</v>
      </c>
      <c r="AC43" s="1155">
        <v>0</v>
      </c>
      <c r="AD43" s="1155">
        <v>0</v>
      </c>
      <c r="AE43" s="1155">
        <v>0</v>
      </c>
      <c r="AF43" s="1155">
        <v>0</v>
      </c>
      <c r="AG43" s="1155">
        <v>0</v>
      </c>
      <c r="AH43" s="1155">
        <v>0</v>
      </c>
      <c r="AI43" s="1155">
        <v>0</v>
      </c>
      <c r="AJ43" s="1155">
        <v>0</v>
      </c>
      <c r="AK43" s="1155">
        <v>0</v>
      </c>
      <c r="AL43" s="1155">
        <v>0</v>
      </c>
      <c r="AM43" s="1155">
        <v>0</v>
      </c>
    </row>
    <row r="44" spans="1:39" s="1152" customFormat="1" x14ac:dyDescent="0.2">
      <c r="A44" s="1154" t="s">
        <v>1310</v>
      </c>
      <c r="B44" s="1155">
        <v>0.747</v>
      </c>
      <c r="C44" s="1155">
        <v>0.53500000000000003</v>
      </c>
      <c r="D44" s="1155">
        <v>0.56699999999999995</v>
      </c>
      <c r="E44" s="1155">
        <v>0.52700000000000002</v>
      </c>
      <c r="F44" s="1155">
        <v>0.56000000000000005</v>
      </c>
      <c r="G44" s="1155">
        <v>0.48299999999999998</v>
      </c>
      <c r="H44" s="1155">
        <v>0.61899999999999999</v>
      </c>
      <c r="I44" s="1155">
        <v>0.65800000000000003</v>
      </c>
      <c r="J44" s="1155">
        <v>0.54600000000000004</v>
      </c>
      <c r="K44" s="1155">
        <v>0.55200000000000005</v>
      </c>
      <c r="L44" s="1155">
        <v>0.59599999999999997</v>
      </c>
      <c r="M44" s="1155">
        <v>0.66600000000000004</v>
      </c>
      <c r="N44" s="1155">
        <v>0.63900000000000001</v>
      </c>
      <c r="O44" s="1155">
        <v>0.60899999999999999</v>
      </c>
      <c r="P44" s="1155">
        <v>0.64800000000000002</v>
      </c>
      <c r="Q44" s="1155">
        <v>0.626</v>
      </c>
      <c r="R44" s="1155">
        <v>0.621</v>
      </c>
      <c r="S44" s="1155">
        <v>0.64700000000000002</v>
      </c>
      <c r="T44" s="1155">
        <v>0.39500000000000002</v>
      </c>
      <c r="U44" s="1155">
        <v>0.30499999999999999</v>
      </c>
      <c r="V44" s="1155">
        <v>0.311</v>
      </c>
      <c r="W44" s="1155">
        <v>0.35699999999999998</v>
      </c>
      <c r="X44" s="1155">
        <v>0.36199999999999999</v>
      </c>
      <c r="Y44" s="1155">
        <v>0.36599999999999999</v>
      </c>
      <c r="Z44" s="1155">
        <v>0.39700000000000002</v>
      </c>
      <c r="AA44" s="1155">
        <v>0.40799999999999997</v>
      </c>
      <c r="AB44" s="1155">
        <v>0.443</v>
      </c>
      <c r="AC44" s="1155">
        <v>0.48599999999999999</v>
      </c>
      <c r="AD44" s="1155">
        <v>0.5</v>
      </c>
      <c r="AE44" s="1155">
        <v>0.62</v>
      </c>
      <c r="AF44" s="1155">
        <v>0.496</v>
      </c>
      <c r="AG44" s="1155">
        <v>0.70599999999999996</v>
      </c>
      <c r="AH44" s="1155">
        <v>0.72599999999999998</v>
      </c>
      <c r="AI44" s="1155">
        <v>0.54600000000000004</v>
      </c>
      <c r="AJ44" s="1155">
        <v>0.52100000000000002</v>
      </c>
      <c r="AK44" s="1155">
        <v>0.52</v>
      </c>
      <c r="AL44" s="1155">
        <v>0.51700000000000002</v>
      </c>
      <c r="AM44" s="1155">
        <v>0.56200000000000006</v>
      </c>
    </row>
    <row r="45" spans="1:39" s="1152" customFormat="1" x14ac:dyDescent="0.2">
      <c r="A45" s="1154" t="s">
        <v>1311</v>
      </c>
      <c r="B45" s="1155">
        <v>-0.27700000000000002</v>
      </c>
      <c r="C45" s="1155">
        <v>-0.375</v>
      </c>
      <c r="D45" s="1155">
        <v>-8.5999999999999993E-2</v>
      </c>
      <c r="E45" s="1155">
        <v>-0.17899999999999999</v>
      </c>
      <c r="F45" s="1155">
        <v>-0.27300000000000002</v>
      </c>
      <c r="G45" s="1155">
        <v>-0.34899999999999998</v>
      </c>
      <c r="H45" s="1155">
        <v>-6.7000000000000004E-2</v>
      </c>
      <c r="I45" s="1155">
        <v>-0.13700000000000001</v>
      </c>
      <c r="J45" s="1155">
        <v>-0.2</v>
      </c>
      <c r="K45" s="1155">
        <v>-0.25600000000000001</v>
      </c>
      <c r="L45" s="1155">
        <v>-6.0999999999999999E-2</v>
      </c>
      <c r="M45" s="1155">
        <v>-9.9000000000000005E-2</v>
      </c>
      <c r="N45" s="1155">
        <v>-0.17599999999999999</v>
      </c>
      <c r="O45" s="1155">
        <v>-0.24</v>
      </c>
      <c r="P45" s="1155">
        <v>-4.3999999999999997E-2</v>
      </c>
      <c r="Q45" s="1155">
        <v>-0.09</v>
      </c>
      <c r="R45" s="1155">
        <v>-0.13900000000000001</v>
      </c>
      <c r="S45" s="1155">
        <v>-0.17199999999999999</v>
      </c>
      <c r="T45" s="1155">
        <v>-5.0999999999999997E-2</v>
      </c>
      <c r="U45" s="1155">
        <v>-8.6999999999999994E-2</v>
      </c>
      <c r="V45" s="1155">
        <v>-0.113</v>
      </c>
      <c r="W45" s="1155">
        <v>-0.14399999999999999</v>
      </c>
      <c r="X45" s="1155">
        <v>-3.5999999999999997E-2</v>
      </c>
      <c r="Y45" s="1155">
        <v>-5.8999999999999997E-2</v>
      </c>
      <c r="Z45" s="1155">
        <v>-6.6000000000000003E-2</v>
      </c>
      <c r="AA45" s="1155">
        <v>-7.1999999999999995E-2</v>
      </c>
      <c r="AB45" s="1155">
        <v>-3.3000000000000002E-2</v>
      </c>
      <c r="AC45" s="1155">
        <v>-2.5000000000000001E-2</v>
      </c>
      <c r="AD45" s="1155">
        <v>-2.1999999999999999E-2</v>
      </c>
      <c r="AE45" s="1155">
        <v>-8.9999999999999993E-3</v>
      </c>
      <c r="AF45" s="1155">
        <v>-2E-3</v>
      </c>
      <c r="AG45" s="1155">
        <v>3.5000000000000003E-2</v>
      </c>
      <c r="AH45" s="1155">
        <v>7.5999999999999998E-2</v>
      </c>
      <c r="AI45" s="1155">
        <v>0.155</v>
      </c>
      <c r="AJ45" s="1155">
        <v>9.0999999999999998E-2</v>
      </c>
      <c r="AK45" s="1155">
        <v>0.27100000000000002</v>
      </c>
      <c r="AL45" s="1155">
        <v>0.38900000000000001</v>
      </c>
      <c r="AM45" s="1155">
        <v>0.51100000000000001</v>
      </c>
    </row>
    <row r="46" spans="1:39" s="1161" customFormat="1" ht="20.100000000000001" customHeight="1" x14ac:dyDescent="0.2">
      <c r="A46" s="1159" t="s">
        <v>1180</v>
      </c>
      <c r="B46" s="1160">
        <v>20.673999999999999</v>
      </c>
      <c r="C46" s="1160">
        <v>21.666</v>
      </c>
      <c r="D46" s="1160">
        <v>22.727</v>
      </c>
      <c r="E46" s="1160">
        <v>23.917000000000002</v>
      </c>
      <c r="F46" s="1160">
        <v>24.507000000000001</v>
      </c>
      <c r="G46" s="1160">
        <v>25.65</v>
      </c>
      <c r="H46" s="1160">
        <v>27.073</v>
      </c>
      <c r="I46" s="1160">
        <v>26.192</v>
      </c>
      <c r="J46" s="1160">
        <v>26.401</v>
      </c>
      <c r="K46" s="1160">
        <v>28.814</v>
      </c>
      <c r="L46" s="1160">
        <v>27.928000000000001</v>
      </c>
      <c r="M46" s="1160">
        <v>30.46</v>
      </c>
      <c r="N46" s="1160">
        <v>30.234000000000002</v>
      </c>
      <c r="O46" s="1160">
        <v>28.469000000000001</v>
      </c>
      <c r="P46" s="1160">
        <v>28.425999999999998</v>
      </c>
      <c r="Q46" s="1160">
        <v>30.460999999999999</v>
      </c>
      <c r="R46" s="1160">
        <v>27.602</v>
      </c>
      <c r="S46" s="1160">
        <v>29.201000000000001</v>
      </c>
      <c r="T46" s="1160">
        <v>30.238</v>
      </c>
      <c r="U46" s="1160">
        <v>29.725999999999999</v>
      </c>
      <c r="V46" s="1160">
        <v>30.02</v>
      </c>
      <c r="W46" s="1160">
        <v>30.937000000000001</v>
      </c>
      <c r="X46" s="1160">
        <v>27.224</v>
      </c>
      <c r="Y46" s="1160">
        <v>30.526</v>
      </c>
      <c r="Z46" s="1160">
        <v>30.709</v>
      </c>
      <c r="AA46" s="1160">
        <v>30.356000000000002</v>
      </c>
      <c r="AB46" s="1160">
        <v>36.863</v>
      </c>
      <c r="AC46" s="1160">
        <v>32.345999999999997</v>
      </c>
      <c r="AD46" s="1160">
        <v>33.295999999999999</v>
      </c>
      <c r="AE46" s="1160">
        <v>35.99</v>
      </c>
      <c r="AF46" s="1160">
        <v>35.899000000000001</v>
      </c>
      <c r="AG46" s="1160">
        <v>37.598999999999997</v>
      </c>
      <c r="AH46" s="1160">
        <v>39.933999999999997</v>
      </c>
      <c r="AI46" s="1160">
        <v>38.926000000000002</v>
      </c>
      <c r="AJ46" s="1160">
        <v>41.091000000000001</v>
      </c>
      <c r="AK46" s="1160">
        <v>44.094000000000001</v>
      </c>
      <c r="AL46" s="1160">
        <v>45.686</v>
      </c>
      <c r="AM46" s="1160">
        <v>41.088999999999999</v>
      </c>
    </row>
    <row r="47" spans="1:39" s="1152" customFormat="1" ht="20.100000000000001" customHeight="1" x14ac:dyDescent="0.2">
      <c r="A47" s="1150" t="s">
        <v>40</v>
      </c>
      <c r="B47" s="1155">
        <v>0</v>
      </c>
      <c r="C47" s="1155">
        <v>0</v>
      </c>
      <c r="D47" s="1155">
        <v>0</v>
      </c>
      <c r="E47" s="1155">
        <v>0</v>
      </c>
      <c r="F47" s="1155">
        <v>0</v>
      </c>
      <c r="G47" s="1155">
        <v>0</v>
      </c>
      <c r="H47" s="1155">
        <v>0</v>
      </c>
      <c r="I47" s="1155">
        <v>0</v>
      </c>
      <c r="J47" s="1155">
        <v>0</v>
      </c>
      <c r="K47" s="1155">
        <v>0</v>
      </c>
      <c r="L47" s="1155">
        <v>0</v>
      </c>
      <c r="M47" s="1155">
        <v>0</v>
      </c>
      <c r="N47" s="1155">
        <v>0</v>
      </c>
      <c r="O47" s="1155">
        <v>0</v>
      </c>
      <c r="P47" s="1155">
        <v>0</v>
      </c>
      <c r="Q47" s="1155">
        <v>0</v>
      </c>
      <c r="R47" s="1155">
        <v>0</v>
      </c>
      <c r="S47" s="1155">
        <v>0</v>
      </c>
      <c r="T47" s="1155">
        <v>0</v>
      </c>
      <c r="U47" s="1155">
        <v>0</v>
      </c>
      <c r="V47" s="1155">
        <v>0</v>
      </c>
      <c r="W47" s="1155">
        <v>0</v>
      </c>
      <c r="X47" s="1155">
        <v>0</v>
      </c>
      <c r="Y47" s="1155">
        <v>0</v>
      </c>
      <c r="Z47" s="1155">
        <v>0</v>
      </c>
      <c r="AA47" s="1155">
        <v>0</v>
      </c>
      <c r="AB47" s="1155">
        <v>0</v>
      </c>
      <c r="AC47" s="1155">
        <v>0</v>
      </c>
      <c r="AD47" s="1155">
        <v>0</v>
      </c>
      <c r="AE47" s="1155">
        <v>35.99</v>
      </c>
      <c r="AF47" s="1155">
        <v>0</v>
      </c>
      <c r="AG47" s="1155">
        <v>0</v>
      </c>
      <c r="AH47" s="1155">
        <v>0</v>
      </c>
      <c r="AI47" s="1155">
        <v>0</v>
      </c>
      <c r="AJ47" s="1155">
        <v>0</v>
      </c>
      <c r="AK47" s="1155">
        <v>0</v>
      </c>
      <c r="AL47" s="1155">
        <v>0</v>
      </c>
      <c r="AM47" s="1155">
        <v>0</v>
      </c>
    </row>
    <row r="48" spans="1:39" s="1152" customFormat="1" x14ac:dyDescent="0.2">
      <c r="A48" s="1153" t="s">
        <v>378</v>
      </c>
      <c r="B48" s="1155">
        <v>0</v>
      </c>
      <c r="C48" s="1155">
        <v>0</v>
      </c>
      <c r="D48" s="1155">
        <v>0</v>
      </c>
      <c r="E48" s="1155">
        <v>0</v>
      </c>
      <c r="F48" s="1155">
        <v>0</v>
      </c>
      <c r="G48" s="1155">
        <v>0</v>
      </c>
      <c r="H48" s="1155">
        <v>0</v>
      </c>
      <c r="I48" s="1155">
        <v>0</v>
      </c>
      <c r="J48" s="1155">
        <v>0</v>
      </c>
      <c r="K48" s="1155">
        <v>0</v>
      </c>
      <c r="L48" s="1155">
        <v>0</v>
      </c>
      <c r="M48" s="1155">
        <v>0</v>
      </c>
      <c r="N48" s="1155">
        <v>0</v>
      </c>
      <c r="O48" s="1155">
        <v>0</v>
      </c>
      <c r="P48" s="1155">
        <v>0</v>
      </c>
      <c r="Q48" s="1155">
        <v>0</v>
      </c>
      <c r="R48" s="1155">
        <v>0</v>
      </c>
      <c r="S48" s="1155">
        <v>0</v>
      </c>
      <c r="T48" s="1155">
        <v>0</v>
      </c>
      <c r="U48" s="1155">
        <v>0</v>
      </c>
      <c r="V48" s="1155">
        <v>0</v>
      </c>
      <c r="W48" s="1155">
        <v>0</v>
      </c>
      <c r="X48" s="1155">
        <v>0</v>
      </c>
      <c r="Y48" s="1155">
        <v>0</v>
      </c>
      <c r="Z48" s="1155">
        <v>0</v>
      </c>
      <c r="AA48" s="1155">
        <v>0</v>
      </c>
      <c r="AB48" s="1155">
        <v>0</v>
      </c>
      <c r="AC48" s="1155">
        <v>0</v>
      </c>
      <c r="AD48" s="1155">
        <v>0</v>
      </c>
      <c r="AE48" s="1155">
        <v>0</v>
      </c>
      <c r="AF48" s="1155">
        <v>0</v>
      </c>
      <c r="AG48" s="1155">
        <v>0</v>
      </c>
      <c r="AH48" s="1155">
        <v>0</v>
      </c>
      <c r="AI48" s="1155">
        <v>0</v>
      </c>
      <c r="AJ48" s="1155">
        <v>0</v>
      </c>
      <c r="AK48" s="1155">
        <v>0</v>
      </c>
      <c r="AL48" s="1155">
        <v>0</v>
      </c>
      <c r="AM48" s="1155">
        <v>0</v>
      </c>
    </row>
    <row r="49" spans="1:39" s="1152" customFormat="1" x14ac:dyDescent="0.2">
      <c r="A49" s="1154" t="s">
        <v>1300</v>
      </c>
      <c r="B49" s="1155">
        <v>0.41599999999999998</v>
      </c>
      <c r="C49" s="1155">
        <v>0.58099999999999996</v>
      </c>
      <c r="D49" s="1155">
        <v>0.40300000000000002</v>
      </c>
      <c r="E49" s="1155">
        <v>0.59499999999999997</v>
      </c>
      <c r="F49" s="1155">
        <v>0.57699999999999996</v>
      </c>
      <c r="G49" s="1155">
        <v>0.377</v>
      </c>
      <c r="H49" s="1155">
        <v>0.51800000000000002</v>
      </c>
      <c r="I49" s="1155">
        <v>0.48199999999999998</v>
      </c>
      <c r="J49" s="1155">
        <v>0.495</v>
      </c>
      <c r="K49" s="1155">
        <v>0.53900000000000003</v>
      </c>
      <c r="L49" s="1155">
        <v>0.623</v>
      </c>
      <c r="M49" s="1155">
        <v>0.59099999999999997</v>
      </c>
      <c r="N49" s="1155">
        <v>0.71499999999999997</v>
      </c>
      <c r="O49" s="1155">
        <v>0.747</v>
      </c>
      <c r="P49" s="1155">
        <v>0.88400000000000001</v>
      </c>
      <c r="Q49" s="1155">
        <v>0.86299999999999999</v>
      </c>
      <c r="R49" s="1155">
        <v>0.71899999999999997</v>
      </c>
      <c r="S49" s="1155">
        <v>0.42299999999999999</v>
      </c>
      <c r="T49" s="1155">
        <v>0.5</v>
      </c>
      <c r="U49" s="1155">
        <v>0.69</v>
      </c>
      <c r="V49" s="1155">
        <v>0.76100000000000001</v>
      </c>
      <c r="W49" s="1155">
        <v>0.70899999999999996</v>
      </c>
      <c r="X49" s="1155">
        <v>0.84</v>
      </c>
      <c r="Y49" s="1155">
        <v>1.093</v>
      </c>
      <c r="Z49" s="1155">
        <v>1.2090000000000001</v>
      </c>
      <c r="AA49" s="1155">
        <v>0.92800000000000005</v>
      </c>
      <c r="AB49" s="1155">
        <v>0.85</v>
      </c>
      <c r="AC49" s="1155">
        <v>1.0169999999999999</v>
      </c>
      <c r="AD49" s="1155">
        <v>2.8340000000000001</v>
      </c>
      <c r="AE49" s="1155">
        <v>0.82499999999999996</v>
      </c>
      <c r="AF49" s="1155">
        <v>1.794</v>
      </c>
      <c r="AG49" s="1155">
        <v>1.323</v>
      </c>
      <c r="AH49" s="1155">
        <v>1.1910000000000001</v>
      </c>
      <c r="AI49" s="1155">
        <v>1.841</v>
      </c>
      <c r="AJ49" s="1155">
        <v>1.734</v>
      </c>
      <c r="AK49" s="1155">
        <v>1.4390000000000001</v>
      </c>
      <c r="AL49" s="1155">
        <v>1.419</v>
      </c>
      <c r="AM49" s="1155">
        <v>1.151</v>
      </c>
    </row>
    <row r="50" spans="1:39" s="1152" customFormat="1" x14ac:dyDescent="0.2">
      <c r="A50" s="1154" t="s">
        <v>1301</v>
      </c>
      <c r="B50" s="1155">
        <v>0</v>
      </c>
      <c r="C50" s="1155">
        <v>0</v>
      </c>
      <c r="D50" s="1155">
        <v>0</v>
      </c>
      <c r="E50" s="1155">
        <v>0</v>
      </c>
      <c r="F50" s="1155">
        <v>0</v>
      </c>
      <c r="G50" s="1155">
        <v>0</v>
      </c>
      <c r="H50" s="1155">
        <v>0</v>
      </c>
      <c r="I50" s="1155">
        <v>0</v>
      </c>
      <c r="J50" s="1155">
        <v>0</v>
      </c>
      <c r="K50" s="1155">
        <v>0</v>
      </c>
      <c r="L50" s="1155">
        <v>0</v>
      </c>
      <c r="M50" s="1155">
        <v>0</v>
      </c>
      <c r="N50" s="1155">
        <v>0</v>
      </c>
      <c r="O50" s="1155">
        <v>0</v>
      </c>
      <c r="P50" s="1155">
        <v>0</v>
      </c>
      <c r="Q50" s="1155">
        <v>0</v>
      </c>
      <c r="R50" s="1155">
        <v>0</v>
      </c>
      <c r="S50" s="1155">
        <v>0</v>
      </c>
      <c r="T50" s="1155">
        <v>0</v>
      </c>
      <c r="U50" s="1155">
        <v>0</v>
      </c>
      <c r="V50" s="1155">
        <v>0</v>
      </c>
      <c r="W50" s="1155">
        <v>0</v>
      </c>
      <c r="X50" s="1155">
        <v>0</v>
      </c>
      <c r="Y50" s="1155">
        <v>0</v>
      </c>
      <c r="Z50" s="1155">
        <v>0</v>
      </c>
      <c r="AA50" s="1155">
        <v>0</v>
      </c>
      <c r="AB50" s="1155">
        <v>0</v>
      </c>
      <c r="AC50" s="1155">
        <v>0</v>
      </c>
      <c r="AD50" s="1155">
        <v>0</v>
      </c>
      <c r="AE50" s="1155">
        <v>0</v>
      </c>
      <c r="AF50" s="1155">
        <v>0</v>
      </c>
      <c r="AG50" s="1155">
        <v>0</v>
      </c>
      <c r="AH50" s="1155">
        <v>0</v>
      </c>
      <c r="AI50" s="1155">
        <v>0</v>
      </c>
      <c r="AJ50" s="1155">
        <v>0</v>
      </c>
      <c r="AK50" s="1155">
        <v>0</v>
      </c>
      <c r="AL50" s="1155">
        <v>0</v>
      </c>
      <c r="AM50" s="1155">
        <v>0</v>
      </c>
    </row>
    <row r="51" spans="1:39" s="1152" customFormat="1" x14ac:dyDescent="0.2">
      <c r="A51" s="1154" t="s">
        <v>1302</v>
      </c>
      <c r="B51" s="1155">
        <v>0</v>
      </c>
      <c r="C51" s="1155">
        <v>0</v>
      </c>
      <c r="D51" s="1155">
        <v>0</v>
      </c>
      <c r="E51" s="1155">
        <v>0</v>
      </c>
      <c r="F51" s="1155">
        <v>0</v>
      </c>
      <c r="G51" s="1155">
        <v>0</v>
      </c>
      <c r="H51" s="1155">
        <v>0</v>
      </c>
      <c r="I51" s="1155">
        <v>0</v>
      </c>
      <c r="J51" s="1155">
        <v>0</v>
      </c>
      <c r="K51" s="1155">
        <v>0</v>
      </c>
      <c r="L51" s="1155">
        <v>0</v>
      </c>
      <c r="M51" s="1155">
        <v>0</v>
      </c>
      <c r="N51" s="1155">
        <v>0</v>
      </c>
      <c r="O51" s="1155">
        <v>0</v>
      </c>
      <c r="P51" s="1155">
        <v>0</v>
      </c>
      <c r="Q51" s="1155">
        <v>0</v>
      </c>
      <c r="R51" s="1155">
        <v>0</v>
      </c>
      <c r="S51" s="1155">
        <v>0</v>
      </c>
      <c r="T51" s="1155">
        <v>0</v>
      </c>
      <c r="U51" s="1155">
        <v>0</v>
      </c>
      <c r="V51" s="1155">
        <v>0</v>
      </c>
      <c r="W51" s="1155">
        <v>0</v>
      </c>
      <c r="X51" s="1155">
        <v>0</v>
      </c>
      <c r="Y51" s="1155">
        <v>0</v>
      </c>
      <c r="Z51" s="1155">
        <v>0</v>
      </c>
      <c r="AA51" s="1155">
        <v>0</v>
      </c>
      <c r="AB51" s="1155">
        <v>0</v>
      </c>
      <c r="AC51" s="1155">
        <v>0</v>
      </c>
      <c r="AD51" s="1155">
        <v>0</v>
      </c>
      <c r="AE51" s="1155">
        <v>0</v>
      </c>
      <c r="AF51" s="1155">
        <v>0</v>
      </c>
      <c r="AG51" s="1155">
        <v>0</v>
      </c>
      <c r="AH51" s="1155">
        <v>0</v>
      </c>
      <c r="AI51" s="1155">
        <v>0</v>
      </c>
      <c r="AJ51" s="1155">
        <v>0</v>
      </c>
      <c r="AK51" s="1155">
        <v>0</v>
      </c>
      <c r="AL51" s="1155">
        <v>0</v>
      </c>
      <c r="AM51" s="1155">
        <v>0</v>
      </c>
    </row>
    <row r="52" spans="1:39" s="1152" customFormat="1" x14ac:dyDescent="0.2">
      <c r="A52" s="1154" t="s">
        <v>1303</v>
      </c>
      <c r="B52" s="1155">
        <v>0</v>
      </c>
      <c r="C52" s="1155">
        <v>0</v>
      </c>
      <c r="D52" s="1155">
        <v>0</v>
      </c>
      <c r="E52" s="1155">
        <v>0</v>
      </c>
      <c r="F52" s="1155">
        <v>0</v>
      </c>
      <c r="G52" s="1155">
        <v>0</v>
      </c>
      <c r="H52" s="1155">
        <v>0</v>
      </c>
      <c r="I52" s="1155">
        <v>0</v>
      </c>
      <c r="J52" s="1155">
        <v>0</v>
      </c>
      <c r="K52" s="1155">
        <v>0</v>
      </c>
      <c r="L52" s="1155">
        <v>0</v>
      </c>
      <c r="M52" s="1155">
        <v>0</v>
      </c>
      <c r="N52" s="1155">
        <v>0</v>
      </c>
      <c r="O52" s="1155">
        <v>0</v>
      </c>
      <c r="P52" s="1155">
        <v>0</v>
      </c>
      <c r="Q52" s="1155">
        <v>0</v>
      </c>
      <c r="R52" s="1155">
        <v>0</v>
      </c>
      <c r="S52" s="1155">
        <v>0</v>
      </c>
      <c r="T52" s="1155">
        <v>0</v>
      </c>
      <c r="U52" s="1155">
        <v>0</v>
      </c>
      <c r="V52" s="1155">
        <v>0</v>
      </c>
      <c r="W52" s="1155">
        <v>0</v>
      </c>
      <c r="X52" s="1155">
        <v>0</v>
      </c>
      <c r="Y52" s="1155">
        <v>0</v>
      </c>
      <c r="Z52" s="1155">
        <v>0</v>
      </c>
      <c r="AA52" s="1155">
        <v>0</v>
      </c>
      <c r="AB52" s="1155">
        <v>0</v>
      </c>
      <c r="AC52" s="1155">
        <v>0</v>
      </c>
      <c r="AD52" s="1155">
        <v>0</v>
      </c>
      <c r="AE52" s="1155">
        <v>0</v>
      </c>
      <c r="AF52" s="1155">
        <v>0</v>
      </c>
      <c r="AG52" s="1155">
        <v>0</v>
      </c>
      <c r="AH52" s="1155">
        <v>0</v>
      </c>
      <c r="AI52" s="1155">
        <v>0</v>
      </c>
      <c r="AJ52" s="1155">
        <v>0</v>
      </c>
      <c r="AK52" s="1155">
        <v>0</v>
      </c>
      <c r="AL52" s="1155">
        <v>0</v>
      </c>
      <c r="AM52" s="1155">
        <v>0</v>
      </c>
    </row>
    <row r="53" spans="1:39" s="1152" customFormat="1" x14ac:dyDescent="0.2">
      <c r="A53" s="1154" t="s">
        <v>1304</v>
      </c>
      <c r="B53" s="1155">
        <v>1.792</v>
      </c>
      <c r="C53" s="1155">
        <v>2.472</v>
      </c>
      <c r="D53" s="1155">
        <v>2.8069999999999999</v>
      </c>
      <c r="E53" s="1155">
        <v>3.044</v>
      </c>
      <c r="F53" s="1155">
        <v>3.121</v>
      </c>
      <c r="G53" s="1155">
        <v>3.3809999999999998</v>
      </c>
      <c r="H53" s="1155">
        <v>3.3660000000000001</v>
      </c>
      <c r="I53" s="1155">
        <v>3.29</v>
      </c>
      <c r="J53" s="1155">
        <v>3.512</v>
      </c>
      <c r="K53" s="1155">
        <v>3.6920000000000002</v>
      </c>
      <c r="L53" s="1155">
        <v>3.6230000000000002</v>
      </c>
      <c r="M53" s="1155">
        <v>3.7349999999999999</v>
      </c>
      <c r="N53" s="1155">
        <v>3.82</v>
      </c>
      <c r="O53" s="1155">
        <v>3.9830000000000001</v>
      </c>
      <c r="P53" s="1155">
        <v>3.855</v>
      </c>
      <c r="Q53" s="1155">
        <v>3.8479999999999999</v>
      </c>
      <c r="R53" s="1155">
        <v>3.665</v>
      </c>
      <c r="S53" s="1155">
        <v>4.2610000000000001</v>
      </c>
      <c r="T53" s="1155">
        <v>4.1669999999999998</v>
      </c>
      <c r="U53" s="1155">
        <v>4.149</v>
      </c>
      <c r="V53" s="1155">
        <v>4.3220000000000001</v>
      </c>
      <c r="W53" s="1155">
        <v>4.9390000000000001</v>
      </c>
      <c r="X53" s="1155">
        <v>4.8920000000000003</v>
      </c>
      <c r="Y53" s="1155">
        <v>4.875</v>
      </c>
      <c r="Z53" s="1155">
        <v>5.4450000000000003</v>
      </c>
      <c r="AA53" s="1155">
        <v>6.25</v>
      </c>
      <c r="AB53" s="1155">
        <v>6.274</v>
      </c>
      <c r="AC53" s="1155">
        <v>6.2050000000000001</v>
      </c>
      <c r="AD53" s="1155">
        <v>5.9</v>
      </c>
      <c r="AE53" s="1155">
        <v>6.3360000000000003</v>
      </c>
      <c r="AF53" s="1155">
        <v>5.952</v>
      </c>
      <c r="AG53" s="1155">
        <v>5.9459999999999997</v>
      </c>
      <c r="AH53" s="1155">
        <v>5.9580000000000002</v>
      </c>
      <c r="AI53" s="1155">
        <v>6.2160000000000002</v>
      </c>
      <c r="AJ53" s="1155">
        <v>5.8129999999999997</v>
      </c>
      <c r="AK53" s="1155">
        <v>5.7720000000000002</v>
      </c>
      <c r="AL53" s="1155">
        <v>5.5730000000000004</v>
      </c>
      <c r="AM53" s="1155">
        <v>5.8380000000000001</v>
      </c>
    </row>
    <row r="54" spans="1:39" s="1152" customFormat="1" x14ac:dyDescent="0.2">
      <c r="A54" s="1154" t="s">
        <v>1166</v>
      </c>
      <c r="B54" s="1155">
        <v>0</v>
      </c>
      <c r="C54" s="1155">
        <v>7.8E-2</v>
      </c>
      <c r="D54" s="1155">
        <v>0.13100000000000001</v>
      </c>
      <c r="E54" s="1155">
        <v>0.254</v>
      </c>
      <c r="F54" s="1155">
        <v>0.25800000000000001</v>
      </c>
      <c r="G54" s="1155">
        <v>0.25800000000000001</v>
      </c>
      <c r="H54" s="1155">
        <v>0.25800000000000001</v>
      </c>
      <c r="I54" s="1155">
        <v>0.25900000000000001</v>
      </c>
      <c r="J54" s="1155">
        <v>0.25900000000000001</v>
      </c>
      <c r="K54" s="1155">
        <v>0.25900000000000001</v>
      </c>
      <c r="L54" s="1155">
        <v>0.26</v>
      </c>
      <c r="M54" s="1155">
        <v>0.26200000000000001</v>
      </c>
      <c r="N54" s="1155">
        <v>0.26200000000000001</v>
      </c>
      <c r="O54" s="1155">
        <v>0.26200000000000001</v>
      </c>
      <c r="P54" s="1155">
        <v>0.26300000000000001</v>
      </c>
      <c r="Q54" s="1155">
        <v>0.26300000000000001</v>
      </c>
      <c r="R54" s="1155">
        <v>0.26300000000000001</v>
      </c>
      <c r="S54" s="1155">
        <v>0.26400000000000001</v>
      </c>
      <c r="T54" s="1155">
        <v>0.26400000000000001</v>
      </c>
      <c r="U54" s="1155">
        <v>0.26800000000000002</v>
      </c>
      <c r="V54" s="1155">
        <v>0.27300000000000002</v>
      </c>
      <c r="W54" s="1155">
        <v>0.27100000000000002</v>
      </c>
      <c r="X54" s="1155">
        <v>0.27400000000000002</v>
      </c>
      <c r="Y54" s="1155">
        <v>0.30099999999999999</v>
      </c>
      <c r="Z54" s="1155">
        <v>0.29299999999999998</v>
      </c>
      <c r="AA54" s="1155">
        <v>0.29299999999999998</v>
      </c>
      <c r="AB54" s="1155">
        <v>0.29899999999999999</v>
      </c>
      <c r="AC54" s="1155">
        <v>0.29899999999999999</v>
      </c>
      <c r="AD54" s="1155">
        <v>0.29499999999999998</v>
      </c>
      <c r="AE54" s="1155">
        <v>0.29599999999999999</v>
      </c>
      <c r="AF54" s="1155">
        <v>0.29599999999999999</v>
      </c>
      <c r="AG54" s="1155">
        <v>0.29599999999999999</v>
      </c>
      <c r="AH54" s="1155">
        <v>0.3</v>
      </c>
      <c r="AI54" s="1155">
        <v>0.29799999999999999</v>
      </c>
      <c r="AJ54" s="1155">
        <v>0.29899999999999999</v>
      </c>
      <c r="AK54" s="1155">
        <v>0.29799999999999999</v>
      </c>
      <c r="AL54" s="1155">
        <v>0.29699999999999999</v>
      </c>
      <c r="AM54" s="1155">
        <v>0.29799999999999999</v>
      </c>
    </row>
    <row r="55" spans="1:39" s="1152" customFormat="1" x14ac:dyDescent="0.2">
      <c r="A55" s="1154" t="s">
        <v>1305</v>
      </c>
      <c r="B55" s="1155">
        <v>0</v>
      </c>
      <c r="C55" s="1155">
        <v>0</v>
      </c>
      <c r="D55" s="1155">
        <v>0</v>
      </c>
      <c r="E55" s="1155">
        <v>0</v>
      </c>
      <c r="F55" s="1155">
        <v>0</v>
      </c>
      <c r="G55" s="1155">
        <v>0</v>
      </c>
      <c r="H55" s="1155">
        <v>0</v>
      </c>
      <c r="I55" s="1155">
        <v>0</v>
      </c>
      <c r="J55" s="1155">
        <v>0</v>
      </c>
      <c r="K55" s="1155">
        <v>0</v>
      </c>
      <c r="L55" s="1155">
        <v>0</v>
      </c>
      <c r="M55" s="1155">
        <v>0</v>
      </c>
      <c r="N55" s="1155">
        <v>0</v>
      </c>
      <c r="O55" s="1155">
        <v>0</v>
      </c>
      <c r="P55" s="1155">
        <v>0</v>
      </c>
      <c r="Q55" s="1155">
        <v>0</v>
      </c>
      <c r="R55" s="1155">
        <v>0</v>
      </c>
      <c r="S55" s="1155">
        <v>0</v>
      </c>
      <c r="T55" s="1155">
        <v>0</v>
      </c>
      <c r="U55" s="1155">
        <v>0</v>
      </c>
      <c r="V55" s="1155">
        <v>0</v>
      </c>
      <c r="W55" s="1155">
        <v>0</v>
      </c>
      <c r="X55" s="1155">
        <v>0</v>
      </c>
      <c r="Y55" s="1155">
        <v>0</v>
      </c>
      <c r="Z55" s="1155">
        <v>0</v>
      </c>
      <c r="AA55" s="1155">
        <v>0</v>
      </c>
      <c r="AB55" s="1155">
        <v>0</v>
      </c>
      <c r="AC55" s="1155">
        <v>0</v>
      </c>
      <c r="AD55" s="1155">
        <v>0</v>
      </c>
      <c r="AE55" s="1155">
        <v>0</v>
      </c>
      <c r="AF55" s="1155">
        <v>0</v>
      </c>
      <c r="AG55" s="1155">
        <v>0</v>
      </c>
      <c r="AH55" s="1155">
        <v>0</v>
      </c>
      <c r="AI55" s="1155">
        <v>0</v>
      </c>
      <c r="AJ55" s="1155">
        <v>0</v>
      </c>
      <c r="AK55" s="1155">
        <v>0</v>
      </c>
      <c r="AL55" s="1155">
        <v>0</v>
      </c>
      <c r="AM55" s="1155">
        <v>0</v>
      </c>
    </row>
    <row r="56" spans="1:39" s="1152" customFormat="1" x14ac:dyDescent="0.2">
      <c r="A56" s="1154" t="s">
        <v>1167</v>
      </c>
      <c r="B56" s="1155">
        <v>1.9E-2</v>
      </c>
      <c r="C56" s="1155">
        <v>1.9E-2</v>
      </c>
      <c r="D56" s="1155">
        <v>2.9000000000000001E-2</v>
      </c>
      <c r="E56" s="1155">
        <v>3.5999999999999997E-2</v>
      </c>
      <c r="F56" s="1155">
        <v>4.4999999999999998E-2</v>
      </c>
      <c r="G56" s="1155">
        <v>3.4000000000000002E-2</v>
      </c>
      <c r="H56" s="1155">
        <v>3.2000000000000001E-2</v>
      </c>
      <c r="I56" s="1155">
        <v>1.7000000000000001E-2</v>
      </c>
      <c r="J56" s="1155">
        <v>0.03</v>
      </c>
      <c r="K56" s="1155">
        <v>2.4E-2</v>
      </c>
      <c r="L56" s="1155">
        <v>3.5000000000000003E-2</v>
      </c>
      <c r="M56" s="1155">
        <v>4.2000000000000003E-2</v>
      </c>
      <c r="N56" s="1155">
        <v>3.9E-2</v>
      </c>
      <c r="O56" s="1155">
        <v>4.3999999999999997E-2</v>
      </c>
      <c r="P56" s="1155">
        <v>3.7999999999999999E-2</v>
      </c>
      <c r="Q56" s="1155">
        <v>3.2000000000000001E-2</v>
      </c>
      <c r="R56" s="1155">
        <v>1.7999999999999999E-2</v>
      </c>
      <c r="S56" s="1155">
        <v>1.7999999999999999E-2</v>
      </c>
      <c r="T56" s="1155">
        <v>1.4E-2</v>
      </c>
      <c r="U56" s="1155">
        <v>1.6E-2</v>
      </c>
      <c r="V56" s="1155">
        <v>2.1000000000000001E-2</v>
      </c>
      <c r="W56" s="1155">
        <v>-3.0000000000000001E-3</v>
      </c>
      <c r="X56" s="1155">
        <v>2.3E-2</v>
      </c>
      <c r="Y56" s="1155">
        <v>1.7000000000000001E-2</v>
      </c>
      <c r="Z56" s="1155">
        <v>2.8000000000000001E-2</v>
      </c>
      <c r="AA56" s="1155">
        <v>2.5999999999999999E-2</v>
      </c>
      <c r="AB56" s="1155">
        <v>7.5999999999999998E-2</v>
      </c>
      <c r="AC56" s="1155">
        <v>2.4E-2</v>
      </c>
      <c r="AD56" s="1155">
        <v>1.4E-2</v>
      </c>
      <c r="AE56" s="1155">
        <v>3.2000000000000001E-2</v>
      </c>
      <c r="AF56" s="1155">
        <v>1.6E-2</v>
      </c>
      <c r="AG56" s="1155">
        <v>2.1999999999999999E-2</v>
      </c>
      <c r="AH56" s="1155">
        <v>7.0999999999999994E-2</v>
      </c>
      <c r="AI56" s="1155">
        <v>2.8000000000000001E-2</v>
      </c>
      <c r="AJ56" s="1155">
        <v>1.7999999999999999E-2</v>
      </c>
      <c r="AK56" s="1155">
        <v>2.5000000000000001E-2</v>
      </c>
      <c r="AL56" s="1155">
        <v>1.7999999999999999E-2</v>
      </c>
      <c r="AM56" s="1155">
        <v>3.3000000000000002E-2</v>
      </c>
    </row>
    <row r="57" spans="1:39" s="1152" customFormat="1" x14ac:dyDescent="0.2">
      <c r="A57" s="1156" t="s">
        <v>1168</v>
      </c>
      <c r="B57" s="1155">
        <v>2.2269999999999999</v>
      </c>
      <c r="C57" s="1155">
        <v>3.15</v>
      </c>
      <c r="D57" s="1155">
        <v>3.37</v>
      </c>
      <c r="E57" s="1155">
        <v>3.9289999999999998</v>
      </c>
      <c r="F57" s="1155">
        <v>4.0010000000000003</v>
      </c>
      <c r="G57" s="1155">
        <v>4.05</v>
      </c>
      <c r="H57" s="1155">
        <v>4.1740000000000004</v>
      </c>
      <c r="I57" s="1155">
        <v>4.048</v>
      </c>
      <c r="J57" s="1155">
        <v>4.2949999999999999</v>
      </c>
      <c r="K57" s="1155">
        <v>4.5140000000000002</v>
      </c>
      <c r="L57" s="1155">
        <v>4.5410000000000004</v>
      </c>
      <c r="M57" s="1155">
        <v>4.63</v>
      </c>
      <c r="N57" s="1155">
        <v>4.8360000000000003</v>
      </c>
      <c r="O57" s="1155">
        <v>5.0359999999999996</v>
      </c>
      <c r="P57" s="1155">
        <v>5.04</v>
      </c>
      <c r="Q57" s="1155">
        <v>5.0060000000000002</v>
      </c>
      <c r="R57" s="1155">
        <v>4.665</v>
      </c>
      <c r="S57" s="1155">
        <v>4.9660000000000002</v>
      </c>
      <c r="T57" s="1155">
        <v>4.9450000000000003</v>
      </c>
      <c r="U57" s="1155">
        <v>5.1230000000000002</v>
      </c>
      <c r="V57" s="1155">
        <v>5.3769999999999998</v>
      </c>
      <c r="W57" s="1155">
        <v>5.9160000000000004</v>
      </c>
      <c r="X57" s="1155">
        <v>6.0289999999999999</v>
      </c>
      <c r="Y57" s="1155">
        <v>6.2859999999999996</v>
      </c>
      <c r="Z57" s="1155">
        <v>6.9749999999999996</v>
      </c>
      <c r="AA57" s="1155">
        <v>7.4969999999999999</v>
      </c>
      <c r="AB57" s="1155">
        <v>7.4989999999999997</v>
      </c>
      <c r="AC57" s="1155">
        <v>7.5449999999999999</v>
      </c>
      <c r="AD57" s="1155">
        <v>9.0429999999999993</v>
      </c>
      <c r="AE57" s="1155">
        <v>7.4889999999999999</v>
      </c>
      <c r="AF57" s="1155">
        <v>8.0579999999999998</v>
      </c>
      <c r="AG57" s="1155">
        <v>7.5869999999999997</v>
      </c>
      <c r="AH57" s="1155">
        <v>7.52</v>
      </c>
      <c r="AI57" s="1155">
        <v>8.3829999999999991</v>
      </c>
      <c r="AJ57" s="1155">
        <v>7.8639999999999999</v>
      </c>
      <c r="AK57" s="1155">
        <v>7.5339999999999998</v>
      </c>
      <c r="AL57" s="1155">
        <v>7.3070000000000004</v>
      </c>
      <c r="AM57" s="1155">
        <v>7.32</v>
      </c>
    </row>
    <row r="58" spans="1:39" s="1152" customFormat="1" ht="20.100000000000001" customHeight="1" x14ac:dyDescent="0.2">
      <c r="A58" s="1153" t="s">
        <v>379</v>
      </c>
      <c r="B58" s="1155">
        <v>0</v>
      </c>
      <c r="C58" s="1155">
        <v>0</v>
      </c>
      <c r="D58" s="1155">
        <v>0</v>
      </c>
      <c r="E58" s="1155">
        <v>0</v>
      </c>
      <c r="F58" s="1155">
        <v>0</v>
      </c>
      <c r="G58" s="1155">
        <v>0</v>
      </c>
      <c r="H58" s="1155">
        <v>0</v>
      </c>
      <c r="I58" s="1155">
        <v>0</v>
      </c>
      <c r="J58" s="1155">
        <v>0</v>
      </c>
      <c r="K58" s="1155">
        <v>0</v>
      </c>
      <c r="L58" s="1155">
        <v>0</v>
      </c>
      <c r="M58" s="1155">
        <v>0</v>
      </c>
      <c r="N58" s="1155">
        <v>0</v>
      </c>
      <c r="O58" s="1155">
        <v>0</v>
      </c>
      <c r="P58" s="1155">
        <v>0</v>
      </c>
      <c r="Q58" s="1155">
        <v>0</v>
      </c>
      <c r="R58" s="1155">
        <v>0</v>
      </c>
      <c r="S58" s="1155">
        <v>0</v>
      </c>
      <c r="T58" s="1155">
        <v>0</v>
      </c>
      <c r="U58" s="1155">
        <v>0</v>
      </c>
      <c r="V58" s="1155">
        <v>0</v>
      </c>
      <c r="W58" s="1155">
        <v>0</v>
      </c>
      <c r="X58" s="1155">
        <v>0</v>
      </c>
      <c r="Y58" s="1155">
        <v>0</v>
      </c>
      <c r="Z58" s="1155">
        <v>0</v>
      </c>
      <c r="AA58" s="1155">
        <v>0</v>
      </c>
      <c r="AB58" s="1155">
        <v>0</v>
      </c>
      <c r="AC58" s="1155">
        <v>0</v>
      </c>
      <c r="AD58" s="1155">
        <v>0</v>
      </c>
      <c r="AE58" s="1155">
        <v>0</v>
      </c>
      <c r="AF58" s="1155">
        <v>0</v>
      </c>
      <c r="AG58" s="1155">
        <v>0</v>
      </c>
      <c r="AH58" s="1155">
        <v>0</v>
      </c>
      <c r="AI58" s="1155">
        <v>0</v>
      </c>
      <c r="AJ58" s="1155">
        <v>0</v>
      </c>
      <c r="AK58" s="1155">
        <v>0</v>
      </c>
      <c r="AL58" s="1155">
        <v>0</v>
      </c>
      <c r="AM58" s="1155">
        <v>0</v>
      </c>
    </row>
    <row r="59" spans="1:39" s="1152" customFormat="1" x14ac:dyDescent="0.2">
      <c r="A59" s="1157" t="s">
        <v>1182</v>
      </c>
      <c r="B59" s="1155">
        <v>2.1469999999999998</v>
      </c>
      <c r="C59" s="1155">
        <v>1.885</v>
      </c>
      <c r="D59" s="1155">
        <v>1.77</v>
      </c>
      <c r="E59" s="1155">
        <v>1.931</v>
      </c>
      <c r="F59" s="1155">
        <v>1.857</v>
      </c>
      <c r="G59" s="1155">
        <v>1.9419999999999999</v>
      </c>
      <c r="H59" s="1155">
        <v>1.6779999999999999</v>
      </c>
      <c r="I59" s="1155">
        <v>1.728</v>
      </c>
      <c r="J59" s="1155">
        <v>1.6970000000000001</v>
      </c>
      <c r="K59" s="1155">
        <v>1.417</v>
      </c>
      <c r="L59" s="1155">
        <v>1.796</v>
      </c>
      <c r="M59" s="1155">
        <v>1.5760000000000001</v>
      </c>
      <c r="N59" s="1155">
        <v>1.5489999999999999</v>
      </c>
      <c r="O59" s="1155">
        <v>2.0179999999999998</v>
      </c>
      <c r="P59" s="1155">
        <v>1.871</v>
      </c>
      <c r="Q59" s="1155">
        <v>1.7989999999999999</v>
      </c>
      <c r="R59" s="1155">
        <v>1.452</v>
      </c>
      <c r="S59" s="1155">
        <v>2.2229999999999999</v>
      </c>
      <c r="T59" s="1155">
        <v>2</v>
      </c>
      <c r="U59" s="1155">
        <v>1.667</v>
      </c>
      <c r="V59" s="1155">
        <v>1.653</v>
      </c>
      <c r="W59" s="1155">
        <v>2.91</v>
      </c>
      <c r="X59" s="1155">
        <v>2.694</v>
      </c>
      <c r="Y59" s="1155">
        <v>3.2869999999999999</v>
      </c>
      <c r="Z59" s="1155">
        <v>3.2040000000000002</v>
      </c>
      <c r="AA59" s="1155">
        <v>2.8780000000000001</v>
      </c>
      <c r="AB59" s="1155">
        <v>3.399</v>
      </c>
      <c r="AC59" s="1155">
        <v>3.3460000000000001</v>
      </c>
      <c r="AD59" s="1155">
        <v>6.1230000000000002</v>
      </c>
      <c r="AE59" s="1155">
        <v>3.7679999999999998</v>
      </c>
      <c r="AF59" s="1155">
        <v>5.0730000000000004</v>
      </c>
      <c r="AG59" s="1155">
        <v>4.7519999999999998</v>
      </c>
      <c r="AH59" s="1155">
        <v>4.5190000000000001</v>
      </c>
      <c r="AI59" s="1155">
        <v>4.1680000000000001</v>
      </c>
      <c r="AJ59" s="1155">
        <v>3.948</v>
      </c>
      <c r="AK59" s="1155">
        <v>3.5009999999999999</v>
      </c>
      <c r="AL59" s="1155">
        <v>3.55</v>
      </c>
      <c r="AM59" s="1155">
        <v>2.5979999999999999</v>
      </c>
    </row>
    <row r="60" spans="1:39" s="1152" customFormat="1" x14ac:dyDescent="0.2">
      <c r="A60" s="1157" t="s">
        <v>1183</v>
      </c>
      <c r="B60" s="1155">
        <v>3.835</v>
      </c>
      <c r="C60" s="1155">
        <v>4.1779999999999999</v>
      </c>
      <c r="D60" s="1155">
        <v>4.1429999999999998</v>
      </c>
      <c r="E60" s="1155">
        <v>4.2610000000000001</v>
      </c>
      <c r="F60" s="1155">
        <v>4.1550000000000002</v>
      </c>
      <c r="G60" s="1155">
        <v>4.0030000000000001</v>
      </c>
      <c r="H60" s="1155">
        <v>4.367</v>
      </c>
      <c r="I60" s="1155">
        <v>3.694</v>
      </c>
      <c r="J60" s="1155">
        <v>4.0629999999999997</v>
      </c>
      <c r="K60" s="1155">
        <v>3.9169999999999998</v>
      </c>
      <c r="L60" s="1155">
        <v>4.2220000000000004</v>
      </c>
      <c r="M60" s="1155">
        <v>4.2640000000000002</v>
      </c>
      <c r="N60" s="1155">
        <v>4.0410000000000004</v>
      </c>
      <c r="O60" s="1155">
        <v>3.8959999999999999</v>
      </c>
      <c r="P60" s="1155">
        <v>4.1749999999999998</v>
      </c>
      <c r="Q60" s="1155">
        <v>4.6509999999999998</v>
      </c>
      <c r="R60" s="1155">
        <v>4.7919999999999998</v>
      </c>
      <c r="S60" s="1155">
        <v>4.524</v>
      </c>
      <c r="T60" s="1155">
        <v>4.5</v>
      </c>
      <c r="U60" s="1155">
        <v>4.484</v>
      </c>
      <c r="V60" s="1155">
        <v>4.4240000000000004</v>
      </c>
      <c r="W60" s="1155">
        <v>4.0990000000000002</v>
      </c>
      <c r="X60" s="1155">
        <v>4.4690000000000003</v>
      </c>
      <c r="Y60" s="1155">
        <v>4.2779999999999996</v>
      </c>
      <c r="Z60" s="1155">
        <v>4.6379999999999999</v>
      </c>
      <c r="AA60" s="1155">
        <v>4.6390000000000002</v>
      </c>
      <c r="AB60" s="1155">
        <v>4.8890000000000002</v>
      </c>
      <c r="AC60" s="1155">
        <v>5.0970000000000004</v>
      </c>
      <c r="AD60" s="1155">
        <v>4.944</v>
      </c>
      <c r="AE60" s="1155">
        <v>4.875</v>
      </c>
      <c r="AF60" s="1155">
        <v>5.109</v>
      </c>
      <c r="AG60" s="1155">
        <v>4.9960000000000004</v>
      </c>
      <c r="AH60" s="1155">
        <v>5.14</v>
      </c>
      <c r="AI60" s="1155">
        <v>4.9379999999999997</v>
      </c>
      <c r="AJ60" s="1155">
        <v>5.157</v>
      </c>
      <c r="AK60" s="1155">
        <v>5.2350000000000003</v>
      </c>
      <c r="AL60" s="1155">
        <v>5.4340000000000002</v>
      </c>
      <c r="AM60" s="1155">
        <v>4.9489999999999998</v>
      </c>
    </row>
    <row r="61" spans="1:39" s="1152" customFormat="1" x14ac:dyDescent="0.2">
      <c r="A61" s="1157" t="s">
        <v>1306</v>
      </c>
      <c r="B61" s="1155">
        <v>1.091</v>
      </c>
      <c r="C61" s="1155">
        <v>1.087</v>
      </c>
      <c r="D61" s="1155">
        <v>1.0860000000000001</v>
      </c>
      <c r="E61" s="1155">
        <v>0.98599999999999999</v>
      </c>
      <c r="F61" s="1155">
        <v>0.98499999999999999</v>
      </c>
      <c r="G61" s="1155">
        <v>1.2310000000000001</v>
      </c>
      <c r="H61" s="1155">
        <v>1.232</v>
      </c>
      <c r="I61" s="1155">
        <v>1.1739999999999999</v>
      </c>
      <c r="J61" s="1155">
        <v>1.1639999999999999</v>
      </c>
      <c r="K61" s="1155">
        <v>0.94699999999999995</v>
      </c>
      <c r="L61" s="1155">
        <v>0.89700000000000002</v>
      </c>
      <c r="M61" s="1155">
        <v>0.874</v>
      </c>
      <c r="N61" s="1155">
        <v>0.875</v>
      </c>
      <c r="O61" s="1155">
        <v>0.877</v>
      </c>
      <c r="P61" s="1155">
        <v>0.879</v>
      </c>
      <c r="Q61" s="1155">
        <v>0.877</v>
      </c>
      <c r="R61" s="1155">
        <v>0.88100000000000001</v>
      </c>
      <c r="S61" s="1155">
        <v>0.88100000000000001</v>
      </c>
      <c r="T61" s="1155">
        <v>0.97699999999999998</v>
      </c>
      <c r="U61" s="1155">
        <v>0.97699999999999998</v>
      </c>
      <c r="V61" s="1155">
        <v>0.97399999999999998</v>
      </c>
      <c r="W61" s="1155">
        <v>0.97399999999999998</v>
      </c>
      <c r="X61" s="1155">
        <v>0.91400000000000003</v>
      </c>
      <c r="Y61" s="1155">
        <v>0.91500000000000004</v>
      </c>
      <c r="Z61" s="1155">
        <v>0.91500000000000004</v>
      </c>
      <c r="AA61" s="1155">
        <v>1.0149999999999999</v>
      </c>
      <c r="AB61" s="1155">
        <v>0.96599999999999997</v>
      </c>
      <c r="AC61" s="1155">
        <v>0.96799999999999997</v>
      </c>
      <c r="AD61" s="1155">
        <v>0.96799999999999997</v>
      </c>
      <c r="AE61" s="1155">
        <v>0.96699999999999997</v>
      </c>
      <c r="AF61" s="1155">
        <v>0.97099999999999997</v>
      </c>
      <c r="AG61" s="1155">
        <v>0.65600000000000003</v>
      </c>
      <c r="AH61" s="1155">
        <v>0.65900000000000003</v>
      </c>
      <c r="AI61" s="1155">
        <v>0.66</v>
      </c>
      <c r="AJ61" s="1155">
        <v>0.65800000000000003</v>
      </c>
      <c r="AK61" s="1155">
        <v>0.65800000000000003</v>
      </c>
      <c r="AL61" s="1155">
        <v>0.65900000000000003</v>
      </c>
      <c r="AM61" s="1155">
        <v>0.65900000000000003</v>
      </c>
    </row>
    <row r="62" spans="1:39" s="1152" customFormat="1" x14ac:dyDescent="0.2">
      <c r="A62" s="1157" t="s">
        <v>1186</v>
      </c>
      <c r="B62" s="1155">
        <v>0</v>
      </c>
      <c r="C62" s="1155">
        <v>2E-3</v>
      </c>
      <c r="D62" s="1155">
        <v>0</v>
      </c>
      <c r="E62" s="1155">
        <v>6.0000000000000001E-3</v>
      </c>
      <c r="F62" s="1155">
        <v>6.0000000000000001E-3</v>
      </c>
      <c r="G62" s="1155">
        <v>1E-3</v>
      </c>
      <c r="H62" s="1155">
        <v>3.0000000000000001E-3</v>
      </c>
      <c r="I62" s="1155">
        <v>4.0000000000000001E-3</v>
      </c>
      <c r="J62" s="1155">
        <v>5.0000000000000001E-3</v>
      </c>
      <c r="K62" s="1155">
        <v>3.0000000000000001E-3</v>
      </c>
      <c r="L62" s="1155">
        <v>4.0000000000000001E-3</v>
      </c>
      <c r="M62" s="1155">
        <v>6.0000000000000001E-3</v>
      </c>
      <c r="N62" s="1155">
        <v>8.0000000000000002E-3</v>
      </c>
      <c r="O62" s="1155">
        <v>2E-3</v>
      </c>
      <c r="P62" s="1155">
        <v>6.0000000000000001E-3</v>
      </c>
      <c r="Q62" s="1155">
        <v>8.9999999999999993E-3</v>
      </c>
      <c r="R62" s="1155">
        <v>1.0999999999999999E-2</v>
      </c>
      <c r="S62" s="1155">
        <v>1E-3</v>
      </c>
      <c r="T62" s="1155">
        <v>5.0000000000000001E-3</v>
      </c>
      <c r="U62" s="1155">
        <v>8.0000000000000002E-3</v>
      </c>
      <c r="V62" s="1155">
        <v>1.2E-2</v>
      </c>
      <c r="W62" s="1155">
        <v>1E-3</v>
      </c>
      <c r="X62" s="1155">
        <v>3.0000000000000001E-3</v>
      </c>
      <c r="Y62" s="1155">
        <v>7.0000000000000001E-3</v>
      </c>
      <c r="Z62" s="1155">
        <v>8.9999999999999993E-3</v>
      </c>
      <c r="AA62" s="1155">
        <v>3.0000000000000001E-3</v>
      </c>
      <c r="AB62" s="1155">
        <v>8.9999999999999993E-3</v>
      </c>
      <c r="AC62" s="1155">
        <v>1.4999999999999999E-2</v>
      </c>
      <c r="AD62" s="1155">
        <v>8.0000000000000002E-3</v>
      </c>
      <c r="AE62" s="1155">
        <v>1E-3</v>
      </c>
      <c r="AF62" s="1155">
        <v>8.0000000000000002E-3</v>
      </c>
      <c r="AG62" s="1155">
        <v>0.01</v>
      </c>
      <c r="AH62" s="1155">
        <v>1.4E-2</v>
      </c>
      <c r="AI62" s="1155">
        <v>1E-3</v>
      </c>
      <c r="AJ62" s="1155">
        <v>3.0000000000000001E-3</v>
      </c>
      <c r="AK62" s="1155">
        <v>5.0000000000000001E-3</v>
      </c>
      <c r="AL62" s="1155">
        <v>7.0000000000000001E-3</v>
      </c>
      <c r="AM62" s="1155">
        <v>1E-3</v>
      </c>
    </row>
    <row r="63" spans="1:39" s="1152" customFormat="1" x14ac:dyDescent="0.2">
      <c r="A63" s="1158" t="s">
        <v>1307</v>
      </c>
      <c r="B63" s="1155">
        <v>7.0730000000000004</v>
      </c>
      <c r="C63" s="1155">
        <v>7.1520000000000001</v>
      </c>
      <c r="D63" s="1155">
        <v>7.0030000000000001</v>
      </c>
      <c r="E63" s="1155">
        <v>7.1849999999999996</v>
      </c>
      <c r="F63" s="1155">
        <v>7.0030000000000001</v>
      </c>
      <c r="G63" s="1155">
        <v>7.1769999999999996</v>
      </c>
      <c r="H63" s="1155">
        <v>7.28</v>
      </c>
      <c r="I63" s="1155">
        <v>6.6</v>
      </c>
      <c r="J63" s="1155">
        <v>6.9290000000000003</v>
      </c>
      <c r="K63" s="1155">
        <v>6.2839999999999998</v>
      </c>
      <c r="L63" s="1155">
        <v>6.9189999999999996</v>
      </c>
      <c r="M63" s="1155">
        <v>6.72</v>
      </c>
      <c r="N63" s="1155">
        <v>6.4729999999999999</v>
      </c>
      <c r="O63" s="1155">
        <v>6.7930000000000001</v>
      </c>
      <c r="P63" s="1155">
        <v>6.931</v>
      </c>
      <c r="Q63" s="1155">
        <v>7.3360000000000003</v>
      </c>
      <c r="R63" s="1155">
        <v>7.1360000000000001</v>
      </c>
      <c r="S63" s="1155">
        <v>7.6289999999999996</v>
      </c>
      <c r="T63" s="1155">
        <v>7.4640000000000004</v>
      </c>
      <c r="U63" s="1155">
        <v>7.1360000000000001</v>
      </c>
      <c r="V63" s="1155">
        <v>7.0629999999999997</v>
      </c>
      <c r="W63" s="1155">
        <v>7.984</v>
      </c>
      <c r="X63" s="1155">
        <v>8.08</v>
      </c>
      <c r="Y63" s="1155">
        <v>8.4870000000000001</v>
      </c>
      <c r="Z63" s="1155">
        <v>8.766</v>
      </c>
      <c r="AA63" s="1155">
        <v>8.5350000000000001</v>
      </c>
      <c r="AB63" s="1155">
        <v>9.2629999999999999</v>
      </c>
      <c r="AC63" s="1155">
        <v>9.4260000000000002</v>
      </c>
      <c r="AD63" s="1155">
        <v>12.042999999999999</v>
      </c>
      <c r="AE63" s="1155">
        <v>9.6110000000000007</v>
      </c>
      <c r="AF63" s="1155">
        <v>11.161</v>
      </c>
      <c r="AG63" s="1155">
        <v>10.414</v>
      </c>
      <c r="AH63" s="1155">
        <v>10.332000000000001</v>
      </c>
      <c r="AI63" s="1155">
        <v>9.7669999999999995</v>
      </c>
      <c r="AJ63" s="1155">
        <v>9.766</v>
      </c>
      <c r="AK63" s="1155">
        <v>9.3989999999999991</v>
      </c>
      <c r="AL63" s="1155">
        <v>9.65</v>
      </c>
      <c r="AM63" s="1155">
        <v>8.2070000000000007</v>
      </c>
    </row>
    <row r="64" spans="1:39" s="1152" customFormat="1" x14ac:dyDescent="0.2">
      <c r="A64" s="1154" t="s">
        <v>1308</v>
      </c>
      <c r="B64" s="1155">
        <v>0</v>
      </c>
      <c r="C64" s="1155">
        <v>0</v>
      </c>
      <c r="D64" s="1155">
        <v>0</v>
      </c>
      <c r="E64" s="1155">
        <v>0</v>
      </c>
      <c r="F64" s="1155">
        <v>0</v>
      </c>
      <c r="G64" s="1155">
        <v>0</v>
      </c>
      <c r="H64" s="1155">
        <v>0</v>
      </c>
      <c r="I64" s="1155">
        <v>0</v>
      </c>
      <c r="J64" s="1155">
        <v>0</v>
      </c>
      <c r="K64" s="1155">
        <v>0</v>
      </c>
      <c r="L64" s="1155">
        <v>0</v>
      </c>
      <c r="M64" s="1155">
        <v>0</v>
      </c>
      <c r="N64" s="1155">
        <v>0</v>
      </c>
      <c r="O64" s="1155">
        <v>0</v>
      </c>
      <c r="P64" s="1155">
        <v>0</v>
      </c>
      <c r="Q64" s="1155">
        <v>0</v>
      </c>
      <c r="R64" s="1155">
        <v>0</v>
      </c>
      <c r="S64" s="1155">
        <v>0</v>
      </c>
      <c r="T64" s="1155">
        <v>0.35599999999999998</v>
      </c>
      <c r="U64" s="1155">
        <v>0.55800000000000005</v>
      </c>
      <c r="V64" s="1155">
        <v>0.70699999999999996</v>
      </c>
      <c r="W64" s="1155">
        <v>0.97</v>
      </c>
      <c r="X64" s="1155">
        <v>1.095</v>
      </c>
      <c r="Y64" s="1155">
        <v>1.4670000000000001</v>
      </c>
      <c r="Z64" s="1155">
        <v>0.97099999999999997</v>
      </c>
      <c r="AA64" s="1155">
        <v>0</v>
      </c>
      <c r="AB64" s="1155">
        <v>0</v>
      </c>
      <c r="AC64" s="1155">
        <v>0.79700000000000004</v>
      </c>
      <c r="AD64" s="1155">
        <v>0</v>
      </c>
      <c r="AE64" s="1155">
        <v>0.19600000000000001</v>
      </c>
      <c r="AF64" s="1155">
        <v>0</v>
      </c>
      <c r="AG64" s="1155">
        <v>0</v>
      </c>
      <c r="AH64" s="1155">
        <v>0</v>
      </c>
      <c r="AI64" s="1155">
        <v>0</v>
      </c>
      <c r="AJ64" s="1155">
        <v>0</v>
      </c>
      <c r="AK64" s="1155">
        <v>0</v>
      </c>
      <c r="AL64" s="1155">
        <v>0</v>
      </c>
      <c r="AM64" s="1155">
        <v>0</v>
      </c>
    </row>
    <row r="65" spans="1:39" s="1152" customFormat="1" x14ac:dyDescent="0.2">
      <c r="A65" s="1154" t="s">
        <v>1309</v>
      </c>
      <c r="B65" s="1155">
        <v>0</v>
      </c>
      <c r="C65" s="1155">
        <v>0.189</v>
      </c>
      <c r="D65" s="1155">
        <v>0.46500000000000002</v>
      </c>
      <c r="E65" s="1155">
        <v>0.22600000000000001</v>
      </c>
      <c r="F65" s="1155">
        <v>0.371</v>
      </c>
      <c r="G65" s="1155">
        <v>0.32700000000000001</v>
      </c>
      <c r="H65" s="1155">
        <v>9.2999999999999999E-2</v>
      </c>
      <c r="I65" s="1155">
        <v>0.215</v>
      </c>
      <c r="J65" s="1155">
        <v>0.35399999999999998</v>
      </c>
      <c r="K65" s="1155">
        <v>0.6</v>
      </c>
      <c r="L65" s="1155">
        <v>0.34200000000000003</v>
      </c>
      <c r="M65" s="1155">
        <v>0.34399999999999997</v>
      </c>
      <c r="N65" s="1155">
        <v>0.17799999999999999</v>
      </c>
      <c r="O65" s="1155">
        <v>0.40799999999999997</v>
      </c>
      <c r="P65" s="1155">
        <v>0.25800000000000001</v>
      </c>
      <c r="Q65" s="1155">
        <v>0</v>
      </c>
      <c r="R65" s="1155">
        <v>0.24</v>
      </c>
      <c r="S65" s="1155">
        <v>0.188</v>
      </c>
      <c r="T65" s="1155">
        <v>0</v>
      </c>
      <c r="U65" s="1155">
        <v>0</v>
      </c>
      <c r="V65" s="1155">
        <v>0</v>
      </c>
      <c r="W65" s="1155">
        <v>0</v>
      </c>
      <c r="X65" s="1155">
        <v>0</v>
      </c>
      <c r="Y65" s="1155">
        <v>0</v>
      </c>
      <c r="Z65" s="1155">
        <v>0</v>
      </c>
      <c r="AA65" s="1155">
        <v>1.345</v>
      </c>
      <c r="AB65" s="1155">
        <v>1.7929999999999999</v>
      </c>
      <c r="AC65" s="1155">
        <v>0</v>
      </c>
      <c r="AD65" s="1155">
        <v>0</v>
      </c>
      <c r="AE65" s="1155">
        <v>0</v>
      </c>
      <c r="AF65" s="1155">
        <v>0</v>
      </c>
      <c r="AG65" s="1155">
        <v>0</v>
      </c>
      <c r="AH65" s="1155">
        <v>0</v>
      </c>
      <c r="AI65" s="1155">
        <v>0</v>
      </c>
      <c r="AJ65" s="1155">
        <v>0</v>
      </c>
      <c r="AK65" s="1155">
        <v>0</v>
      </c>
      <c r="AL65" s="1155">
        <v>0</v>
      </c>
      <c r="AM65" s="1155">
        <v>0</v>
      </c>
    </row>
    <row r="66" spans="1:39" s="1152" customFormat="1" x14ac:dyDescent="0.2">
      <c r="A66" s="1154" t="s">
        <v>1310</v>
      </c>
      <c r="B66" s="1155">
        <v>2.3E-2</v>
      </c>
      <c r="C66" s="1155">
        <v>1.7000000000000001E-2</v>
      </c>
      <c r="D66" s="1155">
        <v>0.11600000000000001</v>
      </c>
      <c r="E66" s="1155">
        <v>8.2000000000000003E-2</v>
      </c>
      <c r="F66" s="1155">
        <v>9.8000000000000004E-2</v>
      </c>
      <c r="G66" s="1155">
        <v>8.5000000000000006E-2</v>
      </c>
      <c r="H66" s="1155">
        <v>8.4000000000000005E-2</v>
      </c>
      <c r="I66" s="1155">
        <v>9.7000000000000003E-2</v>
      </c>
      <c r="J66" s="1155">
        <v>0.122</v>
      </c>
      <c r="K66" s="1155">
        <v>0.11700000000000001</v>
      </c>
      <c r="L66" s="1155">
        <v>0.107</v>
      </c>
      <c r="M66" s="1155">
        <v>0.14099999999999999</v>
      </c>
      <c r="N66" s="1155">
        <v>0.13900000000000001</v>
      </c>
      <c r="O66" s="1155">
        <v>0.185</v>
      </c>
      <c r="P66" s="1155">
        <v>0.152</v>
      </c>
      <c r="Q66" s="1155">
        <v>0.157</v>
      </c>
      <c r="R66" s="1155">
        <v>0.15</v>
      </c>
      <c r="S66" s="1155">
        <v>0.185</v>
      </c>
      <c r="T66" s="1155">
        <v>0.219</v>
      </c>
      <c r="U66" s="1155">
        <v>0.23300000000000001</v>
      </c>
      <c r="V66" s="1155">
        <v>0.23300000000000001</v>
      </c>
      <c r="W66" s="1155">
        <v>0.28000000000000003</v>
      </c>
      <c r="X66" s="1155">
        <v>0.28999999999999998</v>
      </c>
      <c r="Y66" s="1155">
        <v>0.29299999999999998</v>
      </c>
      <c r="Z66" s="1155">
        <v>0.29899999999999999</v>
      </c>
      <c r="AA66" s="1155">
        <v>0.30199999999999999</v>
      </c>
      <c r="AB66" s="1155">
        <v>0.30499999999999999</v>
      </c>
      <c r="AC66" s="1155">
        <v>0.312</v>
      </c>
      <c r="AD66" s="1155">
        <v>0.31</v>
      </c>
      <c r="AE66" s="1155">
        <v>0.248</v>
      </c>
      <c r="AF66" s="1155">
        <v>0.253</v>
      </c>
      <c r="AG66" s="1155">
        <v>0.30199999999999999</v>
      </c>
      <c r="AH66" s="1155">
        <v>0.31900000000000001</v>
      </c>
      <c r="AI66" s="1155">
        <v>0.374</v>
      </c>
      <c r="AJ66" s="1155">
        <v>0.42299999999999999</v>
      </c>
      <c r="AK66" s="1155">
        <v>0.41499999999999998</v>
      </c>
      <c r="AL66" s="1155">
        <v>0.40699999999999997</v>
      </c>
      <c r="AM66" s="1155">
        <v>0.43</v>
      </c>
    </row>
    <row r="67" spans="1:39" s="1152" customFormat="1" x14ac:dyDescent="0.2">
      <c r="A67" s="1154" t="s">
        <v>1311</v>
      </c>
      <c r="B67" s="1155">
        <v>0</v>
      </c>
      <c r="C67" s="1155">
        <v>-0.115</v>
      </c>
      <c r="D67" s="1155">
        <v>-4.9000000000000002E-2</v>
      </c>
      <c r="E67" s="1155">
        <v>-8.6999999999999994E-2</v>
      </c>
      <c r="F67" s="1155">
        <v>-0.11899999999999999</v>
      </c>
      <c r="G67" s="1155">
        <v>-0.14899999999999999</v>
      </c>
      <c r="H67" s="1155">
        <v>-2.1000000000000001E-2</v>
      </c>
      <c r="I67" s="1155">
        <v>-4.1000000000000002E-2</v>
      </c>
      <c r="J67" s="1155">
        <v>-4.9000000000000002E-2</v>
      </c>
      <c r="K67" s="1155">
        <v>-6.6000000000000003E-2</v>
      </c>
      <c r="L67" s="1155">
        <v>-2E-3</v>
      </c>
      <c r="M67" s="1155">
        <v>1E-3</v>
      </c>
      <c r="N67" s="1155">
        <v>3.0000000000000001E-3</v>
      </c>
      <c r="O67" s="1155">
        <v>-3.0000000000000001E-3</v>
      </c>
      <c r="P67" s="1155">
        <v>8.9999999999999993E-3</v>
      </c>
      <c r="Q67" s="1155">
        <v>1.2E-2</v>
      </c>
      <c r="R67" s="1155">
        <v>2.3E-2</v>
      </c>
      <c r="S67" s="1155">
        <v>3.4000000000000002E-2</v>
      </c>
      <c r="T67" s="1155">
        <v>1.4999999999999999E-2</v>
      </c>
      <c r="U67" s="1155">
        <v>0.03</v>
      </c>
      <c r="V67" s="1155">
        <v>0.03</v>
      </c>
      <c r="W67" s="1155">
        <v>5.8000000000000003E-2</v>
      </c>
      <c r="X67" s="1155">
        <v>0.05</v>
      </c>
      <c r="Y67" s="1155">
        <v>0.109</v>
      </c>
      <c r="Z67" s="1155">
        <v>0.18</v>
      </c>
      <c r="AA67" s="1155">
        <v>0.246</v>
      </c>
      <c r="AB67" s="1155">
        <v>5.3999999999999999E-2</v>
      </c>
      <c r="AC67" s="1155">
        <v>0.11600000000000001</v>
      </c>
      <c r="AD67" s="1155">
        <v>0.17</v>
      </c>
      <c r="AE67" s="1155">
        <v>0.219</v>
      </c>
      <c r="AF67" s="1155">
        <v>4.4999999999999998E-2</v>
      </c>
      <c r="AG67" s="1155">
        <v>5.8999999999999997E-2</v>
      </c>
      <c r="AH67" s="1155">
        <v>0.106</v>
      </c>
      <c r="AI67" s="1155">
        <v>0.14099999999999999</v>
      </c>
      <c r="AJ67" s="1155">
        <v>4.1000000000000002E-2</v>
      </c>
      <c r="AK67" s="1155">
        <v>0.17899999999999999</v>
      </c>
      <c r="AL67" s="1155">
        <v>0.2</v>
      </c>
      <c r="AM67" s="1155">
        <v>0.24</v>
      </c>
    </row>
    <row r="68" spans="1:39" s="1161" customFormat="1" ht="20.100000000000001" customHeight="1" x14ac:dyDescent="0.2">
      <c r="A68" s="1159" t="s">
        <v>1180</v>
      </c>
      <c r="B68" s="1160">
        <v>7.0960000000000001</v>
      </c>
      <c r="C68" s="1160">
        <v>7.2430000000000003</v>
      </c>
      <c r="D68" s="1160">
        <v>7.5350000000000001</v>
      </c>
      <c r="E68" s="1160">
        <v>7.4059999999999997</v>
      </c>
      <c r="F68" s="1160">
        <v>7.3529999999999998</v>
      </c>
      <c r="G68" s="1160">
        <v>7.44</v>
      </c>
      <c r="H68" s="1160">
        <v>7.4359999999999999</v>
      </c>
      <c r="I68" s="1160">
        <v>6.8710000000000004</v>
      </c>
      <c r="J68" s="1160">
        <v>7.3559999999999999</v>
      </c>
      <c r="K68" s="1160">
        <v>6.9349999999999996</v>
      </c>
      <c r="L68" s="1160">
        <v>7.3659999999999997</v>
      </c>
      <c r="M68" s="1160">
        <v>7.2060000000000004</v>
      </c>
      <c r="N68" s="1160">
        <v>6.7930000000000001</v>
      </c>
      <c r="O68" s="1160">
        <v>7.383</v>
      </c>
      <c r="P68" s="1160">
        <v>7.35</v>
      </c>
      <c r="Q68" s="1160">
        <v>7.5049999999999999</v>
      </c>
      <c r="R68" s="1160">
        <v>7.5490000000000004</v>
      </c>
      <c r="S68" s="1160">
        <v>8.0359999999999996</v>
      </c>
      <c r="T68" s="1160">
        <v>8.0540000000000003</v>
      </c>
      <c r="U68" s="1160">
        <v>7.9569999999999999</v>
      </c>
      <c r="V68" s="1160">
        <v>8.0579999999999998</v>
      </c>
      <c r="W68" s="1160">
        <v>9.2919999999999998</v>
      </c>
      <c r="X68" s="1160">
        <v>9.5150000000000006</v>
      </c>
      <c r="Y68" s="1160">
        <v>10.356</v>
      </c>
      <c r="Z68" s="1160">
        <v>10.215999999999999</v>
      </c>
      <c r="AA68" s="1160">
        <v>10.428000000000001</v>
      </c>
      <c r="AB68" s="1160">
        <v>11.414999999999999</v>
      </c>
      <c r="AC68" s="1160">
        <v>10.651</v>
      </c>
      <c r="AD68" s="1160">
        <v>12.523</v>
      </c>
      <c r="AE68" s="1160">
        <v>10.273999999999999</v>
      </c>
      <c r="AF68" s="1160">
        <v>11.459</v>
      </c>
      <c r="AG68" s="1160">
        <v>10.775</v>
      </c>
      <c r="AH68" s="1160">
        <v>10.757</v>
      </c>
      <c r="AI68" s="1160">
        <v>10.282</v>
      </c>
      <c r="AJ68" s="1160">
        <v>10.23</v>
      </c>
      <c r="AK68" s="1160">
        <v>9.9930000000000003</v>
      </c>
      <c r="AL68" s="1160">
        <v>10.257</v>
      </c>
      <c r="AM68" s="1160">
        <v>8.8770000000000007</v>
      </c>
    </row>
    <row r="69" spans="1:39" s="133" customFormat="1" ht="24.95" customHeight="1" x14ac:dyDescent="0.2">
      <c r="A69" s="132" t="str">
        <f>CONCATENATE(A$1,", continued")</f>
        <v>Table 10g :   State commerical banking survey, FY2010-FY2018, continued</v>
      </c>
      <c r="S69" s="394"/>
      <c r="T69" s="394"/>
    </row>
    <row r="70" spans="1:39" s="1149" customFormat="1" ht="20.100000000000001" customHeight="1" x14ac:dyDescent="0.2">
      <c r="A70" s="157" t="s">
        <v>397</v>
      </c>
      <c r="B70" s="1148" t="s">
        <v>1298</v>
      </c>
      <c r="C70" s="1148" t="s">
        <v>1299</v>
      </c>
      <c r="D70" s="1148" t="s">
        <v>1131</v>
      </c>
      <c r="E70" s="1148" t="s">
        <v>1132</v>
      </c>
      <c r="F70" s="1148" t="s">
        <v>1133</v>
      </c>
      <c r="G70" s="1148" t="s">
        <v>1134</v>
      </c>
      <c r="H70" s="1148" t="s">
        <v>1135</v>
      </c>
      <c r="I70" s="1148" t="s">
        <v>1136</v>
      </c>
      <c r="J70" s="1148" t="s">
        <v>1137</v>
      </c>
      <c r="K70" s="1148" t="s">
        <v>1138</v>
      </c>
      <c r="L70" s="1148" t="str">
        <f>LEFT(H70,4)+1 &amp; RIGHT(H70,2)</f>
        <v>2012q1</v>
      </c>
      <c r="M70" s="1148" t="str">
        <f>LEFT(I70,4)+1 &amp; RIGHT(I70,2)</f>
        <v>2012q2</v>
      </c>
      <c r="N70" s="1148" t="str">
        <f>LEFT(J70,4)+1 &amp; RIGHT(J70,2)</f>
        <v>2012q3</v>
      </c>
      <c r="O70" s="1148" t="str">
        <f>LEFT(K70,4)+1 &amp; RIGHT(K70,2)</f>
        <v>2012q4</v>
      </c>
      <c r="P70" s="1148" t="str">
        <f>LEFT(L70,4)+1 &amp; RIGHT(L70,2)</f>
        <v>2013q1</v>
      </c>
      <c r="Q70" s="1148" t="str">
        <f t="shared" ref="Q70" si="1">LEFT(M70,4)+1 &amp; RIGHT(M70,2)</f>
        <v>2013q2</v>
      </c>
      <c r="R70" s="1148" t="str">
        <f t="shared" ref="R70" si="2">LEFT(N70,4)+1 &amp; RIGHT(N70,2)</f>
        <v>2013q3</v>
      </c>
      <c r="S70" s="1148" t="str">
        <f t="shared" ref="S70" si="3">LEFT(O70,4)+1 &amp; RIGHT(O70,2)</f>
        <v>2013q4</v>
      </c>
      <c r="T70" s="1148" t="str">
        <f t="shared" ref="T70" si="4">LEFT(P70,4)+1 &amp; RIGHT(P70,2)</f>
        <v>2014q1</v>
      </c>
      <c r="U70" s="1148" t="str">
        <f t="shared" ref="U70" si="5">LEFT(Q70,4)+1 &amp; RIGHT(Q70,2)</f>
        <v>2014q2</v>
      </c>
      <c r="V70" s="1148" t="str">
        <f>LEFT(R70,4)+1 &amp; RIGHT(R70,2)</f>
        <v>2014q3</v>
      </c>
      <c r="W70" s="1148" t="str">
        <f>LEFT(S70,4)+1 &amp; RIGHT(S70,2)</f>
        <v>2014q4</v>
      </c>
      <c r="X70" s="1148" t="str">
        <f>LEFT(T70,4)+1 &amp; RIGHT(T70,2)</f>
        <v>2015q1</v>
      </c>
      <c r="Y70" s="1148" t="str">
        <f>LEFT(U70,4)+1 &amp; RIGHT(U70,2)</f>
        <v>2015q2</v>
      </c>
      <c r="Z70" s="1148" t="str">
        <f>LEFT(V70,4)+1 &amp; RIGHT(V70,2)</f>
        <v>2015q3</v>
      </c>
      <c r="AA70" s="1148" t="str">
        <f t="shared" ref="AA70" si="6">LEFT(W70,4)+1 &amp; RIGHT(W70,2)</f>
        <v>2015q4</v>
      </c>
      <c r="AB70" s="1148" t="str">
        <f t="shared" ref="AB70" si="7">LEFT(X70,4)+1 &amp; RIGHT(X70,2)</f>
        <v>2016q1</v>
      </c>
      <c r="AC70" s="1148" t="str">
        <f t="shared" ref="AC70" si="8">LEFT(Y70,4)+1 &amp; RIGHT(Y70,2)</f>
        <v>2016q2</v>
      </c>
      <c r="AD70" s="1148" t="str">
        <f t="shared" ref="AD70" si="9">LEFT(Z70,4)+1 &amp; RIGHT(Z70,2)</f>
        <v>2016q3</v>
      </c>
      <c r="AE70" s="1148" t="str">
        <f t="shared" ref="AE70" si="10">LEFT(AA70,4)+1 &amp; RIGHT(AA70,2)</f>
        <v>2016q4</v>
      </c>
      <c r="AF70" s="1148" t="str">
        <f t="shared" ref="AF70" si="11">LEFT(AB70,4)+1 &amp; RIGHT(AB70,2)</f>
        <v>2017q1</v>
      </c>
      <c r="AG70" s="1148" t="str">
        <f t="shared" ref="AG70" si="12">LEFT(AC70,4)+1 &amp; RIGHT(AC70,2)</f>
        <v>2017q2</v>
      </c>
      <c r="AH70" s="1148" t="str">
        <f t="shared" ref="AH70" si="13">LEFT(AD70,4)+1 &amp; RIGHT(AD70,2)</f>
        <v>2017q3</v>
      </c>
      <c r="AI70" s="1148" t="str">
        <f t="shared" ref="AI70" si="14">LEFT(AE70,4)+1 &amp; RIGHT(AE70,2)</f>
        <v>2017q4</v>
      </c>
      <c r="AJ70" s="1148" t="str">
        <f t="shared" ref="AJ70" si="15">LEFT(AF70,4)+1 &amp; RIGHT(AF70,2)</f>
        <v>2018q1</v>
      </c>
      <c r="AK70" s="1148" t="str">
        <f t="shared" ref="AK70" si="16">LEFT(AG70,4)+1 &amp; RIGHT(AG70,2)</f>
        <v>2018q2</v>
      </c>
      <c r="AL70" s="1148" t="str">
        <f t="shared" ref="AL70" si="17">LEFT(AH70,4)+1 &amp; RIGHT(AH70,2)</f>
        <v>2018q3</v>
      </c>
      <c r="AM70" s="1148" t="str">
        <f t="shared" ref="AM70" si="18">LEFT(AI70,4)+1 &amp; RIGHT(AI70,2)</f>
        <v>2018q4</v>
      </c>
    </row>
    <row r="71" spans="1:39" s="1152" customFormat="1" ht="20.100000000000001" customHeight="1" x14ac:dyDescent="0.2">
      <c r="A71" s="1150" t="s">
        <v>41</v>
      </c>
      <c r="B71" s="1155">
        <v>0</v>
      </c>
      <c r="C71" s="1155">
        <v>0</v>
      </c>
      <c r="D71" s="1155">
        <v>0</v>
      </c>
      <c r="E71" s="1155">
        <v>0</v>
      </c>
      <c r="F71" s="1155">
        <v>0</v>
      </c>
      <c r="G71" s="1155">
        <v>0</v>
      </c>
      <c r="H71" s="1155">
        <v>0</v>
      </c>
      <c r="I71" s="1155">
        <v>0</v>
      </c>
      <c r="J71" s="1155">
        <v>0</v>
      </c>
      <c r="K71" s="1155">
        <v>0</v>
      </c>
      <c r="L71" s="1155">
        <v>0</v>
      </c>
      <c r="M71" s="1155">
        <v>0</v>
      </c>
      <c r="N71" s="1155">
        <v>0</v>
      </c>
      <c r="O71" s="1155">
        <v>0</v>
      </c>
      <c r="P71" s="1155">
        <v>0</v>
      </c>
      <c r="Q71" s="1155">
        <v>0</v>
      </c>
      <c r="R71" s="1155">
        <v>0</v>
      </c>
      <c r="S71" s="1155">
        <v>0</v>
      </c>
      <c r="T71" s="1155">
        <v>0</v>
      </c>
      <c r="U71" s="1155">
        <v>0</v>
      </c>
      <c r="V71" s="1155">
        <v>0</v>
      </c>
      <c r="W71" s="1155"/>
      <c r="X71" s="1155">
        <v>0</v>
      </c>
      <c r="Y71" s="1155">
        <v>0</v>
      </c>
      <c r="Z71" s="1155">
        <v>0</v>
      </c>
      <c r="AA71" s="1155">
        <v>0</v>
      </c>
      <c r="AB71" s="1155">
        <v>0</v>
      </c>
      <c r="AC71" s="1155">
        <v>0</v>
      </c>
      <c r="AD71" s="1155">
        <v>0</v>
      </c>
      <c r="AE71" s="1155"/>
      <c r="AF71" s="1155"/>
      <c r="AG71" s="1155"/>
      <c r="AH71" s="1155"/>
      <c r="AI71" s="1155"/>
      <c r="AJ71" s="1155"/>
      <c r="AK71" s="1155"/>
      <c r="AL71" s="1155"/>
      <c r="AM71" s="1155"/>
    </row>
    <row r="72" spans="1:39" s="1152" customFormat="1" x14ac:dyDescent="0.2">
      <c r="A72" s="1153" t="s">
        <v>378</v>
      </c>
      <c r="B72" s="1155">
        <v>0</v>
      </c>
      <c r="C72" s="1155">
        <v>0</v>
      </c>
      <c r="D72" s="1155">
        <v>0</v>
      </c>
      <c r="E72" s="1155">
        <v>0</v>
      </c>
      <c r="F72" s="1155">
        <v>0</v>
      </c>
      <c r="G72" s="1155">
        <v>0</v>
      </c>
      <c r="H72" s="1155">
        <v>0</v>
      </c>
      <c r="I72" s="1155">
        <v>0</v>
      </c>
      <c r="J72" s="1155">
        <v>0</v>
      </c>
      <c r="K72" s="1155">
        <v>0</v>
      </c>
      <c r="L72" s="1155">
        <v>0</v>
      </c>
      <c r="M72" s="1155">
        <v>0</v>
      </c>
      <c r="N72" s="1155">
        <v>0</v>
      </c>
      <c r="O72" s="1155">
        <v>0</v>
      </c>
      <c r="P72" s="1155">
        <v>0</v>
      </c>
      <c r="Q72" s="1155">
        <v>0</v>
      </c>
      <c r="R72" s="1155">
        <v>0</v>
      </c>
      <c r="S72" s="1155">
        <v>0</v>
      </c>
      <c r="T72" s="1155">
        <v>0</v>
      </c>
      <c r="U72" s="1155">
        <v>0</v>
      </c>
      <c r="V72" s="1155">
        <v>0</v>
      </c>
      <c r="W72" s="1155">
        <v>0</v>
      </c>
      <c r="X72" s="1155">
        <v>0</v>
      </c>
      <c r="Y72" s="1155">
        <v>0</v>
      </c>
      <c r="Z72" s="1155">
        <v>0</v>
      </c>
      <c r="AA72" s="1155">
        <v>0</v>
      </c>
      <c r="AB72" s="1155">
        <v>0</v>
      </c>
      <c r="AC72" s="1155">
        <v>0</v>
      </c>
      <c r="AD72" s="1155">
        <v>0</v>
      </c>
      <c r="AE72" s="1155">
        <v>0</v>
      </c>
      <c r="AF72" s="1155">
        <v>0</v>
      </c>
      <c r="AG72" s="1155">
        <v>0</v>
      </c>
      <c r="AH72" s="1155">
        <v>0</v>
      </c>
      <c r="AI72" s="1155"/>
      <c r="AJ72" s="1155"/>
      <c r="AK72" s="1155"/>
      <c r="AL72" s="1155"/>
      <c r="AM72" s="1155"/>
    </row>
    <row r="73" spans="1:39" s="1152" customFormat="1" x14ac:dyDescent="0.2">
      <c r="A73" s="1154" t="s">
        <v>1300</v>
      </c>
      <c r="B73" s="1155">
        <v>42.787999999999997</v>
      </c>
      <c r="C73" s="1155">
        <v>45.591999999999999</v>
      </c>
      <c r="D73" s="1155">
        <v>51.988</v>
      </c>
      <c r="E73" s="1155">
        <v>48.258000000000003</v>
      </c>
      <c r="F73" s="1155">
        <v>53.158000000000001</v>
      </c>
      <c r="G73" s="1155">
        <v>51.329000000000001</v>
      </c>
      <c r="H73" s="1155">
        <v>58.253999999999998</v>
      </c>
      <c r="I73" s="1155">
        <v>60.893999999999998</v>
      </c>
      <c r="J73" s="1155">
        <v>59.713999999999999</v>
      </c>
      <c r="K73" s="1155">
        <v>64.661000000000001</v>
      </c>
      <c r="L73" s="1155">
        <v>71.905000000000001</v>
      </c>
      <c r="M73" s="1155">
        <v>75.25</v>
      </c>
      <c r="N73" s="1155">
        <v>79.751999999999995</v>
      </c>
      <c r="O73" s="1155">
        <v>74.415000000000006</v>
      </c>
      <c r="P73" s="1155">
        <v>78.147000000000006</v>
      </c>
      <c r="Q73" s="1155">
        <v>79.956000000000003</v>
      </c>
      <c r="R73" s="1155">
        <v>87.070999999999998</v>
      </c>
      <c r="S73" s="1155">
        <v>91.683000000000007</v>
      </c>
      <c r="T73" s="1155">
        <v>93.19</v>
      </c>
      <c r="U73" s="1155">
        <v>96.459000000000003</v>
      </c>
      <c r="V73" s="1155">
        <v>97.356999999999999</v>
      </c>
      <c r="W73" s="1155">
        <v>99.578000000000003</v>
      </c>
      <c r="X73" s="1155">
        <v>95.084000000000003</v>
      </c>
      <c r="Y73" s="1155">
        <v>95.242000000000004</v>
      </c>
      <c r="Z73" s="1155">
        <v>85.992000000000004</v>
      </c>
      <c r="AA73" s="1155">
        <v>84.995000000000005</v>
      </c>
      <c r="AB73" s="1155">
        <v>89.927000000000007</v>
      </c>
      <c r="AC73" s="1155">
        <v>95.762</v>
      </c>
      <c r="AD73" s="1155">
        <v>104.211</v>
      </c>
      <c r="AE73" s="1155">
        <v>109.95399999999999</v>
      </c>
      <c r="AF73" s="1155">
        <v>112.161</v>
      </c>
      <c r="AG73" s="1155">
        <v>122.71899999999999</v>
      </c>
      <c r="AH73" s="1155">
        <v>127.411</v>
      </c>
      <c r="AI73" s="1155">
        <v>129.232</v>
      </c>
      <c r="AJ73" s="1155">
        <v>124.244</v>
      </c>
      <c r="AK73" s="1155">
        <v>126.768</v>
      </c>
      <c r="AL73" s="1155">
        <v>128.482</v>
      </c>
      <c r="AM73" s="1155">
        <v>130.887</v>
      </c>
    </row>
    <row r="74" spans="1:39" s="1152" customFormat="1" x14ac:dyDescent="0.2">
      <c r="A74" s="1154" t="s">
        <v>1301</v>
      </c>
      <c r="B74" s="1155">
        <v>0</v>
      </c>
      <c r="C74" s="1155">
        <v>0</v>
      </c>
      <c r="D74" s="1155">
        <v>0</v>
      </c>
      <c r="E74" s="1155">
        <v>0</v>
      </c>
      <c r="F74" s="1155">
        <v>0</v>
      </c>
      <c r="G74" s="1155">
        <v>0</v>
      </c>
      <c r="H74" s="1155">
        <v>0</v>
      </c>
      <c r="I74" s="1155">
        <v>0</v>
      </c>
      <c r="J74" s="1155">
        <v>0</v>
      </c>
      <c r="K74" s="1155">
        <v>0</v>
      </c>
      <c r="L74" s="1155">
        <v>0</v>
      </c>
      <c r="M74" s="1155">
        <v>0</v>
      </c>
      <c r="N74" s="1155">
        <v>0</v>
      </c>
      <c r="O74" s="1155">
        <v>0</v>
      </c>
      <c r="P74" s="1155">
        <v>0</v>
      </c>
      <c r="Q74" s="1155">
        <v>0</v>
      </c>
      <c r="R74" s="1155">
        <v>0</v>
      </c>
      <c r="S74" s="1155">
        <v>0</v>
      </c>
      <c r="T74" s="1155">
        <v>0</v>
      </c>
      <c r="U74" s="1155">
        <v>0</v>
      </c>
      <c r="V74" s="1155">
        <v>0</v>
      </c>
      <c r="W74" s="1155">
        <v>0</v>
      </c>
      <c r="X74" s="1155">
        <v>0</v>
      </c>
      <c r="Y74" s="1155">
        <v>0</v>
      </c>
      <c r="Z74" s="1155">
        <v>0</v>
      </c>
      <c r="AA74" s="1155">
        <v>0</v>
      </c>
      <c r="AB74" s="1155">
        <v>0</v>
      </c>
      <c r="AC74" s="1155">
        <v>0</v>
      </c>
      <c r="AD74" s="1155">
        <v>0</v>
      </c>
      <c r="AE74" s="1155">
        <v>0</v>
      </c>
      <c r="AF74" s="1155">
        <v>0</v>
      </c>
      <c r="AG74" s="1155">
        <v>0</v>
      </c>
      <c r="AH74" s="1155">
        <v>0</v>
      </c>
      <c r="AI74" s="1155">
        <v>0</v>
      </c>
      <c r="AJ74" s="1155">
        <v>0</v>
      </c>
      <c r="AK74" s="1155">
        <v>0</v>
      </c>
      <c r="AL74" s="1155">
        <v>0</v>
      </c>
      <c r="AM74" s="1155">
        <v>0</v>
      </c>
    </row>
    <row r="75" spans="1:39" s="1152" customFormat="1" x14ac:dyDescent="0.2">
      <c r="A75" s="1154" t="s">
        <v>1302</v>
      </c>
      <c r="B75" s="1155">
        <v>0</v>
      </c>
      <c r="C75" s="1155">
        <v>0</v>
      </c>
      <c r="D75" s="1155">
        <v>0</v>
      </c>
      <c r="E75" s="1155">
        <v>0</v>
      </c>
      <c r="F75" s="1155">
        <v>0</v>
      </c>
      <c r="G75" s="1155">
        <v>0</v>
      </c>
      <c r="H75" s="1155">
        <v>0</v>
      </c>
      <c r="I75" s="1155">
        <v>0</v>
      </c>
      <c r="J75" s="1155">
        <v>0</v>
      </c>
      <c r="K75" s="1155">
        <v>0</v>
      </c>
      <c r="L75" s="1155">
        <v>0</v>
      </c>
      <c r="M75" s="1155">
        <v>0</v>
      </c>
      <c r="N75" s="1155">
        <v>0</v>
      </c>
      <c r="O75" s="1155">
        <v>0</v>
      </c>
      <c r="P75" s="1155">
        <v>0</v>
      </c>
      <c r="Q75" s="1155">
        <v>0</v>
      </c>
      <c r="R75" s="1155">
        <v>0</v>
      </c>
      <c r="S75" s="1155">
        <v>0</v>
      </c>
      <c r="T75" s="1155">
        <v>0</v>
      </c>
      <c r="U75" s="1155">
        <v>0</v>
      </c>
      <c r="V75" s="1155">
        <v>0</v>
      </c>
      <c r="W75" s="1155">
        <v>0</v>
      </c>
      <c r="X75" s="1155">
        <v>0</v>
      </c>
      <c r="Y75" s="1155">
        <v>0</v>
      </c>
      <c r="Z75" s="1155">
        <v>0</v>
      </c>
      <c r="AA75" s="1155">
        <v>0</v>
      </c>
      <c r="AB75" s="1155">
        <v>0</v>
      </c>
      <c r="AC75" s="1155">
        <v>0</v>
      </c>
      <c r="AD75" s="1155">
        <v>0</v>
      </c>
      <c r="AE75" s="1155">
        <v>0</v>
      </c>
      <c r="AF75" s="1155">
        <v>0</v>
      </c>
      <c r="AG75" s="1155">
        <v>0</v>
      </c>
      <c r="AH75" s="1155">
        <v>0</v>
      </c>
      <c r="AI75" s="1155">
        <v>0</v>
      </c>
      <c r="AJ75" s="1155">
        <v>0</v>
      </c>
      <c r="AK75" s="1155">
        <v>0</v>
      </c>
      <c r="AL75" s="1155">
        <v>0</v>
      </c>
      <c r="AM75" s="1155">
        <v>0</v>
      </c>
    </row>
    <row r="76" spans="1:39" s="1152" customFormat="1" x14ac:dyDescent="0.2">
      <c r="A76" s="1154" t="s">
        <v>1303</v>
      </c>
      <c r="B76" s="1155">
        <v>0</v>
      </c>
      <c r="C76" s="1155">
        <v>0</v>
      </c>
      <c r="D76" s="1155">
        <v>0</v>
      </c>
      <c r="E76" s="1155">
        <v>0</v>
      </c>
      <c r="F76" s="1155">
        <v>0</v>
      </c>
      <c r="G76" s="1155">
        <v>0</v>
      </c>
      <c r="H76" s="1155">
        <v>0</v>
      </c>
      <c r="I76" s="1155">
        <v>0</v>
      </c>
      <c r="J76" s="1155">
        <v>0</v>
      </c>
      <c r="K76" s="1155">
        <v>0</v>
      </c>
      <c r="L76" s="1155">
        <v>0</v>
      </c>
      <c r="M76" s="1155"/>
      <c r="N76" s="1155">
        <v>0</v>
      </c>
      <c r="O76" s="1155">
        <v>0</v>
      </c>
      <c r="P76" s="1155">
        <v>0</v>
      </c>
      <c r="Q76" s="1155">
        <v>0</v>
      </c>
      <c r="R76" s="1155">
        <v>0</v>
      </c>
      <c r="S76" s="1155">
        <v>0</v>
      </c>
      <c r="T76" s="1155">
        <v>0</v>
      </c>
      <c r="U76" s="1155">
        <v>0</v>
      </c>
      <c r="V76" s="1155">
        <v>0</v>
      </c>
      <c r="W76" s="1155">
        <v>0</v>
      </c>
      <c r="X76" s="1155">
        <v>0</v>
      </c>
      <c r="Y76" s="1155">
        <v>0</v>
      </c>
      <c r="Z76" s="1155">
        <v>0</v>
      </c>
      <c r="AA76" s="1155">
        <v>0</v>
      </c>
      <c r="AB76" s="1155">
        <v>0</v>
      </c>
      <c r="AC76" s="1155">
        <v>0</v>
      </c>
      <c r="AD76" s="1155">
        <v>0</v>
      </c>
      <c r="AE76" s="1155">
        <v>0</v>
      </c>
      <c r="AF76" s="1155">
        <v>0</v>
      </c>
      <c r="AG76" s="1155">
        <v>0</v>
      </c>
      <c r="AH76" s="1155">
        <v>0</v>
      </c>
      <c r="AI76" s="1155">
        <v>0</v>
      </c>
      <c r="AJ76" s="1155">
        <v>0</v>
      </c>
      <c r="AK76" s="1155">
        <v>0</v>
      </c>
      <c r="AL76" s="1155">
        <v>0</v>
      </c>
      <c r="AM76" s="1155">
        <v>0</v>
      </c>
    </row>
    <row r="77" spans="1:39" s="1152" customFormat="1" x14ac:dyDescent="0.2">
      <c r="A77" s="1154" t="s">
        <v>1304</v>
      </c>
      <c r="B77" s="1155">
        <v>21.792999999999999</v>
      </c>
      <c r="C77" s="1155">
        <v>20.834</v>
      </c>
      <c r="D77" s="1155">
        <v>21.19</v>
      </c>
      <c r="E77" s="1155">
        <v>21.251000000000001</v>
      </c>
      <c r="F77" s="1155">
        <v>20.725000000000001</v>
      </c>
      <c r="G77" s="1155">
        <v>21.969000000000001</v>
      </c>
      <c r="H77" s="1155">
        <v>21.488</v>
      </c>
      <c r="I77" s="1155">
        <v>21.54</v>
      </c>
      <c r="J77" s="1155">
        <v>22.67</v>
      </c>
      <c r="K77" s="1155">
        <v>23.597000000000001</v>
      </c>
      <c r="L77" s="1155">
        <v>23.584</v>
      </c>
      <c r="M77" s="1155">
        <v>24.364000000000001</v>
      </c>
      <c r="N77" s="1155">
        <v>23.716999999999999</v>
      </c>
      <c r="O77" s="1155">
        <v>24.675000000000001</v>
      </c>
      <c r="P77" s="1155">
        <v>23.183</v>
      </c>
      <c r="Q77" s="1155">
        <v>22.52</v>
      </c>
      <c r="R77" s="1155">
        <v>21.007000000000001</v>
      </c>
      <c r="S77" s="1155">
        <v>21.931999999999999</v>
      </c>
      <c r="T77" s="1155">
        <v>22.698</v>
      </c>
      <c r="U77" s="1155">
        <v>22.082000000000001</v>
      </c>
      <c r="V77" s="1155">
        <v>22.54</v>
      </c>
      <c r="W77" s="1155">
        <v>24.952000000000002</v>
      </c>
      <c r="X77" s="1155">
        <v>25.120999999999999</v>
      </c>
      <c r="Y77" s="1155">
        <v>22.565999999999999</v>
      </c>
      <c r="Z77" s="1155">
        <v>24.239000000000001</v>
      </c>
      <c r="AA77" s="1155">
        <v>32.179000000000002</v>
      </c>
      <c r="AB77" s="1155">
        <v>32.006999999999998</v>
      </c>
      <c r="AC77" s="1155">
        <v>26.678999999999998</v>
      </c>
      <c r="AD77" s="1155">
        <v>31.187000000000001</v>
      </c>
      <c r="AE77" s="1155">
        <v>27.248000000000001</v>
      </c>
      <c r="AF77" s="1155">
        <v>26.960999999999999</v>
      </c>
      <c r="AG77" s="1155">
        <v>27.757000000000001</v>
      </c>
      <c r="AH77" s="1155">
        <v>27.829000000000001</v>
      </c>
      <c r="AI77" s="1155">
        <v>29.038</v>
      </c>
      <c r="AJ77" s="1155">
        <v>32.691000000000003</v>
      </c>
      <c r="AK77" s="1155">
        <v>31.949000000000002</v>
      </c>
      <c r="AL77" s="1155">
        <v>31.332999999999998</v>
      </c>
      <c r="AM77" s="1155">
        <v>32.36</v>
      </c>
    </row>
    <row r="78" spans="1:39" s="1152" customFormat="1" x14ac:dyDescent="0.2">
      <c r="A78" s="1154" t="s">
        <v>1166</v>
      </c>
      <c r="B78" s="1155">
        <v>0.27200000000000002</v>
      </c>
      <c r="C78" s="1155">
        <v>0.27200000000000002</v>
      </c>
      <c r="D78" s="1155">
        <v>0.27300000000000002</v>
      </c>
      <c r="E78" s="1155">
        <v>0.27200000000000002</v>
      </c>
      <c r="F78" s="1155">
        <v>0.316</v>
      </c>
      <c r="G78" s="1155">
        <v>0.70899999999999996</v>
      </c>
      <c r="H78" s="1155">
        <v>0.747</v>
      </c>
      <c r="I78" s="1155">
        <v>0.74299999999999999</v>
      </c>
      <c r="J78" s="1155">
        <v>0.74299999999999999</v>
      </c>
      <c r="K78" s="1155">
        <v>0.74399999999999999</v>
      </c>
      <c r="L78" s="1155">
        <v>0.74399999999999999</v>
      </c>
      <c r="M78" s="1155">
        <v>0.74399999999999999</v>
      </c>
      <c r="N78" s="1155">
        <v>0.73799999999999999</v>
      </c>
      <c r="O78" s="1155">
        <v>0.74</v>
      </c>
      <c r="P78" s="1155">
        <v>0.74299999999999999</v>
      </c>
      <c r="Q78" s="1155">
        <v>0.74399999999999999</v>
      </c>
      <c r="R78" s="1155">
        <v>0.74399999999999999</v>
      </c>
      <c r="S78" s="1155">
        <v>0.76200000000000001</v>
      </c>
      <c r="T78" s="1155">
        <v>0.76400000000000001</v>
      </c>
      <c r="U78" s="1155">
        <v>0.751</v>
      </c>
      <c r="V78" s="1155">
        <v>0.751</v>
      </c>
      <c r="W78" s="1155">
        <v>0.74299999999999999</v>
      </c>
      <c r="X78" s="1155">
        <v>0.74399999999999999</v>
      </c>
      <c r="Y78" s="1155">
        <v>0.75</v>
      </c>
      <c r="Z78" s="1155">
        <v>0.72399999999999998</v>
      </c>
      <c r="AA78" s="1155">
        <v>0.72399999999999998</v>
      </c>
      <c r="AB78" s="1155">
        <v>0.72599999999999998</v>
      </c>
      <c r="AC78" s="1155">
        <v>0.75</v>
      </c>
      <c r="AD78" s="1155">
        <v>0.752</v>
      </c>
      <c r="AE78" s="1155">
        <v>0.752</v>
      </c>
      <c r="AF78" s="1155">
        <v>0.77400000000000002</v>
      </c>
      <c r="AG78" s="1155">
        <v>0.77500000000000002</v>
      </c>
      <c r="AH78" s="1155">
        <v>0.77900000000000003</v>
      </c>
      <c r="AI78" s="1155">
        <v>0.78200000000000003</v>
      </c>
      <c r="AJ78" s="1155">
        <v>0.78300000000000003</v>
      </c>
      <c r="AK78" s="1155">
        <v>0.82199999999999995</v>
      </c>
      <c r="AL78" s="1155">
        <v>0.80800000000000005</v>
      </c>
      <c r="AM78" s="1155">
        <v>0.82</v>
      </c>
    </row>
    <row r="79" spans="1:39" s="1152" customFormat="1" x14ac:dyDescent="0.2">
      <c r="A79" s="1154" t="s">
        <v>1305</v>
      </c>
      <c r="B79" s="1155">
        <v>0</v>
      </c>
      <c r="C79" s="1155">
        <v>0</v>
      </c>
      <c r="D79" s="1155">
        <v>0</v>
      </c>
      <c r="E79" s="1155">
        <v>0</v>
      </c>
      <c r="F79" s="1155">
        <v>0</v>
      </c>
      <c r="G79" s="1155">
        <v>0</v>
      </c>
      <c r="H79" s="1155">
        <v>0</v>
      </c>
      <c r="I79" s="1155">
        <v>0</v>
      </c>
      <c r="J79" s="1155">
        <v>0</v>
      </c>
      <c r="K79" s="1155">
        <v>0</v>
      </c>
      <c r="L79" s="1155">
        <v>0</v>
      </c>
      <c r="M79" s="1155">
        <v>0</v>
      </c>
      <c r="N79" s="1155">
        <v>0</v>
      </c>
      <c r="O79" s="1155">
        <v>0</v>
      </c>
      <c r="P79" s="1155">
        <v>0</v>
      </c>
      <c r="Q79" s="1155">
        <v>0</v>
      </c>
      <c r="R79" s="1155">
        <v>0</v>
      </c>
      <c r="S79" s="1155">
        <v>0</v>
      </c>
      <c r="T79" s="1155">
        <v>0</v>
      </c>
      <c r="U79" s="1155">
        <v>0</v>
      </c>
      <c r="V79" s="1155">
        <v>0</v>
      </c>
      <c r="W79" s="1155">
        <v>0</v>
      </c>
      <c r="X79" s="1155">
        <v>0</v>
      </c>
      <c r="Y79" s="1155">
        <v>0</v>
      </c>
      <c r="Z79" s="1155">
        <v>0</v>
      </c>
      <c r="AA79" s="1155">
        <v>0</v>
      </c>
      <c r="AB79" s="1155">
        <v>0</v>
      </c>
      <c r="AC79" s="1155">
        <v>0</v>
      </c>
      <c r="AD79" s="1155">
        <v>0</v>
      </c>
      <c r="AE79" s="1155">
        <v>0</v>
      </c>
      <c r="AF79" s="1155">
        <v>0</v>
      </c>
      <c r="AG79" s="1155">
        <v>0</v>
      </c>
      <c r="AH79" s="1155">
        <v>0</v>
      </c>
      <c r="AI79" s="1155">
        <v>0</v>
      </c>
      <c r="AJ79" s="1155">
        <v>0</v>
      </c>
      <c r="AK79" s="1155">
        <v>0</v>
      </c>
      <c r="AL79" s="1155">
        <v>0</v>
      </c>
      <c r="AM79" s="1155">
        <v>0</v>
      </c>
    </row>
    <row r="80" spans="1:39" s="1152" customFormat="1" x14ac:dyDescent="0.2">
      <c r="A80" s="1154" t="s">
        <v>1167</v>
      </c>
      <c r="B80" s="1155">
        <v>8.8999999999999996E-2</v>
      </c>
      <c r="C80" s="1155">
        <v>8.7999999999999995E-2</v>
      </c>
      <c r="D80" s="1155">
        <v>0.104</v>
      </c>
      <c r="E80" s="1155">
        <v>8.2000000000000003E-2</v>
      </c>
      <c r="F80" s="1155">
        <v>0.1</v>
      </c>
      <c r="G80" s="1155">
        <v>0.47699999999999998</v>
      </c>
      <c r="H80" s="1155">
        <v>0.1</v>
      </c>
      <c r="I80" s="1155">
        <v>8.5000000000000006E-2</v>
      </c>
      <c r="J80" s="1155">
        <v>0.105</v>
      </c>
      <c r="K80" s="1155">
        <v>7.1999999999999995E-2</v>
      </c>
      <c r="L80" s="1155">
        <v>0.13200000000000001</v>
      </c>
      <c r="M80" s="1155">
        <v>0.157</v>
      </c>
      <c r="N80" s="1155">
        <v>9.6000000000000002E-2</v>
      </c>
      <c r="O80" s="1155">
        <v>0.125</v>
      </c>
      <c r="P80" s="1155">
        <v>0.1</v>
      </c>
      <c r="Q80" s="1155">
        <v>0.107</v>
      </c>
      <c r="R80" s="1155">
        <v>8.7999999999999995E-2</v>
      </c>
      <c r="S80" s="1155">
        <v>8.3000000000000004E-2</v>
      </c>
      <c r="T80" s="1155">
        <v>7.8E-2</v>
      </c>
      <c r="U80" s="1155">
        <v>7.9000000000000001E-2</v>
      </c>
      <c r="V80" s="1155">
        <v>8.7999999999999995E-2</v>
      </c>
      <c r="W80" s="1155">
        <v>8.3000000000000004E-2</v>
      </c>
      <c r="X80" s="1155">
        <v>9.6000000000000002E-2</v>
      </c>
      <c r="Y80" s="1155">
        <v>0.09</v>
      </c>
      <c r="Z80" s="1155">
        <v>8.4000000000000005E-2</v>
      </c>
      <c r="AA80" s="1155">
        <v>-0.108</v>
      </c>
      <c r="AB80" s="1155">
        <v>7.5999999999999998E-2</v>
      </c>
      <c r="AC80" s="1155">
        <v>9.7000000000000003E-2</v>
      </c>
      <c r="AD80" s="1155">
        <v>7.2999999999999995E-2</v>
      </c>
      <c r="AE80" s="1155">
        <v>0.112</v>
      </c>
      <c r="AF80" s="1155">
        <v>0.111</v>
      </c>
      <c r="AG80" s="1155">
        <v>9.4E-2</v>
      </c>
      <c r="AH80" s="1155">
        <v>0.11799999999999999</v>
      </c>
      <c r="AI80" s="1155">
        <v>0.13700000000000001</v>
      </c>
      <c r="AJ80" s="1155">
        <v>0.128</v>
      </c>
      <c r="AK80" s="1155">
        <v>0.11899999999999999</v>
      </c>
      <c r="AL80" s="1155">
        <v>0.109</v>
      </c>
      <c r="AM80" s="1155">
        <v>0.15</v>
      </c>
    </row>
    <row r="81" spans="1:39" s="1152" customFormat="1" x14ac:dyDescent="0.2">
      <c r="A81" s="1156" t="s">
        <v>1168</v>
      </c>
      <c r="B81" s="1155">
        <v>64.941999999999993</v>
      </c>
      <c r="C81" s="1155">
        <v>66.786000000000001</v>
      </c>
      <c r="D81" s="1155">
        <v>73.555000000000007</v>
      </c>
      <c r="E81" s="1155">
        <v>69.863</v>
      </c>
      <c r="F81" s="1155">
        <v>74.299000000000007</v>
      </c>
      <c r="G81" s="1155">
        <v>74.483999999999995</v>
      </c>
      <c r="H81" s="1155">
        <v>80.588999999999999</v>
      </c>
      <c r="I81" s="1155">
        <v>83.262</v>
      </c>
      <c r="J81" s="1155">
        <v>83.231999999999999</v>
      </c>
      <c r="K81" s="1155">
        <v>89.073999999999998</v>
      </c>
      <c r="L81" s="1155">
        <v>96.364999999999995</v>
      </c>
      <c r="M81" s="1155">
        <v>100.515</v>
      </c>
      <c r="N81" s="1155">
        <v>104.303</v>
      </c>
      <c r="O81" s="1155">
        <v>99.954999999999998</v>
      </c>
      <c r="P81" s="1155">
        <v>102.173</v>
      </c>
      <c r="Q81" s="1155">
        <v>103.327</v>
      </c>
      <c r="R81" s="1155">
        <v>108.91</v>
      </c>
      <c r="S81" s="1155">
        <v>114.46</v>
      </c>
      <c r="T81" s="1155">
        <v>116.73</v>
      </c>
      <c r="U81" s="1155">
        <v>119.371</v>
      </c>
      <c r="V81" s="1155">
        <v>120.736</v>
      </c>
      <c r="W81" s="1155">
        <v>125.35599999999999</v>
      </c>
      <c r="X81" s="1155">
        <v>121.045</v>
      </c>
      <c r="Y81" s="1155">
        <v>118.648</v>
      </c>
      <c r="Z81" s="1155">
        <v>111.039</v>
      </c>
      <c r="AA81" s="1155">
        <v>117.79</v>
      </c>
      <c r="AB81" s="1155">
        <v>122.736</v>
      </c>
      <c r="AC81" s="1155">
        <v>123.288</v>
      </c>
      <c r="AD81" s="1155">
        <v>136.22300000000001</v>
      </c>
      <c r="AE81" s="1155">
        <v>138.066</v>
      </c>
      <c r="AF81" s="1155">
        <v>140.00700000000001</v>
      </c>
      <c r="AG81" s="1155">
        <v>151.345</v>
      </c>
      <c r="AH81" s="1155">
        <v>156.137</v>
      </c>
      <c r="AI81" s="1155">
        <v>159.18899999999999</v>
      </c>
      <c r="AJ81" s="1155">
        <v>157.846</v>
      </c>
      <c r="AK81" s="1155">
        <v>159.65799999999999</v>
      </c>
      <c r="AL81" s="1155">
        <v>160.732</v>
      </c>
      <c r="AM81" s="1155">
        <v>164.21700000000001</v>
      </c>
    </row>
    <row r="82" spans="1:39" s="1152" customFormat="1" ht="20.100000000000001" customHeight="1" x14ac:dyDescent="0.2">
      <c r="A82" s="1153" t="s">
        <v>379</v>
      </c>
      <c r="B82" s="1155">
        <v>0</v>
      </c>
      <c r="C82" s="1155">
        <v>0</v>
      </c>
      <c r="D82" s="1155">
        <v>0</v>
      </c>
      <c r="E82" s="1155">
        <v>0</v>
      </c>
      <c r="F82" s="1155">
        <v>0</v>
      </c>
      <c r="G82" s="1155">
        <v>0</v>
      </c>
      <c r="H82" s="1155">
        <v>0</v>
      </c>
      <c r="I82" s="1155">
        <v>0</v>
      </c>
      <c r="J82" s="1155">
        <v>0</v>
      </c>
      <c r="K82" s="1155">
        <v>0</v>
      </c>
      <c r="L82" s="1155">
        <v>0</v>
      </c>
      <c r="M82" s="1155">
        <v>0</v>
      </c>
      <c r="N82" s="1155">
        <v>0</v>
      </c>
      <c r="O82" s="1155">
        <v>0</v>
      </c>
      <c r="P82" s="1155">
        <v>0</v>
      </c>
      <c r="Q82" s="1155">
        <v>0</v>
      </c>
      <c r="R82" s="1155">
        <v>0</v>
      </c>
      <c r="S82" s="1155">
        <v>0</v>
      </c>
      <c r="T82" s="1155">
        <v>0</v>
      </c>
      <c r="U82" s="1155">
        <v>0</v>
      </c>
      <c r="V82" s="1155">
        <v>0</v>
      </c>
      <c r="W82" s="1155">
        <v>0</v>
      </c>
      <c r="X82" s="1155">
        <v>0</v>
      </c>
      <c r="Y82" s="1155">
        <v>0</v>
      </c>
      <c r="Z82" s="1155">
        <v>0</v>
      </c>
      <c r="AA82" s="1155">
        <v>0</v>
      </c>
      <c r="AB82" s="1155">
        <v>0</v>
      </c>
      <c r="AC82" s="1155">
        <v>0</v>
      </c>
      <c r="AD82" s="1155">
        <v>0</v>
      </c>
      <c r="AE82" s="1155">
        <v>0</v>
      </c>
      <c r="AF82" s="1155">
        <v>0</v>
      </c>
      <c r="AG82" s="1155">
        <v>0</v>
      </c>
      <c r="AH82" s="1155">
        <v>0</v>
      </c>
      <c r="AI82" s="1155">
        <v>0</v>
      </c>
      <c r="AJ82" s="1155">
        <v>0</v>
      </c>
      <c r="AK82" s="1155">
        <v>0</v>
      </c>
      <c r="AL82" s="1155">
        <v>0</v>
      </c>
      <c r="AM82" s="1155">
        <v>0</v>
      </c>
    </row>
    <row r="83" spans="1:39" s="1152" customFormat="1" x14ac:dyDescent="0.2">
      <c r="A83" s="1157" t="s">
        <v>1182</v>
      </c>
      <c r="B83" s="1155">
        <v>19.95</v>
      </c>
      <c r="C83" s="1155">
        <v>25.937999999999999</v>
      </c>
      <c r="D83" s="1155">
        <v>26.667000000000002</v>
      </c>
      <c r="E83" s="1155">
        <v>24.39</v>
      </c>
      <c r="F83" s="1155">
        <v>22.643999999999998</v>
      </c>
      <c r="G83" s="1155">
        <v>25.672000000000001</v>
      </c>
      <c r="H83" s="1155">
        <v>29.547999999999998</v>
      </c>
      <c r="I83" s="1155">
        <v>24.193000000000001</v>
      </c>
      <c r="J83" s="1155">
        <v>23.881</v>
      </c>
      <c r="K83" s="1155">
        <v>29.812000000000001</v>
      </c>
      <c r="L83" s="1155">
        <v>26.876999999999999</v>
      </c>
      <c r="M83" s="1155">
        <v>28.888999999999999</v>
      </c>
      <c r="N83" s="1155">
        <v>36.186999999999998</v>
      </c>
      <c r="O83" s="1155">
        <v>29.562999999999999</v>
      </c>
      <c r="P83" s="1155">
        <v>29.619</v>
      </c>
      <c r="Q83" s="1155">
        <v>31.837</v>
      </c>
      <c r="R83" s="1155">
        <v>31.815000000000001</v>
      </c>
      <c r="S83" s="1155">
        <v>34.634</v>
      </c>
      <c r="T83" s="1155">
        <v>32.482999999999997</v>
      </c>
      <c r="U83" s="1155">
        <v>40.634</v>
      </c>
      <c r="V83" s="1155">
        <v>42.447000000000003</v>
      </c>
      <c r="W83" s="1155">
        <v>47.552</v>
      </c>
      <c r="X83" s="1155">
        <v>46.514000000000003</v>
      </c>
      <c r="Y83" s="1155">
        <v>47.4</v>
      </c>
      <c r="Z83" s="1155">
        <v>49.37</v>
      </c>
      <c r="AA83" s="1155">
        <v>43.238</v>
      </c>
      <c r="AB83" s="1155">
        <v>47.192999999999998</v>
      </c>
      <c r="AC83" s="1155">
        <v>54.984000000000002</v>
      </c>
      <c r="AD83" s="1155">
        <v>60.454999999999998</v>
      </c>
      <c r="AE83" s="1155">
        <v>59.097999999999999</v>
      </c>
      <c r="AF83" s="1155">
        <v>59.244</v>
      </c>
      <c r="AG83" s="1155">
        <v>67.176000000000002</v>
      </c>
      <c r="AH83" s="1155">
        <v>75.768000000000001</v>
      </c>
      <c r="AI83" s="1155">
        <v>70.272000000000006</v>
      </c>
      <c r="AJ83" s="1155">
        <v>68.108999999999995</v>
      </c>
      <c r="AK83" s="1155">
        <v>74.007999999999996</v>
      </c>
      <c r="AL83" s="1155">
        <v>72.510000000000005</v>
      </c>
      <c r="AM83" s="1155">
        <v>71.536000000000001</v>
      </c>
    </row>
    <row r="84" spans="1:39" s="1152" customFormat="1" x14ac:dyDescent="0.2">
      <c r="A84" s="1157" t="s">
        <v>1183</v>
      </c>
      <c r="B84" s="1155">
        <v>44.402000000000001</v>
      </c>
      <c r="C84" s="1155">
        <v>44.155000000000001</v>
      </c>
      <c r="D84" s="1155">
        <v>50.542999999999999</v>
      </c>
      <c r="E84" s="1155">
        <v>53.533999999999999</v>
      </c>
      <c r="F84" s="1155">
        <v>60.054000000000002</v>
      </c>
      <c r="G84" s="1155">
        <v>57.936999999999998</v>
      </c>
      <c r="H84" s="1155">
        <v>61.716000000000001</v>
      </c>
      <c r="I84" s="1155">
        <v>64.94</v>
      </c>
      <c r="J84" s="1155">
        <v>68.536000000000001</v>
      </c>
      <c r="K84" s="1155">
        <v>68.692999999999998</v>
      </c>
      <c r="L84" s="1155">
        <v>83.82</v>
      </c>
      <c r="M84" s="1155">
        <v>86.328999999999994</v>
      </c>
      <c r="N84" s="1155">
        <v>90.227000000000004</v>
      </c>
      <c r="O84" s="1155">
        <v>87.742999999999995</v>
      </c>
      <c r="P84" s="1155">
        <v>101.181</v>
      </c>
      <c r="Q84" s="1155">
        <v>97.168999999999997</v>
      </c>
      <c r="R84" s="1155">
        <v>104.929</v>
      </c>
      <c r="S84" s="1155">
        <v>109.821</v>
      </c>
      <c r="T84" s="1155">
        <v>116.044</v>
      </c>
      <c r="U84" s="1155">
        <v>115.02200000000001</v>
      </c>
      <c r="V84" s="1155">
        <v>120.172</v>
      </c>
      <c r="W84" s="1155">
        <v>117.744</v>
      </c>
      <c r="X84" s="1155">
        <v>113.203</v>
      </c>
      <c r="Y84" s="1155">
        <v>118.754</v>
      </c>
      <c r="Z84" s="1155">
        <v>122.37</v>
      </c>
      <c r="AA84" s="1155">
        <v>112.911</v>
      </c>
      <c r="AB84" s="1155">
        <v>121.029</v>
      </c>
      <c r="AC84" s="1155">
        <v>127.67100000000001</v>
      </c>
      <c r="AD84" s="1155">
        <v>140.50200000000001</v>
      </c>
      <c r="AE84" s="1155">
        <v>142.21600000000001</v>
      </c>
      <c r="AF84" s="1155">
        <v>145.56899999999999</v>
      </c>
      <c r="AG84" s="1155">
        <v>157.82300000000001</v>
      </c>
      <c r="AH84" s="1155">
        <v>148.06800000000001</v>
      </c>
      <c r="AI84" s="1155">
        <v>135.71799999999999</v>
      </c>
      <c r="AJ84" s="1155">
        <v>141.84899999999999</v>
      </c>
      <c r="AK84" s="1155">
        <v>159.24199999999999</v>
      </c>
      <c r="AL84" s="1155">
        <v>156.46600000000001</v>
      </c>
      <c r="AM84" s="1155">
        <v>155.94399999999999</v>
      </c>
    </row>
    <row r="85" spans="1:39" s="1152" customFormat="1" x14ac:dyDescent="0.2">
      <c r="A85" s="1157" t="s">
        <v>1306</v>
      </c>
      <c r="B85" s="1155">
        <v>20.315999999999999</v>
      </c>
      <c r="C85" s="1155">
        <v>18.135000000000002</v>
      </c>
      <c r="D85" s="1155">
        <v>17.204000000000001</v>
      </c>
      <c r="E85" s="1155">
        <v>18.571999999999999</v>
      </c>
      <c r="F85" s="1155">
        <v>19.376000000000001</v>
      </c>
      <c r="G85" s="1155">
        <v>19.036000000000001</v>
      </c>
      <c r="H85" s="1155">
        <v>17.827000000000002</v>
      </c>
      <c r="I85" s="1155">
        <v>16.893999999999998</v>
      </c>
      <c r="J85" s="1155">
        <v>17.949000000000002</v>
      </c>
      <c r="K85" s="1155">
        <v>16.888000000000002</v>
      </c>
      <c r="L85" s="1155">
        <v>17.437000000000001</v>
      </c>
      <c r="M85" s="1155">
        <v>17.186</v>
      </c>
      <c r="N85" s="1155">
        <v>17.065000000000001</v>
      </c>
      <c r="O85" s="1155">
        <v>16.114000000000001</v>
      </c>
      <c r="P85" s="1155">
        <v>16.010999999999999</v>
      </c>
      <c r="Q85" s="1155">
        <v>15.891</v>
      </c>
      <c r="R85" s="1155">
        <v>18.928999999999998</v>
      </c>
      <c r="S85" s="1155">
        <v>18.614000000000001</v>
      </c>
      <c r="T85" s="1155">
        <v>18.452999999999999</v>
      </c>
      <c r="U85" s="1155">
        <v>18.466999999999999</v>
      </c>
      <c r="V85" s="1155">
        <v>18.38</v>
      </c>
      <c r="W85" s="1155">
        <v>21.484999999999999</v>
      </c>
      <c r="X85" s="1155">
        <v>21.494</v>
      </c>
      <c r="Y85" s="1155">
        <v>21.5</v>
      </c>
      <c r="Z85" s="1155">
        <v>21.109000000000002</v>
      </c>
      <c r="AA85" s="1155">
        <v>20.103999999999999</v>
      </c>
      <c r="AB85" s="1155">
        <v>18.623999999999999</v>
      </c>
      <c r="AC85" s="1155">
        <v>18.5</v>
      </c>
      <c r="AD85" s="1155">
        <v>15.483000000000001</v>
      </c>
      <c r="AE85" s="1155">
        <v>15.397</v>
      </c>
      <c r="AF85" s="1155">
        <v>15.959</v>
      </c>
      <c r="AG85" s="1155">
        <v>16.37</v>
      </c>
      <c r="AH85" s="1155">
        <v>16.391999999999999</v>
      </c>
      <c r="AI85" s="1155">
        <v>15.932</v>
      </c>
      <c r="AJ85" s="1155">
        <v>16.89</v>
      </c>
      <c r="AK85" s="1155">
        <v>18.225000000000001</v>
      </c>
      <c r="AL85" s="1155">
        <v>18.103999999999999</v>
      </c>
      <c r="AM85" s="1155">
        <v>18.183</v>
      </c>
    </row>
    <row r="86" spans="1:39" s="1152" customFormat="1" x14ac:dyDescent="0.2">
      <c r="A86" s="1157" t="s">
        <v>1186</v>
      </c>
      <c r="B86" s="1155">
        <v>0.68400000000000005</v>
      </c>
      <c r="C86" s="1155">
        <v>0.627</v>
      </c>
      <c r="D86" s="1155">
        <v>0.6</v>
      </c>
      <c r="E86" s="1155">
        <v>0.627</v>
      </c>
      <c r="F86" s="1155">
        <v>0.75900000000000001</v>
      </c>
      <c r="G86" s="1155">
        <v>0.71899999999999997</v>
      </c>
      <c r="H86" s="1155">
        <v>1.3680000000000001</v>
      </c>
      <c r="I86" s="1155">
        <v>1.399</v>
      </c>
      <c r="J86" s="1155">
        <v>1.429</v>
      </c>
      <c r="K86" s="1155">
        <v>0.63</v>
      </c>
      <c r="L86" s="1155">
        <v>0.65300000000000002</v>
      </c>
      <c r="M86" s="1155">
        <v>0.68700000000000006</v>
      </c>
      <c r="N86" s="1155">
        <v>0.65900000000000003</v>
      </c>
      <c r="O86" s="1155">
        <v>0.59299999999999997</v>
      </c>
      <c r="P86" s="1155">
        <v>0.69699999999999995</v>
      </c>
      <c r="Q86" s="1155">
        <v>0.68700000000000006</v>
      </c>
      <c r="R86" s="1155">
        <v>0.70599999999999996</v>
      </c>
      <c r="S86" s="1155">
        <v>0.63200000000000001</v>
      </c>
      <c r="T86" s="1155">
        <v>0.65800000000000003</v>
      </c>
      <c r="U86" s="1155">
        <v>0.71599999999999997</v>
      </c>
      <c r="V86" s="1155">
        <v>0.82099999999999995</v>
      </c>
      <c r="W86" s="1155">
        <v>0.76100000000000001</v>
      </c>
      <c r="X86" s="1155">
        <v>0.79300000000000004</v>
      </c>
      <c r="Y86" s="1155">
        <v>0.81200000000000006</v>
      </c>
      <c r="Z86" s="1155">
        <v>0.83299999999999996</v>
      </c>
      <c r="AA86" s="1155">
        <v>0.63900000000000001</v>
      </c>
      <c r="AB86" s="1155">
        <v>0.68899999999999995</v>
      </c>
      <c r="AC86" s="1155">
        <v>0.77100000000000002</v>
      </c>
      <c r="AD86" s="1155">
        <v>0.89700000000000002</v>
      </c>
      <c r="AE86" s="1155">
        <v>0.23499999999999999</v>
      </c>
      <c r="AF86" s="1155">
        <v>0.28499999999999998</v>
      </c>
      <c r="AG86" s="1155">
        <v>0.29799999999999999</v>
      </c>
      <c r="AH86" s="1155">
        <v>6.8230000000000004</v>
      </c>
      <c r="AI86" s="1155">
        <v>6.6420000000000003</v>
      </c>
      <c r="AJ86" s="1155">
        <v>10.228</v>
      </c>
      <c r="AK86" s="1155">
        <v>11.007</v>
      </c>
      <c r="AL86" s="1155">
        <v>11.063000000000001</v>
      </c>
      <c r="AM86" s="1155">
        <v>10.763999999999999</v>
      </c>
    </row>
    <row r="87" spans="1:39" s="1152" customFormat="1" x14ac:dyDescent="0.2">
      <c r="A87" s="1158" t="s">
        <v>1307</v>
      </c>
      <c r="B87" s="1155">
        <v>85.352000000000004</v>
      </c>
      <c r="C87" s="1155">
        <v>88.855000000000004</v>
      </c>
      <c r="D87" s="1155">
        <v>95.013999999999996</v>
      </c>
      <c r="E87" s="1155">
        <v>97.123000000000005</v>
      </c>
      <c r="F87" s="1155">
        <v>102.833</v>
      </c>
      <c r="G87" s="1155">
        <v>103.364</v>
      </c>
      <c r="H87" s="1155">
        <v>110.459</v>
      </c>
      <c r="I87" s="1155">
        <v>107.426</v>
      </c>
      <c r="J87" s="1155">
        <v>111.795</v>
      </c>
      <c r="K87" s="1155">
        <v>116.023</v>
      </c>
      <c r="L87" s="1155">
        <v>128.78700000000001</v>
      </c>
      <c r="M87" s="1155">
        <v>133.09100000000001</v>
      </c>
      <c r="N87" s="1155">
        <v>144.13800000000001</v>
      </c>
      <c r="O87" s="1155">
        <v>134.01300000000001</v>
      </c>
      <c r="P87" s="1155">
        <v>147.50800000000001</v>
      </c>
      <c r="Q87" s="1155">
        <v>145.584</v>
      </c>
      <c r="R87" s="1155">
        <v>156.37899999999999</v>
      </c>
      <c r="S87" s="1155">
        <v>163.70099999999999</v>
      </c>
      <c r="T87" s="1155">
        <v>167.63800000000001</v>
      </c>
      <c r="U87" s="1155">
        <v>174.839</v>
      </c>
      <c r="V87" s="1155">
        <v>181.82</v>
      </c>
      <c r="W87" s="1155">
        <v>187.542</v>
      </c>
      <c r="X87" s="1155">
        <v>182.00399999999999</v>
      </c>
      <c r="Y87" s="1155">
        <v>188.46600000000001</v>
      </c>
      <c r="Z87" s="1155">
        <v>193.68199999999999</v>
      </c>
      <c r="AA87" s="1155">
        <v>176.892</v>
      </c>
      <c r="AB87" s="1155">
        <v>187.535</v>
      </c>
      <c r="AC87" s="1155">
        <v>201.92599999999999</v>
      </c>
      <c r="AD87" s="1155">
        <v>217.33699999999999</v>
      </c>
      <c r="AE87" s="1155">
        <v>216.946</v>
      </c>
      <c r="AF87" s="1155">
        <v>221.05699999999999</v>
      </c>
      <c r="AG87" s="1155">
        <v>241.667</v>
      </c>
      <c r="AH87" s="1155">
        <v>247.05099999999999</v>
      </c>
      <c r="AI87" s="1155">
        <v>228.56399999999999</v>
      </c>
      <c r="AJ87" s="1155">
        <v>237.07599999999999</v>
      </c>
      <c r="AK87" s="1155">
        <v>262.48200000000003</v>
      </c>
      <c r="AL87" s="1155">
        <v>258.14299999999997</v>
      </c>
      <c r="AM87" s="1155">
        <v>256.42700000000002</v>
      </c>
    </row>
    <row r="88" spans="1:39" s="1152" customFormat="1" x14ac:dyDescent="0.2">
      <c r="A88" s="1154" t="s">
        <v>1308</v>
      </c>
      <c r="B88" s="1155">
        <v>0</v>
      </c>
      <c r="C88" s="1155">
        <v>0</v>
      </c>
      <c r="D88" s="1155">
        <v>0</v>
      </c>
      <c r="E88" s="1155">
        <v>0</v>
      </c>
      <c r="F88" s="1155">
        <v>0</v>
      </c>
      <c r="G88" s="1155">
        <v>0</v>
      </c>
      <c r="H88" s="1155">
        <v>0</v>
      </c>
      <c r="I88" s="1155">
        <v>0</v>
      </c>
      <c r="J88" s="1155">
        <v>0</v>
      </c>
      <c r="K88" s="1155">
        <v>0</v>
      </c>
      <c r="L88" s="1155">
        <v>0</v>
      </c>
      <c r="M88" s="1155">
        <v>0</v>
      </c>
      <c r="N88" s="1155">
        <v>0</v>
      </c>
      <c r="O88" s="1155">
        <v>0</v>
      </c>
      <c r="P88" s="1155">
        <v>0</v>
      </c>
      <c r="Q88" s="1155">
        <v>0</v>
      </c>
      <c r="R88" s="1155">
        <v>0</v>
      </c>
      <c r="S88" s="1155">
        <v>0</v>
      </c>
      <c r="T88" s="1155">
        <v>0</v>
      </c>
      <c r="U88" s="1155">
        <v>0</v>
      </c>
      <c r="V88" s="1155">
        <v>0</v>
      </c>
      <c r="W88" s="1155">
        <v>0</v>
      </c>
      <c r="X88" s="1155">
        <v>0</v>
      </c>
      <c r="Y88" s="1155">
        <v>0</v>
      </c>
      <c r="Z88" s="1155">
        <v>0</v>
      </c>
      <c r="AA88" s="1155">
        <v>0</v>
      </c>
      <c r="AB88" s="1155">
        <v>0</v>
      </c>
      <c r="AC88" s="1155">
        <v>0</v>
      </c>
      <c r="AD88" s="1155">
        <v>0</v>
      </c>
      <c r="AE88" s="1155">
        <v>0</v>
      </c>
      <c r="AF88" s="1155">
        <v>0</v>
      </c>
      <c r="AG88" s="1155">
        <v>0</v>
      </c>
      <c r="AH88" s="1155">
        <v>0</v>
      </c>
      <c r="AI88" s="1155">
        <v>0</v>
      </c>
      <c r="AJ88" s="1155">
        <v>0</v>
      </c>
      <c r="AK88" s="1155">
        <v>0</v>
      </c>
      <c r="AL88" s="1155">
        <v>0</v>
      </c>
      <c r="AM88" s="1155">
        <v>0</v>
      </c>
    </row>
    <row r="89" spans="1:39" s="1152" customFormat="1" x14ac:dyDescent="0.2">
      <c r="A89" s="1154" t="s">
        <v>1309</v>
      </c>
      <c r="B89" s="1155">
        <v>0</v>
      </c>
      <c r="C89" s="1155">
        <v>0</v>
      </c>
      <c r="D89" s="1155">
        <v>0</v>
      </c>
      <c r="E89" s="1155">
        <v>0</v>
      </c>
      <c r="F89" s="1155">
        <v>0</v>
      </c>
      <c r="G89" s="1155">
        <v>8.9999999999999993E-3</v>
      </c>
      <c r="H89" s="1155">
        <v>0</v>
      </c>
      <c r="I89" s="1155">
        <v>0</v>
      </c>
      <c r="J89" s="1155">
        <v>0</v>
      </c>
      <c r="K89" s="1155">
        <v>0</v>
      </c>
      <c r="L89" s="1155">
        <v>0</v>
      </c>
      <c r="M89" s="1155">
        <v>0</v>
      </c>
      <c r="N89" s="1155">
        <v>0</v>
      </c>
      <c r="O89" s="1155">
        <v>0</v>
      </c>
      <c r="P89" s="1155">
        <v>0</v>
      </c>
      <c r="Q89" s="1155">
        <v>0</v>
      </c>
      <c r="R89" s="1155">
        <v>0</v>
      </c>
      <c r="S89" s="1155">
        <v>0</v>
      </c>
      <c r="T89" s="1155">
        <v>0</v>
      </c>
      <c r="U89" s="1155">
        <v>0</v>
      </c>
      <c r="V89" s="1155">
        <v>0</v>
      </c>
      <c r="W89" s="1155">
        <v>0</v>
      </c>
      <c r="X89" s="1155">
        <v>0</v>
      </c>
      <c r="Y89" s="1155">
        <v>0</v>
      </c>
      <c r="Z89" s="1155">
        <v>0</v>
      </c>
      <c r="AA89" s="1155">
        <v>0</v>
      </c>
      <c r="AB89" s="1155">
        <v>0</v>
      </c>
      <c r="AC89" s="1155">
        <v>0</v>
      </c>
      <c r="AD89" s="1155">
        <v>0</v>
      </c>
      <c r="AE89" s="1155">
        <v>0</v>
      </c>
      <c r="AF89" s="1155">
        <v>0</v>
      </c>
      <c r="AG89" s="1155">
        <v>0</v>
      </c>
      <c r="AH89" s="1155">
        <v>0</v>
      </c>
      <c r="AI89" s="1155">
        <v>0</v>
      </c>
      <c r="AJ89" s="1155">
        <v>0</v>
      </c>
      <c r="AK89" s="1155">
        <v>0</v>
      </c>
      <c r="AL89" s="1155">
        <v>0</v>
      </c>
      <c r="AM89" s="1155">
        <v>0</v>
      </c>
    </row>
    <row r="90" spans="1:39" s="1152" customFormat="1" x14ac:dyDescent="0.2">
      <c r="A90" s="1154" t="s">
        <v>1310</v>
      </c>
      <c r="B90" s="1155">
        <v>1.333</v>
      </c>
      <c r="C90" s="1155">
        <v>1.101</v>
      </c>
      <c r="D90" s="1155">
        <v>0.60599999999999998</v>
      </c>
      <c r="E90" s="1155">
        <v>0.89600000000000002</v>
      </c>
      <c r="F90" s="1155">
        <v>1.9790000000000001</v>
      </c>
      <c r="G90" s="1155">
        <v>0.90400000000000003</v>
      </c>
      <c r="H90" s="1155">
        <v>0.84399999999999997</v>
      </c>
      <c r="I90" s="1155">
        <v>0.626</v>
      </c>
      <c r="J90" s="1155">
        <v>0.75700000000000001</v>
      </c>
      <c r="K90" s="1155">
        <v>0.60699999999999998</v>
      </c>
      <c r="L90" s="1155">
        <v>0.59599999999999997</v>
      </c>
      <c r="M90" s="1155">
        <v>1.0149999999999999</v>
      </c>
      <c r="N90" s="1155">
        <v>0.57999999999999996</v>
      </c>
      <c r="O90" s="1155">
        <v>0.63300000000000001</v>
      </c>
      <c r="P90" s="1155">
        <v>0.66900000000000004</v>
      </c>
      <c r="Q90" s="1155">
        <v>0.56599999999999995</v>
      </c>
      <c r="R90" s="1155">
        <v>0.65700000000000003</v>
      </c>
      <c r="S90" s="1155">
        <v>0.71799999999999997</v>
      </c>
      <c r="T90" s="1155">
        <v>0.86699999999999999</v>
      </c>
      <c r="U90" s="1155">
        <v>0.69499999999999995</v>
      </c>
      <c r="V90" s="1155">
        <v>0.70499999999999996</v>
      </c>
      <c r="W90" s="1155">
        <v>0.79900000000000004</v>
      </c>
      <c r="X90" s="1155">
        <v>0.75900000000000001</v>
      </c>
      <c r="Y90" s="1155">
        <v>0.76300000000000001</v>
      </c>
      <c r="Z90" s="1155">
        <v>0.77900000000000003</v>
      </c>
      <c r="AA90" s="1155">
        <v>0.90100000000000002</v>
      </c>
      <c r="AB90" s="1155">
        <v>0.876</v>
      </c>
      <c r="AC90" s="1155">
        <v>0.86399999999999999</v>
      </c>
      <c r="AD90" s="1155">
        <v>0.93899999999999995</v>
      </c>
      <c r="AE90" s="1155">
        <v>1.01</v>
      </c>
      <c r="AF90" s="1155">
        <v>0.89200000000000002</v>
      </c>
      <c r="AG90" s="1155">
        <v>0.57199999999999995</v>
      </c>
      <c r="AH90" s="1155">
        <v>1.133</v>
      </c>
      <c r="AI90" s="1155">
        <v>4.7910000000000004</v>
      </c>
      <c r="AJ90" s="1155">
        <v>1.3089999999999999</v>
      </c>
      <c r="AK90" s="1155">
        <v>1.413</v>
      </c>
      <c r="AL90" s="1155">
        <v>1.466</v>
      </c>
      <c r="AM90" s="1155">
        <v>1.5609999999999999</v>
      </c>
    </row>
    <row r="91" spans="1:39" s="1152" customFormat="1" x14ac:dyDescent="0.2">
      <c r="A91" s="1154" t="s">
        <v>1311</v>
      </c>
      <c r="B91" s="1155">
        <v>0.36799999999999999</v>
      </c>
      <c r="C91" s="1155">
        <v>0.49299999999999999</v>
      </c>
      <c r="D91" s="1155">
        <v>8.7999999999999995E-2</v>
      </c>
      <c r="E91" s="1155">
        <v>0.16500000000000001</v>
      </c>
      <c r="F91" s="1155">
        <v>0.25600000000000001</v>
      </c>
      <c r="G91" s="1155">
        <v>0.34699999999999998</v>
      </c>
      <c r="H91" s="1155">
        <v>4.9000000000000002E-2</v>
      </c>
      <c r="I91" s="1155">
        <v>2.4E-2</v>
      </c>
      <c r="J91" s="1155">
        <v>6.8000000000000005E-2</v>
      </c>
      <c r="K91" s="1155">
        <v>0.152</v>
      </c>
      <c r="L91" s="1155">
        <v>5.0999999999999997E-2</v>
      </c>
      <c r="M91" s="1155">
        <v>8.2000000000000003E-2</v>
      </c>
      <c r="N91" s="1155">
        <v>0.126</v>
      </c>
      <c r="O91" s="1155">
        <v>0.114</v>
      </c>
      <c r="P91" s="1155">
        <v>3.3000000000000002E-2</v>
      </c>
      <c r="Q91" s="1155">
        <v>5.0999999999999997E-2</v>
      </c>
      <c r="R91" s="1155">
        <v>0.14399999999999999</v>
      </c>
      <c r="S91" s="1155">
        <v>0.14199999999999999</v>
      </c>
      <c r="T91" s="1155">
        <v>2.8000000000000001E-2</v>
      </c>
      <c r="U91" s="1155">
        <v>9.5000000000000001E-2</v>
      </c>
      <c r="V91" s="1155">
        <v>0.17399999999999999</v>
      </c>
      <c r="W91" s="1155">
        <v>0.19700000000000001</v>
      </c>
      <c r="X91" s="1155">
        <v>0.106</v>
      </c>
      <c r="Y91" s="1155">
        <v>0.22900000000000001</v>
      </c>
      <c r="Z91" s="1155">
        <v>0.50700000000000001</v>
      </c>
      <c r="AA91" s="1155">
        <v>0.70699999999999996</v>
      </c>
      <c r="AB91" s="1155">
        <v>0.16700000000000001</v>
      </c>
      <c r="AC91" s="1155">
        <v>0.45900000000000002</v>
      </c>
      <c r="AD91" s="1155">
        <v>0.72299999999999998</v>
      </c>
      <c r="AE91" s="1155">
        <v>0.95499999999999996</v>
      </c>
      <c r="AF91" s="1155">
        <v>0.30299999999999999</v>
      </c>
      <c r="AG91" s="1155">
        <v>0.64600000000000002</v>
      </c>
      <c r="AH91" s="1155">
        <v>1.2170000000000001</v>
      </c>
      <c r="AI91" s="1155">
        <v>1.774</v>
      </c>
      <c r="AJ91" s="1155">
        <v>0.69599999999999995</v>
      </c>
      <c r="AK91" s="1155">
        <v>1.2110000000000001</v>
      </c>
      <c r="AL91" s="1155">
        <v>2.069</v>
      </c>
      <c r="AM91" s="1155">
        <v>2.9830000000000001</v>
      </c>
    </row>
    <row r="92" spans="1:39" s="1161" customFormat="1" ht="20.100000000000001" customHeight="1" x14ac:dyDescent="0.2">
      <c r="A92" s="1159" t="s">
        <v>1180</v>
      </c>
      <c r="B92" s="1160">
        <v>87.052999999999997</v>
      </c>
      <c r="C92" s="1160">
        <v>90.448999999999998</v>
      </c>
      <c r="D92" s="1160">
        <v>95.707999999999998</v>
      </c>
      <c r="E92" s="1160">
        <v>98.183999999999997</v>
      </c>
      <c r="F92" s="1160">
        <v>105.068</v>
      </c>
      <c r="G92" s="1160">
        <v>104.61499999999999</v>
      </c>
      <c r="H92" s="1160">
        <v>111.352</v>
      </c>
      <c r="I92" s="1160">
        <v>108.07599999999999</v>
      </c>
      <c r="J92" s="1160">
        <v>112.62</v>
      </c>
      <c r="K92" s="1160">
        <v>116.782</v>
      </c>
      <c r="L92" s="1160">
        <v>129.434</v>
      </c>
      <c r="M92" s="1160">
        <v>134.18799999999999</v>
      </c>
      <c r="N92" s="1160">
        <v>144.84399999999999</v>
      </c>
      <c r="O92" s="1160">
        <v>134.76</v>
      </c>
      <c r="P92" s="1160">
        <v>148.21</v>
      </c>
      <c r="Q92" s="1160">
        <v>146.20099999999999</v>
      </c>
      <c r="R92" s="1160">
        <v>157.18</v>
      </c>
      <c r="S92" s="1160">
        <v>164.56100000000001</v>
      </c>
      <c r="T92" s="1160">
        <v>168.53299999999999</v>
      </c>
      <c r="U92" s="1160">
        <v>175.62899999999999</v>
      </c>
      <c r="V92" s="1160">
        <v>182.69900000000001</v>
      </c>
      <c r="W92" s="1160">
        <v>188.53800000000001</v>
      </c>
      <c r="X92" s="1160">
        <v>182.869</v>
      </c>
      <c r="Y92" s="1160">
        <v>189.458</v>
      </c>
      <c r="Z92" s="1160">
        <v>194.96799999999999</v>
      </c>
      <c r="AA92" s="1160">
        <v>178.5</v>
      </c>
      <c r="AB92" s="1160">
        <v>188.578</v>
      </c>
      <c r="AC92" s="1160">
        <v>203.249</v>
      </c>
      <c r="AD92" s="1160">
        <v>218.999</v>
      </c>
      <c r="AE92" s="1160">
        <v>218.911</v>
      </c>
      <c r="AF92" s="1160">
        <v>222.25200000000001</v>
      </c>
      <c r="AG92" s="1160">
        <v>242.88499999999999</v>
      </c>
      <c r="AH92" s="1160">
        <v>249.40100000000001</v>
      </c>
      <c r="AI92" s="1160">
        <v>235.12899999999999</v>
      </c>
      <c r="AJ92" s="1160">
        <v>239.08099999999999</v>
      </c>
      <c r="AK92" s="1160">
        <v>265.10599999999999</v>
      </c>
      <c r="AL92" s="1160">
        <v>261.678</v>
      </c>
      <c r="AM92" s="1160">
        <v>260.971</v>
      </c>
    </row>
    <row r="93" spans="1:39" s="1152" customFormat="1" ht="20.100000000000001" customHeight="1" x14ac:dyDescent="0.2">
      <c r="A93" s="1150" t="s">
        <v>42</v>
      </c>
      <c r="B93" s="1155">
        <v>0</v>
      </c>
      <c r="C93" s="1155">
        <v>0</v>
      </c>
      <c r="D93" s="1155">
        <v>0</v>
      </c>
      <c r="E93" s="1155">
        <v>0</v>
      </c>
      <c r="F93" s="1155">
        <v>0</v>
      </c>
      <c r="G93" s="1155">
        <v>0</v>
      </c>
      <c r="H93" s="1155">
        <v>0</v>
      </c>
      <c r="I93" s="1155">
        <v>0</v>
      </c>
      <c r="J93" s="1155">
        <v>0</v>
      </c>
      <c r="K93" s="1155">
        <v>0</v>
      </c>
      <c r="L93" s="1155">
        <v>0</v>
      </c>
      <c r="M93" s="1155">
        <v>0</v>
      </c>
      <c r="N93" s="1155">
        <v>0</v>
      </c>
      <c r="O93" s="1155">
        <v>0</v>
      </c>
      <c r="P93" s="1155">
        <v>0</v>
      </c>
      <c r="Q93" s="1155">
        <v>0</v>
      </c>
      <c r="R93" s="1155">
        <v>0</v>
      </c>
      <c r="S93" s="1155">
        <v>0</v>
      </c>
      <c r="T93" s="1155">
        <v>0</v>
      </c>
      <c r="U93" s="1155">
        <v>0</v>
      </c>
      <c r="V93" s="1155">
        <v>0</v>
      </c>
      <c r="W93" s="1155">
        <v>0</v>
      </c>
      <c r="X93" s="1155">
        <v>0</v>
      </c>
      <c r="Y93" s="1155">
        <v>0</v>
      </c>
      <c r="Z93" s="1155">
        <v>0</v>
      </c>
      <c r="AA93" s="1155">
        <v>0</v>
      </c>
      <c r="AB93" s="1155">
        <v>0</v>
      </c>
      <c r="AC93" s="1155">
        <v>0</v>
      </c>
      <c r="AD93" s="1155">
        <v>0</v>
      </c>
      <c r="AE93" s="1155">
        <v>0</v>
      </c>
      <c r="AF93" s="1155">
        <v>0</v>
      </c>
      <c r="AG93" s="1155">
        <v>0</v>
      </c>
      <c r="AH93" s="1155">
        <v>0</v>
      </c>
      <c r="AI93" s="1155">
        <v>0</v>
      </c>
      <c r="AJ93" s="1155">
        <v>0</v>
      </c>
      <c r="AK93" s="1155">
        <v>0</v>
      </c>
      <c r="AL93" s="1155">
        <v>0</v>
      </c>
      <c r="AM93" s="1155">
        <v>0</v>
      </c>
    </row>
    <row r="94" spans="1:39" s="1152" customFormat="1" x14ac:dyDescent="0.2">
      <c r="A94" s="1153" t="s">
        <v>378</v>
      </c>
      <c r="B94" s="1155">
        <v>0</v>
      </c>
      <c r="C94" s="1155">
        <v>0</v>
      </c>
      <c r="D94" s="1155">
        <v>0</v>
      </c>
      <c r="E94" s="1155">
        <v>0</v>
      </c>
      <c r="F94" s="1155">
        <v>0</v>
      </c>
      <c r="G94" s="1155">
        <v>0</v>
      </c>
      <c r="H94" s="1155">
        <v>0</v>
      </c>
      <c r="I94" s="1155">
        <v>0</v>
      </c>
      <c r="J94" s="1155">
        <v>0</v>
      </c>
      <c r="K94" s="1155">
        <v>0</v>
      </c>
      <c r="L94" s="1155">
        <v>0</v>
      </c>
      <c r="M94" s="1155">
        <v>0</v>
      </c>
      <c r="N94" s="1155">
        <v>0</v>
      </c>
      <c r="O94" s="1155">
        <v>0</v>
      </c>
      <c r="P94" s="1155">
        <v>0</v>
      </c>
      <c r="Q94" s="1155">
        <v>0</v>
      </c>
      <c r="R94" s="1155">
        <v>0</v>
      </c>
      <c r="S94" s="1155">
        <v>0</v>
      </c>
      <c r="T94" s="1155">
        <v>0</v>
      </c>
      <c r="U94" s="1155">
        <v>0</v>
      </c>
      <c r="V94" s="1155">
        <v>0</v>
      </c>
      <c r="W94" s="1155">
        <v>0</v>
      </c>
      <c r="X94" s="1155">
        <v>0</v>
      </c>
      <c r="Y94" s="1155">
        <v>0</v>
      </c>
      <c r="Z94" s="1155">
        <v>0</v>
      </c>
      <c r="AA94" s="1155">
        <v>0</v>
      </c>
      <c r="AB94" s="1155">
        <v>0</v>
      </c>
      <c r="AC94" s="1155">
        <v>0</v>
      </c>
      <c r="AD94" s="1155">
        <v>0</v>
      </c>
      <c r="AE94" s="1155">
        <v>0</v>
      </c>
      <c r="AF94" s="1155">
        <v>0</v>
      </c>
      <c r="AG94" s="1155">
        <v>0</v>
      </c>
      <c r="AH94" s="1155">
        <v>0</v>
      </c>
      <c r="AI94" s="1155">
        <v>0</v>
      </c>
      <c r="AJ94" s="1155">
        <v>0</v>
      </c>
      <c r="AK94" s="1155">
        <v>0</v>
      </c>
      <c r="AL94" s="1155">
        <v>0</v>
      </c>
      <c r="AM94" s="1155">
        <v>0</v>
      </c>
    </row>
    <row r="95" spans="1:39" s="1152" customFormat="1" x14ac:dyDescent="0.2">
      <c r="A95" s="1154" t="s">
        <v>1300</v>
      </c>
      <c r="B95" s="1155">
        <v>2.617</v>
      </c>
      <c r="C95" s="1155">
        <v>5.99</v>
      </c>
      <c r="D95" s="1155">
        <v>1.4179999999999999</v>
      </c>
      <c r="E95" s="1155">
        <v>1.609</v>
      </c>
      <c r="F95" s="1155">
        <v>1.63</v>
      </c>
      <c r="G95" s="1155">
        <v>1.4910000000000001</v>
      </c>
      <c r="H95" s="1155">
        <v>2.5190000000000001</v>
      </c>
      <c r="I95" s="1155">
        <v>2.3319999999999999</v>
      </c>
      <c r="J95" s="1155">
        <v>3.052</v>
      </c>
      <c r="K95" s="1155">
        <v>3.9590000000000001</v>
      </c>
      <c r="L95" s="1155">
        <v>3.8220000000000001</v>
      </c>
      <c r="M95" s="1155">
        <v>4.96</v>
      </c>
      <c r="N95" s="1155">
        <v>5.4329999999999998</v>
      </c>
      <c r="O95" s="1155">
        <v>4.8449999999999998</v>
      </c>
      <c r="P95" s="1155">
        <v>5.6630000000000003</v>
      </c>
      <c r="Q95" s="1155">
        <v>6.6280000000000001</v>
      </c>
      <c r="R95" s="1155">
        <v>6.9580000000000002</v>
      </c>
      <c r="S95" s="1155">
        <v>6.6680000000000001</v>
      </c>
      <c r="T95" s="1155">
        <v>7.202</v>
      </c>
      <c r="U95" s="1155">
        <v>5.9059999999999997</v>
      </c>
      <c r="V95" s="1155">
        <v>6.7679999999999998</v>
      </c>
      <c r="W95" s="1155">
        <v>5.8920000000000003</v>
      </c>
      <c r="X95" s="1155">
        <v>6.6589999999999998</v>
      </c>
      <c r="Y95" s="1155">
        <v>6.5110000000000001</v>
      </c>
      <c r="Z95" s="1155">
        <v>5.31</v>
      </c>
      <c r="AA95" s="1155">
        <v>5.08</v>
      </c>
      <c r="AB95" s="1155">
        <v>6.016</v>
      </c>
      <c r="AC95" s="1155">
        <v>6.1509999999999998</v>
      </c>
      <c r="AD95" s="1155">
        <v>6.7919999999999998</v>
      </c>
      <c r="AE95" s="1155">
        <v>5.83</v>
      </c>
      <c r="AF95" s="1155">
        <v>6.3760000000000003</v>
      </c>
      <c r="AG95" s="1155">
        <v>5.992</v>
      </c>
      <c r="AH95" s="1155">
        <v>6.3049999999999997</v>
      </c>
      <c r="AI95" s="1155">
        <v>5.83</v>
      </c>
      <c r="AJ95" s="1155">
        <v>6.4530000000000003</v>
      </c>
      <c r="AK95" s="1155">
        <v>8.2639999999999993</v>
      </c>
      <c r="AL95" s="1155">
        <v>6.585</v>
      </c>
      <c r="AM95" s="1155">
        <v>7.6550000000000002</v>
      </c>
    </row>
    <row r="96" spans="1:39" s="1152" customFormat="1" x14ac:dyDescent="0.2">
      <c r="A96" s="1154" t="s">
        <v>1301</v>
      </c>
      <c r="B96" s="1155">
        <v>0</v>
      </c>
      <c r="C96" s="1155">
        <v>0</v>
      </c>
      <c r="D96" s="1155">
        <v>0</v>
      </c>
      <c r="E96" s="1155">
        <v>0</v>
      </c>
      <c r="F96" s="1155">
        <v>0</v>
      </c>
      <c r="G96" s="1155">
        <v>0</v>
      </c>
      <c r="H96" s="1155">
        <v>0</v>
      </c>
      <c r="I96" s="1155">
        <v>0</v>
      </c>
      <c r="J96" s="1155">
        <v>0</v>
      </c>
      <c r="K96" s="1155">
        <v>0</v>
      </c>
      <c r="L96" s="1155">
        <v>0</v>
      </c>
      <c r="M96" s="1155">
        <v>0</v>
      </c>
      <c r="N96" s="1155">
        <v>0</v>
      </c>
      <c r="O96" s="1155">
        <v>0</v>
      </c>
      <c r="P96" s="1155">
        <v>0</v>
      </c>
      <c r="Q96" s="1155">
        <v>0</v>
      </c>
      <c r="R96" s="1155">
        <v>0</v>
      </c>
      <c r="S96" s="1155">
        <v>0</v>
      </c>
      <c r="T96" s="1155">
        <v>0</v>
      </c>
      <c r="U96" s="1155">
        <v>0</v>
      </c>
      <c r="V96" s="1155">
        <v>0</v>
      </c>
      <c r="W96" s="1155">
        <v>0</v>
      </c>
      <c r="X96" s="1155">
        <v>0</v>
      </c>
      <c r="Y96" s="1155">
        <v>0</v>
      </c>
      <c r="Z96" s="1155">
        <v>0</v>
      </c>
      <c r="AA96" s="1155">
        <v>0</v>
      </c>
      <c r="AB96" s="1155">
        <v>0</v>
      </c>
      <c r="AC96" s="1155">
        <v>0</v>
      </c>
      <c r="AD96" s="1155">
        <v>0</v>
      </c>
      <c r="AE96" s="1155">
        <v>0</v>
      </c>
      <c r="AF96" s="1155">
        <v>0</v>
      </c>
      <c r="AG96" s="1155">
        <v>0</v>
      </c>
      <c r="AH96" s="1155">
        <v>0</v>
      </c>
      <c r="AI96" s="1155">
        <v>0</v>
      </c>
      <c r="AJ96" s="1155">
        <v>0</v>
      </c>
      <c r="AK96" s="1155">
        <v>0</v>
      </c>
      <c r="AL96" s="1155">
        <v>0</v>
      </c>
      <c r="AM96" s="1155">
        <v>0</v>
      </c>
    </row>
    <row r="97" spans="1:39" s="1152" customFormat="1" x14ac:dyDescent="0.2">
      <c r="A97" s="1154" t="s">
        <v>1302</v>
      </c>
      <c r="B97" s="1155">
        <v>0</v>
      </c>
      <c r="C97" s="1155">
        <v>0</v>
      </c>
      <c r="D97" s="1155">
        <v>0</v>
      </c>
      <c r="E97" s="1155">
        <v>0</v>
      </c>
      <c r="F97" s="1155">
        <v>0</v>
      </c>
      <c r="G97" s="1155">
        <v>0</v>
      </c>
      <c r="H97" s="1155">
        <v>0</v>
      </c>
      <c r="I97" s="1155">
        <v>0</v>
      </c>
      <c r="J97" s="1155">
        <v>0</v>
      </c>
      <c r="K97" s="1155">
        <v>0</v>
      </c>
      <c r="L97" s="1155">
        <v>0</v>
      </c>
      <c r="M97" s="1155">
        <v>0</v>
      </c>
      <c r="N97" s="1155">
        <v>0</v>
      </c>
      <c r="O97" s="1155">
        <v>0</v>
      </c>
      <c r="P97" s="1155">
        <v>0</v>
      </c>
      <c r="Q97" s="1155">
        <v>0</v>
      </c>
      <c r="R97" s="1155">
        <v>0</v>
      </c>
      <c r="S97" s="1155">
        <v>0</v>
      </c>
      <c r="T97" s="1155">
        <v>0</v>
      </c>
      <c r="U97" s="1155">
        <v>0</v>
      </c>
      <c r="V97" s="1155">
        <v>0</v>
      </c>
      <c r="W97" s="1155">
        <v>0</v>
      </c>
      <c r="X97" s="1155">
        <v>0</v>
      </c>
      <c r="Y97" s="1155">
        <v>0</v>
      </c>
      <c r="Z97" s="1155">
        <v>0</v>
      </c>
      <c r="AA97" s="1155">
        <v>0</v>
      </c>
      <c r="AB97" s="1155">
        <v>0</v>
      </c>
      <c r="AC97" s="1155">
        <v>0</v>
      </c>
      <c r="AD97" s="1155">
        <v>0</v>
      </c>
      <c r="AE97" s="1155">
        <v>0</v>
      </c>
      <c r="AF97" s="1155">
        <v>0</v>
      </c>
      <c r="AG97" s="1155">
        <v>0</v>
      </c>
      <c r="AH97" s="1155">
        <v>0</v>
      </c>
      <c r="AI97" s="1155">
        <v>0</v>
      </c>
      <c r="AJ97" s="1155">
        <v>0</v>
      </c>
      <c r="AK97" s="1155">
        <v>0</v>
      </c>
      <c r="AL97" s="1155">
        <v>0</v>
      </c>
      <c r="AM97" s="1155">
        <v>0</v>
      </c>
    </row>
    <row r="98" spans="1:39" s="1152" customFormat="1" x14ac:dyDescent="0.2">
      <c r="A98" s="1154" t="s">
        <v>1303</v>
      </c>
      <c r="B98" s="1155">
        <v>0</v>
      </c>
      <c r="C98" s="1155">
        <v>0</v>
      </c>
      <c r="D98" s="1155">
        <v>0</v>
      </c>
      <c r="E98" s="1155">
        <v>0</v>
      </c>
      <c r="F98" s="1155">
        <v>0</v>
      </c>
      <c r="G98" s="1155">
        <v>0</v>
      </c>
      <c r="H98" s="1155">
        <v>0</v>
      </c>
      <c r="I98" s="1155">
        <v>0</v>
      </c>
      <c r="J98" s="1155">
        <v>0</v>
      </c>
      <c r="K98" s="1155">
        <v>0</v>
      </c>
      <c r="L98" s="1155">
        <v>0</v>
      </c>
      <c r="M98" s="1155">
        <v>0</v>
      </c>
      <c r="N98" s="1155">
        <v>0</v>
      </c>
      <c r="O98" s="1155">
        <v>0</v>
      </c>
      <c r="P98" s="1155">
        <v>0</v>
      </c>
      <c r="Q98" s="1155">
        <v>0</v>
      </c>
      <c r="R98" s="1155">
        <v>0</v>
      </c>
      <c r="S98" s="1155">
        <v>0</v>
      </c>
      <c r="T98" s="1155">
        <v>0</v>
      </c>
      <c r="U98" s="1155">
        <v>0</v>
      </c>
      <c r="V98" s="1155">
        <v>0</v>
      </c>
      <c r="W98" s="1155">
        <v>0</v>
      </c>
      <c r="X98" s="1155">
        <v>0</v>
      </c>
      <c r="Y98" s="1155">
        <v>0</v>
      </c>
      <c r="Z98" s="1155">
        <v>0</v>
      </c>
      <c r="AA98" s="1155">
        <v>0</v>
      </c>
      <c r="AB98" s="1155">
        <v>0</v>
      </c>
      <c r="AC98" s="1155">
        <v>0</v>
      </c>
      <c r="AD98" s="1155">
        <v>0</v>
      </c>
      <c r="AE98" s="1155">
        <v>0</v>
      </c>
      <c r="AF98" s="1155">
        <v>0</v>
      </c>
      <c r="AG98" s="1155">
        <v>0</v>
      </c>
      <c r="AH98" s="1155">
        <v>0</v>
      </c>
      <c r="AI98" s="1155">
        <v>0</v>
      </c>
      <c r="AJ98" s="1155">
        <v>0</v>
      </c>
      <c r="AK98" s="1155">
        <v>0</v>
      </c>
      <c r="AL98" s="1155">
        <v>0</v>
      </c>
      <c r="AM98" s="1155">
        <v>0</v>
      </c>
    </row>
    <row r="99" spans="1:39" s="1152" customFormat="1" x14ac:dyDescent="0.2">
      <c r="A99" s="1154" t="s">
        <v>1304</v>
      </c>
      <c r="B99" s="1155">
        <v>1.7749999999999999</v>
      </c>
      <c r="C99" s="1155">
        <v>4.3920000000000003</v>
      </c>
      <c r="D99" s="1155">
        <v>4.8380000000000001</v>
      </c>
      <c r="E99" s="1155">
        <v>4.7060000000000004</v>
      </c>
      <c r="F99" s="1155">
        <v>4.798</v>
      </c>
      <c r="G99" s="1155">
        <v>4.9370000000000003</v>
      </c>
      <c r="H99" s="1155">
        <v>4.8609999999999998</v>
      </c>
      <c r="I99" s="1155">
        <v>4.6319999999999997</v>
      </c>
      <c r="J99" s="1155">
        <v>4.6950000000000003</v>
      </c>
      <c r="K99" s="1155">
        <v>4.5330000000000004</v>
      </c>
      <c r="L99" s="1155">
        <v>5.0439999999999996</v>
      </c>
      <c r="M99" s="1155">
        <v>5.0659999999999998</v>
      </c>
      <c r="N99" s="1155">
        <v>4.9429999999999996</v>
      </c>
      <c r="O99" s="1155">
        <v>4.8600000000000003</v>
      </c>
      <c r="P99" s="1155">
        <v>4.843</v>
      </c>
      <c r="Q99" s="1155">
        <v>4.42</v>
      </c>
      <c r="R99" s="1155">
        <v>4.343</v>
      </c>
      <c r="S99" s="1155">
        <v>4.819</v>
      </c>
      <c r="T99" s="1155">
        <v>4.6459999999999999</v>
      </c>
      <c r="U99" s="1155">
        <v>4.2919999999999998</v>
      </c>
      <c r="V99" s="1155">
        <v>4.0049999999999999</v>
      </c>
      <c r="W99" s="1155">
        <v>4.2510000000000003</v>
      </c>
      <c r="X99" s="1155">
        <v>3.9870000000000001</v>
      </c>
      <c r="Y99" s="1155">
        <v>5.069</v>
      </c>
      <c r="Z99" s="1155">
        <v>5.391</v>
      </c>
      <c r="AA99" s="1155">
        <v>5.484</v>
      </c>
      <c r="AB99" s="1155">
        <v>5.2629999999999999</v>
      </c>
      <c r="AC99" s="1155">
        <v>5.1189999999999998</v>
      </c>
      <c r="AD99" s="1155">
        <v>5.3710000000000004</v>
      </c>
      <c r="AE99" s="1155">
        <v>5.3970000000000002</v>
      </c>
      <c r="AF99" s="1155">
        <v>5.242</v>
      </c>
      <c r="AG99" s="1155">
        <v>5.4329999999999998</v>
      </c>
      <c r="AH99" s="1155">
        <v>5.6790000000000003</v>
      </c>
      <c r="AI99" s="1155">
        <v>5.5410000000000004</v>
      </c>
      <c r="AJ99" s="1155">
        <v>5.4379999999999997</v>
      </c>
      <c r="AK99" s="1155">
        <v>4.9640000000000004</v>
      </c>
      <c r="AL99" s="1155">
        <v>5.1790000000000003</v>
      </c>
      <c r="AM99" s="1155">
        <v>5.1520000000000001</v>
      </c>
    </row>
    <row r="100" spans="1:39" s="1152" customFormat="1" x14ac:dyDescent="0.2">
      <c r="A100" s="1154" t="s">
        <v>1166</v>
      </c>
      <c r="B100" s="1155">
        <v>0</v>
      </c>
      <c r="C100" s="1155">
        <v>9.7000000000000003E-2</v>
      </c>
      <c r="D100" s="1155">
        <v>0.22700000000000001</v>
      </c>
      <c r="E100" s="1155">
        <v>0.22900000000000001</v>
      </c>
      <c r="F100" s="1155">
        <v>0.24399999999999999</v>
      </c>
      <c r="G100" s="1155">
        <v>0.245</v>
      </c>
      <c r="H100" s="1155">
        <v>0.245</v>
      </c>
      <c r="I100" s="1155">
        <v>0.30299999999999999</v>
      </c>
      <c r="J100" s="1155">
        <v>0.30099999999999999</v>
      </c>
      <c r="K100" s="1155">
        <v>0.30099999999999999</v>
      </c>
      <c r="L100" s="1155">
        <v>0.30199999999999999</v>
      </c>
      <c r="M100" s="1155">
        <v>0.30399999999999999</v>
      </c>
      <c r="N100" s="1155">
        <v>0.30199999999999999</v>
      </c>
      <c r="O100" s="1155">
        <v>0.30099999999999999</v>
      </c>
      <c r="P100" s="1155">
        <v>0.30099999999999999</v>
      </c>
      <c r="Q100" s="1155">
        <v>0.30099999999999999</v>
      </c>
      <c r="R100" s="1155">
        <v>0.30099999999999999</v>
      </c>
      <c r="S100" s="1155">
        <v>0.30099999999999999</v>
      </c>
      <c r="T100" s="1155">
        <v>0.30099999999999999</v>
      </c>
      <c r="U100" s="1155">
        <v>0.30599999999999999</v>
      </c>
      <c r="V100" s="1155">
        <v>0.31</v>
      </c>
      <c r="W100" s="1155">
        <v>0.30499999999999999</v>
      </c>
      <c r="X100" s="1155">
        <v>0.30499999999999999</v>
      </c>
      <c r="Y100" s="1155">
        <v>0.32300000000000001</v>
      </c>
      <c r="Z100" s="1155">
        <v>0.32600000000000001</v>
      </c>
      <c r="AA100" s="1155">
        <v>0.32500000000000001</v>
      </c>
      <c r="AB100" s="1155">
        <v>0.32500000000000001</v>
      </c>
      <c r="AC100" s="1155">
        <v>0.32600000000000001</v>
      </c>
      <c r="AD100" s="1155">
        <v>0.32700000000000001</v>
      </c>
      <c r="AE100" s="1155">
        <v>0.32800000000000001</v>
      </c>
      <c r="AF100" s="1155">
        <v>0.32800000000000001</v>
      </c>
      <c r="AG100" s="1155">
        <v>0.35</v>
      </c>
      <c r="AH100" s="1155">
        <v>0.35299999999999998</v>
      </c>
      <c r="AI100" s="1155">
        <v>0.33700000000000002</v>
      </c>
      <c r="AJ100" s="1155">
        <v>0.36599999999999999</v>
      </c>
      <c r="AK100" s="1155">
        <v>0.36599999999999999</v>
      </c>
      <c r="AL100" s="1155">
        <v>0.36699999999999999</v>
      </c>
      <c r="AM100" s="1155">
        <v>0.376</v>
      </c>
    </row>
    <row r="101" spans="1:39" s="1152" customFormat="1" x14ac:dyDescent="0.2">
      <c r="A101" s="1154" t="s">
        <v>1305</v>
      </c>
      <c r="B101" s="1155">
        <v>6.2E-2</v>
      </c>
      <c r="C101" s="1155">
        <v>0</v>
      </c>
      <c r="D101" s="1155">
        <v>0</v>
      </c>
      <c r="E101" s="1155">
        <v>0</v>
      </c>
      <c r="F101" s="1155">
        <v>0</v>
      </c>
      <c r="G101" s="1155">
        <v>0</v>
      </c>
      <c r="H101" s="1155">
        <v>0</v>
      </c>
      <c r="I101" s="1155">
        <v>0</v>
      </c>
      <c r="J101" s="1155">
        <v>0</v>
      </c>
      <c r="K101" s="1155">
        <v>0</v>
      </c>
      <c r="L101" s="1155">
        <v>0</v>
      </c>
      <c r="M101" s="1155">
        <v>0</v>
      </c>
      <c r="N101" s="1155">
        <v>0</v>
      </c>
      <c r="O101" s="1155">
        <v>0</v>
      </c>
      <c r="P101" s="1155">
        <v>0</v>
      </c>
      <c r="Q101" s="1155">
        <v>0</v>
      </c>
      <c r="R101" s="1155">
        <v>0</v>
      </c>
      <c r="S101" s="1155">
        <v>0</v>
      </c>
      <c r="T101" s="1155">
        <v>0</v>
      </c>
      <c r="U101" s="1155">
        <v>0</v>
      </c>
      <c r="V101" s="1155">
        <v>0</v>
      </c>
      <c r="W101" s="1155">
        <v>0</v>
      </c>
      <c r="X101" s="1155">
        <v>0</v>
      </c>
      <c r="Y101" s="1155">
        <v>0</v>
      </c>
      <c r="Z101" s="1155">
        <v>0</v>
      </c>
      <c r="AA101" s="1155">
        <v>0</v>
      </c>
      <c r="AB101" s="1155">
        <v>0</v>
      </c>
      <c r="AC101" s="1155">
        <v>0</v>
      </c>
      <c r="AD101" s="1155">
        <v>0</v>
      </c>
      <c r="AE101" s="1155">
        <v>0</v>
      </c>
      <c r="AF101" s="1155">
        <v>0</v>
      </c>
      <c r="AG101" s="1155">
        <v>0</v>
      </c>
      <c r="AH101" s="1155">
        <v>0</v>
      </c>
      <c r="AI101" s="1155">
        <v>0</v>
      </c>
      <c r="AJ101" s="1155">
        <v>0</v>
      </c>
      <c r="AK101" s="1155">
        <v>0</v>
      </c>
      <c r="AL101" s="1155">
        <v>0</v>
      </c>
      <c r="AM101" s="1155">
        <v>0</v>
      </c>
    </row>
    <row r="102" spans="1:39" s="1152" customFormat="1" x14ac:dyDescent="0.2">
      <c r="A102" s="1154" t="s">
        <v>1167</v>
      </c>
      <c r="B102" s="1155">
        <v>0.02</v>
      </c>
      <c r="C102" s="1155">
        <v>3.7999999999999999E-2</v>
      </c>
      <c r="D102" s="1155">
        <v>3.7999999999999999E-2</v>
      </c>
      <c r="E102" s="1155">
        <v>0.04</v>
      </c>
      <c r="F102" s="1155">
        <v>6.8000000000000005E-2</v>
      </c>
      <c r="G102" s="1155">
        <v>5.5E-2</v>
      </c>
      <c r="H102" s="1155">
        <v>3.9E-2</v>
      </c>
      <c r="I102" s="1155">
        <v>4.5999999999999999E-2</v>
      </c>
      <c r="J102" s="1155">
        <v>2.5000000000000001E-2</v>
      </c>
      <c r="K102" s="1155">
        <v>0.03</v>
      </c>
      <c r="L102" s="1155">
        <v>4.2999999999999997E-2</v>
      </c>
      <c r="M102" s="1155">
        <v>4.7E-2</v>
      </c>
      <c r="N102" s="1155">
        <v>4.8000000000000001E-2</v>
      </c>
      <c r="O102" s="1155">
        <v>0.04</v>
      </c>
      <c r="P102" s="1155">
        <v>3.5999999999999997E-2</v>
      </c>
      <c r="Q102" s="1155">
        <v>2.8000000000000001E-2</v>
      </c>
      <c r="R102" s="1155">
        <v>4.1000000000000002E-2</v>
      </c>
      <c r="S102" s="1155">
        <v>4.2999999999999997E-2</v>
      </c>
      <c r="T102" s="1155">
        <v>4.3999999999999997E-2</v>
      </c>
      <c r="U102" s="1155">
        <v>0.03</v>
      </c>
      <c r="V102" s="1155">
        <v>3.5999999999999997E-2</v>
      </c>
      <c r="W102" s="1155">
        <v>3.1E-2</v>
      </c>
      <c r="X102" s="1155">
        <v>3.5999999999999997E-2</v>
      </c>
      <c r="Y102" s="1155">
        <v>3.3000000000000002E-2</v>
      </c>
      <c r="Z102" s="1155">
        <v>2.5999999999999999E-2</v>
      </c>
      <c r="AA102" s="1155">
        <v>3.9E-2</v>
      </c>
      <c r="AB102" s="1155">
        <v>5.1999999999999998E-2</v>
      </c>
      <c r="AC102" s="1155">
        <v>3.2000000000000001E-2</v>
      </c>
      <c r="AD102" s="1155">
        <v>5.1999999999999998E-2</v>
      </c>
      <c r="AE102" s="1155">
        <v>0.04</v>
      </c>
      <c r="AF102" s="1155">
        <v>5.2999999999999999E-2</v>
      </c>
      <c r="AG102" s="1155">
        <v>3.6999999999999998E-2</v>
      </c>
      <c r="AH102" s="1155">
        <v>3.9E-2</v>
      </c>
      <c r="AI102" s="1155">
        <v>5.6000000000000001E-2</v>
      </c>
      <c r="AJ102" s="1155">
        <v>5.0999999999999997E-2</v>
      </c>
      <c r="AK102" s="1155">
        <v>6.7000000000000004E-2</v>
      </c>
      <c r="AL102" s="1155">
        <v>3.5000000000000003E-2</v>
      </c>
      <c r="AM102" s="1155">
        <v>-0.16200000000000001</v>
      </c>
    </row>
    <row r="103" spans="1:39" s="1152" customFormat="1" x14ac:dyDescent="0.2">
      <c r="A103" s="1156" t="s">
        <v>1168</v>
      </c>
      <c r="B103" s="1155">
        <v>4.4740000000000002</v>
      </c>
      <c r="C103" s="1155">
        <v>10.516999999999999</v>
      </c>
      <c r="D103" s="1155">
        <v>6.5209999999999999</v>
      </c>
      <c r="E103" s="1155">
        <v>6.5839999999999996</v>
      </c>
      <c r="F103" s="1155">
        <v>6.74</v>
      </c>
      <c r="G103" s="1155">
        <v>6.7279999999999998</v>
      </c>
      <c r="H103" s="1155">
        <v>7.6639999999999997</v>
      </c>
      <c r="I103" s="1155">
        <v>7.3129999999999997</v>
      </c>
      <c r="J103" s="1155">
        <v>8.0730000000000004</v>
      </c>
      <c r="K103" s="1155">
        <v>8.8230000000000004</v>
      </c>
      <c r="L103" s="1155">
        <v>9.2110000000000003</v>
      </c>
      <c r="M103" s="1155">
        <v>10.377000000000001</v>
      </c>
      <c r="N103" s="1155">
        <v>10.726000000000001</v>
      </c>
      <c r="O103" s="1155">
        <v>10.045999999999999</v>
      </c>
      <c r="P103" s="1155">
        <v>10.843</v>
      </c>
      <c r="Q103" s="1155">
        <v>11.377000000000001</v>
      </c>
      <c r="R103" s="1155">
        <v>11.643000000000001</v>
      </c>
      <c r="S103" s="1155">
        <v>11.831</v>
      </c>
      <c r="T103" s="1155">
        <v>12.193</v>
      </c>
      <c r="U103" s="1155">
        <v>10.534000000000001</v>
      </c>
      <c r="V103" s="1155">
        <v>11.119</v>
      </c>
      <c r="W103" s="1155">
        <v>10.478999999999999</v>
      </c>
      <c r="X103" s="1155">
        <v>10.987</v>
      </c>
      <c r="Y103" s="1155">
        <v>11.936</v>
      </c>
      <c r="Z103" s="1155">
        <v>11.053000000000001</v>
      </c>
      <c r="AA103" s="1155">
        <v>10.928000000000001</v>
      </c>
      <c r="AB103" s="1155">
        <v>11.656000000000001</v>
      </c>
      <c r="AC103" s="1155">
        <v>11.628</v>
      </c>
      <c r="AD103" s="1155">
        <v>12.542</v>
      </c>
      <c r="AE103" s="1155">
        <v>11.595000000000001</v>
      </c>
      <c r="AF103" s="1155">
        <v>11.999000000000001</v>
      </c>
      <c r="AG103" s="1155">
        <v>11.811999999999999</v>
      </c>
      <c r="AH103" s="1155">
        <v>12.375999999999999</v>
      </c>
      <c r="AI103" s="1155">
        <v>11.763999999999999</v>
      </c>
      <c r="AJ103" s="1155">
        <v>12.308</v>
      </c>
      <c r="AK103" s="1155">
        <v>13.661</v>
      </c>
      <c r="AL103" s="1155">
        <v>12.166</v>
      </c>
      <c r="AM103" s="1155">
        <v>13.021000000000001</v>
      </c>
    </row>
    <row r="104" spans="1:39" s="1152" customFormat="1" ht="20.100000000000001" customHeight="1" x14ac:dyDescent="0.2">
      <c r="A104" s="1153" t="s">
        <v>379</v>
      </c>
      <c r="B104" s="1155">
        <v>0</v>
      </c>
      <c r="C104" s="1155">
        <v>0</v>
      </c>
      <c r="D104" s="1155">
        <v>0</v>
      </c>
      <c r="E104" s="1163"/>
      <c r="F104" s="1155">
        <v>0</v>
      </c>
      <c r="G104" s="1155"/>
      <c r="H104" s="1155">
        <v>0</v>
      </c>
      <c r="I104" s="1155">
        <v>0</v>
      </c>
      <c r="J104" s="1155">
        <v>0</v>
      </c>
      <c r="K104" s="1155">
        <v>0</v>
      </c>
      <c r="L104" s="1155">
        <v>0</v>
      </c>
      <c r="M104" s="1155">
        <v>0</v>
      </c>
      <c r="N104" s="1155">
        <v>0</v>
      </c>
      <c r="O104" s="1155">
        <v>0</v>
      </c>
      <c r="P104" s="1155">
        <v>0</v>
      </c>
      <c r="Q104" s="1155">
        <v>0</v>
      </c>
      <c r="R104" s="1155">
        <v>0</v>
      </c>
      <c r="S104" s="1155">
        <v>0</v>
      </c>
      <c r="T104" s="1155">
        <v>0</v>
      </c>
      <c r="U104" s="1155">
        <v>0</v>
      </c>
      <c r="V104" s="1155">
        <v>0</v>
      </c>
      <c r="W104" s="1155">
        <v>0</v>
      </c>
      <c r="X104" s="1155">
        <v>0</v>
      </c>
      <c r="Y104" s="1155">
        <v>0</v>
      </c>
      <c r="Z104" s="1155">
        <v>0</v>
      </c>
      <c r="AA104" s="1155">
        <v>0</v>
      </c>
      <c r="AB104" s="1155">
        <v>0</v>
      </c>
      <c r="AC104" s="1155">
        <v>0</v>
      </c>
      <c r="AD104" s="1155">
        <v>0</v>
      </c>
      <c r="AE104" s="1155">
        <v>0</v>
      </c>
      <c r="AF104" s="1155">
        <v>0</v>
      </c>
      <c r="AG104" s="1155">
        <v>0</v>
      </c>
      <c r="AH104" s="1155">
        <v>0</v>
      </c>
      <c r="AI104" s="1155">
        <v>0</v>
      </c>
      <c r="AJ104" s="1155">
        <v>0</v>
      </c>
      <c r="AK104" s="1155">
        <v>0</v>
      </c>
      <c r="AL104" s="1155">
        <v>0</v>
      </c>
      <c r="AM104" s="1155">
        <v>0</v>
      </c>
    </row>
    <row r="105" spans="1:39" s="1152" customFormat="1" x14ac:dyDescent="0.2">
      <c r="A105" s="1157" t="s">
        <v>1182</v>
      </c>
      <c r="B105" s="1155">
        <v>4.9980000000000002</v>
      </c>
      <c r="C105" s="1155">
        <v>8.5129999999999999</v>
      </c>
      <c r="D105" s="1155">
        <v>3.1890000000000001</v>
      </c>
      <c r="E105" s="1155">
        <v>3.01</v>
      </c>
      <c r="F105" s="1155">
        <v>3.0369999999999999</v>
      </c>
      <c r="G105" s="1155">
        <v>3.6030000000000002</v>
      </c>
      <c r="H105" s="1155">
        <v>4.05</v>
      </c>
      <c r="I105" s="1155">
        <v>3.1259999999999999</v>
      </c>
      <c r="J105" s="1155">
        <v>4.2130000000000001</v>
      </c>
      <c r="K105" s="1155">
        <v>5.19</v>
      </c>
      <c r="L105" s="1155">
        <v>6.3979999999999997</v>
      </c>
      <c r="M105" s="1155">
        <v>7.35</v>
      </c>
      <c r="N105" s="1155">
        <v>7.6319999999999997</v>
      </c>
      <c r="O105" s="1155">
        <v>10.332000000000001</v>
      </c>
      <c r="P105" s="1155">
        <v>6.5060000000000002</v>
      </c>
      <c r="Q105" s="1155">
        <v>7.165</v>
      </c>
      <c r="R105" s="1155">
        <v>4.5410000000000004</v>
      </c>
      <c r="S105" s="1155">
        <v>3.0529999999999999</v>
      </c>
      <c r="T105" s="1155">
        <v>3.351</v>
      </c>
      <c r="U105" s="1155">
        <v>4.24</v>
      </c>
      <c r="V105" s="1155">
        <v>3.2549999999999999</v>
      </c>
      <c r="W105" s="1155">
        <v>3.0419999999999998</v>
      </c>
      <c r="X105" s="1155">
        <v>3.3130000000000002</v>
      </c>
      <c r="Y105" s="1155">
        <v>3.6389999999999998</v>
      </c>
      <c r="Z105" s="1155">
        <v>4.2610000000000001</v>
      </c>
      <c r="AA105" s="1155">
        <v>3.5760000000000001</v>
      </c>
      <c r="AB105" s="1155">
        <v>3.9159999999999999</v>
      </c>
      <c r="AC105" s="1155">
        <v>4.931</v>
      </c>
      <c r="AD105" s="1155">
        <v>4.2510000000000003</v>
      </c>
      <c r="AE105" s="1155">
        <v>5.3339999999999996</v>
      </c>
      <c r="AF105" s="1155">
        <v>4.2190000000000003</v>
      </c>
      <c r="AG105" s="1155">
        <v>4.9550000000000001</v>
      </c>
      <c r="AH105" s="1155">
        <v>4.33</v>
      </c>
      <c r="AI105" s="1155">
        <v>4.3289999999999997</v>
      </c>
      <c r="AJ105" s="1155">
        <v>4.6660000000000004</v>
      </c>
      <c r="AK105" s="1155">
        <v>5.4429999999999996</v>
      </c>
      <c r="AL105" s="1155">
        <v>4.4530000000000003</v>
      </c>
      <c r="AM105" s="1155">
        <v>4.6589999999999998</v>
      </c>
    </row>
    <row r="106" spans="1:39" s="1152" customFormat="1" x14ac:dyDescent="0.2">
      <c r="A106" s="1157" t="s">
        <v>1183</v>
      </c>
      <c r="B106" s="1155">
        <v>9.0289999999999999</v>
      </c>
      <c r="C106" s="1155">
        <v>11.061999999999999</v>
      </c>
      <c r="D106" s="1155">
        <v>10.000999999999999</v>
      </c>
      <c r="E106" s="1155">
        <v>9.3759999999999994</v>
      </c>
      <c r="F106" s="1155">
        <v>9.0079999999999991</v>
      </c>
      <c r="G106" s="1155">
        <v>9.5250000000000004</v>
      </c>
      <c r="H106" s="1155">
        <v>8.7910000000000004</v>
      </c>
      <c r="I106" s="1155">
        <v>8.6020000000000003</v>
      </c>
      <c r="J106" s="1155">
        <v>9.5679999999999996</v>
      </c>
      <c r="K106" s="1155">
        <v>9.2949999999999999</v>
      </c>
      <c r="L106" s="1155">
        <v>12.974</v>
      </c>
      <c r="M106" s="1155">
        <v>9.2720000000000002</v>
      </c>
      <c r="N106" s="1155">
        <v>9.1790000000000003</v>
      </c>
      <c r="O106" s="1155">
        <v>8.1829999999999998</v>
      </c>
      <c r="P106" s="1155">
        <v>8.7349999999999994</v>
      </c>
      <c r="Q106" s="1155">
        <v>9.86</v>
      </c>
      <c r="R106" s="1155">
        <v>10.750999999999999</v>
      </c>
      <c r="S106" s="1155">
        <v>10.087999999999999</v>
      </c>
      <c r="T106" s="1155">
        <v>11.039</v>
      </c>
      <c r="U106" s="1155">
        <v>8.9809999999999999</v>
      </c>
      <c r="V106" s="1155">
        <v>8.6159999999999997</v>
      </c>
      <c r="W106" s="1155">
        <v>7.9459999999999997</v>
      </c>
      <c r="X106" s="1155">
        <v>8.8559999999999999</v>
      </c>
      <c r="Y106" s="1155">
        <v>8.9329999999999998</v>
      </c>
      <c r="Z106" s="1155">
        <v>9.2590000000000003</v>
      </c>
      <c r="AA106" s="1155">
        <v>9.1210000000000004</v>
      </c>
      <c r="AB106" s="1155">
        <v>10.185</v>
      </c>
      <c r="AC106" s="1155">
        <v>9.19</v>
      </c>
      <c r="AD106" s="1155">
        <v>10.724</v>
      </c>
      <c r="AE106" s="1155">
        <v>10.754</v>
      </c>
      <c r="AF106" s="1155">
        <v>10.948</v>
      </c>
      <c r="AG106" s="1155">
        <v>11.657999999999999</v>
      </c>
      <c r="AH106" s="1155">
        <v>12.77</v>
      </c>
      <c r="AI106" s="1155">
        <v>11.759</v>
      </c>
      <c r="AJ106" s="1155">
        <v>12.01</v>
      </c>
      <c r="AK106" s="1155">
        <v>12.52</v>
      </c>
      <c r="AL106" s="1155">
        <v>12.813000000000001</v>
      </c>
      <c r="AM106" s="1155">
        <v>11.192</v>
      </c>
    </row>
    <row r="107" spans="1:39" s="1152" customFormat="1" x14ac:dyDescent="0.2">
      <c r="A107" s="1157" t="s">
        <v>1306</v>
      </c>
      <c r="B107" s="1155">
        <v>5.7439999999999998</v>
      </c>
      <c r="C107" s="1155">
        <v>7.609</v>
      </c>
      <c r="D107" s="1155">
        <v>7.6219999999999999</v>
      </c>
      <c r="E107" s="1155">
        <v>7.9729999999999999</v>
      </c>
      <c r="F107" s="1155">
        <v>7.8630000000000004</v>
      </c>
      <c r="G107" s="1155">
        <v>7.8609999999999998</v>
      </c>
      <c r="H107" s="1155">
        <v>6.9880000000000004</v>
      </c>
      <c r="I107" s="1155">
        <v>6.9980000000000002</v>
      </c>
      <c r="J107" s="1155">
        <v>6.8970000000000002</v>
      </c>
      <c r="K107" s="1155">
        <v>6.9</v>
      </c>
      <c r="L107" s="1155">
        <v>6.8940000000000001</v>
      </c>
      <c r="M107" s="1155">
        <v>7.1189999999999998</v>
      </c>
      <c r="N107" s="1155">
        <v>7.0030000000000001</v>
      </c>
      <c r="O107" s="1155">
        <v>6.6630000000000003</v>
      </c>
      <c r="P107" s="1155">
        <v>6.6890000000000001</v>
      </c>
      <c r="Q107" s="1155">
        <v>7.125</v>
      </c>
      <c r="R107" s="1155">
        <v>7.0620000000000003</v>
      </c>
      <c r="S107" s="1155">
        <v>7.0620000000000003</v>
      </c>
      <c r="T107" s="1155">
        <v>6.5670000000000002</v>
      </c>
      <c r="U107" s="1155">
        <v>6.4820000000000002</v>
      </c>
      <c r="V107" s="1155">
        <v>6.4850000000000003</v>
      </c>
      <c r="W107" s="1155">
        <v>6.4349999999999996</v>
      </c>
      <c r="X107" s="1155">
        <v>6.0919999999999996</v>
      </c>
      <c r="Y107" s="1155">
        <v>6.4130000000000003</v>
      </c>
      <c r="Z107" s="1155">
        <v>6.3250000000000002</v>
      </c>
      <c r="AA107" s="1155">
        <v>5.7560000000000002</v>
      </c>
      <c r="AB107" s="1155">
        <v>5.72</v>
      </c>
      <c r="AC107" s="1155">
        <v>5.694</v>
      </c>
      <c r="AD107" s="1155">
        <v>5.6609999999999996</v>
      </c>
      <c r="AE107" s="1155">
        <v>5.5529999999999999</v>
      </c>
      <c r="AF107" s="1155">
        <v>5.6070000000000002</v>
      </c>
      <c r="AG107" s="1155">
        <v>5.6989999999999998</v>
      </c>
      <c r="AH107" s="1155">
        <v>5.6980000000000004</v>
      </c>
      <c r="AI107" s="1155">
        <v>5.0469999999999997</v>
      </c>
      <c r="AJ107" s="1155">
        <v>5.6429999999999998</v>
      </c>
      <c r="AK107" s="1155">
        <v>5.5209999999999999</v>
      </c>
      <c r="AL107" s="1155">
        <v>5.556</v>
      </c>
      <c r="AM107" s="1155">
        <v>5.4450000000000003</v>
      </c>
    </row>
    <row r="108" spans="1:39" s="1152" customFormat="1" x14ac:dyDescent="0.2">
      <c r="A108" s="1157" t="s">
        <v>1186</v>
      </c>
      <c r="B108" s="1155">
        <v>0</v>
      </c>
      <c r="C108" s="1155">
        <v>4.0000000000000001E-3</v>
      </c>
      <c r="D108" s="1155">
        <v>8.0000000000000002E-3</v>
      </c>
      <c r="E108" s="1155">
        <v>1.0999999999999999E-2</v>
      </c>
      <c r="F108" s="1155">
        <v>1.9E-2</v>
      </c>
      <c r="G108" s="1155">
        <v>3.0000000000000001E-3</v>
      </c>
      <c r="H108" s="1155">
        <v>5.0000000000000001E-3</v>
      </c>
      <c r="I108" s="1155">
        <v>2.1000000000000001E-2</v>
      </c>
      <c r="J108" s="1155">
        <v>0.625</v>
      </c>
      <c r="K108" s="1155">
        <v>1E-3</v>
      </c>
      <c r="L108" s="1155">
        <v>2E-3</v>
      </c>
      <c r="M108" s="1155">
        <v>5.0000000000000001E-3</v>
      </c>
      <c r="N108" s="1155">
        <v>8.0000000000000002E-3</v>
      </c>
      <c r="O108" s="1155">
        <v>1E-3</v>
      </c>
      <c r="P108" s="1155">
        <v>2E-3</v>
      </c>
      <c r="Q108" s="1155">
        <v>5.2999999999999999E-2</v>
      </c>
      <c r="R108" s="1155">
        <v>5.3999999999999999E-2</v>
      </c>
      <c r="S108" s="1155">
        <v>1E-3</v>
      </c>
      <c r="T108" s="1155">
        <v>5.0000000000000001E-3</v>
      </c>
      <c r="U108" s="1155">
        <v>7.0000000000000001E-3</v>
      </c>
      <c r="V108" s="1155">
        <v>6.0000000000000001E-3</v>
      </c>
      <c r="W108" s="1155">
        <v>0</v>
      </c>
      <c r="X108" s="1155">
        <v>1.0999999999999999E-2</v>
      </c>
      <c r="Y108" s="1155">
        <v>1.2E-2</v>
      </c>
      <c r="Z108" s="1155">
        <v>1.2E-2</v>
      </c>
      <c r="AA108" s="1155">
        <v>1E-3</v>
      </c>
      <c r="AB108" s="1155">
        <v>1E-3</v>
      </c>
      <c r="AC108" s="1155">
        <v>2E-3</v>
      </c>
      <c r="AD108" s="1155">
        <v>3.0000000000000001E-3</v>
      </c>
      <c r="AE108" s="1155">
        <v>1E-3</v>
      </c>
      <c r="AF108" s="1155">
        <v>2E-3</v>
      </c>
      <c r="AG108" s="1155">
        <v>3.0000000000000001E-3</v>
      </c>
      <c r="AH108" s="1155">
        <v>3.0000000000000001E-3</v>
      </c>
      <c r="AI108" s="1155">
        <v>1E-3</v>
      </c>
      <c r="AJ108" s="1155">
        <v>2E-3</v>
      </c>
      <c r="AK108" s="1155">
        <v>2E-3</v>
      </c>
      <c r="AL108" s="1155">
        <v>2E-3</v>
      </c>
      <c r="AM108" s="1155">
        <v>0</v>
      </c>
    </row>
    <row r="109" spans="1:39" s="1152" customFormat="1" x14ac:dyDescent="0.2">
      <c r="A109" s="1158" t="s">
        <v>1307</v>
      </c>
      <c r="B109" s="1155">
        <v>19.771000000000001</v>
      </c>
      <c r="C109" s="1155">
        <v>27.187999999999999</v>
      </c>
      <c r="D109" s="1155">
        <v>20.82</v>
      </c>
      <c r="E109" s="1155">
        <v>20.37</v>
      </c>
      <c r="F109" s="1155">
        <v>19.927</v>
      </c>
      <c r="G109" s="1155">
        <v>20.992000000000001</v>
      </c>
      <c r="H109" s="1155">
        <v>19.834</v>
      </c>
      <c r="I109" s="1155">
        <v>18.747</v>
      </c>
      <c r="J109" s="1155">
        <v>21.303000000000001</v>
      </c>
      <c r="K109" s="1155">
        <v>21.385999999999999</v>
      </c>
      <c r="L109" s="1155">
        <v>26.268000000000001</v>
      </c>
      <c r="M109" s="1155">
        <v>23.745999999999999</v>
      </c>
      <c r="N109" s="1155">
        <v>23.821999999999999</v>
      </c>
      <c r="O109" s="1155">
        <v>25.178999999999998</v>
      </c>
      <c r="P109" s="1155">
        <v>21.931999999999999</v>
      </c>
      <c r="Q109" s="1155">
        <v>24.202999999999999</v>
      </c>
      <c r="R109" s="1155">
        <v>22.408000000000001</v>
      </c>
      <c r="S109" s="1155">
        <v>20.204000000000001</v>
      </c>
      <c r="T109" s="1155">
        <v>20.962</v>
      </c>
      <c r="U109" s="1155">
        <v>19.71</v>
      </c>
      <c r="V109" s="1155">
        <v>18.361999999999998</v>
      </c>
      <c r="W109" s="1155">
        <v>17.422999999999998</v>
      </c>
      <c r="X109" s="1155">
        <v>18.271999999999998</v>
      </c>
      <c r="Y109" s="1155">
        <v>18.997</v>
      </c>
      <c r="Z109" s="1155">
        <v>19.856999999999999</v>
      </c>
      <c r="AA109" s="1155">
        <v>18.454000000000001</v>
      </c>
      <c r="AB109" s="1155">
        <v>19.821999999999999</v>
      </c>
      <c r="AC109" s="1155">
        <v>19.817</v>
      </c>
      <c r="AD109" s="1155">
        <v>20.638999999999999</v>
      </c>
      <c r="AE109" s="1155">
        <v>21.641999999999999</v>
      </c>
      <c r="AF109" s="1155">
        <v>20.776</v>
      </c>
      <c r="AG109" s="1155">
        <v>22.315000000000001</v>
      </c>
      <c r="AH109" s="1155">
        <v>22.800999999999998</v>
      </c>
      <c r="AI109" s="1155">
        <v>21.135999999999999</v>
      </c>
      <c r="AJ109" s="1155">
        <v>22.321000000000002</v>
      </c>
      <c r="AK109" s="1155">
        <v>23.486000000000001</v>
      </c>
      <c r="AL109" s="1155">
        <v>22.824000000000002</v>
      </c>
      <c r="AM109" s="1155">
        <v>21.295999999999999</v>
      </c>
    </row>
    <row r="110" spans="1:39" s="1152" customFormat="1" x14ac:dyDescent="0.2">
      <c r="A110" s="1154" t="s">
        <v>1308</v>
      </c>
      <c r="B110" s="1155">
        <v>0</v>
      </c>
      <c r="C110" s="1155">
        <v>0</v>
      </c>
      <c r="D110" s="1155">
        <v>0</v>
      </c>
      <c r="E110" s="1155">
        <v>0</v>
      </c>
      <c r="F110" s="1155">
        <v>0</v>
      </c>
      <c r="G110" s="1155">
        <v>0</v>
      </c>
      <c r="H110" s="1155">
        <v>0</v>
      </c>
      <c r="I110" s="1155">
        <v>0</v>
      </c>
      <c r="J110" s="1155">
        <v>0</v>
      </c>
      <c r="K110" s="1155">
        <v>0</v>
      </c>
      <c r="L110" s="1155">
        <v>0</v>
      </c>
      <c r="M110" s="1155">
        <v>0</v>
      </c>
      <c r="N110" s="1155">
        <v>0</v>
      </c>
      <c r="O110" s="1155">
        <v>0</v>
      </c>
      <c r="P110" s="1155">
        <v>0</v>
      </c>
      <c r="Q110" s="1155">
        <v>0</v>
      </c>
      <c r="R110" s="1155">
        <v>0</v>
      </c>
      <c r="S110" s="1155">
        <v>0</v>
      </c>
      <c r="T110" s="1155">
        <v>0</v>
      </c>
      <c r="U110" s="1155">
        <v>0</v>
      </c>
      <c r="V110" s="1155">
        <v>0</v>
      </c>
      <c r="W110" s="1155">
        <v>0</v>
      </c>
      <c r="X110" s="1155">
        <v>0</v>
      </c>
      <c r="Y110" s="1155">
        <v>0</v>
      </c>
      <c r="Z110" s="1155">
        <v>0</v>
      </c>
      <c r="AA110" s="1155">
        <v>0</v>
      </c>
      <c r="AB110" s="1155">
        <v>0</v>
      </c>
      <c r="AC110" s="1155">
        <v>0</v>
      </c>
      <c r="AD110" s="1155">
        <v>0</v>
      </c>
      <c r="AE110" s="1155">
        <v>0</v>
      </c>
      <c r="AF110" s="1155">
        <v>0</v>
      </c>
      <c r="AG110" s="1155">
        <v>0</v>
      </c>
      <c r="AH110" s="1155">
        <v>0</v>
      </c>
      <c r="AI110" s="1155">
        <v>0</v>
      </c>
      <c r="AJ110" s="1155">
        <v>0</v>
      </c>
      <c r="AK110" s="1155">
        <v>0</v>
      </c>
      <c r="AL110" s="1155">
        <v>0</v>
      </c>
      <c r="AM110" s="1155">
        <v>0</v>
      </c>
    </row>
    <row r="111" spans="1:39" s="1152" customFormat="1" x14ac:dyDescent="0.2">
      <c r="A111" s="1154" t="s">
        <v>1309</v>
      </c>
      <c r="B111" s="1155">
        <v>0</v>
      </c>
      <c r="C111" s="1155">
        <v>0</v>
      </c>
      <c r="D111" s="1155">
        <v>0</v>
      </c>
      <c r="E111" s="1155">
        <v>0</v>
      </c>
      <c r="F111" s="1155">
        <v>0</v>
      </c>
      <c r="G111" s="1155">
        <v>0</v>
      </c>
      <c r="H111" s="1155">
        <v>0</v>
      </c>
      <c r="I111" s="1155">
        <v>0</v>
      </c>
      <c r="J111" s="1155">
        <v>0</v>
      </c>
      <c r="K111" s="1155">
        <v>0</v>
      </c>
      <c r="L111" s="1155">
        <v>0</v>
      </c>
      <c r="M111" s="1155">
        <v>0</v>
      </c>
      <c r="N111" s="1155">
        <v>0</v>
      </c>
      <c r="O111" s="1155">
        <v>0</v>
      </c>
      <c r="P111" s="1155">
        <v>0</v>
      </c>
      <c r="Q111" s="1155">
        <v>0</v>
      </c>
      <c r="R111" s="1155">
        <v>0</v>
      </c>
      <c r="S111" s="1155">
        <v>0</v>
      </c>
      <c r="T111" s="1155">
        <v>0</v>
      </c>
      <c r="U111" s="1155">
        <v>0</v>
      </c>
      <c r="V111" s="1155">
        <v>0</v>
      </c>
      <c r="W111" s="1155">
        <v>0</v>
      </c>
      <c r="X111" s="1155">
        <v>0</v>
      </c>
      <c r="Y111" s="1155">
        <v>0</v>
      </c>
      <c r="Z111" s="1155">
        <v>0</v>
      </c>
      <c r="AA111" s="1155">
        <v>0</v>
      </c>
      <c r="AB111" s="1155">
        <v>0</v>
      </c>
      <c r="AC111" s="1155">
        <v>0</v>
      </c>
      <c r="AD111" s="1155">
        <v>0</v>
      </c>
      <c r="AE111" s="1155">
        <v>0</v>
      </c>
      <c r="AF111" s="1155">
        <v>0</v>
      </c>
      <c r="AG111" s="1155">
        <v>0</v>
      </c>
      <c r="AH111" s="1155">
        <v>0</v>
      </c>
      <c r="AI111" s="1155">
        <v>0</v>
      </c>
      <c r="AJ111" s="1155">
        <v>0</v>
      </c>
      <c r="AK111" s="1155">
        <v>0</v>
      </c>
      <c r="AL111" s="1155">
        <v>0</v>
      </c>
      <c r="AM111" s="1155">
        <v>0</v>
      </c>
    </row>
    <row r="112" spans="1:39" s="1152" customFormat="1" x14ac:dyDescent="0.2">
      <c r="A112" s="1154" t="s">
        <v>1310</v>
      </c>
      <c r="B112" s="1155">
        <v>5.6000000000000001E-2</v>
      </c>
      <c r="C112" s="1155">
        <v>5.5E-2</v>
      </c>
      <c r="D112" s="1155">
        <v>7.1999999999999995E-2</v>
      </c>
      <c r="E112" s="1155">
        <v>0.08</v>
      </c>
      <c r="F112" s="1155">
        <v>0.115</v>
      </c>
      <c r="G112" s="1155">
        <v>6.5000000000000002E-2</v>
      </c>
      <c r="H112" s="1155">
        <v>6.2E-2</v>
      </c>
      <c r="I112" s="1155">
        <v>6.2E-2</v>
      </c>
      <c r="J112" s="1155">
        <v>6.8000000000000005E-2</v>
      </c>
      <c r="K112" s="1155">
        <v>7.0000000000000007E-2</v>
      </c>
      <c r="L112" s="1155">
        <v>8.7999999999999995E-2</v>
      </c>
      <c r="M112" s="1155">
        <v>0.105</v>
      </c>
      <c r="N112" s="1155">
        <v>8.3000000000000004E-2</v>
      </c>
      <c r="O112" s="1155">
        <v>0.108</v>
      </c>
      <c r="P112" s="1155">
        <v>7.8E-2</v>
      </c>
      <c r="Q112" s="1155">
        <v>0.10299999999999999</v>
      </c>
      <c r="R112" s="1155">
        <v>0.114</v>
      </c>
      <c r="S112" s="1155">
        <v>0.129</v>
      </c>
      <c r="T112" s="1155">
        <v>0.25700000000000001</v>
      </c>
      <c r="U112" s="1155">
        <v>0.23200000000000001</v>
      </c>
      <c r="V112" s="1155">
        <v>0.23</v>
      </c>
      <c r="W112" s="1155">
        <v>0.26500000000000001</v>
      </c>
      <c r="X112" s="1155">
        <v>0.26600000000000001</v>
      </c>
      <c r="Y112" s="1155">
        <v>0.27600000000000002</v>
      </c>
      <c r="Z112" s="1155">
        <v>0.26900000000000002</v>
      </c>
      <c r="AA112" s="1155">
        <v>0.26900000000000002</v>
      </c>
      <c r="AB112" s="1155">
        <v>0.28599999999999998</v>
      </c>
      <c r="AC112" s="1155">
        <v>0.30599999999999999</v>
      </c>
      <c r="AD112" s="1155">
        <v>0.36099999999999999</v>
      </c>
      <c r="AE112" s="1155">
        <v>0.32700000000000001</v>
      </c>
      <c r="AF112" s="1155">
        <v>0.27300000000000002</v>
      </c>
      <c r="AG112" s="1155">
        <v>-0.56999999999999995</v>
      </c>
      <c r="AH112" s="1155">
        <v>0.29599999999999999</v>
      </c>
      <c r="AI112" s="1155">
        <v>0.23400000000000001</v>
      </c>
      <c r="AJ112" s="1155">
        <v>0.23100000000000001</v>
      </c>
      <c r="AK112" s="1155">
        <v>0.26100000000000001</v>
      </c>
      <c r="AL112" s="1155">
        <v>0.20200000000000001</v>
      </c>
      <c r="AM112" s="1155">
        <v>0.26400000000000001</v>
      </c>
    </row>
    <row r="113" spans="1:39" s="1152" customFormat="1" x14ac:dyDescent="0.2">
      <c r="A113" s="1154" t="s">
        <v>1311</v>
      </c>
      <c r="B113" s="1155">
        <v>-3.9E-2</v>
      </c>
      <c r="C113" s="1155">
        <v>-0.151</v>
      </c>
      <c r="D113" s="1155">
        <v>-6.6000000000000003E-2</v>
      </c>
      <c r="E113" s="1155">
        <v>-0.105</v>
      </c>
      <c r="F113" s="1155">
        <v>-0.161</v>
      </c>
      <c r="G113" s="1155">
        <v>-0.21</v>
      </c>
      <c r="H113" s="1155">
        <v>-4.3999999999999997E-2</v>
      </c>
      <c r="I113" s="1155">
        <v>-0.105</v>
      </c>
      <c r="J113" s="1155">
        <v>-0.14599999999999999</v>
      </c>
      <c r="K113" s="1155">
        <v>-0.193</v>
      </c>
      <c r="L113" s="1155">
        <v>-4.5999999999999999E-2</v>
      </c>
      <c r="M113" s="1155">
        <v>-8.5999999999999993E-2</v>
      </c>
      <c r="N113" s="1155">
        <v>-0.14599999999999999</v>
      </c>
      <c r="O113" s="1155">
        <v>-0.188</v>
      </c>
      <c r="P113" s="1155">
        <v>-4.4999999999999998E-2</v>
      </c>
      <c r="Q113" s="1155">
        <v>-8.8999999999999996E-2</v>
      </c>
      <c r="R113" s="1155">
        <v>-0.122</v>
      </c>
      <c r="S113" s="1155">
        <v>-0.16400000000000001</v>
      </c>
      <c r="T113" s="1155">
        <v>-4.4999999999999998E-2</v>
      </c>
      <c r="U113" s="1155">
        <v>-7.2999999999999995E-2</v>
      </c>
      <c r="V113" s="1155">
        <v>-0.1</v>
      </c>
      <c r="W113" s="1155">
        <v>-0.13</v>
      </c>
      <c r="X113" s="1155">
        <v>-1.7000000000000001E-2</v>
      </c>
      <c r="Y113" s="1155">
        <v>-2.7E-2</v>
      </c>
      <c r="Z113" s="1155">
        <v>-2.4E-2</v>
      </c>
      <c r="AA113" s="1155">
        <v>-2.1000000000000001E-2</v>
      </c>
      <c r="AB113" s="1155">
        <v>-7.0000000000000001E-3</v>
      </c>
      <c r="AC113" s="1155">
        <v>-8.0000000000000002E-3</v>
      </c>
      <c r="AD113" s="1155">
        <v>-1.4E-2</v>
      </c>
      <c r="AE113" s="1155">
        <v>-1.4E-2</v>
      </c>
      <c r="AF113" s="1155">
        <v>-1.6E-2</v>
      </c>
      <c r="AG113" s="1155">
        <v>-3.7999999999999999E-2</v>
      </c>
      <c r="AH113" s="1155">
        <v>-4.2999999999999997E-2</v>
      </c>
      <c r="AI113" s="1155">
        <v>-4.5999999999999999E-2</v>
      </c>
      <c r="AJ113" s="1155">
        <v>-1.6E-2</v>
      </c>
      <c r="AK113" s="1155">
        <v>4.2999999999999997E-2</v>
      </c>
      <c r="AL113" s="1155">
        <v>3.4000000000000002E-2</v>
      </c>
      <c r="AM113" s="1155">
        <v>2.9000000000000001E-2</v>
      </c>
    </row>
    <row r="114" spans="1:39" s="1161" customFormat="1" ht="20.100000000000001" customHeight="1" x14ac:dyDescent="0.2">
      <c r="A114" s="1159" t="s">
        <v>1180</v>
      </c>
      <c r="B114" s="1160">
        <v>19.788</v>
      </c>
      <c r="C114" s="1160">
        <v>27.091999999999999</v>
      </c>
      <c r="D114" s="1160">
        <v>20.826000000000001</v>
      </c>
      <c r="E114" s="1160">
        <v>20.344999999999999</v>
      </c>
      <c r="F114" s="1160">
        <v>19.881</v>
      </c>
      <c r="G114" s="1160">
        <v>20.847000000000001</v>
      </c>
      <c r="H114" s="1160">
        <v>19.852</v>
      </c>
      <c r="I114" s="1160">
        <v>18.704000000000001</v>
      </c>
      <c r="J114" s="1160">
        <v>21.225000000000001</v>
      </c>
      <c r="K114" s="1160">
        <v>21.263000000000002</v>
      </c>
      <c r="L114" s="1160">
        <v>26.31</v>
      </c>
      <c r="M114" s="1160">
        <v>23.765000000000001</v>
      </c>
      <c r="N114" s="1160">
        <v>23.759</v>
      </c>
      <c r="O114" s="1160">
        <v>25.099</v>
      </c>
      <c r="P114" s="1160">
        <v>21.965</v>
      </c>
      <c r="Q114" s="1160">
        <v>24.216999999999999</v>
      </c>
      <c r="R114" s="1160">
        <v>22.4</v>
      </c>
      <c r="S114" s="1160">
        <v>20.169</v>
      </c>
      <c r="T114" s="1160">
        <v>21.173999999999999</v>
      </c>
      <c r="U114" s="1160">
        <v>19.869</v>
      </c>
      <c r="V114" s="1160">
        <v>18.492000000000001</v>
      </c>
      <c r="W114" s="1160">
        <v>17.558</v>
      </c>
      <c r="X114" s="1160">
        <v>18.521000000000001</v>
      </c>
      <c r="Y114" s="1160">
        <v>19.245999999999999</v>
      </c>
      <c r="Z114" s="1160">
        <v>20.102</v>
      </c>
      <c r="AA114" s="1160">
        <v>18.702000000000002</v>
      </c>
      <c r="AB114" s="1160">
        <v>20.100999999999999</v>
      </c>
      <c r="AC114" s="1160">
        <v>20.114999999999998</v>
      </c>
      <c r="AD114" s="1160">
        <v>20.986000000000001</v>
      </c>
      <c r="AE114" s="1160">
        <v>21.954999999999998</v>
      </c>
      <c r="AF114" s="1160">
        <v>21.033000000000001</v>
      </c>
      <c r="AG114" s="1160">
        <v>21.707000000000001</v>
      </c>
      <c r="AH114" s="1160">
        <v>23.053999999999998</v>
      </c>
      <c r="AI114" s="1160">
        <v>21.324000000000002</v>
      </c>
      <c r="AJ114" s="1160">
        <v>22.536000000000001</v>
      </c>
      <c r="AK114" s="1160">
        <v>23.79</v>
      </c>
      <c r="AL114" s="1160">
        <v>23.06</v>
      </c>
      <c r="AM114" s="1160">
        <v>21.588999999999999</v>
      </c>
    </row>
    <row r="115" spans="1:39" s="1152" customFormat="1" ht="20.100000000000001" customHeight="1" x14ac:dyDescent="0.2">
      <c r="A115" s="1150" t="s">
        <v>1312</v>
      </c>
      <c r="B115" s="1155">
        <v>0</v>
      </c>
      <c r="C115" s="1155">
        <v>0</v>
      </c>
      <c r="D115" s="1155">
        <v>0</v>
      </c>
      <c r="E115" s="1155">
        <v>0</v>
      </c>
      <c r="F115" s="1155">
        <v>0</v>
      </c>
      <c r="G115" s="1155">
        <v>0</v>
      </c>
      <c r="H115" s="1155">
        <v>0</v>
      </c>
      <c r="I115" s="1155">
        <v>0</v>
      </c>
      <c r="J115" s="1155">
        <v>0</v>
      </c>
      <c r="K115" s="1155">
        <v>0</v>
      </c>
      <c r="L115" s="1155">
        <v>0</v>
      </c>
      <c r="M115" s="1155">
        <v>0</v>
      </c>
      <c r="N115" s="1155">
        <v>0</v>
      </c>
      <c r="O115" s="1155">
        <v>0</v>
      </c>
      <c r="P115" s="1155">
        <v>0</v>
      </c>
      <c r="Q115" s="1155">
        <v>0</v>
      </c>
      <c r="R115" s="1155">
        <v>0</v>
      </c>
      <c r="S115" s="1155">
        <v>0</v>
      </c>
      <c r="T115" s="1155">
        <v>0</v>
      </c>
      <c r="U115" s="1155">
        <v>0</v>
      </c>
      <c r="V115" s="1155">
        <v>0</v>
      </c>
      <c r="W115" s="1155">
        <v>0</v>
      </c>
      <c r="X115" s="1155">
        <v>0</v>
      </c>
      <c r="Y115" s="1155">
        <v>0</v>
      </c>
      <c r="Z115" s="1155">
        <v>0</v>
      </c>
      <c r="AA115" s="1155">
        <v>0</v>
      </c>
      <c r="AB115" s="1155">
        <v>0</v>
      </c>
      <c r="AC115" s="1155">
        <v>0</v>
      </c>
      <c r="AD115" s="1155">
        <v>0</v>
      </c>
      <c r="AE115" s="1155">
        <v>0</v>
      </c>
      <c r="AF115" s="1155">
        <v>0</v>
      </c>
      <c r="AG115" s="1155">
        <v>0</v>
      </c>
      <c r="AH115" s="1155">
        <v>0</v>
      </c>
      <c r="AI115" s="1155">
        <v>0</v>
      </c>
      <c r="AJ115" s="1155">
        <v>0</v>
      </c>
      <c r="AK115" s="1155">
        <v>0</v>
      </c>
      <c r="AL115" s="1155">
        <v>0</v>
      </c>
      <c r="AM115" s="1155">
        <v>0</v>
      </c>
    </row>
    <row r="116" spans="1:39" s="1152" customFormat="1" x14ac:dyDescent="0.2">
      <c r="A116" s="1153" t="s">
        <v>378</v>
      </c>
      <c r="B116" s="1155">
        <v>0</v>
      </c>
      <c r="C116" s="1155">
        <v>0</v>
      </c>
      <c r="D116" s="1155">
        <v>0</v>
      </c>
      <c r="E116" s="1155">
        <v>0</v>
      </c>
      <c r="F116" s="1155">
        <v>0</v>
      </c>
      <c r="G116" s="1155">
        <v>0</v>
      </c>
      <c r="H116" s="1155">
        <v>0</v>
      </c>
      <c r="I116" s="1155">
        <v>0</v>
      </c>
      <c r="J116" s="1155">
        <v>0</v>
      </c>
      <c r="K116" s="1155">
        <v>0</v>
      </c>
      <c r="L116" s="1155">
        <v>0</v>
      </c>
      <c r="M116" s="1155">
        <v>0</v>
      </c>
      <c r="N116" s="1155">
        <v>0</v>
      </c>
      <c r="O116" s="1155">
        <v>0</v>
      </c>
      <c r="P116" s="1155">
        <v>0</v>
      </c>
      <c r="Q116" s="1155">
        <v>0</v>
      </c>
      <c r="R116" s="1155">
        <v>0</v>
      </c>
      <c r="S116" s="1155">
        <v>0</v>
      </c>
      <c r="T116" s="1155">
        <v>0</v>
      </c>
      <c r="U116" s="1155">
        <v>0</v>
      </c>
      <c r="V116" s="1155"/>
      <c r="W116" s="1155">
        <v>0</v>
      </c>
      <c r="X116" s="1155">
        <v>0</v>
      </c>
      <c r="Y116" s="1155">
        <v>0</v>
      </c>
      <c r="Z116" s="1155">
        <v>0</v>
      </c>
      <c r="AA116" s="1155">
        <v>0</v>
      </c>
      <c r="AB116" s="1155">
        <v>0</v>
      </c>
      <c r="AC116" s="1155">
        <v>0</v>
      </c>
      <c r="AD116" s="1155">
        <v>0</v>
      </c>
      <c r="AE116" s="1155">
        <v>0</v>
      </c>
      <c r="AF116" s="1155">
        <v>0</v>
      </c>
      <c r="AG116" s="1155">
        <v>0</v>
      </c>
      <c r="AH116" s="1155">
        <v>0</v>
      </c>
      <c r="AI116" s="1155">
        <v>0</v>
      </c>
      <c r="AJ116" s="1155">
        <v>0</v>
      </c>
      <c r="AK116" s="1155">
        <v>0</v>
      </c>
      <c r="AL116" s="1155">
        <v>0</v>
      </c>
      <c r="AM116" s="1155">
        <v>0</v>
      </c>
    </row>
    <row r="117" spans="1:39" s="1152" customFormat="1" x14ac:dyDescent="0.2">
      <c r="A117" s="1154" t="s">
        <v>1300</v>
      </c>
      <c r="B117" s="1155">
        <v>16.957000000000001</v>
      </c>
      <c r="C117" s="1155">
        <v>16.96</v>
      </c>
      <c r="D117" s="1155">
        <v>14.144</v>
      </c>
      <c r="E117" s="1155">
        <v>20.59</v>
      </c>
      <c r="F117" s="1155">
        <v>22.492000000000001</v>
      </c>
      <c r="G117" s="1155">
        <v>25.042999999999999</v>
      </c>
      <c r="H117" s="1155">
        <v>26.052</v>
      </c>
      <c r="I117" s="1155">
        <v>18.283999999999999</v>
      </c>
      <c r="J117" s="1155">
        <v>28.138999999999999</v>
      </c>
      <c r="K117" s="1155">
        <v>25.933</v>
      </c>
      <c r="L117" s="1155">
        <v>38.552</v>
      </c>
      <c r="M117" s="1155">
        <v>36.155000000000001</v>
      </c>
      <c r="N117" s="1155">
        <v>34.167999999999999</v>
      </c>
      <c r="O117" s="1155">
        <v>33.975999999999999</v>
      </c>
      <c r="P117" s="1155">
        <v>41.945</v>
      </c>
      <c r="Q117" s="1155">
        <v>40.198</v>
      </c>
      <c r="R117" s="1155">
        <v>41.045999999999999</v>
      </c>
      <c r="S117" s="1155">
        <v>42.536000000000001</v>
      </c>
      <c r="T117" s="1155">
        <v>44.283000000000001</v>
      </c>
      <c r="U117" s="1155">
        <v>48.067</v>
      </c>
      <c r="V117" s="1155">
        <v>50.625</v>
      </c>
      <c r="W117" s="1155">
        <v>52.061</v>
      </c>
      <c r="X117" s="1155">
        <v>44.378999999999998</v>
      </c>
      <c r="Y117" s="1155">
        <v>51.472000000000001</v>
      </c>
      <c r="Z117" s="1155">
        <v>62.624000000000002</v>
      </c>
      <c r="AA117" s="1155">
        <v>36.896000000000001</v>
      </c>
      <c r="AB117" s="1155">
        <v>43.404000000000003</v>
      </c>
      <c r="AC117" s="1155">
        <v>54.302</v>
      </c>
      <c r="AD117" s="1155">
        <v>66.716999999999999</v>
      </c>
      <c r="AE117" s="1155">
        <v>53.536000000000001</v>
      </c>
      <c r="AF117" s="1155">
        <v>58.884999999999998</v>
      </c>
      <c r="AG117" s="1155">
        <v>71.531000000000006</v>
      </c>
      <c r="AH117" s="1155">
        <v>74.381</v>
      </c>
      <c r="AI117" s="1155">
        <v>58.813000000000002</v>
      </c>
      <c r="AJ117" s="1155">
        <v>59.808999999999997</v>
      </c>
      <c r="AK117" s="1155">
        <v>82.703000000000003</v>
      </c>
      <c r="AL117" s="1155">
        <v>76.436999999999998</v>
      </c>
      <c r="AM117" s="1155">
        <v>54.8</v>
      </c>
    </row>
    <row r="118" spans="1:39" s="1152" customFormat="1" x14ac:dyDescent="0.2">
      <c r="A118" s="1154" t="s">
        <v>1301</v>
      </c>
      <c r="B118" s="1155">
        <v>0</v>
      </c>
      <c r="C118" s="1155">
        <v>0.5</v>
      </c>
      <c r="D118" s="1155">
        <v>0.435</v>
      </c>
      <c r="E118" s="1155">
        <v>1.44</v>
      </c>
      <c r="F118" s="1155">
        <v>1.51</v>
      </c>
      <c r="G118" s="1155">
        <v>1.9350000000000001</v>
      </c>
      <c r="H118" s="1155">
        <v>0.6</v>
      </c>
      <c r="I118" s="1155">
        <v>1.5149999999999999</v>
      </c>
      <c r="J118" s="1155">
        <v>0.65500000000000003</v>
      </c>
      <c r="K118" s="1155">
        <v>2.52</v>
      </c>
      <c r="L118" s="1155">
        <v>2.2999999999999998</v>
      </c>
      <c r="M118" s="1155">
        <v>3.125</v>
      </c>
      <c r="N118" s="1155">
        <v>5.21</v>
      </c>
      <c r="O118" s="1155">
        <v>1.9550000000000001</v>
      </c>
      <c r="P118" s="1155">
        <v>1.915</v>
      </c>
      <c r="Q118" s="1155">
        <v>2.52</v>
      </c>
      <c r="R118" s="1155">
        <v>2.7349999999999999</v>
      </c>
      <c r="S118" s="1155">
        <v>0.71499999999999997</v>
      </c>
      <c r="T118" s="1155">
        <v>1.83</v>
      </c>
      <c r="U118" s="1155">
        <v>2.75</v>
      </c>
      <c r="V118" s="1155">
        <v>2.21</v>
      </c>
      <c r="W118" s="1155">
        <v>1.855</v>
      </c>
      <c r="X118" s="1155">
        <v>1.69</v>
      </c>
      <c r="Y118" s="1155">
        <v>1.58</v>
      </c>
      <c r="Z118" s="1155">
        <v>2.44</v>
      </c>
      <c r="AA118" s="1155">
        <v>3</v>
      </c>
      <c r="AB118" s="1155">
        <v>2.4649999999999999</v>
      </c>
      <c r="AC118" s="1155">
        <v>3.22</v>
      </c>
      <c r="AD118" s="1155">
        <v>1.5</v>
      </c>
      <c r="AE118" s="1155">
        <v>4.0250000000000004</v>
      </c>
      <c r="AF118" s="1155">
        <v>0.45</v>
      </c>
      <c r="AG118" s="1155">
        <v>2.79</v>
      </c>
      <c r="AH118" s="1155">
        <v>4.1349999999999998</v>
      </c>
      <c r="AI118" s="1155">
        <v>3.75</v>
      </c>
      <c r="AJ118" s="1155">
        <v>0.995</v>
      </c>
      <c r="AK118" s="1155">
        <v>2.72</v>
      </c>
      <c r="AL118" s="1155">
        <v>5.14</v>
      </c>
      <c r="AM118" s="1155">
        <v>5.25</v>
      </c>
    </row>
    <row r="119" spans="1:39" s="1152" customFormat="1" x14ac:dyDescent="0.2">
      <c r="A119" s="1154" t="s">
        <v>1302</v>
      </c>
      <c r="B119" s="1155">
        <v>26.452000000000002</v>
      </c>
      <c r="C119" s="1155">
        <v>23.646000000000001</v>
      </c>
      <c r="D119" s="1155">
        <v>23.692</v>
      </c>
      <c r="E119" s="1155">
        <v>21.367000000000001</v>
      </c>
      <c r="F119" s="1155">
        <v>20.385000000000002</v>
      </c>
      <c r="G119" s="1155">
        <v>19.486000000000001</v>
      </c>
      <c r="H119" s="1155">
        <v>19.071999999999999</v>
      </c>
      <c r="I119" s="1155">
        <v>18.984000000000002</v>
      </c>
      <c r="J119" s="1155">
        <v>17.885999999999999</v>
      </c>
      <c r="K119" s="1155">
        <v>16.798999999999999</v>
      </c>
      <c r="L119" s="1155">
        <v>15.637</v>
      </c>
      <c r="M119" s="1155">
        <v>14.555</v>
      </c>
      <c r="N119" s="1155">
        <v>18.803000000000001</v>
      </c>
      <c r="O119" s="1155">
        <v>19.762</v>
      </c>
      <c r="P119" s="1155">
        <v>18.594000000000001</v>
      </c>
      <c r="Q119" s="1155">
        <v>19.379000000000001</v>
      </c>
      <c r="R119" s="1155">
        <v>21.831</v>
      </c>
      <c r="S119" s="1155">
        <v>21.521000000000001</v>
      </c>
      <c r="T119" s="1155">
        <v>22.492000000000001</v>
      </c>
      <c r="U119" s="1155">
        <v>23.021000000000001</v>
      </c>
      <c r="V119" s="1155">
        <v>23.350999999999999</v>
      </c>
      <c r="W119" s="1155">
        <v>23.984000000000002</v>
      </c>
      <c r="X119" s="1155">
        <v>28.257999999999999</v>
      </c>
      <c r="Y119" s="1155">
        <v>27.474</v>
      </c>
      <c r="Z119" s="1155">
        <v>26.777999999999999</v>
      </c>
      <c r="AA119" s="1155">
        <v>27.8</v>
      </c>
      <c r="AB119" s="1155">
        <v>29.215</v>
      </c>
      <c r="AC119" s="1155">
        <v>28.529</v>
      </c>
      <c r="AD119" s="1155">
        <v>27.895</v>
      </c>
      <c r="AE119" s="1155">
        <v>33.948</v>
      </c>
      <c r="AF119" s="1155">
        <v>33.463999999999999</v>
      </c>
      <c r="AG119" s="1155">
        <v>32.549999999999997</v>
      </c>
      <c r="AH119" s="1155">
        <v>31.286999999999999</v>
      </c>
      <c r="AI119" s="1155">
        <v>30.443000000000001</v>
      </c>
      <c r="AJ119" s="1155">
        <v>39.880000000000003</v>
      </c>
      <c r="AK119" s="1155">
        <v>37.551000000000002</v>
      </c>
      <c r="AL119" s="1155">
        <v>39.048999999999999</v>
      </c>
      <c r="AM119" s="1155">
        <v>49.735999999999997</v>
      </c>
    </row>
    <row r="120" spans="1:39" s="1152" customFormat="1" x14ac:dyDescent="0.2">
      <c r="A120" s="1154" t="s">
        <v>1303</v>
      </c>
      <c r="B120" s="1155">
        <v>0.184</v>
      </c>
      <c r="C120" s="1155">
        <v>0.80500000000000005</v>
      </c>
      <c r="D120" s="1155">
        <v>0.82499999999999996</v>
      </c>
      <c r="E120" s="1155">
        <v>0.67600000000000005</v>
      </c>
      <c r="F120" s="1155">
        <v>0.79100000000000004</v>
      </c>
      <c r="G120" s="1155">
        <v>0.86099999999999999</v>
      </c>
      <c r="H120" s="1155">
        <v>0.38100000000000001</v>
      </c>
      <c r="I120" s="1155">
        <v>0.189</v>
      </c>
      <c r="J120" s="1155">
        <v>0.48599999999999999</v>
      </c>
      <c r="K120" s="1155">
        <v>0.02</v>
      </c>
      <c r="L120" s="1155">
        <v>0.06</v>
      </c>
      <c r="M120" s="1155">
        <v>2.5000000000000001E-2</v>
      </c>
      <c r="N120" s="1155">
        <v>0.53700000000000003</v>
      </c>
      <c r="O120" s="1155">
        <v>0.73699999999999999</v>
      </c>
      <c r="P120" s="1155">
        <v>0.63900000000000001</v>
      </c>
      <c r="Q120" s="1155">
        <v>3.0000000000000001E-3</v>
      </c>
      <c r="R120" s="1155">
        <v>8.0000000000000002E-3</v>
      </c>
      <c r="S120" s="1155">
        <v>3.0000000000000001E-3</v>
      </c>
      <c r="T120" s="1155">
        <v>0.20899999999999999</v>
      </c>
      <c r="U120" s="1155">
        <v>0.217</v>
      </c>
      <c r="V120" s="1155">
        <v>2.9000000000000001E-2</v>
      </c>
      <c r="W120" s="1155">
        <v>0.40600000000000003</v>
      </c>
      <c r="X120" s="1155">
        <v>0.41799999999999998</v>
      </c>
      <c r="Y120" s="1155">
        <v>0.435</v>
      </c>
      <c r="Z120" s="1155">
        <v>0.44700000000000001</v>
      </c>
      <c r="AA120" s="1155">
        <v>0.45700000000000002</v>
      </c>
      <c r="AB120" s="1155">
        <v>0.67100000000000004</v>
      </c>
      <c r="AC120" s="1155">
        <v>0</v>
      </c>
      <c r="AD120" s="1155">
        <v>0</v>
      </c>
      <c r="AE120" s="1155">
        <v>0</v>
      </c>
      <c r="AF120" s="1155">
        <v>0</v>
      </c>
      <c r="AG120" s="1155">
        <v>0</v>
      </c>
      <c r="AH120" s="1155">
        <v>0</v>
      </c>
      <c r="AI120" s="1155">
        <v>0</v>
      </c>
      <c r="AJ120" s="1155">
        <v>0</v>
      </c>
      <c r="AK120" s="1155">
        <v>0</v>
      </c>
      <c r="AL120" s="1155">
        <v>0</v>
      </c>
      <c r="AM120" s="1155">
        <v>0</v>
      </c>
    </row>
    <row r="121" spans="1:39" s="1152" customFormat="1" x14ac:dyDescent="0.2">
      <c r="A121" s="1154" t="s">
        <v>1304</v>
      </c>
      <c r="B121" s="1155">
        <v>13.582000000000001</v>
      </c>
      <c r="C121" s="1155">
        <v>16.45</v>
      </c>
      <c r="D121" s="1155">
        <v>17.687000000000001</v>
      </c>
      <c r="E121" s="1155">
        <v>17.756</v>
      </c>
      <c r="F121" s="1155">
        <v>18.983000000000001</v>
      </c>
      <c r="G121" s="1155">
        <v>18.946999999999999</v>
      </c>
      <c r="H121" s="1155">
        <v>18.507000000000001</v>
      </c>
      <c r="I121" s="1155">
        <v>18.853999999999999</v>
      </c>
      <c r="J121" s="1155">
        <v>16.335000000000001</v>
      </c>
      <c r="K121" s="1155">
        <v>16.303999999999998</v>
      </c>
      <c r="L121" s="1155">
        <v>15.897</v>
      </c>
      <c r="M121" s="1155">
        <v>15.96</v>
      </c>
      <c r="N121" s="1155">
        <v>16.167000000000002</v>
      </c>
      <c r="O121" s="1155">
        <v>16.231999999999999</v>
      </c>
      <c r="P121" s="1155">
        <v>16.928999999999998</v>
      </c>
      <c r="Q121" s="1155">
        <v>17.218</v>
      </c>
      <c r="R121" s="1155">
        <v>17.658999999999999</v>
      </c>
      <c r="S121" s="1155">
        <v>18.332000000000001</v>
      </c>
      <c r="T121" s="1155">
        <v>18.024000000000001</v>
      </c>
      <c r="U121" s="1155">
        <v>18.015000000000001</v>
      </c>
      <c r="V121" s="1155">
        <v>19.126999999999999</v>
      </c>
      <c r="W121" s="1155">
        <v>19.443000000000001</v>
      </c>
      <c r="X121" s="1155">
        <v>20.423999999999999</v>
      </c>
      <c r="Y121" s="1155">
        <v>23.850999999999999</v>
      </c>
      <c r="Z121" s="1155">
        <v>26.591000000000001</v>
      </c>
      <c r="AA121" s="1155">
        <v>25.986000000000001</v>
      </c>
      <c r="AB121" s="1155">
        <v>25.76</v>
      </c>
      <c r="AC121" s="1155">
        <v>29.393999999999998</v>
      </c>
      <c r="AD121" s="1155">
        <v>23.382999999999999</v>
      </c>
      <c r="AE121" s="1155">
        <v>27.945</v>
      </c>
      <c r="AF121" s="1155">
        <v>28.402000000000001</v>
      </c>
      <c r="AG121" s="1155">
        <v>25.565999999999999</v>
      </c>
      <c r="AH121" s="1155">
        <v>26.41</v>
      </c>
      <c r="AI121" s="1155">
        <v>21.718</v>
      </c>
      <c r="AJ121" s="1155">
        <v>22.088000000000001</v>
      </c>
      <c r="AK121" s="1155">
        <v>23.324999999999999</v>
      </c>
      <c r="AL121" s="1155">
        <v>22.905000000000001</v>
      </c>
      <c r="AM121" s="1155">
        <v>25.885999999999999</v>
      </c>
    </row>
    <row r="122" spans="1:39" s="1152" customFormat="1" x14ac:dyDescent="0.2">
      <c r="A122" s="1154" t="s">
        <v>1166</v>
      </c>
      <c r="B122" s="1155">
        <v>5.4249999999999998</v>
      </c>
      <c r="C122" s="1155">
        <v>5.4640000000000004</v>
      </c>
      <c r="D122" s="1155">
        <v>5.2919999999999998</v>
      </c>
      <c r="E122" s="1155">
        <v>5.35</v>
      </c>
      <c r="F122" s="1155">
        <v>5.4219999999999997</v>
      </c>
      <c r="G122" s="1155">
        <v>5.4950000000000001</v>
      </c>
      <c r="H122" s="1155">
        <v>5.5990000000000002</v>
      </c>
      <c r="I122" s="1155">
        <v>5.4640000000000004</v>
      </c>
      <c r="J122" s="1155">
        <v>5.5039999999999996</v>
      </c>
      <c r="K122" s="1155">
        <v>4.9169999999999998</v>
      </c>
      <c r="L122" s="1155">
        <v>4.9429999999999996</v>
      </c>
      <c r="M122" s="1155">
        <v>5.1029999999999998</v>
      </c>
      <c r="N122" s="1155">
        <v>5.1740000000000004</v>
      </c>
      <c r="O122" s="1155">
        <v>5.2110000000000003</v>
      </c>
      <c r="P122" s="1155">
        <v>5.194</v>
      </c>
      <c r="Q122" s="1155">
        <v>5.0209999999999999</v>
      </c>
      <c r="R122" s="1155">
        <v>5.0389999999999997</v>
      </c>
      <c r="S122" s="1155">
        <v>4.9589999999999996</v>
      </c>
      <c r="T122" s="1155">
        <v>4.9850000000000003</v>
      </c>
      <c r="U122" s="1155">
        <v>4.99</v>
      </c>
      <c r="V122" s="1155">
        <v>5.0060000000000002</v>
      </c>
      <c r="W122" s="1155">
        <v>4.9989999999999997</v>
      </c>
      <c r="X122" s="1155">
        <v>5.0010000000000003</v>
      </c>
      <c r="Y122" s="1155">
        <v>5.0010000000000003</v>
      </c>
      <c r="Z122" s="1155">
        <v>5.0540000000000003</v>
      </c>
      <c r="AA122" s="1155">
        <v>5.0529999999999999</v>
      </c>
      <c r="AB122" s="1155">
        <v>5.0949999999999998</v>
      </c>
      <c r="AC122" s="1155">
        <v>5.0960000000000001</v>
      </c>
      <c r="AD122" s="1155">
        <v>5.1319999999999997</v>
      </c>
      <c r="AE122" s="1155">
        <v>5.1840000000000002</v>
      </c>
      <c r="AF122" s="1155">
        <v>5.2430000000000003</v>
      </c>
      <c r="AG122" s="1155">
        <v>5.2309999999999999</v>
      </c>
      <c r="AH122" s="1155">
        <v>5.2089999999999996</v>
      </c>
      <c r="AI122" s="1155">
        <v>5.2649999999999997</v>
      </c>
      <c r="AJ122" s="1155">
        <v>5.2649999999999997</v>
      </c>
      <c r="AK122" s="1155">
        <v>5.3579999999999997</v>
      </c>
      <c r="AL122" s="1155">
        <v>5.3410000000000002</v>
      </c>
      <c r="AM122" s="1155">
        <v>5.3579999999999997</v>
      </c>
    </row>
    <row r="123" spans="1:39" s="1152" customFormat="1" x14ac:dyDescent="0.2">
      <c r="A123" s="1154" t="s">
        <v>1305</v>
      </c>
      <c r="B123" s="1155">
        <v>0</v>
      </c>
      <c r="C123" s="1155">
        <v>0</v>
      </c>
      <c r="D123" s="1155">
        <v>0</v>
      </c>
      <c r="E123" s="1155">
        <v>0</v>
      </c>
      <c r="F123" s="1155">
        <v>0</v>
      </c>
      <c r="G123" s="1155">
        <v>0</v>
      </c>
      <c r="H123" s="1155">
        <v>0</v>
      </c>
      <c r="I123" s="1155">
        <v>0</v>
      </c>
      <c r="J123" s="1155">
        <v>0</v>
      </c>
      <c r="K123" s="1155">
        <v>0</v>
      </c>
      <c r="L123" s="1155">
        <v>0</v>
      </c>
      <c r="M123" s="1155">
        <v>0</v>
      </c>
      <c r="N123" s="1155">
        <v>0</v>
      </c>
      <c r="O123" s="1155">
        <v>0</v>
      </c>
      <c r="P123" s="1155">
        <v>0</v>
      </c>
      <c r="Q123" s="1155">
        <v>0</v>
      </c>
      <c r="R123" s="1155">
        <v>0</v>
      </c>
      <c r="S123" s="1155">
        <v>0</v>
      </c>
      <c r="T123" s="1155">
        <v>0</v>
      </c>
      <c r="U123" s="1155">
        <v>0</v>
      </c>
      <c r="V123" s="1155">
        <v>0</v>
      </c>
      <c r="W123" s="1155">
        <v>0</v>
      </c>
      <c r="X123" s="1155">
        <v>0</v>
      </c>
      <c r="Y123" s="1155">
        <v>0</v>
      </c>
      <c r="Z123" s="1155">
        <v>0</v>
      </c>
      <c r="AA123" s="1155">
        <v>0</v>
      </c>
      <c r="AB123" s="1155">
        <v>0</v>
      </c>
      <c r="AC123" s="1155">
        <v>0</v>
      </c>
      <c r="AD123" s="1155">
        <v>0</v>
      </c>
      <c r="AE123" s="1155">
        <v>0</v>
      </c>
      <c r="AF123" s="1155">
        <v>0</v>
      </c>
      <c r="AG123" s="1155">
        <v>0</v>
      </c>
      <c r="AH123" s="1155">
        <v>0</v>
      </c>
      <c r="AI123" s="1155">
        <v>0</v>
      </c>
      <c r="AJ123" s="1155">
        <v>0</v>
      </c>
      <c r="AK123" s="1155">
        <v>0</v>
      </c>
      <c r="AL123" s="1155">
        <v>0</v>
      </c>
      <c r="AM123" s="1155">
        <v>0</v>
      </c>
    </row>
    <row r="124" spans="1:39" s="1152" customFormat="1" x14ac:dyDescent="0.2">
      <c r="A124" s="1154" t="s">
        <v>1167</v>
      </c>
      <c r="B124" s="1155">
        <v>0.53400000000000003</v>
      </c>
      <c r="C124" s="1155">
        <v>0.65700000000000003</v>
      </c>
      <c r="D124" s="1155">
        <v>0.66700000000000004</v>
      </c>
      <c r="E124" s="1155">
        <v>0.63900000000000001</v>
      </c>
      <c r="F124" s="1155">
        <v>0.59399999999999997</v>
      </c>
      <c r="G124" s="1155">
        <v>0.56399999999999995</v>
      </c>
      <c r="H124" s="1155">
        <v>0.57699999999999996</v>
      </c>
      <c r="I124" s="1155">
        <v>0.54700000000000004</v>
      </c>
      <c r="J124" s="1155">
        <v>0.44700000000000001</v>
      </c>
      <c r="K124" s="1155">
        <v>0.82299999999999995</v>
      </c>
      <c r="L124" s="1155">
        <v>0.74199999999999999</v>
      </c>
      <c r="M124" s="1155">
        <v>0.78500000000000003</v>
      </c>
      <c r="N124" s="1155">
        <v>0.68500000000000005</v>
      </c>
      <c r="O124" s="1155">
        <v>0.63700000000000001</v>
      </c>
      <c r="P124" s="1155">
        <v>0.628</v>
      </c>
      <c r="Q124" s="1155">
        <v>0.63500000000000001</v>
      </c>
      <c r="R124" s="1155">
        <v>0.66500000000000004</v>
      </c>
      <c r="S124" s="1155">
        <v>0.65100000000000002</v>
      </c>
      <c r="T124" s="1155">
        <v>0.65600000000000003</v>
      </c>
      <c r="U124" s="1155">
        <v>0.72299999999999998</v>
      </c>
      <c r="V124" s="1155">
        <v>0.64300000000000002</v>
      </c>
      <c r="W124" s="1155">
        <v>0.63300000000000001</v>
      </c>
      <c r="X124" s="1155">
        <v>1.478</v>
      </c>
      <c r="Y124" s="1155">
        <v>0.67</v>
      </c>
      <c r="Z124" s="1155">
        <v>0.65</v>
      </c>
      <c r="AA124" s="1155">
        <v>0.71399999999999997</v>
      </c>
      <c r="AB124" s="1155">
        <v>1.248</v>
      </c>
      <c r="AC124" s="1155">
        <v>0.65500000000000003</v>
      </c>
      <c r="AD124" s="1155">
        <v>0.57599999999999996</v>
      </c>
      <c r="AE124" s="1155">
        <v>0.57199999999999995</v>
      </c>
      <c r="AF124" s="1155">
        <v>0.624</v>
      </c>
      <c r="AG124" s="1155">
        <v>0.63</v>
      </c>
      <c r="AH124" s="1155">
        <v>0.57299999999999995</v>
      </c>
      <c r="AI124" s="1155">
        <v>0.61799999999999999</v>
      </c>
      <c r="AJ124" s="1155">
        <v>0.75900000000000001</v>
      </c>
      <c r="AK124" s="1155">
        <v>0.73399999999999999</v>
      </c>
      <c r="AL124" s="1155">
        <v>0.79900000000000004</v>
      </c>
      <c r="AM124" s="1155">
        <v>0.98199999999999998</v>
      </c>
    </row>
    <row r="125" spans="1:39" s="1152" customFormat="1" x14ac:dyDescent="0.2">
      <c r="A125" s="1156" t="s">
        <v>1168</v>
      </c>
      <c r="B125" s="1155">
        <v>63.134</v>
      </c>
      <c r="C125" s="1155">
        <v>64.481999999999999</v>
      </c>
      <c r="D125" s="1155">
        <v>62.741999999999997</v>
      </c>
      <c r="E125" s="1155">
        <v>67.817999999999998</v>
      </c>
      <c r="F125" s="1155">
        <v>70.177000000000007</v>
      </c>
      <c r="G125" s="1155">
        <v>72.331000000000003</v>
      </c>
      <c r="H125" s="1155">
        <v>70.787999999999997</v>
      </c>
      <c r="I125" s="1155">
        <v>63.837000000000003</v>
      </c>
      <c r="J125" s="1155">
        <v>69.451999999999998</v>
      </c>
      <c r="K125" s="1155">
        <v>67.316000000000003</v>
      </c>
      <c r="L125" s="1155">
        <v>78.131</v>
      </c>
      <c r="M125" s="1155">
        <v>75.707999999999998</v>
      </c>
      <c r="N125" s="1155">
        <v>80.744</v>
      </c>
      <c r="O125" s="1155">
        <v>78.510000000000005</v>
      </c>
      <c r="P125" s="1155">
        <v>85.843999999999994</v>
      </c>
      <c r="Q125" s="1155">
        <v>84.974000000000004</v>
      </c>
      <c r="R125" s="1155">
        <v>88.983000000000004</v>
      </c>
      <c r="S125" s="1155">
        <v>88.716999999999999</v>
      </c>
      <c r="T125" s="1155">
        <v>92.478999999999999</v>
      </c>
      <c r="U125" s="1155">
        <v>97.783000000000001</v>
      </c>
      <c r="V125" s="1155">
        <v>100.991</v>
      </c>
      <c r="W125" s="1155">
        <v>103.381</v>
      </c>
      <c r="X125" s="1155">
        <v>101.648</v>
      </c>
      <c r="Y125" s="1155">
        <v>110.483</v>
      </c>
      <c r="Z125" s="1155">
        <v>124.584</v>
      </c>
      <c r="AA125" s="1155">
        <v>99.906000000000006</v>
      </c>
      <c r="AB125" s="1155">
        <v>107.858</v>
      </c>
      <c r="AC125" s="1155">
        <v>121.196</v>
      </c>
      <c r="AD125" s="1155">
        <v>125.20399999999999</v>
      </c>
      <c r="AE125" s="1155">
        <v>125.21</v>
      </c>
      <c r="AF125" s="1155">
        <v>127.068</v>
      </c>
      <c r="AG125" s="1155">
        <v>138.298</v>
      </c>
      <c r="AH125" s="1155">
        <v>141.995</v>
      </c>
      <c r="AI125" s="1155">
        <v>120.607</v>
      </c>
      <c r="AJ125" s="1155">
        <v>128.79599999999999</v>
      </c>
      <c r="AK125" s="1155">
        <v>152.39099999999999</v>
      </c>
      <c r="AL125" s="1155">
        <v>149.67099999999999</v>
      </c>
      <c r="AM125" s="1155">
        <v>142.012</v>
      </c>
    </row>
    <row r="126" spans="1:39" s="1152" customFormat="1" ht="20.100000000000001" customHeight="1" x14ac:dyDescent="0.2">
      <c r="A126" s="1153" t="s">
        <v>379</v>
      </c>
      <c r="B126" s="1155">
        <v>0</v>
      </c>
      <c r="C126" s="1155">
        <v>0</v>
      </c>
      <c r="D126" s="1155">
        <v>0</v>
      </c>
      <c r="E126" s="1155">
        <v>0</v>
      </c>
      <c r="F126" s="1155">
        <v>0</v>
      </c>
      <c r="G126" s="1155">
        <v>0</v>
      </c>
      <c r="H126" s="1155">
        <v>0</v>
      </c>
      <c r="I126" s="1155">
        <v>0</v>
      </c>
      <c r="J126" s="1155">
        <v>0</v>
      </c>
      <c r="K126" s="1155">
        <v>0</v>
      </c>
      <c r="L126" s="1155">
        <v>0</v>
      </c>
      <c r="M126" s="1155">
        <v>0</v>
      </c>
      <c r="N126" s="1155">
        <v>0</v>
      </c>
      <c r="O126" s="1155">
        <v>0</v>
      </c>
      <c r="P126" s="1155">
        <v>0</v>
      </c>
      <c r="Q126" s="1155">
        <v>0</v>
      </c>
      <c r="R126" s="1155">
        <v>0</v>
      </c>
      <c r="S126" s="1155">
        <v>0</v>
      </c>
      <c r="T126" s="1155">
        <v>0</v>
      </c>
      <c r="U126" s="1155">
        <v>0</v>
      </c>
      <c r="V126" s="1155">
        <v>0</v>
      </c>
      <c r="W126" s="1155">
        <v>0</v>
      </c>
      <c r="X126" s="1155">
        <v>0</v>
      </c>
      <c r="Y126" s="1155">
        <v>0</v>
      </c>
      <c r="Z126" s="1155">
        <v>0</v>
      </c>
      <c r="AA126" s="1155">
        <v>0</v>
      </c>
      <c r="AB126" s="1155">
        <v>0</v>
      </c>
      <c r="AC126" s="1155">
        <v>0</v>
      </c>
      <c r="AD126" s="1155">
        <v>0</v>
      </c>
      <c r="AE126" s="1155">
        <v>0</v>
      </c>
      <c r="AF126" s="1155">
        <v>0</v>
      </c>
      <c r="AG126" s="1155">
        <v>0</v>
      </c>
      <c r="AH126" s="1155">
        <v>0</v>
      </c>
      <c r="AI126" s="1155">
        <v>0</v>
      </c>
      <c r="AJ126" s="1155">
        <v>0</v>
      </c>
      <c r="AK126" s="1155">
        <v>0</v>
      </c>
      <c r="AL126" s="1155">
        <v>0</v>
      </c>
      <c r="AM126" s="1155">
        <v>0</v>
      </c>
    </row>
    <row r="127" spans="1:39" s="1152" customFormat="1" x14ac:dyDescent="0.2">
      <c r="A127" s="1157" t="s">
        <v>1182</v>
      </c>
      <c r="B127" s="1155">
        <v>0.13800000000000001</v>
      </c>
      <c r="C127" s="1155">
        <v>0.128</v>
      </c>
      <c r="D127" s="1155">
        <v>0.109</v>
      </c>
      <c r="E127" s="1155">
        <v>0.73099999999999998</v>
      </c>
      <c r="F127" s="1155">
        <v>0.13100000000000001</v>
      </c>
      <c r="G127" s="1155">
        <v>0.20300000000000001</v>
      </c>
      <c r="H127" s="1155">
        <v>0.14399999999999999</v>
      </c>
      <c r="I127" s="1155">
        <v>0.61299999999999999</v>
      </c>
      <c r="J127" s="1155">
        <v>0.126</v>
      </c>
      <c r="K127" s="1155">
        <v>0.13100000000000001</v>
      </c>
      <c r="L127" s="1155">
        <v>0.123</v>
      </c>
      <c r="M127" s="1155">
        <v>0.97199999999999998</v>
      </c>
      <c r="N127" s="1155">
        <v>0.14499999999999999</v>
      </c>
      <c r="O127" s="1155">
        <v>0.247</v>
      </c>
      <c r="P127" s="1155">
        <v>0.151</v>
      </c>
      <c r="Q127" s="1155">
        <v>0.92600000000000005</v>
      </c>
      <c r="R127" s="1155">
        <v>0.17799999999999999</v>
      </c>
      <c r="S127" s="1155">
        <v>0.20300000000000001</v>
      </c>
      <c r="T127" s="1155">
        <v>0.193</v>
      </c>
      <c r="U127" s="1155">
        <v>0.89100000000000001</v>
      </c>
      <c r="V127" s="1155">
        <v>0.23</v>
      </c>
      <c r="W127" s="1155">
        <v>0.25600000000000001</v>
      </c>
      <c r="X127" s="1155">
        <v>0.182</v>
      </c>
      <c r="Y127" s="1155">
        <v>0.872</v>
      </c>
      <c r="Z127" s="1155">
        <v>0.27600000000000002</v>
      </c>
      <c r="AA127" s="1155">
        <v>0.316</v>
      </c>
      <c r="AB127" s="1155">
        <v>0.25900000000000001</v>
      </c>
      <c r="AC127" s="1155">
        <v>0.84799999999999998</v>
      </c>
      <c r="AD127" s="1155">
        <v>0.224</v>
      </c>
      <c r="AE127" s="1155">
        <v>0.26800000000000002</v>
      </c>
      <c r="AF127" s="1155">
        <v>0.27</v>
      </c>
      <c r="AG127" s="1155">
        <v>0.81200000000000006</v>
      </c>
      <c r="AH127" s="1155">
        <v>0.29199999999999998</v>
      </c>
      <c r="AI127" s="1155">
        <v>0.312</v>
      </c>
      <c r="AJ127" s="1155">
        <v>0.318</v>
      </c>
      <c r="AK127" s="1155">
        <v>0.67200000000000004</v>
      </c>
      <c r="AL127" s="1155">
        <v>0.313</v>
      </c>
      <c r="AM127" s="1155">
        <v>0.374</v>
      </c>
    </row>
    <row r="128" spans="1:39" s="1152" customFormat="1" x14ac:dyDescent="0.2">
      <c r="A128" s="1157" t="s">
        <v>1183</v>
      </c>
      <c r="B128" s="1155">
        <v>0</v>
      </c>
      <c r="C128" s="1155">
        <v>0</v>
      </c>
      <c r="D128" s="1155">
        <v>0</v>
      </c>
      <c r="E128" s="1155">
        <v>0</v>
      </c>
      <c r="F128" s="1155">
        <v>0</v>
      </c>
      <c r="G128" s="1155">
        <v>0</v>
      </c>
      <c r="H128" s="1155">
        <v>0</v>
      </c>
      <c r="I128" s="1155">
        <v>0</v>
      </c>
      <c r="J128" s="1155">
        <v>0</v>
      </c>
      <c r="K128" s="1155">
        <v>0</v>
      </c>
      <c r="L128" s="1155">
        <v>0</v>
      </c>
      <c r="M128" s="1155">
        <v>0</v>
      </c>
      <c r="N128" s="1155">
        <v>0</v>
      </c>
      <c r="O128" s="1155">
        <v>0</v>
      </c>
      <c r="P128" s="1155">
        <v>0</v>
      </c>
      <c r="Q128" s="1155">
        <v>0</v>
      </c>
      <c r="R128" s="1155">
        <v>0</v>
      </c>
      <c r="S128" s="1155">
        <v>0</v>
      </c>
      <c r="T128" s="1155">
        <v>0</v>
      </c>
      <c r="U128" s="1155">
        <v>0</v>
      </c>
      <c r="V128" s="1155">
        <v>0</v>
      </c>
      <c r="W128" s="1155">
        <v>0</v>
      </c>
      <c r="X128" s="1155">
        <v>0</v>
      </c>
      <c r="Y128" s="1155">
        <v>0</v>
      </c>
      <c r="Z128" s="1155">
        <v>0</v>
      </c>
      <c r="AA128" s="1155">
        <v>0</v>
      </c>
      <c r="AB128" s="1155">
        <v>0</v>
      </c>
      <c r="AC128" s="1155">
        <v>0</v>
      </c>
      <c r="AD128" s="1155">
        <v>0</v>
      </c>
      <c r="AE128" s="1155">
        <v>0</v>
      </c>
      <c r="AF128" s="1155">
        <v>0</v>
      </c>
      <c r="AG128" s="1155">
        <v>0</v>
      </c>
      <c r="AH128" s="1155">
        <v>0</v>
      </c>
      <c r="AI128" s="1155">
        <v>0</v>
      </c>
      <c r="AJ128" s="1155">
        <v>0</v>
      </c>
      <c r="AK128" s="1155">
        <v>0</v>
      </c>
      <c r="AL128" s="1155">
        <v>0</v>
      </c>
      <c r="AM128" s="1155">
        <v>0</v>
      </c>
    </row>
    <row r="129" spans="1:39" s="1152" customFormat="1" x14ac:dyDescent="0.2">
      <c r="A129" s="1157" t="s">
        <v>1306</v>
      </c>
      <c r="B129" s="1155">
        <v>0</v>
      </c>
      <c r="C129" s="1155">
        <v>0</v>
      </c>
      <c r="D129" s="1155">
        <v>0</v>
      </c>
      <c r="E129" s="1155">
        <v>0</v>
      </c>
      <c r="F129" s="1155">
        <v>0</v>
      </c>
      <c r="G129" s="1155">
        <v>0</v>
      </c>
      <c r="H129" s="1155">
        <v>0</v>
      </c>
      <c r="I129" s="1155">
        <v>0</v>
      </c>
      <c r="J129" s="1155">
        <v>0</v>
      </c>
      <c r="K129" s="1155">
        <v>0</v>
      </c>
      <c r="L129" s="1155">
        <v>0</v>
      </c>
      <c r="M129" s="1155">
        <v>0</v>
      </c>
      <c r="N129" s="1155">
        <v>0</v>
      </c>
      <c r="O129" s="1155">
        <v>0</v>
      </c>
      <c r="P129" s="1155">
        <v>0</v>
      </c>
      <c r="Q129" s="1155">
        <v>0</v>
      </c>
      <c r="R129" s="1155">
        <v>0</v>
      </c>
      <c r="S129" s="1155">
        <v>0</v>
      </c>
      <c r="T129" s="1155">
        <v>0</v>
      </c>
      <c r="U129" s="1155">
        <v>0</v>
      </c>
      <c r="V129" s="1155">
        <v>0</v>
      </c>
      <c r="W129" s="1155">
        <v>0</v>
      </c>
      <c r="X129" s="1155">
        <v>0</v>
      </c>
      <c r="Y129" s="1155">
        <v>0</v>
      </c>
      <c r="Z129" s="1155">
        <v>0</v>
      </c>
      <c r="AA129" s="1155">
        <v>0</v>
      </c>
      <c r="AB129" s="1155">
        <v>0</v>
      </c>
      <c r="AC129" s="1155">
        <v>0</v>
      </c>
      <c r="AD129" s="1155">
        <v>0</v>
      </c>
      <c r="AE129" s="1155">
        <v>0</v>
      </c>
      <c r="AF129" s="1155">
        <v>0</v>
      </c>
      <c r="AG129" s="1155">
        <v>0</v>
      </c>
      <c r="AH129" s="1155">
        <v>0</v>
      </c>
      <c r="AI129" s="1155">
        <v>0</v>
      </c>
      <c r="AJ129" s="1155">
        <v>0</v>
      </c>
      <c r="AK129" s="1155">
        <v>0</v>
      </c>
      <c r="AL129" s="1155">
        <v>0</v>
      </c>
      <c r="AM129" s="1155">
        <v>0</v>
      </c>
    </row>
    <row r="130" spans="1:39" s="1152" customFormat="1" x14ac:dyDescent="0.2">
      <c r="A130" s="1157" t="s">
        <v>1186</v>
      </c>
      <c r="B130" s="1155">
        <v>0</v>
      </c>
      <c r="C130" s="1155">
        <v>0</v>
      </c>
      <c r="D130" s="1155">
        <v>0</v>
      </c>
      <c r="E130" s="1155">
        <v>0</v>
      </c>
      <c r="F130" s="1155">
        <v>0</v>
      </c>
      <c r="G130" s="1155">
        <v>0</v>
      </c>
      <c r="H130" s="1155">
        <v>0</v>
      </c>
      <c r="I130" s="1155">
        <v>0</v>
      </c>
      <c r="J130" s="1155">
        <v>0</v>
      </c>
      <c r="K130" s="1155">
        <v>0</v>
      </c>
      <c r="L130" s="1155">
        <v>0</v>
      </c>
      <c r="M130" s="1155">
        <v>0</v>
      </c>
      <c r="N130" s="1155">
        <v>0</v>
      </c>
      <c r="O130" s="1155">
        <v>0</v>
      </c>
      <c r="P130" s="1155">
        <v>0</v>
      </c>
      <c r="Q130" s="1155">
        <v>0</v>
      </c>
      <c r="R130" s="1155">
        <v>0</v>
      </c>
      <c r="S130" s="1155">
        <v>0</v>
      </c>
      <c r="T130" s="1155">
        <v>0</v>
      </c>
      <c r="U130" s="1155">
        <v>0</v>
      </c>
      <c r="V130" s="1155">
        <v>0</v>
      </c>
      <c r="W130" s="1155">
        <v>0</v>
      </c>
      <c r="X130" s="1155">
        <v>0</v>
      </c>
      <c r="Y130" s="1155">
        <v>0</v>
      </c>
      <c r="Z130" s="1155">
        <v>0</v>
      </c>
      <c r="AA130" s="1155">
        <v>0</v>
      </c>
      <c r="AB130" s="1155">
        <v>0</v>
      </c>
      <c r="AC130" s="1155">
        <v>0</v>
      </c>
      <c r="AD130" s="1155">
        <v>0</v>
      </c>
      <c r="AE130" s="1155">
        <v>0</v>
      </c>
      <c r="AF130" s="1155">
        <v>0</v>
      </c>
      <c r="AG130" s="1155">
        <v>0</v>
      </c>
      <c r="AH130" s="1155">
        <v>0</v>
      </c>
      <c r="AI130" s="1155">
        <v>0</v>
      </c>
      <c r="AJ130" s="1155">
        <v>0</v>
      </c>
      <c r="AK130" s="1155">
        <v>0</v>
      </c>
      <c r="AL130" s="1155">
        <v>0</v>
      </c>
      <c r="AM130" s="1155">
        <v>0</v>
      </c>
    </row>
    <row r="131" spans="1:39" s="1152" customFormat="1" x14ac:dyDescent="0.2">
      <c r="A131" s="1158" t="s">
        <v>1307</v>
      </c>
      <c r="B131" s="1155">
        <v>0.13800000000000001</v>
      </c>
      <c r="C131" s="1155">
        <v>0.128</v>
      </c>
      <c r="D131" s="1155">
        <v>0.109</v>
      </c>
      <c r="E131" s="1155">
        <v>0.73099999999999998</v>
      </c>
      <c r="F131" s="1155">
        <v>0.13100000000000001</v>
      </c>
      <c r="G131" s="1155">
        <v>0.20300000000000001</v>
      </c>
      <c r="H131" s="1155">
        <v>0.14399999999999999</v>
      </c>
      <c r="I131" s="1155">
        <v>0.61299999999999999</v>
      </c>
      <c r="J131" s="1155">
        <v>0.126</v>
      </c>
      <c r="K131" s="1155">
        <v>0.13100000000000001</v>
      </c>
      <c r="L131" s="1155">
        <v>0.123</v>
      </c>
      <c r="M131" s="1155">
        <v>0.97199999999999998</v>
      </c>
      <c r="N131" s="1155">
        <v>0.14499999999999999</v>
      </c>
      <c r="O131" s="1155">
        <v>0.247</v>
      </c>
      <c r="P131" s="1155">
        <v>0.151</v>
      </c>
      <c r="Q131" s="1155">
        <v>0.92600000000000005</v>
      </c>
      <c r="R131" s="1155">
        <v>0.17799999999999999</v>
      </c>
      <c r="S131" s="1155">
        <v>0.20300000000000001</v>
      </c>
      <c r="T131" s="1155">
        <v>0.193</v>
      </c>
      <c r="U131" s="1155">
        <v>0.89100000000000001</v>
      </c>
      <c r="V131" s="1155">
        <v>0.23</v>
      </c>
      <c r="W131" s="1155">
        <v>0.25600000000000001</v>
      </c>
      <c r="X131" s="1155">
        <v>0.182</v>
      </c>
      <c r="Y131" s="1155">
        <v>0.872</v>
      </c>
      <c r="Z131" s="1155">
        <v>0.27600000000000002</v>
      </c>
      <c r="AA131" s="1155">
        <v>0.316</v>
      </c>
      <c r="AB131" s="1155">
        <v>0.25900000000000001</v>
      </c>
      <c r="AC131" s="1155">
        <v>0.84799999999999998</v>
      </c>
      <c r="AD131" s="1155">
        <v>0.224</v>
      </c>
      <c r="AE131" s="1155">
        <v>0.26800000000000002</v>
      </c>
      <c r="AF131" s="1155">
        <v>0.27</v>
      </c>
      <c r="AG131" s="1155">
        <v>0.81200000000000006</v>
      </c>
      <c r="AH131" s="1155">
        <v>0.29199999999999998</v>
      </c>
      <c r="AI131" s="1155">
        <v>0.312</v>
      </c>
      <c r="AJ131" s="1155">
        <v>0.318</v>
      </c>
      <c r="AK131" s="1155">
        <v>0.67200000000000004</v>
      </c>
      <c r="AL131" s="1155">
        <v>0.313</v>
      </c>
      <c r="AM131" s="1155">
        <v>0.374</v>
      </c>
    </row>
    <row r="132" spans="1:39" s="1152" customFormat="1" x14ac:dyDescent="0.2">
      <c r="A132" s="1154" t="s">
        <v>1308</v>
      </c>
      <c r="B132" s="1155">
        <v>0.68</v>
      </c>
      <c r="C132" s="1155">
        <v>0</v>
      </c>
      <c r="D132" s="1155">
        <v>0</v>
      </c>
      <c r="E132" s="1155">
        <v>0</v>
      </c>
      <c r="F132" s="1155">
        <v>0</v>
      </c>
      <c r="G132" s="1155">
        <v>0</v>
      </c>
      <c r="H132" s="1155">
        <v>0</v>
      </c>
      <c r="I132" s="1155">
        <v>0</v>
      </c>
      <c r="J132" s="1155">
        <v>0</v>
      </c>
      <c r="K132" s="1155">
        <v>0</v>
      </c>
      <c r="L132" s="1155">
        <v>0</v>
      </c>
      <c r="M132" s="1155">
        <v>0</v>
      </c>
      <c r="N132" s="1155">
        <v>0</v>
      </c>
      <c r="O132" s="1155">
        <v>0</v>
      </c>
      <c r="P132" s="1155">
        <v>0</v>
      </c>
      <c r="Q132" s="1155">
        <v>0</v>
      </c>
      <c r="R132" s="1155">
        <v>0</v>
      </c>
      <c r="S132" s="1155">
        <v>0</v>
      </c>
      <c r="T132" s="1155">
        <v>0</v>
      </c>
      <c r="U132" s="1155">
        <v>0</v>
      </c>
      <c r="V132" s="1155">
        <v>0</v>
      </c>
      <c r="W132" s="1155">
        <v>0</v>
      </c>
      <c r="X132" s="1155">
        <v>0</v>
      </c>
      <c r="Y132" s="1155">
        <v>0</v>
      </c>
      <c r="Z132" s="1155">
        <v>0</v>
      </c>
      <c r="AA132" s="1155">
        <v>0</v>
      </c>
      <c r="AB132" s="1155">
        <v>0</v>
      </c>
      <c r="AC132" s="1155">
        <v>0</v>
      </c>
      <c r="AD132" s="1155">
        <v>0</v>
      </c>
      <c r="AE132" s="1155">
        <v>0</v>
      </c>
      <c r="AF132" s="1155">
        <v>0</v>
      </c>
      <c r="AG132" s="1155">
        <v>0</v>
      </c>
      <c r="AH132" s="1155">
        <v>0</v>
      </c>
      <c r="AI132" s="1155">
        <v>0</v>
      </c>
      <c r="AJ132" s="1155">
        <v>0</v>
      </c>
      <c r="AK132" s="1155">
        <v>0</v>
      </c>
      <c r="AL132" s="1155">
        <v>0</v>
      </c>
      <c r="AM132" s="1155">
        <v>0</v>
      </c>
    </row>
    <row r="133" spans="1:39" s="1152" customFormat="1" x14ac:dyDescent="0.2">
      <c r="A133" s="1154" t="s">
        <v>1309</v>
      </c>
      <c r="B133" s="1155">
        <v>0</v>
      </c>
      <c r="C133" s="1155">
        <v>0</v>
      </c>
      <c r="D133" s="1155">
        <v>0</v>
      </c>
      <c r="E133" s="1155">
        <v>0</v>
      </c>
      <c r="F133" s="1155">
        <v>0</v>
      </c>
      <c r="G133" s="1155">
        <v>0</v>
      </c>
      <c r="H133" s="1155">
        <v>0</v>
      </c>
      <c r="I133" s="1155">
        <v>0</v>
      </c>
      <c r="J133" s="1155">
        <v>0</v>
      </c>
      <c r="K133" s="1155">
        <v>0</v>
      </c>
      <c r="L133" s="1155">
        <v>0</v>
      </c>
      <c r="M133" s="1155">
        <v>0</v>
      </c>
      <c r="N133" s="1155">
        <v>0</v>
      </c>
      <c r="O133" s="1155">
        <v>0</v>
      </c>
      <c r="P133" s="1155">
        <v>0</v>
      </c>
      <c r="Q133" s="1155">
        <v>0</v>
      </c>
      <c r="R133" s="1155">
        <v>0</v>
      </c>
      <c r="S133" s="1155">
        <v>0</v>
      </c>
      <c r="T133" s="1155">
        <v>0</v>
      </c>
      <c r="U133" s="1155">
        <v>0</v>
      </c>
      <c r="V133" s="1155">
        <v>0</v>
      </c>
      <c r="W133" s="1155">
        <v>0</v>
      </c>
      <c r="X133" s="1155">
        <v>0</v>
      </c>
      <c r="Y133" s="1155">
        <v>0</v>
      </c>
      <c r="Z133" s="1155">
        <v>0</v>
      </c>
      <c r="AA133" s="1155">
        <v>0</v>
      </c>
      <c r="AB133" s="1155">
        <v>0</v>
      </c>
      <c r="AC133" s="1155">
        <v>0</v>
      </c>
      <c r="AD133" s="1155">
        <v>0</v>
      </c>
      <c r="AE133" s="1155">
        <v>0</v>
      </c>
      <c r="AF133" s="1155">
        <v>0</v>
      </c>
      <c r="AG133" s="1155">
        <v>0</v>
      </c>
      <c r="AH133" s="1155">
        <v>0</v>
      </c>
      <c r="AI133" s="1155">
        <v>0</v>
      </c>
      <c r="AJ133" s="1155">
        <v>0</v>
      </c>
      <c r="AK133" s="1155">
        <v>0</v>
      </c>
      <c r="AL133" s="1155">
        <v>0</v>
      </c>
      <c r="AM133" s="1155">
        <v>0</v>
      </c>
    </row>
    <row r="134" spans="1:39" s="1152" customFormat="1" x14ac:dyDescent="0.2">
      <c r="A134" s="1154" t="s">
        <v>1310</v>
      </c>
      <c r="B134" s="1155">
        <v>4.1210000000000004</v>
      </c>
      <c r="C134" s="1155">
        <v>4.6150000000000002</v>
      </c>
      <c r="D134" s="1155">
        <v>4.04</v>
      </c>
      <c r="E134" s="1155">
        <v>4.0679999999999996</v>
      </c>
      <c r="F134" s="1155">
        <v>4.3330000000000002</v>
      </c>
      <c r="G134" s="1155">
        <v>4.3220000000000001</v>
      </c>
      <c r="H134" s="1155">
        <v>4.556</v>
      </c>
      <c r="I134" s="1155">
        <v>4.6269999999999998</v>
      </c>
      <c r="J134" s="1155">
        <v>4.6849999999999996</v>
      </c>
      <c r="K134" s="1155">
        <v>4.133</v>
      </c>
      <c r="L134" s="1155">
        <v>4.2130000000000001</v>
      </c>
      <c r="M134" s="1155">
        <v>4.1790000000000003</v>
      </c>
      <c r="N134" s="1155">
        <v>4.4260000000000002</v>
      </c>
      <c r="O134" s="1155">
        <v>4.101</v>
      </c>
      <c r="P134" s="1155">
        <v>4.3869999999999996</v>
      </c>
      <c r="Q134" s="1155">
        <v>4.4349999999999996</v>
      </c>
      <c r="R134" s="1155">
        <v>4.6779999999999999</v>
      </c>
      <c r="S134" s="1155">
        <v>4.2560000000000002</v>
      </c>
      <c r="T134" s="1155">
        <v>4.4379999999999997</v>
      </c>
      <c r="U134" s="1155">
        <v>4.53</v>
      </c>
      <c r="V134" s="1155">
        <v>4.5789999999999997</v>
      </c>
      <c r="W134" s="1155">
        <v>4.4009999999999998</v>
      </c>
      <c r="X134" s="1155">
        <v>4.5810000000000004</v>
      </c>
      <c r="Y134" s="1155">
        <v>4.76</v>
      </c>
      <c r="Z134" s="1155">
        <v>4.9050000000000002</v>
      </c>
      <c r="AA134" s="1155">
        <v>4.9260000000000002</v>
      </c>
      <c r="AB134" s="1155">
        <v>4.8490000000000002</v>
      </c>
      <c r="AC134" s="1155">
        <v>5.0860000000000003</v>
      </c>
      <c r="AD134" s="1155">
        <v>5.4059999999999997</v>
      </c>
      <c r="AE134" s="1155">
        <v>5.266</v>
      </c>
      <c r="AF134" s="1155">
        <v>5.4279999999999999</v>
      </c>
      <c r="AG134" s="1155">
        <v>6.0789999999999997</v>
      </c>
      <c r="AH134" s="1155">
        <v>5.8019999999999996</v>
      </c>
      <c r="AI134" s="1155">
        <v>5.5819999999999999</v>
      </c>
      <c r="AJ134" s="1155">
        <v>5.8819999999999997</v>
      </c>
      <c r="AK134" s="1155">
        <v>5.8789999999999996</v>
      </c>
      <c r="AL134" s="1155">
        <v>5.8970000000000002</v>
      </c>
      <c r="AM134" s="1155">
        <v>5.55</v>
      </c>
    </row>
    <row r="135" spans="1:39" s="1152" customFormat="1" x14ac:dyDescent="0.2">
      <c r="A135" s="1154" t="s">
        <v>1311</v>
      </c>
      <c r="B135" s="1155">
        <v>16.135000000000002</v>
      </c>
      <c r="C135" s="1155">
        <v>16.559000000000001</v>
      </c>
      <c r="D135" s="1155">
        <v>16.821999999999999</v>
      </c>
      <c r="E135" s="1155">
        <v>16.715</v>
      </c>
      <c r="F135" s="1155">
        <v>17.143000000000001</v>
      </c>
      <c r="G135" s="1155">
        <v>17.382000000000001</v>
      </c>
      <c r="H135" s="1155">
        <v>17.648</v>
      </c>
      <c r="I135" s="1155">
        <v>17.390999999999998</v>
      </c>
      <c r="J135" s="1155">
        <v>17.643999999999998</v>
      </c>
      <c r="K135" s="1155">
        <v>18.14</v>
      </c>
      <c r="L135" s="1155">
        <v>18.251000000000001</v>
      </c>
      <c r="M135" s="1155">
        <v>17.652000000000001</v>
      </c>
      <c r="N135" s="1155">
        <v>17.885999999999999</v>
      </c>
      <c r="O135" s="1155">
        <v>18.608000000000001</v>
      </c>
      <c r="P135" s="1155">
        <v>18.907</v>
      </c>
      <c r="Q135" s="1155">
        <v>17.895</v>
      </c>
      <c r="R135" s="1155">
        <v>18.123000000000001</v>
      </c>
      <c r="S135" s="1155">
        <v>18.241</v>
      </c>
      <c r="T135" s="1155">
        <v>18.754000000000001</v>
      </c>
      <c r="U135" s="1155">
        <v>18.545999999999999</v>
      </c>
      <c r="V135" s="1155">
        <v>18.858000000000001</v>
      </c>
      <c r="W135" s="1155">
        <v>19.413</v>
      </c>
      <c r="X135" s="1155">
        <v>20.004999999999999</v>
      </c>
      <c r="Y135" s="1155">
        <v>19.257000000000001</v>
      </c>
      <c r="Z135" s="1155">
        <v>19.928999999999998</v>
      </c>
      <c r="AA135" s="1155">
        <v>20.103999999999999</v>
      </c>
      <c r="AB135" s="1155">
        <v>21.016999999999999</v>
      </c>
      <c r="AC135" s="1155">
        <v>20.960999999999999</v>
      </c>
      <c r="AD135" s="1155">
        <v>21.292999999999999</v>
      </c>
      <c r="AE135" s="1155">
        <v>21.251000000000001</v>
      </c>
      <c r="AF135" s="1155">
        <v>21.731000000000002</v>
      </c>
      <c r="AG135" s="1155">
        <v>20.920999999999999</v>
      </c>
      <c r="AH135" s="1155">
        <v>21.943000000000001</v>
      </c>
      <c r="AI135" s="1155">
        <v>22.300999999999998</v>
      </c>
      <c r="AJ135" s="1155">
        <v>22.545000000000002</v>
      </c>
      <c r="AK135" s="1155">
        <v>21.887</v>
      </c>
      <c r="AL135" s="1155">
        <v>22.625</v>
      </c>
      <c r="AM135" s="1155">
        <v>23.763000000000002</v>
      </c>
    </row>
    <row r="136" spans="1:39" s="1161" customFormat="1" ht="20.100000000000001" customHeight="1" x14ac:dyDescent="0.2">
      <c r="A136" s="1159" t="s">
        <v>1180</v>
      </c>
      <c r="B136" s="1160">
        <v>21.082000000000001</v>
      </c>
      <c r="C136" s="1160">
        <v>21.302</v>
      </c>
      <c r="D136" s="1160">
        <v>20.971</v>
      </c>
      <c r="E136" s="1160">
        <v>21.513999999999999</v>
      </c>
      <c r="F136" s="1160">
        <v>21.606999999999999</v>
      </c>
      <c r="G136" s="1160">
        <v>21.907</v>
      </c>
      <c r="H136" s="1160">
        <v>22.347999999999999</v>
      </c>
      <c r="I136" s="1160">
        <v>22.631</v>
      </c>
      <c r="J136" s="1160">
        <v>22.454999999999998</v>
      </c>
      <c r="K136" s="1160">
        <v>22.404</v>
      </c>
      <c r="L136" s="1160">
        <v>22.587</v>
      </c>
      <c r="M136" s="1160">
        <v>22.803000000000001</v>
      </c>
      <c r="N136" s="1160">
        <v>22.457000000000001</v>
      </c>
      <c r="O136" s="1160">
        <v>22.956</v>
      </c>
      <c r="P136" s="1160">
        <v>23.445</v>
      </c>
      <c r="Q136" s="1160">
        <v>23.256</v>
      </c>
      <c r="R136" s="1160">
        <v>22.978999999999999</v>
      </c>
      <c r="S136" s="1160">
        <v>22.7</v>
      </c>
      <c r="T136" s="1160">
        <v>23.385000000000002</v>
      </c>
      <c r="U136" s="1160">
        <v>23.966999999999999</v>
      </c>
      <c r="V136" s="1160">
        <v>23.667000000000002</v>
      </c>
      <c r="W136" s="1160">
        <v>24.07</v>
      </c>
      <c r="X136" s="1160">
        <v>24.768000000000001</v>
      </c>
      <c r="Y136" s="1160">
        <v>24.888999999999999</v>
      </c>
      <c r="Z136" s="1160">
        <v>25.11</v>
      </c>
      <c r="AA136" s="1160">
        <v>25.346</v>
      </c>
      <c r="AB136" s="1160">
        <v>26.125</v>
      </c>
      <c r="AC136" s="1160">
        <v>26.895</v>
      </c>
      <c r="AD136" s="1160">
        <v>26.922999999999998</v>
      </c>
      <c r="AE136" s="1160">
        <v>26.785</v>
      </c>
      <c r="AF136" s="1160">
        <v>27.428999999999998</v>
      </c>
      <c r="AG136" s="1160">
        <v>27.812000000000001</v>
      </c>
      <c r="AH136" s="1160">
        <v>28.036999999999999</v>
      </c>
      <c r="AI136" s="1160">
        <v>28.195</v>
      </c>
      <c r="AJ136" s="1160">
        <v>28.745000000000001</v>
      </c>
      <c r="AK136" s="1160">
        <v>28.437999999999999</v>
      </c>
      <c r="AL136" s="1160">
        <v>28.835000000000001</v>
      </c>
      <c r="AM136" s="1160">
        <v>29.687000000000001</v>
      </c>
    </row>
    <row r="137" spans="1:39" x14ac:dyDescent="0.2">
      <c r="T137" s="1165"/>
      <c r="U137" s="1166"/>
    </row>
  </sheetData>
  <pageMargins left="0.70866141732283472" right="0.70866141732283472" top="0.74803149606299213" bottom="0.74803149606299213" header="0.31496062992125984" footer="0.31496062992125984"/>
  <pageSetup scale="61" fitToHeight="2" orientation="portrait" r:id="rId1"/>
  <rowBreaks count="1" manualBreakCount="1">
    <brk id="68" max="3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D24C8-5119-4B22-A2B7-E0E68C31ADEA}">
  <sheetPr>
    <pageSetUpPr fitToPage="1"/>
  </sheetPr>
  <dimension ref="A1:CL74"/>
  <sheetViews>
    <sheetView view="pageBreakPreview" zoomScale="80" zoomScaleNormal="100" zoomScaleSheetLayoutView="80" workbookViewId="0">
      <pane xSplit="1" ySplit="3" topLeftCell="B4" activePane="bottomRight" state="frozen"/>
      <selection activeCell="A2" sqref="A2"/>
      <selection pane="topRight" activeCell="A2" sqref="A2"/>
      <selection pane="bottomLeft" activeCell="A2" sqref="A2"/>
      <selection pane="bottomRight" activeCell="A2" sqref="A2"/>
    </sheetView>
  </sheetViews>
  <sheetFormatPr defaultRowHeight="12.75" outlineLevelRow="1" x14ac:dyDescent="0.2"/>
  <cols>
    <col min="1" max="1" width="9.7109375" customWidth="1"/>
    <col min="2" max="5" width="8.7109375" customWidth="1"/>
    <col min="6" max="6" width="10.140625" customWidth="1"/>
    <col min="7" max="7" width="10.5703125" customWidth="1"/>
    <col min="8" max="8" width="9.140625" customWidth="1"/>
    <col min="9" max="9" width="11" customWidth="1"/>
    <col min="10" max="10" width="12.140625" customWidth="1"/>
    <col min="11" max="11" width="8.7109375" customWidth="1"/>
    <col min="12" max="12" width="9.28515625" customWidth="1"/>
    <col min="13" max="17" width="8.7109375" customWidth="1"/>
    <col min="18" max="18" width="1.85546875" customWidth="1"/>
    <col min="19" max="19" width="9.7109375" customWidth="1"/>
    <col min="20" max="23" width="8.7109375" customWidth="1"/>
    <col min="24" max="24" width="10.140625" customWidth="1"/>
    <col min="25" max="25" width="10.5703125" customWidth="1"/>
    <col min="26" max="26" width="9.140625" customWidth="1"/>
    <col min="27" max="27" width="11" customWidth="1"/>
    <col min="28" max="28" width="12.140625" customWidth="1"/>
    <col min="29" max="29" width="8.7109375" customWidth="1"/>
    <col min="30" max="30" width="9.28515625" customWidth="1"/>
    <col min="31" max="35" width="8.7109375" customWidth="1"/>
    <col min="36" max="36" width="1.85546875" customWidth="1"/>
    <col min="37" max="37" width="9.7109375" customWidth="1"/>
    <col min="38" max="41" width="8.7109375" customWidth="1"/>
    <col min="42" max="42" width="10.140625" customWidth="1"/>
    <col min="43" max="43" width="10.5703125" customWidth="1"/>
    <col min="44" max="44" width="9.140625" customWidth="1"/>
    <col min="45" max="45" width="11" customWidth="1"/>
    <col min="46" max="46" width="12.140625" customWidth="1"/>
    <col min="47" max="47" width="8.7109375" customWidth="1"/>
    <col min="48" max="48" width="9.28515625" customWidth="1"/>
    <col min="49" max="53" width="8.7109375" customWidth="1"/>
    <col min="54" max="54" width="1.85546875" customWidth="1"/>
    <col min="55" max="55" width="9.7109375" customWidth="1"/>
    <col min="56" max="59" width="8.7109375" customWidth="1"/>
    <col min="60" max="60" width="10.140625" customWidth="1"/>
    <col min="61" max="61" width="10.5703125" customWidth="1"/>
    <col min="62" max="62" width="9.140625" customWidth="1"/>
    <col min="63" max="63" width="11" customWidth="1"/>
    <col min="64" max="64" width="12.140625" customWidth="1"/>
    <col min="65" max="65" width="8.7109375" customWidth="1"/>
    <col min="66" max="66" width="9.28515625" customWidth="1"/>
    <col min="67" max="71" width="8.7109375" customWidth="1"/>
    <col min="72" max="72" width="1.85546875" customWidth="1"/>
    <col min="73" max="73" width="9.7109375" customWidth="1"/>
    <col min="74" max="77" width="8.7109375" customWidth="1"/>
    <col min="78" max="78" width="10.140625" customWidth="1"/>
    <col min="79" max="79" width="10.5703125" customWidth="1"/>
    <col min="80" max="80" width="9.140625" customWidth="1"/>
    <col min="81" max="81" width="11" customWidth="1"/>
    <col min="82" max="82" width="12.140625" customWidth="1"/>
    <col min="83" max="83" width="8.7109375" customWidth="1"/>
    <col min="84" max="84" width="9.28515625" customWidth="1"/>
    <col min="85" max="89" width="8.7109375" customWidth="1"/>
    <col min="90" max="90" width="1.85546875" customWidth="1"/>
  </cols>
  <sheetData>
    <row r="1" spans="1:90" s="316" customFormat="1" x14ac:dyDescent="0.2">
      <c r="A1" s="316" t="str">
        <f>Index!B98</f>
        <v>Table 11a :   FSM: CPI Index, CIOCOP, 2017-2018</v>
      </c>
      <c r="S1" s="316" t="str">
        <f>Index!B99</f>
        <v>Table 11b :   Kosrae: CPI Index, CIOCOP, 2017-2018</v>
      </c>
      <c r="AK1" s="316" t="str">
        <f>Index!B100</f>
        <v>Table 11c :   Pohnpei: CPI Index, CIOCOP, 2017-2018</v>
      </c>
      <c r="BC1" s="316" t="str">
        <f>Index!B101</f>
        <v>Table 11d :   Chuuk: CPI Index, CIOCOP, 2017-2018</v>
      </c>
      <c r="BU1" s="316" t="str">
        <f>Index!B102</f>
        <v>Table 11e :   Yap: CPI Index, CIOCOP, 2017-2018</v>
      </c>
    </row>
    <row r="2" spans="1:90" s="2" customFormat="1" ht="76.5" x14ac:dyDescent="0.2">
      <c r="A2" s="1190"/>
      <c r="B2" s="318" t="s">
        <v>1336</v>
      </c>
      <c r="C2" s="318" t="s">
        <v>1337</v>
      </c>
      <c r="D2" s="318" t="s">
        <v>1338</v>
      </c>
      <c r="E2" s="318" t="s">
        <v>1336</v>
      </c>
      <c r="F2" s="318" t="s">
        <v>1339</v>
      </c>
      <c r="G2" s="1227" t="s">
        <v>1454</v>
      </c>
      <c r="H2" s="318" t="s">
        <v>1341</v>
      </c>
      <c r="I2" s="318" t="s">
        <v>1342</v>
      </c>
      <c r="J2" s="1227" t="s">
        <v>1455</v>
      </c>
      <c r="K2" s="318" t="s">
        <v>456</v>
      </c>
      <c r="L2" s="318" t="s">
        <v>346</v>
      </c>
      <c r="M2" s="318" t="s">
        <v>1344</v>
      </c>
      <c r="N2" s="318" t="s">
        <v>1345</v>
      </c>
      <c r="O2" s="318" t="s">
        <v>72</v>
      </c>
      <c r="P2" s="318" t="s">
        <v>1346</v>
      </c>
      <c r="Q2" s="318" t="s">
        <v>1347</v>
      </c>
      <c r="R2" s="318"/>
      <c r="S2" s="1190"/>
      <c r="T2" s="318" t="s">
        <v>1336</v>
      </c>
      <c r="U2" s="318" t="s">
        <v>1337</v>
      </c>
      <c r="V2" s="318" t="s">
        <v>1338</v>
      </c>
      <c r="W2" s="318" t="s">
        <v>1336</v>
      </c>
      <c r="X2" s="318" t="s">
        <v>1339</v>
      </c>
      <c r="Y2" s="1227" t="s">
        <v>1340</v>
      </c>
      <c r="Z2" s="318" t="s">
        <v>1341</v>
      </c>
      <c r="AA2" s="318" t="s">
        <v>1342</v>
      </c>
      <c r="AB2" s="1227" t="s">
        <v>1343</v>
      </c>
      <c r="AC2" s="318" t="s">
        <v>456</v>
      </c>
      <c r="AD2" s="318" t="s">
        <v>346</v>
      </c>
      <c r="AE2" s="318" t="s">
        <v>1344</v>
      </c>
      <c r="AF2" s="318" t="s">
        <v>1345</v>
      </c>
      <c r="AG2" s="318" t="s">
        <v>72</v>
      </c>
      <c r="AH2" s="318" t="s">
        <v>1346</v>
      </c>
      <c r="AI2" s="318" t="s">
        <v>1347</v>
      </c>
      <c r="AJ2" s="318"/>
      <c r="AK2" s="1190"/>
      <c r="AL2" s="318" t="s">
        <v>1336</v>
      </c>
      <c r="AM2" s="318" t="s">
        <v>1337</v>
      </c>
      <c r="AN2" s="318" t="s">
        <v>1338</v>
      </c>
      <c r="AO2" s="318" t="s">
        <v>1336</v>
      </c>
      <c r="AP2" s="318" t="s">
        <v>1339</v>
      </c>
      <c r="AQ2" s="1227" t="s">
        <v>1340</v>
      </c>
      <c r="AR2" s="318" t="s">
        <v>1341</v>
      </c>
      <c r="AS2" s="318" t="s">
        <v>1342</v>
      </c>
      <c r="AT2" s="1227" t="s">
        <v>1343</v>
      </c>
      <c r="AU2" s="318" t="s">
        <v>456</v>
      </c>
      <c r="AV2" s="318" t="s">
        <v>346</v>
      </c>
      <c r="AW2" s="318" t="s">
        <v>1344</v>
      </c>
      <c r="AX2" s="318" t="s">
        <v>1345</v>
      </c>
      <c r="AY2" s="318" t="s">
        <v>72</v>
      </c>
      <c r="AZ2" s="318" t="s">
        <v>1346</v>
      </c>
      <c r="BA2" s="318" t="s">
        <v>1347</v>
      </c>
      <c r="BB2" s="318"/>
      <c r="BC2" s="1190"/>
      <c r="BD2" s="318" t="s">
        <v>1336</v>
      </c>
      <c r="BE2" s="318" t="s">
        <v>1337</v>
      </c>
      <c r="BF2" s="318" t="s">
        <v>1338</v>
      </c>
      <c r="BG2" s="318" t="s">
        <v>1336</v>
      </c>
      <c r="BH2" s="318" t="s">
        <v>1339</v>
      </c>
      <c r="BI2" s="1227" t="s">
        <v>1340</v>
      </c>
      <c r="BJ2" s="318" t="s">
        <v>1341</v>
      </c>
      <c r="BK2" s="318" t="s">
        <v>1342</v>
      </c>
      <c r="BL2" s="1227" t="s">
        <v>1343</v>
      </c>
      <c r="BM2" s="318" t="s">
        <v>456</v>
      </c>
      <c r="BN2" s="318" t="s">
        <v>346</v>
      </c>
      <c r="BO2" s="318" t="s">
        <v>1344</v>
      </c>
      <c r="BP2" s="318" t="s">
        <v>1345</v>
      </c>
      <c r="BQ2" s="318" t="s">
        <v>72</v>
      </c>
      <c r="BR2" s="318" t="s">
        <v>1346</v>
      </c>
      <c r="BS2" s="318" t="s">
        <v>1347</v>
      </c>
      <c r="BT2" s="318"/>
      <c r="BU2" s="1190"/>
      <c r="BV2" s="318" t="s">
        <v>1336</v>
      </c>
      <c r="BW2" s="318" t="s">
        <v>1337</v>
      </c>
      <c r="BX2" s="318" t="s">
        <v>1338</v>
      </c>
      <c r="BY2" s="318" t="s">
        <v>1336</v>
      </c>
      <c r="BZ2" s="318" t="s">
        <v>1339</v>
      </c>
      <c r="CA2" s="1227" t="s">
        <v>1340</v>
      </c>
      <c r="CB2" s="318" t="s">
        <v>1341</v>
      </c>
      <c r="CC2" s="318" t="s">
        <v>1342</v>
      </c>
      <c r="CD2" s="1227" t="s">
        <v>1343</v>
      </c>
      <c r="CE2" s="318" t="s">
        <v>456</v>
      </c>
      <c r="CF2" s="318" t="s">
        <v>346</v>
      </c>
      <c r="CG2" s="318" t="s">
        <v>1344</v>
      </c>
      <c r="CH2" s="318" t="s">
        <v>1345</v>
      </c>
      <c r="CI2" s="318" t="s">
        <v>72</v>
      </c>
      <c r="CJ2" s="318" t="s">
        <v>1346</v>
      </c>
      <c r="CK2" s="318" t="s">
        <v>1347</v>
      </c>
      <c r="CL2" s="318"/>
    </row>
    <row r="3" spans="1:90" s="8" customFormat="1" ht="15" customHeight="1" x14ac:dyDescent="0.2">
      <c r="A3" s="1188" t="s">
        <v>1348</v>
      </c>
      <c r="B3" s="1228">
        <v>100.00000000000009</v>
      </c>
      <c r="C3" s="1229">
        <v>31.79149633647242</v>
      </c>
      <c r="D3" s="1229">
        <v>68.208503663527623</v>
      </c>
      <c r="E3" s="1228">
        <v>100.00000000000009</v>
      </c>
      <c r="F3" s="1230">
        <v>43.048709359998313</v>
      </c>
      <c r="G3" s="1230">
        <v>10.450020311357672</v>
      </c>
      <c r="H3" s="1230">
        <v>2.9770750179957171</v>
      </c>
      <c r="I3" s="1230">
        <v>15.384503275839382</v>
      </c>
      <c r="J3" s="1230">
        <v>4.2100822433295679</v>
      </c>
      <c r="K3" s="1230">
        <v>0.84300698366436744</v>
      </c>
      <c r="L3" s="1230">
        <v>12.794096707079392</v>
      </c>
      <c r="M3" s="1230">
        <v>4.3059999897834098</v>
      </c>
      <c r="N3" s="1230">
        <v>1.6853616194245815</v>
      </c>
      <c r="O3" s="1230">
        <v>0.92807055116913229</v>
      </c>
      <c r="P3" s="1230">
        <v>1.0749272370775891</v>
      </c>
      <c r="Q3" s="1230">
        <v>2.2981467032808731</v>
      </c>
      <c r="R3" s="1187"/>
      <c r="S3" s="1188" t="s">
        <v>1348</v>
      </c>
      <c r="T3" s="1228">
        <v>8.9265807935483465</v>
      </c>
      <c r="U3" s="1229">
        <v>2.3770801205412897</v>
      </c>
      <c r="V3" s="1229">
        <v>6.5495006730070564</v>
      </c>
      <c r="W3" s="1228">
        <v>8.9265807935483465</v>
      </c>
      <c r="X3" s="1230">
        <v>4.4302971378507801</v>
      </c>
      <c r="Y3" s="1230">
        <v>0.55321198663209359</v>
      </c>
      <c r="Z3" s="1230">
        <v>0.23941742153126785</v>
      </c>
      <c r="AA3" s="1230">
        <v>1.2140517848740877</v>
      </c>
      <c r="AB3" s="1230">
        <v>0.45161229572660727</v>
      </c>
      <c r="AC3" s="1230">
        <v>3.0488065137714997E-2</v>
      </c>
      <c r="AD3" s="1230">
        <v>1.2496437051020388</v>
      </c>
      <c r="AE3" s="1230">
        <v>0.29476559051019252</v>
      </c>
      <c r="AF3" s="1230">
        <v>0.18562982918573409</v>
      </c>
      <c r="AG3" s="1230">
        <v>1.3594865831197778E-2</v>
      </c>
      <c r="AH3" s="1230">
        <v>7.5674750878762409E-2</v>
      </c>
      <c r="AI3" s="1230">
        <v>0.1881933602878702</v>
      </c>
      <c r="AJ3" s="1187"/>
      <c r="AK3" s="1188" t="s">
        <v>1348</v>
      </c>
      <c r="AL3" s="1228">
        <v>46.997491741277855</v>
      </c>
      <c r="AM3" s="1229">
        <v>17.314771649853807</v>
      </c>
      <c r="AN3" s="1229">
        <v>29.682720091424049</v>
      </c>
      <c r="AO3" s="1228">
        <v>46.997491741277855</v>
      </c>
      <c r="AP3" s="1230">
        <v>17.943625523021961</v>
      </c>
      <c r="AQ3" s="1230">
        <v>5.8179402073098334</v>
      </c>
      <c r="AR3" s="1230">
        <v>1.5054879199476121</v>
      </c>
      <c r="AS3" s="1230">
        <v>7.7336919381704172</v>
      </c>
      <c r="AT3" s="1230">
        <v>2.0490667107492859</v>
      </c>
      <c r="AU3" s="1230">
        <v>0.49750139159535067</v>
      </c>
      <c r="AV3" s="1230">
        <v>6.7161011008883458</v>
      </c>
      <c r="AW3" s="1230">
        <v>1.8303801879014698</v>
      </c>
      <c r="AX3" s="1230">
        <v>0.75265168115983272</v>
      </c>
      <c r="AY3" s="1230">
        <v>0.36442500857351656</v>
      </c>
      <c r="AZ3" s="1230">
        <v>0.67348210176405865</v>
      </c>
      <c r="BA3" s="1230">
        <v>1.1131379701961652</v>
      </c>
      <c r="BB3" s="1187"/>
      <c r="BC3" s="1188" t="s">
        <v>1348</v>
      </c>
      <c r="BD3" s="1228">
        <v>29.110306954696405</v>
      </c>
      <c r="BE3" s="1229">
        <v>7.8472317287480609</v>
      </c>
      <c r="BF3" s="1229">
        <v>21.263075225948345</v>
      </c>
      <c r="BG3" s="1228">
        <v>29.110306954696391</v>
      </c>
      <c r="BH3" s="1230">
        <v>15.588433111441734</v>
      </c>
      <c r="BI3" s="1230">
        <v>1.2327858418760798</v>
      </c>
      <c r="BJ3" s="1230">
        <v>0.87055082331557643</v>
      </c>
      <c r="BK3" s="1230">
        <v>4.3661358271023643</v>
      </c>
      <c r="BL3" s="1230">
        <v>1.2052013162938109</v>
      </c>
      <c r="BM3" s="1230">
        <v>0.20782345190980206</v>
      </c>
      <c r="BN3" s="1230">
        <v>2.4204900973459966</v>
      </c>
      <c r="BO3" s="1230">
        <v>1.5109792931280281</v>
      </c>
      <c r="BP3" s="1230">
        <v>0.54637167333327097</v>
      </c>
      <c r="BQ3" s="1230">
        <v>0.3757513586504927</v>
      </c>
      <c r="BR3" s="1230">
        <v>0.13934154652701514</v>
      </c>
      <c r="BS3" s="1230">
        <v>0.6464426137722209</v>
      </c>
      <c r="BT3" s="1187"/>
      <c r="BU3" s="1188" t="s">
        <v>1348</v>
      </c>
      <c r="BV3" s="1228">
        <v>14.965620510477414</v>
      </c>
      <c r="BW3" s="1229">
        <v>4.2524128373292802</v>
      </c>
      <c r="BX3" s="1229">
        <v>10.713207673148135</v>
      </c>
      <c r="BY3" s="1228">
        <v>14.965620510477409</v>
      </c>
      <c r="BZ3" s="1230">
        <v>5.0863535876838464</v>
      </c>
      <c r="CA3" s="1230">
        <v>2.8460822755396653</v>
      </c>
      <c r="CB3" s="1230">
        <v>0.36161885320126058</v>
      </c>
      <c r="CC3" s="1230">
        <v>2.0706237256925126</v>
      </c>
      <c r="CD3" s="1230">
        <v>0.50420192055986357</v>
      </c>
      <c r="CE3" s="1230">
        <v>0.10719407502149959</v>
      </c>
      <c r="CF3" s="1230">
        <v>2.4078618037430113</v>
      </c>
      <c r="CG3" s="1230">
        <v>0.66987491824371825</v>
      </c>
      <c r="CH3" s="1230">
        <v>0.20070843574574387</v>
      </c>
      <c r="CI3" s="1230">
        <v>0.17429931811392541</v>
      </c>
      <c r="CJ3" s="1230">
        <v>0.18642883790775294</v>
      </c>
      <c r="CK3" s="1230">
        <v>0.35037275902461651</v>
      </c>
      <c r="CL3" s="1187"/>
    </row>
    <row r="4" spans="1:90" s="232" customFormat="1" ht="15" customHeight="1" x14ac:dyDescent="0.2">
      <c r="A4" s="1192" t="s">
        <v>1355</v>
      </c>
      <c r="B4" s="1193">
        <v>100.23330221814201</v>
      </c>
      <c r="C4" s="1193">
        <v>99.088896977809412</v>
      </c>
      <c r="D4" s="1193">
        <v>100.63438306021594</v>
      </c>
      <c r="E4" s="1193">
        <v>100.23330221814201</v>
      </c>
      <c r="F4" s="1193">
        <v>100.90750351033314</v>
      </c>
      <c r="G4" s="1193">
        <v>98.749523786840214</v>
      </c>
      <c r="H4" s="1193">
        <v>97.741179969813146</v>
      </c>
      <c r="I4" s="1193">
        <v>97.127451943143299</v>
      </c>
      <c r="J4" s="1193">
        <v>102.47698954241552</v>
      </c>
      <c r="K4" s="1193">
        <v>97.372980409190802</v>
      </c>
      <c r="L4" s="1193">
        <v>100.74371943532624</v>
      </c>
      <c r="M4" s="1193">
        <v>100.74371943532621</v>
      </c>
      <c r="N4" s="1193">
        <v>100.03368934458842</v>
      </c>
      <c r="O4" s="1193">
        <v>100.26894864493356</v>
      </c>
      <c r="P4" s="1193">
        <v>97.650484680317703</v>
      </c>
      <c r="Q4" s="1193">
        <v>100.84149601691415</v>
      </c>
      <c r="R4" s="1193"/>
      <c r="S4" s="1192" t="str">
        <f>$A4</f>
        <v>2016 Q4*</v>
      </c>
      <c r="T4" s="1193">
        <v>97.674834466411411</v>
      </c>
      <c r="U4" s="1193">
        <v>97.674834466411411</v>
      </c>
      <c r="V4" s="1193">
        <v>97.674834466411411</v>
      </c>
      <c r="W4" s="1193">
        <v>97.674834466411411</v>
      </c>
      <c r="X4" s="1193">
        <v>100.05138370512168</v>
      </c>
      <c r="Y4" s="1193">
        <v>92.140301600664131</v>
      </c>
      <c r="Z4" s="1193">
        <v>99.903400205336879</v>
      </c>
      <c r="AA4" s="1193">
        <v>96.005004414352356</v>
      </c>
      <c r="AB4" s="1193">
        <v>99.593778477678569</v>
      </c>
      <c r="AC4" s="1193">
        <v>52.412103766072413</v>
      </c>
      <c r="AD4" s="1193">
        <v>105.38938892056234</v>
      </c>
      <c r="AE4" s="1193">
        <v>105.38938892056231</v>
      </c>
      <c r="AF4" s="1193">
        <v>60.623418451536736</v>
      </c>
      <c r="AG4" s="1193">
        <v>100.61266192074989</v>
      </c>
      <c r="AH4" s="1193">
        <v>130.22029505582137</v>
      </c>
      <c r="AI4" s="1193">
        <v>99.114710765077746</v>
      </c>
      <c r="AJ4" s="1193"/>
      <c r="AK4" s="1192" t="str">
        <f>$A4</f>
        <v>2016 Q4*</v>
      </c>
      <c r="AL4" s="1193">
        <v>100.82202650379264</v>
      </c>
      <c r="AM4" s="1193">
        <v>100.82202650379264</v>
      </c>
      <c r="AN4" s="1193">
        <v>100.82202650379264</v>
      </c>
      <c r="AO4" s="1193">
        <v>100.82202650379264</v>
      </c>
      <c r="AP4" s="1193">
        <v>101.31152037454189</v>
      </c>
      <c r="AQ4" s="1193">
        <v>100.31601767100121</v>
      </c>
      <c r="AR4" s="1193">
        <v>97.714669768722217</v>
      </c>
      <c r="AS4" s="1193">
        <v>95.843835954589323</v>
      </c>
      <c r="AT4" s="1193">
        <v>107.40951617261905</v>
      </c>
      <c r="AU4" s="1193">
        <v>100</v>
      </c>
      <c r="AV4" s="1193">
        <v>99.729621134093989</v>
      </c>
      <c r="AW4" s="1193">
        <v>99.729621134093989</v>
      </c>
      <c r="AX4" s="1193">
        <v>95.635129251704626</v>
      </c>
      <c r="AY4" s="1193">
        <v>99.747500969161237</v>
      </c>
      <c r="AZ4" s="1193">
        <v>95.142560963141008</v>
      </c>
      <c r="BA4" s="1193">
        <v>104.10948970587719</v>
      </c>
      <c r="BB4" s="1193"/>
      <c r="BC4" s="1192" t="str">
        <f>$A4</f>
        <v>2016 Q4*</v>
      </c>
      <c r="BD4" s="1193">
        <v>99.832645279015949</v>
      </c>
      <c r="BE4" s="1193">
        <v>99.832645279015949</v>
      </c>
      <c r="BF4" s="1193">
        <v>99.832645279015949</v>
      </c>
      <c r="BG4" s="1193">
        <v>99.832645279015949</v>
      </c>
      <c r="BH4" s="1193">
        <v>100.96239535420352</v>
      </c>
      <c r="BI4" s="1193">
        <v>99.171735787902321</v>
      </c>
      <c r="BJ4" s="1193">
        <v>96.857485480629634</v>
      </c>
      <c r="BK4" s="1193">
        <v>98.03170599083775</v>
      </c>
      <c r="BL4" s="1193">
        <v>96.275466329230838</v>
      </c>
      <c r="BM4" s="1193">
        <v>106.76131093310543</v>
      </c>
      <c r="BN4" s="1193">
        <v>101.02987870343046</v>
      </c>
      <c r="BO4" s="1193">
        <v>101.02987870343047</v>
      </c>
      <c r="BP4" s="1193">
        <v>99.999999999999986</v>
      </c>
      <c r="BQ4" s="1193">
        <v>100.82034910635871</v>
      </c>
      <c r="BR4" s="1193">
        <v>100.00000000000001</v>
      </c>
      <c r="BS4" s="1193">
        <v>96.348720401262014</v>
      </c>
      <c r="BT4" s="1193"/>
      <c r="BU4" s="1192" t="str">
        <f>$A4</f>
        <v>2016 Q4*</v>
      </c>
      <c r="BV4" s="1193">
        <v>99.806553848790116</v>
      </c>
      <c r="BW4" s="1193">
        <v>99.806553848790116</v>
      </c>
      <c r="BX4" s="1193">
        <v>99.806553848790116</v>
      </c>
      <c r="BY4" s="1193">
        <v>99.806553848790116</v>
      </c>
      <c r="BZ4" s="1193">
        <v>100.27264465735618</v>
      </c>
      <c r="CA4" s="1193">
        <v>93.783914400337338</v>
      </c>
      <c r="CB4" s="1193">
        <v>99.558171220413442</v>
      </c>
      <c r="CC4" s="1193">
        <v>104.62145061685611</v>
      </c>
      <c r="CD4" s="1193">
        <v>100.10930693852383</v>
      </c>
      <c r="CE4" s="1193">
        <v>107.8950933363114</v>
      </c>
      <c r="CF4" s="1193">
        <v>100.61453396156961</v>
      </c>
      <c r="CG4" s="1193">
        <v>100.61453396156962</v>
      </c>
      <c r="CH4" s="1193">
        <v>101.12882765525598</v>
      </c>
      <c r="CI4" s="1193">
        <v>102.22125072722589</v>
      </c>
      <c r="CJ4" s="1193">
        <v>100</v>
      </c>
      <c r="CK4" s="1193">
        <v>100</v>
      </c>
      <c r="CL4" s="1186"/>
    </row>
    <row r="5" spans="1:90" s="322" customFormat="1" x14ac:dyDescent="0.2">
      <c r="A5" s="1189" t="s">
        <v>991</v>
      </c>
      <c r="B5" s="322">
        <v>99.999999999999972</v>
      </c>
      <c r="C5" s="322">
        <v>100.00000000000006</v>
      </c>
      <c r="D5" s="322">
        <v>99.999999999999858</v>
      </c>
      <c r="E5" s="322">
        <v>99.999999999999972</v>
      </c>
      <c r="F5" s="322">
        <v>99.999999999999929</v>
      </c>
      <c r="G5" s="322">
        <v>100</v>
      </c>
      <c r="H5" s="322">
        <v>99.999999999999972</v>
      </c>
      <c r="I5" s="322">
        <v>100</v>
      </c>
      <c r="J5" s="322">
        <v>99.999999999999972</v>
      </c>
      <c r="K5" s="322">
        <v>99.999999999999986</v>
      </c>
      <c r="L5" s="322">
        <v>100.00000000000003</v>
      </c>
      <c r="M5" s="322">
        <v>100</v>
      </c>
      <c r="N5" s="322">
        <v>100</v>
      </c>
      <c r="O5" s="322">
        <v>100.00000000000001</v>
      </c>
      <c r="P5" s="322">
        <v>100</v>
      </c>
      <c r="Q5" s="322">
        <v>99.999999999999986</v>
      </c>
      <c r="S5" s="1189" t="str">
        <f>$A5</f>
        <v>2017 Q1</v>
      </c>
      <c r="T5" s="322">
        <v>99.999999999999957</v>
      </c>
      <c r="U5" s="322">
        <v>100.00000000000003</v>
      </c>
      <c r="V5" s="322">
        <v>100.00000000000001</v>
      </c>
      <c r="W5" s="322">
        <v>99.999999999999957</v>
      </c>
      <c r="X5" s="322">
        <v>100</v>
      </c>
      <c r="Y5" s="322">
        <v>100.00000000000001</v>
      </c>
      <c r="Z5" s="322">
        <v>99.999999999999986</v>
      </c>
      <c r="AA5" s="322">
        <v>100.00000000000001</v>
      </c>
      <c r="AB5" s="322">
        <v>99.999999999999986</v>
      </c>
      <c r="AC5" s="322">
        <v>100</v>
      </c>
      <c r="AD5" s="322">
        <v>100</v>
      </c>
      <c r="AE5" s="322">
        <v>99.999999999999986</v>
      </c>
      <c r="AF5" s="322">
        <v>100</v>
      </c>
      <c r="AG5" s="322">
        <v>100.00000000000001</v>
      </c>
      <c r="AH5" s="322">
        <v>100</v>
      </c>
      <c r="AI5" s="322">
        <v>100</v>
      </c>
      <c r="AK5" s="1189" t="str">
        <f>$A5</f>
        <v>2017 Q1</v>
      </c>
      <c r="AL5" s="322">
        <v>99.999999999999986</v>
      </c>
      <c r="AM5" s="322">
        <v>100.00000000000001</v>
      </c>
      <c r="AN5" s="322">
        <v>99.999999999999972</v>
      </c>
      <c r="AO5" s="322">
        <v>99.999999999999986</v>
      </c>
      <c r="AP5" s="322">
        <v>100.00000000000001</v>
      </c>
      <c r="AQ5" s="322">
        <v>99.999999999999986</v>
      </c>
      <c r="AR5" s="322">
        <v>100</v>
      </c>
      <c r="AS5" s="322">
        <v>100.00000000000001</v>
      </c>
      <c r="AT5" s="322">
        <v>100</v>
      </c>
      <c r="AU5" s="322">
        <v>100</v>
      </c>
      <c r="AV5" s="322">
        <v>100.00000000000001</v>
      </c>
      <c r="AW5" s="322">
        <v>100.00000000000001</v>
      </c>
      <c r="AX5" s="322">
        <v>100</v>
      </c>
      <c r="AY5" s="322">
        <v>100</v>
      </c>
      <c r="AZ5" s="322">
        <v>100</v>
      </c>
      <c r="BA5" s="322">
        <v>100</v>
      </c>
      <c r="BC5" s="1189" t="str">
        <f>$A5</f>
        <v>2017 Q1</v>
      </c>
      <c r="BD5" s="322">
        <v>99.999999999999972</v>
      </c>
      <c r="BE5" s="322">
        <v>100</v>
      </c>
      <c r="BF5" s="322">
        <v>99.999999999999901</v>
      </c>
      <c r="BG5" s="322">
        <v>99.999999999999972</v>
      </c>
      <c r="BH5" s="322">
        <v>100</v>
      </c>
      <c r="BI5" s="322">
        <v>100</v>
      </c>
      <c r="BJ5" s="322">
        <v>100.00000000000001</v>
      </c>
      <c r="BK5" s="322">
        <v>100</v>
      </c>
      <c r="BL5" s="322">
        <v>100.00000000000001</v>
      </c>
      <c r="BM5" s="322">
        <v>100</v>
      </c>
      <c r="BN5" s="322">
        <v>100</v>
      </c>
      <c r="BO5" s="322">
        <v>100.00000000000001</v>
      </c>
      <c r="BP5" s="322">
        <v>99.999999999999986</v>
      </c>
      <c r="BQ5" s="322">
        <v>100</v>
      </c>
      <c r="BR5" s="322">
        <v>100.00000000000001</v>
      </c>
      <c r="BS5" s="322">
        <v>99.999999999999986</v>
      </c>
      <c r="BU5" s="1189" t="str">
        <f>$A5</f>
        <v>2017 Q1</v>
      </c>
      <c r="BV5" s="322">
        <v>100.00000000000009</v>
      </c>
      <c r="BW5" s="322">
        <v>100</v>
      </c>
      <c r="BX5" s="322">
        <v>100.00000000000006</v>
      </c>
      <c r="BY5" s="322">
        <v>100.00000000000009</v>
      </c>
      <c r="BZ5" s="322">
        <v>100.00000000000003</v>
      </c>
      <c r="CA5" s="322">
        <v>100</v>
      </c>
      <c r="CB5" s="322">
        <v>100.00000000000003</v>
      </c>
      <c r="CC5" s="322">
        <v>100</v>
      </c>
      <c r="CD5" s="322">
        <v>99.999999999999986</v>
      </c>
      <c r="CE5" s="322">
        <v>100</v>
      </c>
      <c r="CF5" s="322">
        <v>100</v>
      </c>
      <c r="CG5" s="322">
        <v>100.00000000000001</v>
      </c>
      <c r="CH5" s="322">
        <v>100</v>
      </c>
      <c r="CI5" s="322">
        <v>100</v>
      </c>
      <c r="CJ5" s="322">
        <v>100</v>
      </c>
      <c r="CK5" s="322">
        <v>100</v>
      </c>
    </row>
    <row r="6" spans="1:90" ht="12.75" customHeight="1" x14ac:dyDescent="0.2">
      <c r="A6" s="1189" t="s">
        <v>992</v>
      </c>
      <c r="B6" s="322">
        <v>101.30898710261314</v>
      </c>
      <c r="C6" s="322">
        <v>100.91130197942736</v>
      </c>
      <c r="D6" s="322">
        <v>101.49434529781989</v>
      </c>
      <c r="E6" s="322">
        <v>101.30898710261314</v>
      </c>
      <c r="F6" s="322">
        <v>101.38406668642121</v>
      </c>
      <c r="G6" s="322">
        <v>105.44561449442905</v>
      </c>
      <c r="H6" s="322">
        <v>100.10289132429733</v>
      </c>
      <c r="I6" s="322">
        <v>100.94464051382491</v>
      </c>
      <c r="J6" s="322">
        <v>99.538202346410387</v>
      </c>
      <c r="K6" s="322">
        <v>99.999999999999986</v>
      </c>
      <c r="L6" s="322">
        <v>100.20111977722817</v>
      </c>
      <c r="M6" s="322">
        <v>100</v>
      </c>
      <c r="N6" s="322">
        <v>99.750086638431057</v>
      </c>
      <c r="O6" s="322">
        <v>100.00000000000001</v>
      </c>
      <c r="P6" s="322">
        <v>100</v>
      </c>
      <c r="Q6" s="322">
        <v>99.722714832802026</v>
      </c>
      <c r="R6" s="322"/>
      <c r="S6" s="1189" t="str">
        <f t="shared" ref="S6:S32" si="0">$A6</f>
        <v>2017 Q2</v>
      </c>
      <c r="T6" s="322">
        <v>100.01157076264123</v>
      </c>
      <c r="U6" s="322">
        <v>100.00000000000003</v>
      </c>
      <c r="V6" s="322">
        <v>100.01577026291272</v>
      </c>
      <c r="W6" s="322">
        <v>100.01157076264123</v>
      </c>
      <c r="X6" s="322">
        <v>100</v>
      </c>
      <c r="Y6" s="322">
        <v>100.00000000000001</v>
      </c>
      <c r="Z6" s="322">
        <v>100.43141116005525</v>
      </c>
      <c r="AA6" s="322">
        <v>100.00000000000001</v>
      </c>
      <c r="AB6" s="322">
        <v>99.999999999999986</v>
      </c>
      <c r="AC6" s="322">
        <v>100</v>
      </c>
      <c r="AD6" s="322">
        <v>100</v>
      </c>
      <c r="AE6" s="322">
        <v>99.999999999999986</v>
      </c>
      <c r="AF6" s="322">
        <v>100</v>
      </c>
      <c r="AG6" s="322">
        <v>100.00000000000001</v>
      </c>
      <c r="AH6" s="322">
        <v>100</v>
      </c>
      <c r="AI6" s="322">
        <v>100</v>
      </c>
      <c r="AJ6" s="322"/>
      <c r="AK6" s="1189" t="str">
        <f t="shared" ref="AK6:AK32" si="1">$A6</f>
        <v>2017 Q2</v>
      </c>
      <c r="AL6" s="322">
        <v>100.68167996047173</v>
      </c>
      <c r="AM6" s="322">
        <v>101.15940090561044</v>
      </c>
      <c r="AN6" s="322">
        <v>100.40301179758261</v>
      </c>
      <c r="AO6" s="322">
        <v>100.68167996047173</v>
      </c>
      <c r="AP6" s="322">
        <v>100.88089941258083</v>
      </c>
      <c r="AQ6" s="322">
        <v>100.41660908449985</v>
      </c>
      <c r="AR6" s="322">
        <v>100</v>
      </c>
      <c r="AS6" s="322">
        <v>101.97727876592312</v>
      </c>
      <c r="AT6" s="322">
        <v>98.285342497967846</v>
      </c>
      <c r="AU6" s="322">
        <v>100</v>
      </c>
      <c r="AV6" s="322">
        <v>100.49275945131421</v>
      </c>
      <c r="AW6" s="322">
        <v>100.00000000000001</v>
      </c>
      <c r="AX6" s="322">
        <v>99.35838188211676</v>
      </c>
      <c r="AY6" s="322">
        <v>100</v>
      </c>
      <c r="AZ6" s="322">
        <v>100</v>
      </c>
      <c r="BA6" s="322">
        <v>99.283276451545177</v>
      </c>
      <c r="BB6" s="322"/>
      <c r="BC6" s="1189" t="str">
        <f t="shared" ref="BC6:BC32" si="2">$A6</f>
        <v>2017 Q2</v>
      </c>
      <c r="BD6" s="322">
        <v>101.50459307366219</v>
      </c>
      <c r="BE6" s="322">
        <v>100.19309611209128</v>
      </c>
      <c r="BF6" s="322">
        <v>101.98860681389654</v>
      </c>
      <c r="BG6" s="322">
        <v>101.50459307366219</v>
      </c>
      <c r="BH6" s="322">
        <v>102.63295925181073</v>
      </c>
      <c r="BI6" s="322">
        <v>101.41452351089146</v>
      </c>
      <c r="BJ6" s="322">
        <v>100.04062910698946</v>
      </c>
      <c r="BK6" s="322">
        <v>99.908749698777299</v>
      </c>
      <c r="BL6" s="322">
        <v>100.80922281595495</v>
      </c>
      <c r="BM6" s="322">
        <v>100</v>
      </c>
      <c r="BN6" s="322">
        <v>99.992328998819858</v>
      </c>
      <c r="BO6" s="322">
        <v>100.00000000000001</v>
      </c>
      <c r="BP6" s="322">
        <v>99.999999999999986</v>
      </c>
      <c r="BQ6" s="322">
        <v>100</v>
      </c>
      <c r="BR6" s="322">
        <v>100.00000000000001</v>
      </c>
      <c r="BS6" s="322">
        <v>100.6465928365071</v>
      </c>
      <c r="BT6" s="322"/>
      <c r="BU6" s="1189" t="str">
        <f t="shared" ref="BU6:BU32" si="3">$A6</f>
        <v>2017 Q2</v>
      </c>
      <c r="BV6" s="322">
        <v>103.67235079538422</v>
      </c>
      <c r="BW6" s="322">
        <v>101.73586666064136</v>
      </c>
      <c r="BX6" s="322">
        <v>104.44100293441667</v>
      </c>
      <c r="BY6" s="322">
        <v>103.67235079538422</v>
      </c>
      <c r="BZ6" s="322">
        <v>100.53713256593355</v>
      </c>
      <c r="CA6" s="322">
        <v>118.53044489514522</v>
      </c>
      <c r="CB6" s="322">
        <v>100.46363219049408</v>
      </c>
      <c r="CC6" s="322">
        <v>99.825932370893341</v>
      </c>
      <c r="CD6" s="322">
        <v>101.17803022792612</v>
      </c>
      <c r="CE6" s="322">
        <v>100</v>
      </c>
      <c r="CF6" s="322">
        <v>99.701931053363481</v>
      </c>
      <c r="CG6" s="322">
        <v>100.00000000000001</v>
      </c>
      <c r="CH6" s="322">
        <v>100.30751356856751</v>
      </c>
      <c r="CI6" s="322">
        <v>100</v>
      </c>
      <c r="CJ6" s="322">
        <v>100</v>
      </c>
      <c r="CK6" s="322">
        <v>99.265311147645704</v>
      </c>
      <c r="CL6" s="322"/>
    </row>
    <row r="7" spans="1:90" ht="12.75" customHeight="1" x14ac:dyDescent="0.2">
      <c r="A7" s="1189" t="s">
        <v>993</v>
      </c>
      <c r="B7" s="322">
        <v>101.35953989029883</v>
      </c>
      <c r="C7" s="322">
        <v>102.69510708416972</v>
      </c>
      <c r="D7" s="322">
        <v>100.7370415613438</v>
      </c>
      <c r="E7" s="322">
        <v>101.35953989029883</v>
      </c>
      <c r="F7" s="322">
        <v>100.31468109091102</v>
      </c>
      <c r="G7" s="322">
        <v>111.00719299312044</v>
      </c>
      <c r="H7" s="322">
        <v>99.229471742063197</v>
      </c>
      <c r="I7" s="322">
        <v>101.45063144529996</v>
      </c>
      <c r="J7" s="322">
        <v>100.05982896452424</v>
      </c>
      <c r="K7" s="322">
        <v>99.999999999999986</v>
      </c>
      <c r="L7" s="322">
        <v>99.78502035542148</v>
      </c>
      <c r="M7" s="322">
        <v>100.08594307281072</v>
      </c>
      <c r="N7" s="322">
        <v>97.011423630603161</v>
      </c>
      <c r="O7" s="322">
        <v>101.3740697823857</v>
      </c>
      <c r="P7" s="322">
        <v>94.386616843665507</v>
      </c>
      <c r="Q7" s="322">
        <v>99.687901277337403</v>
      </c>
      <c r="R7" s="322"/>
      <c r="S7" s="1189" t="str">
        <f t="shared" si="0"/>
        <v>2017 Q3</v>
      </c>
      <c r="T7" s="322">
        <v>99.977227529340524</v>
      </c>
      <c r="U7" s="322">
        <v>99.342550947606327</v>
      </c>
      <c r="V7" s="322">
        <v>100.20757746908963</v>
      </c>
      <c r="W7" s="322">
        <v>99.977227529340524</v>
      </c>
      <c r="X7" s="322">
        <v>99.485290872742596</v>
      </c>
      <c r="Y7" s="322">
        <v>102.74227486128879</v>
      </c>
      <c r="Z7" s="322">
        <v>100.77341406273058</v>
      </c>
      <c r="AA7" s="322">
        <v>100.00000000000001</v>
      </c>
      <c r="AB7" s="322">
        <v>99.855847485752378</v>
      </c>
      <c r="AC7" s="322">
        <v>100</v>
      </c>
      <c r="AD7" s="322">
        <v>100</v>
      </c>
      <c r="AE7" s="322">
        <v>99.999999999999986</v>
      </c>
      <c r="AF7" s="322">
        <v>100</v>
      </c>
      <c r="AG7" s="322">
        <v>100.00000000000001</v>
      </c>
      <c r="AH7" s="322">
        <v>100</v>
      </c>
      <c r="AI7" s="322">
        <v>102.33752666271111</v>
      </c>
      <c r="AJ7" s="322"/>
      <c r="AK7" s="1189" t="str">
        <f t="shared" si="1"/>
        <v>2017 Q3</v>
      </c>
      <c r="AL7" s="322">
        <v>101.38397978170192</v>
      </c>
      <c r="AM7" s="322">
        <v>105.52144702643392</v>
      </c>
      <c r="AN7" s="322">
        <v>98.970477908200053</v>
      </c>
      <c r="AO7" s="322">
        <v>101.38397978170192</v>
      </c>
      <c r="AP7" s="322">
        <v>99.157607059337295</v>
      </c>
      <c r="AQ7" s="322">
        <v>110.82324763972278</v>
      </c>
      <c r="AR7" s="322">
        <v>99.75489630612681</v>
      </c>
      <c r="AS7" s="322">
        <v>103.25561524451678</v>
      </c>
      <c r="AT7" s="322">
        <v>99.017471985926974</v>
      </c>
      <c r="AU7" s="322">
        <v>100</v>
      </c>
      <c r="AV7" s="322">
        <v>100.51041755962058</v>
      </c>
      <c r="AW7" s="322">
        <v>100.00000000000001</v>
      </c>
      <c r="AX7" s="322">
        <v>93.293754421682777</v>
      </c>
      <c r="AY7" s="322">
        <v>103.49930347885629</v>
      </c>
      <c r="AZ7" s="322">
        <v>92.703667235222881</v>
      </c>
      <c r="BA7" s="322">
        <v>99.687964862397834</v>
      </c>
      <c r="BB7" s="322"/>
      <c r="BC7" s="1189" t="str">
        <f t="shared" si="2"/>
        <v>2017 Q3</v>
      </c>
      <c r="BD7" s="322">
        <v>100.631451315185</v>
      </c>
      <c r="BE7" s="322">
        <v>99.09429249097586</v>
      </c>
      <c r="BF7" s="322">
        <v>101.19874656148775</v>
      </c>
      <c r="BG7" s="322">
        <v>100.631451315185</v>
      </c>
      <c r="BH7" s="322">
        <v>101.75897742732317</v>
      </c>
      <c r="BI7" s="322">
        <v>100.24818716725748</v>
      </c>
      <c r="BJ7" s="322">
        <v>97.383556872490928</v>
      </c>
      <c r="BK7" s="322">
        <v>99.4275964233276</v>
      </c>
      <c r="BL7" s="322">
        <v>100.82620725640048</v>
      </c>
      <c r="BM7" s="322">
        <v>100</v>
      </c>
      <c r="BN7" s="322">
        <v>97.933553235414237</v>
      </c>
      <c r="BO7" s="322">
        <v>100.00000000000001</v>
      </c>
      <c r="BP7" s="322">
        <v>99.933588593946695</v>
      </c>
      <c r="BQ7" s="322">
        <v>100</v>
      </c>
      <c r="BR7" s="322">
        <v>100.00000000000001</v>
      </c>
      <c r="BS7" s="322">
        <v>99.188434793484575</v>
      </c>
      <c r="BT7" s="322"/>
      <c r="BU7" s="1189" t="str">
        <f t="shared" si="3"/>
        <v>2017 Q3</v>
      </c>
      <c r="BV7" s="322">
        <v>103.52353912218722</v>
      </c>
      <c r="BW7" s="322">
        <v>99.70581368271381</v>
      </c>
      <c r="BX7" s="322">
        <v>105.03891576413413</v>
      </c>
      <c r="BY7" s="322">
        <v>103.52353912218722</v>
      </c>
      <c r="BZ7" s="322">
        <v>100.69260043298682</v>
      </c>
      <c r="CA7" s="322">
        <v>117.65000337981013</v>
      </c>
      <c r="CB7" s="322">
        <v>100.46363219049408</v>
      </c>
      <c r="CC7" s="322">
        <v>99.825420051023841</v>
      </c>
      <c r="CD7" s="322">
        <v>102.64676755031593</v>
      </c>
      <c r="CE7" s="322">
        <v>100</v>
      </c>
      <c r="CF7" s="322">
        <v>99.511320639469332</v>
      </c>
      <c r="CG7" s="322">
        <v>100.55244771906857</v>
      </c>
      <c r="CH7" s="322">
        <v>100.23377398149654</v>
      </c>
      <c r="CI7" s="322">
        <v>100</v>
      </c>
      <c r="CJ7" s="322">
        <v>93.992190618821269</v>
      </c>
      <c r="CK7" s="322">
        <v>99.186046438797106</v>
      </c>
      <c r="CL7" s="322"/>
    </row>
    <row r="8" spans="1:90" ht="12.75" customHeight="1" x14ac:dyDescent="0.2">
      <c r="A8" s="1189" t="s">
        <v>994</v>
      </c>
      <c r="B8" s="322">
        <v>101.25680986968894</v>
      </c>
      <c r="C8" s="322">
        <v>103.14551473450551</v>
      </c>
      <c r="D8" s="322">
        <v>100.37649802343145</v>
      </c>
      <c r="E8" s="322">
        <v>101.25680986968894</v>
      </c>
      <c r="F8" s="322">
        <v>99.379019601675978</v>
      </c>
      <c r="G8" s="322">
        <v>108.75554988923425</v>
      </c>
      <c r="H8" s="322">
        <v>98.785844891664169</v>
      </c>
      <c r="I8" s="322">
        <v>101.85341563023309</v>
      </c>
      <c r="J8" s="322">
        <v>100.09571724203812</v>
      </c>
      <c r="K8" s="322">
        <v>99.999999999999986</v>
      </c>
      <c r="L8" s="322">
        <v>99.791691356767359</v>
      </c>
      <c r="M8" s="322">
        <v>112.27230532774453</v>
      </c>
      <c r="N8" s="322">
        <v>96.330960941438079</v>
      </c>
      <c r="O8" s="322">
        <v>101.3740697823857</v>
      </c>
      <c r="P8" s="322">
        <v>95.01281701172671</v>
      </c>
      <c r="Q8" s="322">
        <v>98.131254665488953</v>
      </c>
      <c r="R8" s="322"/>
      <c r="S8" s="1189" t="str">
        <f t="shared" si="0"/>
        <v>2017 Q4</v>
      </c>
      <c r="T8" s="322">
        <v>99.738777997252598</v>
      </c>
      <c r="U8" s="322">
        <v>99.394438447676663</v>
      </c>
      <c r="V8" s="322">
        <v>99.863752821881107</v>
      </c>
      <c r="W8" s="322">
        <v>99.738777997252598</v>
      </c>
      <c r="X8" s="322">
        <v>99.360202800838096</v>
      </c>
      <c r="Y8" s="322">
        <v>102.29217367766665</v>
      </c>
      <c r="Z8" s="322">
        <v>101.28858436292407</v>
      </c>
      <c r="AA8" s="322">
        <v>98.743446273118209</v>
      </c>
      <c r="AB8" s="322">
        <v>99.909858445606233</v>
      </c>
      <c r="AC8" s="322">
        <v>100</v>
      </c>
      <c r="AD8" s="322">
        <v>100</v>
      </c>
      <c r="AE8" s="322">
        <v>99.999999999999986</v>
      </c>
      <c r="AF8" s="322">
        <v>100</v>
      </c>
      <c r="AG8" s="322">
        <v>100.00000000000001</v>
      </c>
      <c r="AH8" s="322">
        <v>100</v>
      </c>
      <c r="AI8" s="322">
        <v>102.61611364305597</v>
      </c>
      <c r="AJ8" s="322"/>
      <c r="AK8" s="1189" t="str">
        <f t="shared" si="1"/>
        <v>2017 Q4</v>
      </c>
      <c r="AL8" s="322">
        <v>102.08712574048972</v>
      </c>
      <c r="AM8" s="322">
        <v>107.66958309900519</v>
      </c>
      <c r="AN8" s="322">
        <v>98.830720191738479</v>
      </c>
      <c r="AO8" s="322">
        <v>102.08712574048972</v>
      </c>
      <c r="AP8" s="322">
        <v>98.848234639527917</v>
      </c>
      <c r="AQ8" s="322">
        <v>109.3793399948441</v>
      </c>
      <c r="AR8" s="322">
        <v>99.427123695743958</v>
      </c>
      <c r="AS8" s="322">
        <v>103.36678144148799</v>
      </c>
      <c r="AT8" s="322">
        <v>98.847636786908183</v>
      </c>
      <c r="AU8" s="322">
        <v>100</v>
      </c>
      <c r="AV8" s="322">
        <v>100.50939740579059</v>
      </c>
      <c r="AW8" s="322">
        <v>128.23471712394456</v>
      </c>
      <c r="AX8" s="322">
        <v>91.734965221505291</v>
      </c>
      <c r="AY8" s="322">
        <v>103.49930347885629</v>
      </c>
      <c r="AZ8" s="322">
        <v>92.703667235222881</v>
      </c>
      <c r="BA8" s="322">
        <v>96.525260559948592</v>
      </c>
      <c r="BB8" s="322"/>
      <c r="BC8" s="1189" t="str">
        <f t="shared" si="2"/>
        <v>2017 Q4</v>
      </c>
      <c r="BD8" s="322">
        <v>99.759546876181005</v>
      </c>
      <c r="BE8" s="322">
        <v>97.427163865554164</v>
      </c>
      <c r="BF8" s="322">
        <v>100.62032311715706</v>
      </c>
      <c r="BG8" s="322">
        <v>99.759546876181005</v>
      </c>
      <c r="BH8" s="322">
        <v>99.877302288306339</v>
      </c>
      <c r="BI8" s="322">
        <v>97.760157205222569</v>
      </c>
      <c r="BJ8" s="322">
        <v>96.291612062749266</v>
      </c>
      <c r="BK8" s="322">
        <v>101.06339902820613</v>
      </c>
      <c r="BL8" s="322">
        <v>100.7134242462417</v>
      </c>
      <c r="BM8" s="322">
        <v>100</v>
      </c>
      <c r="BN8" s="322">
        <v>97.971645063475748</v>
      </c>
      <c r="BO8" s="322">
        <v>100.34276196912496</v>
      </c>
      <c r="BP8" s="322">
        <v>99.546727633472102</v>
      </c>
      <c r="BQ8" s="322">
        <v>100</v>
      </c>
      <c r="BR8" s="322">
        <v>104.83071727915009</v>
      </c>
      <c r="BS8" s="322">
        <v>99.019349016543671</v>
      </c>
      <c r="BT8" s="322"/>
      <c r="BU8" s="1189" t="str">
        <f t="shared" si="3"/>
        <v>2017 Q4</v>
      </c>
      <c r="BV8" s="322">
        <v>102.46717439791634</v>
      </c>
      <c r="BW8" s="322">
        <v>97.373879112209366</v>
      </c>
      <c r="BX8" s="322">
        <v>104.48886527874696</v>
      </c>
      <c r="BY8" s="322">
        <v>102.46717439791634</v>
      </c>
      <c r="BZ8" s="322">
        <v>99.740796314616048</v>
      </c>
      <c r="CA8" s="322">
        <v>113.49940715603087</v>
      </c>
      <c r="CB8" s="322">
        <v>100.46363219049408</v>
      </c>
      <c r="CC8" s="322">
        <v>99.690337288472904</v>
      </c>
      <c r="CD8" s="322">
        <v>103.85785074209484</v>
      </c>
      <c r="CE8" s="322">
        <v>100</v>
      </c>
      <c r="CF8" s="322">
        <v>99.511320639469332</v>
      </c>
      <c r="CG8" s="322">
        <v>100.96491677146459</v>
      </c>
      <c r="CH8" s="322">
        <v>101.41842514853131</v>
      </c>
      <c r="CI8" s="322">
        <v>100</v>
      </c>
      <c r="CJ8" s="322">
        <v>93.992190618821269</v>
      </c>
      <c r="CK8" s="322">
        <v>99.186046438797106</v>
      </c>
      <c r="CL8" s="322"/>
    </row>
    <row r="9" spans="1:90" ht="12.75" customHeight="1" x14ac:dyDescent="0.2">
      <c r="A9" s="1189" t="s">
        <v>995</v>
      </c>
      <c r="B9" s="322">
        <v>101.40918194296472</v>
      </c>
      <c r="C9" s="322">
        <v>104.39676911368207</v>
      </c>
      <c r="D9" s="322">
        <v>100.01668890336812</v>
      </c>
      <c r="E9" s="322">
        <v>101.40918194296472</v>
      </c>
      <c r="F9" s="322">
        <v>98.979942609283029</v>
      </c>
      <c r="G9" s="322">
        <v>109.54854381629289</v>
      </c>
      <c r="H9" s="322">
        <v>98.880512557000287</v>
      </c>
      <c r="I9" s="322">
        <v>104.06578840049981</v>
      </c>
      <c r="J9" s="322">
        <v>100.10194215379452</v>
      </c>
      <c r="K9" s="322">
        <v>99.999999999999986</v>
      </c>
      <c r="L9" s="322">
        <v>99.570435419329598</v>
      </c>
      <c r="M9" s="322">
        <v>112.27230532774453</v>
      </c>
      <c r="N9" s="322">
        <v>97.375672506170332</v>
      </c>
      <c r="O9" s="322">
        <v>101.3740697823857</v>
      </c>
      <c r="P9" s="322">
        <v>86.223764105419036</v>
      </c>
      <c r="Q9" s="322">
        <v>98.263319045902065</v>
      </c>
      <c r="R9" s="322"/>
      <c r="S9" s="1189" t="str">
        <f t="shared" si="0"/>
        <v>2018 Q1</v>
      </c>
      <c r="T9" s="322">
        <v>100.00821375280657</v>
      </c>
      <c r="U9" s="322">
        <v>100.2202663788576</v>
      </c>
      <c r="V9" s="322">
        <v>99.931251231988497</v>
      </c>
      <c r="W9" s="322">
        <v>100.00821375280657</v>
      </c>
      <c r="X9" s="322">
        <v>99.803301558577445</v>
      </c>
      <c r="Y9" s="322">
        <v>102.29217367766665</v>
      </c>
      <c r="Z9" s="322">
        <v>101.28858436292407</v>
      </c>
      <c r="AA9" s="322">
        <v>98.85767843010747</v>
      </c>
      <c r="AB9" s="322">
        <v>99.909858445606233</v>
      </c>
      <c r="AC9" s="322">
        <v>100</v>
      </c>
      <c r="AD9" s="322">
        <v>100.2427869056626</v>
      </c>
      <c r="AE9" s="322">
        <v>99.999999999999986</v>
      </c>
      <c r="AF9" s="322">
        <v>100</v>
      </c>
      <c r="AG9" s="322">
        <v>100.00000000000001</v>
      </c>
      <c r="AH9" s="322">
        <v>100</v>
      </c>
      <c r="AI9" s="322">
        <v>102.61611364305597</v>
      </c>
      <c r="AJ9" s="322"/>
      <c r="AK9" s="1189" t="str">
        <f t="shared" si="1"/>
        <v>2018 Q1</v>
      </c>
      <c r="AL9" s="322">
        <v>102.97558370220135</v>
      </c>
      <c r="AM9" s="322">
        <v>109.20240604328114</v>
      </c>
      <c r="AN9" s="322">
        <v>99.343301801892792</v>
      </c>
      <c r="AO9" s="322">
        <v>102.97558370220135</v>
      </c>
      <c r="AP9" s="322">
        <v>99.351534565991471</v>
      </c>
      <c r="AQ9" s="322">
        <v>109.3793399948441</v>
      </c>
      <c r="AR9" s="322">
        <v>99.715864086551477</v>
      </c>
      <c r="AS9" s="322">
        <v>108.36038410354084</v>
      </c>
      <c r="AT9" s="322">
        <v>99.114334162158059</v>
      </c>
      <c r="AU9" s="322">
        <v>100</v>
      </c>
      <c r="AV9" s="322">
        <v>100.61763777112587</v>
      </c>
      <c r="AW9" s="322">
        <v>128.23471712394456</v>
      </c>
      <c r="AX9" s="322">
        <v>94.110814747240028</v>
      </c>
      <c r="AY9" s="322">
        <v>103.49930347885629</v>
      </c>
      <c r="AZ9" s="322">
        <v>78.675688863771157</v>
      </c>
      <c r="BA9" s="322">
        <v>96.57607345118069</v>
      </c>
      <c r="BB9" s="322"/>
      <c r="BC9" s="1189" t="str">
        <f t="shared" si="2"/>
        <v>2018 Q1</v>
      </c>
      <c r="BD9" s="322">
        <v>98.747250337719592</v>
      </c>
      <c r="BE9" s="322">
        <v>99.13079752660056</v>
      </c>
      <c r="BF9" s="322">
        <v>98.605700555382043</v>
      </c>
      <c r="BG9" s="322">
        <v>98.747250337719592</v>
      </c>
      <c r="BH9" s="322">
        <v>98.057905146692676</v>
      </c>
      <c r="BI9" s="322">
        <v>97.760157205222569</v>
      </c>
      <c r="BJ9" s="322">
        <v>95.67034081585264</v>
      </c>
      <c r="BK9" s="322">
        <v>100.99289475809522</v>
      </c>
      <c r="BL9" s="322">
        <v>100.22981598476703</v>
      </c>
      <c r="BM9" s="322">
        <v>100</v>
      </c>
      <c r="BN9" s="322">
        <v>98.000342656664245</v>
      </c>
      <c r="BO9" s="322">
        <v>100.34276196912496</v>
      </c>
      <c r="BP9" s="322">
        <v>99.546727633472102</v>
      </c>
      <c r="BQ9" s="322">
        <v>100</v>
      </c>
      <c r="BR9" s="322">
        <v>104.83071727915009</v>
      </c>
      <c r="BS9" s="322">
        <v>99.414357272987857</v>
      </c>
      <c r="BT9" s="322"/>
      <c r="BU9" s="1189" t="str">
        <f t="shared" si="3"/>
        <v>2018 Q1</v>
      </c>
      <c r="BV9" s="322">
        <v>102.50359350478506</v>
      </c>
      <c r="BW9" s="322">
        <v>96.881665019739771</v>
      </c>
      <c r="BX9" s="322">
        <v>104.73511571454054</v>
      </c>
      <c r="BY9" s="322">
        <v>102.50359350478506</v>
      </c>
      <c r="BZ9" s="322">
        <v>99.777702247274476</v>
      </c>
      <c r="CA9" s="322">
        <v>116.4110596812463</v>
      </c>
      <c r="CB9" s="322">
        <v>101.53654573793784</v>
      </c>
      <c r="CC9" s="322">
        <v>97.558814792124778</v>
      </c>
      <c r="CD9" s="322">
        <v>103.98195179711153</v>
      </c>
      <c r="CE9" s="322">
        <v>100</v>
      </c>
      <c r="CF9" s="322">
        <v>97.878925267049894</v>
      </c>
      <c r="CG9" s="322">
        <v>100.96491677146459</v>
      </c>
      <c r="CH9" s="322">
        <v>101.28155813018093</v>
      </c>
      <c r="CI9" s="322">
        <v>100</v>
      </c>
      <c r="CJ9" s="322">
        <v>93.992190618821269</v>
      </c>
      <c r="CK9" s="322">
        <v>99.162047404398947</v>
      </c>
      <c r="CL9" s="322"/>
    </row>
    <row r="10" spans="1:90" ht="12.75" customHeight="1" x14ac:dyDescent="0.2">
      <c r="A10" s="1189" t="s">
        <v>996</v>
      </c>
      <c r="B10" s="322">
        <v>103.08856537079777</v>
      </c>
      <c r="C10" s="322">
        <v>107.3720730468477</v>
      </c>
      <c r="D10" s="322">
        <v>101.09205304057321</v>
      </c>
      <c r="E10" s="322">
        <v>103.08856537079777</v>
      </c>
      <c r="F10" s="322">
        <v>99.016915591220169</v>
      </c>
      <c r="G10" s="322">
        <v>110.21792468166066</v>
      </c>
      <c r="H10" s="322">
        <v>98.932712057770985</v>
      </c>
      <c r="I10" s="322">
        <v>110.15712070768538</v>
      </c>
      <c r="J10" s="322">
        <v>100.50588193452934</v>
      </c>
      <c r="K10" s="322">
        <v>99.999999999999986</v>
      </c>
      <c r="L10" s="322">
        <v>104.51027358057317</v>
      </c>
      <c r="M10" s="322">
        <v>112.69666512781474</v>
      </c>
      <c r="N10" s="322">
        <v>97.266073576835794</v>
      </c>
      <c r="O10" s="322">
        <v>101.3740697823857</v>
      </c>
      <c r="P10" s="322">
        <v>86.462775751262839</v>
      </c>
      <c r="Q10" s="322">
        <v>97.690357312999922</v>
      </c>
      <c r="R10" s="322"/>
      <c r="S10" s="1189" t="str">
        <f t="shared" si="0"/>
        <v>2018 Q2</v>
      </c>
      <c r="T10" s="322">
        <v>100.51517527289334</v>
      </c>
      <c r="U10" s="322">
        <v>100.27388982519301</v>
      </c>
      <c r="V10" s="322">
        <v>100.6027475733999</v>
      </c>
      <c r="W10" s="322">
        <v>100.51517527289334</v>
      </c>
      <c r="X10" s="322">
        <v>100.20982947699339</v>
      </c>
      <c r="Y10" s="322">
        <v>102.55970260712969</v>
      </c>
      <c r="Z10" s="322">
        <v>98.674248399178396</v>
      </c>
      <c r="AA10" s="322">
        <v>98.85767843010747</v>
      </c>
      <c r="AB10" s="322">
        <v>99.980898490611224</v>
      </c>
      <c r="AC10" s="322">
        <v>100</v>
      </c>
      <c r="AD10" s="322">
        <v>102.75248135320953</v>
      </c>
      <c r="AE10" s="322">
        <v>99.999999999999986</v>
      </c>
      <c r="AF10" s="322">
        <v>100</v>
      </c>
      <c r="AG10" s="322">
        <v>100.00000000000001</v>
      </c>
      <c r="AH10" s="322">
        <v>100</v>
      </c>
      <c r="AI10" s="322">
        <v>102.79680245054024</v>
      </c>
      <c r="AJ10" s="322"/>
      <c r="AK10" s="1189" t="str">
        <f t="shared" si="1"/>
        <v>2018 Q2</v>
      </c>
      <c r="AL10" s="322">
        <v>104.89618964677391</v>
      </c>
      <c r="AM10" s="322">
        <v>113.02946295392661</v>
      </c>
      <c r="AN10" s="322">
        <v>100.15182088119406</v>
      </c>
      <c r="AO10" s="322">
        <v>104.89618964677391</v>
      </c>
      <c r="AP10" s="322">
        <v>97.695666386591171</v>
      </c>
      <c r="AQ10" s="322">
        <v>109.37968166759215</v>
      </c>
      <c r="AR10" s="322">
        <v>99.767464677835591</v>
      </c>
      <c r="AS10" s="322">
        <v>117.64385851491699</v>
      </c>
      <c r="AT10" s="322">
        <v>99.521401809980134</v>
      </c>
      <c r="AU10" s="322">
        <v>100</v>
      </c>
      <c r="AV10" s="322">
        <v>107.44001202190925</v>
      </c>
      <c r="AW10" s="322">
        <v>129.23303064746545</v>
      </c>
      <c r="AX10" s="322">
        <v>94.781344803214139</v>
      </c>
      <c r="AY10" s="322">
        <v>103.49930347885629</v>
      </c>
      <c r="AZ10" s="322">
        <v>78.675688863771157</v>
      </c>
      <c r="BA10" s="322">
        <v>95.780938039504008</v>
      </c>
      <c r="BB10" s="322"/>
      <c r="BC10" s="1189" t="str">
        <f t="shared" si="2"/>
        <v>2018 Q2</v>
      </c>
      <c r="BD10" s="322">
        <v>100.92254238005869</v>
      </c>
      <c r="BE10" s="322">
        <v>101.74852142427757</v>
      </c>
      <c r="BF10" s="322">
        <v>100.6177111694177</v>
      </c>
      <c r="BG10" s="322">
        <v>100.92254238005869</v>
      </c>
      <c r="BH10" s="322">
        <v>99.886005328481716</v>
      </c>
      <c r="BI10" s="322">
        <v>101.86013125910188</v>
      </c>
      <c r="BJ10" s="322">
        <v>95.190657008062146</v>
      </c>
      <c r="BK10" s="322">
        <v>105.8170348727046</v>
      </c>
      <c r="BL10" s="322">
        <v>100.9221719944864</v>
      </c>
      <c r="BM10" s="322">
        <v>100</v>
      </c>
      <c r="BN10" s="322">
        <v>101.80139997896869</v>
      </c>
      <c r="BO10" s="322">
        <v>100.34276196912496</v>
      </c>
      <c r="BP10" s="322">
        <v>98.284968584504981</v>
      </c>
      <c r="BQ10" s="322">
        <v>100</v>
      </c>
      <c r="BR10" s="322">
        <v>104.83071727915009</v>
      </c>
      <c r="BS10" s="322">
        <v>99.075718185437182</v>
      </c>
      <c r="BT10" s="322"/>
      <c r="BU10" s="1189" t="str">
        <f t="shared" si="3"/>
        <v>2018 Q2</v>
      </c>
      <c r="BV10" s="322">
        <v>103.16015356664545</v>
      </c>
      <c r="BW10" s="322">
        <v>98.681912227600904</v>
      </c>
      <c r="BX10" s="322">
        <v>104.93770997550156</v>
      </c>
      <c r="BY10" s="322">
        <v>103.16015356664545</v>
      </c>
      <c r="BZ10" s="322">
        <v>99.975419685641739</v>
      </c>
      <c r="CA10" s="322">
        <v>117.04022829195966</v>
      </c>
      <c r="CB10" s="322">
        <v>104.63711547369631</v>
      </c>
      <c r="CC10" s="322">
        <v>97.971125160590461</v>
      </c>
      <c r="CD10" s="322">
        <v>103.98195179711153</v>
      </c>
      <c r="CE10" s="322">
        <v>100</v>
      </c>
      <c r="CF10" s="322">
        <v>99.973882067262522</v>
      </c>
      <c r="CG10" s="322">
        <v>100.96491677146459</v>
      </c>
      <c r="CH10" s="322">
        <v>101.28155813018093</v>
      </c>
      <c r="CI10" s="322">
        <v>100</v>
      </c>
      <c r="CJ10" s="322">
        <v>95.370304278594091</v>
      </c>
      <c r="CK10" s="322">
        <v>98.457802025727474</v>
      </c>
      <c r="CL10" s="322"/>
    </row>
    <row r="11" spans="1:90" s="8" customFormat="1" ht="12.75" customHeight="1" x14ac:dyDescent="0.2">
      <c r="A11" s="1189" t="s">
        <v>997</v>
      </c>
      <c r="B11" s="322">
        <v>102.97669998605777</v>
      </c>
      <c r="C11" s="322">
        <v>106.46100857328018</v>
      </c>
      <c r="D11" s="322">
        <v>101.35268864236572</v>
      </c>
      <c r="E11" s="322">
        <v>102.97669998605777</v>
      </c>
      <c r="F11" s="322">
        <v>99.296494917918608</v>
      </c>
      <c r="G11" s="322">
        <v>111.44741037931975</v>
      </c>
      <c r="H11" s="322">
        <v>99.535260756244597</v>
      </c>
      <c r="I11" s="322">
        <v>108.52250559198627</v>
      </c>
      <c r="J11" s="322">
        <v>100.7746374235316</v>
      </c>
      <c r="K11" s="322">
        <v>93.642159727102708</v>
      </c>
      <c r="L11" s="322">
        <v>104.08855124031307</v>
      </c>
      <c r="M11" s="322">
        <v>113.06077057115222</v>
      </c>
      <c r="N11" s="322">
        <v>97.128771348219487</v>
      </c>
      <c r="O11" s="322">
        <v>98.885062248855519</v>
      </c>
      <c r="P11" s="322">
        <v>86.462775751262839</v>
      </c>
      <c r="Q11" s="322">
        <v>96.768313768589366</v>
      </c>
      <c r="R11" s="323"/>
      <c r="S11" s="1189" t="str">
        <f t="shared" si="0"/>
        <v>2018 Q3</v>
      </c>
      <c r="T11" s="322">
        <v>100.55714407583362</v>
      </c>
      <c r="U11" s="322">
        <v>100.27388982519301</v>
      </c>
      <c r="V11" s="322">
        <v>100.65994856153002</v>
      </c>
      <c r="W11" s="322">
        <v>100.55714407583362</v>
      </c>
      <c r="X11" s="322">
        <v>100.29649913867799</v>
      </c>
      <c r="Y11" s="322">
        <v>102.55970260712969</v>
      </c>
      <c r="Z11" s="322">
        <v>98.635260242906725</v>
      </c>
      <c r="AA11" s="322">
        <v>98.85767843010747</v>
      </c>
      <c r="AB11" s="322">
        <v>99.980898490611224</v>
      </c>
      <c r="AC11" s="322">
        <v>100</v>
      </c>
      <c r="AD11" s="322">
        <v>102.75248135320953</v>
      </c>
      <c r="AE11" s="322">
        <v>99.999999999999986</v>
      </c>
      <c r="AF11" s="322">
        <v>100</v>
      </c>
      <c r="AG11" s="322">
        <v>100.00000000000001</v>
      </c>
      <c r="AH11" s="322">
        <v>100</v>
      </c>
      <c r="AI11" s="322">
        <v>102.79680245054024</v>
      </c>
      <c r="AJ11" s="323"/>
      <c r="AK11" s="1189" t="str">
        <f t="shared" si="1"/>
        <v>2018 Q3</v>
      </c>
      <c r="AL11" s="322">
        <v>104.15289721615889</v>
      </c>
      <c r="AM11" s="322">
        <v>110.48741189116936</v>
      </c>
      <c r="AN11" s="322">
        <v>100.45779532614905</v>
      </c>
      <c r="AO11" s="322">
        <v>104.15289721615889</v>
      </c>
      <c r="AP11" s="322">
        <v>97.682807806849127</v>
      </c>
      <c r="AQ11" s="322">
        <v>110.17617668265974</v>
      </c>
      <c r="AR11" s="322">
        <v>99.909480545098759</v>
      </c>
      <c r="AS11" s="322">
        <v>113.45630877793236</v>
      </c>
      <c r="AT11" s="322">
        <v>99.99422589308864</v>
      </c>
      <c r="AU11" s="322">
        <v>100</v>
      </c>
      <c r="AV11" s="322">
        <v>106.66346149620887</v>
      </c>
      <c r="AW11" s="322">
        <v>130.08959478952428</v>
      </c>
      <c r="AX11" s="322">
        <v>94.405841609545107</v>
      </c>
      <c r="AY11" s="322">
        <v>97.160620514837106</v>
      </c>
      <c r="AZ11" s="322">
        <v>78.675688863771157</v>
      </c>
      <c r="BA11" s="322">
        <v>94.079989132641856</v>
      </c>
      <c r="BB11" s="323"/>
      <c r="BC11" s="1189" t="str">
        <f t="shared" si="2"/>
        <v>2018 Q3</v>
      </c>
      <c r="BD11" s="322">
        <v>101.91858233385302</v>
      </c>
      <c r="BE11" s="322">
        <v>103.66651382216476</v>
      </c>
      <c r="BF11" s="322">
        <v>101.27350050589529</v>
      </c>
      <c r="BG11" s="322">
        <v>101.91858233385302</v>
      </c>
      <c r="BH11" s="322">
        <v>100.64936441571916</v>
      </c>
      <c r="BI11" s="322">
        <v>108.52324326197576</v>
      </c>
      <c r="BJ11" s="322">
        <v>97.0163562159929</v>
      </c>
      <c r="BK11" s="322">
        <v>107.5310937536206</v>
      </c>
      <c r="BL11" s="322">
        <v>101.05711594211475</v>
      </c>
      <c r="BM11" s="322">
        <v>100</v>
      </c>
      <c r="BN11" s="322">
        <v>101.72696688607178</v>
      </c>
      <c r="BO11" s="322">
        <v>100.34276196912496</v>
      </c>
      <c r="BP11" s="322">
        <v>98.378712836127704</v>
      </c>
      <c r="BQ11" s="322">
        <v>100</v>
      </c>
      <c r="BR11" s="322">
        <v>104.83071727915009</v>
      </c>
      <c r="BS11" s="322">
        <v>98.726730489591858</v>
      </c>
      <c r="BT11" s="323"/>
      <c r="BU11" s="1189" t="str">
        <f t="shared" si="3"/>
        <v>2018 Q3</v>
      </c>
      <c r="BV11" s="322">
        <v>102.78440400749886</v>
      </c>
      <c r="BW11" s="322">
        <v>98.681912227600904</v>
      </c>
      <c r="BX11" s="322">
        <v>104.41281346637648</v>
      </c>
      <c r="BY11" s="322">
        <v>102.78440400749886</v>
      </c>
      <c r="BZ11" s="322">
        <v>99.972021237724178</v>
      </c>
      <c r="CA11" s="322">
        <v>117.04022829195966</v>
      </c>
      <c r="CB11" s="322">
        <v>104.63711547369631</v>
      </c>
      <c r="CC11" s="322">
        <v>97.85215818108675</v>
      </c>
      <c r="CD11" s="322">
        <v>103.98195179711153</v>
      </c>
      <c r="CE11" s="322">
        <v>50</v>
      </c>
      <c r="CF11" s="322">
        <v>99.973882067262522</v>
      </c>
      <c r="CG11" s="322">
        <v>100.96491677146459</v>
      </c>
      <c r="CH11" s="322">
        <v>101.28155813018093</v>
      </c>
      <c r="CI11" s="322">
        <v>100</v>
      </c>
      <c r="CJ11" s="322">
        <v>95.370304278594091</v>
      </c>
      <c r="CK11" s="322">
        <v>98.457802025727474</v>
      </c>
      <c r="CL11" s="323"/>
    </row>
    <row r="12" spans="1:90" x14ac:dyDescent="0.2">
      <c r="A12" s="1189" t="s">
        <v>998</v>
      </c>
      <c r="B12" s="322">
        <v>103.69732529256711</v>
      </c>
      <c r="C12" s="322">
        <v>106.10252919788621</v>
      </c>
      <c r="D12" s="322">
        <v>102.57627693294282</v>
      </c>
      <c r="E12" s="322">
        <v>103.69732529256711</v>
      </c>
      <c r="F12" s="322">
        <v>100.27994826593495</v>
      </c>
      <c r="G12" s="322">
        <v>109.75802034746712</v>
      </c>
      <c r="H12" s="322">
        <v>99.088489219535688</v>
      </c>
      <c r="I12" s="322">
        <v>109.87825799469677</v>
      </c>
      <c r="J12" s="322">
        <v>101.31990222829342</v>
      </c>
      <c r="K12" s="322">
        <v>93.642159727102708</v>
      </c>
      <c r="L12" s="322">
        <v>106.00924557809145</v>
      </c>
      <c r="M12" s="322">
        <v>113.06077057115222</v>
      </c>
      <c r="N12" s="322">
        <v>97.575562950135577</v>
      </c>
      <c r="O12" s="322">
        <v>98.885062248855519</v>
      </c>
      <c r="P12" s="322">
        <v>86.688851631035433</v>
      </c>
      <c r="Q12" s="322">
        <v>96.762922135593499</v>
      </c>
      <c r="R12" s="322"/>
      <c r="S12" s="1189" t="str">
        <f t="shared" si="0"/>
        <v>2018 Q4</v>
      </c>
      <c r="T12" s="322">
        <v>100.44027139169164</v>
      </c>
      <c r="U12" s="322">
        <v>100.15054716745313</v>
      </c>
      <c r="V12" s="322">
        <v>100.54542409389916</v>
      </c>
      <c r="W12" s="322">
        <v>100.44027139169164</v>
      </c>
      <c r="X12" s="322">
        <v>100.08996804078589</v>
      </c>
      <c r="Y12" s="322">
        <v>102.55970260712969</v>
      </c>
      <c r="Z12" s="322">
        <v>98.099462451486716</v>
      </c>
      <c r="AA12" s="322">
        <v>98.85767843010747</v>
      </c>
      <c r="AB12" s="322">
        <v>99.980898490611224</v>
      </c>
      <c r="AC12" s="322">
        <v>100</v>
      </c>
      <c r="AD12" s="322">
        <v>102.75248135320953</v>
      </c>
      <c r="AE12" s="322">
        <v>99.999999999999986</v>
      </c>
      <c r="AF12" s="322">
        <v>100</v>
      </c>
      <c r="AG12" s="322">
        <v>100.00000000000001</v>
      </c>
      <c r="AH12" s="322">
        <v>100</v>
      </c>
      <c r="AI12" s="322">
        <v>102.79680245054024</v>
      </c>
      <c r="AJ12" s="322"/>
      <c r="AK12" s="1189" t="str">
        <f t="shared" si="1"/>
        <v>2018 Q4</v>
      </c>
      <c r="AL12" s="322">
        <v>104.22156425114316</v>
      </c>
      <c r="AM12" s="322">
        <v>110.53020011517464</v>
      </c>
      <c r="AN12" s="322">
        <v>100.54155820481913</v>
      </c>
      <c r="AO12" s="322">
        <v>104.22156425114316</v>
      </c>
      <c r="AP12" s="322">
        <v>97.08676612288707</v>
      </c>
      <c r="AQ12" s="322">
        <v>110.17617668265974</v>
      </c>
      <c r="AR12" s="322">
        <v>99.684213771745803</v>
      </c>
      <c r="AS12" s="322">
        <v>114.11955799541849</v>
      </c>
      <c r="AT12" s="322">
        <v>100.86920102854204</v>
      </c>
      <c r="AU12" s="322">
        <v>100</v>
      </c>
      <c r="AV12" s="322">
        <v>107.78109317887932</v>
      </c>
      <c r="AW12" s="322">
        <v>130.08959478952428</v>
      </c>
      <c r="AX12" s="322">
        <v>93.726104574379789</v>
      </c>
      <c r="AY12" s="322">
        <v>97.160620514837106</v>
      </c>
      <c r="AZ12" s="322">
        <v>78.675688863771157</v>
      </c>
      <c r="BA12" s="322">
        <v>94.389648758677026</v>
      </c>
      <c r="BB12" s="322"/>
      <c r="BC12" s="1189" t="str">
        <f t="shared" si="2"/>
        <v>2018 Q4</v>
      </c>
      <c r="BD12" s="322">
        <v>104.44107201041189</v>
      </c>
      <c r="BE12" s="322">
        <v>103.04114621420042</v>
      </c>
      <c r="BF12" s="322">
        <v>104.95772080223468</v>
      </c>
      <c r="BG12" s="322">
        <v>104.44107201041189</v>
      </c>
      <c r="BH12" s="322">
        <v>103.70743223046509</v>
      </c>
      <c r="BI12" s="322">
        <v>111.09890857674196</v>
      </c>
      <c r="BJ12" s="322">
        <v>95.886857101702674</v>
      </c>
      <c r="BK12" s="322">
        <v>111.65913086656016</v>
      </c>
      <c r="BL12" s="322">
        <v>101.23540004930672</v>
      </c>
      <c r="BM12" s="322">
        <v>100</v>
      </c>
      <c r="BN12" s="322">
        <v>103.4713117633229</v>
      </c>
      <c r="BO12" s="322">
        <v>100.34276196912496</v>
      </c>
      <c r="BP12" s="322">
        <v>100.38007957042423</v>
      </c>
      <c r="BQ12" s="322">
        <v>100</v>
      </c>
      <c r="BR12" s="322">
        <v>104.83071727915009</v>
      </c>
      <c r="BS12" s="322">
        <v>98.748244040834493</v>
      </c>
      <c r="BT12" s="322"/>
      <c r="BU12" s="1189" t="str">
        <f t="shared" si="3"/>
        <v>2018 Q4</v>
      </c>
      <c r="BV12" s="322">
        <v>102.54707184520839</v>
      </c>
      <c r="BW12" s="322">
        <v>97.050635014457015</v>
      </c>
      <c r="BX12" s="322">
        <v>104.72878242636692</v>
      </c>
      <c r="BY12" s="322">
        <v>102.54707184520839</v>
      </c>
      <c r="BZ12" s="322">
        <v>101.20592182372349</v>
      </c>
      <c r="CA12" s="322">
        <v>109.72160505357482</v>
      </c>
      <c r="CB12" s="322">
        <v>104.97069801193103</v>
      </c>
      <c r="CC12" s="322">
        <v>96.743623322012169</v>
      </c>
      <c r="CD12" s="322">
        <v>104.55287189330572</v>
      </c>
      <c r="CE12" s="322">
        <v>50</v>
      </c>
      <c r="CF12" s="322">
        <v>105.30859529963961</v>
      </c>
      <c r="CG12" s="322">
        <v>100.96491677146459</v>
      </c>
      <c r="CH12" s="322">
        <v>102.13414087194475</v>
      </c>
      <c r="CI12" s="322">
        <v>100</v>
      </c>
      <c r="CJ12" s="322">
        <v>96.673831799020306</v>
      </c>
      <c r="CK12" s="322">
        <v>97.398952791840628</v>
      </c>
      <c r="CL12" s="322"/>
    </row>
    <row r="13" spans="1:90" hidden="1" outlineLevel="1" x14ac:dyDescent="0.2">
      <c r="A13" s="1189" t="s">
        <v>999</v>
      </c>
      <c r="B13" s="322">
        <v>0</v>
      </c>
      <c r="C13" s="322">
        <v>0</v>
      </c>
      <c r="D13" s="322">
        <v>0</v>
      </c>
      <c r="E13" s="322">
        <v>0</v>
      </c>
      <c r="F13" s="322">
        <v>0</v>
      </c>
      <c r="G13" s="322">
        <v>0</v>
      </c>
      <c r="H13" s="322">
        <v>0</v>
      </c>
      <c r="I13" s="322">
        <v>0</v>
      </c>
      <c r="J13" s="322">
        <v>0</v>
      </c>
      <c r="K13" s="322">
        <v>0</v>
      </c>
      <c r="L13" s="322">
        <v>0</v>
      </c>
      <c r="M13" s="322">
        <v>0</v>
      </c>
      <c r="N13" s="322">
        <v>0</v>
      </c>
      <c r="O13" s="322">
        <v>0</v>
      </c>
      <c r="P13" s="322">
        <v>0</v>
      </c>
      <c r="Q13" s="322">
        <v>0</v>
      </c>
      <c r="R13" s="322"/>
      <c r="S13" s="1189" t="str">
        <f t="shared" si="0"/>
        <v>2019 Q1</v>
      </c>
      <c r="T13" s="322">
        <v>0</v>
      </c>
      <c r="U13" s="322">
        <v>0</v>
      </c>
      <c r="V13" s="322">
        <v>0</v>
      </c>
      <c r="W13" s="322">
        <v>0</v>
      </c>
      <c r="X13" s="322">
        <v>0</v>
      </c>
      <c r="Y13" s="322">
        <v>0</v>
      </c>
      <c r="Z13" s="322">
        <v>0</v>
      </c>
      <c r="AA13" s="322">
        <v>0</v>
      </c>
      <c r="AB13" s="322">
        <v>0</v>
      </c>
      <c r="AC13" s="322">
        <v>0</v>
      </c>
      <c r="AD13" s="322">
        <v>0</v>
      </c>
      <c r="AE13" s="322">
        <v>0</v>
      </c>
      <c r="AF13" s="322">
        <v>0</v>
      </c>
      <c r="AG13" s="322">
        <v>0</v>
      </c>
      <c r="AH13" s="322">
        <v>0</v>
      </c>
      <c r="AI13" s="322">
        <v>0</v>
      </c>
      <c r="AJ13" s="322"/>
      <c r="AK13" s="1189" t="str">
        <f t="shared" si="1"/>
        <v>2019 Q1</v>
      </c>
      <c r="AL13" s="322">
        <v>0</v>
      </c>
      <c r="AM13" s="322">
        <v>0</v>
      </c>
      <c r="AN13" s="322">
        <v>0</v>
      </c>
      <c r="AO13" s="322">
        <v>0</v>
      </c>
      <c r="AP13" s="322">
        <v>0</v>
      </c>
      <c r="AQ13" s="322">
        <v>0</v>
      </c>
      <c r="AR13" s="322">
        <v>0</v>
      </c>
      <c r="AS13" s="322">
        <v>0</v>
      </c>
      <c r="AT13" s="322">
        <v>0</v>
      </c>
      <c r="AU13" s="322">
        <v>0</v>
      </c>
      <c r="AV13" s="322">
        <v>0</v>
      </c>
      <c r="AW13" s="322">
        <v>0</v>
      </c>
      <c r="AX13" s="322">
        <v>0</v>
      </c>
      <c r="AY13" s="322">
        <v>0</v>
      </c>
      <c r="AZ13" s="322">
        <v>0</v>
      </c>
      <c r="BA13" s="322">
        <v>0</v>
      </c>
      <c r="BB13" s="322"/>
      <c r="BC13" s="1189" t="str">
        <f t="shared" si="2"/>
        <v>2019 Q1</v>
      </c>
      <c r="BD13" s="322">
        <v>0</v>
      </c>
      <c r="BE13" s="322">
        <v>0</v>
      </c>
      <c r="BF13" s="322">
        <v>0</v>
      </c>
      <c r="BG13" s="322">
        <v>0</v>
      </c>
      <c r="BH13" s="322">
        <v>0</v>
      </c>
      <c r="BI13" s="322">
        <v>0</v>
      </c>
      <c r="BJ13" s="322">
        <v>0</v>
      </c>
      <c r="BK13" s="322">
        <v>0</v>
      </c>
      <c r="BL13" s="322">
        <v>0</v>
      </c>
      <c r="BM13" s="322">
        <v>0</v>
      </c>
      <c r="BN13" s="322">
        <v>0</v>
      </c>
      <c r="BO13" s="322">
        <v>0</v>
      </c>
      <c r="BP13" s="322">
        <v>0</v>
      </c>
      <c r="BQ13" s="322">
        <v>0</v>
      </c>
      <c r="BR13" s="322">
        <v>0</v>
      </c>
      <c r="BS13" s="322">
        <v>0</v>
      </c>
      <c r="BT13" s="322"/>
      <c r="BU13" s="1189" t="str">
        <f t="shared" si="3"/>
        <v>2019 Q1</v>
      </c>
      <c r="BV13" s="322">
        <v>0</v>
      </c>
      <c r="BW13" s="322">
        <v>0</v>
      </c>
      <c r="BX13" s="322">
        <v>0</v>
      </c>
      <c r="BY13" s="322">
        <v>0</v>
      </c>
      <c r="BZ13" s="322">
        <v>0</v>
      </c>
      <c r="CA13" s="322">
        <v>0</v>
      </c>
      <c r="CB13" s="322">
        <v>0</v>
      </c>
      <c r="CC13" s="322">
        <v>0</v>
      </c>
      <c r="CD13" s="322">
        <v>0</v>
      </c>
      <c r="CE13" s="322">
        <v>0</v>
      </c>
      <c r="CF13" s="322">
        <v>0</v>
      </c>
      <c r="CG13" s="322">
        <v>0</v>
      </c>
      <c r="CH13" s="322">
        <v>0</v>
      </c>
      <c r="CI13" s="322">
        <v>0</v>
      </c>
      <c r="CJ13" s="322">
        <v>0</v>
      </c>
      <c r="CK13" s="322">
        <v>0</v>
      </c>
      <c r="CL13" s="322"/>
    </row>
    <row r="14" spans="1:90" hidden="1" outlineLevel="1" x14ac:dyDescent="0.2">
      <c r="A14" s="1189" t="s">
        <v>1000</v>
      </c>
      <c r="B14" s="322">
        <v>0</v>
      </c>
      <c r="C14" s="322">
        <v>0</v>
      </c>
      <c r="D14" s="322">
        <v>0</v>
      </c>
      <c r="E14" s="322">
        <v>0</v>
      </c>
      <c r="F14" s="322">
        <v>0</v>
      </c>
      <c r="G14" s="322">
        <v>0</v>
      </c>
      <c r="H14" s="322">
        <v>0</v>
      </c>
      <c r="I14" s="322">
        <v>0</v>
      </c>
      <c r="J14" s="322">
        <v>0</v>
      </c>
      <c r="K14" s="322">
        <v>0</v>
      </c>
      <c r="L14" s="322">
        <v>0</v>
      </c>
      <c r="M14" s="322">
        <v>0</v>
      </c>
      <c r="N14" s="322">
        <v>0</v>
      </c>
      <c r="O14" s="322">
        <v>0</v>
      </c>
      <c r="P14" s="322">
        <v>0</v>
      </c>
      <c r="Q14" s="322">
        <v>0</v>
      </c>
      <c r="R14" s="322"/>
      <c r="S14" s="1189" t="str">
        <f t="shared" si="0"/>
        <v>2019 Q2</v>
      </c>
      <c r="T14" s="322">
        <v>0</v>
      </c>
      <c r="U14" s="322">
        <v>0</v>
      </c>
      <c r="V14" s="322">
        <v>0</v>
      </c>
      <c r="W14" s="322">
        <v>0</v>
      </c>
      <c r="X14" s="322">
        <v>0</v>
      </c>
      <c r="Y14" s="322">
        <v>0</v>
      </c>
      <c r="Z14" s="322">
        <v>0</v>
      </c>
      <c r="AA14" s="322">
        <v>0</v>
      </c>
      <c r="AB14" s="322">
        <v>0</v>
      </c>
      <c r="AC14" s="322">
        <v>0</v>
      </c>
      <c r="AD14" s="322">
        <v>0</v>
      </c>
      <c r="AE14" s="322">
        <v>0</v>
      </c>
      <c r="AF14" s="322">
        <v>0</v>
      </c>
      <c r="AG14" s="322">
        <v>0</v>
      </c>
      <c r="AH14" s="322">
        <v>0</v>
      </c>
      <c r="AI14" s="322">
        <v>0</v>
      </c>
      <c r="AJ14" s="322"/>
      <c r="AK14" s="1189" t="str">
        <f t="shared" si="1"/>
        <v>2019 Q2</v>
      </c>
      <c r="AL14" s="322">
        <v>0</v>
      </c>
      <c r="AM14" s="322">
        <v>0</v>
      </c>
      <c r="AN14" s="322">
        <v>0</v>
      </c>
      <c r="AO14" s="322">
        <v>0</v>
      </c>
      <c r="AP14" s="322">
        <v>0</v>
      </c>
      <c r="AQ14" s="322">
        <v>0</v>
      </c>
      <c r="AR14" s="322">
        <v>0</v>
      </c>
      <c r="AS14" s="322">
        <v>0</v>
      </c>
      <c r="AT14" s="322">
        <v>0</v>
      </c>
      <c r="AU14" s="322">
        <v>0</v>
      </c>
      <c r="AV14" s="322">
        <v>0</v>
      </c>
      <c r="AW14" s="322">
        <v>0</v>
      </c>
      <c r="AX14" s="322">
        <v>0</v>
      </c>
      <c r="AY14" s="322">
        <v>0</v>
      </c>
      <c r="AZ14" s="322">
        <v>0</v>
      </c>
      <c r="BA14" s="322">
        <v>0</v>
      </c>
      <c r="BB14" s="322"/>
      <c r="BC14" s="1189" t="str">
        <f t="shared" si="2"/>
        <v>2019 Q2</v>
      </c>
      <c r="BD14" s="322">
        <v>0</v>
      </c>
      <c r="BE14" s="322">
        <v>0</v>
      </c>
      <c r="BF14" s="322">
        <v>0</v>
      </c>
      <c r="BG14" s="322">
        <v>0</v>
      </c>
      <c r="BH14" s="322">
        <v>0</v>
      </c>
      <c r="BI14" s="322">
        <v>0</v>
      </c>
      <c r="BJ14" s="322">
        <v>0</v>
      </c>
      <c r="BK14" s="322">
        <v>0</v>
      </c>
      <c r="BL14" s="322">
        <v>0</v>
      </c>
      <c r="BM14" s="322">
        <v>0</v>
      </c>
      <c r="BN14" s="322">
        <v>0</v>
      </c>
      <c r="BO14" s="322">
        <v>0</v>
      </c>
      <c r="BP14" s="322">
        <v>0</v>
      </c>
      <c r="BQ14" s="322">
        <v>0</v>
      </c>
      <c r="BR14" s="322">
        <v>0</v>
      </c>
      <c r="BS14" s="322">
        <v>0</v>
      </c>
      <c r="BT14" s="322"/>
      <c r="BU14" s="1189" t="str">
        <f t="shared" si="3"/>
        <v>2019 Q2</v>
      </c>
      <c r="BV14" s="322">
        <v>0</v>
      </c>
      <c r="BW14" s="322">
        <v>0</v>
      </c>
      <c r="BX14" s="322">
        <v>0</v>
      </c>
      <c r="BY14" s="322">
        <v>0</v>
      </c>
      <c r="BZ14" s="322">
        <v>0</v>
      </c>
      <c r="CA14" s="322">
        <v>0</v>
      </c>
      <c r="CB14" s="322">
        <v>0</v>
      </c>
      <c r="CC14" s="322">
        <v>0</v>
      </c>
      <c r="CD14" s="322">
        <v>0</v>
      </c>
      <c r="CE14" s="322">
        <v>0</v>
      </c>
      <c r="CF14" s="322">
        <v>0</v>
      </c>
      <c r="CG14" s="322">
        <v>0</v>
      </c>
      <c r="CH14" s="322">
        <v>0</v>
      </c>
      <c r="CI14" s="322">
        <v>0</v>
      </c>
      <c r="CJ14" s="322">
        <v>0</v>
      </c>
      <c r="CK14" s="322">
        <v>0</v>
      </c>
      <c r="CL14" s="322"/>
    </row>
    <row r="15" spans="1:90" hidden="1" outlineLevel="1" x14ac:dyDescent="0.2">
      <c r="A15" s="1189" t="s">
        <v>1001</v>
      </c>
      <c r="B15" s="322">
        <v>0</v>
      </c>
      <c r="C15" s="322">
        <v>0</v>
      </c>
      <c r="D15" s="322">
        <v>0</v>
      </c>
      <c r="E15" s="322">
        <v>0</v>
      </c>
      <c r="F15" s="322">
        <v>0</v>
      </c>
      <c r="G15" s="322">
        <v>0</v>
      </c>
      <c r="H15" s="322">
        <v>0</v>
      </c>
      <c r="I15" s="322">
        <v>0</v>
      </c>
      <c r="J15" s="322">
        <v>0</v>
      </c>
      <c r="K15" s="322">
        <v>0</v>
      </c>
      <c r="L15" s="322">
        <v>0</v>
      </c>
      <c r="M15" s="322">
        <v>0</v>
      </c>
      <c r="N15" s="322">
        <v>0</v>
      </c>
      <c r="O15" s="322">
        <v>0</v>
      </c>
      <c r="P15" s="322">
        <v>0</v>
      </c>
      <c r="Q15" s="322">
        <v>0</v>
      </c>
      <c r="R15" s="322"/>
      <c r="S15" s="1189" t="str">
        <f t="shared" si="0"/>
        <v>2019 Q3</v>
      </c>
      <c r="T15" s="322">
        <v>0</v>
      </c>
      <c r="U15" s="322">
        <v>0</v>
      </c>
      <c r="V15" s="322">
        <v>0</v>
      </c>
      <c r="W15" s="322">
        <v>0</v>
      </c>
      <c r="X15" s="322">
        <v>0</v>
      </c>
      <c r="Y15" s="322">
        <v>0</v>
      </c>
      <c r="Z15" s="322">
        <v>0</v>
      </c>
      <c r="AA15" s="322">
        <v>0</v>
      </c>
      <c r="AB15" s="322">
        <v>0</v>
      </c>
      <c r="AC15" s="322">
        <v>0</v>
      </c>
      <c r="AD15" s="322">
        <v>0</v>
      </c>
      <c r="AE15" s="322">
        <v>0</v>
      </c>
      <c r="AF15" s="322">
        <v>0</v>
      </c>
      <c r="AG15" s="322">
        <v>0</v>
      </c>
      <c r="AH15" s="322">
        <v>0</v>
      </c>
      <c r="AI15" s="322">
        <v>0</v>
      </c>
      <c r="AJ15" s="322"/>
      <c r="AK15" s="1189" t="str">
        <f t="shared" si="1"/>
        <v>2019 Q3</v>
      </c>
      <c r="AL15" s="322">
        <v>0</v>
      </c>
      <c r="AM15" s="322">
        <v>0</v>
      </c>
      <c r="AN15" s="322">
        <v>0</v>
      </c>
      <c r="AO15" s="322">
        <v>0</v>
      </c>
      <c r="AP15" s="322">
        <v>0</v>
      </c>
      <c r="AQ15" s="322">
        <v>0</v>
      </c>
      <c r="AR15" s="322">
        <v>0</v>
      </c>
      <c r="AS15" s="322">
        <v>0</v>
      </c>
      <c r="AT15" s="322">
        <v>0</v>
      </c>
      <c r="AU15" s="322">
        <v>0</v>
      </c>
      <c r="AV15" s="322">
        <v>0</v>
      </c>
      <c r="AW15" s="322">
        <v>0</v>
      </c>
      <c r="AX15" s="322">
        <v>0</v>
      </c>
      <c r="AY15" s="322">
        <v>0</v>
      </c>
      <c r="AZ15" s="322">
        <v>0</v>
      </c>
      <c r="BA15" s="322">
        <v>0</v>
      </c>
      <c r="BB15" s="322"/>
      <c r="BC15" s="1189" t="str">
        <f t="shared" si="2"/>
        <v>2019 Q3</v>
      </c>
      <c r="BD15" s="322">
        <v>0</v>
      </c>
      <c r="BE15" s="322">
        <v>0</v>
      </c>
      <c r="BF15" s="322">
        <v>0</v>
      </c>
      <c r="BG15" s="322">
        <v>0</v>
      </c>
      <c r="BH15" s="322">
        <v>0</v>
      </c>
      <c r="BI15" s="322">
        <v>0</v>
      </c>
      <c r="BJ15" s="322">
        <v>0</v>
      </c>
      <c r="BK15" s="322">
        <v>0</v>
      </c>
      <c r="BL15" s="322">
        <v>0</v>
      </c>
      <c r="BM15" s="322">
        <v>0</v>
      </c>
      <c r="BN15" s="322">
        <v>0</v>
      </c>
      <c r="BO15" s="322">
        <v>0</v>
      </c>
      <c r="BP15" s="322">
        <v>0</v>
      </c>
      <c r="BQ15" s="322">
        <v>0</v>
      </c>
      <c r="BR15" s="322">
        <v>0</v>
      </c>
      <c r="BS15" s="322">
        <v>0</v>
      </c>
      <c r="BT15" s="322"/>
      <c r="BU15" s="1189" t="str">
        <f t="shared" si="3"/>
        <v>2019 Q3</v>
      </c>
      <c r="BV15" s="322">
        <v>0</v>
      </c>
      <c r="BW15" s="322">
        <v>0</v>
      </c>
      <c r="BX15" s="322">
        <v>0</v>
      </c>
      <c r="BY15" s="322">
        <v>0</v>
      </c>
      <c r="BZ15" s="322">
        <v>0</v>
      </c>
      <c r="CA15" s="322">
        <v>0</v>
      </c>
      <c r="CB15" s="322">
        <v>0</v>
      </c>
      <c r="CC15" s="322">
        <v>0</v>
      </c>
      <c r="CD15" s="322">
        <v>0</v>
      </c>
      <c r="CE15" s="322">
        <v>0</v>
      </c>
      <c r="CF15" s="322">
        <v>0</v>
      </c>
      <c r="CG15" s="322">
        <v>0</v>
      </c>
      <c r="CH15" s="322">
        <v>0</v>
      </c>
      <c r="CI15" s="322">
        <v>0</v>
      </c>
      <c r="CJ15" s="322">
        <v>0</v>
      </c>
      <c r="CK15" s="322">
        <v>0</v>
      </c>
      <c r="CL15" s="322"/>
    </row>
    <row r="16" spans="1:90" hidden="1" outlineLevel="1" x14ac:dyDescent="0.2">
      <c r="A16" s="1189" t="s">
        <v>1002</v>
      </c>
      <c r="B16" s="322">
        <v>0</v>
      </c>
      <c r="C16" s="322">
        <v>0</v>
      </c>
      <c r="D16" s="322">
        <v>0</v>
      </c>
      <c r="E16" s="322">
        <v>0</v>
      </c>
      <c r="F16" s="322">
        <v>0</v>
      </c>
      <c r="G16" s="322">
        <v>0</v>
      </c>
      <c r="H16" s="322">
        <v>0</v>
      </c>
      <c r="I16" s="322">
        <v>0</v>
      </c>
      <c r="J16" s="322">
        <v>0</v>
      </c>
      <c r="K16" s="322">
        <v>0</v>
      </c>
      <c r="L16" s="322">
        <v>0</v>
      </c>
      <c r="M16" s="322">
        <v>0</v>
      </c>
      <c r="N16" s="322">
        <v>0</v>
      </c>
      <c r="O16" s="322">
        <v>0</v>
      </c>
      <c r="P16" s="322">
        <v>0</v>
      </c>
      <c r="Q16" s="322">
        <v>0</v>
      </c>
      <c r="R16" s="322"/>
      <c r="S16" s="1189" t="str">
        <f t="shared" si="0"/>
        <v>2019 Q4</v>
      </c>
      <c r="T16" s="322">
        <v>0</v>
      </c>
      <c r="U16" s="322">
        <v>0</v>
      </c>
      <c r="V16" s="322">
        <v>0</v>
      </c>
      <c r="W16" s="322">
        <v>0</v>
      </c>
      <c r="X16" s="322">
        <v>0</v>
      </c>
      <c r="Y16" s="322">
        <v>0</v>
      </c>
      <c r="Z16" s="322">
        <v>0</v>
      </c>
      <c r="AA16" s="322">
        <v>0</v>
      </c>
      <c r="AB16" s="322">
        <v>0</v>
      </c>
      <c r="AC16" s="322">
        <v>0</v>
      </c>
      <c r="AD16" s="322">
        <v>0</v>
      </c>
      <c r="AE16" s="322">
        <v>0</v>
      </c>
      <c r="AF16" s="322">
        <v>0</v>
      </c>
      <c r="AG16" s="322">
        <v>0</v>
      </c>
      <c r="AH16" s="322">
        <v>0</v>
      </c>
      <c r="AI16" s="322">
        <v>0</v>
      </c>
      <c r="AJ16" s="322"/>
      <c r="AK16" s="1189" t="str">
        <f t="shared" si="1"/>
        <v>2019 Q4</v>
      </c>
      <c r="AL16" s="322">
        <v>0</v>
      </c>
      <c r="AM16" s="322">
        <v>0</v>
      </c>
      <c r="AN16" s="322">
        <v>0</v>
      </c>
      <c r="AO16" s="322">
        <v>0</v>
      </c>
      <c r="AP16" s="322">
        <v>0</v>
      </c>
      <c r="AQ16" s="322">
        <v>0</v>
      </c>
      <c r="AR16" s="322">
        <v>0</v>
      </c>
      <c r="AS16" s="322">
        <v>0</v>
      </c>
      <c r="AT16" s="322">
        <v>0</v>
      </c>
      <c r="AU16" s="322">
        <v>0</v>
      </c>
      <c r="AV16" s="322">
        <v>0</v>
      </c>
      <c r="AW16" s="322">
        <v>0</v>
      </c>
      <c r="AX16" s="322">
        <v>0</v>
      </c>
      <c r="AY16" s="322">
        <v>0</v>
      </c>
      <c r="AZ16" s="322">
        <v>0</v>
      </c>
      <c r="BA16" s="322">
        <v>0</v>
      </c>
      <c r="BB16" s="322"/>
      <c r="BC16" s="1189" t="str">
        <f t="shared" si="2"/>
        <v>2019 Q4</v>
      </c>
      <c r="BD16" s="322">
        <v>0</v>
      </c>
      <c r="BE16" s="322">
        <v>0</v>
      </c>
      <c r="BF16" s="322">
        <v>0</v>
      </c>
      <c r="BG16" s="322">
        <v>0</v>
      </c>
      <c r="BH16" s="322">
        <v>0</v>
      </c>
      <c r="BI16" s="322">
        <v>0</v>
      </c>
      <c r="BJ16" s="322">
        <v>0</v>
      </c>
      <c r="BK16" s="322">
        <v>0</v>
      </c>
      <c r="BL16" s="322">
        <v>0</v>
      </c>
      <c r="BM16" s="322">
        <v>0</v>
      </c>
      <c r="BN16" s="322">
        <v>0</v>
      </c>
      <c r="BO16" s="322">
        <v>0</v>
      </c>
      <c r="BP16" s="322">
        <v>0</v>
      </c>
      <c r="BQ16" s="322">
        <v>0</v>
      </c>
      <c r="BR16" s="322">
        <v>0</v>
      </c>
      <c r="BS16" s="322">
        <v>0</v>
      </c>
      <c r="BT16" s="322"/>
      <c r="BU16" s="1189" t="str">
        <f t="shared" si="3"/>
        <v>2019 Q4</v>
      </c>
      <c r="BV16" s="322">
        <v>0</v>
      </c>
      <c r="BW16" s="322">
        <v>0</v>
      </c>
      <c r="BX16" s="322">
        <v>0</v>
      </c>
      <c r="BY16" s="322">
        <v>0</v>
      </c>
      <c r="BZ16" s="322">
        <v>0</v>
      </c>
      <c r="CA16" s="322">
        <v>0</v>
      </c>
      <c r="CB16" s="322">
        <v>0</v>
      </c>
      <c r="CC16" s="322">
        <v>0</v>
      </c>
      <c r="CD16" s="322">
        <v>0</v>
      </c>
      <c r="CE16" s="322">
        <v>0</v>
      </c>
      <c r="CF16" s="322">
        <v>0</v>
      </c>
      <c r="CG16" s="322">
        <v>0</v>
      </c>
      <c r="CH16" s="322">
        <v>0</v>
      </c>
      <c r="CI16" s="322">
        <v>0</v>
      </c>
      <c r="CJ16" s="322">
        <v>0</v>
      </c>
      <c r="CK16" s="322">
        <v>0</v>
      </c>
      <c r="CL16" s="322"/>
    </row>
    <row r="17" spans="1:90" hidden="1" outlineLevel="1" x14ac:dyDescent="0.2">
      <c r="A17" s="1189" t="s">
        <v>1003</v>
      </c>
      <c r="B17" s="322">
        <v>0</v>
      </c>
      <c r="C17" s="322">
        <v>0</v>
      </c>
      <c r="D17" s="322">
        <v>0</v>
      </c>
      <c r="E17" s="322">
        <v>0</v>
      </c>
      <c r="F17" s="322">
        <v>0</v>
      </c>
      <c r="G17" s="322">
        <v>0</v>
      </c>
      <c r="H17" s="322">
        <v>0</v>
      </c>
      <c r="I17" s="322">
        <v>0</v>
      </c>
      <c r="J17" s="322">
        <v>0</v>
      </c>
      <c r="K17" s="322">
        <v>0</v>
      </c>
      <c r="L17" s="322">
        <v>0</v>
      </c>
      <c r="M17" s="322">
        <v>0</v>
      </c>
      <c r="N17" s="322">
        <v>0</v>
      </c>
      <c r="O17" s="322">
        <v>0</v>
      </c>
      <c r="P17" s="322">
        <v>0</v>
      </c>
      <c r="Q17" s="322">
        <v>0</v>
      </c>
      <c r="R17" s="322"/>
      <c r="S17" s="1189" t="str">
        <f t="shared" si="0"/>
        <v>2020 Q1</v>
      </c>
      <c r="T17" s="322">
        <v>0</v>
      </c>
      <c r="U17" s="322">
        <v>0</v>
      </c>
      <c r="V17" s="322">
        <v>0</v>
      </c>
      <c r="W17" s="322">
        <v>0</v>
      </c>
      <c r="X17" s="322">
        <v>0</v>
      </c>
      <c r="Y17" s="322">
        <v>0</v>
      </c>
      <c r="Z17" s="322">
        <v>0</v>
      </c>
      <c r="AA17" s="322">
        <v>0</v>
      </c>
      <c r="AB17" s="322">
        <v>0</v>
      </c>
      <c r="AC17" s="322">
        <v>0</v>
      </c>
      <c r="AD17" s="322">
        <v>0</v>
      </c>
      <c r="AE17" s="322">
        <v>0</v>
      </c>
      <c r="AF17" s="322">
        <v>0</v>
      </c>
      <c r="AG17" s="322">
        <v>0</v>
      </c>
      <c r="AH17" s="322">
        <v>0</v>
      </c>
      <c r="AI17" s="322">
        <v>0</v>
      </c>
      <c r="AJ17" s="322"/>
      <c r="AK17" s="1189" t="str">
        <f t="shared" si="1"/>
        <v>2020 Q1</v>
      </c>
      <c r="AL17" s="322">
        <v>0</v>
      </c>
      <c r="AM17" s="322">
        <v>0</v>
      </c>
      <c r="AN17" s="322">
        <v>0</v>
      </c>
      <c r="AO17" s="322">
        <v>0</v>
      </c>
      <c r="AP17" s="322">
        <v>0</v>
      </c>
      <c r="AQ17" s="322">
        <v>0</v>
      </c>
      <c r="AR17" s="322">
        <v>0</v>
      </c>
      <c r="AS17" s="322">
        <v>0</v>
      </c>
      <c r="AT17" s="322">
        <v>0</v>
      </c>
      <c r="AU17" s="322">
        <v>0</v>
      </c>
      <c r="AV17" s="322">
        <v>0</v>
      </c>
      <c r="AW17" s="322">
        <v>0</v>
      </c>
      <c r="AX17" s="322">
        <v>0</v>
      </c>
      <c r="AY17" s="322">
        <v>0</v>
      </c>
      <c r="AZ17" s="322">
        <v>0</v>
      </c>
      <c r="BA17" s="322">
        <v>0</v>
      </c>
      <c r="BB17" s="322"/>
      <c r="BC17" s="1189" t="str">
        <f t="shared" si="2"/>
        <v>2020 Q1</v>
      </c>
      <c r="BD17" s="322">
        <v>0</v>
      </c>
      <c r="BE17" s="322">
        <v>0</v>
      </c>
      <c r="BF17" s="322">
        <v>0</v>
      </c>
      <c r="BG17" s="322">
        <v>0</v>
      </c>
      <c r="BH17" s="322">
        <v>0</v>
      </c>
      <c r="BI17" s="322">
        <v>0</v>
      </c>
      <c r="BJ17" s="322">
        <v>0</v>
      </c>
      <c r="BK17" s="322">
        <v>0</v>
      </c>
      <c r="BL17" s="322">
        <v>0</v>
      </c>
      <c r="BM17" s="322">
        <v>0</v>
      </c>
      <c r="BN17" s="322">
        <v>0</v>
      </c>
      <c r="BO17" s="322">
        <v>0</v>
      </c>
      <c r="BP17" s="322">
        <v>0</v>
      </c>
      <c r="BQ17" s="322">
        <v>0</v>
      </c>
      <c r="BR17" s="322">
        <v>0</v>
      </c>
      <c r="BS17" s="322">
        <v>0</v>
      </c>
      <c r="BT17" s="322"/>
      <c r="BU17" s="1189" t="str">
        <f t="shared" si="3"/>
        <v>2020 Q1</v>
      </c>
      <c r="BV17" s="322">
        <v>0</v>
      </c>
      <c r="BW17" s="322">
        <v>0</v>
      </c>
      <c r="BX17" s="322">
        <v>0</v>
      </c>
      <c r="BY17" s="322">
        <v>0</v>
      </c>
      <c r="BZ17" s="322">
        <v>0</v>
      </c>
      <c r="CA17" s="322">
        <v>0</v>
      </c>
      <c r="CB17" s="322">
        <v>0</v>
      </c>
      <c r="CC17" s="322">
        <v>0</v>
      </c>
      <c r="CD17" s="322">
        <v>0</v>
      </c>
      <c r="CE17" s="322">
        <v>0</v>
      </c>
      <c r="CF17" s="322">
        <v>0</v>
      </c>
      <c r="CG17" s="322">
        <v>0</v>
      </c>
      <c r="CH17" s="322">
        <v>0</v>
      </c>
      <c r="CI17" s="322">
        <v>0</v>
      </c>
      <c r="CJ17" s="322">
        <v>0</v>
      </c>
      <c r="CK17" s="322">
        <v>0</v>
      </c>
      <c r="CL17" s="322"/>
    </row>
    <row r="18" spans="1:90" hidden="1" outlineLevel="1" x14ac:dyDescent="0.2">
      <c r="A18" s="1189" t="s">
        <v>1004</v>
      </c>
      <c r="B18" s="322">
        <v>0</v>
      </c>
      <c r="C18" s="322">
        <v>0</v>
      </c>
      <c r="D18" s="322">
        <v>0</v>
      </c>
      <c r="E18" s="322">
        <v>0</v>
      </c>
      <c r="F18" s="322">
        <v>0</v>
      </c>
      <c r="G18" s="322">
        <v>0</v>
      </c>
      <c r="H18" s="322">
        <v>0</v>
      </c>
      <c r="I18" s="322">
        <v>0</v>
      </c>
      <c r="J18" s="322">
        <v>0</v>
      </c>
      <c r="K18" s="322">
        <v>0</v>
      </c>
      <c r="L18" s="322">
        <v>0</v>
      </c>
      <c r="M18" s="322">
        <v>0</v>
      </c>
      <c r="N18" s="322">
        <v>0</v>
      </c>
      <c r="O18" s="322">
        <v>0</v>
      </c>
      <c r="P18" s="322">
        <v>0</v>
      </c>
      <c r="Q18" s="322">
        <v>0</v>
      </c>
      <c r="R18" s="322"/>
      <c r="S18" s="1189" t="str">
        <f t="shared" si="0"/>
        <v>2020 Q2</v>
      </c>
      <c r="T18" s="322">
        <v>0</v>
      </c>
      <c r="U18" s="322">
        <v>0</v>
      </c>
      <c r="V18" s="322">
        <v>0</v>
      </c>
      <c r="W18" s="322">
        <v>0</v>
      </c>
      <c r="X18" s="322">
        <v>0</v>
      </c>
      <c r="Y18" s="322">
        <v>0</v>
      </c>
      <c r="Z18" s="322">
        <v>0</v>
      </c>
      <c r="AA18" s="322">
        <v>0</v>
      </c>
      <c r="AB18" s="322">
        <v>0</v>
      </c>
      <c r="AC18" s="322">
        <v>0</v>
      </c>
      <c r="AD18" s="322">
        <v>0</v>
      </c>
      <c r="AE18" s="322">
        <v>0</v>
      </c>
      <c r="AF18" s="322">
        <v>0</v>
      </c>
      <c r="AG18" s="322">
        <v>0</v>
      </c>
      <c r="AH18" s="322">
        <v>0</v>
      </c>
      <c r="AI18" s="322">
        <v>0</v>
      </c>
      <c r="AJ18" s="322"/>
      <c r="AK18" s="1189" t="str">
        <f t="shared" si="1"/>
        <v>2020 Q2</v>
      </c>
      <c r="AL18" s="322">
        <v>0</v>
      </c>
      <c r="AM18" s="322">
        <v>0</v>
      </c>
      <c r="AN18" s="322">
        <v>0</v>
      </c>
      <c r="AO18" s="322">
        <v>0</v>
      </c>
      <c r="AP18" s="322">
        <v>0</v>
      </c>
      <c r="AQ18" s="322">
        <v>0</v>
      </c>
      <c r="AR18" s="322">
        <v>0</v>
      </c>
      <c r="AS18" s="322">
        <v>0</v>
      </c>
      <c r="AT18" s="322">
        <v>0</v>
      </c>
      <c r="AU18" s="322">
        <v>0</v>
      </c>
      <c r="AV18" s="322">
        <v>0</v>
      </c>
      <c r="AW18" s="322">
        <v>0</v>
      </c>
      <c r="AX18" s="322">
        <v>0</v>
      </c>
      <c r="AY18" s="322">
        <v>0</v>
      </c>
      <c r="AZ18" s="322">
        <v>0</v>
      </c>
      <c r="BA18" s="322">
        <v>0</v>
      </c>
      <c r="BB18" s="322"/>
      <c r="BC18" s="1189" t="str">
        <f t="shared" si="2"/>
        <v>2020 Q2</v>
      </c>
      <c r="BD18" s="322">
        <v>0</v>
      </c>
      <c r="BE18" s="322">
        <v>0</v>
      </c>
      <c r="BF18" s="322">
        <v>0</v>
      </c>
      <c r="BG18" s="322">
        <v>0</v>
      </c>
      <c r="BH18" s="322">
        <v>0</v>
      </c>
      <c r="BI18" s="322">
        <v>0</v>
      </c>
      <c r="BJ18" s="322">
        <v>0</v>
      </c>
      <c r="BK18" s="322">
        <v>0</v>
      </c>
      <c r="BL18" s="322">
        <v>0</v>
      </c>
      <c r="BM18" s="322">
        <v>0</v>
      </c>
      <c r="BN18" s="322">
        <v>0</v>
      </c>
      <c r="BO18" s="322">
        <v>0</v>
      </c>
      <c r="BP18" s="322">
        <v>0</v>
      </c>
      <c r="BQ18" s="322">
        <v>0</v>
      </c>
      <c r="BR18" s="322">
        <v>0</v>
      </c>
      <c r="BS18" s="322">
        <v>0</v>
      </c>
      <c r="BT18" s="322"/>
      <c r="BU18" s="1189" t="str">
        <f t="shared" si="3"/>
        <v>2020 Q2</v>
      </c>
      <c r="BV18" s="322">
        <v>0</v>
      </c>
      <c r="BW18" s="322">
        <v>0</v>
      </c>
      <c r="BX18" s="322">
        <v>0</v>
      </c>
      <c r="BY18" s="322">
        <v>0</v>
      </c>
      <c r="BZ18" s="322">
        <v>0</v>
      </c>
      <c r="CA18" s="322">
        <v>0</v>
      </c>
      <c r="CB18" s="322">
        <v>0</v>
      </c>
      <c r="CC18" s="322">
        <v>0</v>
      </c>
      <c r="CD18" s="322">
        <v>0</v>
      </c>
      <c r="CE18" s="322">
        <v>0</v>
      </c>
      <c r="CF18" s="322">
        <v>0</v>
      </c>
      <c r="CG18" s="322">
        <v>0</v>
      </c>
      <c r="CH18" s="322">
        <v>0</v>
      </c>
      <c r="CI18" s="322">
        <v>0</v>
      </c>
      <c r="CJ18" s="322">
        <v>0</v>
      </c>
      <c r="CK18" s="322">
        <v>0</v>
      </c>
      <c r="CL18" s="322"/>
    </row>
    <row r="19" spans="1:90" hidden="1" outlineLevel="1" x14ac:dyDescent="0.2">
      <c r="A19" s="1189" t="s">
        <v>1005</v>
      </c>
      <c r="B19" s="322">
        <v>0</v>
      </c>
      <c r="C19" s="322">
        <v>0</v>
      </c>
      <c r="D19" s="322">
        <v>0</v>
      </c>
      <c r="E19" s="322">
        <v>0</v>
      </c>
      <c r="F19" s="322">
        <v>0</v>
      </c>
      <c r="G19" s="322">
        <v>0</v>
      </c>
      <c r="H19" s="322">
        <v>0</v>
      </c>
      <c r="I19" s="322">
        <v>0</v>
      </c>
      <c r="J19" s="322">
        <v>0</v>
      </c>
      <c r="K19" s="322">
        <v>0</v>
      </c>
      <c r="L19" s="322">
        <v>0</v>
      </c>
      <c r="M19" s="322">
        <v>0</v>
      </c>
      <c r="N19" s="322">
        <v>0</v>
      </c>
      <c r="O19" s="322">
        <v>0</v>
      </c>
      <c r="P19" s="322">
        <v>0</v>
      </c>
      <c r="Q19" s="322">
        <v>0</v>
      </c>
      <c r="R19" s="322"/>
      <c r="S19" s="1189" t="str">
        <f t="shared" si="0"/>
        <v>2020 Q3</v>
      </c>
      <c r="T19" s="322">
        <v>0</v>
      </c>
      <c r="U19" s="322">
        <v>0</v>
      </c>
      <c r="V19" s="322">
        <v>0</v>
      </c>
      <c r="W19" s="322">
        <v>0</v>
      </c>
      <c r="X19" s="322">
        <v>0</v>
      </c>
      <c r="Y19" s="322">
        <v>0</v>
      </c>
      <c r="Z19" s="322">
        <v>0</v>
      </c>
      <c r="AA19" s="322">
        <v>0</v>
      </c>
      <c r="AB19" s="322">
        <v>0</v>
      </c>
      <c r="AC19" s="322">
        <v>0</v>
      </c>
      <c r="AD19" s="322">
        <v>0</v>
      </c>
      <c r="AE19" s="322">
        <v>0</v>
      </c>
      <c r="AF19" s="322">
        <v>0</v>
      </c>
      <c r="AG19" s="322">
        <v>0</v>
      </c>
      <c r="AH19" s="322">
        <v>0</v>
      </c>
      <c r="AI19" s="322">
        <v>0</v>
      </c>
      <c r="AJ19" s="322"/>
      <c r="AK19" s="1189" t="str">
        <f t="shared" si="1"/>
        <v>2020 Q3</v>
      </c>
      <c r="AL19" s="322">
        <v>0</v>
      </c>
      <c r="AM19" s="322">
        <v>0</v>
      </c>
      <c r="AN19" s="322">
        <v>0</v>
      </c>
      <c r="AO19" s="322">
        <v>0</v>
      </c>
      <c r="AP19" s="322">
        <v>0</v>
      </c>
      <c r="AQ19" s="322">
        <v>0</v>
      </c>
      <c r="AR19" s="322">
        <v>0</v>
      </c>
      <c r="AS19" s="322">
        <v>0</v>
      </c>
      <c r="AT19" s="322">
        <v>0</v>
      </c>
      <c r="AU19" s="322">
        <v>0</v>
      </c>
      <c r="AV19" s="322">
        <v>0</v>
      </c>
      <c r="AW19" s="322">
        <v>0</v>
      </c>
      <c r="AX19" s="322">
        <v>0</v>
      </c>
      <c r="AY19" s="322">
        <v>0</v>
      </c>
      <c r="AZ19" s="322">
        <v>0</v>
      </c>
      <c r="BA19" s="322">
        <v>0</v>
      </c>
      <c r="BB19" s="322"/>
      <c r="BC19" s="1189" t="str">
        <f t="shared" si="2"/>
        <v>2020 Q3</v>
      </c>
      <c r="BD19" s="322">
        <v>0</v>
      </c>
      <c r="BE19" s="322">
        <v>0</v>
      </c>
      <c r="BF19" s="322">
        <v>0</v>
      </c>
      <c r="BG19" s="322">
        <v>0</v>
      </c>
      <c r="BH19" s="322">
        <v>0</v>
      </c>
      <c r="BI19" s="322">
        <v>0</v>
      </c>
      <c r="BJ19" s="322">
        <v>0</v>
      </c>
      <c r="BK19" s="322">
        <v>0</v>
      </c>
      <c r="BL19" s="322">
        <v>0</v>
      </c>
      <c r="BM19" s="322">
        <v>0</v>
      </c>
      <c r="BN19" s="322">
        <v>0</v>
      </c>
      <c r="BO19" s="322">
        <v>0</v>
      </c>
      <c r="BP19" s="322">
        <v>0</v>
      </c>
      <c r="BQ19" s="322">
        <v>0</v>
      </c>
      <c r="BR19" s="322">
        <v>0</v>
      </c>
      <c r="BS19" s="322">
        <v>0</v>
      </c>
      <c r="BT19" s="322"/>
      <c r="BU19" s="1189" t="str">
        <f t="shared" si="3"/>
        <v>2020 Q3</v>
      </c>
      <c r="BV19" s="322">
        <v>0</v>
      </c>
      <c r="BW19" s="322">
        <v>0</v>
      </c>
      <c r="BX19" s="322">
        <v>0</v>
      </c>
      <c r="BY19" s="322">
        <v>0</v>
      </c>
      <c r="BZ19" s="322">
        <v>0</v>
      </c>
      <c r="CA19" s="322">
        <v>0</v>
      </c>
      <c r="CB19" s="322">
        <v>0</v>
      </c>
      <c r="CC19" s="322">
        <v>0</v>
      </c>
      <c r="CD19" s="322">
        <v>0</v>
      </c>
      <c r="CE19" s="322">
        <v>0</v>
      </c>
      <c r="CF19" s="322">
        <v>0</v>
      </c>
      <c r="CG19" s="322">
        <v>0</v>
      </c>
      <c r="CH19" s="322">
        <v>0</v>
      </c>
      <c r="CI19" s="322">
        <v>0</v>
      </c>
      <c r="CJ19" s="322">
        <v>0</v>
      </c>
      <c r="CK19" s="322">
        <v>0</v>
      </c>
      <c r="CL19" s="322"/>
    </row>
    <row r="20" spans="1:90" hidden="1" outlineLevel="1" x14ac:dyDescent="0.2">
      <c r="A20" s="1189" t="s">
        <v>1006</v>
      </c>
      <c r="B20" s="322">
        <v>0</v>
      </c>
      <c r="C20" s="322">
        <v>0</v>
      </c>
      <c r="D20" s="322">
        <v>0</v>
      </c>
      <c r="E20" s="322">
        <v>0</v>
      </c>
      <c r="F20" s="322">
        <v>0</v>
      </c>
      <c r="G20" s="322">
        <v>0</v>
      </c>
      <c r="H20" s="322">
        <v>0</v>
      </c>
      <c r="I20" s="322">
        <v>0</v>
      </c>
      <c r="J20" s="322">
        <v>0</v>
      </c>
      <c r="K20" s="322">
        <v>0</v>
      </c>
      <c r="L20" s="322">
        <v>0</v>
      </c>
      <c r="M20" s="322">
        <v>0</v>
      </c>
      <c r="N20" s="322">
        <v>0</v>
      </c>
      <c r="O20" s="322">
        <v>0</v>
      </c>
      <c r="P20" s="322">
        <v>0</v>
      </c>
      <c r="Q20" s="322">
        <v>0</v>
      </c>
      <c r="R20" s="322"/>
      <c r="S20" s="1189" t="str">
        <f t="shared" si="0"/>
        <v>2020 Q4</v>
      </c>
      <c r="T20" s="322">
        <v>0</v>
      </c>
      <c r="U20" s="322">
        <v>0</v>
      </c>
      <c r="V20" s="322">
        <v>0</v>
      </c>
      <c r="W20" s="322">
        <v>0</v>
      </c>
      <c r="X20" s="322">
        <v>0</v>
      </c>
      <c r="Y20" s="322">
        <v>0</v>
      </c>
      <c r="Z20" s="322">
        <v>0</v>
      </c>
      <c r="AA20" s="322">
        <v>0</v>
      </c>
      <c r="AB20" s="322">
        <v>0</v>
      </c>
      <c r="AC20" s="322">
        <v>0</v>
      </c>
      <c r="AD20" s="322">
        <v>0</v>
      </c>
      <c r="AE20" s="322">
        <v>0</v>
      </c>
      <c r="AF20" s="322">
        <v>0</v>
      </c>
      <c r="AG20" s="322">
        <v>0</v>
      </c>
      <c r="AH20" s="322">
        <v>0</v>
      </c>
      <c r="AI20" s="322">
        <v>0</v>
      </c>
      <c r="AJ20" s="322"/>
      <c r="AK20" s="1189" t="str">
        <f t="shared" si="1"/>
        <v>2020 Q4</v>
      </c>
      <c r="AL20" s="322">
        <v>0</v>
      </c>
      <c r="AM20" s="322">
        <v>0</v>
      </c>
      <c r="AN20" s="322">
        <v>0</v>
      </c>
      <c r="AO20" s="322">
        <v>0</v>
      </c>
      <c r="AP20" s="322">
        <v>0</v>
      </c>
      <c r="AQ20" s="322">
        <v>0</v>
      </c>
      <c r="AR20" s="322">
        <v>0</v>
      </c>
      <c r="AS20" s="322">
        <v>0</v>
      </c>
      <c r="AT20" s="322">
        <v>0</v>
      </c>
      <c r="AU20" s="322">
        <v>0</v>
      </c>
      <c r="AV20" s="322">
        <v>0</v>
      </c>
      <c r="AW20" s="322">
        <v>0</v>
      </c>
      <c r="AX20" s="322">
        <v>0</v>
      </c>
      <c r="AY20" s="322">
        <v>0</v>
      </c>
      <c r="AZ20" s="322">
        <v>0</v>
      </c>
      <c r="BA20" s="322">
        <v>0</v>
      </c>
      <c r="BB20" s="322"/>
      <c r="BC20" s="1189" t="str">
        <f t="shared" si="2"/>
        <v>2020 Q4</v>
      </c>
      <c r="BD20" s="322">
        <v>0</v>
      </c>
      <c r="BE20" s="322">
        <v>0</v>
      </c>
      <c r="BF20" s="322">
        <v>0</v>
      </c>
      <c r="BG20" s="322">
        <v>0</v>
      </c>
      <c r="BH20" s="322">
        <v>0</v>
      </c>
      <c r="BI20" s="322">
        <v>0</v>
      </c>
      <c r="BJ20" s="322">
        <v>0</v>
      </c>
      <c r="BK20" s="322">
        <v>0</v>
      </c>
      <c r="BL20" s="322">
        <v>0</v>
      </c>
      <c r="BM20" s="322">
        <v>0</v>
      </c>
      <c r="BN20" s="322">
        <v>0</v>
      </c>
      <c r="BO20" s="322">
        <v>0</v>
      </c>
      <c r="BP20" s="322">
        <v>0</v>
      </c>
      <c r="BQ20" s="322">
        <v>0</v>
      </c>
      <c r="BR20" s="322">
        <v>0</v>
      </c>
      <c r="BS20" s="322">
        <v>0</v>
      </c>
      <c r="BT20" s="322"/>
      <c r="BU20" s="1189" t="str">
        <f t="shared" si="3"/>
        <v>2020 Q4</v>
      </c>
      <c r="BV20" s="322">
        <v>0</v>
      </c>
      <c r="BW20" s="322">
        <v>0</v>
      </c>
      <c r="BX20" s="322">
        <v>0</v>
      </c>
      <c r="BY20" s="322">
        <v>0</v>
      </c>
      <c r="BZ20" s="322">
        <v>0</v>
      </c>
      <c r="CA20" s="322">
        <v>0</v>
      </c>
      <c r="CB20" s="322">
        <v>0</v>
      </c>
      <c r="CC20" s="322">
        <v>0</v>
      </c>
      <c r="CD20" s="322">
        <v>0</v>
      </c>
      <c r="CE20" s="322">
        <v>0</v>
      </c>
      <c r="CF20" s="322">
        <v>0</v>
      </c>
      <c r="CG20" s="322">
        <v>0</v>
      </c>
      <c r="CH20" s="322">
        <v>0</v>
      </c>
      <c r="CI20" s="322">
        <v>0</v>
      </c>
      <c r="CJ20" s="322">
        <v>0</v>
      </c>
      <c r="CK20" s="322">
        <v>0</v>
      </c>
      <c r="CL20" s="322"/>
    </row>
    <row r="21" spans="1:90" hidden="1" outlineLevel="1" x14ac:dyDescent="0.2">
      <c r="A21" s="1189" t="s">
        <v>1007</v>
      </c>
      <c r="B21" s="322">
        <v>0</v>
      </c>
      <c r="C21" s="322">
        <v>0</v>
      </c>
      <c r="D21" s="322">
        <v>0</v>
      </c>
      <c r="E21" s="322">
        <v>0</v>
      </c>
      <c r="F21" s="322">
        <v>0</v>
      </c>
      <c r="G21" s="322">
        <v>0</v>
      </c>
      <c r="H21" s="322">
        <v>0</v>
      </c>
      <c r="I21" s="322">
        <v>0</v>
      </c>
      <c r="J21" s="322">
        <v>0</v>
      </c>
      <c r="K21" s="322">
        <v>0</v>
      </c>
      <c r="L21" s="322">
        <v>0</v>
      </c>
      <c r="M21" s="322">
        <v>0</v>
      </c>
      <c r="N21" s="322">
        <v>0</v>
      </c>
      <c r="O21" s="322">
        <v>0</v>
      </c>
      <c r="P21" s="322">
        <v>0</v>
      </c>
      <c r="Q21" s="322">
        <v>0</v>
      </c>
      <c r="R21" s="322"/>
      <c r="S21" s="1189" t="str">
        <f t="shared" si="0"/>
        <v>2021 Q1</v>
      </c>
      <c r="T21" s="322">
        <v>0</v>
      </c>
      <c r="U21" s="322">
        <v>0</v>
      </c>
      <c r="V21" s="322">
        <v>0</v>
      </c>
      <c r="W21" s="322">
        <v>0</v>
      </c>
      <c r="X21" s="322">
        <v>0</v>
      </c>
      <c r="Y21" s="322">
        <v>0</v>
      </c>
      <c r="Z21" s="322">
        <v>0</v>
      </c>
      <c r="AA21" s="322">
        <v>0</v>
      </c>
      <c r="AB21" s="322">
        <v>0</v>
      </c>
      <c r="AC21" s="322">
        <v>0</v>
      </c>
      <c r="AD21" s="322">
        <v>0</v>
      </c>
      <c r="AE21" s="322">
        <v>0</v>
      </c>
      <c r="AF21" s="322">
        <v>0</v>
      </c>
      <c r="AG21" s="322">
        <v>0</v>
      </c>
      <c r="AH21" s="322">
        <v>0</v>
      </c>
      <c r="AI21" s="322">
        <v>0</v>
      </c>
      <c r="AJ21" s="322"/>
      <c r="AK21" s="1189" t="str">
        <f t="shared" si="1"/>
        <v>2021 Q1</v>
      </c>
      <c r="AL21" s="322">
        <v>0</v>
      </c>
      <c r="AM21" s="322">
        <v>0</v>
      </c>
      <c r="AN21" s="322">
        <v>0</v>
      </c>
      <c r="AO21" s="322">
        <v>0</v>
      </c>
      <c r="AP21" s="322">
        <v>0</v>
      </c>
      <c r="AQ21" s="322">
        <v>0</v>
      </c>
      <c r="AR21" s="322">
        <v>0</v>
      </c>
      <c r="AS21" s="322">
        <v>0</v>
      </c>
      <c r="AT21" s="322">
        <v>0</v>
      </c>
      <c r="AU21" s="322">
        <v>0</v>
      </c>
      <c r="AV21" s="322">
        <v>0</v>
      </c>
      <c r="AW21" s="322">
        <v>0</v>
      </c>
      <c r="AX21" s="322">
        <v>0</v>
      </c>
      <c r="AY21" s="322">
        <v>0</v>
      </c>
      <c r="AZ21" s="322">
        <v>0</v>
      </c>
      <c r="BA21" s="322">
        <v>0</v>
      </c>
      <c r="BB21" s="322"/>
      <c r="BC21" s="1189" t="str">
        <f t="shared" si="2"/>
        <v>2021 Q1</v>
      </c>
      <c r="BD21" s="322">
        <v>0</v>
      </c>
      <c r="BE21" s="322">
        <v>0</v>
      </c>
      <c r="BF21" s="322">
        <v>0</v>
      </c>
      <c r="BG21" s="322">
        <v>0</v>
      </c>
      <c r="BH21" s="322">
        <v>0</v>
      </c>
      <c r="BI21" s="322">
        <v>0</v>
      </c>
      <c r="BJ21" s="322">
        <v>0</v>
      </c>
      <c r="BK21" s="322">
        <v>0</v>
      </c>
      <c r="BL21" s="322">
        <v>0</v>
      </c>
      <c r="BM21" s="322">
        <v>0</v>
      </c>
      <c r="BN21" s="322">
        <v>0</v>
      </c>
      <c r="BO21" s="322">
        <v>0</v>
      </c>
      <c r="BP21" s="322">
        <v>0</v>
      </c>
      <c r="BQ21" s="322">
        <v>0</v>
      </c>
      <c r="BR21" s="322">
        <v>0</v>
      </c>
      <c r="BS21" s="322">
        <v>0</v>
      </c>
      <c r="BT21" s="322"/>
      <c r="BU21" s="1189" t="str">
        <f t="shared" si="3"/>
        <v>2021 Q1</v>
      </c>
      <c r="BV21" s="322">
        <v>0</v>
      </c>
      <c r="BW21" s="322">
        <v>0</v>
      </c>
      <c r="BX21" s="322">
        <v>0</v>
      </c>
      <c r="BY21" s="322">
        <v>0</v>
      </c>
      <c r="BZ21" s="322">
        <v>0</v>
      </c>
      <c r="CA21" s="322">
        <v>0</v>
      </c>
      <c r="CB21" s="322">
        <v>0</v>
      </c>
      <c r="CC21" s="322">
        <v>0</v>
      </c>
      <c r="CD21" s="322">
        <v>0</v>
      </c>
      <c r="CE21" s="322">
        <v>0</v>
      </c>
      <c r="CF21" s="322">
        <v>0</v>
      </c>
      <c r="CG21" s="322">
        <v>0</v>
      </c>
      <c r="CH21" s="322">
        <v>0</v>
      </c>
      <c r="CI21" s="322">
        <v>0</v>
      </c>
      <c r="CJ21" s="322">
        <v>0</v>
      </c>
      <c r="CK21" s="322">
        <v>0</v>
      </c>
      <c r="CL21" s="322"/>
    </row>
    <row r="22" spans="1:90" hidden="1" outlineLevel="1" x14ac:dyDescent="0.2">
      <c r="A22" s="1189" t="s">
        <v>1008</v>
      </c>
      <c r="B22" s="322">
        <v>0</v>
      </c>
      <c r="C22" s="322">
        <v>0</v>
      </c>
      <c r="D22" s="322">
        <v>0</v>
      </c>
      <c r="E22" s="322">
        <v>0</v>
      </c>
      <c r="F22" s="322">
        <v>0</v>
      </c>
      <c r="G22" s="322">
        <v>0</v>
      </c>
      <c r="H22" s="322">
        <v>0</v>
      </c>
      <c r="I22" s="322">
        <v>0</v>
      </c>
      <c r="J22" s="322">
        <v>0</v>
      </c>
      <c r="K22" s="322">
        <v>0</v>
      </c>
      <c r="L22" s="322">
        <v>0</v>
      </c>
      <c r="M22" s="322">
        <v>0</v>
      </c>
      <c r="N22" s="322">
        <v>0</v>
      </c>
      <c r="O22" s="322">
        <v>0</v>
      </c>
      <c r="P22" s="322">
        <v>0</v>
      </c>
      <c r="Q22" s="322">
        <v>0</v>
      </c>
      <c r="R22" s="322"/>
      <c r="S22" s="1189" t="str">
        <f t="shared" si="0"/>
        <v>2021 Q2</v>
      </c>
      <c r="T22" s="322">
        <v>0</v>
      </c>
      <c r="U22" s="322">
        <v>0</v>
      </c>
      <c r="V22" s="322">
        <v>0</v>
      </c>
      <c r="W22" s="322">
        <v>0</v>
      </c>
      <c r="X22" s="322">
        <v>0</v>
      </c>
      <c r="Y22" s="322">
        <v>0</v>
      </c>
      <c r="Z22" s="322">
        <v>0</v>
      </c>
      <c r="AA22" s="322">
        <v>0</v>
      </c>
      <c r="AB22" s="322">
        <v>0</v>
      </c>
      <c r="AC22" s="322">
        <v>0</v>
      </c>
      <c r="AD22" s="322">
        <v>0</v>
      </c>
      <c r="AE22" s="322">
        <v>0</v>
      </c>
      <c r="AF22" s="322">
        <v>0</v>
      </c>
      <c r="AG22" s="322">
        <v>0</v>
      </c>
      <c r="AH22" s="322">
        <v>0</v>
      </c>
      <c r="AI22" s="322">
        <v>0</v>
      </c>
      <c r="AJ22" s="322"/>
      <c r="AK22" s="1189" t="str">
        <f t="shared" si="1"/>
        <v>2021 Q2</v>
      </c>
      <c r="AL22" s="322">
        <v>0</v>
      </c>
      <c r="AM22" s="322">
        <v>0</v>
      </c>
      <c r="AN22" s="322">
        <v>0</v>
      </c>
      <c r="AO22" s="322">
        <v>0</v>
      </c>
      <c r="AP22" s="322">
        <v>0</v>
      </c>
      <c r="AQ22" s="322">
        <v>0</v>
      </c>
      <c r="AR22" s="322">
        <v>0</v>
      </c>
      <c r="AS22" s="322">
        <v>0</v>
      </c>
      <c r="AT22" s="322">
        <v>0</v>
      </c>
      <c r="AU22" s="322">
        <v>0</v>
      </c>
      <c r="AV22" s="322">
        <v>0</v>
      </c>
      <c r="AW22" s="322">
        <v>0</v>
      </c>
      <c r="AX22" s="322">
        <v>0</v>
      </c>
      <c r="AY22" s="322">
        <v>0</v>
      </c>
      <c r="AZ22" s="322">
        <v>0</v>
      </c>
      <c r="BA22" s="322">
        <v>0</v>
      </c>
      <c r="BB22" s="322"/>
      <c r="BC22" s="1189" t="str">
        <f t="shared" si="2"/>
        <v>2021 Q2</v>
      </c>
      <c r="BD22" s="322">
        <v>0</v>
      </c>
      <c r="BE22" s="322">
        <v>0</v>
      </c>
      <c r="BF22" s="322">
        <v>0</v>
      </c>
      <c r="BG22" s="322">
        <v>0</v>
      </c>
      <c r="BH22" s="322">
        <v>0</v>
      </c>
      <c r="BI22" s="322">
        <v>0</v>
      </c>
      <c r="BJ22" s="322">
        <v>0</v>
      </c>
      <c r="BK22" s="322">
        <v>0</v>
      </c>
      <c r="BL22" s="322">
        <v>0</v>
      </c>
      <c r="BM22" s="322">
        <v>0</v>
      </c>
      <c r="BN22" s="322">
        <v>0</v>
      </c>
      <c r="BO22" s="322">
        <v>0</v>
      </c>
      <c r="BP22" s="322">
        <v>0</v>
      </c>
      <c r="BQ22" s="322">
        <v>0</v>
      </c>
      <c r="BR22" s="322">
        <v>0</v>
      </c>
      <c r="BS22" s="322">
        <v>0</v>
      </c>
      <c r="BT22" s="322"/>
      <c r="BU22" s="1189" t="str">
        <f t="shared" si="3"/>
        <v>2021 Q2</v>
      </c>
      <c r="BV22" s="322">
        <v>0</v>
      </c>
      <c r="BW22" s="322">
        <v>0</v>
      </c>
      <c r="BX22" s="322">
        <v>0</v>
      </c>
      <c r="BY22" s="322">
        <v>0</v>
      </c>
      <c r="BZ22" s="322">
        <v>0</v>
      </c>
      <c r="CA22" s="322">
        <v>0</v>
      </c>
      <c r="CB22" s="322">
        <v>0</v>
      </c>
      <c r="CC22" s="322">
        <v>0</v>
      </c>
      <c r="CD22" s="322">
        <v>0</v>
      </c>
      <c r="CE22" s="322">
        <v>0</v>
      </c>
      <c r="CF22" s="322">
        <v>0</v>
      </c>
      <c r="CG22" s="322">
        <v>0</v>
      </c>
      <c r="CH22" s="322">
        <v>0</v>
      </c>
      <c r="CI22" s="322">
        <v>0</v>
      </c>
      <c r="CJ22" s="322">
        <v>0</v>
      </c>
      <c r="CK22" s="322">
        <v>0</v>
      </c>
      <c r="CL22" s="322"/>
    </row>
    <row r="23" spans="1:90" hidden="1" outlineLevel="1" x14ac:dyDescent="0.2">
      <c r="A23" s="1189" t="s">
        <v>1009</v>
      </c>
      <c r="B23" s="322">
        <v>0</v>
      </c>
      <c r="C23" s="322">
        <v>0</v>
      </c>
      <c r="D23" s="322">
        <v>0</v>
      </c>
      <c r="E23" s="322">
        <v>0</v>
      </c>
      <c r="F23" s="322">
        <v>0</v>
      </c>
      <c r="G23" s="322">
        <v>0</v>
      </c>
      <c r="H23" s="322">
        <v>0</v>
      </c>
      <c r="I23" s="322">
        <v>0</v>
      </c>
      <c r="J23" s="322">
        <v>0</v>
      </c>
      <c r="K23" s="322">
        <v>0</v>
      </c>
      <c r="L23" s="322">
        <v>0</v>
      </c>
      <c r="M23" s="322">
        <v>0</v>
      </c>
      <c r="N23" s="322">
        <v>0</v>
      </c>
      <c r="O23" s="322">
        <v>0</v>
      </c>
      <c r="P23" s="322">
        <v>0</v>
      </c>
      <c r="Q23" s="322">
        <v>0</v>
      </c>
      <c r="R23" s="322"/>
      <c r="S23" s="1189" t="str">
        <f t="shared" si="0"/>
        <v>2021 Q3</v>
      </c>
      <c r="T23" s="322">
        <v>0</v>
      </c>
      <c r="U23" s="322">
        <v>0</v>
      </c>
      <c r="V23" s="322">
        <v>0</v>
      </c>
      <c r="W23" s="322">
        <v>0</v>
      </c>
      <c r="X23" s="322">
        <v>0</v>
      </c>
      <c r="Y23" s="322">
        <v>0</v>
      </c>
      <c r="Z23" s="322">
        <v>0</v>
      </c>
      <c r="AA23" s="322">
        <v>0</v>
      </c>
      <c r="AB23" s="322">
        <v>0</v>
      </c>
      <c r="AC23" s="322">
        <v>0</v>
      </c>
      <c r="AD23" s="322">
        <v>0</v>
      </c>
      <c r="AE23" s="322">
        <v>0</v>
      </c>
      <c r="AF23" s="322">
        <v>0</v>
      </c>
      <c r="AG23" s="322">
        <v>0</v>
      </c>
      <c r="AH23" s="322">
        <v>0</v>
      </c>
      <c r="AI23" s="322">
        <v>0</v>
      </c>
      <c r="AJ23" s="322"/>
      <c r="AK23" s="1189" t="str">
        <f t="shared" si="1"/>
        <v>2021 Q3</v>
      </c>
      <c r="AL23" s="322">
        <v>0</v>
      </c>
      <c r="AM23" s="322">
        <v>0</v>
      </c>
      <c r="AN23" s="322">
        <v>0</v>
      </c>
      <c r="AO23" s="322">
        <v>0</v>
      </c>
      <c r="AP23" s="322">
        <v>0</v>
      </c>
      <c r="AQ23" s="322">
        <v>0</v>
      </c>
      <c r="AR23" s="322">
        <v>0</v>
      </c>
      <c r="AS23" s="322">
        <v>0</v>
      </c>
      <c r="AT23" s="322">
        <v>0</v>
      </c>
      <c r="AU23" s="322">
        <v>0</v>
      </c>
      <c r="AV23" s="322">
        <v>0</v>
      </c>
      <c r="AW23" s="322">
        <v>0</v>
      </c>
      <c r="AX23" s="322">
        <v>0</v>
      </c>
      <c r="AY23" s="322">
        <v>0</v>
      </c>
      <c r="AZ23" s="322">
        <v>0</v>
      </c>
      <c r="BA23" s="322">
        <v>0</v>
      </c>
      <c r="BB23" s="322"/>
      <c r="BC23" s="1189" t="str">
        <f t="shared" si="2"/>
        <v>2021 Q3</v>
      </c>
      <c r="BD23" s="322">
        <v>0</v>
      </c>
      <c r="BE23" s="322">
        <v>0</v>
      </c>
      <c r="BF23" s="322">
        <v>0</v>
      </c>
      <c r="BG23" s="322">
        <v>0</v>
      </c>
      <c r="BH23" s="322">
        <v>0</v>
      </c>
      <c r="BI23" s="322">
        <v>0</v>
      </c>
      <c r="BJ23" s="322">
        <v>0</v>
      </c>
      <c r="BK23" s="322">
        <v>0</v>
      </c>
      <c r="BL23" s="322">
        <v>0</v>
      </c>
      <c r="BM23" s="322">
        <v>0</v>
      </c>
      <c r="BN23" s="322">
        <v>0</v>
      </c>
      <c r="BO23" s="322">
        <v>0</v>
      </c>
      <c r="BP23" s="322">
        <v>0</v>
      </c>
      <c r="BQ23" s="322">
        <v>0</v>
      </c>
      <c r="BR23" s="322">
        <v>0</v>
      </c>
      <c r="BS23" s="322">
        <v>0</v>
      </c>
      <c r="BT23" s="322"/>
      <c r="BU23" s="1189" t="str">
        <f t="shared" si="3"/>
        <v>2021 Q3</v>
      </c>
      <c r="BV23" s="322">
        <v>0</v>
      </c>
      <c r="BW23" s="322">
        <v>0</v>
      </c>
      <c r="BX23" s="322">
        <v>0</v>
      </c>
      <c r="BY23" s="322">
        <v>0</v>
      </c>
      <c r="BZ23" s="322">
        <v>0</v>
      </c>
      <c r="CA23" s="322">
        <v>0</v>
      </c>
      <c r="CB23" s="322">
        <v>0</v>
      </c>
      <c r="CC23" s="322">
        <v>0</v>
      </c>
      <c r="CD23" s="322">
        <v>0</v>
      </c>
      <c r="CE23" s="322">
        <v>0</v>
      </c>
      <c r="CF23" s="322">
        <v>0</v>
      </c>
      <c r="CG23" s="322">
        <v>0</v>
      </c>
      <c r="CH23" s="322">
        <v>0</v>
      </c>
      <c r="CI23" s="322">
        <v>0</v>
      </c>
      <c r="CJ23" s="322">
        <v>0</v>
      </c>
      <c r="CK23" s="322">
        <v>0</v>
      </c>
      <c r="CL23" s="322"/>
    </row>
    <row r="24" spans="1:90" hidden="1" outlineLevel="1" x14ac:dyDescent="0.2">
      <c r="A24" s="1189" t="s">
        <v>1010</v>
      </c>
      <c r="B24" s="322">
        <v>0</v>
      </c>
      <c r="C24" s="322">
        <v>0</v>
      </c>
      <c r="D24" s="322">
        <v>0</v>
      </c>
      <c r="E24" s="322">
        <v>0</v>
      </c>
      <c r="F24" s="322">
        <v>0</v>
      </c>
      <c r="G24" s="322">
        <v>0</v>
      </c>
      <c r="H24" s="322">
        <v>0</v>
      </c>
      <c r="I24" s="322">
        <v>0</v>
      </c>
      <c r="J24" s="322">
        <v>0</v>
      </c>
      <c r="K24" s="322">
        <v>0</v>
      </c>
      <c r="L24" s="322">
        <v>0</v>
      </c>
      <c r="M24" s="322">
        <v>0</v>
      </c>
      <c r="N24" s="322">
        <v>0</v>
      </c>
      <c r="O24" s="322">
        <v>0</v>
      </c>
      <c r="P24" s="322">
        <v>0</v>
      </c>
      <c r="Q24" s="322">
        <v>0</v>
      </c>
      <c r="R24" s="322"/>
      <c r="S24" s="1189" t="str">
        <f t="shared" si="0"/>
        <v>2021 Q4</v>
      </c>
      <c r="T24" s="322">
        <v>0</v>
      </c>
      <c r="U24" s="322">
        <v>0</v>
      </c>
      <c r="V24" s="322">
        <v>0</v>
      </c>
      <c r="W24" s="322">
        <v>0</v>
      </c>
      <c r="X24" s="322">
        <v>0</v>
      </c>
      <c r="Y24" s="322">
        <v>0</v>
      </c>
      <c r="Z24" s="322">
        <v>0</v>
      </c>
      <c r="AA24" s="322">
        <v>0</v>
      </c>
      <c r="AB24" s="322">
        <v>0</v>
      </c>
      <c r="AC24" s="322">
        <v>0</v>
      </c>
      <c r="AD24" s="322">
        <v>0</v>
      </c>
      <c r="AE24" s="322">
        <v>0</v>
      </c>
      <c r="AF24" s="322">
        <v>0</v>
      </c>
      <c r="AG24" s="322">
        <v>0</v>
      </c>
      <c r="AH24" s="322">
        <v>0</v>
      </c>
      <c r="AI24" s="322">
        <v>0</v>
      </c>
      <c r="AJ24" s="322"/>
      <c r="AK24" s="1189" t="str">
        <f t="shared" si="1"/>
        <v>2021 Q4</v>
      </c>
      <c r="AL24" s="322">
        <v>0</v>
      </c>
      <c r="AM24" s="322">
        <v>0</v>
      </c>
      <c r="AN24" s="322">
        <v>0</v>
      </c>
      <c r="AO24" s="322">
        <v>0</v>
      </c>
      <c r="AP24" s="322">
        <v>0</v>
      </c>
      <c r="AQ24" s="322">
        <v>0</v>
      </c>
      <c r="AR24" s="322">
        <v>0</v>
      </c>
      <c r="AS24" s="322">
        <v>0</v>
      </c>
      <c r="AT24" s="322">
        <v>0</v>
      </c>
      <c r="AU24" s="322">
        <v>0</v>
      </c>
      <c r="AV24" s="322">
        <v>0</v>
      </c>
      <c r="AW24" s="322">
        <v>0</v>
      </c>
      <c r="AX24" s="322">
        <v>0</v>
      </c>
      <c r="AY24" s="322">
        <v>0</v>
      </c>
      <c r="AZ24" s="322">
        <v>0</v>
      </c>
      <c r="BA24" s="322">
        <v>0</v>
      </c>
      <c r="BB24" s="322"/>
      <c r="BC24" s="1189" t="str">
        <f t="shared" si="2"/>
        <v>2021 Q4</v>
      </c>
      <c r="BD24" s="322">
        <v>0</v>
      </c>
      <c r="BE24" s="322">
        <v>0</v>
      </c>
      <c r="BF24" s="322">
        <v>0</v>
      </c>
      <c r="BG24" s="322">
        <v>0</v>
      </c>
      <c r="BH24" s="322">
        <v>0</v>
      </c>
      <c r="BI24" s="322">
        <v>0</v>
      </c>
      <c r="BJ24" s="322">
        <v>0</v>
      </c>
      <c r="BK24" s="322">
        <v>0</v>
      </c>
      <c r="BL24" s="322">
        <v>0</v>
      </c>
      <c r="BM24" s="322">
        <v>0</v>
      </c>
      <c r="BN24" s="322">
        <v>0</v>
      </c>
      <c r="BO24" s="322">
        <v>0</v>
      </c>
      <c r="BP24" s="322">
        <v>0</v>
      </c>
      <c r="BQ24" s="322">
        <v>0</v>
      </c>
      <c r="BR24" s="322">
        <v>0</v>
      </c>
      <c r="BS24" s="322">
        <v>0</v>
      </c>
      <c r="BT24" s="322"/>
      <c r="BU24" s="1189" t="str">
        <f t="shared" si="3"/>
        <v>2021 Q4</v>
      </c>
      <c r="BV24" s="322">
        <v>0</v>
      </c>
      <c r="BW24" s="322">
        <v>0</v>
      </c>
      <c r="BX24" s="322">
        <v>0</v>
      </c>
      <c r="BY24" s="322">
        <v>0</v>
      </c>
      <c r="BZ24" s="322">
        <v>0</v>
      </c>
      <c r="CA24" s="322">
        <v>0</v>
      </c>
      <c r="CB24" s="322">
        <v>0</v>
      </c>
      <c r="CC24" s="322">
        <v>0</v>
      </c>
      <c r="CD24" s="322">
        <v>0</v>
      </c>
      <c r="CE24" s="322">
        <v>0</v>
      </c>
      <c r="CF24" s="322">
        <v>0</v>
      </c>
      <c r="CG24" s="322">
        <v>0</v>
      </c>
      <c r="CH24" s="322">
        <v>0</v>
      </c>
      <c r="CI24" s="322">
        <v>0</v>
      </c>
      <c r="CJ24" s="322">
        <v>0</v>
      </c>
      <c r="CK24" s="322">
        <v>0</v>
      </c>
      <c r="CL24" s="322"/>
    </row>
    <row r="25" spans="1:90" hidden="1" outlineLevel="1" x14ac:dyDescent="0.2">
      <c r="A25" s="1189" t="s">
        <v>1011</v>
      </c>
      <c r="B25" s="322">
        <v>0</v>
      </c>
      <c r="C25" s="322">
        <v>0</v>
      </c>
      <c r="D25" s="322">
        <v>0</v>
      </c>
      <c r="E25" s="322">
        <v>0</v>
      </c>
      <c r="F25" s="322">
        <v>0</v>
      </c>
      <c r="G25" s="322">
        <v>0</v>
      </c>
      <c r="H25" s="322">
        <v>0</v>
      </c>
      <c r="I25" s="322">
        <v>0</v>
      </c>
      <c r="J25" s="322">
        <v>0</v>
      </c>
      <c r="K25" s="322">
        <v>0</v>
      </c>
      <c r="L25" s="322">
        <v>0</v>
      </c>
      <c r="M25" s="322">
        <v>0</v>
      </c>
      <c r="N25" s="322">
        <v>0</v>
      </c>
      <c r="O25" s="322">
        <v>0</v>
      </c>
      <c r="P25" s="322">
        <v>0</v>
      </c>
      <c r="Q25" s="322">
        <v>0</v>
      </c>
      <c r="R25" s="322"/>
      <c r="S25" s="1189" t="str">
        <f t="shared" si="0"/>
        <v>2022 Q1</v>
      </c>
      <c r="T25" s="322">
        <v>0</v>
      </c>
      <c r="U25" s="322">
        <v>0</v>
      </c>
      <c r="V25" s="322">
        <v>0</v>
      </c>
      <c r="W25" s="322">
        <v>0</v>
      </c>
      <c r="X25" s="322">
        <v>0</v>
      </c>
      <c r="Y25" s="322">
        <v>0</v>
      </c>
      <c r="Z25" s="322">
        <v>0</v>
      </c>
      <c r="AA25" s="322">
        <v>0</v>
      </c>
      <c r="AB25" s="322">
        <v>0</v>
      </c>
      <c r="AC25" s="322">
        <v>0</v>
      </c>
      <c r="AD25" s="322">
        <v>0</v>
      </c>
      <c r="AE25" s="322">
        <v>0</v>
      </c>
      <c r="AF25" s="322">
        <v>0</v>
      </c>
      <c r="AG25" s="322">
        <v>0</v>
      </c>
      <c r="AH25" s="322">
        <v>0</v>
      </c>
      <c r="AI25" s="322">
        <v>0</v>
      </c>
      <c r="AJ25" s="322"/>
      <c r="AK25" s="1189" t="str">
        <f t="shared" si="1"/>
        <v>2022 Q1</v>
      </c>
      <c r="AL25" s="322">
        <v>0</v>
      </c>
      <c r="AM25" s="322">
        <v>0</v>
      </c>
      <c r="AN25" s="322">
        <v>0</v>
      </c>
      <c r="AO25" s="322">
        <v>0</v>
      </c>
      <c r="AP25" s="322">
        <v>0</v>
      </c>
      <c r="AQ25" s="322">
        <v>0</v>
      </c>
      <c r="AR25" s="322">
        <v>0</v>
      </c>
      <c r="AS25" s="322">
        <v>0</v>
      </c>
      <c r="AT25" s="322">
        <v>0</v>
      </c>
      <c r="AU25" s="322">
        <v>0</v>
      </c>
      <c r="AV25" s="322">
        <v>0</v>
      </c>
      <c r="AW25" s="322">
        <v>0</v>
      </c>
      <c r="AX25" s="322">
        <v>0</v>
      </c>
      <c r="AY25" s="322">
        <v>0</v>
      </c>
      <c r="AZ25" s="322">
        <v>0</v>
      </c>
      <c r="BA25" s="322">
        <v>0</v>
      </c>
      <c r="BB25" s="322"/>
      <c r="BC25" s="1189" t="str">
        <f t="shared" si="2"/>
        <v>2022 Q1</v>
      </c>
      <c r="BD25" s="322">
        <v>0</v>
      </c>
      <c r="BE25" s="322">
        <v>0</v>
      </c>
      <c r="BF25" s="322">
        <v>0</v>
      </c>
      <c r="BG25" s="322">
        <v>0</v>
      </c>
      <c r="BH25" s="322">
        <v>0</v>
      </c>
      <c r="BI25" s="322">
        <v>0</v>
      </c>
      <c r="BJ25" s="322">
        <v>0</v>
      </c>
      <c r="BK25" s="322">
        <v>0</v>
      </c>
      <c r="BL25" s="322">
        <v>0</v>
      </c>
      <c r="BM25" s="322">
        <v>0</v>
      </c>
      <c r="BN25" s="322">
        <v>0</v>
      </c>
      <c r="BO25" s="322">
        <v>0</v>
      </c>
      <c r="BP25" s="322">
        <v>0</v>
      </c>
      <c r="BQ25" s="322">
        <v>0</v>
      </c>
      <c r="BR25" s="322">
        <v>0</v>
      </c>
      <c r="BS25" s="322">
        <v>0</v>
      </c>
      <c r="BT25" s="322"/>
      <c r="BU25" s="1189" t="str">
        <f t="shared" si="3"/>
        <v>2022 Q1</v>
      </c>
      <c r="BV25" s="322">
        <v>0</v>
      </c>
      <c r="BW25" s="322">
        <v>0</v>
      </c>
      <c r="BX25" s="322">
        <v>0</v>
      </c>
      <c r="BY25" s="322">
        <v>0</v>
      </c>
      <c r="BZ25" s="322">
        <v>0</v>
      </c>
      <c r="CA25" s="322">
        <v>0</v>
      </c>
      <c r="CB25" s="322">
        <v>0</v>
      </c>
      <c r="CC25" s="322">
        <v>0</v>
      </c>
      <c r="CD25" s="322">
        <v>0</v>
      </c>
      <c r="CE25" s="322">
        <v>0</v>
      </c>
      <c r="CF25" s="322">
        <v>0</v>
      </c>
      <c r="CG25" s="322">
        <v>0</v>
      </c>
      <c r="CH25" s="322">
        <v>0</v>
      </c>
      <c r="CI25" s="322">
        <v>0</v>
      </c>
      <c r="CJ25" s="322">
        <v>0</v>
      </c>
      <c r="CK25" s="322">
        <v>0</v>
      </c>
      <c r="CL25" s="322"/>
    </row>
    <row r="26" spans="1:90" hidden="1" outlineLevel="1" x14ac:dyDescent="0.2">
      <c r="A26" s="1189" t="s">
        <v>1012</v>
      </c>
      <c r="B26" s="322">
        <v>0</v>
      </c>
      <c r="C26" s="322">
        <v>0</v>
      </c>
      <c r="D26" s="322">
        <v>0</v>
      </c>
      <c r="E26" s="322">
        <v>0</v>
      </c>
      <c r="F26" s="322">
        <v>0</v>
      </c>
      <c r="G26" s="322">
        <v>0</v>
      </c>
      <c r="H26" s="322">
        <v>0</v>
      </c>
      <c r="I26" s="322">
        <v>0</v>
      </c>
      <c r="J26" s="322">
        <v>0</v>
      </c>
      <c r="K26" s="322">
        <v>0</v>
      </c>
      <c r="L26" s="322">
        <v>0</v>
      </c>
      <c r="M26" s="322">
        <v>0</v>
      </c>
      <c r="N26" s="322">
        <v>0</v>
      </c>
      <c r="O26" s="322">
        <v>0</v>
      </c>
      <c r="P26" s="322">
        <v>0</v>
      </c>
      <c r="Q26" s="322">
        <v>0</v>
      </c>
      <c r="R26" s="322"/>
      <c r="S26" s="1189" t="str">
        <f t="shared" si="0"/>
        <v>2022 Q2</v>
      </c>
      <c r="T26" s="322">
        <v>0</v>
      </c>
      <c r="U26" s="322">
        <v>0</v>
      </c>
      <c r="V26" s="322">
        <v>0</v>
      </c>
      <c r="W26" s="322">
        <v>0</v>
      </c>
      <c r="X26" s="322">
        <v>0</v>
      </c>
      <c r="Y26" s="322">
        <v>0</v>
      </c>
      <c r="Z26" s="322">
        <v>0</v>
      </c>
      <c r="AA26" s="322">
        <v>0</v>
      </c>
      <c r="AB26" s="322">
        <v>0</v>
      </c>
      <c r="AC26" s="322">
        <v>0</v>
      </c>
      <c r="AD26" s="322">
        <v>0</v>
      </c>
      <c r="AE26" s="322">
        <v>0</v>
      </c>
      <c r="AF26" s="322">
        <v>0</v>
      </c>
      <c r="AG26" s="322">
        <v>0</v>
      </c>
      <c r="AH26" s="322">
        <v>0</v>
      </c>
      <c r="AI26" s="322">
        <v>0</v>
      </c>
      <c r="AJ26" s="322"/>
      <c r="AK26" s="1189" t="str">
        <f t="shared" si="1"/>
        <v>2022 Q2</v>
      </c>
      <c r="AL26" s="322">
        <v>0</v>
      </c>
      <c r="AM26" s="322">
        <v>0</v>
      </c>
      <c r="AN26" s="322">
        <v>0</v>
      </c>
      <c r="AO26" s="322">
        <v>0</v>
      </c>
      <c r="AP26" s="322">
        <v>0</v>
      </c>
      <c r="AQ26" s="322">
        <v>0</v>
      </c>
      <c r="AR26" s="322">
        <v>0</v>
      </c>
      <c r="AS26" s="322">
        <v>0</v>
      </c>
      <c r="AT26" s="322">
        <v>0</v>
      </c>
      <c r="AU26" s="322">
        <v>0</v>
      </c>
      <c r="AV26" s="322">
        <v>0</v>
      </c>
      <c r="AW26" s="322">
        <v>0</v>
      </c>
      <c r="AX26" s="322">
        <v>0</v>
      </c>
      <c r="AY26" s="322">
        <v>0</v>
      </c>
      <c r="AZ26" s="322">
        <v>0</v>
      </c>
      <c r="BA26" s="322">
        <v>0</v>
      </c>
      <c r="BB26" s="322"/>
      <c r="BC26" s="1189" t="str">
        <f t="shared" si="2"/>
        <v>2022 Q2</v>
      </c>
      <c r="BD26" s="322">
        <v>0</v>
      </c>
      <c r="BE26" s="322">
        <v>0</v>
      </c>
      <c r="BF26" s="322">
        <v>0</v>
      </c>
      <c r="BG26" s="322">
        <v>0</v>
      </c>
      <c r="BH26" s="322">
        <v>0</v>
      </c>
      <c r="BI26" s="322">
        <v>0</v>
      </c>
      <c r="BJ26" s="322">
        <v>0</v>
      </c>
      <c r="BK26" s="322">
        <v>0</v>
      </c>
      <c r="BL26" s="322">
        <v>0</v>
      </c>
      <c r="BM26" s="322">
        <v>0</v>
      </c>
      <c r="BN26" s="322">
        <v>0</v>
      </c>
      <c r="BO26" s="322">
        <v>0</v>
      </c>
      <c r="BP26" s="322">
        <v>0</v>
      </c>
      <c r="BQ26" s="322">
        <v>0</v>
      </c>
      <c r="BR26" s="322">
        <v>0</v>
      </c>
      <c r="BS26" s="322">
        <v>0</v>
      </c>
      <c r="BT26" s="322"/>
      <c r="BU26" s="1189" t="str">
        <f t="shared" si="3"/>
        <v>2022 Q2</v>
      </c>
      <c r="BV26" s="322">
        <v>0</v>
      </c>
      <c r="BW26" s="322">
        <v>0</v>
      </c>
      <c r="BX26" s="322">
        <v>0</v>
      </c>
      <c r="BY26" s="322">
        <v>0</v>
      </c>
      <c r="BZ26" s="322">
        <v>0</v>
      </c>
      <c r="CA26" s="322">
        <v>0</v>
      </c>
      <c r="CB26" s="322">
        <v>0</v>
      </c>
      <c r="CC26" s="322">
        <v>0</v>
      </c>
      <c r="CD26" s="322">
        <v>0</v>
      </c>
      <c r="CE26" s="322">
        <v>0</v>
      </c>
      <c r="CF26" s="322">
        <v>0</v>
      </c>
      <c r="CG26" s="322">
        <v>0</v>
      </c>
      <c r="CH26" s="322">
        <v>0</v>
      </c>
      <c r="CI26" s="322">
        <v>0</v>
      </c>
      <c r="CJ26" s="322">
        <v>0</v>
      </c>
      <c r="CK26" s="322">
        <v>0</v>
      </c>
      <c r="CL26" s="322"/>
    </row>
    <row r="27" spans="1:90" hidden="1" outlineLevel="1" x14ac:dyDescent="0.2">
      <c r="A27" s="1189" t="s">
        <v>1013</v>
      </c>
      <c r="B27" s="322">
        <v>0</v>
      </c>
      <c r="C27" s="322">
        <v>0</v>
      </c>
      <c r="D27" s="322">
        <v>0</v>
      </c>
      <c r="E27" s="322">
        <v>0</v>
      </c>
      <c r="F27" s="322">
        <v>0</v>
      </c>
      <c r="G27" s="322">
        <v>0</v>
      </c>
      <c r="H27" s="322">
        <v>0</v>
      </c>
      <c r="I27" s="322">
        <v>0</v>
      </c>
      <c r="J27" s="322">
        <v>0</v>
      </c>
      <c r="K27" s="322">
        <v>0</v>
      </c>
      <c r="L27" s="322">
        <v>0</v>
      </c>
      <c r="M27" s="322">
        <v>0</v>
      </c>
      <c r="N27" s="322">
        <v>0</v>
      </c>
      <c r="O27" s="322">
        <v>0</v>
      </c>
      <c r="P27" s="322">
        <v>0</v>
      </c>
      <c r="Q27" s="322">
        <v>0</v>
      </c>
      <c r="R27" s="322"/>
      <c r="S27" s="1189" t="str">
        <f t="shared" si="0"/>
        <v>2022 Q3</v>
      </c>
      <c r="T27" s="322">
        <v>0</v>
      </c>
      <c r="U27" s="322">
        <v>0</v>
      </c>
      <c r="V27" s="322">
        <v>0</v>
      </c>
      <c r="W27" s="322">
        <v>0</v>
      </c>
      <c r="X27" s="322">
        <v>0</v>
      </c>
      <c r="Y27" s="322">
        <v>0</v>
      </c>
      <c r="Z27" s="322">
        <v>0</v>
      </c>
      <c r="AA27" s="322">
        <v>0</v>
      </c>
      <c r="AB27" s="322">
        <v>0</v>
      </c>
      <c r="AC27" s="322">
        <v>0</v>
      </c>
      <c r="AD27" s="322">
        <v>0</v>
      </c>
      <c r="AE27" s="322">
        <v>0</v>
      </c>
      <c r="AF27" s="322">
        <v>0</v>
      </c>
      <c r="AG27" s="322">
        <v>0</v>
      </c>
      <c r="AH27" s="322">
        <v>0</v>
      </c>
      <c r="AI27" s="322">
        <v>0</v>
      </c>
      <c r="AJ27" s="322"/>
      <c r="AK27" s="1189" t="str">
        <f t="shared" si="1"/>
        <v>2022 Q3</v>
      </c>
      <c r="AL27" s="322">
        <v>0</v>
      </c>
      <c r="AM27" s="322">
        <v>0</v>
      </c>
      <c r="AN27" s="322">
        <v>0</v>
      </c>
      <c r="AO27" s="322">
        <v>0</v>
      </c>
      <c r="AP27" s="322">
        <v>0</v>
      </c>
      <c r="AQ27" s="322">
        <v>0</v>
      </c>
      <c r="AR27" s="322">
        <v>0</v>
      </c>
      <c r="AS27" s="322">
        <v>0</v>
      </c>
      <c r="AT27" s="322">
        <v>0</v>
      </c>
      <c r="AU27" s="322">
        <v>0</v>
      </c>
      <c r="AV27" s="322">
        <v>0</v>
      </c>
      <c r="AW27" s="322">
        <v>0</v>
      </c>
      <c r="AX27" s="322">
        <v>0</v>
      </c>
      <c r="AY27" s="322">
        <v>0</v>
      </c>
      <c r="AZ27" s="322">
        <v>0</v>
      </c>
      <c r="BA27" s="322">
        <v>0</v>
      </c>
      <c r="BB27" s="322"/>
      <c r="BC27" s="1189" t="str">
        <f t="shared" si="2"/>
        <v>2022 Q3</v>
      </c>
      <c r="BD27" s="322">
        <v>0</v>
      </c>
      <c r="BE27" s="322">
        <v>0</v>
      </c>
      <c r="BF27" s="322">
        <v>0</v>
      </c>
      <c r="BG27" s="322">
        <v>0</v>
      </c>
      <c r="BH27" s="322">
        <v>0</v>
      </c>
      <c r="BI27" s="322">
        <v>0</v>
      </c>
      <c r="BJ27" s="322">
        <v>0</v>
      </c>
      <c r="BK27" s="322">
        <v>0</v>
      </c>
      <c r="BL27" s="322">
        <v>0</v>
      </c>
      <c r="BM27" s="322">
        <v>0</v>
      </c>
      <c r="BN27" s="322">
        <v>0</v>
      </c>
      <c r="BO27" s="322">
        <v>0</v>
      </c>
      <c r="BP27" s="322">
        <v>0</v>
      </c>
      <c r="BQ27" s="322">
        <v>0</v>
      </c>
      <c r="BR27" s="322">
        <v>0</v>
      </c>
      <c r="BS27" s="322">
        <v>0</v>
      </c>
      <c r="BT27" s="322"/>
      <c r="BU27" s="1189" t="str">
        <f t="shared" si="3"/>
        <v>2022 Q3</v>
      </c>
      <c r="BV27" s="322">
        <v>0</v>
      </c>
      <c r="BW27" s="322">
        <v>0</v>
      </c>
      <c r="BX27" s="322">
        <v>0</v>
      </c>
      <c r="BY27" s="322">
        <v>0</v>
      </c>
      <c r="BZ27" s="322">
        <v>0</v>
      </c>
      <c r="CA27" s="322">
        <v>0</v>
      </c>
      <c r="CB27" s="322">
        <v>0</v>
      </c>
      <c r="CC27" s="322">
        <v>0</v>
      </c>
      <c r="CD27" s="322">
        <v>0</v>
      </c>
      <c r="CE27" s="322">
        <v>0</v>
      </c>
      <c r="CF27" s="322">
        <v>0</v>
      </c>
      <c r="CG27" s="322">
        <v>0</v>
      </c>
      <c r="CH27" s="322">
        <v>0</v>
      </c>
      <c r="CI27" s="322">
        <v>0</v>
      </c>
      <c r="CJ27" s="322">
        <v>0</v>
      </c>
      <c r="CK27" s="322">
        <v>0</v>
      </c>
      <c r="CL27" s="322"/>
    </row>
    <row r="28" spans="1:90" hidden="1" outlineLevel="1" x14ac:dyDescent="0.2">
      <c r="A28" s="1189" t="s">
        <v>1014</v>
      </c>
      <c r="B28" s="322">
        <v>0</v>
      </c>
      <c r="C28" s="322">
        <v>0</v>
      </c>
      <c r="D28" s="322">
        <v>0</v>
      </c>
      <c r="E28" s="322">
        <v>0</v>
      </c>
      <c r="F28" s="322">
        <v>0</v>
      </c>
      <c r="G28" s="322">
        <v>0</v>
      </c>
      <c r="H28" s="322">
        <v>0</v>
      </c>
      <c r="I28" s="322">
        <v>0</v>
      </c>
      <c r="J28" s="322">
        <v>0</v>
      </c>
      <c r="K28" s="322">
        <v>0</v>
      </c>
      <c r="L28" s="322">
        <v>0</v>
      </c>
      <c r="M28" s="322">
        <v>0</v>
      </c>
      <c r="N28" s="322">
        <v>0</v>
      </c>
      <c r="O28" s="322">
        <v>0</v>
      </c>
      <c r="P28" s="322">
        <v>0</v>
      </c>
      <c r="Q28" s="322">
        <v>0</v>
      </c>
      <c r="R28" s="322"/>
      <c r="S28" s="1189" t="str">
        <f t="shared" si="0"/>
        <v>2022 Q4</v>
      </c>
      <c r="T28" s="322">
        <v>0</v>
      </c>
      <c r="U28" s="322">
        <v>0</v>
      </c>
      <c r="V28" s="322">
        <v>0</v>
      </c>
      <c r="W28" s="322">
        <v>0</v>
      </c>
      <c r="X28" s="322">
        <v>0</v>
      </c>
      <c r="Y28" s="322">
        <v>0</v>
      </c>
      <c r="Z28" s="322">
        <v>0</v>
      </c>
      <c r="AA28" s="322">
        <v>0</v>
      </c>
      <c r="AB28" s="322">
        <v>0</v>
      </c>
      <c r="AC28" s="322">
        <v>0</v>
      </c>
      <c r="AD28" s="322">
        <v>0</v>
      </c>
      <c r="AE28" s="322">
        <v>0</v>
      </c>
      <c r="AF28" s="322">
        <v>0</v>
      </c>
      <c r="AG28" s="322">
        <v>0</v>
      </c>
      <c r="AH28" s="322">
        <v>0</v>
      </c>
      <c r="AI28" s="322">
        <v>0</v>
      </c>
      <c r="AJ28" s="322"/>
      <c r="AK28" s="1189" t="str">
        <f t="shared" si="1"/>
        <v>2022 Q4</v>
      </c>
      <c r="AL28" s="322">
        <v>0</v>
      </c>
      <c r="AM28" s="322">
        <v>0</v>
      </c>
      <c r="AN28" s="322">
        <v>0</v>
      </c>
      <c r="AO28" s="322">
        <v>0</v>
      </c>
      <c r="AP28" s="322">
        <v>0</v>
      </c>
      <c r="AQ28" s="322">
        <v>0</v>
      </c>
      <c r="AR28" s="322">
        <v>0</v>
      </c>
      <c r="AS28" s="322">
        <v>0</v>
      </c>
      <c r="AT28" s="322">
        <v>0</v>
      </c>
      <c r="AU28" s="322">
        <v>0</v>
      </c>
      <c r="AV28" s="322">
        <v>0</v>
      </c>
      <c r="AW28" s="322">
        <v>0</v>
      </c>
      <c r="AX28" s="322">
        <v>0</v>
      </c>
      <c r="AY28" s="322">
        <v>0</v>
      </c>
      <c r="AZ28" s="322">
        <v>0</v>
      </c>
      <c r="BA28" s="322">
        <v>0</v>
      </c>
      <c r="BB28" s="322"/>
      <c r="BC28" s="1189" t="str">
        <f t="shared" si="2"/>
        <v>2022 Q4</v>
      </c>
      <c r="BD28" s="322">
        <v>0</v>
      </c>
      <c r="BE28" s="322">
        <v>0</v>
      </c>
      <c r="BF28" s="322">
        <v>0</v>
      </c>
      <c r="BG28" s="322">
        <v>0</v>
      </c>
      <c r="BH28" s="322">
        <v>0</v>
      </c>
      <c r="BI28" s="322">
        <v>0</v>
      </c>
      <c r="BJ28" s="322">
        <v>0</v>
      </c>
      <c r="BK28" s="322">
        <v>0</v>
      </c>
      <c r="BL28" s="322">
        <v>0</v>
      </c>
      <c r="BM28" s="322">
        <v>0</v>
      </c>
      <c r="BN28" s="322">
        <v>0</v>
      </c>
      <c r="BO28" s="322">
        <v>0</v>
      </c>
      <c r="BP28" s="322">
        <v>0</v>
      </c>
      <c r="BQ28" s="322">
        <v>0</v>
      </c>
      <c r="BR28" s="322">
        <v>0</v>
      </c>
      <c r="BS28" s="322">
        <v>0</v>
      </c>
      <c r="BT28" s="322"/>
      <c r="BU28" s="1189" t="str">
        <f t="shared" si="3"/>
        <v>2022 Q4</v>
      </c>
      <c r="BV28" s="322">
        <v>0</v>
      </c>
      <c r="BW28" s="322">
        <v>0</v>
      </c>
      <c r="BX28" s="322">
        <v>0</v>
      </c>
      <c r="BY28" s="322">
        <v>0</v>
      </c>
      <c r="BZ28" s="322">
        <v>0</v>
      </c>
      <c r="CA28" s="322">
        <v>0</v>
      </c>
      <c r="CB28" s="322">
        <v>0</v>
      </c>
      <c r="CC28" s="322">
        <v>0</v>
      </c>
      <c r="CD28" s="322">
        <v>0</v>
      </c>
      <c r="CE28" s="322">
        <v>0</v>
      </c>
      <c r="CF28" s="322">
        <v>0</v>
      </c>
      <c r="CG28" s="322">
        <v>0</v>
      </c>
      <c r="CH28" s="322">
        <v>0</v>
      </c>
      <c r="CI28" s="322">
        <v>0</v>
      </c>
      <c r="CJ28" s="322">
        <v>0</v>
      </c>
      <c r="CK28" s="322">
        <v>0</v>
      </c>
      <c r="CL28" s="322"/>
    </row>
    <row r="29" spans="1:90" hidden="1" outlineLevel="1" x14ac:dyDescent="0.2">
      <c r="A29" s="1189" t="s">
        <v>1015</v>
      </c>
      <c r="B29" s="322">
        <v>0</v>
      </c>
      <c r="C29" s="322">
        <v>0</v>
      </c>
      <c r="D29" s="322">
        <v>0</v>
      </c>
      <c r="E29" s="322">
        <v>0</v>
      </c>
      <c r="F29" s="322">
        <v>0</v>
      </c>
      <c r="G29" s="322">
        <v>0</v>
      </c>
      <c r="H29" s="322">
        <v>0</v>
      </c>
      <c r="I29" s="322">
        <v>0</v>
      </c>
      <c r="J29" s="322">
        <v>0</v>
      </c>
      <c r="K29" s="322">
        <v>0</v>
      </c>
      <c r="L29" s="322">
        <v>0</v>
      </c>
      <c r="M29" s="322">
        <v>0</v>
      </c>
      <c r="N29" s="322">
        <v>0</v>
      </c>
      <c r="O29" s="322">
        <v>0</v>
      </c>
      <c r="P29" s="322">
        <v>0</v>
      </c>
      <c r="Q29" s="322">
        <v>0</v>
      </c>
      <c r="R29" s="322"/>
      <c r="S29" s="1189" t="str">
        <f t="shared" si="0"/>
        <v>2023 Q1</v>
      </c>
      <c r="T29" s="322">
        <v>0</v>
      </c>
      <c r="U29" s="322">
        <v>0</v>
      </c>
      <c r="V29" s="322">
        <v>0</v>
      </c>
      <c r="W29" s="322">
        <v>0</v>
      </c>
      <c r="X29" s="322">
        <v>0</v>
      </c>
      <c r="Y29" s="322">
        <v>0</v>
      </c>
      <c r="Z29" s="322">
        <v>0</v>
      </c>
      <c r="AA29" s="322">
        <v>0</v>
      </c>
      <c r="AB29" s="322">
        <v>0</v>
      </c>
      <c r="AC29" s="322">
        <v>0</v>
      </c>
      <c r="AD29" s="322">
        <v>0</v>
      </c>
      <c r="AE29" s="322">
        <v>0</v>
      </c>
      <c r="AF29" s="322">
        <v>0</v>
      </c>
      <c r="AG29" s="322">
        <v>0</v>
      </c>
      <c r="AH29" s="322">
        <v>0</v>
      </c>
      <c r="AI29" s="322">
        <v>0</v>
      </c>
      <c r="AJ29" s="322"/>
      <c r="AK29" s="1189" t="str">
        <f t="shared" si="1"/>
        <v>2023 Q1</v>
      </c>
      <c r="AL29" s="322">
        <v>0</v>
      </c>
      <c r="AM29" s="322">
        <v>0</v>
      </c>
      <c r="AN29" s="322">
        <v>0</v>
      </c>
      <c r="AO29" s="322">
        <v>0</v>
      </c>
      <c r="AP29" s="322">
        <v>0</v>
      </c>
      <c r="AQ29" s="322">
        <v>0</v>
      </c>
      <c r="AR29" s="322">
        <v>0</v>
      </c>
      <c r="AS29" s="322">
        <v>0</v>
      </c>
      <c r="AT29" s="322">
        <v>0</v>
      </c>
      <c r="AU29" s="322">
        <v>0</v>
      </c>
      <c r="AV29" s="322">
        <v>0</v>
      </c>
      <c r="AW29" s="322">
        <v>0</v>
      </c>
      <c r="AX29" s="322">
        <v>0</v>
      </c>
      <c r="AY29" s="322">
        <v>0</v>
      </c>
      <c r="AZ29" s="322">
        <v>0</v>
      </c>
      <c r="BA29" s="322">
        <v>0</v>
      </c>
      <c r="BB29" s="322"/>
      <c r="BC29" s="1189" t="str">
        <f t="shared" si="2"/>
        <v>2023 Q1</v>
      </c>
      <c r="BD29" s="322">
        <v>0</v>
      </c>
      <c r="BE29" s="322">
        <v>0</v>
      </c>
      <c r="BF29" s="322">
        <v>0</v>
      </c>
      <c r="BG29" s="322">
        <v>0</v>
      </c>
      <c r="BH29" s="322">
        <v>0</v>
      </c>
      <c r="BI29" s="322">
        <v>0</v>
      </c>
      <c r="BJ29" s="322">
        <v>0</v>
      </c>
      <c r="BK29" s="322">
        <v>0</v>
      </c>
      <c r="BL29" s="322">
        <v>0</v>
      </c>
      <c r="BM29" s="322">
        <v>0</v>
      </c>
      <c r="BN29" s="322">
        <v>0</v>
      </c>
      <c r="BO29" s="322">
        <v>0</v>
      </c>
      <c r="BP29" s="322">
        <v>0</v>
      </c>
      <c r="BQ29" s="322">
        <v>0</v>
      </c>
      <c r="BR29" s="322">
        <v>0</v>
      </c>
      <c r="BS29" s="322">
        <v>0</v>
      </c>
      <c r="BT29" s="322"/>
      <c r="BU29" s="1189" t="str">
        <f t="shared" si="3"/>
        <v>2023 Q1</v>
      </c>
      <c r="BV29" s="322">
        <v>0</v>
      </c>
      <c r="BW29" s="322">
        <v>0</v>
      </c>
      <c r="BX29" s="322">
        <v>0</v>
      </c>
      <c r="BY29" s="322">
        <v>0</v>
      </c>
      <c r="BZ29" s="322">
        <v>0</v>
      </c>
      <c r="CA29" s="322">
        <v>0</v>
      </c>
      <c r="CB29" s="322">
        <v>0</v>
      </c>
      <c r="CC29" s="322">
        <v>0</v>
      </c>
      <c r="CD29" s="322">
        <v>0</v>
      </c>
      <c r="CE29" s="322">
        <v>0</v>
      </c>
      <c r="CF29" s="322">
        <v>0</v>
      </c>
      <c r="CG29" s="322">
        <v>0</v>
      </c>
      <c r="CH29" s="322">
        <v>0</v>
      </c>
      <c r="CI29" s="322">
        <v>0</v>
      </c>
      <c r="CJ29" s="322">
        <v>0</v>
      </c>
      <c r="CK29" s="322">
        <v>0</v>
      </c>
      <c r="CL29" s="322"/>
    </row>
    <row r="30" spans="1:90" ht="12.75" hidden="1" customHeight="1" outlineLevel="1" x14ac:dyDescent="0.2">
      <c r="A30" s="1189" t="s">
        <v>1016</v>
      </c>
      <c r="B30" s="322">
        <v>0</v>
      </c>
      <c r="C30" s="322">
        <v>0</v>
      </c>
      <c r="D30" s="322">
        <v>0</v>
      </c>
      <c r="E30" s="322">
        <v>0</v>
      </c>
      <c r="F30" s="322">
        <v>0</v>
      </c>
      <c r="G30" s="322">
        <v>0</v>
      </c>
      <c r="H30" s="322">
        <v>0</v>
      </c>
      <c r="I30" s="322">
        <v>0</v>
      </c>
      <c r="J30" s="322">
        <v>0</v>
      </c>
      <c r="K30" s="322">
        <v>0</v>
      </c>
      <c r="L30" s="322">
        <v>0</v>
      </c>
      <c r="M30" s="322">
        <v>0</v>
      </c>
      <c r="N30" s="322">
        <v>0</v>
      </c>
      <c r="O30" s="322">
        <v>0</v>
      </c>
      <c r="P30" s="322">
        <v>0</v>
      </c>
      <c r="Q30" s="322">
        <v>0</v>
      </c>
      <c r="R30" s="322"/>
      <c r="S30" s="1189" t="str">
        <f t="shared" si="0"/>
        <v>2023 Q2</v>
      </c>
      <c r="T30" s="322">
        <v>0</v>
      </c>
      <c r="U30" s="322">
        <v>0</v>
      </c>
      <c r="V30" s="322">
        <v>0</v>
      </c>
      <c r="W30" s="322">
        <v>0</v>
      </c>
      <c r="X30" s="322">
        <v>0</v>
      </c>
      <c r="Y30" s="322">
        <v>0</v>
      </c>
      <c r="Z30" s="322">
        <v>0</v>
      </c>
      <c r="AA30" s="322">
        <v>0</v>
      </c>
      <c r="AB30" s="322">
        <v>0</v>
      </c>
      <c r="AC30" s="322">
        <v>0</v>
      </c>
      <c r="AD30" s="322">
        <v>0</v>
      </c>
      <c r="AE30" s="322">
        <v>0</v>
      </c>
      <c r="AF30" s="322">
        <v>0</v>
      </c>
      <c r="AG30" s="322">
        <v>0</v>
      </c>
      <c r="AH30" s="322">
        <v>0</v>
      </c>
      <c r="AI30" s="322">
        <v>0</v>
      </c>
      <c r="AJ30" s="322"/>
      <c r="AK30" s="1189" t="str">
        <f t="shared" si="1"/>
        <v>2023 Q2</v>
      </c>
      <c r="AL30" s="322">
        <v>0</v>
      </c>
      <c r="AM30" s="322">
        <v>0</v>
      </c>
      <c r="AN30" s="322">
        <v>0</v>
      </c>
      <c r="AO30" s="322">
        <v>0</v>
      </c>
      <c r="AP30" s="322">
        <v>0</v>
      </c>
      <c r="AQ30" s="322">
        <v>0</v>
      </c>
      <c r="AR30" s="322">
        <v>0</v>
      </c>
      <c r="AS30" s="322">
        <v>0</v>
      </c>
      <c r="AT30" s="322">
        <v>0</v>
      </c>
      <c r="AU30" s="322">
        <v>0</v>
      </c>
      <c r="AV30" s="322">
        <v>0</v>
      </c>
      <c r="AW30" s="322">
        <v>0</v>
      </c>
      <c r="AX30" s="322">
        <v>0</v>
      </c>
      <c r="AY30" s="322">
        <v>0</v>
      </c>
      <c r="AZ30" s="322">
        <v>0</v>
      </c>
      <c r="BA30" s="322">
        <v>0</v>
      </c>
      <c r="BB30" s="322"/>
      <c r="BC30" s="1189" t="str">
        <f t="shared" si="2"/>
        <v>2023 Q2</v>
      </c>
      <c r="BD30" s="322">
        <v>0</v>
      </c>
      <c r="BE30" s="322">
        <v>0</v>
      </c>
      <c r="BF30" s="322">
        <v>0</v>
      </c>
      <c r="BG30" s="322">
        <v>0</v>
      </c>
      <c r="BH30" s="322">
        <v>0</v>
      </c>
      <c r="BI30" s="322">
        <v>0</v>
      </c>
      <c r="BJ30" s="322">
        <v>0</v>
      </c>
      <c r="BK30" s="322">
        <v>0</v>
      </c>
      <c r="BL30" s="322">
        <v>0</v>
      </c>
      <c r="BM30" s="322">
        <v>0</v>
      </c>
      <c r="BN30" s="322">
        <v>0</v>
      </c>
      <c r="BO30" s="322">
        <v>0</v>
      </c>
      <c r="BP30" s="322">
        <v>0</v>
      </c>
      <c r="BQ30" s="322">
        <v>0</v>
      </c>
      <c r="BR30" s="322">
        <v>0</v>
      </c>
      <c r="BS30" s="322">
        <v>0</v>
      </c>
      <c r="BT30" s="322"/>
      <c r="BU30" s="1189" t="str">
        <f t="shared" si="3"/>
        <v>2023 Q2</v>
      </c>
      <c r="BV30" s="322">
        <v>0</v>
      </c>
      <c r="BW30" s="322">
        <v>0</v>
      </c>
      <c r="BX30" s="322">
        <v>0</v>
      </c>
      <c r="BY30" s="322">
        <v>0</v>
      </c>
      <c r="BZ30" s="322">
        <v>0</v>
      </c>
      <c r="CA30" s="322">
        <v>0</v>
      </c>
      <c r="CB30" s="322">
        <v>0</v>
      </c>
      <c r="CC30" s="322">
        <v>0</v>
      </c>
      <c r="CD30" s="322">
        <v>0</v>
      </c>
      <c r="CE30" s="322">
        <v>0</v>
      </c>
      <c r="CF30" s="322">
        <v>0</v>
      </c>
      <c r="CG30" s="322">
        <v>0</v>
      </c>
      <c r="CH30" s="322">
        <v>0</v>
      </c>
      <c r="CI30" s="322">
        <v>0</v>
      </c>
      <c r="CJ30" s="322">
        <v>0</v>
      </c>
      <c r="CK30" s="322">
        <v>0</v>
      </c>
      <c r="CL30" s="322"/>
    </row>
    <row r="31" spans="1:90" ht="12.75" hidden="1" customHeight="1" outlineLevel="1" x14ac:dyDescent="0.2">
      <c r="A31" s="1189" t="s">
        <v>1017</v>
      </c>
      <c r="B31" s="322">
        <v>0</v>
      </c>
      <c r="C31" s="322">
        <v>0</v>
      </c>
      <c r="D31" s="322">
        <v>0</v>
      </c>
      <c r="E31" s="322">
        <v>0</v>
      </c>
      <c r="F31" s="322">
        <v>0</v>
      </c>
      <c r="G31" s="322">
        <v>0</v>
      </c>
      <c r="H31" s="322">
        <v>0</v>
      </c>
      <c r="I31" s="322">
        <v>0</v>
      </c>
      <c r="J31" s="322">
        <v>0</v>
      </c>
      <c r="K31" s="322">
        <v>0</v>
      </c>
      <c r="L31" s="322">
        <v>0</v>
      </c>
      <c r="M31" s="322">
        <v>0</v>
      </c>
      <c r="N31" s="322">
        <v>0</v>
      </c>
      <c r="O31" s="322">
        <v>0</v>
      </c>
      <c r="P31" s="322">
        <v>0</v>
      </c>
      <c r="Q31" s="322">
        <v>0</v>
      </c>
      <c r="R31" s="322"/>
      <c r="S31" s="1189" t="str">
        <f t="shared" si="0"/>
        <v>2023 Q3</v>
      </c>
      <c r="T31" s="322">
        <v>0</v>
      </c>
      <c r="U31" s="322">
        <v>0</v>
      </c>
      <c r="V31" s="322">
        <v>0</v>
      </c>
      <c r="W31" s="322">
        <v>0</v>
      </c>
      <c r="X31" s="322">
        <v>0</v>
      </c>
      <c r="Y31" s="322">
        <v>0</v>
      </c>
      <c r="Z31" s="322">
        <v>0</v>
      </c>
      <c r="AA31" s="322">
        <v>0</v>
      </c>
      <c r="AB31" s="322">
        <v>0</v>
      </c>
      <c r="AC31" s="322">
        <v>0</v>
      </c>
      <c r="AD31" s="322">
        <v>0</v>
      </c>
      <c r="AE31" s="322">
        <v>0</v>
      </c>
      <c r="AF31" s="322">
        <v>0</v>
      </c>
      <c r="AG31" s="322">
        <v>0</v>
      </c>
      <c r="AH31" s="322">
        <v>0</v>
      </c>
      <c r="AI31" s="322">
        <v>0</v>
      </c>
      <c r="AJ31" s="322"/>
      <c r="AK31" s="1189" t="str">
        <f t="shared" si="1"/>
        <v>2023 Q3</v>
      </c>
      <c r="AL31" s="322">
        <v>0</v>
      </c>
      <c r="AM31" s="322">
        <v>0</v>
      </c>
      <c r="AN31" s="322">
        <v>0</v>
      </c>
      <c r="AO31" s="322">
        <v>0</v>
      </c>
      <c r="AP31" s="322">
        <v>0</v>
      </c>
      <c r="AQ31" s="322">
        <v>0</v>
      </c>
      <c r="AR31" s="322">
        <v>0</v>
      </c>
      <c r="AS31" s="322">
        <v>0</v>
      </c>
      <c r="AT31" s="322">
        <v>0</v>
      </c>
      <c r="AU31" s="322">
        <v>0</v>
      </c>
      <c r="AV31" s="322">
        <v>0</v>
      </c>
      <c r="AW31" s="322">
        <v>0</v>
      </c>
      <c r="AX31" s="322">
        <v>0</v>
      </c>
      <c r="AY31" s="322">
        <v>0</v>
      </c>
      <c r="AZ31" s="322">
        <v>0</v>
      </c>
      <c r="BA31" s="322">
        <v>0</v>
      </c>
      <c r="BB31" s="322"/>
      <c r="BC31" s="1189" t="str">
        <f t="shared" si="2"/>
        <v>2023 Q3</v>
      </c>
      <c r="BD31" s="322">
        <v>0</v>
      </c>
      <c r="BE31" s="322">
        <v>0</v>
      </c>
      <c r="BF31" s="322">
        <v>0</v>
      </c>
      <c r="BG31" s="322">
        <v>0</v>
      </c>
      <c r="BH31" s="322">
        <v>0</v>
      </c>
      <c r="BI31" s="322">
        <v>0</v>
      </c>
      <c r="BJ31" s="322">
        <v>0</v>
      </c>
      <c r="BK31" s="322">
        <v>0</v>
      </c>
      <c r="BL31" s="322">
        <v>0</v>
      </c>
      <c r="BM31" s="322">
        <v>0</v>
      </c>
      <c r="BN31" s="322">
        <v>0</v>
      </c>
      <c r="BO31" s="322">
        <v>0</v>
      </c>
      <c r="BP31" s="322">
        <v>0</v>
      </c>
      <c r="BQ31" s="322">
        <v>0</v>
      </c>
      <c r="BR31" s="322">
        <v>0</v>
      </c>
      <c r="BS31" s="322">
        <v>0</v>
      </c>
      <c r="BT31" s="322"/>
      <c r="BU31" s="1189" t="str">
        <f t="shared" si="3"/>
        <v>2023 Q3</v>
      </c>
      <c r="BV31" s="322">
        <v>0</v>
      </c>
      <c r="BW31" s="322">
        <v>0</v>
      </c>
      <c r="BX31" s="322">
        <v>0</v>
      </c>
      <c r="BY31" s="322">
        <v>0</v>
      </c>
      <c r="BZ31" s="322">
        <v>0</v>
      </c>
      <c r="CA31" s="322">
        <v>0</v>
      </c>
      <c r="CB31" s="322">
        <v>0</v>
      </c>
      <c r="CC31" s="322">
        <v>0</v>
      </c>
      <c r="CD31" s="322">
        <v>0</v>
      </c>
      <c r="CE31" s="322">
        <v>0</v>
      </c>
      <c r="CF31" s="322">
        <v>0</v>
      </c>
      <c r="CG31" s="322">
        <v>0</v>
      </c>
      <c r="CH31" s="322">
        <v>0</v>
      </c>
      <c r="CI31" s="322">
        <v>0</v>
      </c>
      <c r="CJ31" s="322">
        <v>0</v>
      </c>
      <c r="CK31" s="322">
        <v>0</v>
      </c>
      <c r="CL31" s="322"/>
    </row>
    <row r="32" spans="1:90" ht="12.75" hidden="1" customHeight="1" outlineLevel="1" x14ac:dyDescent="0.2">
      <c r="A32" s="1189" t="s">
        <v>1018</v>
      </c>
      <c r="B32" s="322">
        <v>0</v>
      </c>
      <c r="C32" s="322">
        <v>0</v>
      </c>
      <c r="D32" s="322">
        <v>0</v>
      </c>
      <c r="E32" s="322">
        <v>0</v>
      </c>
      <c r="F32" s="322">
        <v>0</v>
      </c>
      <c r="G32" s="322">
        <v>0</v>
      </c>
      <c r="H32" s="322">
        <v>0</v>
      </c>
      <c r="I32" s="322">
        <v>0</v>
      </c>
      <c r="J32" s="322">
        <v>0</v>
      </c>
      <c r="K32" s="322">
        <v>0</v>
      </c>
      <c r="L32" s="322">
        <v>0</v>
      </c>
      <c r="M32" s="322">
        <v>0</v>
      </c>
      <c r="N32" s="322">
        <v>0</v>
      </c>
      <c r="O32" s="322">
        <v>0</v>
      </c>
      <c r="P32" s="322">
        <v>0</v>
      </c>
      <c r="Q32" s="322">
        <v>0</v>
      </c>
      <c r="R32" s="322"/>
      <c r="S32" s="1189" t="str">
        <f t="shared" si="0"/>
        <v>2023 Q4</v>
      </c>
      <c r="T32" s="322">
        <v>0</v>
      </c>
      <c r="U32" s="322">
        <v>0</v>
      </c>
      <c r="V32" s="322">
        <v>0</v>
      </c>
      <c r="W32" s="322">
        <v>0</v>
      </c>
      <c r="X32" s="322">
        <v>0</v>
      </c>
      <c r="Y32" s="322">
        <v>0</v>
      </c>
      <c r="Z32" s="322">
        <v>0</v>
      </c>
      <c r="AA32" s="322">
        <v>0</v>
      </c>
      <c r="AB32" s="322">
        <v>0</v>
      </c>
      <c r="AC32" s="322">
        <v>0</v>
      </c>
      <c r="AD32" s="322">
        <v>0</v>
      </c>
      <c r="AE32" s="322">
        <v>0</v>
      </c>
      <c r="AF32" s="322">
        <v>0</v>
      </c>
      <c r="AG32" s="322">
        <v>0</v>
      </c>
      <c r="AH32" s="322">
        <v>0</v>
      </c>
      <c r="AI32" s="322">
        <v>0</v>
      </c>
      <c r="AJ32" s="322"/>
      <c r="AK32" s="1189" t="str">
        <f t="shared" si="1"/>
        <v>2023 Q4</v>
      </c>
      <c r="AL32" s="322">
        <v>0</v>
      </c>
      <c r="AM32" s="322">
        <v>0</v>
      </c>
      <c r="AN32" s="322">
        <v>0</v>
      </c>
      <c r="AO32" s="322">
        <v>0</v>
      </c>
      <c r="AP32" s="322">
        <v>0</v>
      </c>
      <c r="AQ32" s="322">
        <v>0</v>
      </c>
      <c r="AR32" s="322">
        <v>0</v>
      </c>
      <c r="AS32" s="322">
        <v>0</v>
      </c>
      <c r="AT32" s="322">
        <v>0</v>
      </c>
      <c r="AU32" s="322">
        <v>0</v>
      </c>
      <c r="AV32" s="322">
        <v>0</v>
      </c>
      <c r="AW32" s="322">
        <v>0</v>
      </c>
      <c r="AX32" s="322">
        <v>0</v>
      </c>
      <c r="AY32" s="322">
        <v>0</v>
      </c>
      <c r="AZ32" s="322">
        <v>0</v>
      </c>
      <c r="BA32" s="322">
        <v>0</v>
      </c>
      <c r="BB32" s="322"/>
      <c r="BC32" s="1189" t="str">
        <f t="shared" si="2"/>
        <v>2023 Q4</v>
      </c>
      <c r="BD32" s="322">
        <v>0</v>
      </c>
      <c r="BE32" s="322">
        <v>0</v>
      </c>
      <c r="BF32" s="322">
        <v>0</v>
      </c>
      <c r="BG32" s="322">
        <v>0</v>
      </c>
      <c r="BH32" s="322">
        <v>0</v>
      </c>
      <c r="BI32" s="322">
        <v>0</v>
      </c>
      <c r="BJ32" s="322">
        <v>0</v>
      </c>
      <c r="BK32" s="322">
        <v>0</v>
      </c>
      <c r="BL32" s="322">
        <v>0</v>
      </c>
      <c r="BM32" s="322">
        <v>0</v>
      </c>
      <c r="BN32" s="322">
        <v>0</v>
      </c>
      <c r="BO32" s="322">
        <v>0</v>
      </c>
      <c r="BP32" s="322">
        <v>0</v>
      </c>
      <c r="BQ32" s="322">
        <v>0</v>
      </c>
      <c r="BR32" s="322">
        <v>0</v>
      </c>
      <c r="BS32" s="322">
        <v>0</v>
      </c>
      <c r="BT32" s="322"/>
      <c r="BU32" s="1189" t="str">
        <f t="shared" si="3"/>
        <v>2023 Q4</v>
      </c>
      <c r="BV32" s="322">
        <v>0</v>
      </c>
      <c r="BW32" s="322">
        <v>0</v>
      </c>
      <c r="BX32" s="322">
        <v>0</v>
      </c>
      <c r="BY32" s="322">
        <v>0</v>
      </c>
      <c r="BZ32" s="322">
        <v>0</v>
      </c>
      <c r="CA32" s="322">
        <v>0</v>
      </c>
      <c r="CB32" s="322">
        <v>0</v>
      </c>
      <c r="CC32" s="322">
        <v>0</v>
      </c>
      <c r="CD32" s="322">
        <v>0</v>
      </c>
      <c r="CE32" s="322">
        <v>0</v>
      </c>
      <c r="CF32" s="322">
        <v>0</v>
      </c>
      <c r="CG32" s="322">
        <v>0</v>
      </c>
      <c r="CH32" s="322">
        <v>0</v>
      </c>
      <c r="CI32" s="322">
        <v>0</v>
      </c>
      <c r="CJ32" s="322">
        <v>0</v>
      </c>
      <c r="CK32" s="322">
        <v>0</v>
      </c>
      <c r="CL32" s="322"/>
    </row>
    <row r="33" spans="1:90" ht="24.95" customHeight="1" collapsed="1" x14ac:dyDescent="0.2">
      <c r="A33" t="s">
        <v>337</v>
      </c>
      <c r="S33" t="s">
        <v>337</v>
      </c>
      <c r="AK33" t="s">
        <v>337</v>
      </c>
      <c r="BC33" t="s">
        <v>337</v>
      </c>
      <c r="BU33" t="s">
        <v>337</v>
      </c>
    </row>
    <row r="34" spans="1:90" x14ac:dyDescent="0.2">
      <c r="A34" s="761" t="s">
        <v>1356</v>
      </c>
      <c r="B34" s="1191">
        <f t="shared" ref="B34:Q34" si="4">SUM(B4:B7)/4</f>
        <v>100.72545730276349</v>
      </c>
      <c r="C34" s="1191">
        <f t="shared" si="4"/>
        <v>100.67382651035163</v>
      </c>
      <c r="D34" s="1191">
        <f t="shared" si="4"/>
        <v>100.71644247984487</v>
      </c>
      <c r="E34" s="1191">
        <f t="shared" si="4"/>
        <v>100.72545730276349</v>
      </c>
      <c r="F34" s="1191">
        <f t="shared" si="4"/>
        <v>100.65156282191631</v>
      </c>
      <c r="G34" s="1191">
        <f t="shared" si="4"/>
        <v>103.80058281859742</v>
      </c>
      <c r="H34" s="1191">
        <f t="shared" si="4"/>
        <v>99.268385759043412</v>
      </c>
      <c r="I34" s="1191">
        <f t="shared" si="4"/>
        <v>99.880680975567046</v>
      </c>
      <c r="J34" s="1191">
        <f t="shared" si="4"/>
        <v>100.51875521333753</v>
      </c>
      <c r="K34" s="1191">
        <f t="shared" si="4"/>
        <v>99.343245102297701</v>
      </c>
      <c r="L34" s="1191">
        <f t="shared" si="4"/>
        <v>100.18246489199399</v>
      </c>
      <c r="M34" s="1191">
        <f t="shared" si="4"/>
        <v>100.20741562703424</v>
      </c>
      <c r="N34" s="1191">
        <f t="shared" si="4"/>
        <v>99.198799903405671</v>
      </c>
      <c r="O34" s="1191">
        <f t="shared" si="4"/>
        <v>100.41075460682981</v>
      </c>
      <c r="P34" s="1191">
        <f t="shared" si="4"/>
        <v>98.009275380995803</v>
      </c>
      <c r="Q34" s="1191">
        <f t="shared" si="4"/>
        <v>100.06302803176339</v>
      </c>
      <c r="R34" s="322"/>
      <c r="S34" s="322" t="str">
        <f>$A34</f>
        <v>FY2017*</v>
      </c>
      <c r="T34" s="1191">
        <f t="shared" ref="T34:AI34" si="5">SUM(T4:T7)/4</f>
        <v>99.415908189598269</v>
      </c>
      <c r="U34" s="1191">
        <f t="shared" si="5"/>
        <v>99.254346353504445</v>
      </c>
      <c r="V34" s="1191">
        <f t="shared" si="5"/>
        <v>99.474545549603448</v>
      </c>
      <c r="W34" s="1191">
        <f t="shared" si="5"/>
        <v>99.415908189598269</v>
      </c>
      <c r="X34" s="1191">
        <f t="shared" si="5"/>
        <v>99.884168644466072</v>
      </c>
      <c r="Y34" s="1191">
        <f t="shared" si="5"/>
        <v>98.720644115488227</v>
      </c>
      <c r="Z34" s="1191">
        <f t="shared" si="5"/>
        <v>100.27705635703067</v>
      </c>
      <c r="AA34" s="1191">
        <f t="shared" si="5"/>
        <v>99.001251103588089</v>
      </c>
      <c r="AB34" s="1191">
        <f t="shared" si="5"/>
        <v>99.862406490857722</v>
      </c>
      <c r="AC34" s="1191">
        <f t="shared" si="5"/>
        <v>88.103025941518098</v>
      </c>
      <c r="AD34" s="1191">
        <f t="shared" si="5"/>
        <v>101.34734723014058</v>
      </c>
      <c r="AE34" s="1191">
        <f t="shared" si="5"/>
        <v>101.34734723014057</v>
      </c>
      <c r="AF34" s="1191">
        <f t="shared" si="5"/>
        <v>90.155854612884184</v>
      </c>
      <c r="AG34" s="1191">
        <f t="shared" si="5"/>
        <v>100.15316548018748</v>
      </c>
      <c r="AH34" s="1191">
        <f t="shared" si="5"/>
        <v>107.55507376395533</v>
      </c>
      <c r="AI34" s="1191">
        <f t="shared" si="5"/>
        <v>100.36305935694722</v>
      </c>
      <c r="AJ34" s="322"/>
      <c r="AK34" s="322" t="str">
        <f>$A34</f>
        <v>FY2017*</v>
      </c>
      <c r="AL34" s="1191">
        <f t="shared" ref="AL34:BA34" si="6">SUM(AL4:AL7)/4</f>
        <v>100.72192156149157</v>
      </c>
      <c r="AM34" s="1191">
        <f t="shared" si="6"/>
        <v>101.87571860895925</v>
      </c>
      <c r="AN34" s="1191">
        <f t="shared" si="6"/>
        <v>100.04887905239381</v>
      </c>
      <c r="AO34" s="1191">
        <f t="shared" si="6"/>
        <v>100.72192156149157</v>
      </c>
      <c r="AP34" s="1191">
        <f t="shared" si="6"/>
        <v>100.33750671161501</v>
      </c>
      <c r="AQ34" s="1191">
        <f t="shared" si="6"/>
        <v>102.88896859880595</v>
      </c>
      <c r="AR34" s="1191">
        <f t="shared" si="6"/>
        <v>99.367391518712253</v>
      </c>
      <c r="AS34" s="1191">
        <f t="shared" si="6"/>
        <v>100.26918249125731</v>
      </c>
      <c r="AT34" s="1191">
        <f t="shared" si="6"/>
        <v>101.17808266412847</v>
      </c>
      <c r="AU34" s="1191">
        <f t="shared" si="6"/>
        <v>100</v>
      </c>
      <c r="AV34" s="1191">
        <f t="shared" si="6"/>
        <v>100.18319953625721</v>
      </c>
      <c r="AW34" s="1191">
        <f t="shared" si="6"/>
        <v>99.932405283523508</v>
      </c>
      <c r="AX34" s="1191">
        <f t="shared" si="6"/>
        <v>97.07181638887603</v>
      </c>
      <c r="AY34" s="1191">
        <f t="shared" si="6"/>
        <v>100.81170111200439</v>
      </c>
      <c r="AZ34" s="1191">
        <f t="shared" si="6"/>
        <v>96.961557049590979</v>
      </c>
      <c r="BA34" s="1191">
        <f t="shared" si="6"/>
        <v>100.77018275495506</v>
      </c>
      <c r="BB34" s="322"/>
      <c r="BC34" s="322" t="str">
        <f>$A34</f>
        <v>FY2017*</v>
      </c>
      <c r="BD34" s="1191">
        <f t="shared" ref="BD34:BS34" si="7">SUM(BD4:BD7)/4</f>
        <v>100.49217241696579</v>
      </c>
      <c r="BE34" s="1191">
        <f t="shared" si="7"/>
        <v>99.780008470520769</v>
      </c>
      <c r="BF34" s="1191">
        <f t="shared" si="7"/>
        <v>100.75499966360005</v>
      </c>
      <c r="BG34" s="1191">
        <f t="shared" si="7"/>
        <v>100.49217241696579</v>
      </c>
      <c r="BH34" s="1191">
        <f t="shared" si="7"/>
        <v>101.33858300833435</v>
      </c>
      <c r="BI34" s="1191">
        <f t="shared" si="7"/>
        <v>100.20861161651281</v>
      </c>
      <c r="BJ34" s="1191">
        <f t="shared" si="7"/>
        <v>98.570417865027508</v>
      </c>
      <c r="BK34" s="1191">
        <f t="shared" si="7"/>
        <v>99.342013028235655</v>
      </c>
      <c r="BL34" s="1191">
        <f t="shared" si="7"/>
        <v>99.477724100396571</v>
      </c>
      <c r="BM34" s="1191">
        <f t="shared" si="7"/>
        <v>101.69032773327636</v>
      </c>
      <c r="BN34" s="1191">
        <f t="shared" si="7"/>
        <v>99.738940234416134</v>
      </c>
      <c r="BO34" s="1191">
        <f t="shared" si="7"/>
        <v>100.25746967585762</v>
      </c>
      <c r="BP34" s="1191">
        <f t="shared" si="7"/>
        <v>99.983397148486659</v>
      </c>
      <c r="BQ34" s="1191">
        <f t="shared" si="7"/>
        <v>100.20508727658968</v>
      </c>
      <c r="BR34" s="1191">
        <f t="shared" si="7"/>
        <v>100.00000000000001</v>
      </c>
      <c r="BS34" s="1191">
        <f t="shared" si="7"/>
        <v>99.045937007813421</v>
      </c>
      <c r="BT34" s="322"/>
      <c r="BU34" s="322" t="str">
        <f>$A34</f>
        <v>FY2017*</v>
      </c>
      <c r="BV34" s="1191">
        <f t="shared" ref="BV34:CK34" si="8">SUM(BV4:BV7)/4</f>
        <v>101.75061094159041</v>
      </c>
      <c r="BW34" s="1191">
        <f t="shared" si="8"/>
        <v>100.31205854803633</v>
      </c>
      <c r="BX34" s="1191">
        <f t="shared" si="8"/>
        <v>102.32161813683524</v>
      </c>
      <c r="BY34" s="1191">
        <f t="shared" si="8"/>
        <v>101.75061094159041</v>
      </c>
      <c r="BZ34" s="1191">
        <f t="shared" si="8"/>
        <v>100.37559441406914</v>
      </c>
      <c r="CA34" s="1191">
        <f t="shared" si="8"/>
        <v>107.49109066882316</v>
      </c>
      <c r="CB34" s="1191">
        <f t="shared" si="8"/>
        <v>100.1213589003504</v>
      </c>
      <c r="CC34" s="1191">
        <f t="shared" si="8"/>
        <v>101.06820075969333</v>
      </c>
      <c r="CD34" s="1191">
        <f t="shared" si="8"/>
        <v>100.98352617919146</v>
      </c>
      <c r="CE34" s="1191">
        <f t="shared" si="8"/>
        <v>101.97377333407785</v>
      </c>
      <c r="CF34" s="1191">
        <f t="shared" si="8"/>
        <v>99.956946413600605</v>
      </c>
      <c r="CG34" s="1191">
        <f t="shared" si="8"/>
        <v>100.29174542015954</v>
      </c>
      <c r="CH34" s="1191">
        <f t="shared" si="8"/>
        <v>100.41752880133001</v>
      </c>
      <c r="CI34" s="1191">
        <f t="shared" si="8"/>
        <v>100.55531268180647</v>
      </c>
      <c r="CJ34" s="1191">
        <f t="shared" si="8"/>
        <v>98.498047654705317</v>
      </c>
      <c r="CK34" s="1191">
        <f t="shared" si="8"/>
        <v>99.61283939661071</v>
      </c>
      <c r="CL34" s="322"/>
    </row>
    <row r="35" spans="1:90" s="98" customFormat="1" x14ac:dyDescent="0.2">
      <c r="A35" s="322" t="s">
        <v>1349</v>
      </c>
      <c r="B35" s="324">
        <f t="shared" ref="B35:Q35" si="9">SUM(B8:B11)/4</f>
        <v>102.1828142923773</v>
      </c>
      <c r="C35" s="324">
        <f t="shared" si="9"/>
        <v>105.34384136707888</v>
      </c>
      <c r="D35" s="324">
        <f t="shared" si="9"/>
        <v>100.70948215243462</v>
      </c>
      <c r="E35" s="324">
        <f t="shared" si="9"/>
        <v>102.1828142923773</v>
      </c>
      <c r="F35" s="324">
        <f t="shared" si="9"/>
        <v>99.168093180024442</v>
      </c>
      <c r="G35" s="324">
        <f t="shared" si="9"/>
        <v>109.99235719162689</v>
      </c>
      <c r="H35" s="324">
        <f t="shared" si="9"/>
        <v>99.033582565670017</v>
      </c>
      <c r="I35" s="324">
        <f t="shared" si="9"/>
        <v>106.14970758260114</v>
      </c>
      <c r="J35" s="324">
        <f t="shared" si="9"/>
        <v>100.3695446884734</v>
      </c>
      <c r="K35" s="324">
        <f t="shared" si="9"/>
        <v>98.410539931775659</v>
      </c>
      <c r="L35" s="324">
        <f t="shared" si="9"/>
        <v>101.9902378992458</v>
      </c>
      <c r="M35" s="324">
        <f t="shared" si="9"/>
        <v>112.57551158861401</v>
      </c>
      <c r="N35" s="324">
        <f t="shared" si="9"/>
        <v>97.025369593165919</v>
      </c>
      <c r="O35" s="324">
        <f t="shared" si="9"/>
        <v>100.75181789900316</v>
      </c>
      <c r="P35" s="324">
        <f t="shared" si="9"/>
        <v>88.540533154917853</v>
      </c>
      <c r="Q35" s="324">
        <f t="shared" si="9"/>
        <v>97.713311198245066</v>
      </c>
      <c r="R35" s="327"/>
      <c r="S35" s="322" t="str">
        <f t="shared" ref="S35:S40" si="10">$A35</f>
        <v>FY2018</v>
      </c>
      <c r="T35" s="324">
        <f t="shared" ref="T35:AI35" si="11">SUM(T8:T11)/4</f>
        <v>100.20482777469654</v>
      </c>
      <c r="U35" s="324">
        <f t="shared" si="11"/>
        <v>100.04062111923007</v>
      </c>
      <c r="V35" s="324">
        <f t="shared" si="11"/>
        <v>100.26442504719988</v>
      </c>
      <c r="W35" s="324">
        <f t="shared" si="11"/>
        <v>100.20482777469654</v>
      </c>
      <c r="X35" s="324">
        <f t="shared" si="11"/>
        <v>99.917458243771719</v>
      </c>
      <c r="Y35" s="324">
        <f t="shared" si="11"/>
        <v>102.42593814239817</v>
      </c>
      <c r="Z35" s="324">
        <f t="shared" si="11"/>
        <v>99.971669341983315</v>
      </c>
      <c r="AA35" s="324">
        <f t="shared" si="11"/>
        <v>98.829120390860155</v>
      </c>
      <c r="AB35" s="324">
        <f t="shared" si="11"/>
        <v>99.945378468108743</v>
      </c>
      <c r="AC35" s="324">
        <f t="shared" si="11"/>
        <v>100</v>
      </c>
      <c r="AD35" s="324">
        <f t="shared" si="11"/>
        <v>101.43693740302041</v>
      </c>
      <c r="AE35" s="324">
        <f t="shared" si="11"/>
        <v>99.999999999999986</v>
      </c>
      <c r="AF35" s="324">
        <f t="shared" si="11"/>
        <v>100</v>
      </c>
      <c r="AG35" s="324">
        <f t="shared" si="11"/>
        <v>100.00000000000001</v>
      </c>
      <c r="AH35" s="324">
        <f t="shared" si="11"/>
        <v>100</v>
      </c>
      <c r="AI35" s="324">
        <f t="shared" si="11"/>
        <v>102.7064580467981</v>
      </c>
      <c r="AJ35" s="327"/>
      <c r="AK35" s="322" t="str">
        <f t="shared" ref="AK35:AK40" si="12">$A35</f>
        <v>FY2018</v>
      </c>
      <c r="AL35" s="324">
        <f t="shared" ref="AL35:BA35" si="13">SUM(AL8:AL11)/4</f>
        <v>103.52794907640597</v>
      </c>
      <c r="AM35" s="324">
        <f t="shared" si="13"/>
        <v>110.09721599684558</v>
      </c>
      <c r="AN35" s="324">
        <f t="shared" si="13"/>
        <v>99.695909550243584</v>
      </c>
      <c r="AO35" s="324">
        <f t="shared" si="13"/>
        <v>103.52794907640597</v>
      </c>
      <c r="AP35" s="324">
        <f t="shared" si="13"/>
        <v>98.394560849739918</v>
      </c>
      <c r="AQ35" s="324">
        <f t="shared" si="13"/>
        <v>109.57863458498502</v>
      </c>
      <c r="AR35" s="324">
        <f t="shared" si="13"/>
        <v>99.704983251307453</v>
      </c>
      <c r="AS35" s="324">
        <f t="shared" si="13"/>
        <v>110.70683320946954</v>
      </c>
      <c r="AT35" s="324">
        <f t="shared" si="13"/>
        <v>99.369399663033761</v>
      </c>
      <c r="AU35" s="324">
        <f t="shared" si="13"/>
        <v>100</v>
      </c>
      <c r="AV35" s="324">
        <f t="shared" si="13"/>
        <v>103.80762717375865</v>
      </c>
      <c r="AW35" s="324">
        <f t="shared" si="13"/>
        <v>128.94801492121971</v>
      </c>
      <c r="AX35" s="324">
        <f t="shared" si="13"/>
        <v>93.758241595376148</v>
      </c>
      <c r="AY35" s="324">
        <f t="shared" si="13"/>
        <v>101.91463273785149</v>
      </c>
      <c r="AZ35" s="324">
        <f t="shared" si="13"/>
        <v>82.182683456634081</v>
      </c>
      <c r="BA35" s="324">
        <f t="shared" si="13"/>
        <v>95.740565295818783</v>
      </c>
      <c r="BB35" s="327"/>
      <c r="BC35" s="322" t="str">
        <f t="shared" ref="BC35:BC40" si="14">$A35</f>
        <v>FY2018</v>
      </c>
      <c r="BD35" s="324">
        <f t="shared" ref="BD35:BS35" si="15">SUM(BD8:BD11)/4</f>
        <v>100.33698048195308</v>
      </c>
      <c r="BE35" s="324">
        <f t="shared" si="15"/>
        <v>100.49324915964925</v>
      </c>
      <c r="BF35" s="324">
        <f t="shared" si="15"/>
        <v>100.27930883696303</v>
      </c>
      <c r="BG35" s="324">
        <f t="shared" si="15"/>
        <v>100.33698048195308</v>
      </c>
      <c r="BH35" s="324">
        <f t="shared" si="15"/>
        <v>99.617644294799973</v>
      </c>
      <c r="BI35" s="324">
        <f t="shared" si="15"/>
        <v>101.47592223288071</v>
      </c>
      <c r="BJ35" s="324">
        <f t="shared" si="15"/>
        <v>96.042241525664238</v>
      </c>
      <c r="BK35" s="324">
        <f t="shared" si="15"/>
        <v>103.85110560315664</v>
      </c>
      <c r="BL35" s="324">
        <f t="shared" si="15"/>
        <v>100.73063204190247</v>
      </c>
      <c r="BM35" s="324">
        <f t="shared" si="15"/>
        <v>100</v>
      </c>
      <c r="BN35" s="324">
        <f t="shared" si="15"/>
        <v>99.875088646295126</v>
      </c>
      <c r="BO35" s="324">
        <f t="shared" si="15"/>
        <v>100.34276196912496</v>
      </c>
      <c r="BP35" s="324">
        <f t="shared" si="15"/>
        <v>98.939284171894215</v>
      </c>
      <c r="BQ35" s="324">
        <f t="shared" si="15"/>
        <v>100</v>
      </c>
      <c r="BR35" s="324">
        <f t="shared" si="15"/>
        <v>104.83071727915009</v>
      </c>
      <c r="BS35" s="324">
        <f t="shared" si="15"/>
        <v>99.059038741140142</v>
      </c>
      <c r="BT35" s="327"/>
      <c r="BU35" s="322" t="str">
        <f t="shared" ref="BU35:BU40" si="16">$A35</f>
        <v>FY2018</v>
      </c>
      <c r="BV35" s="324">
        <f t="shared" ref="BV35:CK35" si="17">SUM(BV8:BV11)/4</f>
        <v>102.72883136921143</v>
      </c>
      <c r="BW35" s="324">
        <f t="shared" si="17"/>
        <v>97.904842146787729</v>
      </c>
      <c r="BX35" s="324">
        <f t="shared" si="17"/>
        <v>104.64362610879138</v>
      </c>
      <c r="BY35" s="324">
        <f t="shared" si="17"/>
        <v>102.72883136921143</v>
      </c>
      <c r="BZ35" s="324">
        <f t="shared" si="17"/>
        <v>99.8664848713141</v>
      </c>
      <c r="CA35" s="324">
        <f t="shared" si="17"/>
        <v>115.99773085529912</v>
      </c>
      <c r="CB35" s="324">
        <f t="shared" si="17"/>
        <v>102.81860221895614</v>
      </c>
      <c r="CC35" s="324">
        <f t="shared" si="17"/>
        <v>98.268108855568727</v>
      </c>
      <c r="CD35" s="324">
        <f t="shared" si="17"/>
        <v>103.95092653335736</v>
      </c>
      <c r="CE35" s="324">
        <f t="shared" si="17"/>
        <v>87.5</v>
      </c>
      <c r="CF35" s="324">
        <f t="shared" si="17"/>
        <v>99.334502510261075</v>
      </c>
      <c r="CG35" s="324">
        <f t="shared" si="17"/>
        <v>100.96491677146459</v>
      </c>
      <c r="CH35" s="324">
        <f t="shared" si="17"/>
        <v>101.31577488476853</v>
      </c>
      <c r="CI35" s="324">
        <f t="shared" si="17"/>
        <v>100</v>
      </c>
      <c r="CJ35" s="324">
        <f t="shared" si="17"/>
        <v>94.681247448707666</v>
      </c>
      <c r="CK35" s="324">
        <f t="shared" si="17"/>
        <v>98.815924473662747</v>
      </c>
      <c r="CL35" s="327"/>
    </row>
    <row r="36" spans="1:90" hidden="1" outlineLevel="1" x14ac:dyDescent="0.2">
      <c r="A36" s="322" t="s">
        <v>1350</v>
      </c>
      <c r="B36" s="322"/>
      <c r="C36" s="322"/>
      <c r="D36" s="322"/>
      <c r="E36" s="322"/>
      <c r="F36" s="322"/>
      <c r="G36" s="322"/>
      <c r="H36" s="322"/>
      <c r="I36" s="322"/>
      <c r="J36" s="322"/>
      <c r="K36" s="322"/>
      <c r="L36" s="322"/>
      <c r="M36" s="322"/>
      <c r="N36" s="322"/>
      <c r="O36" s="322"/>
      <c r="P36" s="322"/>
      <c r="Q36" s="322"/>
      <c r="R36" s="322"/>
      <c r="S36" s="322" t="str">
        <f t="shared" si="10"/>
        <v>FY2019</v>
      </c>
      <c r="T36" s="322"/>
      <c r="U36" s="322"/>
      <c r="V36" s="322"/>
      <c r="W36" s="322"/>
      <c r="X36" s="322"/>
      <c r="Y36" s="322"/>
      <c r="Z36" s="322"/>
      <c r="AA36" s="322"/>
      <c r="AB36" s="322"/>
      <c r="AC36" s="322"/>
      <c r="AD36" s="322"/>
      <c r="AE36" s="322"/>
      <c r="AF36" s="322"/>
      <c r="AG36" s="322"/>
      <c r="AH36" s="322"/>
      <c r="AI36" s="322"/>
      <c r="AJ36" s="322"/>
      <c r="AK36" s="322" t="str">
        <f t="shared" si="12"/>
        <v>FY2019</v>
      </c>
      <c r="AL36" s="322"/>
      <c r="AM36" s="322"/>
      <c r="AN36" s="322"/>
      <c r="AO36" s="322"/>
      <c r="AP36" s="322"/>
      <c r="AQ36" s="322"/>
      <c r="AR36" s="322"/>
      <c r="AS36" s="322"/>
      <c r="AT36" s="322"/>
      <c r="AU36" s="322"/>
      <c r="AV36" s="322"/>
      <c r="AW36" s="322"/>
      <c r="AX36" s="322"/>
      <c r="AY36" s="322"/>
      <c r="AZ36" s="322"/>
      <c r="BA36" s="322"/>
      <c r="BB36" s="322"/>
      <c r="BC36" s="322" t="str">
        <f t="shared" si="14"/>
        <v>FY2019</v>
      </c>
      <c r="BD36" s="322"/>
      <c r="BE36" s="322"/>
      <c r="BF36" s="322"/>
      <c r="BG36" s="322"/>
      <c r="BH36" s="322"/>
      <c r="BI36" s="322"/>
      <c r="BJ36" s="322"/>
      <c r="BK36" s="322"/>
      <c r="BL36" s="322"/>
      <c r="BM36" s="322"/>
      <c r="BN36" s="322"/>
      <c r="BO36" s="322"/>
      <c r="BP36" s="322"/>
      <c r="BQ36" s="322"/>
      <c r="BR36" s="322"/>
      <c r="BS36" s="322"/>
      <c r="BT36" s="322"/>
      <c r="BU36" s="322" t="str">
        <f t="shared" si="16"/>
        <v>FY2019</v>
      </c>
      <c r="BV36" s="322"/>
      <c r="BW36" s="322"/>
      <c r="BX36" s="322"/>
      <c r="BY36" s="322"/>
      <c r="BZ36" s="322"/>
      <c r="CA36" s="322"/>
      <c r="CB36" s="322"/>
      <c r="CC36" s="322"/>
      <c r="CD36" s="322"/>
      <c r="CE36" s="322"/>
      <c r="CF36" s="322"/>
      <c r="CG36" s="322"/>
      <c r="CH36" s="322"/>
      <c r="CI36" s="322"/>
      <c r="CJ36" s="322"/>
      <c r="CK36" s="322"/>
      <c r="CL36" s="322"/>
    </row>
    <row r="37" spans="1:90" hidden="1" outlineLevel="1" x14ac:dyDescent="0.2">
      <c r="A37" s="322" t="s">
        <v>1351</v>
      </c>
      <c r="B37" s="322"/>
      <c r="C37" s="323"/>
      <c r="D37" s="323"/>
      <c r="E37" s="323"/>
      <c r="F37" s="323"/>
      <c r="G37" s="323"/>
      <c r="H37" s="323"/>
      <c r="I37" s="323"/>
      <c r="J37" s="323"/>
      <c r="K37" s="323"/>
      <c r="L37" s="323"/>
      <c r="M37" s="323"/>
      <c r="N37" s="323"/>
      <c r="O37" s="323"/>
      <c r="P37" s="323"/>
      <c r="Q37" s="323"/>
      <c r="R37" s="323"/>
      <c r="S37" s="322" t="str">
        <f t="shared" si="10"/>
        <v>FY2020</v>
      </c>
      <c r="T37" s="322"/>
      <c r="U37" s="323"/>
      <c r="V37" s="323"/>
      <c r="W37" s="323"/>
      <c r="X37" s="323"/>
      <c r="Y37" s="323"/>
      <c r="Z37" s="323"/>
      <c r="AA37" s="323"/>
      <c r="AB37" s="323"/>
      <c r="AC37" s="323"/>
      <c r="AD37" s="323"/>
      <c r="AE37" s="323"/>
      <c r="AF37" s="323"/>
      <c r="AG37" s="323"/>
      <c r="AH37" s="323"/>
      <c r="AI37" s="323"/>
      <c r="AJ37" s="323"/>
      <c r="AK37" s="322" t="str">
        <f t="shared" si="12"/>
        <v>FY2020</v>
      </c>
      <c r="AL37" s="322"/>
      <c r="AM37" s="323"/>
      <c r="AN37" s="323"/>
      <c r="AO37" s="323"/>
      <c r="AP37" s="323"/>
      <c r="AQ37" s="323"/>
      <c r="AR37" s="323"/>
      <c r="AS37" s="323"/>
      <c r="AT37" s="323"/>
      <c r="AU37" s="323"/>
      <c r="AV37" s="323"/>
      <c r="AW37" s="323"/>
      <c r="AX37" s="323"/>
      <c r="AY37" s="323"/>
      <c r="AZ37" s="323"/>
      <c r="BA37" s="323"/>
      <c r="BB37" s="323"/>
      <c r="BC37" s="322" t="str">
        <f t="shared" si="14"/>
        <v>FY2020</v>
      </c>
      <c r="BD37" s="322"/>
      <c r="BE37" s="323"/>
      <c r="BF37" s="323"/>
      <c r="BG37" s="323"/>
      <c r="BH37" s="323"/>
      <c r="BI37" s="323"/>
      <c r="BJ37" s="323"/>
      <c r="BK37" s="323"/>
      <c r="BL37" s="323"/>
      <c r="BM37" s="323"/>
      <c r="BN37" s="323"/>
      <c r="BO37" s="323"/>
      <c r="BP37" s="323"/>
      <c r="BQ37" s="323"/>
      <c r="BR37" s="323"/>
      <c r="BS37" s="323"/>
      <c r="BT37" s="323"/>
      <c r="BU37" s="322" t="str">
        <f t="shared" si="16"/>
        <v>FY2020</v>
      </c>
      <c r="BV37" s="322"/>
      <c r="BW37" s="323"/>
      <c r="BX37" s="323"/>
      <c r="BY37" s="323"/>
      <c r="BZ37" s="323"/>
      <c r="CA37" s="323"/>
      <c r="CB37" s="323"/>
      <c r="CC37" s="323"/>
      <c r="CD37" s="323"/>
      <c r="CE37" s="323"/>
      <c r="CF37" s="323"/>
      <c r="CG37" s="323"/>
      <c r="CH37" s="323"/>
      <c r="CI37" s="323"/>
      <c r="CJ37" s="323"/>
      <c r="CK37" s="323"/>
      <c r="CL37" s="323"/>
    </row>
    <row r="38" spans="1:90" hidden="1" outlineLevel="1" x14ac:dyDescent="0.2">
      <c r="A38" s="322" t="s">
        <v>1352</v>
      </c>
      <c r="B38" s="322"/>
      <c r="C38" s="323"/>
      <c r="D38" s="323"/>
      <c r="E38" s="323"/>
      <c r="F38" s="323"/>
      <c r="G38" s="323"/>
      <c r="H38" s="323"/>
      <c r="I38" s="323"/>
      <c r="J38" s="323"/>
      <c r="K38" s="323"/>
      <c r="L38" s="323"/>
      <c r="M38" s="323"/>
      <c r="N38" s="323"/>
      <c r="O38" s="323"/>
      <c r="P38" s="323"/>
      <c r="Q38" s="323"/>
      <c r="R38" s="323"/>
      <c r="S38" s="322" t="str">
        <f t="shared" si="10"/>
        <v>FY2021</v>
      </c>
      <c r="T38" s="322"/>
      <c r="U38" s="323"/>
      <c r="V38" s="323"/>
      <c r="W38" s="323"/>
      <c r="X38" s="323"/>
      <c r="Y38" s="323"/>
      <c r="Z38" s="323"/>
      <c r="AA38" s="323"/>
      <c r="AB38" s="323"/>
      <c r="AC38" s="323"/>
      <c r="AD38" s="323"/>
      <c r="AE38" s="323"/>
      <c r="AF38" s="323"/>
      <c r="AG38" s="323"/>
      <c r="AH38" s="323"/>
      <c r="AI38" s="323"/>
      <c r="AJ38" s="323"/>
      <c r="AK38" s="322" t="str">
        <f t="shared" si="12"/>
        <v>FY2021</v>
      </c>
      <c r="AL38" s="322"/>
      <c r="AM38" s="323"/>
      <c r="AN38" s="323"/>
      <c r="AO38" s="323"/>
      <c r="AP38" s="323"/>
      <c r="AQ38" s="323"/>
      <c r="AR38" s="323"/>
      <c r="AS38" s="323"/>
      <c r="AT38" s="323"/>
      <c r="AU38" s="323"/>
      <c r="AV38" s="323"/>
      <c r="AW38" s="323"/>
      <c r="AX38" s="323"/>
      <c r="AY38" s="323"/>
      <c r="AZ38" s="323"/>
      <c r="BA38" s="323"/>
      <c r="BB38" s="323"/>
      <c r="BC38" s="322" t="str">
        <f t="shared" si="14"/>
        <v>FY2021</v>
      </c>
      <c r="BD38" s="322"/>
      <c r="BE38" s="323"/>
      <c r="BF38" s="323"/>
      <c r="BG38" s="323"/>
      <c r="BH38" s="323"/>
      <c r="BI38" s="323"/>
      <c r="BJ38" s="323"/>
      <c r="BK38" s="323"/>
      <c r="BL38" s="323"/>
      <c r="BM38" s="323"/>
      <c r="BN38" s="323"/>
      <c r="BO38" s="323"/>
      <c r="BP38" s="323"/>
      <c r="BQ38" s="323"/>
      <c r="BR38" s="323"/>
      <c r="BS38" s="323"/>
      <c r="BT38" s="323"/>
      <c r="BU38" s="322" t="str">
        <f t="shared" si="16"/>
        <v>FY2021</v>
      </c>
      <c r="BV38" s="322"/>
      <c r="BW38" s="323"/>
      <c r="BX38" s="323"/>
      <c r="BY38" s="323"/>
      <c r="BZ38" s="323"/>
      <c r="CA38" s="323"/>
      <c r="CB38" s="323"/>
      <c r="CC38" s="323"/>
      <c r="CD38" s="323"/>
      <c r="CE38" s="323"/>
      <c r="CF38" s="323"/>
      <c r="CG38" s="323"/>
      <c r="CH38" s="323"/>
      <c r="CI38" s="323"/>
      <c r="CJ38" s="323"/>
      <c r="CK38" s="323"/>
      <c r="CL38" s="323"/>
    </row>
    <row r="39" spans="1:90" hidden="1" outlineLevel="1" x14ac:dyDescent="0.2">
      <c r="A39" s="322" t="s">
        <v>1353</v>
      </c>
      <c r="B39" s="322"/>
      <c r="C39" s="323"/>
      <c r="D39" s="323"/>
      <c r="E39" s="323"/>
      <c r="F39" s="323"/>
      <c r="G39" s="323"/>
      <c r="H39" s="323"/>
      <c r="I39" s="323"/>
      <c r="J39" s="323"/>
      <c r="K39" s="323"/>
      <c r="L39" s="323"/>
      <c r="M39" s="323"/>
      <c r="N39" s="323"/>
      <c r="O39" s="323"/>
      <c r="P39" s="323"/>
      <c r="Q39" s="323"/>
      <c r="R39" s="323"/>
      <c r="S39" s="322" t="str">
        <f t="shared" si="10"/>
        <v>FY2022</v>
      </c>
      <c r="T39" s="322"/>
      <c r="U39" s="323"/>
      <c r="V39" s="323"/>
      <c r="W39" s="323"/>
      <c r="X39" s="323"/>
      <c r="Y39" s="323"/>
      <c r="Z39" s="323"/>
      <c r="AA39" s="323"/>
      <c r="AB39" s="323"/>
      <c r="AC39" s="323"/>
      <c r="AD39" s="323"/>
      <c r="AE39" s="323"/>
      <c r="AF39" s="323"/>
      <c r="AG39" s="323"/>
      <c r="AH39" s="323"/>
      <c r="AI39" s="323"/>
      <c r="AJ39" s="323"/>
      <c r="AK39" s="322" t="str">
        <f t="shared" si="12"/>
        <v>FY2022</v>
      </c>
      <c r="AL39" s="322"/>
      <c r="AM39" s="323"/>
      <c r="AN39" s="323"/>
      <c r="AO39" s="323"/>
      <c r="AP39" s="323"/>
      <c r="AQ39" s="323"/>
      <c r="AR39" s="323"/>
      <c r="AS39" s="323"/>
      <c r="AT39" s="323"/>
      <c r="AU39" s="323"/>
      <c r="AV39" s="323"/>
      <c r="AW39" s="323"/>
      <c r="AX39" s="323"/>
      <c r="AY39" s="323"/>
      <c r="AZ39" s="323"/>
      <c r="BA39" s="323"/>
      <c r="BB39" s="323"/>
      <c r="BC39" s="322" t="str">
        <f t="shared" si="14"/>
        <v>FY2022</v>
      </c>
      <c r="BD39" s="322"/>
      <c r="BE39" s="323"/>
      <c r="BF39" s="323"/>
      <c r="BG39" s="323"/>
      <c r="BH39" s="323"/>
      <c r="BI39" s="323"/>
      <c r="BJ39" s="323"/>
      <c r="BK39" s="323"/>
      <c r="BL39" s="323"/>
      <c r="BM39" s="323"/>
      <c r="BN39" s="323"/>
      <c r="BO39" s="323"/>
      <c r="BP39" s="323"/>
      <c r="BQ39" s="323"/>
      <c r="BR39" s="323"/>
      <c r="BS39" s="323"/>
      <c r="BT39" s="323"/>
      <c r="BU39" s="322" t="str">
        <f t="shared" si="16"/>
        <v>FY2022</v>
      </c>
      <c r="BV39" s="322"/>
      <c r="BW39" s="323"/>
      <c r="BX39" s="323"/>
      <c r="BY39" s="323"/>
      <c r="BZ39" s="323"/>
      <c r="CA39" s="323"/>
      <c r="CB39" s="323"/>
      <c r="CC39" s="323"/>
      <c r="CD39" s="323"/>
      <c r="CE39" s="323"/>
      <c r="CF39" s="323"/>
      <c r="CG39" s="323"/>
      <c r="CH39" s="323"/>
      <c r="CI39" s="323"/>
      <c r="CJ39" s="323"/>
      <c r="CK39" s="323"/>
      <c r="CL39" s="323"/>
    </row>
    <row r="40" spans="1:90" s="98" customFormat="1" hidden="1" outlineLevel="1" x14ac:dyDescent="0.2">
      <c r="A40" s="322" t="s">
        <v>1354</v>
      </c>
      <c r="B40" s="324"/>
      <c r="C40" s="324"/>
      <c r="D40" s="324"/>
      <c r="E40" s="324"/>
      <c r="F40" s="324"/>
      <c r="G40" s="324"/>
      <c r="H40" s="324"/>
      <c r="I40" s="324"/>
      <c r="J40" s="324"/>
      <c r="K40" s="324"/>
      <c r="L40" s="324"/>
      <c r="M40" s="324"/>
      <c r="N40" s="324"/>
      <c r="O40" s="324"/>
      <c r="P40" s="324"/>
      <c r="Q40" s="324"/>
      <c r="R40" s="327"/>
      <c r="S40" s="322" t="str">
        <f t="shared" si="10"/>
        <v>FY2023</v>
      </c>
      <c r="T40" s="324"/>
      <c r="U40" s="324"/>
      <c r="V40" s="324"/>
      <c r="W40" s="324"/>
      <c r="X40" s="324"/>
      <c r="Y40" s="324"/>
      <c r="Z40" s="324"/>
      <c r="AA40" s="324"/>
      <c r="AB40" s="324"/>
      <c r="AC40" s="324"/>
      <c r="AD40" s="324"/>
      <c r="AE40" s="324"/>
      <c r="AF40" s="324"/>
      <c r="AG40" s="324"/>
      <c r="AH40" s="324"/>
      <c r="AI40" s="324"/>
      <c r="AJ40" s="327"/>
      <c r="AK40" s="322" t="str">
        <f t="shared" si="12"/>
        <v>FY2023</v>
      </c>
      <c r="AL40" s="324"/>
      <c r="AM40" s="324"/>
      <c r="AN40" s="324"/>
      <c r="AO40" s="324"/>
      <c r="AP40" s="324"/>
      <c r="AQ40" s="324"/>
      <c r="AR40" s="324"/>
      <c r="AS40" s="324"/>
      <c r="AT40" s="324"/>
      <c r="AU40" s="324"/>
      <c r="AV40" s="324"/>
      <c r="AW40" s="324"/>
      <c r="AX40" s="324"/>
      <c r="AY40" s="324"/>
      <c r="AZ40" s="324"/>
      <c r="BA40" s="324"/>
      <c r="BB40" s="327"/>
      <c r="BC40" s="322" t="str">
        <f t="shared" si="14"/>
        <v>FY2023</v>
      </c>
      <c r="BD40" s="324"/>
      <c r="BE40" s="324"/>
      <c r="BF40" s="324"/>
      <c r="BG40" s="324"/>
      <c r="BH40" s="324"/>
      <c r="BI40" s="324"/>
      <c r="BJ40" s="324"/>
      <c r="BK40" s="324"/>
      <c r="BL40" s="324"/>
      <c r="BM40" s="324"/>
      <c r="BN40" s="324"/>
      <c r="BO40" s="324"/>
      <c r="BP40" s="324"/>
      <c r="BQ40" s="324"/>
      <c r="BR40" s="324"/>
      <c r="BS40" s="324"/>
      <c r="BT40" s="327"/>
      <c r="BU40" s="322" t="str">
        <f t="shared" si="16"/>
        <v>FY2023</v>
      </c>
      <c r="BV40" s="324"/>
      <c r="BW40" s="324"/>
      <c r="BX40" s="324"/>
      <c r="BY40" s="324"/>
      <c r="BZ40" s="324"/>
      <c r="CA40" s="324"/>
      <c r="CB40" s="324"/>
      <c r="CC40" s="324"/>
      <c r="CD40" s="324"/>
      <c r="CE40" s="324"/>
      <c r="CF40" s="324"/>
      <c r="CG40" s="324"/>
      <c r="CH40" s="324"/>
      <c r="CI40" s="324"/>
      <c r="CJ40" s="324"/>
      <c r="CK40" s="324"/>
      <c r="CL40" s="327"/>
    </row>
    <row r="41" spans="1:90" ht="24.95" customHeight="1" collapsed="1" x14ac:dyDescent="0.2">
      <c r="A41" t="s">
        <v>172</v>
      </c>
      <c r="B41" s="54"/>
      <c r="C41" s="54"/>
      <c r="D41" s="54"/>
      <c r="E41" s="54"/>
      <c r="F41" s="54"/>
      <c r="G41" s="54"/>
      <c r="H41" s="54"/>
      <c r="I41" s="54"/>
      <c r="J41" s="54"/>
      <c r="K41" s="54"/>
      <c r="L41" s="54"/>
      <c r="M41" s="54"/>
      <c r="N41" s="54"/>
      <c r="O41" s="54"/>
      <c r="P41" s="54"/>
      <c r="Q41" s="54"/>
      <c r="S41" t="s">
        <v>172</v>
      </c>
      <c r="T41" s="54"/>
      <c r="U41" s="54"/>
      <c r="V41" s="54"/>
      <c r="W41" s="54"/>
      <c r="X41" s="54"/>
      <c r="Y41" s="54"/>
      <c r="Z41" s="54"/>
      <c r="AA41" s="54"/>
      <c r="AB41" s="54"/>
      <c r="AC41" s="54"/>
      <c r="AD41" s="54"/>
      <c r="AE41" s="54"/>
      <c r="AF41" s="54"/>
      <c r="AG41" s="54"/>
      <c r="AH41" s="54"/>
      <c r="AI41" s="54"/>
      <c r="AK41" t="s">
        <v>172</v>
      </c>
      <c r="AL41" s="54"/>
      <c r="AM41" s="54"/>
      <c r="AN41" s="54"/>
      <c r="AO41" s="54"/>
      <c r="AP41" s="54"/>
      <c r="AQ41" s="54"/>
      <c r="AR41" s="54"/>
      <c r="AS41" s="54"/>
      <c r="AT41" s="54"/>
      <c r="AU41" s="54"/>
      <c r="AV41" s="54"/>
      <c r="AW41" s="54"/>
      <c r="AX41" s="54"/>
      <c r="AY41" s="54"/>
      <c r="AZ41" s="54"/>
      <c r="BA41" s="54"/>
      <c r="BC41" t="s">
        <v>172</v>
      </c>
      <c r="BD41" s="54"/>
      <c r="BE41" s="54"/>
      <c r="BF41" s="54"/>
      <c r="BG41" s="54"/>
      <c r="BH41" s="54"/>
      <c r="BI41" s="54"/>
      <c r="BJ41" s="54"/>
      <c r="BK41" s="54"/>
      <c r="BL41" s="54"/>
      <c r="BM41" s="54"/>
      <c r="BN41" s="54"/>
      <c r="BO41" s="54"/>
      <c r="BP41" s="54"/>
      <c r="BQ41" s="54"/>
      <c r="BR41" s="54"/>
      <c r="BS41" s="54"/>
      <c r="BU41" t="s">
        <v>172</v>
      </c>
      <c r="BV41" s="54"/>
      <c r="BW41" s="54"/>
      <c r="BX41" s="54"/>
      <c r="BY41" s="54"/>
      <c r="BZ41" s="54"/>
      <c r="CA41" s="54"/>
      <c r="CB41" s="54"/>
      <c r="CC41" s="54"/>
      <c r="CD41" s="54"/>
      <c r="CE41" s="54"/>
      <c r="CF41" s="54"/>
      <c r="CG41" s="54"/>
      <c r="CH41" s="54"/>
      <c r="CI41" s="54"/>
      <c r="CJ41" s="54"/>
      <c r="CK41" s="54"/>
    </row>
    <row r="42" spans="1:90" ht="20.100000000000001" customHeight="1" x14ac:dyDescent="0.2">
      <c r="A42" s="1189" t="s">
        <v>995</v>
      </c>
      <c r="B42" s="13">
        <f t="shared" ref="B42:Q42" si="18">B9/B5-1</f>
        <v>1.4091819429647545E-2</v>
      </c>
      <c r="C42" s="13">
        <f t="shared" si="18"/>
        <v>4.3967691136820086E-2</v>
      </c>
      <c r="D42" s="13">
        <f t="shared" si="18"/>
        <v>1.6688903368256014E-4</v>
      </c>
      <c r="E42" s="13">
        <f t="shared" si="18"/>
        <v>1.4091819429647545E-2</v>
      </c>
      <c r="F42" s="13">
        <f t="shared" si="18"/>
        <v>-1.0200573907168997E-2</v>
      </c>
      <c r="G42" s="13">
        <f t="shared" si="18"/>
        <v>9.5485438162928871E-2</v>
      </c>
      <c r="H42" s="13">
        <f t="shared" si="18"/>
        <v>-1.1194874429996893E-2</v>
      </c>
      <c r="I42" s="13">
        <f t="shared" si="18"/>
        <v>4.0657884004998035E-2</v>
      </c>
      <c r="J42" s="13">
        <f t="shared" si="18"/>
        <v>1.0194215379455418E-3</v>
      </c>
      <c r="K42" s="13">
        <f t="shared" si="18"/>
        <v>0</v>
      </c>
      <c r="L42" s="13">
        <f t="shared" si="18"/>
        <v>-4.2956458067042735E-3</v>
      </c>
      <c r="M42" s="13">
        <f t="shared" si="18"/>
        <v>0.12272305327744526</v>
      </c>
      <c r="N42" s="13">
        <f t="shared" si="18"/>
        <v>-2.6243274938296701E-2</v>
      </c>
      <c r="O42" s="13">
        <f t="shared" si="18"/>
        <v>1.3740697823856785E-2</v>
      </c>
      <c r="P42" s="13">
        <f t="shared" si="18"/>
        <v>-0.13776235894580968</v>
      </c>
      <c r="Q42" s="13">
        <f t="shared" si="18"/>
        <v>-1.7366809540979244E-2</v>
      </c>
      <c r="R42" s="13"/>
      <c r="S42" s="322" t="str">
        <f t="shared" ref="S42:S71" si="19">$A42</f>
        <v>2018 Q1</v>
      </c>
      <c r="T42" s="13">
        <f t="shared" ref="T42:AI42" si="20">T9/T5-1</f>
        <v>8.2137528066184018E-5</v>
      </c>
      <c r="U42" s="13">
        <f t="shared" si="20"/>
        <v>2.2026637885756983E-3</v>
      </c>
      <c r="V42" s="13">
        <f t="shared" si="20"/>
        <v>-6.8748768011517303E-4</v>
      </c>
      <c r="W42" s="13">
        <f t="shared" si="20"/>
        <v>8.2137528066184018E-5</v>
      </c>
      <c r="X42" s="13">
        <f t="shared" si="20"/>
        <v>-1.9669844142256032E-3</v>
      </c>
      <c r="Y42" s="13">
        <f t="shared" si="20"/>
        <v>2.2921736776666313E-2</v>
      </c>
      <c r="Z42" s="13">
        <f t="shared" si="20"/>
        <v>1.2885843629240945E-2</v>
      </c>
      <c r="AA42" s="13">
        <f t="shared" si="20"/>
        <v>-1.142321569892546E-2</v>
      </c>
      <c r="AB42" s="13">
        <f t="shared" si="20"/>
        <v>-9.0141554393752266E-4</v>
      </c>
      <c r="AC42" s="13">
        <f t="shared" si="20"/>
        <v>0</v>
      </c>
      <c r="AD42" s="13">
        <f t="shared" si="20"/>
        <v>2.4278690566259531E-3</v>
      </c>
      <c r="AE42" s="13">
        <f t="shared" si="20"/>
        <v>0</v>
      </c>
      <c r="AF42" s="13">
        <f t="shared" si="20"/>
        <v>0</v>
      </c>
      <c r="AG42" s="13">
        <f t="shared" si="20"/>
        <v>0</v>
      </c>
      <c r="AH42" s="13">
        <f t="shared" si="20"/>
        <v>0</v>
      </c>
      <c r="AI42" s="13">
        <f t="shared" si="20"/>
        <v>2.6161136430559617E-2</v>
      </c>
      <c r="AJ42" s="13"/>
      <c r="AK42" s="322" t="str">
        <f t="shared" ref="AK42:AK71" si="21">$A42</f>
        <v>2018 Q1</v>
      </c>
      <c r="AL42" s="13">
        <f t="shared" ref="AL42:BA42" si="22">AL9/AL5-1</f>
        <v>2.9755837022013676E-2</v>
      </c>
      <c r="AM42" s="13">
        <f t="shared" si="22"/>
        <v>9.2024060432811305E-2</v>
      </c>
      <c r="AN42" s="13">
        <f t="shared" si="22"/>
        <v>-6.5669819810717511E-3</v>
      </c>
      <c r="AO42" s="13">
        <f t="shared" si="22"/>
        <v>2.9755837022013676E-2</v>
      </c>
      <c r="AP42" s="13">
        <f t="shared" si="22"/>
        <v>-6.4846543400853829E-3</v>
      </c>
      <c r="AQ42" s="13">
        <f t="shared" si="22"/>
        <v>9.3793399948441269E-2</v>
      </c>
      <c r="AR42" s="13">
        <f t="shared" si="22"/>
        <v>-2.841359134485244E-3</v>
      </c>
      <c r="AS42" s="13">
        <f t="shared" si="22"/>
        <v>8.3603841035408299E-2</v>
      </c>
      <c r="AT42" s="13">
        <f t="shared" si="22"/>
        <v>-8.8566583784194242E-3</v>
      </c>
      <c r="AU42" s="13">
        <f t="shared" si="22"/>
        <v>0</v>
      </c>
      <c r="AV42" s="13">
        <f t="shared" si="22"/>
        <v>6.1763777112586737E-3</v>
      </c>
      <c r="AW42" s="13">
        <f t="shared" si="22"/>
        <v>0.28234717123944542</v>
      </c>
      <c r="AX42" s="13">
        <f t="shared" si="22"/>
        <v>-5.8891852527599764E-2</v>
      </c>
      <c r="AY42" s="13">
        <f t="shared" si="22"/>
        <v>3.4993034788562971E-2</v>
      </c>
      <c r="AZ42" s="13">
        <f t="shared" si="22"/>
        <v>-0.21324311136228846</v>
      </c>
      <c r="BA42" s="13">
        <f t="shared" si="22"/>
        <v>-3.4239265488193116E-2</v>
      </c>
      <c r="BB42" s="13"/>
      <c r="BC42" s="322" t="str">
        <f t="shared" ref="BC42:BC71" si="23">$A42</f>
        <v>2018 Q1</v>
      </c>
      <c r="BD42" s="13">
        <f t="shared" ref="BD42:BS42" si="24">BD9/BD5-1</f>
        <v>-1.2527496622803835E-2</v>
      </c>
      <c r="BE42" s="13">
        <f t="shared" si="24"/>
        <v>-8.6920247339944412E-3</v>
      </c>
      <c r="BF42" s="13">
        <f t="shared" si="24"/>
        <v>-1.3942994446178636E-2</v>
      </c>
      <c r="BG42" s="13">
        <f t="shared" si="24"/>
        <v>-1.2527496622803835E-2</v>
      </c>
      <c r="BH42" s="13">
        <f t="shared" si="24"/>
        <v>-1.942094853307319E-2</v>
      </c>
      <c r="BI42" s="13">
        <f t="shared" si="24"/>
        <v>-2.2398427947774358E-2</v>
      </c>
      <c r="BJ42" s="13">
        <f t="shared" si="24"/>
        <v>-4.3296591841473719E-2</v>
      </c>
      <c r="BK42" s="13">
        <f t="shared" si="24"/>
        <v>9.9289475809520855E-3</v>
      </c>
      <c r="BL42" s="13">
        <f t="shared" si="24"/>
        <v>2.2981598476701226E-3</v>
      </c>
      <c r="BM42" s="13">
        <f t="shared" si="24"/>
        <v>0</v>
      </c>
      <c r="BN42" s="13">
        <f t="shared" si="24"/>
        <v>-1.999657343335759E-2</v>
      </c>
      <c r="BO42" s="13">
        <f t="shared" si="24"/>
        <v>3.4276196912494949E-3</v>
      </c>
      <c r="BP42" s="13">
        <f t="shared" si="24"/>
        <v>-4.5327236652787928E-3</v>
      </c>
      <c r="BQ42" s="13">
        <f t="shared" si="24"/>
        <v>0</v>
      </c>
      <c r="BR42" s="13">
        <f t="shared" si="24"/>
        <v>4.8307172791500763E-2</v>
      </c>
      <c r="BS42" s="13">
        <f t="shared" si="24"/>
        <v>-5.8564272701212561E-3</v>
      </c>
      <c r="BT42" s="13"/>
      <c r="BU42" s="322" t="str">
        <f t="shared" ref="BU42:BU71" si="25">$A42</f>
        <v>2018 Q1</v>
      </c>
      <c r="BV42" s="13">
        <f t="shared" ref="BV42:CK42" si="26">BV9/BV5-1</f>
        <v>2.5035935047849733E-2</v>
      </c>
      <c r="BW42" s="13">
        <f t="shared" si="26"/>
        <v>-3.1183349802602289E-2</v>
      </c>
      <c r="BX42" s="13">
        <f t="shared" si="26"/>
        <v>4.7351157145404832E-2</v>
      </c>
      <c r="BY42" s="13">
        <f t="shared" si="26"/>
        <v>2.5035935047849733E-2</v>
      </c>
      <c r="BZ42" s="13">
        <f t="shared" si="26"/>
        <v>-2.2229775272555319E-3</v>
      </c>
      <c r="CA42" s="13">
        <f t="shared" si="26"/>
        <v>0.16411059681246298</v>
      </c>
      <c r="CB42" s="13">
        <f t="shared" si="26"/>
        <v>1.5365457379378222E-2</v>
      </c>
      <c r="CC42" s="13">
        <f t="shared" si="26"/>
        <v>-2.4411852078752183E-2</v>
      </c>
      <c r="CD42" s="13">
        <f t="shared" si="26"/>
        <v>3.9819517971115603E-2</v>
      </c>
      <c r="CE42" s="13">
        <f t="shared" si="26"/>
        <v>0</v>
      </c>
      <c r="CF42" s="13">
        <f t="shared" si="26"/>
        <v>-2.1210747329501012E-2</v>
      </c>
      <c r="CG42" s="13">
        <f t="shared" si="26"/>
        <v>9.6491677146457455E-3</v>
      </c>
      <c r="CH42" s="13">
        <f t="shared" si="26"/>
        <v>1.2815581301809154E-2</v>
      </c>
      <c r="CI42" s="13">
        <f t="shared" si="26"/>
        <v>0</v>
      </c>
      <c r="CJ42" s="13">
        <f t="shared" si="26"/>
        <v>-6.0078093811787303E-2</v>
      </c>
      <c r="CK42" s="13">
        <f t="shared" si="26"/>
        <v>-8.3795259560105473E-3</v>
      </c>
      <c r="CL42" s="13"/>
    </row>
    <row r="43" spans="1:90" x14ac:dyDescent="0.2">
      <c r="A43" s="1189" t="s">
        <v>996</v>
      </c>
      <c r="B43" s="13">
        <f t="shared" ref="B43:Q43" si="27">B10/B6-1</f>
        <v>1.7565847997099482E-2</v>
      </c>
      <c r="C43" s="13">
        <f t="shared" si="27"/>
        <v>6.4024256358693021E-2</v>
      </c>
      <c r="D43" s="13">
        <f t="shared" si="27"/>
        <v>-3.9636913373470861E-3</v>
      </c>
      <c r="E43" s="13">
        <f t="shared" si="27"/>
        <v>1.7565847997099482E-2</v>
      </c>
      <c r="F43" s="13">
        <f t="shared" si="27"/>
        <v>-2.3348354160250717E-2</v>
      </c>
      <c r="G43" s="13">
        <f t="shared" si="27"/>
        <v>4.5258498517107615E-2</v>
      </c>
      <c r="H43" s="13">
        <f t="shared" si="27"/>
        <v>-1.1689764911338996E-2</v>
      </c>
      <c r="I43" s="13">
        <f t="shared" si="27"/>
        <v>9.1262697523785574E-2</v>
      </c>
      <c r="J43" s="13">
        <f t="shared" si="27"/>
        <v>9.7216904194357134E-3</v>
      </c>
      <c r="K43" s="13">
        <f t="shared" si="27"/>
        <v>0</v>
      </c>
      <c r="L43" s="13">
        <f t="shared" si="27"/>
        <v>4.3005046379973599E-2</v>
      </c>
      <c r="M43" s="13">
        <f t="shared" si="27"/>
        <v>0.12696665127814732</v>
      </c>
      <c r="N43" s="13">
        <f t="shared" si="27"/>
        <v>-2.4902364953317657E-2</v>
      </c>
      <c r="O43" s="13">
        <f t="shared" si="27"/>
        <v>1.3740697823856785E-2</v>
      </c>
      <c r="P43" s="13">
        <f t="shared" si="27"/>
        <v>-0.13537224248737156</v>
      </c>
      <c r="Q43" s="13">
        <f t="shared" si="27"/>
        <v>-2.0380086153988231E-2</v>
      </c>
      <c r="R43" s="13"/>
      <c r="S43" s="322" t="str">
        <f t="shared" si="19"/>
        <v>2018 Q2</v>
      </c>
      <c r="T43" s="13">
        <f t="shared" ref="T43:AI43" si="28">T10/T6-1</f>
        <v>5.0354624611119725E-3</v>
      </c>
      <c r="U43" s="13">
        <f t="shared" si="28"/>
        <v>2.7388982519298555E-3</v>
      </c>
      <c r="V43" s="13">
        <f t="shared" si="28"/>
        <v>5.8688475721795363E-3</v>
      </c>
      <c r="W43" s="13">
        <f t="shared" si="28"/>
        <v>5.0354624611119725E-3</v>
      </c>
      <c r="X43" s="13">
        <f t="shared" si="28"/>
        <v>2.0982947699339505E-3</v>
      </c>
      <c r="Y43" s="13">
        <f t="shared" si="28"/>
        <v>2.5597026071296769E-2</v>
      </c>
      <c r="Z43" s="13">
        <f t="shared" si="28"/>
        <v>-1.7496147276836571E-2</v>
      </c>
      <c r="AA43" s="13">
        <f t="shared" si="28"/>
        <v>-1.142321569892546E-2</v>
      </c>
      <c r="AB43" s="13">
        <f t="shared" si="28"/>
        <v>-1.9101509388763649E-4</v>
      </c>
      <c r="AC43" s="13">
        <f t="shared" si="28"/>
        <v>0</v>
      </c>
      <c r="AD43" s="13">
        <f t="shared" si="28"/>
        <v>2.7524813532095349E-2</v>
      </c>
      <c r="AE43" s="13">
        <f t="shared" si="28"/>
        <v>0</v>
      </c>
      <c r="AF43" s="13">
        <f t="shared" si="28"/>
        <v>0</v>
      </c>
      <c r="AG43" s="13">
        <f t="shared" si="28"/>
        <v>0</v>
      </c>
      <c r="AH43" s="13">
        <f t="shared" si="28"/>
        <v>0</v>
      </c>
      <c r="AI43" s="13">
        <f t="shared" si="28"/>
        <v>2.7968024505402367E-2</v>
      </c>
      <c r="AJ43" s="13"/>
      <c r="AK43" s="322" t="str">
        <f t="shared" si="21"/>
        <v>2018 Q2</v>
      </c>
      <c r="AL43" s="13">
        <f t="shared" ref="AL43:BA43" si="29">AL10/AL6-1</f>
        <v>4.1859747353806709E-2</v>
      </c>
      <c r="AM43" s="13">
        <f t="shared" si="29"/>
        <v>0.1173401774036984</v>
      </c>
      <c r="AN43" s="13">
        <f t="shared" si="29"/>
        <v>-2.5018265079036484E-3</v>
      </c>
      <c r="AO43" s="13">
        <f t="shared" si="29"/>
        <v>4.1859747353806709E-2</v>
      </c>
      <c r="AP43" s="13">
        <f t="shared" si="29"/>
        <v>-3.1574193375920934E-2</v>
      </c>
      <c r="AQ43" s="13">
        <f t="shared" si="29"/>
        <v>8.9258865289405742E-2</v>
      </c>
      <c r="AR43" s="13">
        <f t="shared" si="29"/>
        <v>-2.3253532216440664E-3</v>
      </c>
      <c r="AS43" s="13">
        <f t="shared" si="29"/>
        <v>0.15362814088180032</v>
      </c>
      <c r="AT43" s="13">
        <f t="shared" si="29"/>
        <v>1.2576232433008538E-2</v>
      </c>
      <c r="AU43" s="13">
        <f t="shared" si="29"/>
        <v>0</v>
      </c>
      <c r="AV43" s="13">
        <f t="shared" si="29"/>
        <v>6.9131871873423734E-2</v>
      </c>
      <c r="AW43" s="13">
        <f t="shared" si="29"/>
        <v>0.2923303064746543</v>
      </c>
      <c r="AX43" s="13">
        <f t="shared" si="29"/>
        <v>-4.6065938194655986E-2</v>
      </c>
      <c r="AY43" s="13">
        <f t="shared" si="29"/>
        <v>3.4993034788562971E-2</v>
      </c>
      <c r="AZ43" s="13">
        <f t="shared" si="29"/>
        <v>-0.21324311136228846</v>
      </c>
      <c r="BA43" s="13">
        <f t="shared" si="29"/>
        <v>-3.5276217075193683E-2</v>
      </c>
      <c r="BB43" s="13"/>
      <c r="BC43" s="322" t="str">
        <f t="shared" si="23"/>
        <v>2018 Q2</v>
      </c>
      <c r="BD43" s="13">
        <f t="shared" ref="BD43:BS43" si="30">BD10/BD6-1</f>
        <v>-5.7342301070170132E-3</v>
      </c>
      <c r="BE43" s="13">
        <f t="shared" si="30"/>
        <v>1.5524276347804955E-2</v>
      </c>
      <c r="BF43" s="13">
        <f t="shared" si="30"/>
        <v>-1.3441654781895185E-2</v>
      </c>
      <c r="BG43" s="13">
        <f t="shared" si="30"/>
        <v>-5.7342301070170132E-3</v>
      </c>
      <c r="BH43" s="13">
        <f t="shared" si="30"/>
        <v>-2.6764832110017789E-2</v>
      </c>
      <c r="BI43" s="13">
        <f t="shared" si="30"/>
        <v>4.3939243885768864E-3</v>
      </c>
      <c r="BJ43" s="13">
        <f t="shared" si="30"/>
        <v>-4.8480023988458298E-2</v>
      </c>
      <c r="BK43" s="13">
        <f t="shared" si="30"/>
        <v>5.9136814260419168E-2</v>
      </c>
      <c r="BL43" s="13">
        <f t="shared" si="30"/>
        <v>1.1204250501728463E-3</v>
      </c>
      <c r="BM43" s="13">
        <f t="shared" si="30"/>
        <v>0</v>
      </c>
      <c r="BN43" s="13">
        <f t="shared" si="30"/>
        <v>1.8092097646512206E-2</v>
      </c>
      <c r="BO43" s="13">
        <f t="shared" si="30"/>
        <v>3.4276196912494949E-3</v>
      </c>
      <c r="BP43" s="13">
        <f t="shared" si="30"/>
        <v>-1.7150314154950053E-2</v>
      </c>
      <c r="BQ43" s="13">
        <f t="shared" si="30"/>
        <v>0</v>
      </c>
      <c r="BR43" s="13">
        <f t="shared" si="30"/>
        <v>4.8307172791500763E-2</v>
      </c>
      <c r="BS43" s="13">
        <f t="shared" si="30"/>
        <v>-1.5607827416688425E-2</v>
      </c>
      <c r="BT43" s="13"/>
      <c r="BU43" s="322" t="str">
        <f t="shared" si="25"/>
        <v>2018 Q2</v>
      </c>
      <c r="BV43" s="13">
        <f t="shared" ref="BV43:CK43" si="31">BV10/BV6-1</f>
        <v>-4.940538386649318E-3</v>
      </c>
      <c r="BW43" s="13">
        <f t="shared" si="31"/>
        <v>-3.0018463824832642E-2</v>
      </c>
      <c r="BX43" s="13">
        <f t="shared" si="31"/>
        <v>4.7558624211681E-3</v>
      </c>
      <c r="BY43" s="13">
        <f t="shared" si="31"/>
        <v>-4.940538386649318E-3</v>
      </c>
      <c r="BZ43" s="13">
        <f t="shared" si="31"/>
        <v>-5.5871185695834935E-3</v>
      </c>
      <c r="CA43" s="13">
        <f t="shared" si="31"/>
        <v>-1.2572437440050432E-2</v>
      </c>
      <c r="CB43" s="13">
        <f t="shared" si="31"/>
        <v>4.1542229682564935E-2</v>
      </c>
      <c r="CC43" s="13">
        <f t="shared" si="31"/>
        <v>-1.8580414590184113E-2</v>
      </c>
      <c r="CD43" s="13">
        <f t="shared" si="31"/>
        <v>2.7712751106825806E-2</v>
      </c>
      <c r="CE43" s="13">
        <f t="shared" si="31"/>
        <v>0</v>
      </c>
      <c r="CF43" s="13">
        <f t="shared" si="31"/>
        <v>2.7276403879628042E-3</v>
      </c>
      <c r="CG43" s="13">
        <f t="shared" si="31"/>
        <v>9.6491677146457455E-3</v>
      </c>
      <c r="CH43" s="13">
        <f t="shared" si="31"/>
        <v>9.7105842519720209E-3</v>
      </c>
      <c r="CI43" s="13">
        <f t="shared" si="31"/>
        <v>0</v>
      </c>
      <c r="CJ43" s="13">
        <f t="shared" si="31"/>
        <v>-4.6296957214059131E-2</v>
      </c>
      <c r="CK43" s="13">
        <f t="shared" si="31"/>
        <v>-8.134857107506055E-3</v>
      </c>
      <c r="CL43" s="13"/>
    </row>
    <row r="44" spans="1:90" x14ac:dyDescent="0.2">
      <c r="A44" s="1189" t="s">
        <v>997</v>
      </c>
      <c r="B44" s="13">
        <f t="shared" ref="B44:Q44" si="32">B11/B7-1</f>
        <v>1.5954690574850439E-2</v>
      </c>
      <c r="C44" s="13">
        <f t="shared" si="32"/>
        <v>3.6670700250829968E-2</v>
      </c>
      <c r="D44" s="13">
        <f t="shared" si="32"/>
        <v>6.1114270528483949E-3</v>
      </c>
      <c r="E44" s="13">
        <f t="shared" si="32"/>
        <v>1.5954690574850439E-2</v>
      </c>
      <c r="F44" s="13">
        <f t="shared" si="32"/>
        <v>-1.0149921845135301E-2</v>
      </c>
      <c r="G44" s="13">
        <f t="shared" si="32"/>
        <v>3.9656654161734917E-3</v>
      </c>
      <c r="H44" s="13">
        <f t="shared" si="32"/>
        <v>3.0816350103755052E-3</v>
      </c>
      <c r="I44" s="13">
        <f t="shared" si="32"/>
        <v>6.9707541943682338E-2</v>
      </c>
      <c r="J44" s="13">
        <f t="shared" si="32"/>
        <v>7.1438105222105808E-3</v>
      </c>
      <c r="K44" s="13">
        <f t="shared" si="32"/>
        <v>-6.3578402728972749E-2</v>
      </c>
      <c r="L44" s="13">
        <f t="shared" si="32"/>
        <v>4.312802532447213E-2</v>
      </c>
      <c r="M44" s="13">
        <f t="shared" si="32"/>
        <v>0.12963686108150618</v>
      </c>
      <c r="N44" s="13">
        <f t="shared" si="32"/>
        <v>1.2096278275759431E-3</v>
      </c>
      <c r="O44" s="13">
        <f t="shared" si="32"/>
        <v>-2.4552704048216745E-2</v>
      </c>
      <c r="P44" s="13">
        <f t="shared" si="32"/>
        <v>-8.3950896402263164E-2</v>
      </c>
      <c r="Q44" s="13">
        <f t="shared" si="32"/>
        <v>-2.9287280315246855E-2</v>
      </c>
      <c r="R44" s="13"/>
      <c r="S44" s="322" t="str">
        <f t="shared" si="19"/>
        <v>2018 Q3</v>
      </c>
      <c r="T44" s="13">
        <f t="shared" ref="T44:AI44" si="33">T11/T7-1</f>
        <v>5.8004863789897776E-3</v>
      </c>
      <c r="U44" s="13">
        <f t="shared" si="33"/>
        <v>9.3750247874939685E-3</v>
      </c>
      <c r="V44" s="13">
        <f t="shared" si="33"/>
        <v>4.5143401713301223E-3</v>
      </c>
      <c r="W44" s="13">
        <f t="shared" si="33"/>
        <v>5.8004863789897776E-3</v>
      </c>
      <c r="X44" s="13">
        <f t="shared" si="33"/>
        <v>8.1540523108392104E-3</v>
      </c>
      <c r="Y44" s="13">
        <f t="shared" si="33"/>
        <v>-1.7769925223631855E-3</v>
      </c>
      <c r="Z44" s="13">
        <f t="shared" si="33"/>
        <v>-2.1217439537107197E-2</v>
      </c>
      <c r="AA44" s="13">
        <f t="shared" si="33"/>
        <v>-1.142321569892546E-2</v>
      </c>
      <c r="AB44" s="13">
        <f t="shared" si="33"/>
        <v>1.2523152925689729E-3</v>
      </c>
      <c r="AC44" s="13">
        <f t="shared" si="33"/>
        <v>0</v>
      </c>
      <c r="AD44" s="13">
        <f t="shared" si="33"/>
        <v>2.7524813532095349E-2</v>
      </c>
      <c r="AE44" s="13">
        <f t="shared" si="33"/>
        <v>0</v>
      </c>
      <c r="AF44" s="13">
        <f t="shared" si="33"/>
        <v>0</v>
      </c>
      <c r="AG44" s="13">
        <f t="shared" si="33"/>
        <v>0</v>
      </c>
      <c r="AH44" s="13">
        <f t="shared" si="33"/>
        <v>0</v>
      </c>
      <c r="AI44" s="13">
        <f t="shared" si="33"/>
        <v>4.4878531151415491E-3</v>
      </c>
      <c r="AJ44" s="13"/>
      <c r="AK44" s="322" t="str">
        <f t="shared" si="21"/>
        <v>2018 Q3</v>
      </c>
      <c r="AL44" s="13">
        <f t="shared" ref="AL44:BA44" si="34">AL11/AL7-1</f>
        <v>2.7311192955918218E-2</v>
      </c>
      <c r="AM44" s="13">
        <f t="shared" si="34"/>
        <v>4.7061189972986472E-2</v>
      </c>
      <c r="AN44" s="13">
        <f t="shared" si="34"/>
        <v>1.5027889623091095E-2</v>
      </c>
      <c r="AO44" s="13">
        <f t="shared" si="34"/>
        <v>2.7311192955918218E-2</v>
      </c>
      <c r="AP44" s="13">
        <f t="shared" si="34"/>
        <v>-1.4873284019506716E-2</v>
      </c>
      <c r="AQ44" s="13">
        <f t="shared" si="34"/>
        <v>-5.8387655193665733E-3</v>
      </c>
      <c r="AR44" s="13">
        <f t="shared" si="34"/>
        <v>1.5496406161112919E-3</v>
      </c>
      <c r="AS44" s="13">
        <f t="shared" si="34"/>
        <v>9.8790690552369442E-2</v>
      </c>
      <c r="AT44" s="13">
        <f t="shared" si="34"/>
        <v>9.8644601560873291E-3</v>
      </c>
      <c r="AU44" s="13">
        <f t="shared" si="34"/>
        <v>0</v>
      </c>
      <c r="AV44" s="13">
        <f t="shared" si="34"/>
        <v>6.1217972086708761E-2</v>
      </c>
      <c r="AW44" s="13">
        <f t="shared" si="34"/>
        <v>0.30089594789524265</v>
      </c>
      <c r="AX44" s="13">
        <f t="shared" si="34"/>
        <v>1.1920274778907114E-2</v>
      </c>
      <c r="AY44" s="13">
        <f t="shared" si="34"/>
        <v>-6.1243725812262118E-2</v>
      </c>
      <c r="AZ44" s="13">
        <f t="shared" si="34"/>
        <v>-0.1513206412412752</v>
      </c>
      <c r="BA44" s="13">
        <f t="shared" si="34"/>
        <v>-5.6255293580291577E-2</v>
      </c>
      <c r="BB44" s="13"/>
      <c r="BC44" s="322" t="str">
        <f t="shared" si="23"/>
        <v>2018 Q3</v>
      </c>
      <c r="BD44" s="13">
        <f t="shared" ref="BD44:BS44" si="35">BD11/BD7-1</f>
        <v>1.2790544127567305E-2</v>
      </c>
      <c r="BE44" s="13">
        <f t="shared" si="35"/>
        <v>4.6140107732292268E-2</v>
      </c>
      <c r="BF44" s="13">
        <f t="shared" si="35"/>
        <v>7.3868448916125651E-4</v>
      </c>
      <c r="BG44" s="13">
        <f t="shared" si="35"/>
        <v>1.2790544127567305E-2</v>
      </c>
      <c r="BH44" s="13">
        <f t="shared" si="35"/>
        <v>-1.0904325492033351E-2</v>
      </c>
      <c r="BI44" s="13">
        <f t="shared" si="35"/>
        <v>8.2545693129711051E-2</v>
      </c>
      <c r="BJ44" s="13">
        <f t="shared" si="35"/>
        <v>-3.7706638398803394E-3</v>
      </c>
      <c r="BK44" s="13">
        <f t="shared" si="35"/>
        <v>8.1501490751030081E-2</v>
      </c>
      <c r="BL44" s="13">
        <f t="shared" si="35"/>
        <v>2.290165344879691E-3</v>
      </c>
      <c r="BM44" s="13">
        <f t="shared" si="35"/>
        <v>0</v>
      </c>
      <c r="BN44" s="13">
        <f t="shared" si="35"/>
        <v>3.8734565685969446E-2</v>
      </c>
      <c r="BO44" s="13">
        <f t="shared" si="35"/>
        <v>3.4276196912494949E-3</v>
      </c>
      <c r="BP44" s="13">
        <f t="shared" si="35"/>
        <v>-1.5559090589019164E-2</v>
      </c>
      <c r="BQ44" s="13">
        <f t="shared" si="35"/>
        <v>0</v>
      </c>
      <c r="BR44" s="13">
        <f t="shared" si="35"/>
        <v>4.8307172791500763E-2</v>
      </c>
      <c r="BS44" s="13">
        <f t="shared" si="35"/>
        <v>-4.6548199379696786E-3</v>
      </c>
      <c r="BT44" s="13"/>
      <c r="BU44" s="322" t="str">
        <f t="shared" si="25"/>
        <v>2018 Q3</v>
      </c>
      <c r="BV44" s="13">
        <f t="shared" ref="BV44:CK44" si="36">BV11/BV7-1</f>
        <v>-7.1397782664285314E-3</v>
      </c>
      <c r="BW44" s="13">
        <f t="shared" si="36"/>
        <v>-1.0269225206578136E-2</v>
      </c>
      <c r="BX44" s="13">
        <f t="shared" si="36"/>
        <v>-5.9606698451036833E-3</v>
      </c>
      <c r="BY44" s="13">
        <f t="shared" si="36"/>
        <v>-7.1397782664285314E-3</v>
      </c>
      <c r="BZ44" s="13">
        <f t="shared" si="36"/>
        <v>-7.1562278872935314E-3</v>
      </c>
      <c r="CA44" s="13">
        <f t="shared" si="36"/>
        <v>-5.1829585238678533E-3</v>
      </c>
      <c r="CB44" s="13">
        <f t="shared" si="36"/>
        <v>4.1542229682564935E-2</v>
      </c>
      <c r="CC44" s="13">
        <f t="shared" si="36"/>
        <v>-1.9767128141594537E-2</v>
      </c>
      <c r="CD44" s="13">
        <f t="shared" si="36"/>
        <v>1.3007562523984273E-2</v>
      </c>
      <c r="CE44" s="13">
        <f t="shared" si="36"/>
        <v>-0.5</v>
      </c>
      <c r="CF44" s="13">
        <f t="shared" si="36"/>
        <v>4.6483297058135253E-3</v>
      </c>
      <c r="CG44" s="13">
        <f t="shared" si="36"/>
        <v>4.1020289585431691E-3</v>
      </c>
      <c r="CH44" s="13">
        <f t="shared" si="36"/>
        <v>1.0453404147765744E-2</v>
      </c>
      <c r="CI44" s="13">
        <f t="shared" si="36"/>
        <v>0</v>
      </c>
      <c r="CJ44" s="13">
        <f t="shared" si="36"/>
        <v>1.4662001712053563E-2</v>
      </c>
      <c r="CK44" s="13">
        <f t="shared" si="36"/>
        <v>-7.3422062801847821E-3</v>
      </c>
      <c r="CL44" s="13"/>
    </row>
    <row r="45" spans="1:90" x14ac:dyDescent="0.2">
      <c r="A45" s="1189" t="s">
        <v>998</v>
      </c>
      <c r="B45" s="13">
        <f t="shared" ref="B45:Q45" si="37">B12/B8-1</f>
        <v>2.4102234960976521E-2</v>
      </c>
      <c r="C45" s="13">
        <f t="shared" si="37"/>
        <v>2.8668376622987379E-2</v>
      </c>
      <c r="D45" s="13">
        <f t="shared" si="37"/>
        <v>2.1915278504713864E-2</v>
      </c>
      <c r="E45" s="13">
        <f t="shared" si="37"/>
        <v>2.4102234960976521E-2</v>
      </c>
      <c r="F45" s="13">
        <f t="shared" si="37"/>
        <v>9.0655821306147022E-3</v>
      </c>
      <c r="G45" s="13">
        <f t="shared" si="37"/>
        <v>9.217648747616769E-3</v>
      </c>
      <c r="H45" s="13">
        <f t="shared" si="37"/>
        <v>3.0636406278998773E-3</v>
      </c>
      <c r="I45" s="13">
        <f t="shared" si="37"/>
        <v>7.8788151725779354E-2</v>
      </c>
      <c r="J45" s="13">
        <f t="shared" si="37"/>
        <v>1.223014350649132E-2</v>
      </c>
      <c r="K45" s="13">
        <f t="shared" si="37"/>
        <v>-6.3578402728972749E-2</v>
      </c>
      <c r="L45" s="13">
        <f t="shared" si="37"/>
        <v>6.2305329599992243E-2</v>
      </c>
      <c r="M45" s="13">
        <f t="shared" si="37"/>
        <v>7.0227937433546828E-3</v>
      </c>
      <c r="N45" s="13">
        <f t="shared" si="37"/>
        <v>1.2920062216073225E-2</v>
      </c>
      <c r="O45" s="13">
        <f t="shared" si="37"/>
        <v>-2.4552704048216745E-2</v>
      </c>
      <c r="P45" s="13">
        <f t="shared" si="37"/>
        <v>-8.7608868387345162E-2</v>
      </c>
      <c r="Q45" s="13">
        <f t="shared" si="37"/>
        <v>-1.3943901304022233E-2</v>
      </c>
      <c r="R45" s="13"/>
      <c r="S45" s="322" t="str">
        <f t="shared" si="19"/>
        <v>2018 Q4</v>
      </c>
      <c r="T45" s="13">
        <f t="shared" ref="T45:AI45" si="38">T12/T8-1</f>
        <v>7.0333064884589014E-3</v>
      </c>
      <c r="U45" s="13">
        <f t="shared" si="38"/>
        <v>7.6071531927262015E-3</v>
      </c>
      <c r="V45" s="13">
        <f t="shared" si="38"/>
        <v>6.826012970230444E-3</v>
      </c>
      <c r="W45" s="13">
        <f t="shared" si="38"/>
        <v>7.0333064884589014E-3</v>
      </c>
      <c r="X45" s="13">
        <f t="shared" si="38"/>
        <v>7.3446432210948487E-3</v>
      </c>
      <c r="Y45" s="13">
        <f t="shared" si="38"/>
        <v>2.6153411335851917E-3</v>
      </c>
      <c r="Z45" s="13">
        <f t="shared" si="38"/>
        <v>-3.1485501860807008E-2</v>
      </c>
      <c r="AA45" s="13">
        <f t="shared" si="38"/>
        <v>1.156858113634307E-3</v>
      </c>
      <c r="AB45" s="13">
        <f t="shared" si="38"/>
        <v>7.1104139381472642E-4</v>
      </c>
      <c r="AC45" s="13">
        <f t="shared" si="38"/>
        <v>0</v>
      </c>
      <c r="AD45" s="13">
        <f t="shared" si="38"/>
        <v>2.7524813532095349E-2</v>
      </c>
      <c r="AE45" s="13">
        <f t="shared" si="38"/>
        <v>0</v>
      </c>
      <c r="AF45" s="13">
        <f t="shared" si="38"/>
        <v>0</v>
      </c>
      <c r="AG45" s="13">
        <f t="shared" si="38"/>
        <v>0</v>
      </c>
      <c r="AH45" s="13">
        <f t="shared" si="38"/>
        <v>0</v>
      </c>
      <c r="AI45" s="13">
        <f t="shared" si="38"/>
        <v>1.7608229455345903E-3</v>
      </c>
      <c r="AJ45" s="13"/>
      <c r="AK45" s="322" t="str">
        <f t="shared" si="21"/>
        <v>2018 Q4</v>
      </c>
      <c r="AL45" s="13">
        <f t="shared" ref="AL45:BA45" si="39">AL12/AL8-1</f>
        <v>2.0908008675641243E-2</v>
      </c>
      <c r="AM45" s="13">
        <f t="shared" si="39"/>
        <v>2.6568478616091795E-2</v>
      </c>
      <c r="AN45" s="13">
        <f t="shared" si="39"/>
        <v>1.7310791723074592E-2</v>
      </c>
      <c r="AO45" s="13">
        <f t="shared" si="39"/>
        <v>2.0908008675641243E-2</v>
      </c>
      <c r="AP45" s="13">
        <f t="shared" si="39"/>
        <v>-1.7819928935144169E-2</v>
      </c>
      <c r="AQ45" s="13">
        <f t="shared" si="39"/>
        <v>7.2850749314559149E-3</v>
      </c>
      <c r="AR45" s="13">
        <f t="shared" si="39"/>
        <v>2.58571370110805E-3</v>
      </c>
      <c r="AS45" s="13">
        <f t="shared" si="39"/>
        <v>0.10402545579903966</v>
      </c>
      <c r="AT45" s="13">
        <f t="shared" si="39"/>
        <v>2.0451315856866215E-2</v>
      </c>
      <c r="AU45" s="13">
        <f t="shared" si="39"/>
        <v>0</v>
      </c>
      <c r="AV45" s="13">
        <f t="shared" si="39"/>
        <v>7.2348416772716417E-2</v>
      </c>
      <c r="AW45" s="13">
        <f t="shared" si="39"/>
        <v>1.4464707430101864E-2</v>
      </c>
      <c r="AX45" s="13">
        <f t="shared" si="39"/>
        <v>2.1705348097823318E-2</v>
      </c>
      <c r="AY45" s="13">
        <f t="shared" si="39"/>
        <v>-6.1243725812262118E-2</v>
      </c>
      <c r="AZ45" s="13">
        <f t="shared" si="39"/>
        <v>-0.1513206412412752</v>
      </c>
      <c r="BA45" s="13">
        <f t="shared" si="39"/>
        <v>-2.2124900662093605E-2</v>
      </c>
      <c r="BB45" s="13"/>
      <c r="BC45" s="322" t="str">
        <f t="shared" si="23"/>
        <v>2018 Q4</v>
      </c>
      <c r="BD45" s="13">
        <f t="shared" ref="BD45:BS45" si="40">BD12/BD8-1</f>
        <v>4.6928091404038419E-2</v>
      </c>
      <c r="BE45" s="13">
        <f t="shared" si="40"/>
        <v>5.7622352184995895E-2</v>
      </c>
      <c r="BF45" s="13">
        <f t="shared" si="40"/>
        <v>4.3106576789933237E-2</v>
      </c>
      <c r="BG45" s="13">
        <f t="shared" si="40"/>
        <v>4.6928091404038419E-2</v>
      </c>
      <c r="BH45" s="13">
        <f t="shared" si="40"/>
        <v>3.8348351971929207E-2</v>
      </c>
      <c r="BI45" s="13">
        <f t="shared" si="40"/>
        <v>0.13644363668031012</v>
      </c>
      <c r="BJ45" s="13">
        <f t="shared" si="40"/>
        <v>-4.2034290669350494E-3</v>
      </c>
      <c r="BK45" s="13">
        <f t="shared" si="40"/>
        <v>0.10484242505436447</v>
      </c>
      <c r="BL45" s="13">
        <f t="shared" si="40"/>
        <v>5.1827828015140742E-3</v>
      </c>
      <c r="BM45" s="13">
        <f t="shared" si="40"/>
        <v>0</v>
      </c>
      <c r="BN45" s="13">
        <f t="shared" si="40"/>
        <v>5.6135289922751852E-2</v>
      </c>
      <c r="BO45" s="13">
        <f t="shared" si="40"/>
        <v>0</v>
      </c>
      <c r="BP45" s="13">
        <f t="shared" si="40"/>
        <v>8.3714649066164437E-3</v>
      </c>
      <c r="BQ45" s="13">
        <f t="shared" si="40"/>
        <v>0</v>
      </c>
      <c r="BR45" s="13">
        <f t="shared" si="40"/>
        <v>0</v>
      </c>
      <c r="BS45" s="13">
        <f t="shared" si="40"/>
        <v>-2.7378989904678352E-3</v>
      </c>
      <c r="BT45" s="13"/>
      <c r="BU45" s="322" t="str">
        <f t="shared" si="25"/>
        <v>2018 Q4</v>
      </c>
      <c r="BV45" s="13">
        <f t="shared" ref="BV45:CK45" si="41">BV12/BV8-1</f>
        <v>7.7973700125455458E-4</v>
      </c>
      <c r="BW45" s="13">
        <f t="shared" si="41"/>
        <v>-3.3196181635103406E-3</v>
      </c>
      <c r="BX45" s="13">
        <f t="shared" si="41"/>
        <v>2.2961025270964441E-3</v>
      </c>
      <c r="BY45" s="13">
        <f t="shared" si="41"/>
        <v>7.7973700125455458E-4</v>
      </c>
      <c r="BZ45" s="13">
        <f t="shared" si="41"/>
        <v>1.4689330376769227E-2</v>
      </c>
      <c r="CA45" s="13">
        <f t="shared" si="41"/>
        <v>-3.3284773877828244E-2</v>
      </c>
      <c r="CB45" s="13">
        <f t="shared" si="41"/>
        <v>4.4862660478877325E-2</v>
      </c>
      <c r="CC45" s="13">
        <f t="shared" si="41"/>
        <v>-2.9558671849347462E-2</v>
      </c>
      <c r="CD45" s="13">
        <f t="shared" si="41"/>
        <v>6.6920425008292206E-3</v>
      </c>
      <c r="CE45" s="13">
        <f t="shared" si="41"/>
        <v>-0.5</v>
      </c>
      <c r="CF45" s="13">
        <f t="shared" si="41"/>
        <v>5.8257438680508145E-2</v>
      </c>
      <c r="CG45" s="13">
        <f t="shared" si="41"/>
        <v>0</v>
      </c>
      <c r="CH45" s="13">
        <f t="shared" si="41"/>
        <v>7.0570581466360416E-3</v>
      </c>
      <c r="CI45" s="13">
        <f t="shared" si="41"/>
        <v>0</v>
      </c>
      <c r="CJ45" s="13">
        <f t="shared" si="41"/>
        <v>2.8530467930833137E-2</v>
      </c>
      <c r="CK45" s="13">
        <f t="shared" si="41"/>
        <v>-1.8017591295557911E-2</v>
      </c>
      <c r="CL45" s="13"/>
    </row>
    <row r="46" spans="1:90" hidden="1" outlineLevel="1" x14ac:dyDescent="0.2">
      <c r="A46" s="1189" t="s">
        <v>999</v>
      </c>
      <c r="B46" s="13"/>
      <c r="C46" s="13"/>
      <c r="D46" s="13"/>
      <c r="E46" s="13"/>
      <c r="F46" s="13"/>
      <c r="G46" s="13"/>
      <c r="H46" s="13"/>
      <c r="I46" s="13"/>
      <c r="J46" s="13"/>
      <c r="K46" s="13"/>
      <c r="L46" s="13"/>
      <c r="M46" s="13"/>
      <c r="N46" s="13"/>
      <c r="O46" s="13"/>
      <c r="P46" s="13"/>
      <c r="Q46" s="13"/>
      <c r="R46" s="13"/>
      <c r="S46" s="322" t="str">
        <f t="shared" si="19"/>
        <v>2019 Q1</v>
      </c>
      <c r="T46" s="13"/>
      <c r="U46" s="13"/>
      <c r="V46" s="13"/>
      <c r="W46" s="13"/>
      <c r="X46" s="13"/>
      <c r="Y46" s="13"/>
      <c r="Z46" s="13"/>
      <c r="AA46" s="13"/>
      <c r="AB46" s="13"/>
      <c r="AC46" s="13"/>
      <c r="AD46" s="13"/>
      <c r="AE46" s="13"/>
      <c r="AF46" s="13"/>
      <c r="AG46" s="13"/>
      <c r="AH46" s="13"/>
      <c r="AI46" s="13"/>
      <c r="AJ46" s="13"/>
      <c r="AK46" s="322" t="str">
        <f t="shared" si="21"/>
        <v>2019 Q1</v>
      </c>
      <c r="AL46" s="13"/>
      <c r="AM46" s="13"/>
      <c r="AN46" s="13"/>
      <c r="AO46" s="13"/>
      <c r="AP46" s="13"/>
      <c r="AQ46" s="13"/>
      <c r="AR46" s="13"/>
      <c r="AS46" s="13"/>
      <c r="AT46" s="13"/>
      <c r="AU46" s="13"/>
      <c r="AV46" s="13"/>
      <c r="AW46" s="13"/>
      <c r="AX46" s="13"/>
      <c r="AY46" s="13"/>
      <c r="AZ46" s="13"/>
      <c r="BA46" s="13"/>
      <c r="BB46" s="13"/>
      <c r="BC46" s="322" t="str">
        <f t="shared" si="23"/>
        <v>2019 Q1</v>
      </c>
      <c r="BD46" s="13"/>
      <c r="BE46" s="13"/>
      <c r="BF46" s="13"/>
      <c r="BG46" s="13"/>
      <c r="BH46" s="13"/>
      <c r="BI46" s="13"/>
      <c r="BJ46" s="13"/>
      <c r="BK46" s="13"/>
      <c r="BL46" s="13"/>
      <c r="BM46" s="13"/>
      <c r="BN46" s="13"/>
      <c r="BO46" s="13"/>
      <c r="BP46" s="13"/>
      <c r="BQ46" s="13"/>
      <c r="BR46" s="13"/>
      <c r="BS46" s="13"/>
      <c r="BT46" s="13"/>
      <c r="BU46" s="322" t="str">
        <f t="shared" si="25"/>
        <v>2019 Q1</v>
      </c>
      <c r="BV46" s="13"/>
      <c r="BW46" s="13"/>
      <c r="BX46" s="13"/>
      <c r="BY46" s="13"/>
      <c r="BZ46" s="13"/>
      <c r="CA46" s="13"/>
      <c r="CB46" s="13"/>
      <c r="CC46" s="13"/>
      <c r="CD46" s="13"/>
      <c r="CE46" s="13"/>
      <c r="CF46" s="13"/>
      <c r="CG46" s="13"/>
      <c r="CH46" s="13"/>
      <c r="CI46" s="13"/>
      <c r="CJ46" s="13"/>
      <c r="CK46" s="13"/>
      <c r="CL46" s="13"/>
    </row>
    <row r="47" spans="1:90" hidden="1" outlineLevel="1" x14ac:dyDescent="0.2">
      <c r="A47" s="1189" t="s">
        <v>1000</v>
      </c>
      <c r="B47" s="13"/>
      <c r="C47" s="13"/>
      <c r="D47" s="13"/>
      <c r="E47" s="13"/>
      <c r="F47" s="13"/>
      <c r="G47" s="13"/>
      <c r="H47" s="13"/>
      <c r="I47" s="13"/>
      <c r="J47" s="13"/>
      <c r="K47" s="13"/>
      <c r="L47" s="13"/>
      <c r="M47" s="13"/>
      <c r="N47" s="13"/>
      <c r="O47" s="13"/>
      <c r="P47" s="13"/>
      <c r="Q47" s="13"/>
      <c r="R47" s="13"/>
      <c r="S47" s="322" t="str">
        <f t="shared" si="19"/>
        <v>2019 Q2</v>
      </c>
      <c r="T47" s="13"/>
      <c r="U47" s="13"/>
      <c r="V47" s="13"/>
      <c r="W47" s="13"/>
      <c r="X47" s="13"/>
      <c r="Y47" s="13"/>
      <c r="Z47" s="13"/>
      <c r="AA47" s="13"/>
      <c r="AB47" s="13"/>
      <c r="AC47" s="13"/>
      <c r="AD47" s="13"/>
      <c r="AE47" s="13"/>
      <c r="AF47" s="13"/>
      <c r="AG47" s="13"/>
      <c r="AH47" s="13"/>
      <c r="AI47" s="13"/>
      <c r="AJ47" s="13"/>
      <c r="AK47" s="322" t="str">
        <f t="shared" si="21"/>
        <v>2019 Q2</v>
      </c>
      <c r="AL47" s="13"/>
      <c r="AM47" s="13"/>
      <c r="AN47" s="13"/>
      <c r="AO47" s="13"/>
      <c r="AP47" s="13"/>
      <c r="AQ47" s="13"/>
      <c r="AR47" s="13"/>
      <c r="AS47" s="13"/>
      <c r="AT47" s="13"/>
      <c r="AU47" s="13"/>
      <c r="AV47" s="13"/>
      <c r="AW47" s="13"/>
      <c r="AX47" s="13"/>
      <c r="AY47" s="13"/>
      <c r="AZ47" s="13"/>
      <c r="BA47" s="13"/>
      <c r="BB47" s="13"/>
      <c r="BC47" s="322" t="str">
        <f t="shared" si="23"/>
        <v>2019 Q2</v>
      </c>
      <c r="BD47" s="13"/>
      <c r="BE47" s="13"/>
      <c r="BF47" s="13"/>
      <c r="BG47" s="13"/>
      <c r="BH47" s="13"/>
      <c r="BI47" s="13"/>
      <c r="BJ47" s="13"/>
      <c r="BK47" s="13"/>
      <c r="BL47" s="13"/>
      <c r="BM47" s="13"/>
      <c r="BN47" s="13"/>
      <c r="BO47" s="13"/>
      <c r="BP47" s="13"/>
      <c r="BQ47" s="13"/>
      <c r="BR47" s="13"/>
      <c r="BS47" s="13"/>
      <c r="BT47" s="13"/>
      <c r="BU47" s="322" t="str">
        <f t="shared" si="25"/>
        <v>2019 Q2</v>
      </c>
      <c r="BV47" s="13"/>
      <c r="BW47" s="13"/>
      <c r="BX47" s="13"/>
      <c r="BY47" s="13"/>
      <c r="BZ47" s="13"/>
      <c r="CA47" s="13"/>
      <c r="CB47" s="13"/>
      <c r="CC47" s="13"/>
      <c r="CD47" s="13"/>
      <c r="CE47" s="13"/>
      <c r="CF47" s="13"/>
      <c r="CG47" s="13"/>
      <c r="CH47" s="13"/>
      <c r="CI47" s="13"/>
      <c r="CJ47" s="13"/>
      <c r="CK47" s="13"/>
      <c r="CL47" s="13"/>
    </row>
    <row r="48" spans="1:90" hidden="1" outlineLevel="1" x14ac:dyDescent="0.2">
      <c r="A48" s="1189" t="s">
        <v>1001</v>
      </c>
      <c r="B48" s="13"/>
      <c r="C48" s="13"/>
      <c r="D48" s="13"/>
      <c r="E48" s="13"/>
      <c r="F48" s="13"/>
      <c r="G48" s="13"/>
      <c r="H48" s="13"/>
      <c r="I48" s="13"/>
      <c r="J48" s="13"/>
      <c r="K48" s="13"/>
      <c r="L48" s="13"/>
      <c r="M48" s="13"/>
      <c r="N48" s="13"/>
      <c r="O48" s="13"/>
      <c r="P48" s="13"/>
      <c r="Q48" s="13"/>
      <c r="R48" s="13"/>
      <c r="S48" s="322" t="str">
        <f t="shared" si="19"/>
        <v>2019 Q3</v>
      </c>
      <c r="T48" s="13"/>
      <c r="U48" s="13"/>
      <c r="V48" s="13"/>
      <c r="W48" s="13"/>
      <c r="X48" s="13"/>
      <c r="Y48" s="13"/>
      <c r="Z48" s="13"/>
      <c r="AA48" s="13"/>
      <c r="AB48" s="13"/>
      <c r="AC48" s="13"/>
      <c r="AD48" s="13"/>
      <c r="AE48" s="13"/>
      <c r="AF48" s="13"/>
      <c r="AG48" s="13"/>
      <c r="AH48" s="13"/>
      <c r="AI48" s="13"/>
      <c r="AJ48" s="13"/>
      <c r="AK48" s="322" t="str">
        <f t="shared" si="21"/>
        <v>2019 Q3</v>
      </c>
      <c r="AL48" s="13"/>
      <c r="AM48" s="13"/>
      <c r="AN48" s="13"/>
      <c r="AO48" s="13"/>
      <c r="AP48" s="13"/>
      <c r="AQ48" s="13"/>
      <c r="AR48" s="13"/>
      <c r="AS48" s="13"/>
      <c r="AT48" s="13"/>
      <c r="AU48" s="13"/>
      <c r="AV48" s="13"/>
      <c r="AW48" s="13"/>
      <c r="AX48" s="13"/>
      <c r="AY48" s="13"/>
      <c r="AZ48" s="13"/>
      <c r="BA48" s="13"/>
      <c r="BB48" s="13"/>
      <c r="BC48" s="322" t="str">
        <f t="shared" si="23"/>
        <v>2019 Q3</v>
      </c>
      <c r="BD48" s="13"/>
      <c r="BE48" s="13"/>
      <c r="BF48" s="13"/>
      <c r="BG48" s="13"/>
      <c r="BH48" s="13"/>
      <c r="BI48" s="13"/>
      <c r="BJ48" s="13"/>
      <c r="BK48" s="13"/>
      <c r="BL48" s="13"/>
      <c r="BM48" s="13"/>
      <c r="BN48" s="13"/>
      <c r="BO48" s="13"/>
      <c r="BP48" s="13"/>
      <c r="BQ48" s="13"/>
      <c r="BR48" s="13"/>
      <c r="BS48" s="13"/>
      <c r="BT48" s="13"/>
      <c r="BU48" s="322" t="str">
        <f t="shared" si="25"/>
        <v>2019 Q3</v>
      </c>
      <c r="BV48" s="13"/>
      <c r="BW48" s="13"/>
      <c r="BX48" s="13"/>
      <c r="BY48" s="13"/>
      <c r="BZ48" s="13"/>
      <c r="CA48" s="13"/>
      <c r="CB48" s="13"/>
      <c r="CC48" s="13"/>
      <c r="CD48" s="13"/>
      <c r="CE48" s="13"/>
      <c r="CF48" s="13"/>
      <c r="CG48" s="13"/>
      <c r="CH48" s="13"/>
      <c r="CI48" s="13"/>
      <c r="CJ48" s="13"/>
      <c r="CK48" s="13"/>
      <c r="CL48" s="13"/>
    </row>
    <row r="49" spans="1:90" hidden="1" outlineLevel="1" x14ac:dyDescent="0.2">
      <c r="A49" s="1189" t="s">
        <v>1002</v>
      </c>
      <c r="B49" s="13"/>
      <c r="C49" s="13"/>
      <c r="D49" s="13"/>
      <c r="E49" s="13"/>
      <c r="F49" s="13"/>
      <c r="G49" s="13"/>
      <c r="H49" s="13"/>
      <c r="I49" s="13"/>
      <c r="J49" s="13"/>
      <c r="K49" s="13"/>
      <c r="L49" s="13"/>
      <c r="M49" s="13"/>
      <c r="N49" s="13"/>
      <c r="O49" s="13"/>
      <c r="P49" s="13"/>
      <c r="Q49" s="13"/>
      <c r="R49" s="13"/>
      <c r="S49" s="322" t="str">
        <f t="shared" si="19"/>
        <v>2019 Q4</v>
      </c>
      <c r="T49" s="13"/>
      <c r="U49" s="13"/>
      <c r="V49" s="13"/>
      <c r="W49" s="13"/>
      <c r="X49" s="13"/>
      <c r="Y49" s="13"/>
      <c r="Z49" s="13"/>
      <c r="AA49" s="13"/>
      <c r="AB49" s="13"/>
      <c r="AC49" s="13"/>
      <c r="AD49" s="13"/>
      <c r="AE49" s="13"/>
      <c r="AF49" s="13"/>
      <c r="AG49" s="13"/>
      <c r="AH49" s="13"/>
      <c r="AI49" s="13"/>
      <c r="AJ49" s="13"/>
      <c r="AK49" s="322" t="str">
        <f t="shared" si="21"/>
        <v>2019 Q4</v>
      </c>
      <c r="AL49" s="13"/>
      <c r="AM49" s="13"/>
      <c r="AN49" s="13"/>
      <c r="AO49" s="13"/>
      <c r="AP49" s="13"/>
      <c r="AQ49" s="13"/>
      <c r="AR49" s="13"/>
      <c r="AS49" s="13"/>
      <c r="AT49" s="13"/>
      <c r="AU49" s="13"/>
      <c r="AV49" s="13"/>
      <c r="AW49" s="13"/>
      <c r="AX49" s="13"/>
      <c r="AY49" s="13"/>
      <c r="AZ49" s="13"/>
      <c r="BA49" s="13"/>
      <c r="BB49" s="13"/>
      <c r="BC49" s="322" t="str">
        <f t="shared" si="23"/>
        <v>2019 Q4</v>
      </c>
      <c r="BD49" s="13"/>
      <c r="BE49" s="13"/>
      <c r="BF49" s="13"/>
      <c r="BG49" s="13"/>
      <c r="BH49" s="13"/>
      <c r="BI49" s="13"/>
      <c r="BJ49" s="13"/>
      <c r="BK49" s="13"/>
      <c r="BL49" s="13"/>
      <c r="BM49" s="13"/>
      <c r="BN49" s="13"/>
      <c r="BO49" s="13"/>
      <c r="BP49" s="13"/>
      <c r="BQ49" s="13"/>
      <c r="BR49" s="13"/>
      <c r="BS49" s="13"/>
      <c r="BT49" s="13"/>
      <c r="BU49" s="322" t="str">
        <f t="shared" si="25"/>
        <v>2019 Q4</v>
      </c>
      <c r="BV49" s="13"/>
      <c r="BW49" s="13"/>
      <c r="BX49" s="13"/>
      <c r="BY49" s="13"/>
      <c r="BZ49" s="13"/>
      <c r="CA49" s="13"/>
      <c r="CB49" s="13"/>
      <c r="CC49" s="13"/>
      <c r="CD49" s="13"/>
      <c r="CE49" s="13"/>
      <c r="CF49" s="13"/>
      <c r="CG49" s="13"/>
      <c r="CH49" s="13"/>
      <c r="CI49" s="13"/>
      <c r="CJ49" s="13"/>
      <c r="CK49" s="13"/>
      <c r="CL49" s="13"/>
    </row>
    <row r="50" spans="1:90" hidden="1" outlineLevel="1" x14ac:dyDescent="0.2">
      <c r="A50" s="1189" t="s">
        <v>1003</v>
      </c>
      <c r="B50" s="13"/>
      <c r="C50" s="13"/>
      <c r="D50" s="13"/>
      <c r="E50" s="13"/>
      <c r="F50" s="13"/>
      <c r="G50" s="13"/>
      <c r="H50" s="13"/>
      <c r="I50" s="13"/>
      <c r="J50" s="13"/>
      <c r="K50" s="13"/>
      <c r="L50" s="13"/>
      <c r="M50" s="13"/>
      <c r="N50" s="13"/>
      <c r="O50" s="13"/>
      <c r="P50" s="13"/>
      <c r="Q50" s="13"/>
      <c r="R50" s="13"/>
      <c r="S50" s="322" t="str">
        <f t="shared" si="19"/>
        <v>2020 Q1</v>
      </c>
      <c r="T50" s="13"/>
      <c r="U50" s="13"/>
      <c r="V50" s="13"/>
      <c r="W50" s="13"/>
      <c r="X50" s="13"/>
      <c r="Y50" s="13"/>
      <c r="Z50" s="13"/>
      <c r="AA50" s="13"/>
      <c r="AB50" s="13"/>
      <c r="AC50" s="13"/>
      <c r="AD50" s="13"/>
      <c r="AE50" s="13"/>
      <c r="AF50" s="13"/>
      <c r="AG50" s="13"/>
      <c r="AH50" s="13"/>
      <c r="AI50" s="13"/>
      <c r="AJ50" s="13"/>
      <c r="AK50" s="322" t="str">
        <f t="shared" si="21"/>
        <v>2020 Q1</v>
      </c>
      <c r="AL50" s="13"/>
      <c r="AM50" s="13"/>
      <c r="AN50" s="13"/>
      <c r="AO50" s="13"/>
      <c r="AP50" s="13"/>
      <c r="AQ50" s="13"/>
      <c r="AR50" s="13"/>
      <c r="AS50" s="13"/>
      <c r="AT50" s="13"/>
      <c r="AU50" s="13"/>
      <c r="AV50" s="13"/>
      <c r="AW50" s="13"/>
      <c r="AX50" s="13"/>
      <c r="AY50" s="13"/>
      <c r="AZ50" s="13"/>
      <c r="BA50" s="13"/>
      <c r="BB50" s="13"/>
      <c r="BC50" s="322" t="str">
        <f t="shared" si="23"/>
        <v>2020 Q1</v>
      </c>
      <c r="BD50" s="13"/>
      <c r="BE50" s="13"/>
      <c r="BF50" s="13"/>
      <c r="BG50" s="13"/>
      <c r="BH50" s="13"/>
      <c r="BI50" s="13"/>
      <c r="BJ50" s="13"/>
      <c r="BK50" s="13"/>
      <c r="BL50" s="13"/>
      <c r="BM50" s="13"/>
      <c r="BN50" s="13"/>
      <c r="BO50" s="13"/>
      <c r="BP50" s="13"/>
      <c r="BQ50" s="13"/>
      <c r="BR50" s="13"/>
      <c r="BS50" s="13"/>
      <c r="BT50" s="13"/>
      <c r="BU50" s="322" t="str">
        <f t="shared" si="25"/>
        <v>2020 Q1</v>
      </c>
      <c r="BV50" s="13"/>
      <c r="BW50" s="13"/>
      <c r="BX50" s="13"/>
      <c r="BY50" s="13"/>
      <c r="BZ50" s="13"/>
      <c r="CA50" s="13"/>
      <c r="CB50" s="13"/>
      <c r="CC50" s="13"/>
      <c r="CD50" s="13"/>
      <c r="CE50" s="13"/>
      <c r="CF50" s="13"/>
      <c r="CG50" s="13"/>
      <c r="CH50" s="13"/>
      <c r="CI50" s="13"/>
      <c r="CJ50" s="13"/>
      <c r="CK50" s="13"/>
      <c r="CL50" s="13"/>
    </row>
    <row r="51" spans="1:90" hidden="1" outlineLevel="1" x14ac:dyDescent="0.2">
      <c r="A51" s="1189" t="s">
        <v>1004</v>
      </c>
      <c r="B51" s="13"/>
      <c r="C51" s="13"/>
      <c r="D51" s="13"/>
      <c r="E51" s="13"/>
      <c r="F51" s="13"/>
      <c r="G51" s="13"/>
      <c r="H51" s="13"/>
      <c r="I51" s="13"/>
      <c r="J51" s="13"/>
      <c r="K51" s="13"/>
      <c r="L51" s="13"/>
      <c r="M51" s="13"/>
      <c r="N51" s="13"/>
      <c r="O51" s="13"/>
      <c r="P51" s="13"/>
      <c r="Q51" s="13"/>
      <c r="R51" s="13"/>
      <c r="S51" s="322" t="str">
        <f t="shared" si="19"/>
        <v>2020 Q2</v>
      </c>
      <c r="T51" s="13"/>
      <c r="U51" s="13"/>
      <c r="V51" s="13"/>
      <c r="W51" s="13"/>
      <c r="X51" s="13"/>
      <c r="Y51" s="13"/>
      <c r="Z51" s="13"/>
      <c r="AA51" s="13"/>
      <c r="AB51" s="13"/>
      <c r="AC51" s="13"/>
      <c r="AD51" s="13"/>
      <c r="AE51" s="13"/>
      <c r="AF51" s="13"/>
      <c r="AG51" s="13"/>
      <c r="AH51" s="13"/>
      <c r="AI51" s="13"/>
      <c r="AJ51" s="13"/>
      <c r="AK51" s="322" t="str">
        <f t="shared" si="21"/>
        <v>2020 Q2</v>
      </c>
      <c r="AL51" s="13"/>
      <c r="AM51" s="13"/>
      <c r="AN51" s="13"/>
      <c r="AO51" s="13"/>
      <c r="AP51" s="13"/>
      <c r="AQ51" s="13"/>
      <c r="AR51" s="13"/>
      <c r="AS51" s="13"/>
      <c r="AT51" s="13"/>
      <c r="AU51" s="13"/>
      <c r="AV51" s="13"/>
      <c r="AW51" s="13"/>
      <c r="AX51" s="13"/>
      <c r="AY51" s="13"/>
      <c r="AZ51" s="13"/>
      <c r="BA51" s="13"/>
      <c r="BB51" s="13"/>
      <c r="BC51" s="322" t="str">
        <f t="shared" si="23"/>
        <v>2020 Q2</v>
      </c>
      <c r="BD51" s="13"/>
      <c r="BE51" s="13"/>
      <c r="BF51" s="13"/>
      <c r="BG51" s="13"/>
      <c r="BH51" s="13"/>
      <c r="BI51" s="13"/>
      <c r="BJ51" s="13"/>
      <c r="BK51" s="13"/>
      <c r="BL51" s="13"/>
      <c r="BM51" s="13"/>
      <c r="BN51" s="13"/>
      <c r="BO51" s="13"/>
      <c r="BP51" s="13"/>
      <c r="BQ51" s="13"/>
      <c r="BR51" s="13"/>
      <c r="BS51" s="13"/>
      <c r="BT51" s="13"/>
      <c r="BU51" s="322" t="str">
        <f t="shared" si="25"/>
        <v>2020 Q2</v>
      </c>
      <c r="BV51" s="13"/>
      <c r="BW51" s="13"/>
      <c r="BX51" s="13"/>
      <c r="BY51" s="13"/>
      <c r="BZ51" s="13"/>
      <c r="CA51" s="13"/>
      <c r="CB51" s="13"/>
      <c r="CC51" s="13"/>
      <c r="CD51" s="13"/>
      <c r="CE51" s="13"/>
      <c r="CF51" s="13"/>
      <c r="CG51" s="13"/>
      <c r="CH51" s="13"/>
      <c r="CI51" s="13"/>
      <c r="CJ51" s="13"/>
      <c r="CK51" s="13"/>
      <c r="CL51" s="13"/>
    </row>
    <row r="52" spans="1:90" hidden="1" outlineLevel="1" x14ac:dyDescent="0.2">
      <c r="A52" s="1189" t="s">
        <v>1005</v>
      </c>
      <c r="B52" s="13"/>
      <c r="C52" s="13"/>
      <c r="D52" s="13"/>
      <c r="E52" s="13"/>
      <c r="F52" s="13"/>
      <c r="G52" s="13"/>
      <c r="H52" s="13"/>
      <c r="I52" s="13"/>
      <c r="J52" s="13"/>
      <c r="K52" s="13"/>
      <c r="L52" s="13"/>
      <c r="M52" s="13"/>
      <c r="N52" s="13"/>
      <c r="O52" s="13"/>
      <c r="P52" s="13"/>
      <c r="Q52" s="13"/>
      <c r="R52" s="13"/>
      <c r="S52" s="322" t="str">
        <f t="shared" si="19"/>
        <v>2020 Q3</v>
      </c>
      <c r="T52" s="13"/>
      <c r="U52" s="13"/>
      <c r="V52" s="13"/>
      <c r="W52" s="13"/>
      <c r="X52" s="13"/>
      <c r="Y52" s="13"/>
      <c r="Z52" s="13"/>
      <c r="AA52" s="13"/>
      <c r="AB52" s="13"/>
      <c r="AC52" s="13"/>
      <c r="AD52" s="13"/>
      <c r="AE52" s="13"/>
      <c r="AF52" s="13"/>
      <c r="AG52" s="13"/>
      <c r="AH52" s="13"/>
      <c r="AI52" s="13"/>
      <c r="AJ52" s="13"/>
      <c r="AK52" s="322" t="str">
        <f t="shared" si="21"/>
        <v>2020 Q3</v>
      </c>
      <c r="AL52" s="13"/>
      <c r="AM52" s="13"/>
      <c r="AN52" s="13"/>
      <c r="AO52" s="13"/>
      <c r="AP52" s="13"/>
      <c r="AQ52" s="13"/>
      <c r="AR52" s="13"/>
      <c r="AS52" s="13"/>
      <c r="AT52" s="13"/>
      <c r="AU52" s="13"/>
      <c r="AV52" s="13"/>
      <c r="AW52" s="13"/>
      <c r="AX52" s="13"/>
      <c r="AY52" s="13"/>
      <c r="AZ52" s="13"/>
      <c r="BA52" s="13"/>
      <c r="BB52" s="13"/>
      <c r="BC52" s="322" t="str">
        <f t="shared" si="23"/>
        <v>2020 Q3</v>
      </c>
      <c r="BD52" s="13"/>
      <c r="BE52" s="13"/>
      <c r="BF52" s="13"/>
      <c r="BG52" s="13"/>
      <c r="BH52" s="13"/>
      <c r="BI52" s="13"/>
      <c r="BJ52" s="13"/>
      <c r="BK52" s="13"/>
      <c r="BL52" s="13"/>
      <c r="BM52" s="13"/>
      <c r="BN52" s="13"/>
      <c r="BO52" s="13"/>
      <c r="BP52" s="13"/>
      <c r="BQ52" s="13"/>
      <c r="BR52" s="13"/>
      <c r="BS52" s="13"/>
      <c r="BT52" s="13"/>
      <c r="BU52" s="322" t="str">
        <f t="shared" si="25"/>
        <v>2020 Q3</v>
      </c>
      <c r="BV52" s="13"/>
      <c r="BW52" s="13"/>
      <c r="BX52" s="13"/>
      <c r="BY52" s="13"/>
      <c r="BZ52" s="13"/>
      <c r="CA52" s="13"/>
      <c r="CB52" s="13"/>
      <c r="CC52" s="13"/>
      <c r="CD52" s="13"/>
      <c r="CE52" s="13"/>
      <c r="CF52" s="13"/>
      <c r="CG52" s="13"/>
      <c r="CH52" s="13"/>
      <c r="CI52" s="13"/>
      <c r="CJ52" s="13"/>
      <c r="CK52" s="13"/>
      <c r="CL52" s="13"/>
    </row>
    <row r="53" spans="1:90" hidden="1" outlineLevel="1" x14ac:dyDescent="0.2">
      <c r="A53" s="1189" t="s">
        <v>1006</v>
      </c>
      <c r="B53" s="13"/>
      <c r="C53" s="13"/>
      <c r="D53" s="13"/>
      <c r="E53" s="13"/>
      <c r="F53" s="13"/>
      <c r="G53" s="13"/>
      <c r="H53" s="13"/>
      <c r="I53" s="13"/>
      <c r="J53" s="13"/>
      <c r="K53" s="13"/>
      <c r="L53" s="13"/>
      <c r="M53" s="13"/>
      <c r="N53" s="13"/>
      <c r="O53" s="13"/>
      <c r="P53" s="13"/>
      <c r="Q53" s="13"/>
      <c r="R53" s="13"/>
      <c r="S53" s="322" t="str">
        <f t="shared" si="19"/>
        <v>2020 Q4</v>
      </c>
      <c r="T53" s="13"/>
      <c r="U53" s="13"/>
      <c r="V53" s="13"/>
      <c r="W53" s="13"/>
      <c r="X53" s="13"/>
      <c r="Y53" s="13"/>
      <c r="Z53" s="13"/>
      <c r="AA53" s="13"/>
      <c r="AB53" s="13"/>
      <c r="AC53" s="13"/>
      <c r="AD53" s="13"/>
      <c r="AE53" s="13"/>
      <c r="AF53" s="13"/>
      <c r="AG53" s="13"/>
      <c r="AH53" s="13"/>
      <c r="AI53" s="13"/>
      <c r="AJ53" s="13"/>
      <c r="AK53" s="322" t="str">
        <f t="shared" si="21"/>
        <v>2020 Q4</v>
      </c>
      <c r="AL53" s="13"/>
      <c r="AM53" s="13"/>
      <c r="AN53" s="13"/>
      <c r="AO53" s="13"/>
      <c r="AP53" s="13"/>
      <c r="AQ53" s="13"/>
      <c r="AR53" s="13"/>
      <c r="AS53" s="13"/>
      <c r="AT53" s="13"/>
      <c r="AU53" s="13"/>
      <c r="AV53" s="13"/>
      <c r="AW53" s="13"/>
      <c r="AX53" s="13"/>
      <c r="AY53" s="13"/>
      <c r="AZ53" s="13"/>
      <c r="BA53" s="13"/>
      <c r="BB53" s="13"/>
      <c r="BC53" s="322" t="str">
        <f t="shared" si="23"/>
        <v>2020 Q4</v>
      </c>
      <c r="BD53" s="13"/>
      <c r="BE53" s="13"/>
      <c r="BF53" s="13"/>
      <c r="BG53" s="13"/>
      <c r="BH53" s="13"/>
      <c r="BI53" s="13"/>
      <c r="BJ53" s="13"/>
      <c r="BK53" s="13"/>
      <c r="BL53" s="13"/>
      <c r="BM53" s="13"/>
      <c r="BN53" s="13"/>
      <c r="BO53" s="13"/>
      <c r="BP53" s="13"/>
      <c r="BQ53" s="13"/>
      <c r="BR53" s="13"/>
      <c r="BS53" s="13"/>
      <c r="BT53" s="13"/>
      <c r="BU53" s="322" t="str">
        <f t="shared" si="25"/>
        <v>2020 Q4</v>
      </c>
      <c r="BV53" s="13"/>
      <c r="BW53" s="13"/>
      <c r="BX53" s="13"/>
      <c r="BY53" s="13"/>
      <c r="BZ53" s="13"/>
      <c r="CA53" s="13"/>
      <c r="CB53" s="13"/>
      <c r="CC53" s="13"/>
      <c r="CD53" s="13"/>
      <c r="CE53" s="13"/>
      <c r="CF53" s="13"/>
      <c r="CG53" s="13"/>
      <c r="CH53" s="13"/>
      <c r="CI53" s="13"/>
      <c r="CJ53" s="13"/>
      <c r="CK53" s="13"/>
      <c r="CL53" s="13"/>
    </row>
    <row r="54" spans="1:90" hidden="1" outlineLevel="1" x14ac:dyDescent="0.2">
      <c r="A54" s="1189" t="s">
        <v>1007</v>
      </c>
      <c r="B54" s="13"/>
      <c r="C54" s="13"/>
      <c r="D54" s="13"/>
      <c r="E54" s="13"/>
      <c r="F54" s="13"/>
      <c r="G54" s="13"/>
      <c r="H54" s="13"/>
      <c r="I54" s="13"/>
      <c r="J54" s="13"/>
      <c r="K54" s="13"/>
      <c r="L54" s="13"/>
      <c r="M54" s="13"/>
      <c r="N54" s="13"/>
      <c r="O54" s="13"/>
      <c r="P54" s="13"/>
      <c r="Q54" s="13"/>
      <c r="R54" s="13"/>
      <c r="S54" s="322" t="str">
        <f t="shared" si="19"/>
        <v>2021 Q1</v>
      </c>
      <c r="T54" s="13"/>
      <c r="U54" s="13"/>
      <c r="V54" s="13"/>
      <c r="W54" s="13"/>
      <c r="X54" s="13"/>
      <c r="Y54" s="13"/>
      <c r="Z54" s="13"/>
      <c r="AA54" s="13"/>
      <c r="AB54" s="13"/>
      <c r="AC54" s="13"/>
      <c r="AD54" s="13"/>
      <c r="AE54" s="13"/>
      <c r="AF54" s="13"/>
      <c r="AG54" s="13"/>
      <c r="AH54" s="13"/>
      <c r="AI54" s="13"/>
      <c r="AJ54" s="13"/>
      <c r="AK54" s="322" t="str">
        <f t="shared" si="21"/>
        <v>2021 Q1</v>
      </c>
      <c r="AL54" s="13"/>
      <c r="AM54" s="13"/>
      <c r="AN54" s="13"/>
      <c r="AO54" s="13"/>
      <c r="AP54" s="13"/>
      <c r="AQ54" s="13"/>
      <c r="AR54" s="13"/>
      <c r="AS54" s="13"/>
      <c r="AT54" s="13"/>
      <c r="AU54" s="13"/>
      <c r="AV54" s="13"/>
      <c r="AW54" s="13"/>
      <c r="AX54" s="13"/>
      <c r="AY54" s="13"/>
      <c r="AZ54" s="13"/>
      <c r="BA54" s="13"/>
      <c r="BB54" s="13"/>
      <c r="BC54" s="322" t="str">
        <f t="shared" si="23"/>
        <v>2021 Q1</v>
      </c>
      <c r="BD54" s="13"/>
      <c r="BE54" s="13"/>
      <c r="BF54" s="13"/>
      <c r="BG54" s="13"/>
      <c r="BH54" s="13"/>
      <c r="BI54" s="13"/>
      <c r="BJ54" s="13"/>
      <c r="BK54" s="13"/>
      <c r="BL54" s="13"/>
      <c r="BM54" s="13"/>
      <c r="BN54" s="13"/>
      <c r="BO54" s="13"/>
      <c r="BP54" s="13"/>
      <c r="BQ54" s="13"/>
      <c r="BR54" s="13"/>
      <c r="BS54" s="13"/>
      <c r="BT54" s="13"/>
      <c r="BU54" s="322" t="str">
        <f t="shared" si="25"/>
        <v>2021 Q1</v>
      </c>
      <c r="BV54" s="13"/>
      <c r="BW54" s="13"/>
      <c r="BX54" s="13"/>
      <c r="BY54" s="13"/>
      <c r="BZ54" s="13"/>
      <c r="CA54" s="13"/>
      <c r="CB54" s="13"/>
      <c r="CC54" s="13"/>
      <c r="CD54" s="13"/>
      <c r="CE54" s="13"/>
      <c r="CF54" s="13"/>
      <c r="CG54" s="13"/>
      <c r="CH54" s="13"/>
      <c r="CI54" s="13"/>
      <c r="CJ54" s="13"/>
      <c r="CK54" s="13"/>
      <c r="CL54" s="13"/>
    </row>
    <row r="55" spans="1:90" hidden="1" outlineLevel="1" x14ac:dyDescent="0.2">
      <c r="A55" s="1189" t="s">
        <v>1008</v>
      </c>
      <c r="B55" s="13"/>
      <c r="C55" s="13"/>
      <c r="D55" s="13"/>
      <c r="E55" s="13"/>
      <c r="F55" s="13"/>
      <c r="G55" s="13"/>
      <c r="H55" s="13"/>
      <c r="I55" s="13"/>
      <c r="J55" s="13"/>
      <c r="K55" s="13"/>
      <c r="L55" s="13"/>
      <c r="M55" s="13"/>
      <c r="N55" s="13"/>
      <c r="O55" s="13"/>
      <c r="P55" s="13"/>
      <c r="Q55" s="13"/>
      <c r="R55" s="13"/>
      <c r="S55" s="322" t="str">
        <f t="shared" si="19"/>
        <v>2021 Q2</v>
      </c>
      <c r="T55" s="13"/>
      <c r="U55" s="13"/>
      <c r="V55" s="13"/>
      <c r="W55" s="13"/>
      <c r="X55" s="13"/>
      <c r="Y55" s="13"/>
      <c r="Z55" s="13"/>
      <c r="AA55" s="13"/>
      <c r="AB55" s="13"/>
      <c r="AC55" s="13"/>
      <c r="AD55" s="13"/>
      <c r="AE55" s="13"/>
      <c r="AF55" s="13"/>
      <c r="AG55" s="13"/>
      <c r="AH55" s="13"/>
      <c r="AI55" s="13"/>
      <c r="AJ55" s="13"/>
      <c r="AK55" s="322" t="str">
        <f t="shared" si="21"/>
        <v>2021 Q2</v>
      </c>
      <c r="AL55" s="13"/>
      <c r="AM55" s="13"/>
      <c r="AN55" s="13"/>
      <c r="AO55" s="13"/>
      <c r="AP55" s="13"/>
      <c r="AQ55" s="13"/>
      <c r="AR55" s="13"/>
      <c r="AS55" s="13"/>
      <c r="AT55" s="13"/>
      <c r="AU55" s="13"/>
      <c r="AV55" s="13"/>
      <c r="AW55" s="13"/>
      <c r="AX55" s="13"/>
      <c r="AY55" s="13"/>
      <c r="AZ55" s="13"/>
      <c r="BA55" s="13"/>
      <c r="BB55" s="13"/>
      <c r="BC55" s="322" t="str">
        <f t="shared" si="23"/>
        <v>2021 Q2</v>
      </c>
      <c r="BD55" s="13"/>
      <c r="BE55" s="13"/>
      <c r="BF55" s="13"/>
      <c r="BG55" s="13"/>
      <c r="BH55" s="13"/>
      <c r="BI55" s="13"/>
      <c r="BJ55" s="13"/>
      <c r="BK55" s="13"/>
      <c r="BL55" s="13"/>
      <c r="BM55" s="13"/>
      <c r="BN55" s="13"/>
      <c r="BO55" s="13"/>
      <c r="BP55" s="13"/>
      <c r="BQ55" s="13"/>
      <c r="BR55" s="13"/>
      <c r="BS55" s="13"/>
      <c r="BT55" s="13"/>
      <c r="BU55" s="322" t="str">
        <f t="shared" si="25"/>
        <v>2021 Q2</v>
      </c>
      <c r="BV55" s="13"/>
      <c r="BW55" s="13"/>
      <c r="BX55" s="13"/>
      <c r="BY55" s="13"/>
      <c r="BZ55" s="13"/>
      <c r="CA55" s="13"/>
      <c r="CB55" s="13"/>
      <c r="CC55" s="13"/>
      <c r="CD55" s="13"/>
      <c r="CE55" s="13"/>
      <c r="CF55" s="13"/>
      <c r="CG55" s="13"/>
      <c r="CH55" s="13"/>
      <c r="CI55" s="13"/>
      <c r="CJ55" s="13"/>
      <c r="CK55" s="13"/>
      <c r="CL55" s="13"/>
    </row>
    <row r="56" spans="1:90" hidden="1" outlineLevel="1" x14ac:dyDescent="0.2">
      <c r="A56" s="1189" t="s">
        <v>1009</v>
      </c>
      <c r="B56" s="13"/>
      <c r="C56" s="13"/>
      <c r="D56" s="13"/>
      <c r="E56" s="13"/>
      <c r="F56" s="13"/>
      <c r="G56" s="13"/>
      <c r="H56" s="13"/>
      <c r="I56" s="13"/>
      <c r="J56" s="13"/>
      <c r="K56" s="13"/>
      <c r="L56" s="13"/>
      <c r="M56" s="13"/>
      <c r="N56" s="13"/>
      <c r="O56" s="13"/>
      <c r="P56" s="13"/>
      <c r="Q56" s="13"/>
      <c r="R56" s="13"/>
      <c r="S56" s="322" t="str">
        <f t="shared" si="19"/>
        <v>2021 Q3</v>
      </c>
      <c r="T56" s="13"/>
      <c r="U56" s="13"/>
      <c r="V56" s="13"/>
      <c r="W56" s="13"/>
      <c r="X56" s="13"/>
      <c r="Y56" s="13"/>
      <c r="Z56" s="13"/>
      <c r="AA56" s="13"/>
      <c r="AB56" s="13"/>
      <c r="AC56" s="13"/>
      <c r="AD56" s="13"/>
      <c r="AE56" s="13"/>
      <c r="AF56" s="13"/>
      <c r="AG56" s="13"/>
      <c r="AH56" s="13"/>
      <c r="AI56" s="13"/>
      <c r="AJ56" s="13"/>
      <c r="AK56" s="322" t="str">
        <f t="shared" si="21"/>
        <v>2021 Q3</v>
      </c>
      <c r="AL56" s="13"/>
      <c r="AM56" s="13"/>
      <c r="AN56" s="13"/>
      <c r="AO56" s="13"/>
      <c r="AP56" s="13"/>
      <c r="AQ56" s="13"/>
      <c r="AR56" s="13"/>
      <c r="AS56" s="13"/>
      <c r="AT56" s="13"/>
      <c r="AU56" s="13"/>
      <c r="AV56" s="13"/>
      <c r="AW56" s="13"/>
      <c r="AX56" s="13"/>
      <c r="AY56" s="13"/>
      <c r="AZ56" s="13"/>
      <c r="BA56" s="13"/>
      <c r="BB56" s="13"/>
      <c r="BC56" s="322" t="str">
        <f t="shared" si="23"/>
        <v>2021 Q3</v>
      </c>
      <c r="BD56" s="13"/>
      <c r="BE56" s="13"/>
      <c r="BF56" s="13"/>
      <c r="BG56" s="13"/>
      <c r="BH56" s="13"/>
      <c r="BI56" s="13"/>
      <c r="BJ56" s="13"/>
      <c r="BK56" s="13"/>
      <c r="BL56" s="13"/>
      <c r="BM56" s="13"/>
      <c r="BN56" s="13"/>
      <c r="BO56" s="13"/>
      <c r="BP56" s="13"/>
      <c r="BQ56" s="13"/>
      <c r="BR56" s="13"/>
      <c r="BS56" s="13"/>
      <c r="BT56" s="13"/>
      <c r="BU56" s="322" t="str">
        <f t="shared" si="25"/>
        <v>2021 Q3</v>
      </c>
      <c r="BV56" s="13"/>
      <c r="BW56" s="13"/>
      <c r="BX56" s="13"/>
      <c r="BY56" s="13"/>
      <c r="BZ56" s="13"/>
      <c r="CA56" s="13"/>
      <c r="CB56" s="13"/>
      <c r="CC56" s="13"/>
      <c r="CD56" s="13"/>
      <c r="CE56" s="13"/>
      <c r="CF56" s="13"/>
      <c r="CG56" s="13"/>
      <c r="CH56" s="13"/>
      <c r="CI56" s="13"/>
      <c r="CJ56" s="13"/>
      <c r="CK56" s="13"/>
      <c r="CL56" s="13"/>
    </row>
    <row r="57" spans="1:90" hidden="1" outlineLevel="1" x14ac:dyDescent="0.2">
      <c r="A57" s="1189" t="s">
        <v>1010</v>
      </c>
      <c r="B57" s="13"/>
      <c r="C57" s="13"/>
      <c r="D57" s="13"/>
      <c r="E57" s="13"/>
      <c r="F57" s="13"/>
      <c r="G57" s="13"/>
      <c r="H57" s="13"/>
      <c r="I57" s="13"/>
      <c r="J57" s="13"/>
      <c r="K57" s="13"/>
      <c r="L57" s="13"/>
      <c r="M57" s="13"/>
      <c r="N57" s="13"/>
      <c r="O57" s="13"/>
      <c r="P57" s="13"/>
      <c r="Q57" s="13"/>
      <c r="R57" s="13"/>
      <c r="S57" s="322" t="str">
        <f t="shared" si="19"/>
        <v>2021 Q4</v>
      </c>
      <c r="T57" s="13"/>
      <c r="U57" s="13"/>
      <c r="V57" s="13"/>
      <c r="W57" s="13"/>
      <c r="X57" s="13"/>
      <c r="Y57" s="13"/>
      <c r="Z57" s="13"/>
      <c r="AA57" s="13"/>
      <c r="AB57" s="13"/>
      <c r="AC57" s="13"/>
      <c r="AD57" s="13"/>
      <c r="AE57" s="13"/>
      <c r="AF57" s="13"/>
      <c r="AG57" s="13"/>
      <c r="AH57" s="13"/>
      <c r="AI57" s="13"/>
      <c r="AJ57" s="13"/>
      <c r="AK57" s="322" t="str">
        <f t="shared" si="21"/>
        <v>2021 Q4</v>
      </c>
      <c r="AL57" s="13"/>
      <c r="AM57" s="13"/>
      <c r="AN57" s="13"/>
      <c r="AO57" s="13"/>
      <c r="AP57" s="13"/>
      <c r="AQ57" s="13"/>
      <c r="AR57" s="13"/>
      <c r="AS57" s="13"/>
      <c r="AT57" s="13"/>
      <c r="AU57" s="13"/>
      <c r="AV57" s="13"/>
      <c r="AW57" s="13"/>
      <c r="AX57" s="13"/>
      <c r="AY57" s="13"/>
      <c r="AZ57" s="13"/>
      <c r="BA57" s="13"/>
      <c r="BB57" s="13"/>
      <c r="BC57" s="322" t="str">
        <f t="shared" si="23"/>
        <v>2021 Q4</v>
      </c>
      <c r="BD57" s="13"/>
      <c r="BE57" s="13"/>
      <c r="BF57" s="13"/>
      <c r="BG57" s="13"/>
      <c r="BH57" s="13"/>
      <c r="BI57" s="13"/>
      <c r="BJ57" s="13"/>
      <c r="BK57" s="13"/>
      <c r="BL57" s="13"/>
      <c r="BM57" s="13"/>
      <c r="BN57" s="13"/>
      <c r="BO57" s="13"/>
      <c r="BP57" s="13"/>
      <c r="BQ57" s="13"/>
      <c r="BR57" s="13"/>
      <c r="BS57" s="13"/>
      <c r="BT57" s="13"/>
      <c r="BU57" s="322" t="str">
        <f t="shared" si="25"/>
        <v>2021 Q4</v>
      </c>
      <c r="BV57" s="13"/>
      <c r="BW57" s="13"/>
      <c r="BX57" s="13"/>
      <c r="BY57" s="13"/>
      <c r="BZ57" s="13"/>
      <c r="CA57" s="13"/>
      <c r="CB57" s="13"/>
      <c r="CC57" s="13"/>
      <c r="CD57" s="13"/>
      <c r="CE57" s="13"/>
      <c r="CF57" s="13"/>
      <c r="CG57" s="13"/>
      <c r="CH57" s="13"/>
      <c r="CI57" s="13"/>
      <c r="CJ57" s="13"/>
      <c r="CK57" s="13"/>
      <c r="CL57" s="13"/>
    </row>
    <row r="58" spans="1:90" hidden="1" outlineLevel="1" x14ac:dyDescent="0.2">
      <c r="A58" s="1189" t="s">
        <v>1011</v>
      </c>
      <c r="B58" s="13"/>
      <c r="C58" s="13"/>
      <c r="D58" s="13"/>
      <c r="E58" s="13"/>
      <c r="F58" s="13"/>
      <c r="G58" s="13"/>
      <c r="H58" s="13"/>
      <c r="I58" s="13"/>
      <c r="J58" s="13"/>
      <c r="K58" s="13"/>
      <c r="L58" s="13"/>
      <c r="M58" s="13"/>
      <c r="N58" s="13"/>
      <c r="O58" s="13"/>
      <c r="P58" s="13"/>
      <c r="Q58" s="13"/>
      <c r="R58" s="13"/>
      <c r="S58" s="322" t="str">
        <f t="shared" si="19"/>
        <v>2022 Q1</v>
      </c>
      <c r="T58" s="13"/>
      <c r="U58" s="13"/>
      <c r="V58" s="13"/>
      <c r="W58" s="13"/>
      <c r="X58" s="13"/>
      <c r="Y58" s="13"/>
      <c r="Z58" s="13"/>
      <c r="AA58" s="13"/>
      <c r="AB58" s="13"/>
      <c r="AC58" s="13"/>
      <c r="AD58" s="13"/>
      <c r="AE58" s="13"/>
      <c r="AF58" s="13"/>
      <c r="AG58" s="13"/>
      <c r="AH58" s="13"/>
      <c r="AI58" s="13"/>
      <c r="AJ58" s="13"/>
      <c r="AK58" s="322" t="str">
        <f t="shared" si="21"/>
        <v>2022 Q1</v>
      </c>
      <c r="AL58" s="13"/>
      <c r="AM58" s="13"/>
      <c r="AN58" s="13"/>
      <c r="AO58" s="13"/>
      <c r="AP58" s="13"/>
      <c r="AQ58" s="13"/>
      <c r="AR58" s="13"/>
      <c r="AS58" s="13"/>
      <c r="AT58" s="13"/>
      <c r="AU58" s="13"/>
      <c r="AV58" s="13"/>
      <c r="AW58" s="13"/>
      <c r="AX58" s="13"/>
      <c r="AY58" s="13"/>
      <c r="AZ58" s="13"/>
      <c r="BA58" s="13"/>
      <c r="BB58" s="13"/>
      <c r="BC58" s="322" t="str">
        <f t="shared" si="23"/>
        <v>2022 Q1</v>
      </c>
      <c r="BD58" s="13"/>
      <c r="BE58" s="13"/>
      <c r="BF58" s="13"/>
      <c r="BG58" s="13"/>
      <c r="BH58" s="13"/>
      <c r="BI58" s="13"/>
      <c r="BJ58" s="13"/>
      <c r="BK58" s="13"/>
      <c r="BL58" s="13"/>
      <c r="BM58" s="13"/>
      <c r="BN58" s="13"/>
      <c r="BO58" s="13"/>
      <c r="BP58" s="13"/>
      <c r="BQ58" s="13"/>
      <c r="BR58" s="13"/>
      <c r="BS58" s="13"/>
      <c r="BT58" s="13"/>
      <c r="BU58" s="322" t="str">
        <f t="shared" si="25"/>
        <v>2022 Q1</v>
      </c>
      <c r="BV58" s="13"/>
      <c r="BW58" s="13"/>
      <c r="BX58" s="13"/>
      <c r="BY58" s="13"/>
      <c r="BZ58" s="13"/>
      <c r="CA58" s="13"/>
      <c r="CB58" s="13"/>
      <c r="CC58" s="13"/>
      <c r="CD58" s="13"/>
      <c r="CE58" s="13"/>
      <c r="CF58" s="13"/>
      <c r="CG58" s="13"/>
      <c r="CH58" s="13"/>
      <c r="CI58" s="13"/>
      <c r="CJ58" s="13"/>
      <c r="CK58" s="13"/>
      <c r="CL58" s="13"/>
    </row>
    <row r="59" spans="1:90" hidden="1" outlineLevel="1" x14ac:dyDescent="0.2">
      <c r="A59" s="1189" t="s">
        <v>1012</v>
      </c>
      <c r="B59" s="13"/>
      <c r="C59" s="13"/>
      <c r="D59" s="13"/>
      <c r="E59" s="13"/>
      <c r="F59" s="13"/>
      <c r="G59" s="13"/>
      <c r="H59" s="13"/>
      <c r="I59" s="13"/>
      <c r="J59" s="13"/>
      <c r="K59" s="13"/>
      <c r="L59" s="13"/>
      <c r="M59" s="13"/>
      <c r="N59" s="13"/>
      <c r="O59" s="13"/>
      <c r="P59" s="13"/>
      <c r="Q59" s="13"/>
      <c r="R59" s="13"/>
      <c r="S59" s="322" t="str">
        <f t="shared" si="19"/>
        <v>2022 Q2</v>
      </c>
      <c r="T59" s="13"/>
      <c r="U59" s="13"/>
      <c r="V59" s="13"/>
      <c r="W59" s="13"/>
      <c r="X59" s="13"/>
      <c r="Y59" s="13"/>
      <c r="Z59" s="13"/>
      <c r="AA59" s="13"/>
      <c r="AB59" s="13"/>
      <c r="AC59" s="13"/>
      <c r="AD59" s="13"/>
      <c r="AE59" s="13"/>
      <c r="AF59" s="13"/>
      <c r="AG59" s="13"/>
      <c r="AH59" s="13"/>
      <c r="AI59" s="13"/>
      <c r="AJ59" s="13"/>
      <c r="AK59" s="322" t="str">
        <f t="shared" si="21"/>
        <v>2022 Q2</v>
      </c>
      <c r="AL59" s="13"/>
      <c r="AM59" s="13"/>
      <c r="AN59" s="13"/>
      <c r="AO59" s="13"/>
      <c r="AP59" s="13"/>
      <c r="AQ59" s="13"/>
      <c r="AR59" s="13"/>
      <c r="AS59" s="13"/>
      <c r="AT59" s="13"/>
      <c r="AU59" s="13"/>
      <c r="AV59" s="13"/>
      <c r="AW59" s="13"/>
      <c r="AX59" s="13"/>
      <c r="AY59" s="13"/>
      <c r="AZ59" s="13"/>
      <c r="BA59" s="13"/>
      <c r="BB59" s="13"/>
      <c r="BC59" s="322" t="str">
        <f t="shared" si="23"/>
        <v>2022 Q2</v>
      </c>
      <c r="BD59" s="13"/>
      <c r="BE59" s="13"/>
      <c r="BF59" s="13"/>
      <c r="BG59" s="13"/>
      <c r="BH59" s="13"/>
      <c r="BI59" s="13"/>
      <c r="BJ59" s="13"/>
      <c r="BK59" s="13"/>
      <c r="BL59" s="13"/>
      <c r="BM59" s="13"/>
      <c r="BN59" s="13"/>
      <c r="BO59" s="13"/>
      <c r="BP59" s="13"/>
      <c r="BQ59" s="13"/>
      <c r="BR59" s="13"/>
      <c r="BS59" s="13"/>
      <c r="BT59" s="13"/>
      <c r="BU59" s="322" t="str">
        <f t="shared" si="25"/>
        <v>2022 Q2</v>
      </c>
      <c r="BV59" s="13"/>
      <c r="BW59" s="13"/>
      <c r="BX59" s="13"/>
      <c r="BY59" s="13"/>
      <c r="BZ59" s="13"/>
      <c r="CA59" s="13"/>
      <c r="CB59" s="13"/>
      <c r="CC59" s="13"/>
      <c r="CD59" s="13"/>
      <c r="CE59" s="13"/>
      <c r="CF59" s="13"/>
      <c r="CG59" s="13"/>
      <c r="CH59" s="13"/>
      <c r="CI59" s="13"/>
      <c r="CJ59" s="13"/>
      <c r="CK59" s="13"/>
      <c r="CL59" s="13"/>
    </row>
    <row r="60" spans="1:90" hidden="1" outlineLevel="1" x14ac:dyDescent="0.2">
      <c r="A60" s="1189" t="s">
        <v>1013</v>
      </c>
      <c r="B60" s="13"/>
      <c r="C60" s="13"/>
      <c r="D60" s="13"/>
      <c r="E60" s="13"/>
      <c r="F60" s="13"/>
      <c r="G60" s="13"/>
      <c r="H60" s="13"/>
      <c r="I60" s="13"/>
      <c r="J60" s="13"/>
      <c r="K60" s="13"/>
      <c r="L60" s="13"/>
      <c r="M60" s="13"/>
      <c r="N60" s="13"/>
      <c r="O60" s="13"/>
      <c r="P60" s="13"/>
      <c r="Q60" s="13"/>
      <c r="R60" s="13"/>
      <c r="S60" s="322" t="str">
        <f t="shared" si="19"/>
        <v>2022 Q3</v>
      </c>
      <c r="T60" s="13"/>
      <c r="U60" s="13"/>
      <c r="V60" s="13"/>
      <c r="W60" s="13"/>
      <c r="X60" s="13"/>
      <c r="Y60" s="13"/>
      <c r="Z60" s="13"/>
      <c r="AA60" s="13"/>
      <c r="AB60" s="13"/>
      <c r="AC60" s="13"/>
      <c r="AD60" s="13"/>
      <c r="AE60" s="13"/>
      <c r="AF60" s="13"/>
      <c r="AG60" s="13"/>
      <c r="AH60" s="13"/>
      <c r="AI60" s="13"/>
      <c r="AJ60" s="13"/>
      <c r="AK60" s="322" t="str">
        <f t="shared" si="21"/>
        <v>2022 Q3</v>
      </c>
      <c r="AL60" s="13"/>
      <c r="AM60" s="13"/>
      <c r="AN60" s="13"/>
      <c r="AO60" s="13"/>
      <c r="AP60" s="13"/>
      <c r="AQ60" s="13"/>
      <c r="AR60" s="13"/>
      <c r="AS60" s="13"/>
      <c r="AT60" s="13"/>
      <c r="AU60" s="13"/>
      <c r="AV60" s="13"/>
      <c r="AW60" s="13"/>
      <c r="AX60" s="13"/>
      <c r="AY60" s="13"/>
      <c r="AZ60" s="13"/>
      <c r="BA60" s="13"/>
      <c r="BB60" s="13"/>
      <c r="BC60" s="322" t="str">
        <f t="shared" si="23"/>
        <v>2022 Q3</v>
      </c>
      <c r="BD60" s="13"/>
      <c r="BE60" s="13"/>
      <c r="BF60" s="13"/>
      <c r="BG60" s="13"/>
      <c r="BH60" s="13"/>
      <c r="BI60" s="13"/>
      <c r="BJ60" s="13"/>
      <c r="BK60" s="13"/>
      <c r="BL60" s="13"/>
      <c r="BM60" s="13"/>
      <c r="BN60" s="13"/>
      <c r="BO60" s="13"/>
      <c r="BP60" s="13"/>
      <c r="BQ60" s="13"/>
      <c r="BR60" s="13"/>
      <c r="BS60" s="13"/>
      <c r="BT60" s="13"/>
      <c r="BU60" s="322" t="str">
        <f t="shared" si="25"/>
        <v>2022 Q3</v>
      </c>
      <c r="BV60" s="13"/>
      <c r="BW60" s="13"/>
      <c r="BX60" s="13"/>
      <c r="BY60" s="13"/>
      <c r="BZ60" s="13"/>
      <c r="CA60" s="13"/>
      <c r="CB60" s="13"/>
      <c r="CC60" s="13"/>
      <c r="CD60" s="13"/>
      <c r="CE60" s="13"/>
      <c r="CF60" s="13"/>
      <c r="CG60" s="13"/>
      <c r="CH60" s="13"/>
      <c r="CI60" s="13"/>
      <c r="CJ60" s="13"/>
      <c r="CK60" s="13"/>
      <c r="CL60" s="13"/>
    </row>
    <row r="61" spans="1:90" hidden="1" outlineLevel="1" x14ac:dyDescent="0.2">
      <c r="A61" s="1189" t="s">
        <v>1014</v>
      </c>
      <c r="B61" s="13"/>
      <c r="C61" s="13"/>
      <c r="D61" s="13"/>
      <c r="E61" s="13"/>
      <c r="F61" s="13"/>
      <c r="G61" s="13"/>
      <c r="H61" s="13"/>
      <c r="I61" s="13"/>
      <c r="J61" s="13"/>
      <c r="K61" s="13"/>
      <c r="L61" s="13"/>
      <c r="M61" s="13"/>
      <c r="N61" s="13"/>
      <c r="O61" s="13"/>
      <c r="P61" s="13"/>
      <c r="Q61" s="13"/>
      <c r="R61" s="13"/>
      <c r="S61" s="322" t="str">
        <f t="shared" si="19"/>
        <v>2022 Q4</v>
      </c>
      <c r="T61" s="13"/>
      <c r="U61" s="13"/>
      <c r="V61" s="13"/>
      <c r="W61" s="13"/>
      <c r="X61" s="13"/>
      <c r="Y61" s="13"/>
      <c r="Z61" s="13"/>
      <c r="AA61" s="13"/>
      <c r="AB61" s="13"/>
      <c r="AC61" s="13"/>
      <c r="AD61" s="13"/>
      <c r="AE61" s="13"/>
      <c r="AF61" s="13"/>
      <c r="AG61" s="13"/>
      <c r="AH61" s="13"/>
      <c r="AI61" s="13"/>
      <c r="AJ61" s="13"/>
      <c r="AK61" s="322" t="str">
        <f t="shared" si="21"/>
        <v>2022 Q4</v>
      </c>
      <c r="AL61" s="13"/>
      <c r="AM61" s="13"/>
      <c r="AN61" s="13"/>
      <c r="AO61" s="13"/>
      <c r="AP61" s="13"/>
      <c r="AQ61" s="13"/>
      <c r="AR61" s="13"/>
      <c r="AS61" s="13"/>
      <c r="AT61" s="13"/>
      <c r="AU61" s="13"/>
      <c r="AV61" s="13"/>
      <c r="AW61" s="13"/>
      <c r="AX61" s="13"/>
      <c r="AY61" s="13"/>
      <c r="AZ61" s="13"/>
      <c r="BA61" s="13"/>
      <c r="BB61" s="13"/>
      <c r="BC61" s="322" t="str">
        <f t="shared" si="23"/>
        <v>2022 Q4</v>
      </c>
      <c r="BD61" s="13"/>
      <c r="BE61" s="13"/>
      <c r="BF61" s="13"/>
      <c r="BG61" s="13"/>
      <c r="BH61" s="13"/>
      <c r="BI61" s="13"/>
      <c r="BJ61" s="13"/>
      <c r="BK61" s="13"/>
      <c r="BL61" s="13"/>
      <c r="BM61" s="13"/>
      <c r="BN61" s="13"/>
      <c r="BO61" s="13"/>
      <c r="BP61" s="13"/>
      <c r="BQ61" s="13"/>
      <c r="BR61" s="13"/>
      <c r="BS61" s="13"/>
      <c r="BT61" s="13"/>
      <c r="BU61" s="322" t="str">
        <f t="shared" si="25"/>
        <v>2022 Q4</v>
      </c>
      <c r="BV61" s="13"/>
      <c r="BW61" s="13"/>
      <c r="BX61" s="13"/>
      <c r="BY61" s="13"/>
      <c r="BZ61" s="13"/>
      <c r="CA61" s="13"/>
      <c r="CB61" s="13"/>
      <c r="CC61" s="13"/>
      <c r="CD61" s="13"/>
      <c r="CE61" s="13"/>
      <c r="CF61" s="13"/>
      <c r="CG61" s="13"/>
      <c r="CH61" s="13"/>
      <c r="CI61" s="13"/>
      <c r="CJ61" s="13"/>
      <c r="CK61" s="13"/>
      <c r="CL61" s="13"/>
    </row>
    <row r="62" spans="1:90" hidden="1" outlineLevel="1" x14ac:dyDescent="0.2">
      <c r="A62" s="1189" t="s">
        <v>1015</v>
      </c>
      <c r="B62" s="13"/>
      <c r="C62" s="13"/>
      <c r="D62" s="13"/>
      <c r="E62" s="13"/>
      <c r="F62" s="13"/>
      <c r="G62" s="13"/>
      <c r="H62" s="13"/>
      <c r="I62" s="13"/>
      <c r="J62" s="13"/>
      <c r="K62" s="13"/>
      <c r="L62" s="13"/>
      <c r="M62" s="13"/>
      <c r="N62" s="13"/>
      <c r="O62" s="13"/>
      <c r="P62" s="13"/>
      <c r="Q62" s="13"/>
      <c r="R62" s="13"/>
      <c r="S62" s="322" t="str">
        <f t="shared" si="19"/>
        <v>2023 Q1</v>
      </c>
      <c r="T62" s="13"/>
      <c r="U62" s="13"/>
      <c r="V62" s="13"/>
      <c r="W62" s="13"/>
      <c r="X62" s="13"/>
      <c r="Y62" s="13"/>
      <c r="Z62" s="13"/>
      <c r="AA62" s="13"/>
      <c r="AB62" s="13"/>
      <c r="AC62" s="13"/>
      <c r="AD62" s="13"/>
      <c r="AE62" s="13"/>
      <c r="AF62" s="13"/>
      <c r="AG62" s="13"/>
      <c r="AH62" s="13"/>
      <c r="AI62" s="13"/>
      <c r="AJ62" s="13"/>
      <c r="AK62" s="322" t="str">
        <f t="shared" si="21"/>
        <v>2023 Q1</v>
      </c>
      <c r="AL62" s="13"/>
      <c r="AM62" s="13"/>
      <c r="AN62" s="13"/>
      <c r="AO62" s="13"/>
      <c r="AP62" s="13"/>
      <c r="AQ62" s="13"/>
      <c r="AR62" s="13"/>
      <c r="AS62" s="13"/>
      <c r="AT62" s="13"/>
      <c r="AU62" s="13"/>
      <c r="AV62" s="13"/>
      <c r="AW62" s="13"/>
      <c r="AX62" s="13"/>
      <c r="AY62" s="13"/>
      <c r="AZ62" s="13"/>
      <c r="BA62" s="13"/>
      <c r="BB62" s="13"/>
      <c r="BC62" s="322" t="str">
        <f t="shared" si="23"/>
        <v>2023 Q1</v>
      </c>
      <c r="BD62" s="13"/>
      <c r="BE62" s="13"/>
      <c r="BF62" s="13"/>
      <c r="BG62" s="13"/>
      <c r="BH62" s="13"/>
      <c r="BI62" s="13"/>
      <c r="BJ62" s="13"/>
      <c r="BK62" s="13"/>
      <c r="BL62" s="13"/>
      <c r="BM62" s="13"/>
      <c r="BN62" s="13"/>
      <c r="BO62" s="13"/>
      <c r="BP62" s="13"/>
      <c r="BQ62" s="13"/>
      <c r="BR62" s="13"/>
      <c r="BS62" s="13"/>
      <c r="BT62" s="13"/>
      <c r="BU62" s="322" t="str">
        <f t="shared" si="25"/>
        <v>2023 Q1</v>
      </c>
      <c r="BV62" s="13"/>
      <c r="BW62" s="13"/>
      <c r="BX62" s="13"/>
      <c r="BY62" s="13"/>
      <c r="BZ62" s="13"/>
      <c r="CA62" s="13"/>
      <c r="CB62" s="13"/>
      <c r="CC62" s="13"/>
      <c r="CD62" s="13"/>
      <c r="CE62" s="13"/>
      <c r="CF62" s="13"/>
      <c r="CG62" s="13"/>
      <c r="CH62" s="13"/>
      <c r="CI62" s="13"/>
      <c r="CJ62" s="13"/>
      <c r="CK62" s="13"/>
      <c r="CL62" s="13"/>
    </row>
    <row r="63" spans="1:90" hidden="1" outlineLevel="1" x14ac:dyDescent="0.2">
      <c r="A63" s="1189" t="s">
        <v>1016</v>
      </c>
      <c r="B63" s="13"/>
      <c r="C63" s="13"/>
      <c r="D63" s="13"/>
      <c r="E63" s="13"/>
      <c r="F63" s="13"/>
      <c r="G63" s="13"/>
      <c r="H63" s="13"/>
      <c r="I63" s="13"/>
      <c r="J63" s="13"/>
      <c r="K63" s="13"/>
      <c r="L63" s="13"/>
      <c r="M63" s="13"/>
      <c r="N63" s="13"/>
      <c r="O63" s="13"/>
      <c r="P63" s="13"/>
      <c r="Q63" s="13"/>
      <c r="R63" s="13"/>
      <c r="S63" s="322" t="str">
        <f t="shared" si="19"/>
        <v>2023 Q2</v>
      </c>
      <c r="T63" s="13"/>
      <c r="U63" s="13"/>
      <c r="V63" s="13"/>
      <c r="W63" s="13"/>
      <c r="X63" s="13"/>
      <c r="Y63" s="13"/>
      <c r="Z63" s="13"/>
      <c r="AA63" s="13"/>
      <c r="AB63" s="13"/>
      <c r="AC63" s="13"/>
      <c r="AD63" s="13"/>
      <c r="AE63" s="13"/>
      <c r="AF63" s="13"/>
      <c r="AG63" s="13"/>
      <c r="AH63" s="13"/>
      <c r="AI63" s="13"/>
      <c r="AJ63" s="13"/>
      <c r="AK63" s="322" t="str">
        <f t="shared" si="21"/>
        <v>2023 Q2</v>
      </c>
      <c r="AL63" s="13"/>
      <c r="AM63" s="13"/>
      <c r="AN63" s="13"/>
      <c r="AO63" s="13"/>
      <c r="AP63" s="13"/>
      <c r="AQ63" s="13"/>
      <c r="AR63" s="13"/>
      <c r="AS63" s="13"/>
      <c r="AT63" s="13"/>
      <c r="AU63" s="13"/>
      <c r="AV63" s="13"/>
      <c r="AW63" s="13"/>
      <c r="AX63" s="13"/>
      <c r="AY63" s="13"/>
      <c r="AZ63" s="13"/>
      <c r="BA63" s="13"/>
      <c r="BB63" s="13"/>
      <c r="BC63" s="322" t="str">
        <f t="shared" si="23"/>
        <v>2023 Q2</v>
      </c>
      <c r="BD63" s="13"/>
      <c r="BE63" s="13"/>
      <c r="BF63" s="13"/>
      <c r="BG63" s="13"/>
      <c r="BH63" s="13"/>
      <c r="BI63" s="13"/>
      <c r="BJ63" s="13"/>
      <c r="BK63" s="13"/>
      <c r="BL63" s="13"/>
      <c r="BM63" s="13"/>
      <c r="BN63" s="13"/>
      <c r="BO63" s="13"/>
      <c r="BP63" s="13"/>
      <c r="BQ63" s="13"/>
      <c r="BR63" s="13"/>
      <c r="BS63" s="13"/>
      <c r="BT63" s="13"/>
      <c r="BU63" s="322" t="str">
        <f t="shared" si="25"/>
        <v>2023 Q2</v>
      </c>
      <c r="BV63" s="13"/>
      <c r="BW63" s="13"/>
      <c r="BX63" s="13"/>
      <c r="BY63" s="13"/>
      <c r="BZ63" s="13"/>
      <c r="CA63" s="13"/>
      <c r="CB63" s="13"/>
      <c r="CC63" s="13"/>
      <c r="CD63" s="13"/>
      <c r="CE63" s="13"/>
      <c r="CF63" s="13"/>
      <c r="CG63" s="13"/>
      <c r="CH63" s="13"/>
      <c r="CI63" s="13"/>
      <c r="CJ63" s="13"/>
      <c r="CK63" s="13"/>
      <c r="CL63" s="13"/>
    </row>
    <row r="64" spans="1:90" hidden="1" outlineLevel="1" x14ac:dyDescent="0.2">
      <c r="A64" s="1189" t="s">
        <v>1017</v>
      </c>
      <c r="B64" s="13"/>
      <c r="C64" s="13"/>
      <c r="D64" s="13"/>
      <c r="E64" s="13"/>
      <c r="F64" s="13"/>
      <c r="G64" s="13"/>
      <c r="H64" s="13"/>
      <c r="I64" s="13"/>
      <c r="J64" s="13"/>
      <c r="K64" s="13"/>
      <c r="L64" s="13"/>
      <c r="M64" s="13"/>
      <c r="N64" s="13"/>
      <c r="O64" s="13"/>
      <c r="P64" s="13"/>
      <c r="Q64" s="13"/>
      <c r="R64" s="13"/>
      <c r="S64" s="322" t="str">
        <f t="shared" si="19"/>
        <v>2023 Q3</v>
      </c>
      <c r="T64" s="13"/>
      <c r="U64" s="13"/>
      <c r="V64" s="13"/>
      <c r="W64" s="13"/>
      <c r="X64" s="13"/>
      <c r="Y64" s="13"/>
      <c r="Z64" s="13"/>
      <c r="AA64" s="13"/>
      <c r="AB64" s="13"/>
      <c r="AC64" s="13"/>
      <c r="AD64" s="13"/>
      <c r="AE64" s="13"/>
      <c r="AF64" s="13"/>
      <c r="AG64" s="13"/>
      <c r="AH64" s="13"/>
      <c r="AI64" s="13"/>
      <c r="AJ64" s="13"/>
      <c r="AK64" s="322" t="str">
        <f t="shared" si="21"/>
        <v>2023 Q3</v>
      </c>
      <c r="AL64" s="13"/>
      <c r="AM64" s="13"/>
      <c r="AN64" s="13"/>
      <c r="AO64" s="13"/>
      <c r="AP64" s="13"/>
      <c r="AQ64" s="13"/>
      <c r="AR64" s="13"/>
      <c r="AS64" s="13"/>
      <c r="AT64" s="13"/>
      <c r="AU64" s="13"/>
      <c r="AV64" s="13"/>
      <c r="AW64" s="13"/>
      <c r="AX64" s="13"/>
      <c r="AY64" s="13"/>
      <c r="AZ64" s="13"/>
      <c r="BA64" s="13"/>
      <c r="BB64" s="13"/>
      <c r="BC64" s="322" t="str">
        <f t="shared" si="23"/>
        <v>2023 Q3</v>
      </c>
      <c r="BD64" s="13"/>
      <c r="BE64" s="13"/>
      <c r="BF64" s="13"/>
      <c r="BG64" s="13"/>
      <c r="BH64" s="13"/>
      <c r="BI64" s="13"/>
      <c r="BJ64" s="13"/>
      <c r="BK64" s="13"/>
      <c r="BL64" s="13"/>
      <c r="BM64" s="13"/>
      <c r="BN64" s="13"/>
      <c r="BO64" s="13"/>
      <c r="BP64" s="13"/>
      <c r="BQ64" s="13"/>
      <c r="BR64" s="13"/>
      <c r="BS64" s="13"/>
      <c r="BT64" s="13"/>
      <c r="BU64" s="322" t="str">
        <f t="shared" si="25"/>
        <v>2023 Q3</v>
      </c>
      <c r="BV64" s="13"/>
      <c r="BW64" s="13"/>
      <c r="BX64" s="13"/>
      <c r="BY64" s="13"/>
      <c r="BZ64" s="13"/>
      <c r="CA64" s="13"/>
      <c r="CB64" s="13"/>
      <c r="CC64" s="13"/>
      <c r="CD64" s="13"/>
      <c r="CE64" s="13"/>
      <c r="CF64" s="13"/>
      <c r="CG64" s="13"/>
      <c r="CH64" s="13"/>
      <c r="CI64" s="13"/>
      <c r="CJ64" s="13"/>
      <c r="CK64" s="13"/>
      <c r="CL64" s="13"/>
    </row>
    <row r="65" spans="1:90" hidden="1" outlineLevel="1" x14ac:dyDescent="0.2">
      <c r="A65" s="1189" t="s">
        <v>1018</v>
      </c>
      <c r="B65" s="13"/>
      <c r="C65" s="13"/>
      <c r="D65" s="13"/>
      <c r="E65" s="13"/>
      <c r="F65" s="13"/>
      <c r="G65" s="13"/>
      <c r="H65" s="13"/>
      <c r="I65" s="13"/>
      <c r="J65" s="13"/>
      <c r="K65" s="13"/>
      <c r="L65" s="13"/>
      <c r="M65" s="13"/>
      <c r="N65" s="13"/>
      <c r="O65" s="13"/>
      <c r="P65" s="13"/>
      <c r="Q65" s="13"/>
      <c r="R65" s="13"/>
      <c r="S65" s="322" t="str">
        <f t="shared" si="19"/>
        <v>2023 Q4</v>
      </c>
      <c r="T65" s="13"/>
      <c r="U65" s="13"/>
      <c r="V65" s="13"/>
      <c r="W65" s="13"/>
      <c r="X65" s="13"/>
      <c r="Y65" s="13"/>
      <c r="Z65" s="13"/>
      <c r="AA65" s="13"/>
      <c r="AB65" s="13"/>
      <c r="AC65" s="13"/>
      <c r="AD65" s="13"/>
      <c r="AE65" s="13"/>
      <c r="AF65" s="13"/>
      <c r="AG65" s="13"/>
      <c r="AH65" s="13"/>
      <c r="AI65" s="13"/>
      <c r="AJ65" s="13"/>
      <c r="AK65" s="322" t="str">
        <f t="shared" si="21"/>
        <v>2023 Q4</v>
      </c>
      <c r="AL65" s="13"/>
      <c r="AM65" s="13"/>
      <c r="AN65" s="13"/>
      <c r="AO65" s="13"/>
      <c r="AP65" s="13"/>
      <c r="AQ65" s="13"/>
      <c r="AR65" s="13"/>
      <c r="AS65" s="13"/>
      <c r="AT65" s="13"/>
      <c r="AU65" s="13"/>
      <c r="AV65" s="13"/>
      <c r="AW65" s="13"/>
      <c r="AX65" s="13"/>
      <c r="AY65" s="13"/>
      <c r="AZ65" s="13"/>
      <c r="BA65" s="13"/>
      <c r="BB65" s="13"/>
      <c r="BC65" s="322" t="str">
        <f t="shared" si="23"/>
        <v>2023 Q4</v>
      </c>
      <c r="BD65" s="13"/>
      <c r="BE65" s="13"/>
      <c r="BF65" s="13"/>
      <c r="BG65" s="13"/>
      <c r="BH65" s="13"/>
      <c r="BI65" s="13"/>
      <c r="BJ65" s="13"/>
      <c r="BK65" s="13"/>
      <c r="BL65" s="13"/>
      <c r="BM65" s="13"/>
      <c r="BN65" s="13"/>
      <c r="BO65" s="13"/>
      <c r="BP65" s="13"/>
      <c r="BQ65" s="13"/>
      <c r="BR65" s="13"/>
      <c r="BS65" s="13"/>
      <c r="BT65" s="13"/>
      <c r="BU65" s="322" t="str">
        <f t="shared" si="25"/>
        <v>2023 Q4</v>
      </c>
      <c r="BV65" s="13"/>
      <c r="BW65" s="13"/>
      <c r="BX65" s="13"/>
      <c r="BY65" s="13"/>
      <c r="BZ65" s="13"/>
      <c r="CA65" s="13"/>
      <c r="CB65" s="13"/>
      <c r="CC65" s="13"/>
      <c r="CD65" s="13"/>
      <c r="CE65" s="13"/>
      <c r="CF65" s="13"/>
      <c r="CG65" s="13"/>
      <c r="CH65" s="13"/>
      <c r="CI65" s="13"/>
      <c r="CJ65" s="13"/>
      <c r="CK65" s="13"/>
      <c r="CL65" s="13"/>
    </row>
    <row r="66" spans="1:90" s="2" customFormat="1" ht="19.149999999999999" customHeight="1" collapsed="1" x14ac:dyDescent="0.2">
      <c r="A66" s="319" t="s">
        <v>1349</v>
      </c>
      <c r="B66" s="1220">
        <f t="shared" ref="B66:Q66" si="42">(B35/B34-1)*100</f>
        <v>1.446860633487379</v>
      </c>
      <c r="C66" s="1220">
        <f t="shared" si="42"/>
        <v>4.6387576777436434</v>
      </c>
      <c r="D66" s="1220">
        <f t="shared" si="42"/>
        <v>-6.9108153930796945E-3</v>
      </c>
      <c r="E66" s="1220">
        <f t="shared" si="42"/>
        <v>1.446860633487379</v>
      </c>
      <c r="F66" s="1220">
        <f t="shared" si="42"/>
        <v>-1.4738664758902842</v>
      </c>
      <c r="G66" s="1220">
        <f t="shared" si="42"/>
        <v>5.9650670592575228</v>
      </c>
      <c r="H66" s="1220">
        <f t="shared" si="42"/>
        <v>-0.23653370766332227</v>
      </c>
      <c r="I66" s="1220">
        <f t="shared" si="42"/>
        <v>6.2765156843169967</v>
      </c>
      <c r="J66" s="1220">
        <f t="shared" si="42"/>
        <v>-0.1484404821244123</v>
      </c>
      <c r="K66" s="1220">
        <f t="shared" si="42"/>
        <v>-0.93887125346227007</v>
      </c>
      <c r="L66" s="1220">
        <f t="shared" si="42"/>
        <v>1.8044804639222534</v>
      </c>
      <c r="M66" s="1220">
        <f t="shared" si="42"/>
        <v>12.342495696738709</v>
      </c>
      <c r="N66" s="1220">
        <f t="shared" si="42"/>
        <v>-2.1909844800099609</v>
      </c>
      <c r="O66" s="1220">
        <f t="shared" si="42"/>
        <v>0.33966808984637886</v>
      </c>
      <c r="P66" s="1220">
        <f t="shared" si="42"/>
        <v>-9.6610674747565355</v>
      </c>
      <c r="Q66" s="1220">
        <f t="shared" si="42"/>
        <v>-2.348236786090907</v>
      </c>
      <c r="R66" s="1221"/>
      <c r="S66" s="319" t="str">
        <f t="shared" si="19"/>
        <v>FY2018</v>
      </c>
      <c r="T66" s="1220">
        <f t="shared" ref="T66:AI66" si="43">(T35/T34-1)*100</f>
        <v>0.79355467295405546</v>
      </c>
      <c r="U66" s="1220">
        <f t="shared" si="43"/>
        <v>0.79218169743944244</v>
      </c>
      <c r="V66" s="1220">
        <f t="shared" si="43"/>
        <v>0.79405187853063275</v>
      </c>
      <c r="W66" s="1220">
        <f t="shared" si="43"/>
        <v>0.79355467295405546</v>
      </c>
      <c r="X66" s="1220">
        <f t="shared" si="43"/>
        <v>3.3328203815896629E-2</v>
      </c>
      <c r="Y66" s="1220">
        <f t="shared" si="43"/>
        <v>3.7533122480190695</v>
      </c>
      <c r="Z66" s="1220">
        <f t="shared" si="43"/>
        <v>-0.30454325858952913</v>
      </c>
      <c r="AA66" s="1220">
        <f t="shared" si="43"/>
        <v>-0.17386720956468205</v>
      </c>
      <c r="AB66" s="1220">
        <f t="shared" si="43"/>
        <v>8.3086298604895248E-2</v>
      </c>
      <c r="AC66" s="1220">
        <f t="shared" si="43"/>
        <v>13.503479513154293</v>
      </c>
      <c r="AD66" s="1220">
        <f t="shared" si="43"/>
        <v>8.8399129654948005E-2</v>
      </c>
      <c r="AE66" s="1220">
        <f t="shared" si="43"/>
        <v>-1.3294351228365309</v>
      </c>
      <c r="AF66" s="1220">
        <f t="shared" si="43"/>
        <v>10.919030637982541</v>
      </c>
      <c r="AG66" s="1220">
        <f t="shared" si="43"/>
        <v>-0.15293124231582356</v>
      </c>
      <c r="AH66" s="1220">
        <f t="shared" si="43"/>
        <v>-7.0243769071610673</v>
      </c>
      <c r="AI66" s="1220">
        <f t="shared" si="43"/>
        <v>2.3349215387271638</v>
      </c>
      <c r="AJ66" s="1221"/>
      <c r="AK66" s="319" t="str">
        <f t="shared" si="21"/>
        <v>FY2018</v>
      </c>
      <c r="AL66" s="1220">
        <f t="shared" ref="AL66:BA66" si="44">(AL35/AL34-1)*100</f>
        <v>2.7859153910217094</v>
      </c>
      <c r="AM66" s="1220">
        <f t="shared" si="44"/>
        <v>8.0701245597528448</v>
      </c>
      <c r="AN66" s="1220">
        <f t="shared" si="44"/>
        <v>-0.3527970582912654</v>
      </c>
      <c r="AO66" s="1220">
        <f t="shared" si="44"/>
        <v>2.7859153910217094</v>
      </c>
      <c r="AP66" s="1220">
        <f t="shared" si="44"/>
        <v>-1.9364103469895921</v>
      </c>
      <c r="AQ66" s="1220">
        <f t="shared" si="44"/>
        <v>6.5018301546631685</v>
      </c>
      <c r="AR66" s="1220">
        <f t="shared" si="44"/>
        <v>0.3397409627398984</v>
      </c>
      <c r="AS66" s="1220">
        <f t="shared" si="44"/>
        <v>10.409629817339239</v>
      </c>
      <c r="AT66" s="1220">
        <f t="shared" si="44"/>
        <v>-1.7876233206541636</v>
      </c>
      <c r="AU66" s="1220">
        <f t="shared" si="44"/>
        <v>0</v>
      </c>
      <c r="AV66" s="1220">
        <f t="shared" si="44"/>
        <v>3.6177998449627546</v>
      </c>
      <c r="AW66" s="1220">
        <f t="shared" si="44"/>
        <v>29.035235923096693</v>
      </c>
      <c r="AX66" s="1220">
        <f t="shared" si="44"/>
        <v>-3.4135291959774272</v>
      </c>
      <c r="AY66" s="1220">
        <f t="shared" si="44"/>
        <v>1.0940512000900737</v>
      </c>
      <c r="AZ66" s="1220">
        <f t="shared" si="44"/>
        <v>-15.241992850216135</v>
      </c>
      <c r="BA66" s="1220">
        <f t="shared" si="44"/>
        <v>-4.9911762801570951</v>
      </c>
      <c r="BB66" s="1221"/>
      <c r="BC66" s="319" t="str">
        <f t="shared" si="23"/>
        <v>FY2018</v>
      </c>
      <c r="BD66" s="1220">
        <f t="shared" ref="BD66:BS66" si="45">(BD35/BD34-1)*100</f>
        <v>-0.15443186397521291</v>
      </c>
      <c r="BE66" s="1220">
        <f t="shared" si="45"/>
        <v>0.71481321765893835</v>
      </c>
      <c r="BF66" s="1220">
        <f t="shared" si="45"/>
        <v>-0.47212627485013758</v>
      </c>
      <c r="BG66" s="1220">
        <f t="shared" si="45"/>
        <v>-0.15443186397521291</v>
      </c>
      <c r="BH66" s="1220">
        <f t="shared" si="45"/>
        <v>-1.6982068057857513</v>
      </c>
      <c r="BI66" s="1220">
        <f t="shared" si="45"/>
        <v>1.264672362908037</v>
      </c>
      <c r="BJ66" s="1220">
        <f t="shared" si="45"/>
        <v>-2.5648428748928587</v>
      </c>
      <c r="BK66" s="1220">
        <f t="shared" si="45"/>
        <v>4.5389583293821367</v>
      </c>
      <c r="BL66" s="1220">
        <f t="shared" si="45"/>
        <v>1.2594859329928099</v>
      </c>
      <c r="BM66" s="1220">
        <f t="shared" si="45"/>
        <v>-1.6622305886454858</v>
      </c>
      <c r="BN66" s="1220">
        <f t="shared" si="45"/>
        <v>0.13650477091395885</v>
      </c>
      <c r="BO66" s="1220">
        <f t="shared" si="45"/>
        <v>8.5073255432344119E-2</v>
      </c>
      <c r="BP66" s="1220">
        <f t="shared" si="45"/>
        <v>-1.0442863579058215</v>
      </c>
      <c r="BQ66" s="1220">
        <f t="shared" si="45"/>
        <v>-0.20466752952731371</v>
      </c>
      <c r="BR66" s="1220">
        <f t="shared" si="45"/>
        <v>4.8307172791500763</v>
      </c>
      <c r="BS66" s="1220">
        <f t="shared" si="45"/>
        <v>1.3227936170356891E-2</v>
      </c>
      <c r="BT66" s="1221"/>
      <c r="BU66" s="319" t="str">
        <f t="shared" si="25"/>
        <v>FY2018</v>
      </c>
      <c r="BV66" s="1220">
        <f t="shared" ref="BV66:CK66" si="46">(BV35/BV34-1)*100</f>
        <v>0.96139022514820649</v>
      </c>
      <c r="BW66" s="1220">
        <f t="shared" si="46"/>
        <v>-2.3997278453774973</v>
      </c>
      <c r="BX66" s="1220">
        <f t="shared" si="46"/>
        <v>2.2693229585666996</v>
      </c>
      <c r="BY66" s="1220">
        <f t="shared" si="46"/>
        <v>0.96139022514820649</v>
      </c>
      <c r="BZ66" s="1220">
        <f t="shared" si="46"/>
        <v>-0.50720451094402597</v>
      </c>
      <c r="CA66" s="1220">
        <f t="shared" si="46"/>
        <v>7.9138095385827611</v>
      </c>
      <c r="CB66" s="1220">
        <f t="shared" si="46"/>
        <v>2.6939739414546748</v>
      </c>
      <c r="CC66" s="1220">
        <f t="shared" si="46"/>
        <v>-2.7704974295350238</v>
      </c>
      <c r="CD66" s="1220">
        <f t="shared" si="46"/>
        <v>2.9384994428698796</v>
      </c>
      <c r="CE66" s="1220">
        <f t="shared" si="46"/>
        <v>-14.193623380651122</v>
      </c>
      <c r="CF66" s="1220">
        <f t="shared" si="46"/>
        <v>-0.62271200318984032</v>
      </c>
      <c r="CG66" s="1220">
        <f t="shared" si="46"/>
        <v>0.67121311777442738</v>
      </c>
      <c r="CH66" s="1220">
        <f t="shared" si="46"/>
        <v>0.89451124137465143</v>
      </c>
      <c r="CI66" s="1220">
        <f t="shared" si="46"/>
        <v>-0.55224598979040085</v>
      </c>
      <c r="CJ66" s="1220">
        <f t="shared" si="46"/>
        <v>-3.8750008724820817</v>
      </c>
      <c r="CK66" s="1220">
        <f t="shared" si="46"/>
        <v>-0.80001225522247088</v>
      </c>
      <c r="CL66" s="1221"/>
    </row>
    <row r="67" spans="1:90" ht="12.75" hidden="1" customHeight="1" outlineLevel="1" x14ac:dyDescent="0.2">
      <c r="A67" s="322" t="s">
        <v>1350</v>
      </c>
      <c r="B67" s="13"/>
      <c r="C67" s="13"/>
      <c r="D67" s="13"/>
      <c r="E67" s="13"/>
      <c r="F67" s="13"/>
      <c r="G67" s="13"/>
      <c r="H67" s="13"/>
      <c r="I67" s="13"/>
      <c r="J67" s="13"/>
      <c r="K67" s="13"/>
      <c r="L67" s="13"/>
      <c r="M67" s="13"/>
      <c r="N67" s="13"/>
      <c r="O67" s="13"/>
      <c r="P67" s="13"/>
      <c r="Q67" s="13"/>
      <c r="R67" s="13"/>
      <c r="S67" s="322" t="str">
        <f t="shared" si="19"/>
        <v>FY2019</v>
      </c>
      <c r="T67" s="13"/>
      <c r="U67" s="13"/>
      <c r="V67" s="13"/>
      <c r="W67" s="13"/>
      <c r="X67" s="13"/>
      <c r="Y67" s="13"/>
      <c r="Z67" s="13"/>
      <c r="AA67" s="13"/>
      <c r="AB67" s="13"/>
      <c r="AC67" s="13"/>
      <c r="AD67" s="13"/>
      <c r="AE67" s="13"/>
      <c r="AF67" s="13"/>
      <c r="AG67" s="13"/>
      <c r="AH67" s="13"/>
      <c r="AI67" s="13"/>
      <c r="AJ67" s="13"/>
      <c r="AK67" s="322" t="str">
        <f t="shared" si="21"/>
        <v>FY2019</v>
      </c>
      <c r="AL67" s="13"/>
      <c r="AM67" s="13"/>
      <c r="AN67" s="13"/>
      <c r="AO67" s="13"/>
      <c r="AP67" s="13"/>
      <c r="AQ67" s="13"/>
      <c r="AR67" s="13"/>
      <c r="AS67" s="13"/>
      <c r="AT67" s="13"/>
      <c r="AU67" s="13"/>
      <c r="AV67" s="13"/>
      <c r="AW67" s="13"/>
      <c r="AX67" s="13"/>
      <c r="AY67" s="13"/>
      <c r="AZ67" s="13"/>
      <c r="BA67" s="13"/>
      <c r="BB67" s="13"/>
      <c r="BC67" s="322" t="str">
        <f t="shared" si="23"/>
        <v>FY2019</v>
      </c>
      <c r="BD67" s="13"/>
      <c r="BE67" s="13"/>
      <c r="BF67" s="13"/>
      <c r="BG67" s="13"/>
      <c r="BH67" s="13"/>
      <c r="BI67" s="13"/>
      <c r="BJ67" s="13"/>
      <c r="BK67" s="13"/>
      <c r="BL67" s="13"/>
      <c r="BM67" s="13"/>
      <c r="BN67" s="13"/>
      <c r="BO67" s="13"/>
      <c r="BP67" s="13"/>
      <c r="BQ67" s="13"/>
      <c r="BR67" s="13"/>
      <c r="BS67" s="13"/>
      <c r="BT67" s="13"/>
      <c r="BU67" s="322" t="str">
        <f t="shared" si="25"/>
        <v>FY2019</v>
      </c>
      <c r="BV67" s="13"/>
      <c r="BW67" s="13"/>
      <c r="BX67" s="13"/>
      <c r="BY67" s="13"/>
      <c r="BZ67" s="13"/>
      <c r="CA67" s="13"/>
      <c r="CB67" s="13"/>
      <c r="CC67" s="13"/>
      <c r="CD67" s="13"/>
      <c r="CE67" s="13"/>
      <c r="CF67" s="13"/>
      <c r="CG67" s="13"/>
      <c r="CH67" s="13"/>
      <c r="CI67" s="13"/>
      <c r="CJ67" s="13"/>
      <c r="CK67" s="13"/>
      <c r="CL67" s="13"/>
    </row>
    <row r="68" spans="1:90" ht="12.75" hidden="1" customHeight="1" outlineLevel="1" x14ac:dyDescent="0.2">
      <c r="A68" s="322" t="s">
        <v>1351</v>
      </c>
      <c r="B68" s="13"/>
      <c r="C68" s="13"/>
      <c r="D68" s="13"/>
      <c r="E68" s="13"/>
      <c r="F68" s="13"/>
      <c r="G68" s="13"/>
      <c r="H68" s="13"/>
      <c r="I68" s="13"/>
      <c r="J68" s="13"/>
      <c r="K68" s="13"/>
      <c r="L68" s="13"/>
      <c r="M68" s="13"/>
      <c r="N68" s="13"/>
      <c r="O68" s="13"/>
      <c r="P68" s="13"/>
      <c r="Q68" s="13"/>
      <c r="R68" s="13"/>
      <c r="S68" s="322" t="str">
        <f t="shared" si="19"/>
        <v>FY2020</v>
      </c>
      <c r="T68" s="13"/>
      <c r="U68" s="13"/>
      <c r="V68" s="13"/>
      <c r="W68" s="13"/>
      <c r="X68" s="13"/>
      <c r="Y68" s="13"/>
      <c r="Z68" s="13"/>
      <c r="AA68" s="13"/>
      <c r="AB68" s="13"/>
      <c r="AC68" s="13"/>
      <c r="AD68" s="13"/>
      <c r="AE68" s="13"/>
      <c r="AF68" s="13"/>
      <c r="AG68" s="13"/>
      <c r="AH68" s="13"/>
      <c r="AI68" s="13"/>
      <c r="AJ68" s="13"/>
      <c r="AK68" s="322" t="str">
        <f t="shared" si="21"/>
        <v>FY2020</v>
      </c>
      <c r="AL68" s="13"/>
      <c r="AM68" s="13"/>
      <c r="AN68" s="13"/>
      <c r="AO68" s="13"/>
      <c r="AP68" s="13"/>
      <c r="AQ68" s="13"/>
      <c r="AR68" s="13"/>
      <c r="AS68" s="13"/>
      <c r="AT68" s="13"/>
      <c r="AU68" s="13"/>
      <c r="AV68" s="13"/>
      <c r="AW68" s="13"/>
      <c r="AX68" s="13"/>
      <c r="AY68" s="13"/>
      <c r="AZ68" s="13"/>
      <c r="BA68" s="13"/>
      <c r="BB68" s="13"/>
      <c r="BC68" s="322" t="str">
        <f t="shared" si="23"/>
        <v>FY2020</v>
      </c>
      <c r="BD68" s="13"/>
      <c r="BE68" s="13"/>
      <c r="BF68" s="13"/>
      <c r="BG68" s="13"/>
      <c r="BH68" s="13"/>
      <c r="BI68" s="13"/>
      <c r="BJ68" s="13"/>
      <c r="BK68" s="13"/>
      <c r="BL68" s="13"/>
      <c r="BM68" s="13"/>
      <c r="BN68" s="13"/>
      <c r="BO68" s="13"/>
      <c r="BP68" s="13"/>
      <c r="BQ68" s="13"/>
      <c r="BR68" s="13"/>
      <c r="BS68" s="13"/>
      <c r="BT68" s="13"/>
      <c r="BU68" s="322" t="str">
        <f t="shared" si="25"/>
        <v>FY2020</v>
      </c>
      <c r="BV68" s="13"/>
      <c r="BW68" s="13"/>
      <c r="BX68" s="13"/>
      <c r="BY68" s="13"/>
      <c r="BZ68" s="13"/>
      <c r="CA68" s="13"/>
      <c r="CB68" s="13"/>
      <c r="CC68" s="13"/>
      <c r="CD68" s="13"/>
      <c r="CE68" s="13"/>
      <c r="CF68" s="13"/>
      <c r="CG68" s="13"/>
      <c r="CH68" s="13"/>
      <c r="CI68" s="13"/>
      <c r="CJ68" s="13"/>
      <c r="CK68" s="13"/>
      <c r="CL68" s="13"/>
    </row>
    <row r="69" spans="1:90" s="98" customFormat="1" ht="12.75" hidden="1" customHeight="1" outlineLevel="1" x14ac:dyDescent="0.2">
      <c r="A69" s="322" t="s">
        <v>1352</v>
      </c>
      <c r="B69" s="327"/>
      <c r="C69" s="327"/>
      <c r="D69" s="327"/>
      <c r="E69" s="327"/>
      <c r="F69" s="327"/>
      <c r="G69" s="327"/>
      <c r="H69" s="327"/>
      <c r="I69" s="327"/>
      <c r="J69" s="327"/>
      <c r="K69" s="327"/>
      <c r="L69" s="327"/>
      <c r="M69" s="327"/>
      <c r="N69" s="327"/>
      <c r="O69" s="327"/>
      <c r="P69" s="327"/>
      <c r="Q69" s="327"/>
      <c r="R69" s="327"/>
      <c r="S69" s="322" t="str">
        <f t="shared" si="19"/>
        <v>FY2021</v>
      </c>
      <c r="T69" s="327"/>
      <c r="U69" s="327"/>
      <c r="V69" s="327"/>
      <c r="W69" s="327"/>
      <c r="X69" s="327"/>
      <c r="Y69" s="327"/>
      <c r="Z69" s="327"/>
      <c r="AA69" s="327"/>
      <c r="AB69" s="327"/>
      <c r="AC69" s="327"/>
      <c r="AD69" s="327"/>
      <c r="AE69" s="327"/>
      <c r="AF69" s="327"/>
      <c r="AG69" s="327"/>
      <c r="AH69" s="327"/>
      <c r="AI69" s="327"/>
      <c r="AJ69" s="327"/>
      <c r="AK69" s="322" t="str">
        <f t="shared" si="21"/>
        <v>FY2021</v>
      </c>
      <c r="AL69" s="327"/>
      <c r="AM69" s="327"/>
      <c r="AN69" s="327"/>
      <c r="AO69" s="327"/>
      <c r="AP69" s="327"/>
      <c r="AQ69" s="327"/>
      <c r="AR69" s="327"/>
      <c r="AS69" s="327"/>
      <c r="AT69" s="327"/>
      <c r="AU69" s="327"/>
      <c r="AV69" s="327"/>
      <c r="AW69" s="327"/>
      <c r="AX69" s="327"/>
      <c r="AY69" s="327"/>
      <c r="AZ69" s="327"/>
      <c r="BA69" s="327"/>
      <c r="BB69" s="327"/>
      <c r="BC69" s="322" t="str">
        <f t="shared" si="23"/>
        <v>FY2021</v>
      </c>
      <c r="BD69" s="327"/>
      <c r="BE69" s="327"/>
      <c r="BF69" s="327"/>
      <c r="BG69" s="327"/>
      <c r="BH69" s="327"/>
      <c r="BI69" s="327"/>
      <c r="BJ69" s="327"/>
      <c r="BK69" s="327"/>
      <c r="BL69" s="327"/>
      <c r="BM69" s="327"/>
      <c r="BN69" s="327"/>
      <c r="BO69" s="327"/>
      <c r="BP69" s="327"/>
      <c r="BQ69" s="327"/>
      <c r="BR69" s="327"/>
      <c r="BS69" s="327"/>
      <c r="BT69" s="327"/>
      <c r="BU69" s="322" t="str">
        <f t="shared" si="25"/>
        <v>FY2021</v>
      </c>
      <c r="BV69" s="327"/>
      <c r="BW69" s="327"/>
      <c r="BX69" s="327"/>
      <c r="BY69" s="327"/>
      <c r="BZ69" s="327"/>
      <c r="CA69" s="327"/>
      <c r="CB69" s="327"/>
      <c r="CC69" s="327"/>
      <c r="CD69" s="327"/>
      <c r="CE69" s="327"/>
      <c r="CF69" s="327"/>
      <c r="CG69" s="327"/>
      <c r="CH69" s="327"/>
      <c r="CI69" s="327"/>
      <c r="CJ69" s="327"/>
      <c r="CK69" s="327"/>
      <c r="CL69" s="327"/>
    </row>
    <row r="70" spans="1:90" s="98" customFormat="1" ht="12.75" hidden="1" customHeight="1" outlineLevel="1" x14ac:dyDescent="0.2">
      <c r="A70" s="322" t="s">
        <v>1353</v>
      </c>
      <c r="B70" s="327"/>
      <c r="C70" s="327"/>
      <c r="D70" s="327"/>
      <c r="E70" s="327"/>
      <c r="F70" s="327"/>
      <c r="G70" s="327"/>
      <c r="H70" s="327"/>
      <c r="I70" s="327"/>
      <c r="J70" s="327"/>
      <c r="K70" s="327"/>
      <c r="L70" s="327"/>
      <c r="M70" s="327"/>
      <c r="N70" s="327"/>
      <c r="O70" s="327"/>
      <c r="P70" s="327"/>
      <c r="Q70" s="327"/>
      <c r="R70" s="327"/>
      <c r="S70" s="322" t="str">
        <f t="shared" si="19"/>
        <v>FY2022</v>
      </c>
      <c r="T70" s="327"/>
      <c r="U70" s="327"/>
      <c r="V70" s="327"/>
      <c r="W70" s="327"/>
      <c r="X70" s="327"/>
      <c r="Y70" s="327"/>
      <c r="Z70" s="327"/>
      <c r="AA70" s="327"/>
      <c r="AB70" s="327"/>
      <c r="AC70" s="327"/>
      <c r="AD70" s="327"/>
      <c r="AE70" s="327"/>
      <c r="AF70" s="327"/>
      <c r="AG70" s="327"/>
      <c r="AH70" s="327"/>
      <c r="AI70" s="327"/>
      <c r="AJ70" s="327"/>
      <c r="AK70" s="322" t="str">
        <f t="shared" si="21"/>
        <v>FY2022</v>
      </c>
      <c r="AL70" s="327"/>
      <c r="AM70" s="327"/>
      <c r="AN70" s="327"/>
      <c r="AO70" s="327"/>
      <c r="AP70" s="327"/>
      <c r="AQ70" s="327"/>
      <c r="AR70" s="327"/>
      <c r="AS70" s="327"/>
      <c r="AT70" s="327"/>
      <c r="AU70" s="327"/>
      <c r="AV70" s="327"/>
      <c r="AW70" s="327"/>
      <c r="AX70" s="327"/>
      <c r="AY70" s="327"/>
      <c r="AZ70" s="327"/>
      <c r="BA70" s="327"/>
      <c r="BB70" s="327"/>
      <c r="BC70" s="322" t="str">
        <f t="shared" si="23"/>
        <v>FY2022</v>
      </c>
      <c r="BD70" s="327"/>
      <c r="BE70" s="327"/>
      <c r="BF70" s="327"/>
      <c r="BG70" s="327"/>
      <c r="BH70" s="327"/>
      <c r="BI70" s="327"/>
      <c r="BJ70" s="327"/>
      <c r="BK70" s="327"/>
      <c r="BL70" s="327"/>
      <c r="BM70" s="327"/>
      <c r="BN70" s="327"/>
      <c r="BO70" s="327"/>
      <c r="BP70" s="327"/>
      <c r="BQ70" s="327"/>
      <c r="BR70" s="327"/>
      <c r="BS70" s="327"/>
      <c r="BT70" s="327"/>
      <c r="BU70" s="322" t="str">
        <f t="shared" si="25"/>
        <v>FY2022</v>
      </c>
      <c r="BV70" s="327"/>
      <c r="BW70" s="327"/>
      <c r="BX70" s="327"/>
      <c r="BY70" s="327"/>
      <c r="BZ70" s="327"/>
      <c r="CA70" s="327"/>
      <c r="CB70" s="327"/>
      <c r="CC70" s="327"/>
      <c r="CD70" s="327"/>
      <c r="CE70" s="327"/>
      <c r="CF70" s="327"/>
      <c r="CG70" s="327"/>
      <c r="CH70" s="327"/>
      <c r="CI70" s="327"/>
      <c r="CJ70" s="327"/>
      <c r="CK70" s="327"/>
      <c r="CL70" s="327"/>
    </row>
    <row r="71" spans="1:90" s="98" customFormat="1" hidden="1" outlineLevel="1" x14ac:dyDescent="0.2">
      <c r="A71" s="761" t="s">
        <v>1354</v>
      </c>
      <c r="B71" s="324"/>
      <c r="C71" s="324"/>
      <c r="D71" s="324"/>
      <c r="E71" s="324"/>
      <c r="F71" s="324"/>
      <c r="G71" s="324"/>
      <c r="H71" s="324"/>
      <c r="I71" s="324"/>
      <c r="J71" s="324"/>
      <c r="K71" s="324"/>
      <c r="L71" s="324"/>
      <c r="M71" s="324"/>
      <c r="N71" s="324"/>
      <c r="O71" s="324"/>
      <c r="P71" s="324"/>
      <c r="Q71" s="324"/>
      <c r="R71" s="327"/>
      <c r="S71" s="761" t="str">
        <f t="shared" si="19"/>
        <v>FY2023</v>
      </c>
      <c r="T71" s="324"/>
      <c r="U71" s="324"/>
      <c r="V71" s="324"/>
      <c r="W71" s="324"/>
      <c r="X71" s="324"/>
      <c r="Y71" s="324"/>
      <c r="Z71" s="324"/>
      <c r="AA71" s="324"/>
      <c r="AB71" s="324"/>
      <c r="AC71" s="324"/>
      <c r="AD71" s="324"/>
      <c r="AE71" s="324"/>
      <c r="AF71" s="324"/>
      <c r="AG71" s="324"/>
      <c r="AH71" s="324"/>
      <c r="AI71" s="324"/>
      <c r="AJ71" s="327"/>
      <c r="AK71" s="761" t="str">
        <f t="shared" si="21"/>
        <v>FY2023</v>
      </c>
      <c r="AL71" s="324"/>
      <c r="AM71" s="324"/>
      <c r="AN71" s="324"/>
      <c r="AO71" s="324"/>
      <c r="AP71" s="324"/>
      <c r="AQ71" s="324"/>
      <c r="AR71" s="324"/>
      <c r="AS71" s="324"/>
      <c r="AT71" s="324"/>
      <c r="AU71" s="324"/>
      <c r="AV71" s="324"/>
      <c r="AW71" s="324"/>
      <c r="AX71" s="324"/>
      <c r="AY71" s="324"/>
      <c r="AZ71" s="324"/>
      <c r="BA71" s="324"/>
      <c r="BB71" s="327"/>
      <c r="BC71" s="761" t="str">
        <f t="shared" si="23"/>
        <v>FY2023</v>
      </c>
      <c r="BD71" s="324"/>
      <c r="BE71" s="324"/>
      <c r="BF71" s="324"/>
      <c r="BG71" s="324"/>
      <c r="BH71" s="324"/>
      <c r="BI71" s="324"/>
      <c r="BJ71" s="324"/>
      <c r="BK71" s="324"/>
      <c r="BL71" s="324"/>
      <c r="BM71" s="324"/>
      <c r="BN71" s="324"/>
      <c r="BO71" s="324"/>
      <c r="BP71" s="324"/>
      <c r="BQ71" s="324"/>
      <c r="BR71" s="324"/>
      <c r="BS71" s="324"/>
      <c r="BT71" s="327"/>
      <c r="BU71" s="761" t="str">
        <f t="shared" si="25"/>
        <v>FY2023</v>
      </c>
      <c r="BV71" s="324"/>
      <c r="BW71" s="324"/>
      <c r="BX71" s="324"/>
      <c r="BY71" s="324"/>
      <c r="BZ71" s="324"/>
      <c r="CA71" s="324"/>
      <c r="CB71" s="324"/>
      <c r="CC71" s="324"/>
      <c r="CD71" s="324"/>
      <c r="CE71" s="324"/>
      <c r="CF71" s="324"/>
      <c r="CG71" s="324"/>
      <c r="CH71" s="324"/>
      <c r="CI71" s="324"/>
      <c r="CJ71" s="324"/>
      <c r="CK71" s="324"/>
      <c r="CL71" s="327"/>
    </row>
    <row r="72" spans="1:90" collapsed="1" x14ac:dyDescent="0.2">
      <c r="A72" t="s">
        <v>479</v>
      </c>
      <c r="B72" t="s">
        <v>1241</v>
      </c>
      <c r="S72" t="s">
        <v>479</v>
      </c>
      <c r="T72" t="s">
        <v>1241</v>
      </c>
      <c r="AK72" t="s">
        <v>479</v>
      </c>
      <c r="AL72" t="s">
        <v>1241</v>
      </c>
      <c r="BC72" t="s">
        <v>479</v>
      </c>
      <c r="BD72" t="s">
        <v>1241</v>
      </c>
      <c r="BU72" t="s">
        <v>479</v>
      </c>
      <c r="BV72" t="s">
        <v>1241</v>
      </c>
    </row>
    <row r="73" spans="1:90" x14ac:dyDescent="0.2">
      <c r="A73" t="s">
        <v>173</v>
      </c>
      <c r="B73" s="119" t="s">
        <v>1357</v>
      </c>
      <c r="S73" t="s">
        <v>173</v>
      </c>
      <c r="T73" s="119" t="s">
        <v>1357</v>
      </c>
      <c r="AK73" t="s">
        <v>173</v>
      </c>
      <c r="AL73" s="119" t="s">
        <v>1357</v>
      </c>
      <c r="BC73" t="s">
        <v>173</v>
      </c>
      <c r="BD73" s="119" t="s">
        <v>1357</v>
      </c>
      <c r="BU73" t="s">
        <v>173</v>
      </c>
      <c r="BV73" s="119" t="s">
        <v>1357</v>
      </c>
    </row>
    <row r="74" spans="1:90" s="3" customFormat="1" x14ac:dyDescent="0.2">
      <c r="B74" s="3" t="s">
        <v>1358</v>
      </c>
      <c r="T74" s="3" t="s">
        <v>1358</v>
      </c>
      <c r="AL74" s="3" t="s">
        <v>1358</v>
      </c>
      <c r="BD74" s="3" t="s">
        <v>1358</v>
      </c>
      <c r="BV74" s="3" t="s">
        <v>1358</v>
      </c>
    </row>
  </sheetData>
  <pageMargins left="0.74803149606299213" right="0.74803149606299213" top="0.98425196850393704" bottom="0.98425196850393704" header="0.51181102362204722" footer="0.51181102362204722"/>
  <pageSetup scale="76" fitToWidth="5" orientation="landscape" r:id="rId1"/>
  <headerFooter alignWithMargins="0"/>
  <colBreaks count="4" manualBreakCount="4">
    <brk id="18" max="228" man="1"/>
    <brk id="36" max="228" man="1"/>
    <brk id="54" max="228" man="1"/>
    <brk id="72" max="228"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J233"/>
  <sheetViews>
    <sheetView view="pageBreakPreview" zoomScale="80" zoomScaleNormal="100" zoomScaleSheetLayoutView="80" workbookViewId="0">
      <pane xSplit="1" ySplit="5" topLeftCell="B189" activePane="bottomRight" state="frozen"/>
      <selection activeCell="A2" sqref="A2"/>
      <selection pane="topRight" activeCell="A2" sqref="A2"/>
      <selection pane="bottomLeft" activeCell="A2" sqref="A2"/>
      <selection pane="bottomRight" activeCell="A2" sqref="A2"/>
    </sheetView>
  </sheetViews>
  <sheetFormatPr defaultRowHeight="12.75" outlineLevelRow="2" outlineLevelCol="1" x14ac:dyDescent="0.2"/>
  <cols>
    <col min="1" max="1" width="12.28515625" customWidth="1"/>
    <col min="2" max="3" width="8.7109375" customWidth="1"/>
    <col min="4" max="11" width="8.7109375" hidden="1" customWidth="1" outlineLevel="1"/>
    <col min="12" max="12" width="9.28515625" customWidth="1" collapsed="1"/>
    <col min="13" max="14" width="8.7109375" hidden="1" customWidth="1" outlineLevel="1"/>
    <col min="15" max="15" width="8.7109375" customWidth="1" collapsed="1"/>
    <col min="16" max="17" width="8.7109375" hidden="1" customWidth="1" outlineLevel="1"/>
    <col min="18" max="18" width="8.7109375" customWidth="1" collapsed="1"/>
    <col min="19" max="20" width="8.7109375" hidden="1" customWidth="1" outlineLevel="1"/>
    <col min="21" max="21" width="8.7109375" customWidth="1" collapsed="1"/>
    <col min="22" max="24" width="8.7109375" hidden="1" customWidth="1" outlineLevel="1"/>
    <col min="25" max="25" width="8.7109375" customWidth="1" collapsed="1"/>
    <col min="26" max="30" width="8.7109375" hidden="1" customWidth="1" outlineLevel="1"/>
    <col min="31" max="31" width="8.7109375" customWidth="1" collapsed="1"/>
    <col min="32" max="36" width="9.140625" hidden="1" customWidth="1" outlineLevel="1"/>
    <col min="37" max="37" width="9.140625" collapsed="1"/>
    <col min="38" max="38" width="12.28515625" customWidth="1"/>
    <col min="39" max="40" width="8.7109375" customWidth="1"/>
    <col min="41" max="48" width="8.7109375" hidden="1" customWidth="1" outlineLevel="1"/>
    <col min="49" max="49" width="9.28515625" customWidth="1" collapsed="1"/>
    <col min="50" max="51" width="8.7109375" hidden="1" customWidth="1" outlineLevel="1"/>
    <col min="52" max="52" width="8.7109375" customWidth="1" collapsed="1"/>
    <col min="53" max="54" width="8.7109375" hidden="1" customWidth="1" outlineLevel="1"/>
    <col min="55" max="55" width="8.7109375" customWidth="1" collapsed="1"/>
    <col min="56" max="57" width="8.7109375" hidden="1" customWidth="1" outlineLevel="1"/>
    <col min="58" max="58" width="8.7109375" customWidth="1" collapsed="1"/>
    <col min="59" max="61" width="8.7109375" hidden="1" customWidth="1" outlineLevel="1"/>
    <col min="62" max="62" width="8.7109375" customWidth="1" collapsed="1"/>
    <col min="63" max="67" width="8.7109375" hidden="1" customWidth="1" outlineLevel="1"/>
    <col min="68" max="68" width="8.7109375" customWidth="1" collapsed="1"/>
    <col min="69" max="73" width="9.140625" hidden="1" customWidth="1" outlineLevel="1"/>
    <col min="74" max="74" width="9.140625" collapsed="1"/>
    <col min="75" max="75" width="12.28515625" customWidth="1"/>
    <col min="76" max="77" width="8.7109375" customWidth="1"/>
    <col min="78" max="85" width="8.7109375" hidden="1" customWidth="1" outlineLevel="1"/>
    <col min="86" max="86" width="9.28515625" customWidth="1" collapsed="1"/>
    <col min="87" max="88" width="8.7109375" hidden="1" customWidth="1" outlineLevel="1"/>
    <col min="89" max="89" width="8.7109375" customWidth="1" collapsed="1"/>
    <col min="90" max="91" width="8.7109375" hidden="1" customWidth="1" outlineLevel="1"/>
    <col min="92" max="92" width="8.7109375" customWidth="1" collapsed="1"/>
    <col min="93" max="94" width="8.7109375" hidden="1" customWidth="1" outlineLevel="1"/>
    <col min="95" max="95" width="8.7109375" customWidth="1" collapsed="1"/>
    <col min="96" max="98" width="8.7109375" hidden="1" customWidth="1" outlineLevel="1"/>
    <col min="99" max="99" width="8.7109375" customWidth="1" collapsed="1"/>
    <col min="100" max="104" width="8.7109375" hidden="1" customWidth="1" outlineLevel="1"/>
    <col min="105" max="105" width="8.7109375" customWidth="1" collapsed="1"/>
    <col min="106" max="110" width="9.140625" hidden="1" customWidth="1" outlineLevel="1"/>
    <col min="111" max="111" width="9.140625" collapsed="1"/>
  </cols>
  <sheetData>
    <row r="1" spans="1:114" s="316" customFormat="1" x14ac:dyDescent="0.2">
      <c r="A1" s="316" t="str">
        <f>Index!B103</f>
        <v>Table 11f :    FSM: CPI index (old format), FY1999 to FY2017</v>
      </c>
      <c r="AL1" s="316" t="str">
        <f>Index!B104</f>
        <v>Table 11g :   FSM: CPI index (old format), domestic items, FY1999 to FY2017</v>
      </c>
      <c r="BW1" s="316" t="str">
        <f>Index!B105</f>
        <v>Table 11h:    FSM: CPI index (old format), imported items, FY1999 to FY2017</v>
      </c>
    </row>
    <row r="2" spans="1:114" ht="5.25" customHeight="1" x14ac:dyDescent="0.2"/>
    <row r="3" spans="1:114" s="2" customFormat="1" ht="39.950000000000003" customHeight="1" x14ac:dyDescent="0.2">
      <c r="A3" s="317">
        <v>0</v>
      </c>
      <c r="B3" s="318" t="s">
        <v>35</v>
      </c>
      <c r="C3" s="318" t="s">
        <v>38</v>
      </c>
      <c r="D3" s="318" t="s">
        <v>139</v>
      </c>
      <c r="E3" s="318" t="s">
        <v>140</v>
      </c>
      <c r="F3" s="318" t="s">
        <v>141</v>
      </c>
      <c r="G3" s="318" t="s">
        <v>142</v>
      </c>
      <c r="H3" s="318" t="s">
        <v>143</v>
      </c>
      <c r="I3" s="318" t="s">
        <v>144</v>
      </c>
      <c r="J3" s="318" t="s">
        <v>145</v>
      </c>
      <c r="K3" s="318" t="s">
        <v>146</v>
      </c>
      <c r="L3" s="318" t="s">
        <v>147</v>
      </c>
      <c r="M3" s="318" t="s">
        <v>148</v>
      </c>
      <c r="N3" s="318" t="s">
        <v>149</v>
      </c>
      <c r="O3" s="318" t="s">
        <v>150</v>
      </c>
      <c r="P3" s="318" t="s">
        <v>151</v>
      </c>
      <c r="Q3" s="318" t="s">
        <v>152</v>
      </c>
      <c r="R3" s="318" t="s">
        <v>153</v>
      </c>
      <c r="S3" s="318" t="s">
        <v>154</v>
      </c>
      <c r="T3" s="318" t="s">
        <v>155</v>
      </c>
      <c r="U3" s="318" t="s">
        <v>156</v>
      </c>
      <c r="V3" s="318" t="s">
        <v>157</v>
      </c>
      <c r="W3" s="318" t="s">
        <v>158</v>
      </c>
      <c r="X3" s="318" t="s">
        <v>159</v>
      </c>
      <c r="Y3" s="318" t="s">
        <v>160</v>
      </c>
      <c r="Z3" s="318" t="s">
        <v>161</v>
      </c>
      <c r="AA3" s="318" t="s">
        <v>162</v>
      </c>
      <c r="AB3" s="318" t="s">
        <v>163</v>
      </c>
      <c r="AC3" s="318" t="s">
        <v>164</v>
      </c>
      <c r="AD3" s="318" t="s">
        <v>165</v>
      </c>
      <c r="AE3" s="318" t="s">
        <v>166</v>
      </c>
      <c r="AF3" s="318" t="s">
        <v>167</v>
      </c>
      <c r="AG3" s="318" t="s">
        <v>168</v>
      </c>
      <c r="AH3" s="318" t="s">
        <v>169</v>
      </c>
      <c r="AI3" s="318" t="s">
        <v>170</v>
      </c>
      <c r="AJ3" s="318" t="s">
        <v>171</v>
      </c>
      <c r="AK3" s="66"/>
      <c r="AL3" s="317">
        <v>0</v>
      </c>
      <c r="AM3" s="318" t="s">
        <v>35</v>
      </c>
      <c r="AN3" s="318" t="s">
        <v>38</v>
      </c>
      <c r="AO3" s="318" t="s">
        <v>139</v>
      </c>
      <c r="AP3" s="318" t="s">
        <v>140</v>
      </c>
      <c r="AQ3" s="318" t="s">
        <v>141</v>
      </c>
      <c r="AR3" s="318" t="s">
        <v>142</v>
      </c>
      <c r="AS3" s="318" t="s">
        <v>143</v>
      </c>
      <c r="AT3" s="318" t="s">
        <v>144</v>
      </c>
      <c r="AU3" s="318" t="s">
        <v>145</v>
      </c>
      <c r="AV3" s="318" t="s">
        <v>146</v>
      </c>
      <c r="AW3" s="318" t="s">
        <v>147</v>
      </c>
      <c r="AX3" s="318" t="s">
        <v>148</v>
      </c>
      <c r="AY3" s="318" t="s">
        <v>149</v>
      </c>
      <c r="AZ3" s="318" t="s">
        <v>150</v>
      </c>
      <c r="BA3" s="318" t="s">
        <v>151</v>
      </c>
      <c r="BB3" s="318" t="s">
        <v>152</v>
      </c>
      <c r="BC3" s="318" t="s">
        <v>153</v>
      </c>
      <c r="BD3" s="318" t="s">
        <v>154</v>
      </c>
      <c r="BE3" s="318" t="s">
        <v>155</v>
      </c>
      <c r="BF3" s="318" t="s">
        <v>156</v>
      </c>
      <c r="BG3" s="318" t="s">
        <v>157</v>
      </c>
      <c r="BH3" s="318" t="s">
        <v>158</v>
      </c>
      <c r="BI3" s="318" t="s">
        <v>159</v>
      </c>
      <c r="BJ3" s="318" t="s">
        <v>160</v>
      </c>
      <c r="BK3" s="318" t="s">
        <v>161</v>
      </c>
      <c r="BL3" s="318" t="s">
        <v>162</v>
      </c>
      <c r="BM3" s="318" t="s">
        <v>163</v>
      </c>
      <c r="BN3" s="318" t="s">
        <v>164</v>
      </c>
      <c r="BO3" s="318" t="s">
        <v>165</v>
      </c>
      <c r="BP3" s="318" t="s">
        <v>166</v>
      </c>
      <c r="BQ3" s="318" t="s">
        <v>167</v>
      </c>
      <c r="BR3" s="318" t="s">
        <v>168</v>
      </c>
      <c r="BS3" s="318" t="s">
        <v>169</v>
      </c>
      <c r="BT3" s="318" t="s">
        <v>170</v>
      </c>
      <c r="BU3" s="318" t="s">
        <v>171</v>
      </c>
      <c r="BV3" s="66"/>
      <c r="BW3" s="317">
        <v>0</v>
      </c>
      <c r="BX3" s="318" t="s">
        <v>35</v>
      </c>
      <c r="BY3" s="318" t="s">
        <v>38</v>
      </c>
      <c r="BZ3" s="318" t="s">
        <v>139</v>
      </c>
      <c r="CA3" s="318" t="s">
        <v>140</v>
      </c>
      <c r="CB3" s="318" t="s">
        <v>141</v>
      </c>
      <c r="CC3" s="318" t="s">
        <v>142</v>
      </c>
      <c r="CD3" s="318" t="s">
        <v>143</v>
      </c>
      <c r="CE3" s="318" t="s">
        <v>144</v>
      </c>
      <c r="CF3" s="318" t="s">
        <v>145</v>
      </c>
      <c r="CG3" s="318" t="s">
        <v>146</v>
      </c>
      <c r="CH3" s="318" t="s">
        <v>147</v>
      </c>
      <c r="CI3" s="318" t="s">
        <v>148</v>
      </c>
      <c r="CJ3" s="318" t="s">
        <v>149</v>
      </c>
      <c r="CK3" s="318" t="s">
        <v>150</v>
      </c>
      <c r="CL3" s="318" t="s">
        <v>151</v>
      </c>
      <c r="CM3" s="318" t="s">
        <v>152</v>
      </c>
      <c r="CN3" s="318" t="s">
        <v>153</v>
      </c>
      <c r="CO3" s="318" t="s">
        <v>154</v>
      </c>
      <c r="CP3" s="318" t="s">
        <v>155</v>
      </c>
      <c r="CQ3" s="318" t="s">
        <v>156</v>
      </c>
      <c r="CR3" s="318" t="s">
        <v>157</v>
      </c>
      <c r="CS3" s="318" t="s">
        <v>158</v>
      </c>
      <c r="CT3" s="318" t="s">
        <v>159</v>
      </c>
      <c r="CU3" s="318" t="s">
        <v>160</v>
      </c>
      <c r="CV3" s="318" t="s">
        <v>161</v>
      </c>
      <c r="CW3" s="318" t="s">
        <v>162</v>
      </c>
      <c r="CX3" s="318" t="s">
        <v>163</v>
      </c>
      <c r="CY3" s="318" t="s">
        <v>164</v>
      </c>
      <c r="CZ3" s="318" t="s">
        <v>165</v>
      </c>
      <c r="DA3" s="318" t="s">
        <v>166</v>
      </c>
      <c r="DB3" s="318" t="s">
        <v>167</v>
      </c>
      <c r="DC3" s="318" t="s">
        <v>168</v>
      </c>
      <c r="DD3" s="318" t="s">
        <v>169</v>
      </c>
      <c r="DE3" s="318" t="s">
        <v>170</v>
      </c>
      <c r="DF3" s="318" t="s">
        <v>171</v>
      </c>
      <c r="DG3" s="66"/>
      <c r="DH3" s="319"/>
      <c r="DI3" s="319"/>
      <c r="DJ3" s="319"/>
    </row>
    <row r="4" spans="1:114" s="8" customFormat="1" ht="15" customHeight="1" x14ac:dyDescent="0.2">
      <c r="A4" s="320" t="s">
        <v>226</v>
      </c>
      <c r="B4" s="320">
        <v>100</v>
      </c>
      <c r="C4" s="320">
        <v>37.102466480318029</v>
      </c>
      <c r="D4" s="320">
        <v>11.406022570547794</v>
      </c>
      <c r="E4" s="320">
        <v>7.474461554817255</v>
      </c>
      <c r="F4" s="320">
        <v>5.8994627442463017</v>
      </c>
      <c r="G4" s="320">
        <v>1.5896497121199684</v>
      </c>
      <c r="H4" s="320">
        <v>1.6057442408561788</v>
      </c>
      <c r="I4" s="320">
        <v>3.2022872942076517</v>
      </c>
      <c r="J4" s="320">
        <v>4.6368690768166836</v>
      </c>
      <c r="K4" s="320">
        <v>1.2879692867062029</v>
      </c>
      <c r="L4" s="320">
        <v>12.166429128636933</v>
      </c>
      <c r="M4" s="320">
        <v>7.5596458736791678</v>
      </c>
      <c r="N4" s="320">
        <v>4.6067832549577652</v>
      </c>
      <c r="O4" s="320">
        <v>5.5157372760169645</v>
      </c>
      <c r="P4" s="320">
        <v>4.2614695284898403</v>
      </c>
      <c r="Q4" s="320">
        <v>1.2542677475271247</v>
      </c>
      <c r="R4" s="320">
        <v>3.1759007338329761</v>
      </c>
      <c r="S4" s="320">
        <v>1.8423981513276684</v>
      </c>
      <c r="T4" s="320">
        <v>1.3335025825053073</v>
      </c>
      <c r="U4" s="320">
        <v>9.3333439642854081</v>
      </c>
      <c r="V4" s="320">
        <v>3.4124914322615636</v>
      </c>
      <c r="W4" s="320">
        <v>5.1897218472545976</v>
      </c>
      <c r="X4" s="320">
        <v>0.73113068476924703</v>
      </c>
      <c r="Y4" s="320">
        <v>16.885349333812783</v>
      </c>
      <c r="Z4" s="320">
        <v>0.56914526776618546</v>
      </c>
      <c r="AA4" s="320">
        <v>1.2229433178139004</v>
      </c>
      <c r="AB4" s="320">
        <v>0.50874258246757509</v>
      </c>
      <c r="AC4" s="320">
        <v>2.6457611149804334</v>
      </c>
      <c r="AD4" s="320">
        <v>11.938757050784693</v>
      </c>
      <c r="AE4" s="320">
        <v>15.820773083096887</v>
      </c>
      <c r="AF4" s="320">
        <v>8.563549354079818</v>
      </c>
      <c r="AG4" s="320">
        <v>0.1210564095121093</v>
      </c>
      <c r="AH4" s="320">
        <v>0.44007939841893995</v>
      </c>
      <c r="AI4" s="320">
        <v>4.4994744861153766</v>
      </c>
      <c r="AJ4" s="320">
        <v>2.1966134349706423</v>
      </c>
      <c r="AL4" s="320" t="s">
        <v>226</v>
      </c>
      <c r="AM4" s="320">
        <v>23.686616699854579</v>
      </c>
      <c r="AN4" s="320">
        <v>6.5873952461790992</v>
      </c>
      <c r="AO4" s="320">
        <v>1.9636416204809188</v>
      </c>
      <c r="AP4" s="320">
        <v>0</v>
      </c>
      <c r="AQ4" s="320">
        <v>2.6916253063307476</v>
      </c>
      <c r="AR4" s="320">
        <v>0.64415903266122965</v>
      </c>
      <c r="AS4" s="320">
        <v>0</v>
      </c>
      <c r="AT4" s="320">
        <v>0</v>
      </c>
      <c r="AU4" s="320">
        <v>0</v>
      </c>
      <c r="AV4" s="320">
        <v>1.2879692867062027</v>
      </c>
      <c r="AW4" s="320">
        <v>4.3735854100178484</v>
      </c>
      <c r="AX4" s="320">
        <v>3.2998075408410599</v>
      </c>
      <c r="AY4" s="320">
        <v>1.0737778691767883</v>
      </c>
      <c r="AZ4" s="320">
        <v>0</v>
      </c>
      <c r="BA4" s="320">
        <v>0</v>
      </c>
      <c r="BB4" s="320">
        <v>0</v>
      </c>
      <c r="BC4" s="320">
        <v>1.3335025825053073</v>
      </c>
      <c r="BD4" s="320">
        <v>0</v>
      </c>
      <c r="BE4" s="320">
        <v>1.3335025825053073</v>
      </c>
      <c r="BF4" s="320">
        <v>5.9208525320238445</v>
      </c>
      <c r="BG4" s="320">
        <v>0</v>
      </c>
      <c r="BH4" s="320">
        <v>5.1897218472545976</v>
      </c>
      <c r="BI4" s="320">
        <v>0.73113068476924703</v>
      </c>
      <c r="BJ4" s="320">
        <v>5.471280929128481</v>
      </c>
      <c r="BK4" s="320">
        <v>0.46136650548647168</v>
      </c>
      <c r="BL4" s="320">
        <v>0.3344087198480451</v>
      </c>
      <c r="BM4" s="320">
        <v>0.50874258246757498</v>
      </c>
      <c r="BN4" s="320">
        <v>0.75155189288912216</v>
      </c>
      <c r="BO4" s="320">
        <v>3.4152112284372671</v>
      </c>
      <c r="BP4" s="320">
        <v>0</v>
      </c>
      <c r="BQ4" s="320">
        <v>0</v>
      </c>
      <c r="BR4" s="320">
        <v>0</v>
      </c>
      <c r="BS4" s="320">
        <v>0</v>
      </c>
      <c r="BT4" s="320">
        <v>0</v>
      </c>
      <c r="BU4" s="320">
        <v>0</v>
      </c>
      <c r="BW4" s="320" t="s">
        <v>226</v>
      </c>
      <c r="BX4" s="320">
        <v>76.313383300145404</v>
      </c>
      <c r="BY4" s="320">
        <v>30.515071234138937</v>
      </c>
      <c r="BZ4" s="320">
        <v>9.4423809500668732</v>
      </c>
      <c r="CA4" s="320">
        <v>7.474461554817255</v>
      </c>
      <c r="CB4" s="320">
        <v>3.2078374379155541</v>
      </c>
      <c r="CC4" s="320">
        <v>0.94549067945873899</v>
      </c>
      <c r="CD4" s="320">
        <v>1.6057442408561788</v>
      </c>
      <c r="CE4" s="320">
        <v>3.2022872942076512</v>
      </c>
      <c r="CF4" s="320">
        <v>4.6368690768166836</v>
      </c>
      <c r="CG4" s="320">
        <v>0</v>
      </c>
      <c r="CH4" s="320">
        <v>7.7928437186190846</v>
      </c>
      <c r="CI4" s="320">
        <v>4.2598383328381075</v>
      </c>
      <c r="CJ4" s="320">
        <v>3.5330053857809771</v>
      </c>
      <c r="CK4" s="320">
        <v>5.5157372760169645</v>
      </c>
      <c r="CL4" s="320">
        <v>4.2614695284898403</v>
      </c>
      <c r="CM4" s="320">
        <v>1.2542677475271247</v>
      </c>
      <c r="CN4" s="320">
        <v>1.8423981513276684</v>
      </c>
      <c r="CO4" s="320">
        <v>1.8423981513276684</v>
      </c>
      <c r="CP4" s="320">
        <v>0</v>
      </c>
      <c r="CQ4" s="320">
        <v>3.4124914322615636</v>
      </c>
      <c r="CR4" s="320">
        <v>3.4124914322615636</v>
      </c>
      <c r="CS4" s="320">
        <v>0</v>
      </c>
      <c r="CT4" s="320">
        <v>0</v>
      </c>
      <c r="CU4" s="320">
        <v>11.414068404684304</v>
      </c>
      <c r="CV4" s="320">
        <v>0.10777876227971372</v>
      </c>
      <c r="CW4" s="320">
        <v>0.88853459796585532</v>
      </c>
      <c r="CX4" s="320">
        <v>0</v>
      </c>
      <c r="CY4" s="320">
        <v>1.8942092220913116</v>
      </c>
      <c r="CZ4" s="320">
        <v>8.5235458223474243</v>
      </c>
      <c r="DA4" s="320">
        <v>15.820773083096887</v>
      </c>
      <c r="DB4" s="320">
        <v>8.563549354079818</v>
      </c>
      <c r="DC4" s="320">
        <v>0.1210564095121093</v>
      </c>
      <c r="DD4" s="320">
        <v>0.44007939841893995</v>
      </c>
      <c r="DE4" s="320">
        <v>4.4994744861153766</v>
      </c>
      <c r="DF4" s="320">
        <v>2.1966134349706423</v>
      </c>
    </row>
    <row r="5" spans="1:114" ht="15" customHeight="1" x14ac:dyDescent="0.2">
      <c r="A5" s="321" t="s">
        <v>227</v>
      </c>
      <c r="B5" s="321">
        <v>100.00001700026999</v>
      </c>
      <c r="C5" s="321">
        <v>45.487039000000003</v>
      </c>
      <c r="D5" s="321">
        <v>11.201369999999999</v>
      </c>
      <c r="E5" s="321">
        <v>10.237515000000002</v>
      </c>
      <c r="F5" s="321">
        <v>9.1961130000000004</v>
      </c>
      <c r="G5" s="321">
        <v>1.9933330000000002</v>
      </c>
      <c r="H5" s="321">
        <v>1.7322359999999999</v>
      </c>
      <c r="I5" s="321">
        <v>1.9412340000000001</v>
      </c>
      <c r="J5" s="321">
        <v>7.9700370000000005</v>
      </c>
      <c r="K5" s="321">
        <v>1.215201</v>
      </c>
      <c r="L5" s="321">
        <v>8.5062720000200009</v>
      </c>
      <c r="M5" s="321">
        <v>3.8231140000199999</v>
      </c>
      <c r="N5" s="321">
        <v>4.6831580000000006</v>
      </c>
      <c r="O5" s="321">
        <v>2.9103210001200002</v>
      </c>
      <c r="P5" s="321">
        <v>1.9198460001100002</v>
      </c>
      <c r="Q5" s="321">
        <v>0.99047500001000011</v>
      </c>
      <c r="R5" s="321">
        <v>2.6586110000600001</v>
      </c>
      <c r="S5" s="321">
        <v>1.8251990000600002</v>
      </c>
      <c r="T5" s="321">
        <v>0.83341199999999993</v>
      </c>
      <c r="U5" s="321">
        <v>5.5890750000200002</v>
      </c>
      <c r="V5" s="321">
        <v>1.6927290000099999</v>
      </c>
      <c r="W5" s="321">
        <v>3.2862239999999998</v>
      </c>
      <c r="X5" s="321">
        <v>0.61012200000999994</v>
      </c>
      <c r="Y5" s="321">
        <v>16.467252000030001</v>
      </c>
      <c r="Z5" s="321">
        <v>2.1573399999999996</v>
      </c>
      <c r="AA5" s="321">
        <v>1.517979</v>
      </c>
      <c r="AB5" s="321">
        <v>0.91240999999999994</v>
      </c>
      <c r="AC5" s="321">
        <v>2.8625040000299999</v>
      </c>
      <c r="AD5" s="321">
        <v>9.0170190000000012</v>
      </c>
      <c r="AE5" s="321">
        <v>18.38144700002</v>
      </c>
      <c r="AF5" s="321">
        <v>11.968420000009999</v>
      </c>
      <c r="AG5" s="321">
        <v>0.43760500000000002</v>
      </c>
      <c r="AH5" s="321">
        <v>0.33355399999999996</v>
      </c>
      <c r="AI5" s="321">
        <v>4.4450510000100003</v>
      </c>
      <c r="AJ5" s="321">
        <v>1.196817</v>
      </c>
      <c r="AL5" s="321" t="s">
        <v>227</v>
      </c>
      <c r="AM5" s="321">
        <v>25.406458200079996</v>
      </c>
      <c r="AN5" s="321">
        <v>9.604545899999998</v>
      </c>
      <c r="AO5" s="321">
        <v>3.6341429999999995</v>
      </c>
      <c r="AP5" s="321">
        <v>0</v>
      </c>
      <c r="AQ5" s="321">
        <v>3.9005239999999999</v>
      </c>
      <c r="AR5" s="321">
        <v>0.85467789999999999</v>
      </c>
      <c r="AS5" s="321">
        <v>0</v>
      </c>
      <c r="AT5" s="321">
        <v>0</v>
      </c>
      <c r="AU5" s="321">
        <v>0</v>
      </c>
      <c r="AV5" s="321">
        <v>1.215201</v>
      </c>
      <c r="AW5" s="321">
        <v>0.78587899999999988</v>
      </c>
      <c r="AX5" s="321">
        <v>0.43376399999999998</v>
      </c>
      <c r="AY5" s="321">
        <v>0.35211500000000001</v>
      </c>
      <c r="AZ5" s="321">
        <v>0.10722150001</v>
      </c>
      <c r="BA5" s="321">
        <v>0</v>
      </c>
      <c r="BB5" s="321">
        <v>0.10722150001</v>
      </c>
      <c r="BC5" s="321">
        <v>1.5301040000399999</v>
      </c>
      <c r="BD5" s="321">
        <v>0.69669200003999998</v>
      </c>
      <c r="BE5" s="321">
        <v>0.83341200000000004</v>
      </c>
      <c r="BF5" s="321">
        <v>3.8963460000099994</v>
      </c>
      <c r="BG5" s="321">
        <v>0</v>
      </c>
      <c r="BH5" s="321">
        <v>3.2862239999999998</v>
      </c>
      <c r="BI5" s="321">
        <v>0.61012200000999994</v>
      </c>
      <c r="BJ5" s="321">
        <v>9.4823618000200014</v>
      </c>
      <c r="BK5" s="321">
        <v>1.07867</v>
      </c>
      <c r="BL5" s="321">
        <v>1.2234860000000001</v>
      </c>
      <c r="BM5" s="321">
        <v>0.91240999999999994</v>
      </c>
      <c r="BN5" s="321">
        <v>1.4976080000200001</v>
      </c>
      <c r="BO5" s="321">
        <v>4.7701878000000004</v>
      </c>
      <c r="BP5" s="321">
        <v>0</v>
      </c>
      <c r="BQ5" s="321">
        <v>0</v>
      </c>
      <c r="BR5" s="321">
        <v>0</v>
      </c>
      <c r="BS5" s="321">
        <v>0</v>
      </c>
      <c r="BT5" s="321">
        <v>0</v>
      </c>
      <c r="BU5" s="321">
        <v>0</v>
      </c>
      <c r="BW5" s="321" t="s">
        <v>227</v>
      </c>
      <c r="BX5" s="321">
        <v>74.59355880019001</v>
      </c>
      <c r="BY5" s="321">
        <v>35.882493100000005</v>
      </c>
      <c r="BZ5" s="321">
        <v>7.5672270000000008</v>
      </c>
      <c r="CA5" s="321">
        <v>10.237515000000002</v>
      </c>
      <c r="CB5" s="321">
        <v>5.2955889999999997</v>
      </c>
      <c r="CC5" s="321">
        <v>1.1386551000000003</v>
      </c>
      <c r="CD5" s="321">
        <v>1.7322359999999999</v>
      </c>
      <c r="CE5" s="321">
        <v>1.9412340000000001</v>
      </c>
      <c r="CF5" s="321">
        <v>7.9700369999999996</v>
      </c>
      <c r="CG5" s="321">
        <v>0</v>
      </c>
      <c r="CH5" s="321">
        <v>7.7203930000200005</v>
      </c>
      <c r="CI5" s="321">
        <v>3.3893500000200003</v>
      </c>
      <c r="CJ5" s="321">
        <v>4.3310430000000002</v>
      </c>
      <c r="CK5" s="321">
        <v>2.8030995001100001</v>
      </c>
      <c r="CL5" s="321">
        <v>1.9198460001100002</v>
      </c>
      <c r="CM5" s="321">
        <v>0.88325349999999991</v>
      </c>
      <c r="CN5" s="321">
        <v>1.1285070000199999</v>
      </c>
      <c r="CO5" s="321">
        <v>1.1285070000199999</v>
      </c>
      <c r="CP5" s="321">
        <v>0</v>
      </c>
      <c r="CQ5" s="321">
        <v>1.6927290000099999</v>
      </c>
      <c r="CR5" s="321">
        <v>1.6927290000099999</v>
      </c>
      <c r="CS5" s="321">
        <v>0</v>
      </c>
      <c r="CT5" s="321">
        <v>0</v>
      </c>
      <c r="CU5" s="321">
        <v>6.9848902000099997</v>
      </c>
      <c r="CV5" s="321">
        <v>1.07867</v>
      </c>
      <c r="CW5" s="321">
        <v>0.294493</v>
      </c>
      <c r="CX5" s="321">
        <v>0</v>
      </c>
      <c r="CY5" s="321">
        <v>1.3648960000099999</v>
      </c>
      <c r="CZ5" s="321">
        <v>4.2468311999999999</v>
      </c>
      <c r="DA5" s="321">
        <v>18.38144700002</v>
      </c>
      <c r="DB5" s="321">
        <v>11.968420000009999</v>
      </c>
      <c r="DC5" s="321">
        <v>0.43760500000000002</v>
      </c>
      <c r="DD5" s="321">
        <v>0.33355400000000002</v>
      </c>
      <c r="DE5" s="321">
        <v>4.4450510000100003</v>
      </c>
      <c r="DF5" s="321">
        <v>1.196817</v>
      </c>
    </row>
    <row r="6" spans="1:114" s="322" customFormat="1" hidden="1" outlineLevel="1" x14ac:dyDescent="0.2">
      <c r="A6" s="322" t="str">
        <f>AL6</f>
        <v>1996 q4</v>
      </c>
      <c r="AL6" s="322" t="s">
        <v>228</v>
      </c>
      <c r="BW6" s="322" t="s">
        <v>228</v>
      </c>
    </row>
    <row r="7" spans="1:114" ht="12.75" hidden="1" customHeight="1" outlineLevel="1" x14ac:dyDescent="0.2">
      <c r="A7" s="322" t="str">
        <f t="shared" ref="A7:A70" si="0">AL7</f>
        <v>1997 q1</v>
      </c>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2"/>
      <c r="AI7" s="322"/>
      <c r="AJ7" s="322"/>
      <c r="AL7" s="322" t="s">
        <v>229</v>
      </c>
      <c r="AM7" s="322"/>
      <c r="AN7" s="322"/>
      <c r="AO7" s="322"/>
      <c r="AP7" s="322"/>
      <c r="AQ7" s="322"/>
      <c r="AR7" s="322"/>
      <c r="AS7" s="322"/>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W7" s="322" t="s">
        <v>229</v>
      </c>
      <c r="BX7" s="322"/>
      <c r="BY7" s="322"/>
      <c r="BZ7" s="322"/>
      <c r="CA7" s="322"/>
      <c r="CB7" s="322"/>
      <c r="CC7" s="322"/>
      <c r="CD7" s="322"/>
      <c r="CE7" s="322"/>
      <c r="CF7" s="322"/>
      <c r="CG7" s="322"/>
      <c r="CH7" s="322"/>
      <c r="CI7" s="322"/>
      <c r="CJ7" s="322"/>
      <c r="CK7" s="322"/>
      <c r="CL7" s="322"/>
      <c r="CM7" s="322"/>
      <c r="CN7" s="322"/>
      <c r="CO7" s="322"/>
      <c r="CP7" s="322"/>
      <c r="CQ7" s="322"/>
      <c r="CR7" s="322"/>
      <c r="CS7" s="322"/>
      <c r="CT7" s="322"/>
      <c r="CU7" s="322"/>
      <c r="CV7" s="322"/>
      <c r="CW7" s="322"/>
      <c r="CX7" s="322"/>
      <c r="CY7" s="322"/>
      <c r="CZ7" s="322"/>
      <c r="DA7" s="322"/>
      <c r="DB7" s="322"/>
      <c r="DC7" s="322"/>
      <c r="DD7" s="322"/>
      <c r="DE7" s="322"/>
      <c r="DF7" s="322"/>
    </row>
    <row r="8" spans="1:114" ht="12.75" hidden="1" customHeight="1" outlineLevel="1" x14ac:dyDescent="0.2">
      <c r="A8" s="322" t="str">
        <f t="shared" si="0"/>
        <v>1997 q2</v>
      </c>
      <c r="B8" s="322"/>
      <c r="C8" s="322"/>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c r="AD8" s="322"/>
      <c r="AE8" s="322"/>
      <c r="AF8" s="322"/>
      <c r="AG8" s="322"/>
      <c r="AH8" s="322"/>
      <c r="AI8" s="322"/>
      <c r="AJ8" s="322"/>
      <c r="AL8" s="322" t="s">
        <v>230</v>
      </c>
      <c r="AM8" s="322"/>
      <c r="AN8" s="322"/>
      <c r="AO8" s="322"/>
      <c r="AP8" s="322"/>
      <c r="AQ8" s="322"/>
      <c r="AR8" s="322"/>
      <c r="AS8" s="322"/>
      <c r="AT8" s="322"/>
      <c r="AU8" s="322"/>
      <c r="AV8" s="322"/>
      <c r="AW8" s="322"/>
      <c r="AX8" s="322"/>
      <c r="AY8" s="322"/>
      <c r="AZ8" s="322"/>
      <c r="BA8" s="322"/>
      <c r="BB8" s="322"/>
      <c r="BC8" s="322"/>
      <c r="BD8" s="322"/>
      <c r="BE8" s="322"/>
      <c r="BF8" s="322"/>
      <c r="BG8" s="322"/>
      <c r="BH8" s="322"/>
      <c r="BI8" s="322"/>
      <c r="BJ8" s="322"/>
      <c r="BK8" s="322"/>
      <c r="BL8" s="322"/>
      <c r="BM8" s="322"/>
      <c r="BN8" s="322"/>
      <c r="BO8" s="322"/>
      <c r="BP8" s="322"/>
      <c r="BQ8" s="322"/>
      <c r="BR8" s="322"/>
      <c r="BS8" s="322"/>
      <c r="BT8" s="322"/>
      <c r="BU8" s="322"/>
      <c r="BW8" s="322" t="s">
        <v>230</v>
      </c>
      <c r="BX8" s="322"/>
      <c r="BY8" s="322"/>
      <c r="BZ8" s="322"/>
      <c r="CA8" s="322"/>
      <c r="CB8" s="322"/>
      <c r="CC8" s="322"/>
      <c r="CD8" s="322"/>
      <c r="CE8" s="322"/>
      <c r="CF8" s="322"/>
      <c r="CG8" s="322"/>
      <c r="CH8" s="322"/>
      <c r="CI8" s="322"/>
      <c r="CJ8" s="322"/>
      <c r="CK8" s="322"/>
      <c r="CL8" s="322"/>
      <c r="CM8" s="322"/>
      <c r="CN8" s="322"/>
      <c r="CO8" s="322"/>
      <c r="CP8" s="322"/>
      <c r="CQ8" s="322"/>
      <c r="CR8" s="322"/>
      <c r="CS8" s="322"/>
      <c r="CT8" s="322"/>
      <c r="CU8" s="322"/>
      <c r="CV8" s="322"/>
      <c r="CW8" s="322"/>
      <c r="CX8" s="322"/>
      <c r="CY8" s="322"/>
      <c r="CZ8" s="322"/>
      <c r="DA8" s="322"/>
      <c r="DB8" s="322"/>
      <c r="DC8" s="322"/>
      <c r="DD8" s="322"/>
      <c r="DE8" s="322"/>
      <c r="DF8" s="322"/>
    </row>
    <row r="9" spans="1:114" ht="12.75" hidden="1" customHeight="1" outlineLevel="1" x14ac:dyDescent="0.2">
      <c r="A9" s="322" t="str">
        <f t="shared" si="0"/>
        <v>1997 q3</v>
      </c>
      <c r="B9" s="322"/>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L9" s="322" t="s">
        <v>231</v>
      </c>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W9" s="322" t="s">
        <v>231</v>
      </c>
      <c r="BX9" s="322"/>
      <c r="BY9" s="322"/>
      <c r="BZ9" s="322"/>
      <c r="CA9" s="322"/>
      <c r="CB9" s="322"/>
      <c r="CC9" s="322"/>
      <c r="CD9" s="322"/>
      <c r="CE9" s="322"/>
      <c r="CF9" s="322"/>
      <c r="CG9" s="322"/>
      <c r="CH9" s="322"/>
      <c r="CI9" s="322"/>
      <c r="CJ9" s="322"/>
      <c r="CK9" s="322"/>
      <c r="CL9" s="322"/>
      <c r="CM9" s="322"/>
      <c r="CN9" s="322"/>
      <c r="CO9" s="322"/>
      <c r="CP9" s="322"/>
      <c r="CQ9" s="322"/>
      <c r="CR9" s="322"/>
      <c r="CS9" s="322"/>
      <c r="CT9" s="322"/>
      <c r="CU9" s="322"/>
      <c r="CV9" s="322"/>
      <c r="CW9" s="322"/>
      <c r="CX9" s="322"/>
      <c r="CY9" s="322"/>
      <c r="CZ9" s="322"/>
      <c r="DA9" s="322"/>
      <c r="DB9" s="322"/>
      <c r="DC9" s="322"/>
      <c r="DD9" s="322"/>
      <c r="DE9" s="322"/>
      <c r="DF9" s="322"/>
    </row>
    <row r="10" spans="1:114" ht="12.75" hidden="1" customHeight="1" outlineLevel="1" x14ac:dyDescent="0.2">
      <c r="A10" s="322" t="str">
        <f t="shared" si="0"/>
        <v>1997 q4</v>
      </c>
      <c r="B10" s="322"/>
      <c r="C10" s="322"/>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322"/>
      <c r="AJ10" s="322"/>
      <c r="AL10" s="322" t="s">
        <v>232</v>
      </c>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W10" s="322" t="s">
        <v>232</v>
      </c>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row>
    <row r="11" spans="1:114" ht="12.75" hidden="1" customHeight="1" outlineLevel="1" x14ac:dyDescent="0.2">
      <c r="A11" s="322" t="str">
        <f t="shared" si="0"/>
        <v>1998 q1</v>
      </c>
      <c r="B11" s="322"/>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L11" s="322" t="s">
        <v>233</v>
      </c>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W11" s="322" t="s">
        <v>233</v>
      </c>
      <c r="BX11" s="322"/>
      <c r="BY11" s="322"/>
      <c r="BZ11" s="322"/>
      <c r="CA11" s="322"/>
      <c r="CB11" s="322"/>
      <c r="CC11" s="322"/>
      <c r="CD11" s="322"/>
      <c r="CE11" s="322"/>
      <c r="CF11" s="322"/>
      <c r="CG11" s="322"/>
      <c r="CH11" s="322"/>
      <c r="CI11" s="322"/>
      <c r="CJ11" s="322"/>
      <c r="CK11" s="322"/>
      <c r="CL11" s="322"/>
      <c r="CM11" s="322"/>
      <c r="CN11" s="322"/>
      <c r="CO11" s="322"/>
      <c r="CP11" s="322"/>
      <c r="CQ11" s="322"/>
      <c r="CR11" s="322"/>
      <c r="CS11" s="322"/>
      <c r="CT11" s="322"/>
      <c r="CU11" s="322"/>
      <c r="CV11" s="322"/>
      <c r="CW11" s="322"/>
      <c r="CX11" s="322"/>
      <c r="CY11" s="322"/>
      <c r="CZ11" s="322"/>
      <c r="DA11" s="322"/>
      <c r="DB11" s="322"/>
      <c r="DC11" s="322"/>
      <c r="DD11" s="322"/>
      <c r="DE11" s="322"/>
      <c r="DF11" s="322"/>
    </row>
    <row r="12" spans="1:114" s="8" customFormat="1" ht="12.75" hidden="1" customHeight="1" outlineLevel="1" x14ac:dyDescent="0.2">
      <c r="A12" s="322" t="str">
        <f t="shared" si="0"/>
        <v>1998 q2</v>
      </c>
      <c r="B12" s="323"/>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L12" s="322" t="s">
        <v>234</v>
      </c>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c r="BO12" s="323"/>
      <c r="BP12" s="323"/>
      <c r="BQ12" s="323"/>
      <c r="BR12" s="323"/>
      <c r="BS12" s="323"/>
      <c r="BT12" s="323"/>
      <c r="BU12" s="323"/>
      <c r="BW12" s="322" t="s">
        <v>234</v>
      </c>
      <c r="BX12" s="323"/>
      <c r="BY12" s="323"/>
      <c r="BZ12" s="323"/>
      <c r="CA12" s="323"/>
      <c r="CB12" s="323"/>
      <c r="CC12" s="323"/>
      <c r="CD12" s="323"/>
      <c r="CE12" s="323"/>
      <c r="CF12" s="323"/>
      <c r="CG12" s="323"/>
      <c r="CH12" s="323"/>
      <c r="CI12" s="323"/>
      <c r="CJ12" s="323"/>
      <c r="CK12" s="323"/>
      <c r="CL12" s="323"/>
      <c r="CM12" s="323"/>
      <c r="CN12" s="323"/>
      <c r="CO12" s="323"/>
      <c r="CP12" s="323"/>
      <c r="CQ12" s="323"/>
      <c r="CR12" s="323"/>
      <c r="CS12" s="323"/>
      <c r="CT12" s="323"/>
      <c r="CU12" s="323"/>
      <c r="CV12" s="323"/>
      <c r="CW12" s="323"/>
      <c r="CX12" s="323"/>
      <c r="CY12" s="323"/>
      <c r="CZ12" s="323"/>
      <c r="DA12" s="323"/>
      <c r="DB12" s="323"/>
      <c r="DC12" s="323"/>
      <c r="DD12" s="323"/>
      <c r="DE12" s="323"/>
      <c r="DF12" s="323"/>
    </row>
    <row r="13" spans="1:114" hidden="1" outlineLevel="1" x14ac:dyDescent="0.2">
      <c r="A13" s="322" t="str">
        <f t="shared" si="0"/>
        <v>1998 q3</v>
      </c>
      <c r="B13" s="322"/>
      <c r="C13" s="322"/>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22"/>
      <c r="AJ13" s="322"/>
      <c r="AL13" s="322" t="s">
        <v>235</v>
      </c>
      <c r="AM13" s="322"/>
      <c r="AN13" s="322"/>
      <c r="AO13" s="322"/>
      <c r="AP13" s="322"/>
      <c r="AQ13" s="322"/>
      <c r="AR13" s="322"/>
      <c r="AS13" s="322"/>
      <c r="AT13" s="322"/>
      <c r="AU13" s="322"/>
      <c r="AV13" s="322"/>
      <c r="AW13" s="322"/>
      <c r="AX13" s="322"/>
      <c r="AY13" s="322"/>
      <c r="AZ13" s="322"/>
      <c r="BA13" s="322"/>
      <c r="BB13" s="322"/>
      <c r="BC13" s="322"/>
      <c r="BD13" s="322"/>
      <c r="BE13" s="322"/>
      <c r="BF13" s="322"/>
      <c r="BG13" s="322"/>
      <c r="BH13" s="322"/>
      <c r="BI13" s="322"/>
      <c r="BJ13" s="322"/>
      <c r="BK13" s="322"/>
      <c r="BL13" s="322"/>
      <c r="BM13" s="322"/>
      <c r="BN13" s="322"/>
      <c r="BO13" s="322"/>
      <c r="BP13" s="322"/>
      <c r="BQ13" s="322"/>
      <c r="BR13" s="322"/>
      <c r="BS13" s="322"/>
      <c r="BT13" s="322"/>
      <c r="BU13" s="322"/>
      <c r="BW13" s="322" t="s">
        <v>235</v>
      </c>
      <c r="BX13" s="322"/>
      <c r="BY13" s="322"/>
      <c r="BZ13" s="322"/>
      <c r="CA13" s="322"/>
      <c r="CB13" s="322"/>
      <c r="CC13" s="322"/>
      <c r="CD13" s="322"/>
      <c r="CE13" s="322"/>
      <c r="CF13" s="322"/>
      <c r="CG13" s="322"/>
      <c r="CH13" s="322"/>
      <c r="CI13" s="322"/>
      <c r="CJ13" s="322"/>
      <c r="CK13" s="322"/>
      <c r="CL13" s="322"/>
      <c r="CM13" s="322"/>
      <c r="CN13" s="322"/>
      <c r="CO13" s="322"/>
      <c r="CP13" s="322"/>
      <c r="CQ13" s="322"/>
      <c r="CR13" s="322"/>
      <c r="CS13" s="322"/>
      <c r="CT13" s="322"/>
      <c r="CU13" s="322"/>
      <c r="CV13" s="322"/>
      <c r="CW13" s="322"/>
      <c r="CX13" s="322"/>
      <c r="CY13" s="322"/>
      <c r="CZ13" s="322"/>
      <c r="DA13" s="322"/>
      <c r="DB13" s="322"/>
      <c r="DC13" s="322"/>
      <c r="DD13" s="322"/>
      <c r="DE13" s="322"/>
      <c r="DF13" s="322"/>
    </row>
    <row r="14" spans="1:114" hidden="1" outlineLevel="1" x14ac:dyDescent="0.2">
      <c r="A14" s="322" t="str">
        <f t="shared" si="0"/>
        <v>1998 Q4</v>
      </c>
      <c r="B14" s="322">
        <v>80.249571157688393</v>
      </c>
      <c r="C14" s="322">
        <v>83.773494620875468</v>
      </c>
      <c r="D14" s="322">
        <v>86.45487196708406</v>
      </c>
      <c r="E14" s="322">
        <v>82.331751708152282</v>
      </c>
      <c r="F14" s="322">
        <v>82.918919224583163</v>
      </c>
      <c r="G14" s="322">
        <v>85.13217377615922</v>
      </c>
      <c r="H14" s="322">
        <v>85.508965384707494</v>
      </c>
      <c r="I14" s="322">
        <v>92.954147250681046</v>
      </c>
      <c r="J14" s="322">
        <v>80.144555331537219</v>
      </c>
      <c r="K14" s="322">
        <v>101.92217623178415</v>
      </c>
      <c r="L14" s="322">
        <v>89.061611083355999</v>
      </c>
      <c r="M14" s="322">
        <v>84.030288817729584</v>
      </c>
      <c r="N14" s="322">
        <v>93.784599286809396</v>
      </c>
      <c r="O14" s="322">
        <v>100.32104380276049</v>
      </c>
      <c r="P14" s="322">
        <v>93.562603031152833</v>
      </c>
      <c r="Q14" s="322">
        <v>116.8140909257688</v>
      </c>
      <c r="R14" s="322">
        <v>94.324732738480051</v>
      </c>
      <c r="S14" s="322">
        <v>91.51607363902373</v>
      </c>
      <c r="T14" s="322">
        <v>100.88459088674092</v>
      </c>
      <c r="U14" s="322">
        <v>45.189599826333001</v>
      </c>
      <c r="V14" s="322">
        <v>45.142134439550929</v>
      </c>
      <c r="W14" s="322">
        <v>46.692653326800418</v>
      </c>
      <c r="X14" s="322">
        <v>75.465921034172325</v>
      </c>
      <c r="Y14" s="322">
        <v>69.985131115100273</v>
      </c>
      <c r="Z14" s="322">
        <v>87.875817747599868</v>
      </c>
      <c r="AA14" s="322">
        <v>59.652318886540435</v>
      </c>
      <c r="AB14" s="322">
        <v>106.31477545314048</v>
      </c>
      <c r="AC14" s="322">
        <v>102.64583236226285</v>
      </c>
      <c r="AD14" s="322">
        <v>62.716050016355993</v>
      </c>
      <c r="AE14" s="322">
        <v>103.25591942781067</v>
      </c>
      <c r="AF14" s="322">
        <v>103.54586408976137</v>
      </c>
      <c r="AG14" s="322">
        <v>99.683342590096615</v>
      </c>
      <c r="AH14" s="322">
        <v>107.28392398750916</v>
      </c>
      <c r="AI14" s="322">
        <v>107.32100659158456</v>
      </c>
      <c r="AJ14" s="322">
        <v>95.31744760586588</v>
      </c>
      <c r="AL14" s="322" t="s">
        <v>918</v>
      </c>
      <c r="AM14" s="322">
        <v>72.212596970183625</v>
      </c>
      <c r="AN14" s="322">
        <v>87.449895222530984</v>
      </c>
      <c r="AO14" s="322">
        <v>89.784916866676639</v>
      </c>
      <c r="AP14" s="322">
        <v>0</v>
      </c>
      <c r="AQ14" s="322">
        <v>83.323881878476755</v>
      </c>
      <c r="AR14" s="322">
        <v>94.230733195456125</v>
      </c>
      <c r="AS14" s="322">
        <v>0</v>
      </c>
      <c r="AT14" s="322">
        <v>0</v>
      </c>
      <c r="AU14" s="322">
        <v>0</v>
      </c>
      <c r="AV14" s="322">
        <v>101.92217623178415</v>
      </c>
      <c r="AW14" s="322">
        <v>126.17699718972381</v>
      </c>
      <c r="AX14" s="322">
        <v>87.506172839506178</v>
      </c>
      <c r="AY14" s="322">
        <v>233.91093346041367</v>
      </c>
      <c r="AZ14" s="322">
        <v>91.857582352067155</v>
      </c>
      <c r="BA14" s="322">
        <v>0</v>
      </c>
      <c r="BB14" s="322">
        <v>91.857582352067155</v>
      </c>
      <c r="BC14" s="322">
        <v>104.12853164164396</v>
      </c>
      <c r="BD14" s="322">
        <v>108.98153105979834</v>
      </c>
      <c r="BE14" s="322">
        <v>100.88459088674092</v>
      </c>
      <c r="BF14" s="322">
        <v>46.280318749627874</v>
      </c>
      <c r="BG14" s="322">
        <v>0</v>
      </c>
      <c r="BH14" s="322">
        <v>46.692653326800396</v>
      </c>
      <c r="BI14" s="322">
        <v>75.465921034172325</v>
      </c>
      <c r="BJ14" s="322">
        <v>76.711491388293169</v>
      </c>
      <c r="BK14" s="322">
        <v>81.270037595744839</v>
      </c>
      <c r="BL14" s="322">
        <v>54.850936075563972</v>
      </c>
      <c r="BM14" s="322">
        <v>106.31477545314048</v>
      </c>
      <c r="BN14" s="322">
        <v>99.122056479347251</v>
      </c>
      <c r="BO14" s="322">
        <v>80.064233911400351</v>
      </c>
      <c r="BP14" s="322">
        <v>0</v>
      </c>
      <c r="BQ14" s="322">
        <v>0</v>
      </c>
      <c r="BR14" s="322">
        <v>0</v>
      </c>
      <c r="BS14" s="322">
        <v>0</v>
      </c>
      <c r="BT14" s="322">
        <v>0</v>
      </c>
      <c r="BU14" s="322">
        <v>0</v>
      </c>
      <c r="BW14" s="322" t="s">
        <v>236</v>
      </c>
      <c r="BX14" s="322">
        <v>83.547330530139092</v>
      </c>
      <c r="BY14" s="322">
        <v>83.011464243763257</v>
      </c>
      <c r="BZ14" s="322">
        <v>85.359797880482063</v>
      </c>
      <c r="CA14" s="322">
        <v>82.331751708152282</v>
      </c>
      <c r="CB14" s="322">
        <v>83.785812456801438</v>
      </c>
      <c r="CC14" s="322">
        <v>79.592595956060478</v>
      </c>
      <c r="CD14" s="322">
        <v>85.508965384707466</v>
      </c>
      <c r="CE14" s="322">
        <v>92.954147250681046</v>
      </c>
      <c r="CF14" s="322">
        <v>80.144555331537234</v>
      </c>
      <c r="CG14" s="322">
        <v>0</v>
      </c>
      <c r="CH14" s="322">
        <v>86.53902747660652</v>
      </c>
      <c r="CI14" s="322">
        <v>83.584620092345602</v>
      </c>
      <c r="CJ14" s="322">
        <v>89.045589926382974</v>
      </c>
      <c r="CK14" s="322">
        <v>100.70636447959933</v>
      </c>
      <c r="CL14" s="322">
        <v>93.562603031152833</v>
      </c>
      <c r="CM14" s="322">
        <v>120.83328679736256</v>
      </c>
      <c r="CN14" s="322">
        <v>83.62252461539012</v>
      </c>
      <c r="CO14" s="322">
        <v>83.62252461539012</v>
      </c>
      <c r="CP14" s="322">
        <v>0</v>
      </c>
      <c r="CQ14" s="322">
        <v>45.142134439550944</v>
      </c>
      <c r="CR14" s="322">
        <v>45.142134439550944</v>
      </c>
      <c r="CS14" s="322">
        <v>0</v>
      </c>
      <c r="CT14" s="322">
        <v>0</v>
      </c>
      <c r="CU14" s="322">
        <v>63.655852560543948</v>
      </c>
      <c r="CV14" s="322">
        <v>96.627202464135749</v>
      </c>
      <c r="CW14" s="322">
        <v>95.326003612454002</v>
      </c>
      <c r="CX14" s="322">
        <v>0</v>
      </c>
      <c r="CY14" s="322">
        <v>107.78501015568835</v>
      </c>
      <c r="CZ14" s="322">
        <v>51.092861813500257</v>
      </c>
      <c r="DA14" s="322">
        <v>103.25591942781065</v>
      </c>
      <c r="DB14" s="322">
        <v>103.54586408976137</v>
      </c>
      <c r="DC14" s="322">
        <v>99.683342590096615</v>
      </c>
      <c r="DD14" s="322">
        <v>107.28392398750917</v>
      </c>
      <c r="DE14" s="322">
        <v>107.32100659158456</v>
      </c>
      <c r="DF14" s="322">
        <v>95.31744760586588</v>
      </c>
    </row>
    <row r="15" spans="1:114" hidden="1" outlineLevel="1" x14ac:dyDescent="0.2">
      <c r="A15" s="322" t="str">
        <f t="shared" si="0"/>
        <v>1999 Q1</v>
      </c>
      <c r="B15" s="322">
        <v>80.269795717451146</v>
      </c>
      <c r="C15" s="322">
        <v>83.708789890639792</v>
      </c>
      <c r="D15" s="322">
        <v>86.117308912513181</v>
      </c>
      <c r="E15" s="322">
        <v>82.407518728748627</v>
      </c>
      <c r="F15" s="322">
        <v>82.825914508369252</v>
      </c>
      <c r="G15" s="322">
        <v>84.894415205394907</v>
      </c>
      <c r="H15" s="322">
        <v>85.393320802534618</v>
      </c>
      <c r="I15" s="322">
        <v>93.085377012568927</v>
      </c>
      <c r="J15" s="322">
        <v>80.348339772333802</v>
      </c>
      <c r="K15" s="322">
        <v>101.44459417920667</v>
      </c>
      <c r="L15" s="322">
        <v>88.817160110059348</v>
      </c>
      <c r="M15" s="322">
        <v>83.756380770713321</v>
      </c>
      <c r="N15" s="322">
        <v>93.560421057120791</v>
      </c>
      <c r="O15" s="322">
        <v>100.29499622326269</v>
      </c>
      <c r="P15" s="322">
        <v>93.53095681040125</v>
      </c>
      <c r="Q15" s="322">
        <v>116.80700501101643</v>
      </c>
      <c r="R15" s="322">
        <v>94.281099904700525</v>
      </c>
      <c r="S15" s="322">
        <v>91.552672763477091</v>
      </c>
      <c r="T15" s="322">
        <v>100.64240490124398</v>
      </c>
      <c r="U15" s="322">
        <v>45.069273522069032</v>
      </c>
      <c r="V15" s="322">
        <v>45.025250394889191</v>
      </c>
      <c r="W15" s="322">
        <v>46.557250617442506</v>
      </c>
      <c r="X15" s="322">
        <v>75.456950210571648</v>
      </c>
      <c r="Y15" s="322">
        <v>69.981777072439783</v>
      </c>
      <c r="Z15" s="322">
        <v>87.864542938717577</v>
      </c>
      <c r="AA15" s="322">
        <v>59.85673369838576</v>
      </c>
      <c r="AB15" s="322">
        <v>106.31477545314048</v>
      </c>
      <c r="AC15" s="322">
        <v>102.73246586059807</v>
      </c>
      <c r="AD15" s="322">
        <v>62.658293407264011</v>
      </c>
      <c r="AE15" s="322">
        <v>103.96884974788679</v>
      </c>
      <c r="AF15" s="322">
        <v>104.77186011466181</v>
      </c>
      <c r="AG15" s="322">
        <v>99.65222530149579</v>
      </c>
      <c r="AH15" s="322">
        <v>107.08946016440822</v>
      </c>
      <c r="AI15" s="322">
        <v>107.21571968031827</v>
      </c>
      <c r="AJ15" s="322">
        <v>95.293984707878465</v>
      </c>
      <c r="AL15" s="322" t="s">
        <v>919</v>
      </c>
      <c r="AM15" s="322">
        <v>72.120531658938148</v>
      </c>
      <c r="AN15" s="322">
        <v>87.386485843164337</v>
      </c>
      <c r="AO15" s="322">
        <v>89.672761214197479</v>
      </c>
      <c r="AP15" s="322">
        <v>0</v>
      </c>
      <c r="AQ15" s="322">
        <v>83.430211492448123</v>
      </c>
      <c r="AR15" s="322">
        <v>93.94718696586061</v>
      </c>
      <c r="AS15" s="322">
        <v>0</v>
      </c>
      <c r="AT15" s="322">
        <v>0</v>
      </c>
      <c r="AU15" s="322">
        <v>0</v>
      </c>
      <c r="AV15" s="322">
        <v>101.44459417920667</v>
      </c>
      <c r="AW15" s="322">
        <v>126.24444535558106</v>
      </c>
      <c r="AX15" s="322">
        <v>87.703703703703709</v>
      </c>
      <c r="AY15" s="322">
        <v>233.74056059604877</v>
      </c>
      <c r="AZ15" s="322">
        <v>91.857582352067169</v>
      </c>
      <c r="BA15" s="322">
        <v>0</v>
      </c>
      <c r="BB15" s="322">
        <v>91.857582352067169</v>
      </c>
      <c r="BC15" s="322">
        <v>103.99623697539826</v>
      </c>
      <c r="BD15" s="322">
        <v>108.98153105979836</v>
      </c>
      <c r="BE15" s="322">
        <v>100.64240490124396</v>
      </c>
      <c r="BF15" s="322">
        <v>46.16259872484649</v>
      </c>
      <c r="BG15" s="322">
        <v>0</v>
      </c>
      <c r="BH15" s="322">
        <v>46.557250617442499</v>
      </c>
      <c r="BI15" s="322">
        <v>75.456950210571648</v>
      </c>
      <c r="BJ15" s="322">
        <v>76.65480035862771</v>
      </c>
      <c r="BK15" s="322">
        <v>81.154599823485881</v>
      </c>
      <c r="BL15" s="322">
        <v>54.850936075563972</v>
      </c>
      <c r="BM15" s="322">
        <v>106.31477545314048</v>
      </c>
      <c r="BN15" s="322">
        <v>99.122056479347265</v>
      </c>
      <c r="BO15" s="322">
        <v>79.953469171213698</v>
      </c>
      <c r="BP15" s="322">
        <v>0</v>
      </c>
      <c r="BQ15" s="322">
        <v>0</v>
      </c>
      <c r="BR15" s="322">
        <v>0</v>
      </c>
      <c r="BS15" s="322">
        <v>0</v>
      </c>
      <c r="BT15" s="322">
        <v>0</v>
      </c>
      <c r="BU15" s="322">
        <v>0</v>
      </c>
      <c r="BW15" s="322" t="s">
        <v>237</v>
      </c>
      <c r="BX15" s="322">
        <v>83.613662585213234</v>
      </c>
      <c r="BY15" s="322">
        <v>82.942575494840924</v>
      </c>
      <c r="BZ15" s="322">
        <v>84.91971135877354</v>
      </c>
      <c r="CA15" s="322">
        <v>82.407518728748627</v>
      </c>
      <c r="CB15" s="322">
        <v>83.54687818464744</v>
      </c>
      <c r="CC15" s="322">
        <v>79.382788657741983</v>
      </c>
      <c r="CD15" s="322">
        <v>85.393320802534603</v>
      </c>
      <c r="CE15" s="322">
        <v>93.085377012568927</v>
      </c>
      <c r="CF15" s="322">
        <v>80.348339772333802</v>
      </c>
      <c r="CG15" s="322">
        <v>0</v>
      </c>
      <c r="CH15" s="322">
        <v>86.277265543005328</v>
      </c>
      <c r="CI15" s="322">
        <v>83.250101839284312</v>
      </c>
      <c r="CJ15" s="322">
        <v>88.844519281042182</v>
      </c>
      <c r="CK15" s="322">
        <v>100.67931528400547</v>
      </c>
      <c r="CL15" s="322">
        <v>93.530956810401264</v>
      </c>
      <c r="CM15" s="322">
        <v>120.8249696338153</v>
      </c>
      <c r="CN15" s="322">
        <v>83.679405103043578</v>
      </c>
      <c r="CO15" s="322">
        <v>83.679405103043578</v>
      </c>
      <c r="CP15" s="322">
        <v>0</v>
      </c>
      <c r="CQ15" s="322">
        <v>45.025250394889191</v>
      </c>
      <c r="CR15" s="322">
        <v>45.025250394889191</v>
      </c>
      <c r="CS15" s="322">
        <v>0</v>
      </c>
      <c r="CT15" s="322">
        <v>0</v>
      </c>
      <c r="CU15" s="322">
        <v>63.721686431662896</v>
      </c>
      <c r="CV15" s="322">
        <v>96.753696446180228</v>
      </c>
      <c r="CW15" s="322">
        <v>96.9077845167634</v>
      </c>
      <c r="CX15" s="322">
        <v>0</v>
      </c>
      <c r="CY15" s="322">
        <v>107.98122725210463</v>
      </c>
      <c r="CZ15" s="322">
        <v>51.074830394301031</v>
      </c>
      <c r="DA15" s="322">
        <v>103.96884974788676</v>
      </c>
      <c r="DB15" s="322">
        <v>104.77186011466179</v>
      </c>
      <c r="DC15" s="322">
        <v>99.65222530149579</v>
      </c>
      <c r="DD15" s="322">
        <v>107.08946016440821</v>
      </c>
      <c r="DE15" s="322">
        <v>107.21571968031827</v>
      </c>
      <c r="DF15" s="322">
        <v>95.293984707878465</v>
      </c>
    </row>
    <row r="16" spans="1:114" hidden="1" outlineLevel="1" x14ac:dyDescent="0.2">
      <c r="A16" s="322" t="str">
        <f t="shared" si="0"/>
        <v>1999 Q2</v>
      </c>
      <c r="B16" s="322">
        <v>80.62760479725867</v>
      </c>
      <c r="C16" s="322">
        <v>84.287544343455167</v>
      </c>
      <c r="D16" s="322">
        <v>87.456039619548548</v>
      </c>
      <c r="E16" s="322">
        <v>82.792476810906578</v>
      </c>
      <c r="F16" s="322">
        <v>83.279932548626164</v>
      </c>
      <c r="G16" s="322">
        <v>86.399058734500883</v>
      </c>
      <c r="H16" s="322">
        <v>85.836188946221256</v>
      </c>
      <c r="I16" s="322">
        <v>93.015111809330392</v>
      </c>
      <c r="J16" s="322">
        <v>79.935650158413353</v>
      </c>
      <c r="K16" s="322">
        <v>104.24437775733649</v>
      </c>
      <c r="L16" s="322">
        <v>90.471300310640061</v>
      </c>
      <c r="M16" s="322">
        <v>84.937116263860332</v>
      </c>
      <c r="N16" s="322">
        <v>95.684187162196508</v>
      </c>
      <c r="O16" s="322">
        <v>99.973585082898438</v>
      </c>
      <c r="P16" s="322">
        <v>93.057627277196985</v>
      </c>
      <c r="Q16" s="322">
        <v>116.8495204995307</v>
      </c>
      <c r="R16" s="322">
        <v>94.588155159207133</v>
      </c>
      <c r="S16" s="322">
        <v>91.398604234676483</v>
      </c>
      <c r="T16" s="322">
        <v>102.09582143205681</v>
      </c>
      <c r="U16" s="322">
        <v>45.000397369538419</v>
      </c>
      <c r="V16" s="322">
        <v>44.837381782426434</v>
      </c>
      <c r="W16" s="322">
        <v>46.557250617442506</v>
      </c>
      <c r="X16" s="322">
        <v>75.510775152175711</v>
      </c>
      <c r="Y16" s="322">
        <v>69.978795616769133</v>
      </c>
      <c r="Z16" s="322">
        <v>87.42161674730967</v>
      </c>
      <c r="AA16" s="322">
        <v>58.537561174661569</v>
      </c>
      <c r="AB16" s="322">
        <v>106.31477545314048</v>
      </c>
      <c r="AC16" s="322">
        <v>102.20088839483543</v>
      </c>
      <c r="AD16" s="322">
        <v>63.054885405452445</v>
      </c>
      <c r="AE16" s="322">
        <v>103.7123407890801</v>
      </c>
      <c r="AF16" s="322">
        <v>104.29438889492094</v>
      </c>
      <c r="AG16" s="322">
        <v>100.02014367767146</v>
      </c>
      <c r="AH16" s="322">
        <v>107.54574299465803</v>
      </c>
      <c r="AI16" s="322">
        <v>107.20723431121823</v>
      </c>
      <c r="AJ16" s="322">
        <v>95.649985132581676</v>
      </c>
      <c r="AL16" s="322" t="s">
        <v>920</v>
      </c>
      <c r="AM16" s="322">
        <v>72.461163451664916</v>
      </c>
      <c r="AN16" s="322">
        <v>87.807249949228463</v>
      </c>
      <c r="AO16" s="322">
        <v>89.492224868537349</v>
      </c>
      <c r="AP16" s="322">
        <v>0</v>
      </c>
      <c r="AQ16" s="322">
        <v>83.675442436429208</v>
      </c>
      <c r="AR16" s="322">
        <v>95.778013848447515</v>
      </c>
      <c r="AS16" s="322">
        <v>0</v>
      </c>
      <c r="AT16" s="322">
        <v>0</v>
      </c>
      <c r="AU16" s="322">
        <v>0</v>
      </c>
      <c r="AV16" s="322">
        <v>104.24437775733651</v>
      </c>
      <c r="AW16" s="322">
        <v>125.83975636043743</v>
      </c>
      <c r="AX16" s="322">
        <v>86.518518518518519</v>
      </c>
      <c r="AY16" s="322">
        <v>234.76279778223829</v>
      </c>
      <c r="AZ16" s="322">
        <v>91.857582352067169</v>
      </c>
      <c r="BA16" s="322">
        <v>0</v>
      </c>
      <c r="BB16" s="322">
        <v>91.857582352067169</v>
      </c>
      <c r="BC16" s="322">
        <v>104.79018058504221</v>
      </c>
      <c r="BD16" s="322">
        <v>108.98153105979836</v>
      </c>
      <c r="BE16" s="322">
        <v>102.09582143205678</v>
      </c>
      <c r="BF16" s="322">
        <v>46.183717456883791</v>
      </c>
      <c r="BG16" s="322">
        <v>0</v>
      </c>
      <c r="BH16" s="322">
        <v>46.557250617442499</v>
      </c>
      <c r="BI16" s="322">
        <v>75.510775152175711</v>
      </c>
      <c r="BJ16" s="322">
        <v>77.137726273273913</v>
      </c>
      <c r="BK16" s="322">
        <v>81.154599823485881</v>
      </c>
      <c r="BL16" s="322">
        <v>54.850936075563972</v>
      </c>
      <c r="BM16" s="322">
        <v>106.31477545314048</v>
      </c>
      <c r="BN16" s="322">
        <v>99.122056479347265</v>
      </c>
      <c r="BO16" s="322">
        <v>80.993829419872824</v>
      </c>
      <c r="BP16" s="322">
        <v>0</v>
      </c>
      <c r="BQ16" s="322">
        <v>0</v>
      </c>
      <c r="BR16" s="322">
        <v>0</v>
      </c>
      <c r="BS16" s="322">
        <v>0</v>
      </c>
      <c r="BT16" s="322">
        <v>0</v>
      </c>
      <c r="BU16" s="322">
        <v>0</v>
      </c>
      <c r="BW16" s="322" t="s">
        <v>238</v>
      </c>
      <c r="BX16" s="322">
        <v>83.995702986105115</v>
      </c>
      <c r="BY16" s="322">
        <v>83.586439094395189</v>
      </c>
      <c r="BZ16" s="322">
        <v>86.95511774309395</v>
      </c>
      <c r="CA16" s="322">
        <v>82.792476810906578</v>
      </c>
      <c r="CB16" s="322">
        <v>84.24593219484521</v>
      </c>
      <c r="CC16" s="322">
        <v>80.690869738003869</v>
      </c>
      <c r="CD16" s="322">
        <v>85.836188946221256</v>
      </c>
      <c r="CE16" s="322">
        <v>93.015111809330392</v>
      </c>
      <c r="CF16" s="322">
        <v>79.935650158413367</v>
      </c>
      <c r="CG16" s="322">
        <v>0</v>
      </c>
      <c r="CH16" s="322">
        <v>88.066135542935143</v>
      </c>
      <c r="CI16" s="322">
        <v>84.735281270344828</v>
      </c>
      <c r="CJ16" s="322">
        <v>90.892271436816785</v>
      </c>
      <c r="CK16" s="322">
        <v>100.34438466586785</v>
      </c>
      <c r="CL16" s="322">
        <v>93.057627277197</v>
      </c>
      <c r="CM16" s="322">
        <v>120.87487261509882</v>
      </c>
      <c r="CN16" s="322">
        <v>83.445552805599377</v>
      </c>
      <c r="CO16" s="322">
        <v>83.445552805599377</v>
      </c>
      <c r="CP16" s="322">
        <v>0</v>
      </c>
      <c r="CQ16" s="322">
        <v>44.837381782426434</v>
      </c>
      <c r="CR16" s="322">
        <v>44.837381782426434</v>
      </c>
      <c r="CS16" s="322">
        <v>0</v>
      </c>
      <c r="CT16" s="322">
        <v>0</v>
      </c>
      <c r="CU16" s="322">
        <v>63.113649508541371</v>
      </c>
      <c r="CV16" s="322">
        <v>95.772239281034587</v>
      </c>
      <c r="CW16" s="322">
        <v>86.957455109811974</v>
      </c>
      <c r="CX16" s="322">
        <v>0</v>
      </c>
      <c r="CY16" s="322">
        <v>106.77906470446962</v>
      </c>
      <c r="CZ16" s="322">
        <v>50.95690589620979</v>
      </c>
      <c r="DA16" s="322">
        <v>103.7123407890801</v>
      </c>
      <c r="DB16" s="322">
        <v>104.29438889492094</v>
      </c>
      <c r="DC16" s="322">
        <v>100.02014367767147</v>
      </c>
      <c r="DD16" s="322">
        <v>107.54574299465801</v>
      </c>
      <c r="DE16" s="322">
        <v>107.20723431121823</v>
      </c>
      <c r="DF16" s="322">
        <v>95.649985132581676</v>
      </c>
    </row>
    <row r="17" spans="1:110" hidden="1" outlineLevel="1" x14ac:dyDescent="0.2">
      <c r="A17" s="322" t="str">
        <f t="shared" si="0"/>
        <v>1999 Q3</v>
      </c>
      <c r="B17" s="322">
        <v>81.106761235642793</v>
      </c>
      <c r="C17" s="322">
        <v>84.47807041485656</v>
      </c>
      <c r="D17" s="322">
        <v>86.769391999158699</v>
      </c>
      <c r="E17" s="322">
        <v>83.632037016642698</v>
      </c>
      <c r="F17" s="322">
        <v>83.175922291599619</v>
      </c>
      <c r="G17" s="322">
        <v>86.477150839021022</v>
      </c>
      <c r="H17" s="322">
        <v>85.585189596870649</v>
      </c>
      <c r="I17" s="322">
        <v>93.732225177419139</v>
      </c>
      <c r="J17" s="322">
        <v>80.745667189272382</v>
      </c>
      <c r="K17" s="322">
        <v>104.17866902000141</v>
      </c>
      <c r="L17" s="322">
        <v>90.658734671440811</v>
      </c>
      <c r="M17" s="322">
        <v>84.474403474909792</v>
      </c>
      <c r="N17" s="322">
        <v>96.462883889140642</v>
      </c>
      <c r="O17" s="322">
        <v>99.495888465547452</v>
      </c>
      <c r="P17" s="322">
        <v>92.394420419483197</v>
      </c>
      <c r="Q17" s="322">
        <v>116.8495204995307</v>
      </c>
      <c r="R17" s="322">
        <v>94.633413411036585</v>
      </c>
      <c r="S17" s="322">
        <v>91.464130452596009</v>
      </c>
      <c r="T17" s="322">
        <v>102.096122049888</v>
      </c>
      <c r="U17" s="322">
        <v>44.209563391423977</v>
      </c>
      <c r="V17" s="322">
        <v>43.948208901993169</v>
      </c>
      <c r="W17" s="322">
        <v>45.744834361295084</v>
      </c>
      <c r="X17" s="322">
        <v>75.510775152175711</v>
      </c>
      <c r="Y17" s="322">
        <v>69.955689905135443</v>
      </c>
      <c r="Z17" s="322">
        <v>86.911041702607989</v>
      </c>
      <c r="AA17" s="322">
        <v>58.444877522009357</v>
      </c>
      <c r="AB17" s="322">
        <v>106.31477545314048</v>
      </c>
      <c r="AC17" s="322">
        <v>102.18911191908406</v>
      </c>
      <c r="AD17" s="322">
        <v>63.104937749088933</v>
      </c>
      <c r="AE17" s="322">
        <v>107.73341375073019</v>
      </c>
      <c r="AF17" s="322">
        <v>111.1728938245827</v>
      </c>
      <c r="AG17" s="322">
        <v>100.20135832224209</v>
      </c>
      <c r="AH17" s="322">
        <v>106.83524288630215</v>
      </c>
      <c r="AI17" s="322">
        <v>106.56702747452046</v>
      </c>
      <c r="AJ17" s="322">
        <v>95.865208169360429</v>
      </c>
      <c r="AL17" s="322" t="s">
        <v>921</v>
      </c>
      <c r="AM17" s="322">
        <v>72.249403376918764</v>
      </c>
      <c r="AN17" s="322">
        <v>87.847557779092739</v>
      </c>
      <c r="AO17" s="322">
        <v>88.638754608002287</v>
      </c>
      <c r="AP17" s="322">
        <v>0</v>
      </c>
      <c r="AQ17" s="322">
        <v>84.558651064238461</v>
      </c>
      <c r="AR17" s="322">
        <v>95.907563353461271</v>
      </c>
      <c r="AS17" s="322">
        <v>0</v>
      </c>
      <c r="AT17" s="322">
        <v>0</v>
      </c>
      <c r="AU17" s="322">
        <v>0</v>
      </c>
      <c r="AV17" s="322">
        <v>104.17866902000141</v>
      </c>
      <c r="AW17" s="322">
        <v>125.83975636043743</v>
      </c>
      <c r="AX17" s="322">
        <v>86.518518518518519</v>
      </c>
      <c r="AY17" s="322">
        <v>234.76279778223829</v>
      </c>
      <c r="AZ17" s="322">
        <v>91.857582352067169</v>
      </c>
      <c r="BA17" s="322">
        <v>0</v>
      </c>
      <c r="BB17" s="322">
        <v>91.857582352067169</v>
      </c>
      <c r="BC17" s="322">
        <v>104.79035619721202</v>
      </c>
      <c r="BD17" s="322">
        <v>108.98153105979836</v>
      </c>
      <c r="BE17" s="322">
        <v>102.09612204988797</v>
      </c>
      <c r="BF17" s="322">
        <v>45.49851604023285</v>
      </c>
      <c r="BG17" s="322">
        <v>0</v>
      </c>
      <c r="BH17" s="322">
        <v>45.744834361295084</v>
      </c>
      <c r="BI17" s="322">
        <v>75.510775152175711</v>
      </c>
      <c r="BJ17" s="322">
        <v>77.280506009927379</v>
      </c>
      <c r="BK17" s="322">
        <v>80.46197318993211</v>
      </c>
      <c r="BL17" s="322">
        <v>54.850936075563972</v>
      </c>
      <c r="BM17" s="322">
        <v>106.31477545314048</v>
      </c>
      <c r="BN17" s="322">
        <v>99.122056479347265</v>
      </c>
      <c r="BO17" s="322">
        <v>81.369601227411991</v>
      </c>
      <c r="BP17" s="322">
        <v>0</v>
      </c>
      <c r="BQ17" s="322">
        <v>0</v>
      </c>
      <c r="BR17" s="322">
        <v>0</v>
      </c>
      <c r="BS17" s="322">
        <v>0</v>
      </c>
      <c r="BT17" s="322">
        <v>0</v>
      </c>
      <c r="BU17" s="322">
        <v>0</v>
      </c>
      <c r="BW17" s="322" t="s">
        <v>239</v>
      </c>
      <c r="BX17" s="322">
        <v>84.77573571744179</v>
      </c>
      <c r="BY17" s="322">
        <v>83.816970200415483</v>
      </c>
      <c r="BZ17" s="322">
        <v>86.350004997163097</v>
      </c>
      <c r="CA17" s="322">
        <v>83.632037016642698</v>
      </c>
      <c r="CB17" s="322">
        <v>83.511380572119066</v>
      </c>
      <c r="CC17" s="322">
        <v>80.740107028354799</v>
      </c>
      <c r="CD17" s="322">
        <v>85.585189596870634</v>
      </c>
      <c r="CE17" s="322">
        <v>93.732225177419124</v>
      </c>
      <c r="CF17" s="322">
        <v>80.745667189272396</v>
      </c>
      <c r="CG17" s="322">
        <v>0</v>
      </c>
      <c r="CH17" s="322">
        <v>88.284433941257703</v>
      </c>
      <c r="CI17" s="322">
        <v>84.213351183037602</v>
      </c>
      <c r="CJ17" s="322">
        <v>91.733599720546593</v>
      </c>
      <c r="CK17" s="322">
        <v>99.847158874167135</v>
      </c>
      <c r="CL17" s="322">
        <v>92.394420419483197</v>
      </c>
      <c r="CM17" s="322">
        <v>120.87487261509882</v>
      </c>
      <c r="CN17" s="322">
        <v>83.552983434075927</v>
      </c>
      <c r="CO17" s="322">
        <v>83.552983434075927</v>
      </c>
      <c r="CP17" s="322">
        <v>0</v>
      </c>
      <c r="CQ17" s="322">
        <v>43.948208901993183</v>
      </c>
      <c r="CR17" s="322">
        <v>43.948208901993183</v>
      </c>
      <c r="CS17" s="322">
        <v>0</v>
      </c>
      <c r="CT17" s="322">
        <v>0</v>
      </c>
      <c r="CU17" s="322">
        <v>62.900615812133481</v>
      </c>
      <c r="CV17" s="322">
        <v>95.54974600815585</v>
      </c>
      <c r="CW17" s="322">
        <v>86.497811128716933</v>
      </c>
      <c r="CX17" s="322">
        <v>0</v>
      </c>
      <c r="CY17" s="322">
        <v>106.75420473533222</v>
      </c>
      <c r="CZ17" s="322">
        <v>50.73079288292324</v>
      </c>
      <c r="DA17" s="322">
        <v>107.73341375073019</v>
      </c>
      <c r="DB17" s="322">
        <v>111.1728938245827</v>
      </c>
      <c r="DC17" s="322">
        <v>100.20135832224207</v>
      </c>
      <c r="DD17" s="322">
        <v>106.83524288630211</v>
      </c>
      <c r="DE17" s="322">
        <v>106.56702747452046</v>
      </c>
      <c r="DF17" s="322">
        <v>95.865208169360429</v>
      </c>
    </row>
    <row r="18" spans="1:110" hidden="1" outlineLevel="1" x14ac:dyDescent="0.2">
      <c r="A18" s="322" t="str">
        <f t="shared" si="0"/>
        <v>1999 Q4</v>
      </c>
      <c r="B18" s="322">
        <v>81.356252075988593</v>
      </c>
      <c r="C18" s="322">
        <v>84.95738783879348</v>
      </c>
      <c r="D18" s="322">
        <v>87.01078554584052</v>
      </c>
      <c r="E18" s="322">
        <v>81.950669739057631</v>
      </c>
      <c r="F18" s="322">
        <v>83.247338658076472</v>
      </c>
      <c r="G18" s="322">
        <v>86.696049119433425</v>
      </c>
      <c r="H18" s="322">
        <v>86.088752646428091</v>
      </c>
      <c r="I18" s="322">
        <v>92.898414160922272</v>
      </c>
      <c r="J18" s="322">
        <v>85.046912247687388</v>
      </c>
      <c r="K18" s="322">
        <v>104.24437775733649</v>
      </c>
      <c r="L18" s="322">
        <v>89.502044523206564</v>
      </c>
      <c r="M18" s="322">
        <v>84.474403474909792</v>
      </c>
      <c r="N18" s="322">
        <v>94.294477032050651</v>
      </c>
      <c r="O18" s="322">
        <v>100.09855788521732</v>
      </c>
      <c r="P18" s="322">
        <v>93.740043681026791</v>
      </c>
      <c r="Q18" s="322">
        <v>115.57720923671926</v>
      </c>
      <c r="R18" s="322">
        <v>94.659283494161272</v>
      </c>
      <c r="S18" s="322">
        <v>91.501532458132203</v>
      </c>
      <c r="T18" s="322">
        <v>102.096122049888</v>
      </c>
      <c r="U18" s="322">
        <v>44.963186058294333</v>
      </c>
      <c r="V18" s="322">
        <v>44.756175788382606</v>
      </c>
      <c r="W18" s="322">
        <v>46.557250617442506</v>
      </c>
      <c r="X18" s="322">
        <v>75.510775152175711</v>
      </c>
      <c r="Y18" s="322">
        <v>69.933652573361584</v>
      </c>
      <c r="Z18" s="322">
        <v>87.376621850624375</v>
      </c>
      <c r="AA18" s="322">
        <v>58.37168445190688</v>
      </c>
      <c r="AB18" s="322">
        <v>106.31477545314048</v>
      </c>
      <c r="AC18" s="322">
        <v>102.20088839483546</v>
      </c>
      <c r="AD18" s="322">
        <v>63.010296721031196</v>
      </c>
      <c r="AE18" s="322">
        <v>107.95705929541639</v>
      </c>
      <c r="AF18" s="322">
        <v>111.66720751914822</v>
      </c>
      <c r="AG18" s="322">
        <v>100.50127296656055</v>
      </c>
      <c r="AH18" s="322">
        <v>106.51124473024659</v>
      </c>
      <c r="AI18" s="322">
        <v>106.06996422694583</v>
      </c>
      <c r="AJ18" s="322">
        <v>95.655933439959426</v>
      </c>
      <c r="AL18" s="322" t="s">
        <v>922</v>
      </c>
      <c r="AM18" s="322">
        <v>72.316842187083338</v>
      </c>
      <c r="AN18" s="322">
        <v>87.29033219807252</v>
      </c>
      <c r="AO18" s="322">
        <v>89.583613538227993</v>
      </c>
      <c r="AP18" s="322">
        <v>0</v>
      </c>
      <c r="AQ18" s="322">
        <v>82.471223821789891</v>
      </c>
      <c r="AR18" s="322">
        <v>96.105118759809173</v>
      </c>
      <c r="AS18" s="322">
        <v>0</v>
      </c>
      <c r="AT18" s="322">
        <v>0</v>
      </c>
      <c r="AU18" s="322">
        <v>0</v>
      </c>
      <c r="AV18" s="322">
        <v>104.24437775733651</v>
      </c>
      <c r="AW18" s="322">
        <v>122.33613379582542</v>
      </c>
      <c r="AX18" s="322">
        <v>86.518518518518519</v>
      </c>
      <c r="AY18" s="322">
        <v>211.19953009980497</v>
      </c>
      <c r="AZ18" s="322">
        <v>91.857582352067169</v>
      </c>
      <c r="BA18" s="322">
        <v>0</v>
      </c>
      <c r="BB18" s="322">
        <v>91.857582352067169</v>
      </c>
      <c r="BC18" s="322">
        <v>104.79035619721202</v>
      </c>
      <c r="BD18" s="322">
        <v>108.98153105979836</v>
      </c>
      <c r="BE18" s="322">
        <v>102.09612204988797</v>
      </c>
      <c r="BF18" s="322">
        <v>46.183717456883791</v>
      </c>
      <c r="BG18" s="322">
        <v>0</v>
      </c>
      <c r="BH18" s="322">
        <v>46.557250617442499</v>
      </c>
      <c r="BI18" s="322">
        <v>75.510775152175711</v>
      </c>
      <c r="BJ18" s="322">
        <v>77.253825168472773</v>
      </c>
      <c r="BK18" s="322">
        <v>81.982649722542476</v>
      </c>
      <c r="BL18" s="322">
        <v>54.850936075563972</v>
      </c>
      <c r="BM18" s="322">
        <v>106.31477545314048</v>
      </c>
      <c r="BN18" s="322">
        <v>99.122056479347265</v>
      </c>
      <c r="BO18" s="322">
        <v>81.122324439693784</v>
      </c>
      <c r="BP18" s="322">
        <v>0</v>
      </c>
      <c r="BQ18" s="322">
        <v>0</v>
      </c>
      <c r="BR18" s="322">
        <v>0</v>
      </c>
      <c r="BS18" s="322">
        <v>0</v>
      </c>
      <c r="BT18" s="322">
        <v>0</v>
      </c>
      <c r="BU18" s="322">
        <v>0</v>
      </c>
      <c r="BW18" s="322" t="s">
        <v>240</v>
      </c>
      <c r="BX18" s="322">
        <v>85.090034529170438</v>
      </c>
      <c r="BY18" s="322">
        <v>84.518475587026558</v>
      </c>
      <c r="BZ18" s="322">
        <v>86.365074030616384</v>
      </c>
      <c r="CA18" s="322">
        <v>81.950669739057645</v>
      </c>
      <c r="CB18" s="322">
        <v>84.966675207358747</v>
      </c>
      <c r="CC18" s="322">
        <v>80.94685340983672</v>
      </c>
      <c r="CD18" s="322">
        <v>86.088752646428091</v>
      </c>
      <c r="CE18" s="322">
        <v>92.898414160922258</v>
      </c>
      <c r="CF18" s="322">
        <v>85.046912247687402</v>
      </c>
      <c r="CG18" s="322">
        <v>0</v>
      </c>
      <c r="CH18" s="322">
        <v>87.296102971769713</v>
      </c>
      <c r="CI18" s="322">
        <v>84.213351183037602</v>
      </c>
      <c r="CJ18" s="322">
        <v>89.933709212584958</v>
      </c>
      <c r="CK18" s="322">
        <v>100.47429417543918</v>
      </c>
      <c r="CL18" s="322">
        <v>93.740043681026791</v>
      </c>
      <c r="CM18" s="322">
        <v>119.41565448220399</v>
      </c>
      <c r="CN18" s="322">
        <v>83.60733087919732</v>
      </c>
      <c r="CO18" s="322">
        <v>83.60733087919732</v>
      </c>
      <c r="CP18" s="322">
        <v>0</v>
      </c>
      <c r="CQ18" s="322">
        <v>44.756175788382606</v>
      </c>
      <c r="CR18" s="322">
        <v>44.756175788382606</v>
      </c>
      <c r="CS18" s="322">
        <v>0</v>
      </c>
      <c r="CT18" s="322">
        <v>0</v>
      </c>
      <c r="CU18" s="322">
        <v>62.846668091572845</v>
      </c>
      <c r="CV18" s="322">
        <v>94.626675493150017</v>
      </c>
      <c r="CW18" s="322">
        <v>86.039517137808318</v>
      </c>
      <c r="CX18" s="322">
        <v>0</v>
      </c>
      <c r="CY18" s="322">
        <v>106.77906470446962</v>
      </c>
      <c r="CZ18" s="322">
        <v>50.801802347523697</v>
      </c>
      <c r="DA18" s="322">
        <v>107.95705929541639</v>
      </c>
      <c r="DB18" s="322">
        <v>111.66720751914822</v>
      </c>
      <c r="DC18" s="322">
        <v>100.50127296656055</v>
      </c>
      <c r="DD18" s="322">
        <v>106.51124473024657</v>
      </c>
      <c r="DE18" s="322">
        <v>106.06996422694583</v>
      </c>
      <c r="DF18" s="322">
        <v>95.655933439959426</v>
      </c>
    </row>
    <row r="19" spans="1:110" hidden="1" outlineLevel="1" x14ac:dyDescent="0.2">
      <c r="A19" s="322" t="str">
        <f t="shared" si="0"/>
        <v>2000 Q1</v>
      </c>
      <c r="B19" s="322">
        <v>81.487356408964473</v>
      </c>
      <c r="C19" s="322">
        <v>84.974977385303177</v>
      </c>
      <c r="D19" s="322">
        <v>85.146289515732647</v>
      </c>
      <c r="E19" s="322">
        <v>82.988318673536639</v>
      </c>
      <c r="F19" s="322">
        <v>83.678298117453423</v>
      </c>
      <c r="G19" s="322">
        <v>86.632052713680267</v>
      </c>
      <c r="H19" s="322">
        <v>86.295928263621789</v>
      </c>
      <c r="I19" s="322">
        <v>90.421753242433951</v>
      </c>
      <c r="J19" s="322">
        <v>86.024650503347516</v>
      </c>
      <c r="K19" s="322">
        <v>103.39600191067034</v>
      </c>
      <c r="L19" s="322">
        <v>89.810077911030433</v>
      </c>
      <c r="M19" s="322">
        <v>84.343124598935745</v>
      </c>
      <c r="N19" s="322">
        <v>94.917340103261481</v>
      </c>
      <c r="O19" s="322">
        <v>101.15836626946434</v>
      </c>
      <c r="P19" s="322">
        <v>94.634094189435459</v>
      </c>
      <c r="Q19" s="322">
        <v>117.02815600152798</v>
      </c>
      <c r="R19" s="322">
        <v>96.446932412936775</v>
      </c>
      <c r="S19" s="322">
        <v>93.980508075496871</v>
      </c>
      <c r="T19" s="322">
        <v>102.19460875274324</v>
      </c>
      <c r="U19" s="322">
        <v>44.965588901195652</v>
      </c>
      <c r="V19" s="322">
        <v>44.765020583476876</v>
      </c>
      <c r="W19" s="322">
        <v>46.557250617442506</v>
      </c>
      <c r="X19" s="322">
        <v>75.510775152175711</v>
      </c>
      <c r="Y19" s="322">
        <v>70.078455468480101</v>
      </c>
      <c r="Z19" s="322">
        <v>86.468440549754263</v>
      </c>
      <c r="AA19" s="322">
        <v>58.107041954235086</v>
      </c>
      <c r="AB19" s="322">
        <v>105.79024382758965</v>
      </c>
      <c r="AC19" s="322">
        <v>102.46721259244289</v>
      </c>
      <c r="AD19" s="322">
        <v>63.421802701036086</v>
      </c>
      <c r="AE19" s="322">
        <v>107.87546733205832</v>
      </c>
      <c r="AF19" s="322">
        <v>112.00603282539188</v>
      </c>
      <c r="AG19" s="322">
        <v>100.45396255371239</v>
      </c>
      <c r="AH19" s="322">
        <v>106.23489673398259</v>
      </c>
      <c r="AI19" s="322">
        <v>104.74430933188295</v>
      </c>
      <c r="AJ19" s="322">
        <v>96.233325352433056</v>
      </c>
      <c r="AL19" s="322" t="s">
        <v>923</v>
      </c>
      <c r="AM19" s="322">
        <v>72.155991648433798</v>
      </c>
      <c r="AN19" s="322">
        <v>86.774986540706053</v>
      </c>
      <c r="AO19" s="322">
        <v>88.833082996676296</v>
      </c>
      <c r="AP19" s="322">
        <v>0</v>
      </c>
      <c r="AQ19" s="322">
        <v>82.091808324946442</v>
      </c>
      <c r="AR19" s="322">
        <v>96.153148488447357</v>
      </c>
      <c r="AS19" s="322">
        <v>0</v>
      </c>
      <c r="AT19" s="322">
        <v>0</v>
      </c>
      <c r="AU19" s="322">
        <v>0</v>
      </c>
      <c r="AV19" s="322">
        <v>103.39600191067034</v>
      </c>
      <c r="AW19" s="322">
        <v>118.777876502821</v>
      </c>
      <c r="AX19" s="322">
        <v>86.518518518518519</v>
      </c>
      <c r="AY19" s="322">
        <v>187.51432417073556</v>
      </c>
      <c r="AZ19" s="322">
        <v>91.857582352067169</v>
      </c>
      <c r="BA19" s="322">
        <v>0</v>
      </c>
      <c r="BB19" s="322">
        <v>91.857582352067169</v>
      </c>
      <c r="BC19" s="322">
        <v>104.8453029268466</v>
      </c>
      <c r="BD19" s="322">
        <v>108.98153116790151</v>
      </c>
      <c r="BE19" s="322">
        <v>102.19460875274322</v>
      </c>
      <c r="BF19" s="322">
        <v>46.183717456883791</v>
      </c>
      <c r="BG19" s="322">
        <v>0</v>
      </c>
      <c r="BH19" s="322">
        <v>46.557250617442499</v>
      </c>
      <c r="BI19" s="322">
        <v>75.510775152175711</v>
      </c>
      <c r="BJ19" s="322">
        <v>77.39627753331645</v>
      </c>
      <c r="BK19" s="322">
        <v>83.362240561584684</v>
      </c>
      <c r="BL19" s="322">
        <v>54.850936075563972</v>
      </c>
      <c r="BM19" s="322">
        <v>105.79024382758963</v>
      </c>
      <c r="BN19" s="322">
        <v>99.122056479347265</v>
      </c>
      <c r="BO19" s="322">
        <v>81.240481311838522</v>
      </c>
      <c r="BP19" s="322">
        <v>0</v>
      </c>
      <c r="BQ19" s="322">
        <v>0</v>
      </c>
      <c r="BR19" s="322">
        <v>0</v>
      </c>
      <c r="BS19" s="322">
        <v>0</v>
      </c>
      <c r="BT19" s="322">
        <v>0</v>
      </c>
      <c r="BU19" s="322">
        <v>0</v>
      </c>
      <c r="BW19" s="322" t="s">
        <v>241</v>
      </c>
      <c r="BX19" s="322">
        <v>85.337522547913451</v>
      </c>
      <c r="BY19" s="322">
        <v>84.678104244251415</v>
      </c>
      <c r="BZ19" s="322">
        <v>84.060766144733677</v>
      </c>
      <c r="CA19" s="322">
        <v>82.988318673536639</v>
      </c>
      <c r="CB19" s="322">
        <v>86.215246228796246</v>
      </c>
      <c r="CC19" s="322">
        <v>80.778314052094956</v>
      </c>
      <c r="CD19" s="322">
        <v>86.295928263621789</v>
      </c>
      <c r="CE19" s="322">
        <v>90.421753242433951</v>
      </c>
      <c r="CF19" s="322">
        <v>86.024650503347516</v>
      </c>
      <c r="CG19" s="322">
        <v>0</v>
      </c>
      <c r="CH19" s="322">
        <v>87.924809201657936</v>
      </c>
      <c r="CI19" s="322">
        <v>84.065431048872199</v>
      </c>
      <c r="CJ19" s="322">
        <v>91.183163789145198</v>
      </c>
      <c r="CK19" s="322">
        <v>101.58253066803852</v>
      </c>
      <c r="CL19" s="322">
        <v>94.634094189435459</v>
      </c>
      <c r="CM19" s="322">
        <v>121.12073476065122</v>
      </c>
      <c r="CN19" s="322">
        <v>87.2764454940164</v>
      </c>
      <c r="CO19" s="322">
        <v>87.2764454940164</v>
      </c>
      <c r="CP19" s="322">
        <v>0</v>
      </c>
      <c r="CQ19" s="322">
        <v>44.765020583476883</v>
      </c>
      <c r="CR19" s="322">
        <v>44.765020583476883</v>
      </c>
      <c r="CS19" s="322">
        <v>0</v>
      </c>
      <c r="CT19" s="322">
        <v>0</v>
      </c>
      <c r="CU19" s="322">
        <v>62.956356343788947</v>
      </c>
      <c r="CV19" s="322">
        <v>91.190378375121711</v>
      </c>
      <c r="CW19" s="322">
        <v>84.055353704734614</v>
      </c>
      <c r="CX19" s="322">
        <v>0</v>
      </c>
      <c r="CY19" s="322">
        <v>107.39744663039616</v>
      </c>
      <c r="CZ19" s="322">
        <v>51.474034465095905</v>
      </c>
      <c r="DA19" s="322">
        <v>107.87546733205831</v>
      </c>
      <c r="DB19" s="322">
        <v>112.00603282539188</v>
      </c>
      <c r="DC19" s="322">
        <v>100.45396255371239</v>
      </c>
      <c r="DD19" s="322">
        <v>106.23489673398258</v>
      </c>
      <c r="DE19" s="322">
        <v>104.74430933188295</v>
      </c>
      <c r="DF19" s="322">
        <v>96.233325352433056</v>
      </c>
    </row>
    <row r="20" spans="1:110" hidden="1" outlineLevel="1" x14ac:dyDescent="0.2">
      <c r="A20" s="322" t="str">
        <f t="shared" si="0"/>
        <v>2000 Q2</v>
      </c>
      <c r="B20" s="322">
        <v>82.432629674753173</v>
      </c>
      <c r="C20" s="322">
        <v>84.826508678222439</v>
      </c>
      <c r="D20" s="322">
        <v>83.218088085650734</v>
      </c>
      <c r="E20" s="322">
        <v>80.978626884883283</v>
      </c>
      <c r="F20" s="322">
        <v>86.648801432328185</v>
      </c>
      <c r="G20" s="322">
        <v>88.089885924096507</v>
      </c>
      <c r="H20" s="322">
        <v>85.788643028245772</v>
      </c>
      <c r="I20" s="322">
        <v>88.809593393687791</v>
      </c>
      <c r="J20" s="322">
        <v>86.082051666106537</v>
      </c>
      <c r="K20" s="322">
        <v>103.73834825168028</v>
      </c>
      <c r="L20" s="322">
        <v>91.429553795423232</v>
      </c>
      <c r="M20" s="322">
        <v>85.424612326032729</v>
      </c>
      <c r="N20" s="322">
        <v>96.98850584485065</v>
      </c>
      <c r="O20" s="322">
        <v>100.31299156542543</v>
      </c>
      <c r="P20" s="322">
        <v>94.194831642681876</v>
      </c>
      <c r="Q20" s="322">
        <v>115.10871269515484</v>
      </c>
      <c r="R20" s="322">
        <v>96.363108977404508</v>
      </c>
      <c r="S20" s="322">
        <v>93.879919186019322</v>
      </c>
      <c r="T20" s="322">
        <v>102.14905865267269</v>
      </c>
      <c r="U20" s="322">
        <v>50.640047055049166</v>
      </c>
      <c r="V20" s="322">
        <v>48.852236012880049</v>
      </c>
      <c r="W20" s="322">
        <v>51.716454586435447</v>
      </c>
      <c r="X20" s="322">
        <v>90.63446015925247</v>
      </c>
      <c r="Y20" s="322">
        <v>71.330148089977797</v>
      </c>
      <c r="Z20" s="322">
        <v>86.466264219173283</v>
      </c>
      <c r="AA20" s="322">
        <v>62.437201279907747</v>
      </c>
      <c r="AB20" s="322">
        <v>105.79024382758965</v>
      </c>
      <c r="AC20" s="322">
        <v>103.13572665817586</v>
      </c>
      <c r="AD20" s="322">
        <v>64.500249691319539</v>
      </c>
      <c r="AE20" s="322">
        <v>107.2090527365682</v>
      </c>
      <c r="AF20" s="322">
        <v>111.29911440291565</v>
      </c>
      <c r="AG20" s="322">
        <v>99.997284905427279</v>
      </c>
      <c r="AH20" s="322">
        <v>106.34174258629895</v>
      </c>
      <c r="AI20" s="322">
        <v>103.9677239705494</v>
      </c>
      <c r="AJ20" s="322">
        <v>96.035553424849923</v>
      </c>
      <c r="AL20" s="322" t="s">
        <v>924</v>
      </c>
      <c r="AM20" s="322">
        <v>76.27219812228418</v>
      </c>
      <c r="AN20" s="322">
        <v>91.932472314864626</v>
      </c>
      <c r="AO20" s="322">
        <v>89.327367906134228</v>
      </c>
      <c r="AP20" s="322">
        <v>0</v>
      </c>
      <c r="AQ20" s="322">
        <v>91.961135260917629</v>
      </c>
      <c r="AR20" s="322">
        <v>99.950343813614992</v>
      </c>
      <c r="AS20" s="322">
        <v>0</v>
      </c>
      <c r="AT20" s="322">
        <v>0</v>
      </c>
      <c r="AU20" s="322">
        <v>0</v>
      </c>
      <c r="AV20" s="322">
        <v>103.73834825168028</v>
      </c>
      <c r="AW20" s="322">
        <v>116.56392891297395</v>
      </c>
      <c r="AX20" s="322">
        <v>86.518518518518519</v>
      </c>
      <c r="AY20" s="322">
        <v>172.07732398710735</v>
      </c>
      <c r="AZ20" s="322">
        <v>91.857582352067169</v>
      </c>
      <c r="BA20" s="322">
        <v>0</v>
      </c>
      <c r="BB20" s="322">
        <v>91.857582352067169</v>
      </c>
      <c r="BC20" s="322">
        <v>104.81989008711609</v>
      </c>
      <c r="BD20" s="322">
        <v>108.98153116790151</v>
      </c>
      <c r="BE20" s="322">
        <v>102.14905865267268</v>
      </c>
      <c r="BF20" s="322">
        <v>52.276378529106175</v>
      </c>
      <c r="BG20" s="322">
        <v>0</v>
      </c>
      <c r="BH20" s="322">
        <v>51.716454586435454</v>
      </c>
      <c r="BI20" s="322">
        <v>90.63446015925247</v>
      </c>
      <c r="BJ20" s="322">
        <v>78.748638842800318</v>
      </c>
      <c r="BK20" s="322">
        <v>83.637039313038571</v>
      </c>
      <c r="BL20" s="322">
        <v>59.947422538085924</v>
      </c>
      <c r="BM20" s="322">
        <v>105.79024382758963</v>
      </c>
      <c r="BN20" s="322">
        <v>99.122056479347265</v>
      </c>
      <c r="BO20" s="322">
        <v>82.295935237745738</v>
      </c>
      <c r="BP20" s="322">
        <v>0</v>
      </c>
      <c r="BQ20" s="322">
        <v>0</v>
      </c>
      <c r="BR20" s="322">
        <v>0</v>
      </c>
      <c r="BS20" s="322">
        <v>0</v>
      </c>
      <c r="BT20" s="322">
        <v>0</v>
      </c>
      <c r="BU20" s="322">
        <v>0</v>
      </c>
      <c r="BW20" s="322" t="s">
        <v>242</v>
      </c>
      <c r="BX20" s="322">
        <v>84.99897471502419</v>
      </c>
      <c r="BY20" s="322">
        <v>83.149067806722044</v>
      </c>
      <c r="BZ20" s="322">
        <v>81.026083553358674</v>
      </c>
      <c r="CA20" s="322">
        <v>80.978626884883298</v>
      </c>
      <c r="CB20" s="322">
        <v>84.174114912049916</v>
      </c>
      <c r="CC20" s="322">
        <v>80.773070572428239</v>
      </c>
      <c r="CD20" s="322">
        <v>85.788643028245772</v>
      </c>
      <c r="CE20" s="322">
        <v>88.809593393687791</v>
      </c>
      <c r="CF20" s="322">
        <v>86.082051666106551</v>
      </c>
      <c r="CG20" s="322">
        <v>0</v>
      </c>
      <c r="CH20" s="322">
        <v>89.886563238528211</v>
      </c>
      <c r="CI20" s="322">
        <v>85.28458158577466</v>
      </c>
      <c r="CJ20" s="322">
        <v>93.717730130943352</v>
      </c>
      <c r="CK20" s="322">
        <v>100.70221568547001</v>
      </c>
      <c r="CL20" s="322">
        <v>94.194831642681876</v>
      </c>
      <c r="CM20" s="322">
        <v>118.9156453750568</v>
      </c>
      <c r="CN20" s="322">
        <v>87.128269168807051</v>
      </c>
      <c r="CO20" s="322">
        <v>87.128269168807051</v>
      </c>
      <c r="CP20" s="322">
        <v>0</v>
      </c>
      <c r="CQ20" s="322">
        <v>48.852236012880049</v>
      </c>
      <c r="CR20" s="322">
        <v>48.852236012880049</v>
      </c>
      <c r="CS20" s="322">
        <v>0</v>
      </c>
      <c r="CT20" s="322">
        <v>0</v>
      </c>
      <c r="CU20" s="322">
        <v>63.992070919515193</v>
      </c>
      <c r="CV20" s="322">
        <v>90.847832251376261</v>
      </c>
      <c r="CW20" s="322">
        <v>84.311290671831287</v>
      </c>
      <c r="CX20" s="322">
        <v>0</v>
      </c>
      <c r="CY20" s="322">
        <v>108.83022459245728</v>
      </c>
      <c r="CZ20" s="322">
        <v>52.671091827290432</v>
      </c>
      <c r="DA20" s="322">
        <v>107.20905273656818</v>
      </c>
      <c r="DB20" s="322">
        <v>111.29911440291565</v>
      </c>
      <c r="DC20" s="322">
        <v>99.997284905427279</v>
      </c>
      <c r="DD20" s="322">
        <v>106.34174258629891</v>
      </c>
      <c r="DE20" s="322">
        <v>103.96772397054939</v>
      </c>
      <c r="DF20" s="322">
        <v>96.035553424849923</v>
      </c>
    </row>
    <row r="21" spans="1:110" hidden="1" outlineLevel="1" x14ac:dyDescent="0.2">
      <c r="A21" s="322" t="str">
        <f t="shared" si="0"/>
        <v>2000 Q3</v>
      </c>
      <c r="B21" s="322">
        <v>82.904677173862041</v>
      </c>
      <c r="C21" s="322">
        <v>85.039172934327269</v>
      </c>
      <c r="D21" s="322">
        <v>84.978786338373823</v>
      </c>
      <c r="E21" s="322">
        <v>79.639867745741682</v>
      </c>
      <c r="F21" s="322">
        <v>88.022872983131094</v>
      </c>
      <c r="G21" s="322">
        <v>88.843131002013067</v>
      </c>
      <c r="H21" s="322">
        <v>86.086051030481826</v>
      </c>
      <c r="I21" s="322">
        <v>89.685915304657343</v>
      </c>
      <c r="J21" s="322">
        <v>84.908553668685329</v>
      </c>
      <c r="K21" s="322">
        <v>100.50096919305419</v>
      </c>
      <c r="L21" s="322">
        <v>92.635988413033544</v>
      </c>
      <c r="M21" s="322">
        <v>84.518718152221751</v>
      </c>
      <c r="N21" s="322">
        <v>100.10099619647509</v>
      </c>
      <c r="O21" s="322">
        <v>96.798493238372103</v>
      </c>
      <c r="P21" s="322">
        <v>94.398845121645422</v>
      </c>
      <c r="Q21" s="322">
        <v>102.77586978443762</v>
      </c>
      <c r="R21" s="322">
        <v>94.246851916722633</v>
      </c>
      <c r="S21" s="322">
        <v>90.924154263654756</v>
      </c>
      <c r="T21" s="322">
        <v>102.09981530124506</v>
      </c>
      <c r="U21" s="322">
        <v>50.766966100364527</v>
      </c>
      <c r="V21" s="322">
        <v>49.142943707384859</v>
      </c>
      <c r="W21" s="322">
        <v>51.716454586435447</v>
      </c>
      <c r="X21" s="322">
        <v>90.63446015925247</v>
      </c>
      <c r="Y21" s="322">
        <v>75.240469665073761</v>
      </c>
      <c r="Z21" s="322">
        <v>86.567914667729838</v>
      </c>
      <c r="AA21" s="322">
        <v>92.973926962695572</v>
      </c>
      <c r="AB21" s="322">
        <v>103.00132322126179</v>
      </c>
      <c r="AC21" s="322">
        <v>102.06634150566025</v>
      </c>
      <c r="AD21" s="322">
        <v>64.096900696792446</v>
      </c>
      <c r="AE21" s="322">
        <v>104.83600823476344</v>
      </c>
      <c r="AF21" s="322">
        <v>108.05203074722803</v>
      </c>
      <c r="AG21" s="322">
        <v>99.997284905427279</v>
      </c>
      <c r="AH21" s="322">
        <v>106.4066002331181</v>
      </c>
      <c r="AI21" s="322">
        <v>102.57944539886408</v>
      </c>
      <c r="AJ21" s="322">
        <v>95.721828404600942</v>
      </c>
      <c r="AL21" s="322" t="s">
        <v>925</v>
      </c>
      <c r="AM21" s="322">
        <v>79.094493578147549</v>
      </c>
      <c r="AN21" s="322">
        <v>91.55207967059593</v>
      </c>
      <c r="AO21" s="322">
        <v>88.501991689688637</v>
      </c>
      <c r="AP21" s="322">
        <v>0</v>
      </c>
      <c r="AQ21" s="322">
        <v>92.490630820483375</v>
      </c>
      <c r="AR21" s="322">
        <v>99.778655700033568</v>
      </c>
      <c r="AS21" s="322">
        <v>0</v>
      </c>
      <c r="AT21" s="322">
        <v>0</v>
      </c>
      <c r="AU21" s="322">
        <v>0</v>
      </c>
      <c r="AV21" s="322">
        <v>100.50096919305419</v>
      </c>
      <c r="AW21" s="322">
        <v>122.85581263306788</v>
      </c>
      <c r="AX21" s="322">
        <v>87.407407407407405</v>
      </c>
      <c r="AY21" s="322">
        <v>210.91530040982033</v>
      </c>
      <c r="AZ21" s="322">
        <v>91.857582352067169</v>
      </c>
      <c r="BA21" s="322">
        <v>0</v>
      </c>
      <c r="BB21" s="322">
        <v>91.857582352067169</v>
      </c>
      <c r="BC21" s="322">
        <v>104.79241669760108</v>
      </c>
      <c r="BD21" s="322">
        <v>108.98153105949113</v>
      </c>
      <c r="BE21" s="322">
        <v>102.09981530124504</v>
      </c>
      <c r="BF21" s="322">
        <v>52.276378529106175</v>
      </c>
      <c r="BG21" s="322">
        <v>0</v>
      </c>
      <c r="BH21" s="322">
        <v>51.716454586435454</v>
      </c>
      <c r="BI21" s="322">
        <v>90.63446015925247</v>
      </c>
      <c r="BJ21" s="322">
        <v>86.871329854921726</v>
      </c>
      <c r="BK21" s="322">
        <v>86.127005375248061</v>
      </c>
      <c r="BL21" s="322">
        <v>94.849511451917465</v>
      </c>
      <c r="BM21" s="322">
        <v>103.0013232212618</v>
      </c>
      <c r="BN21" s="322">
        <v>99.122056479347265</v>
      </c>
      <c r="BO21" s="322">
        <v>82.437430556349526</v>
      </c>
      <c r="BP21" s="322">
        <v>0</v>
      </c>
      <c r="BQ21" s="322">
        <v>0</v>
      </c>
      <c r="BR21" s="322">
        <v>0</v>
      </c>
      <c r="BS21" s="322">
        <v>0</v>
      </c>
      <c r="BT21" s="322">
        <v>0</v>
      </c>
      <c r="BU21" s="322">
        <v>0</v>
      </c>
      <c r="BW21" s="322" t="s">
        <v>243</v>
      </c>
      <c r="BX21" s="322">
        <v>84.47286660340248</v>
      </c>
      <c r="BY21" s="322">
        <v>83.510495466514186</v>
      </c>
      <c r="BZ21" s="322">
        <v>83.942492355267618</v>
      </c>
      <c r="CA21" s="322">
        <v>79.639867745741682</v>
      </c>
      <c r="CB21" s="322">
        <v>86.375769862970898</v>
      </c>
      <c r="CC21" s="322">
        <v>82.115099148829998</v>
      </c>
      <c r="CD21" s="322">
        <v>86.086051030481826</v>
      </c>
      <c r="CE21" s="322">
        <v>89.685915304657343</v>
      </c>
      <c r="CF21" s="322">
        <v>84.908553668685343</v>
      </c>
      <c r="CG21" s="322">
        <v>0</v>
      </c>
      <c r="CH21" s="322">
        <v>90.704886281031449</v>
      </c>
      <c r="CI21" s="322">
        <v>84.147611516692947</v>
      </c>
      <c r="CJ21" s="322">
        <v>96.156301212480159</v>
      </c>
      <c r="CK21" s="322">
        <v>97.040219917149813</v>
      </c>
      <c r="CL21" s="322">
        <v>94.398845121645394</v>
      </c>
      <c r="CM21" s="322">
        <v>104.59805200732302</v>
      </c>
      <c r="CN21" s="322">
        <v>82.776664058194157</v>
      </c>
      <c r="CO21" s="322">
        <v>82.776664058194157</v>
      </c>
      <c r="CP21" s="322">
        <v>0</v>
      </c>
      <c r="CQ21" s="322">
        <v>49.142943707384859</v>
      </c>
      <c r="CR21" s="322">
        <v>49.142943707384859</v>
      </c>
      <c r="CS21" s="322">
        <v>0</v>
      </c>
      <c r="CT21" s="322">
        <v>0</v>
      </c>
      <c r="CU21" s="322">
        <v>62.900929990522179</v>
      </c>
      <c r="CV21" s="322">
        <v>88.267497012555637</v>
      </c>
      <c r="CW21" s="322">
        <v>83.573955663000191</v>
      </c>
      <c r="CX21" s="322">
        <v>0</v>
      </c>
      <c r="CY21" s="322">
        <v>106.35436367260469</v>
      </c>
      <c r="CZ21" s="322">
        <v>51.891057700849053</v>
      </c>
      <c r="DA21" s="322">
        <v>104.83600823476344</v>
      </c>
      <c r="DB21" s="322">
        <v>108.05203074722803</v>
      </c>
      <c r="DC21" s="322">
        <v>99.997284905427279</v>
      </c>
      <c r="DD21" s="322">
        <v>106.40660023311808</v>
      </c>
      <c r="DE21" s="322">
        <v>102.57944539886407</v>
      </c>
      <c r="DF21" s="322">
        <v>95.721828404600942</v>
      </c>
    </row>
    <row r="22" spans="1:110" hidden="1" outlineLevel="1" x14ac:dyDescent="0.2">
      <c r="A22" s="322" t="str">
        <f t="shared" si="0"/>
        <v>2000 Q4</v>
      </c>
      <c r="B22" s="322">
        <v>83.532211213764683</v>
      </c>
      <c r="C22" s="322">
        <v>85.306085389229736</v>
      </c>
      <c r="D22" s="322">
        <v>83.663746535145492</v>
      </c>
      <c r="E22" s="322">
        <v>80.415888006472613</v>
      </c>
      <c r="F22" s="322">
        <v>88.310583508704866</v>
      </c>
      <c r="G22" s="322">
        <v>89.309591036118462</v>
      </c>
      <c r="H22" s="322">
        <v>86.614553124478576</v>
      </c>
      <c r="I22" s="322">
        <v>91.37744297903879</v>
      </c>
      <c r="J22" s="322">
        <v>86.078773163818099</v>
      </c>
      <c r="K22" s="322">
        <v>100.72925446813744</v>
      </c>
      <c r="L22" s="322">
        <v>93.325493595830849</v>
      </c>
      <c r="M22" s="322">
        <v>85.913128525782156</v>
      </c>
      <c r="N22" s="322">
        <v>100.13832398095531</v>
      </c>
      <c r="O22" s="322">
        <v>97.834265186381742</v>
      </c>
      <c r="P22" s="322">
        <v>95.23397746763186</v>
      </c>
      <c r="Q22" s="322">
        <v>104.26031841091454</v>
      </c>
      <c r="R22" s="322">
        <v>94.938747073699872</v>
      </c>
      <c r="S22" s="322">
        <v>91.486767775056421</v>
      </c>
      <c r="T22" s="322">
        <v>103.08301696319866</v>
      </c>
      <c r="U22" s="322">
        <v>51.098818883885095</v>
      </c>
      <c r="V22" s="322">
        <v>49.813278268812759</v>
      </c>
      <c r="W22" s="322">
        <v>51.953080680458974</v>
      </c>
      <c r="X22" s="322">
        <v>90.63446015925247</v>
      </c>
      <c r="Y22" s="322">
        <v>76.298741018301129</v>
      </c>
      <c r="Z22" s="322">
        <v>88.148008210310138</v>
      </c>
      <c r="AA22" s="322">
        <v>93.070687450834228</v>
      </c>
      <c r="AB22" s="322">
        <v>104.06289308132777</v>
      </c>
      <c r="AC22" s="322">
        <v>102.70203223416773</v>
      </c>
      <c r="AD22" s="322">
        <v>65.281772568447167</v>
      </c>
      <c r="AE22" s="322">
        <v>105.90302092526068</v>
      </c>
      <c r="AF22" s="322">
        <v>109.21502057631484</v>
      </c>
      <c r="AG22" s="322">
        <v>100.64723519398271</v>
      </c>
      <c r="AH22" s="322">
        <v>107.41785611030427</v>
      </c>
      <c r="AI22" s="322">
        <v>103.33938445282536</v>
      </c>
      <c r="AJ22" s="322">
        <v>96.175659150023037</v>
      </c>
      <c r="AL22" s="322" t="s">
        <v>926</v>
      </c>
      <c r="AM22" s="322">
        <v>79.662528341285253</v>
      </c>
      <c r="AN22" s="322">
        <v>92.285453714388836</v>
      </c>
      <c r="AO22" s="322">
        <v>90.105794010198721</v>
      </c>
      <c r="AP22" s="322">
        <v>0</v>
      </c>
      <c r="AQ22" s="322">
        <v>92.713277413077407</v>
      </c>
      <c r="AR22" s="322">
        <v>99.676247419538726</v>
      </c>
      <c r="AS22" s="322">
        <v>0</v>
      </c>
      <c r="AT22" s="322">
        <v>0</v>
      </c>
      <c r="AU22" s="322">
        <v>0</v>
      </c>
      <c r="AV22" s="322">
        <v>100.72925446813743</v>
      </c>
      <c r="AW22" s="322">
        <v>122.65212587867295</v>
      </c>
      <c r="AX22" s="322">
        <v>87.407407407407405</v>
      </c>
      <c r="AY22" s="322">
        <v>210.46069568449724</v>
      </c>
      <c r="AZ22" s="322">
        <v>92.932725197118543</v>
      </c>
      <c r="BA22" s="322">
        <v>0</v>
      </c>
      <c r="BB22" s="322">
        <v>92.932725197118543</v>
      </c>
      <c r="BC22" s="322">
        <v>105.67142322337432</v>
      </c>
      <c r="BD22" s="322">
        <v>109.75324074601298</v>
      </c>
      <c r="BE22" s="322">
        <v>103.08301696319865</v>
      </c>
      <c r="BF22" s="322">
        <v>52.475951757256929</v>
      </c>
      <c r="BG22" s="322">
        <v>0</v>
      </c>
      <c r="BH22" s="322">
        <v>51.953080680458974</v>
      </c>
      <c r="BI22" s="322">
        <v>90.63446015925247</v>
      </c>
      <c r="BJ22" s="322">
        <v>87.570036820629767</v>
      </c>
      <c r="BK22" s="322">
        <v>88.399532132985129</v>
      </c>
      <c r="BL22" s="322">
        <v>94.849511451917465</v>
      </c>
      <c r="BM22" s="322">
        <v>104.06289308132779</v>
      </c>
      <c r="BN22" s="322">
        <v>99.999999998664521</v>
      </c>
      <c r="BO22" s="322">
        <v>82.868341564121479</v>
      </c>
      <c r="BP22" s="322">
        <v>0</v>
      </c>
      <c r="BQ22" s="322">
        <v>0</v>
      </c>
      <c r="BR22" s="322">
        <v>0</v>
      </c>
      <c r="BS22" s="322">
        <v>0</v>
      </c>
      <c r="BT22" s="322">
        <v>0</v>
      </c>
      <c r="BU22" s="322">
        <v>0</v>
      </c>
      <c r="BW22" s="322" t="s">
        <v>244</v>
      </c>
      <c r="BX22" s="322">
        <v>85.115417308010493</v>
      </c>
      <c r="BY22" s="322">
        <v>83.667488329001131</v>
      </c>
      <c r="BZ22" s="322">
        <v>81.225261313100489</v>
      </c>
      <c r="CA22" s="322">
        <v>80.415888006472599</v>
      </c>
      <c r="CB22" s="322">
        <v>86.685647734579817</v>
      </c>
      <c r="CC22" s="322">
        <v>82.949877581132625</v>
      </c>
      <c r="CD22" s="322">
        <v>86.614553124478576</v>
      </c>
      <c r="CE22" s="322">
        <v>91.377442979038761</v>
      </c>
      <c r="CF22" s="322">
        <v>86.078773163818099</v>
      </c>
      <c r="CG22" s="322">
        <v>0</v>
      </c>
      <c r="CH22" s="322">
        <v>91.469412057654509</v>
      </c>
      <c r="CI22" s="322">
        <v>85.72047646746536</v>
      </c>
      <c r="CJ22" s="322">
        <v>96.220013451442227</v>
      </c>
      <c r="CK22" s="322">
        <v>98.077190073901392</v>
      </c>
      <c r="CL22" s="322">
        <v>95.23397746763186</v>
      </c>
      <c r="CM22" s="322">
        <v>106.17370940297778</v>
      </c>
      <c r="CN22" s="322">
        <v>83.250399930267164</v>
      </c>
      <c r="CO22" s="322">
        <v>83.250399930267164</v>
      </c>
      <c r="CP22" s="322">
        <v>0</v>
      </c>
      <c r="CQ22" s="322">
        <v>49.813278268812759</v>
      </c>
      <c r="CR22" s="322">
        <v>49.813278268812759</v>
      </c>
      <c r="CS22" s="322">
        <v>0</v>
      </c>
      <c r="CT22" s="322">
        <v>0</v>
      </c>
      <c r="CU22" s="322">
        <v>64.377765001934321</v>
      </c>
      <c r="CV22" s="322">
        <v>88.873841097128718</v>
      </c>
      <c r="CW22" s="322">
        <v>84.06632609933402</v>
      </c>
      <c r="CX22" s="322">
        <v>0</v>
      </c>
      <c r="CY22" s="322">
        <v>106.68930499567585</v>
      </c>
      <c r="CZ22" s="322">
        <v>53.781189408184026</v>
      </c>
      <c r="DA22" s="322">
        <v>105.90302092526066</v>
      </c>
      <c r="DB22" s="322">
        <v>109.21502057631484</v>
      </c>
      <c r="DC22" s="322">
        <v>100.64723519398271</v>
      </c>
      <c r="DD22" s="322">
        <v>107.41785611030424</v>
      </c>
      <c r="DE22" s="322">
        <v>103.33938445282536</v>
      </c>
      <c r="DF22" s="322">
        <v>96.175659150023037</v>
      </c>
    </row>
    <row r="23" spans="1:110" hidden="1" outlineLevel="1" x14ac:dyDescent="0.2">
      <c r="A23" s="322" t="str">
        <f t="shared" si="0"/>
        <v>2001 Q1</v>
      </c>
      <c r="B23" s="322">
        <v>83.156521023038252</v>
      </c>
      <c r="C23" s="322">
        <v>84.828124902691641</v>
      </c>
      <c r="D23" s="322">
        <v>82.16245464769824</v>
      </c>
      <c r="E23" s="322">
        <v>79.659261676824997</v>
      </c>
      <c r="F23" s="322">
        <v>88.090524612115871</v>
      </c>
      <c r="G23" s="322">
        <v>88.775311745547313</v>
      </c>
      <c r="H23" s="322">
        <v>86.899671962690363</v>
      </c>
      <c r="I23" s="322">
        <v>90.666879356660061</v>
      </c>
      <c r="J23" s="322">
        <v>86.797312115898066</v>
      </c>
      <c r="K23" s="322">
        <v>100.97878296626833</v>
      </c>
      <c r="L23" s="322">
        <v>92.944779813488651</v>
      </c>
      <c r="M23" s="322">
        <v>84.945769318469232</v>
      </c>
      <c r="N23" s="322">
        <v>100.40343479345511</v>
      </c>
      <c r="O23" s="322">
        <v>96.637468262339738</v>
      </c>
      <c r="P23" s="322">
        <v>94.421105830282499</v>
      </c>
      <c r="Q23" s="322">
        <v>102.00582328299863</v>
      </c>
      <c r="R23" s="322">
        <v>94.245447039960652</v>
      </c>
      <c r="S23" s="322">
        <v>90.498782741463742</v>
      </c>
      <c r="T23" s="322">
        <v>103.08301696319866</v>
      </c>
      <c r="U23" s="322">
        <v>50.096136214106892</v>
      </c>
      <c r="V23" s="322">
        <v>50.569819472931094</v>
      </c>
      <c r="W23" s="322">
        <v>50.006369411559078</v>
      </c>
      <c r="X23" s="322">
        <v>90.63446015925247</v>
      </c>
      <c r="Y23" s="322">
        <v>77.392184075252771</v>
      </c>
      <c r="Z23" s="322">
        <v>88.745596843567711</v>
      </c>
      <c r="AA23" s="322">
        <v>93.701652552509557</v>
      </c>
      <c r="AB23" s="322">
        <v>108.61911067179986</v>
      </c>
      <c r="AC23" s="322">
        <v>102.83639599257552</v>
      </c>
      <c r="AD23" s="322">
        <v>66.458070685156073</v>
      </c>
      <c r="AE23" s="322">
        <v>105.4838590426165</v>
      </c>
      <c r="AF23" s="322">
        <v>108.86610451717381</v>
      </c>
      <c r="AG23" s="322">
        <v>101.61503349654781</v>
      </c>
      <c r="AH23" s="322">
        <v>105.86175104526654</v>
      </c>
      <c r="AI23" s="322">
        <v>102.88906475112525</v>
      </c>
      <c r="AJ23" s="322">
        <v>95.046269411694027</v>
      </c>
      <c r="AL23" s="322" t="s">
        <v>927</v>
      </c>
      <c r="AM23" s="322">
        <v>78.821526409800995</v>
      </c>
      <c r="AN23" s="322">
        <v>91.102558507109606</v>
      </c>
      <c r="AO23" s="322">
        <v>89.290059008003055</v>
      </c>
      <c r="AP23" s="322">
        <v>0</v>
      </c>
      <c r="AQ23" s="322">
        <v>91.515632475234</v>
      </c>
      <c r="AR23" s="322">
        <v>95.456081182803956</v>
      </c>
      <c r="AS23" s="322">
        <v>0</v>
      </c>
      <c r="AT23" s="322">
        <v>0</v>
      </c>
      <c r="AU23" s="322">
        <v>0</v>
      </c>
      <c r="AV23" s="322">
        <v>100.97878296626833</v>
      </c>
      <c r="AW23" s="322">
        <v>129.84820212592507</v>
      </c>
      <c r="AX23" s="322">
        <v>87.407407407407405</v>
      </c>
      <c r="AY23" s="322">
        <v>226.52148606580519</v>
      </c>
      <c r="AZ23" s="322">
        <v>92.932725197118543</v>
      </c>
      <c r="BA23" s="322">
        <v>0</v>
      </c>
      <c r="BB23" s="322">
        <v>92.932725197118543</v>
      </c>
      <c r="BC23" s="322">
        <v>105.67142327264374</v>
      </c>
      <c r="BD23" s="322">
        <v>109.75324085443239</v>
      </c>
      <c r="BE23" s="322">
        <v>103.08301696319865</v>
      </c>
      <c r="BF23" s="322">
        <v>51.100156801927263</v>
      </c>
      <c r="BG23" s="322">
        <v>0</v>
      </c>
      <c r="BH23" s="322">
        <v>50.006369411559085</v>
      </c>
      <c r="BI23" s="322">
        <v>90.63446015925247</v>
      </c>
      <c r="BJ23" s="322">
        <v>88.37394269893754</v>
      </c>
      <c r="BK23" s="322">
        <v>88.103115599367243</v>
      </c>
      <c r="BL23" s="322">
        <v>94.849511451917465</v>
      </c>
      <c r="BM23" s="322">
        <v>108.61911067179986</v>
      </c>
      <c r="BN23" s="322">
        <v>99.999999998664521</v>
      </c>
      <c r="BO23" s="322">
        <v>83.765146427092986</v>
      </c>
      <c r="BP23" s="322">
        <v>0</v>
      </c>
      <c r="BQ23" s="322">
        <v>0</v>
      </c>
      <c r="BR23" s="322">
        <v>0</v>
      </c>
      <c r="BS23" s="322">
        <v>0</v>
      </c>
      <c r="BT23" s="322">
        <v>0</v>
      </c>
      <c r="BU23" s="322">
        <v>0</v>
      </c>
      <c r="BW23" s="322" t="s">
        <v>245</v>
      </c>
      <c r="BX23" s="322">
        <v>84.922847478822661</v>
      </c>
      <c r="BY23" s="322">
        <v>83.365850713853661</v>
      </c>
      <c r="BZ23" s="322">
        <v>79.388424717078976</v>
      </c>
      <c r="CA23" s="322">
        <v>79.659261676824997</v>
      </c>
      <c r="CB23" s="322">
        <v>87.15403633454622</v>
      </c>
      <c r="CC23" s="322">
        <v>84.759595653348001</v>
      </c>
      <c r="CD23" s="322">
        <v>86.899671962690363</v>
      </c>
      <c r="CE23" s="322">
        <v>90.666879356660061</v>
      </c>
      <c r="CF23" s="322">
        <v>86.797312115898066</v>
      </c>
      <c r="CG23" s="322">
        <v>0</v>
      </c>
      <c r="CH23" s="322">
        <v>90.633288580538363</v>
      </c>
      <c r="CI23" s="322">
        <v>84.628996823191997</v>
      </c>
      <c r="CJ23" s="322">
        <v>95.622626653971935</v>
      </c>
      <c r="CK23" s="322">
        <v>96.825010726613229</v>
      </c>
      <c r="CL23" s="322">
        <v>94.421105830282485</v>
      </c>
      <c r="CM23" s="322">
        <v>103.55643195760594</v>
      </c>
      <c r="CN23" s="322">
        <v>81.795290820495609</v>
      </c>
      <c r="CO23" s="322">
        <v>81.795290820495609</v>
      </c>
      <c r="CP23" s="322">
        <v>0</v>
      </c>
      <c r="CQ23" s="322">
        <v>50.569819472931087</v>
      </c>
      <c r="CR23" s="322">
        <v>50.569819472931087</v>
      </c>
      <c r="CS23" s="322">
        <v>0</v>
      </c>
      <c r="CT23" s="322">
        <v>0</v>
      </c>
      <c r="CU23" s="322">
        <v>65.582554418560065</v>
      </c>
      <c r="CV23" s="322">
        <v>90.601982181653653</v>
      </c>
      <c r="CW23" s="322">
        <v>88.033624628353024</v>
      </c>
      <c r="CX23" s="322">
        <v>0</v>
      </c>
      <c r="CY23" s="322">
        <v>107.07494929932389</v>
      </c>
      <c r="CZ23" s="322">
        <v>54.870673560054051</v>
      </c>
      <c r="DA23" s="322">
        <v>105.48385904261649</v>
      </c>
      <c r="DB23" s="322">
        <v>108.86610451717381</v>
      </c>
      <c r="DC23" s="322">
        <v>101.61503349654782</v>
      </c>
      <c r="DD23" s="322">
        <v>105.86175104526653</v>
      </c>
      <c r="DE23" s="322">
        <v>102.88906475112525</v>
      </c>
      <c r="DF23" s="322">
        <v>95.046269411694041</v>
      </c>
    </row>
    <row r="24" spans="1:110" hidden="1" outlineLevel="1" x14ac:dyDescent="0.2">
      <c r="A24" s="322" t="str">
        <f t="shared" si="0"/>
        <v>2001 Q2</v>
      </c>
      <c r="B24" s="322">
        <v>82.975088898679573</v>
      </c>
      <c r="C24" s="322">
        <v>84.512027993861494</v>
      </c>
      <c r="D24" s="322">
        <v>79.238961486656905</v>
      </c>
      <c r="E24" s="322">
        <v>80.128949074374518</v>
      </c>
      <c r="F24" s="322">
        <v>88.745510888727665</v>
      </c>
      <c r="G24" s="322">
        <v>89.957403955843532</v>
      </c>
      <c r="H24" s="322">
        <v>87.38865992251489</v>
      </c>
      <c r="I24" s="322">
        <v>89.453773888906895</v>
      </c>
      <c r="J24" s="322">
        <v>86.858274577255614</v>
      </c>
      <c r="K24" s="322">
        <v>106.22679837964904</v>
      </c>
      <c r="L24" s="322">
        <v>93.216324314490919</v>
      </c>
      <c r="M24" s="322">
        <v>83.692207065762474</v>
      </c>
      <c r="N24" s="322">
        <v>102.15984239877464</v>
      </c>
      <c r="O24" s="322">
        <v>96.470882386426766</v>
      </c>
      <c r="P24" s="322">
        <v>94.176799856015236</v>
      </c>
      <c r="Q24" s="322">
        <v>102.05090148829599</v>
      </c>
      <c r="R24" s="322">
        <v>94.629553980827666</v>
      </c>
      <c r="S24" s="322">
        <v>91.046305775804015</v>
      </c>
      <c r="T24" s="322">
        <v>103.09532780105557</v>
      </c>
      <c r="U24" s="322">
        <v>49.431567310279874</v>
      </c>
      <c r="V24" s="322">
        <v>50.955551396399208</v>
      </c>
      <c r="W24" s="322">
        <v>48.90924672330322</v>
      </c>
      <c r="X24" s="322">
        <v>90.63446015925247</v>
      </c>
      <c r="Y24" s="322">
        <v>77.449646912886479</v>
      </c>
      <c r="Z24" s="322">
        <v>89.823901151615701</v>
      </c>
      <c r="AA24" s="322">
        <v>93.65493899648088</v>
      </c>
      <c r="AB24" s="322">
        <v>107.2070043714712</v>
      </c>
      <c r="AC24" s="322">
        <v>102.61066623654376</v>
      </c>
      <c r="AD24" s="322">
        <v>66.472150708453142</v>
      </c>
      <c r="AE24" s="322">
        <v>105.284074965695</v>
      </c>
      <c r="AF24" s="322">
        <v>109.00030129830658</v>
      </c>
      <c r="AG24" s="322">
        <v>106.5816401409715</v>
      </c>
      <c r="AH24" s="322">
        <v>105.86175104526654</v>
      </c>
      <c r="AI24" s="322">
        <v>101.56141905333426</v>
      </c>
      <c r="AJ24" s="322">
        <v>94.006748066152667</v>
      </c>
      <c r="AL24" s="322" t="s">
        <v>928</v>
      </c>
      <c r="AM24" s="322">
        <v>78.894001751214816</v>
      </c>
      <c r="AN24" s="322">
        <v>91.532273157959665</v>
      </c>
      <c r="AO24" s="322">
        <v>89.722724151154353</v>
      </c>
      <c r="AP24" s="322">
        <v>0</v>
      </c>
      <c r="AQ24" s="322">
        <v>90.977106760298426</v>
      </c>
      <c r="AR24" s="322">
        <v>94.865706556488036</v>
      </c>
      <c r="AS24" s="322">
        <v>0</v>
      </c>
      <c r="AT24" s="322">
        <v>0</v>
      </c>
      <c r="AU24" s="322">
        <v>0</v>
      </c>
      <c r="AV24" s="322">
        <v>106.22679837964904</v>
      </c>
      <c r="AW24" s="322">
        <v>142.90603132983719</v>
      </c>
      <c r="AX24" s="322">
        <v>87.407407407407405</v>
      </c>
      <c r="AY24" s="322">
        <v>255.66501518822614</v>
      </c>
      <c r="AZ24" s="322">
        <v>92.932725197118543</v>
      </c>
      <c r="BA24" s="322">
        <v>0</v>
      </c>
      <c r="BB24" s="322">
        <v>92.932725197118543</v>
      </c>
      <c r="BC24" s="322">
        <v>105.67829160770604</v>
      </c>
      <c r="BD24" s="322">
        <v>109.75324085443239</v>
      </c>
      <c r="BE24" s="322">
        <v>103.09532780105555</v>
      </c>
      <c r="BF24" s="322">
        <v>50.041788533272978</v>
      </c>
      <c r="BG24" s="322">
        <v>0</v>
      </c>
      <c r="BH24" s="322">
        <v>48.909246723303227</v>
      </c>
      <c r="BI24" s="322">
        <v>90.63446015925247</v>
      </c>
      <c r="BJ24" s="322">
        <v>88.30588072457796</v>
      </c>
      <c r="BK24" s="322">
        <v>88.103115599367243</v>
      </c>
      <c r="BL24" s="322">
        <v>94.849511451917465</v>
      </c>
      <c r="BM24" s="322">
        <v>107.2070043714712</v>
      </c>
      <c r="BN24" s="322">
        <v>99.999999998664521</v>
      </c>
      <c r="BO24" s="322">
        <v>83.810988865943912</v>
      </c>
      <c r="BP24" s="322">
        <v>0</v>
      </c>
      <c r="BQ24" s="322">
        <v>0</v>
      </c>
      <c r="BR24" s="322">
        <v>0</v>
      </c>
      <c r="BS24" s="322">
        <v>0</v>
      </c>
      <c r="BT24" s="322">
        <v>0</v>
      </c>
      <c r="BU24" s="322">
        <v>0</v>
      </c>
      <c r="BW24" s="322" t="s">
        <v>246</v>
      </c>
      <c r="BX24" s="322">
        <v>84.653765546612235</v>
      </c>
      <c r="BY24" s="322">
        <v>82.878084187383465</v>
      </c>
      <c r="BZ24" s="322">
        <v>74.960584958492305</v>
      </c>
      <c r="CA24" s="322">
        <v>80.128949074374532</v>
      </c>
      <c r="CB24" s="322">
        <v>88.6922761819512</v>
      </c>
      <c r="CC24" s="322">
        <v>87.05848095774401</v>
      </c>
      <c r="CD24" s="322">
        <v>87.38865992251489</v>
      </c>
      <c r="CE24" s="322">
        <v>89.453773888906895</v>
      </c>
      <c r="CF24" s="322">
        <v>86.858274577255628</v>
      </c>
      <c r="CG24" s="322">
        <v>0</v>
      </c>
      <c r="CH24" s="322">
        <v>90.153531647756338</v>
      </c>
      <c r="CI24" s="322">
        <v>83.214845909270949</v>
      </c>
      <c r="CJ24" s="322">
        <v>95.943099088847035</v>
      </c>
      <c r="CK24" s="322">
        <v>96.651688284976942</v>
      </c>
      <c r="CL24" s="322">
        <v>94.176799856015222</v>
      </c>
      <c r="CM24" s="322">
        <v>103.60768410883333</v>
      </c>
      <c r="CN24" s="322">
        <v>82.595121348506893</v>
      </c>
      <c r="CO24" s="322">
        <v>82.595121348506893</v>
      </c>
      <c r="CP24" s="322">
        <v>0</v>
      </c>
      <c r="CQ24" s="322">
        <v>50.955551396399208</v>
      </c>
      <c r="CR24" s="322">
        <v>50.955551396399208</v>
      </c>
      <c r="CS24" s="322">
        <v>0</v>
      </c>
      <c r="CT24" s="322">
        <v>0</v>
      </c>
      <c r="CU24" s="322">
        <v>65.754988460799964</v>
      </c>
      <c r="CV24" s="322">
        <v>93.015226191220691</v>
      </c>
      <c r="CW24" s="322">
        <v>87.603967906913567</v>
      </c>
      <c r="CX24" s="322">
        <v>0</v>
      </c>
      <c r="CY24" s="322">
        <v>106.51612241816645</v>
      </c>
      <c r="CZ24" s="322">
        <v>54.808899457304861</v>
      </c>
      <c r="DA24" s="322">
        <v>105.28407496569498</v>
      </c>
      <c r="DB24" s="322">
        <v>109.00030129830658</v>
      </c>
      <c r="DC24" s="322">
        <v>106.5816401409715</v>
      </c>
      <c r="DD24" s="322">
        <v>105.86175104526653</v>
      </c>
      <c r="DE24" s="322">
        <v>101.56141905333425</v>
      </c>
      <c r="DF24" s="322">
        <v>94.006748066152667</v>
      </c>
    </row>
    <row r="25" spans="1:110" hidden="1" outlineLevel="1" x14ac:dyDescent="0.2">
      <c r="A25" s="322" t="str">
        <f t="shared" si="0"/>
        <v>2001 Q3</v>
      </c>
      <c r="B25" s="322">
        <v>82.839413556066916</v>
      </c>
      <c r="C25" s="322">
        <v>84.693287140073878</v>
      </c>
      <c r="D25" s="322">
        <v>80.492844164669947</v>
      </c>
      <c r="E25" s="322">
        <v>79.679136508748925</v>
      </c>
      <c r="F25" s="322">
        <v>88.619696619800195</v>
      </c>
      <c r="G25" s="322">
        <v>88.580202366477479</v>
      </c>
      <c r="H25" s="322">
        <v>80.851168966599928</v>
      </c>
      <c r="I25" s="322">
        <v>92.408838021384952</v>
      </c>
      <c r="J25" s="322">
        <v>88.246800517448406</v>
      </c>
      <c r="K25" s="322">
        <v>104.93621684588449</v>
      </c>
      <c r="L25" s="322">
        <v>94.675913171110281</v>
      </c>
      <c r="M25" s="322">
        <v>84.824680101115476</v>
      </c>
      <c r="N25" s="322">
        <v>103.78403605080307</v>
      </c>
      <c r="O25" s="322">
        <v>96.510177341502924</v>
      </c>
      <c r="P25" s="322">
        <v>94.368752640002498</v>
      </c>
      <c r="Q25" s="322">
        <v>101.71641481209997</v>
      </c>
      <c r="R25" s="322">
        <v>93.360535386361121</v>
      </c>
      <c r="S25" s="322">
        <v>89.215111371909472</v>
      </c>
      <c r="T25" s="322">
        <v>103.09532780105557</v>
      </c>
      <c r="U25" s="322">
        <v>50.064828485453475</v>
      </c>
      <c r="V25" s="322">
        <v>53.514991598169935</v>
      </c>
      <c r="W25" s="322">
        <v>48.90924672330322</v>
      </c>
      <c r="X25" s="322">
        <v>90.63446015925247</v>
      </c>
      <c r="Y25" s="322">
        <v>78.363697533341707</v>
      </c>
      <c r="Z25" s="322">
        <v>93.87542367068049</v>
      </c>
      <c r="AA25" s="322">
        <v>92.320310930042652</v>
      </c>
      <c r="AB25" s="322">
        <v>96.904369395202693</v>
      </c>
      <c r="AC25" s="322">
        <v>103.91606694527975</v>
      </c>
      <c r="AD25" s="322">
        <v>67.960945560654466</v>
      </c>
      <c r="AE25" s="322">
        <v>101.25929088162074</v>
      </c>
      <c r="AF25" s="322">
        <v>104.24169366512618</v>
      </c>
      <c r="AG25" s="322">
        <v>101.44353741274028</v>
      </c>
      <c r="AH25" s="322">
        <v>102.04987543880034</v>
      </c>
      <c r="AI25" s="322">
        <v>98.085084886504248</v>
      </c>
      <c r="AJ25" s="322">
        <v>93.292461583123213</v>
      </c>
      <c r="AL25" s="322" t="s">
        <v>929</v>
      </c>
      <c r="AM25" s="322">
        <v>78.6548032256037</v>
      </c>
      <c r="AN25" s="322">
        <v>91.63261969927926</v>
      </c>
      <c r="AO25" s="322">
        <v>93.213830706024055</v>
      </c>
      <c r="AP25" s="322">
        <v>0</v>
      </c>
      <c r="AQ25" s="322">
        <v>90.195726702238133</v>
      </c>
      <c r="AR25" s="322">
        <v>88.269754839382912</v>
      </c>
      <c r="AS25" s="322">
        <v>0</v>
      </c>
      <c r="AT25" s="322">
        <v>0</v>
      </c>
      <c r="AU25" s="322">
        <v>0</v>
      </c>
      <c r="AV25" s="322">
        <v>104.93621684588449</v>
      </c>
      <c r="AW25" s="322">
        <v>140.53473178992587</v>
      </c>
      <c r="AX25" s="322">
        <v>87.333333333333329</v>
      </c>
      <c r="AY25" s="322">
        <v>250.49289625187268</v>
      </c>
      <c r="AZ25" s="322">
        <v>92.932725197118543</v>
      </c>
      <c r="BA25" s="322">
        <v>0</v>
      </c>
      <c r="BB25" s="322">
        <v>92.932725197118543</v>
      </c>
      <c r="BC25" s="322">
        <v>105.67829160770604</v>
      </c>
      <c r="BD25" s="322">
        <v>109.75324085443239</v>
      </c>
      <c r="BE25" s="322">
        <v>103.09532780105555</v>
      </c>
      <c r="BF25" s="322">
        <v>50.041788533272978</v>
      </c>
      <c r="BG25" s="322">
        <v>0</v>
      </c>
      <c r="BH25" s="322">
        <v>48.909246723303227</v>
      </c>
      <c r="BI25" s="322">
        <v>90.63446015925247</v>
      </c>
      <c r="BJ25" s="322">
        <v>87.519850664917072</v>
      </c>
      <c r="BK25" s="322">
        <v>91.753746310434138</v>
      </c>
      <c r="BL25" s="322">
        <v>92.019307285438259</v>
      </c>
      <c r="BM25" s="322">
        <v>96.904369395202693</v>
      </c>
      <c r="BN25" s="322">
        <v>99.999999998664521</v>
      </c>
      <c r="BO25" s="322">
        <v>83.810988865943912</v>
      </c>
      <c r="BP25" s="322">
        <v>0</v>
      </c>
      <c r="BQ25" s="322">
        <v>0</v>
      </c>
      <c r="BR25" s="322">
        <v>0</v>
      </c>
      <c r="BS25" s="322">
        <v>0</v>
      </c>
      <c r="BT25" s="322">
        <v>0</v>
      </c>
      <c r="BU25" s="322">
        <v>0</v>
      </c>
      <c r="BW25" s="322" t="s">
        <v>247</v>
      </c>
      <c r="BX25" s="322">
        <v>84.528252493679048</v>
      </c>
      <c r="BY25" s="322">
        <v>83.024945858606287</v>
      </c>
      <c r="BZ25" s="322">
        <v>75.276895223020389</v>
      </c>
      <c r="CA25" s="322">
        <v>79.679136508748925</v>
      </c>
      <c r="CB25" s="322">
        <v>88.917061665793923</v>
      </c>
      <c r="CC25" s="322">
        <v>88.927876536361993</v>
      </c>
      <c r="CD25" s="322">
        <v>80.851168966599928</v>
      </c>
      <c r="CE25" s="322">
        <v>92.408838021384966</v>
      </c>
      <c r="CF25" s="322">
        <v>88.24680051744842</v>
      </c>
      <c r="CG25" s="322">
        <v>0</v>
      </c>
      <c r="CH25" s="322">
        <v>91.909458283265465</v>
      </c>
      <c r="CI25" s="322">
        <v>84.502096563008735</v>
      </c>
      <c r="CJ25" s="322">
        <v>98.105795080672365</v>
      </c>
      <c r="CK25" s="322">
        <v>96.69065118369619</v>
      </c>
      <c r="CL25" s="322">
        <v>94.368752640002498</v>
      </c>
      <c r="CM25" s="322">
        <v>103.18658655678203</v>
      </c>
      <c r="CN25" s="322">
        <v>79.88732409357894</v>
      </c>
      <c r="CO25" s="322">
        <v>79.88732409357894</v>
      </c>
      <c r="CP25" s="322">
        <v>0</v>
      </c>
      <c r="CQ25" s="322">
        <v>53.514991598169935</v>
      </c>
      <c r="CR25" s="322">
        <v>53.514991598169935</v>
      </c>
      <c r="CS25" s="322">
        <v>0</v>
      </c>
      <c r="CT25" s="322">
        <v>0</v>
      </c>
      <c r="CU25" s="322">
        <v>68.647894897598022</v>
      </c>
      <c r="CV25" s="322">
        <v>97.081345949228862</v>
      </c>
      <c r="CW25" s="322">
        <v>95.542923105216573</v>
      </c>
      <c r="CX25" s="322">
        <v>0</v>
      </c>
      <c r="CY25" s="322">
        <v>109.26213791004776</v>
      </c>
      <c r="CZ25" s="322">
        <v>57.278181668269632</v>
      </c>
      <c r="DA25" s="322">
        <v>101.25929088162074</v>
      </c>
      <c r="DB25" s="322">
        <v>104.24169366512618</v>
      </c>
      <c r="DC25" s="322">
        <v>101.44353741274028</v>
      </c>
      <c r="DD25" s="322">
        <v>102.04987543880033</v>
      </c>
      <c r="DE25" s="322">
        <v>98.085084886504248</v>
      </c>
      <c r="DF25" s="322">
        <v>93.292461583123213</v>
      </c>
    </row>
    <row r="26" spans="1:110" hidden="1" outlineLevel="1" x14ac:dyDescent="0.2">
      <c r="A26" s="322" t="str">
        <f t="shared" si="0"/>
        <v>2001 Q4</v>
      </c>
      <c r="B26" s="322">
        <v>83.028130965180935</v>
      </c>
      <c r="C26" s="322">
        <v>85.072581572627215</v>
      </c>
      <c r="D26" s="322">
        <v>81.515978711258072</v>
      </c>
      <c r="E26" s="322">
        <v>81.038484703467361</v>
      </c>
      <c r="F26" s="322">
        <v>89.322039305718747</v>
      </c>
      <c r="G26" s="322">
        <v>87.343249181665044</v>
      </c>
      <c r="H26" s="322">
        <v>80.583821624645879</v>
      </c>
      <c r="I26" s="322">
        <v>90.200019585854605</v>
      </c>
      <c r="J26" s="322">
        <v>87.329515667259528</v>
      </c>
      <c r="K26" s="322">
        <v>104.54331378026335</v>
      </c>
      <c r="L26" s="322">
        <v>91.483546475889128</v>
      </c>
      <c r="M26" s="322">
        <v>83.515510736496239</v>
      </c>
      <c r="N26" s="322">
        <v>98.768808324480503</v>
      </c>
      <c r="O26" s="322">
        <v>96.065789740358596</v>
      </c>
      <c r="P26" s="322">
        <v>93.455827670571281</v>
      </c>
      <c r="Q26" s="322">
        <v>102.40852331666137</v>
      </c>
      <c r="R26" s="322">
        <v>93.197024170702107</v>
      </c>
      <c r="S26" s="322">
        <v>88.98439631952418</v>
      </c>
      <c r="T26" s="322">
        <v>103.09532780105557</v>
      </c>
      <c r="U26" s="322">
        <v>51.282195343791017</v>
      </c>
      <c r="V26" s="322">
        <v>54.189488097580075</v>
      </c>
      <c r="W26" s="322">
        <v>50.855957992203116</v>
      </c>
      <c r="X26" s="322">
        <v>89.71943615198326</v>
      </c>
      <c r="Y26" s="322">
        <v>78.830543751020059</v>
      </c>
      <c r="Z26" s="322">
        <v>93.9166632015191</v>
      </c>
      <c r="AA26" s="322">
        <v>93.651959421622109</v>
      </c>
      <c r="AB26" s="322">
        <v>95.564480747457722</v>
      </c>
      <c r="AC26" s="322">
        <v>103.28884212667248</v>
      </c>
      <c r="AD26" s="322">
        <v>68.82934801346255</v>
      </c>
      <c r="AE26" s="322">
        <v>100.74268634013761</v>
      </c>
      <c r="AF26" s="322">
        <v>103.96851283309702</v>
      </c>
      <c r="AG26" s="322">
        <v>99.939682522870982</v>
      </c>
      <c r="AH26" s="322">
        <v>102.78649450321517</v>
      </c>
      <c r="AI26" s="322">
        <v>96.183541444492207</v>
      </c>
      <c r="AJ26" s="322">
        <v>95.272047086575654</v>
      </c>
      <c r="AL26" s="322" t="s">
        <v>930</v>
      </c>
      <c r="AM26" s="322">
        <v>79.142441461488048</v>
      </c>
      <c r="AN26" s="322">
        <v>91.757120154854434</v>
      </c>
      <c r="AO26" s="322">
        <v>92.391212695994255</v>
      </c>
      <c r="AP26" s="322">
        <v>0</v>
      </c>
      <c r="AQ26" s="322">
        <v>91.177543772957563</v>
      </c>
      <c r="AR26" s="322">
        <v>88.410916472313005</v>
      </c>
      <c r="AS26" s="322">
        <v>0</v>
      </c>
      <c r="AT26" s="322">
        <v>0</v>
      </c>
      <c r="AU26" s="322">
        <v>0</v>
      </c>
      <c r="AV26" s="322">
        <v>104.54331378026333</v>
      </c>
      <c r="AW26" s="322">
        <v>120.61222856842734</v>
      </c>
      <c r="AX26" s="322">
        <v>88.888888888888886</v>
      </c>
      <c r="AY26" s="322">
        <v>177.26173937886517</v>
      </c>
      <c r="AZ26" s="322">
        <v>92.932725197118543</v>
      </c>
      <c r="BA26" s="322">
        <v>0</v>
      </c>
      <c r="BB26" s="322">
        <v>92.932725197118543</v>
      </c>
      <c r="BC26" s="322">
        <v>105.62758413756774</v>
      </c>
      <c r="BD26" s="322">
        <v>109.63607315004865</v>
      </c>
      <c r="BE26" s="322">
        <v>103.09532780105555</v>
      </c>
      <c r="BF26" s="322">
        <v>51.058565043968557</v>
      </c>
      <c r="BG26" s="322">
        <v>0</v>
      </c>
      <c r="BH26" s="322">
        <v>50.855957992203116</v>
      </c>
      <c r="BI26" s="322">
        <v>89.71943615198326</v>
      </c>
      <c r="BJ26" s="322">
        <v>87.387150500060315</v>
      </c>
      <c r="BK26" s="322">
        <v>91.685970325072034</v>
      </c>
      <c r="BL26" s="322">
        <v>92.019307285438259</v>
      </c>
      <c r="BM26" s="322">
        <v>95.564480747457708</v>
      </c>
      <c r="BN26" s="322">
        <v>99.999999998664521</v>
      </c>
      <c r="BO26" s="322">
        <v>83.802950791972606</v>
      </c>
      <c r="BP26" s="322">
        <v>0</v>
      </c>
      <c r="BQ26" s="322">
        <v>0</v>
      </c>
      <c r="BR26" s="322">
        <v>0</v>
      </c>
      <c r="BS26" s="322">
        <v>0</v>
      </c>
      <c r="BT26" s="322">
        <v>0</v>
      </c>
      <c r="BU26" s="322">
        <v>0</v>
      </c>
      <c r="BW26" s="322" t="s">
        <v>248</v>
      </c>
      <c r="BX26" s="322">
        <v>84.612042626627954</v>
      </c>
      <c r="BY26" s="322">
        <v>83.503770609814595</v>
      </c>
      <c r="BZ26" s="322">
        <v>77.064601446961419</v>
      </c>
      <c r="CA26" s="322">
        <v>81.038484703467361</v>
      </c>
      <c r="CB26" s="322">
        <v>89.452611050103883</v>
      </c>
      <c r="CC26" s="322">
        <v>86.861512415022773</v>
      </c>
      <c r="CD26" s="322">
        <v>80.583821624645879</v>
      </c>
      <c r="CE26" s="322">
        <v>90.200019585854605</v>
      </c>
      <c r="CF26" s="322">
        <v>87.329515667259528</v>
      </c>
      <c r="CG26" s="322">
        <v>0</v>
      </c>
      <c r="CH26" s="322">
        <v>89.725196434185435</v>
      </c>
      <c r="CI26" s="322">
        <v>82.824494685019644</v>
      </c>
      <c r="CJ26" s="322">
        <v>95.49420124409437</v>
      </c>
      <c r="CK26" s="322">
        <v>96.230692272789341</v>
      </c>
      <c r="CL26" s="322">
        <v>93.455827670571267</v>
      </c>
      <c r="CM26" s="322">
        <v>103.9806521330386</v>
      </c>
      <c r="CN26" s="322">
        <v>79.616073725034582</v>
      </c>
      <c r="CO26" s="322">
        <v>79.616073725034582</v>
      </c>
      <c r="CP26" s="322">
        <v>0</v>
      </c>
      <c r="CQ26" s="322">
        <v>54.189488097580075</v>
      </c>
      <c r="CR26" s="322">
        <v>54.189488097580075</v>
      </c>
      <c r="CS26" s="322">
        <v>0</v>
      </c>
      <c r="CT26" s="322">
        <v>0</v>
      </c>
      <c r="CU26" s="322">
        <v>69.834045806772565</v>
      </c>
      <c r="CV26" s="322">
        <v>97.249136924685374</v>
      </c>
      <c r="CW26" s="322">
        <v>105.62514954176537</v>
      </c>
      <c r="CX26" s="322">
        <v>0</v>
      </c>
      <c r="CY26" s="322">
        <v>107.84805464245473</v>
      </c>
      <c r="CZ26" s="322">
        <v>58.68262105514129</v>
      </c>
      <c r="DA26" s="322">
        <v>100.74268634013761</v>
      </c>
      <c r="DB26" s="322">
        <v>103.96851283309702</v>
      </c>
      <c r="DC26" s="322">
        <v>99.939682522870982</v>
      </c>
      <c r="DD26" s="322">
        <v>102.78649450321515</v>
      </c>
      <c r="DE26" s="322">
        <v>96.183541444492192</v>
      </c>
      <c r="DF26" s="322">
        <v>95.272047086575654</v>
      </c>
    </row>
    <row r="27" spans="1:110" hidden="1" outlineLevel="1" x14ac:dyDescent="0.2">
      <c r="A27" s="322" t="str">
        <f t="shared" si="0"/>
        <v>2002 Q1</v>
      </c>
      <c r="B27" s="322">
        <v>83.123698087794835</v>
      </c>
      <c r="C27" s="322">
        <v>85.697290414348728</v>
      </c>
      <c r="D27" s="322">
        <v>81.261504705068432</v>
      </c>
      <c r="E27" s="322">
        <v>84.337678133926048</v>
      </c>
      <c r="F27" s="322">
        <v>88.280622785776046</v>
      </c>
      <c r="G27" s="322">
        <v>87.942953510230936</v>
      </c>
      <c r="H27" s="322">
        <v>83.177563549360059</v>
      </c>
      <c r="I27" s="322">
        <v>90.641462798865604</v>
      </c>
      <c r="J27" s="322">
        <v>87.52371896517549</v>
      </c>
      <c r="K27" s="322">
        <v>103.70361651133207</v>
      </c>
      <c r="L27" s="322">
        <v>87.322074430579264</v>
      </c>
      <c r="M27" s="322">
        <v>83.218552497354651</v>
      </c>
      <c r="N27" s="322">
        <v>91.223249461477479</v>
      </c>
      <c r="O27" s="322">
        <v>96.899556699149684</v>
      </c>
      <c r="P27" s="322">
        <v>95.211528414313406</v>
      </c>
      <c r="Q27" s="322">
        <v>101.07938257811826</v>
      </c>
      <c r="R27" s="322">
        <v>94.402289697613796</v>
      </c>
      <c r="S27" s="322">
        <v>90.013838854798408</v>
      </c>
      <c r="T27" s="322">
        <v>104.62760315426223</v>
      </c>
      <c r="U27" s="322">
        <v>53.139869407768295</v>
      </c>
      <c r="V27" s="322">
        <v>55.429726454498436</v>
      </c>
      <c r="W27" s="322">
        <v>53.050203368714833</v>
      </c>
      <c r="X27" s="322">
        <v>89.71943615198326</v>
      </c>
      <c r="Y27" s="322">
        <v>78.365746739398759</v>
      </c>
      <c r="Z27" s="322">
        <v>93.267308217823782</v>
      </c>
      <c r="AA27" s="322">
        <v>92.663794842894404</v>
      </c>
      <c r="AB27" s="322">
        <v>95.564480747457708</v>
      </c>
      <c r="AC27" s="322">
        <v>102.41213004348222</v>
      </c>
      <c r="AD27" s="322">
        <v>68.492563421402437</v>
      </c>
      <c r="AE27" s="322">
        <v>100.69223041248593</v>
      </c>
      <c r="AF27" s="322">
        <v>102.83718376562</v>
      </c>
      <c r="AG27" s="322">
        <v>100.56081208449901</v>
      </c>
      <c r="AH27" s="322">
        <v>102.80761259405003</v>
      </c>
      <c r="AI27" s="322">
        <v>98.063182917945127</v>
      </c>
      <c r="AJ27" s="322">
        <v>97.158552086731945</v>
      </c>
      <c r="AL27" s="322" t="s">
        <v>931</v>
      </c>
      <c r="AM27" s="322">
        <v>79.418882289348844</v>
      </c>
      <c r="AN27" s="322">
        <v>90.93099246901204</v>
      </c>
      <c r="AO27" s="322">
        <v>91.29872464757446</v>
      </c>
      <c r="AP27" s="322">
        <v>0</v>
      </c>
      <c r="AQ27" s="322">
        <v>89.706835570009787</v>
      </c>
      <c r="AR27" s="322">
        <v>91.243883547700946</v>
      </c>
      <c r="AS27" s="322">
        <v>0</v>
      </c>
      <c r="AT27" s="322">
        <v>0</v>
      </c>
      <c r="AU27" s="322">
        <v>0</v>
      </c>
      <c r="AV27" s="322">
        <v>103.70361651133207</v>
      </c>
      <c r="AW27" s="322">
        <v>117.56304371789676</v>
      </c>
      <c r="AX27" s="322">
        <v>88.888888888888886</v>
      </c>
      <c r="AY27" s="322">
        <v>170.45631972576854</v>
      </c>
      <c r="AZ27" s="322">
        <v>92.932725197118543</v>
      </c>
      <c r="BA27" s="322">
        <v>0</v>
      </c>
      <c r="BB27" s="322">
        <v>92.932725197118543</v>
      </c>
      <c r="BC27" s="322">
        <v>106.52269466264075</v>
      </c>
      <c r="BD27" s="322">
        <v>109.63607304162922</v>
      </c>
      <c r="BE27" s="322">
        <v>104.6276031542622</v>
      </c>
      <c r="BF27" s="322">
        <v>53.175301581277132</v>
      </c>
      <c r="BG27" s="322">
        <v>0</v>
      </c>
      <c r="BH27" s="322">
        <v>53.050203368714833</v>
      </c>
      <c r="BI27" s="322">
        <v>89.71943615198326</v>
      </c>
      <c r="BJ27" s="322">
        <v>87.359675676084649</v>
      </c>
      <c r="BK27" s="322">
        <v>91.18240716827502</v>
      </c>
      <c r="BL27" s="322">
        <v>92.019307285438259</v>
      </c>
      <c r="BM27" s="322">
        <v>95.564480747457708</v>
      </c>
      <c r="BN27" s="322">
        <v>99.999999998664521</v>
      </c>
      <c r="BO27" s="322">
        <v>83.824165575328294</v>
      </c>
      <c r="BP27" s="322">
        <v>0</v>
      </c>
      <c r="BQ27" s="322">
        <v>0</v>
      </c>
      <c r="BR27" s="322">
        <v>0</v>
      </c>
      <c r="BS27" s="322">
        <v>0</v>
      </c>
      <c r="BT27" s="322">
        <v>0</v>
      </c>
      <c r="BU27" s="322">
        <v>0</v>
      </c>
      <c r="BW27" s="322" t="s">
        <v>249</v>
      </c>
      <c r="BX27" s="322">
        <v>84.637577494044876</v>
      </c>
      <c r="BY27" s="322">
        <v>84.46006123346325</v>
      </c>
      <c r="BZ27" s="322">
        <v>77.088874756014292</v>
      </c>
      <c r="CA27" s="322">
        <v>84.337678133926048</v>
      </c>
      <c r="CB27" s="322">
        <v>88.541346025958134</v>
      </c>
      <c r="CC27" s="322">
        <v>86.018094346069503</v>
      </c>
      <c r="CD27" s="322">
        <v>83.177563549360059</v>
      </c>
      <c r="CE27" s="322">
        <v>90.641462798865604</v>
      </c>
      <c r="CF27" s="322">
        <v>87.52371896517549</v>
      </c>
      <c r="CG27" s="322">
        <v>0</v>
      </c>
      <c r="CH27" s="322">
        <v>85.356075192046035</v>
      </c>
      <c r="CI27" s="322">
        <v>82.488600754211049</v>
      </c>
      <c r="CJ27" s="322">
        <v>87.782422435031265</v>
      </c>
      <c r="CK27" s="322">
        <v>97.097310086595314</v>
      </c>
      <c r="CL27" s="322">
        <v>95.211528414313406</v>
      </c>
      <c r="CM27" s="322">
        <v>102.46754063338055</v>
      </c>
      <c r="CN27" s="322">
        <v>81.119835932026049</v>
      </c>
      <c r="CO27" s="322">
        <v>81.119835932026049</v>
      </c>
      <c r="CP27" s="322">
        <v>0</v>
      </c>
      <c r="CQ27" s="322">
        <v>55.429726454498436</v>
      </c>
      <c r="CR27" s="322">
        <v>55.429726454498436</v>
      </c>
      <c r="CS27" s="322">
        <v>0</v>
      </c>
      <c r="CT27" s="322">
        <v>0</v>
      </c>
      <c r="CU27" s="322">
        <v>68.965458867989341</v>
      </c>
      <c r="CV27" s="322">
        <v>96.185334079758661</v>
      </c>
      <c r="CW27" s="322">
        <v>98.337874894688113</v>
      </c>
      <c r="CX27" s="322">
        <v>0</v>
      </c>
      <c r="CY27" s="322">
        <v>105.64422187740794</v>
      </c>
      <c r="CZ27" s="322">
        <v>58.040482747298128</v>
      </c>
      <c r="DA27" s="322">
        <v>100.69223041248591</v>
      </c>
      <c r="DB27" s="322">
        <v>102.83718376562</v>
      </c>
      <c r="DC27" s="322">
        <v>100.56081208449902</v>
      </c>
      <c r="DD27" s="322">
        <v>102.80761259404998</v>
      </c>
      <c r="DE27" s="322">
        <v>98.063182917945113</v>
      </c>
      <c r="DF27" s="322">
        <v>97.158552086731945</v>
      </c>
    </row>
    <row r="28" spans="1:110" hidden="1" outlineLevel="1" x14ac:dyDescent="0.2">
      <c r="A28" s="322" t="str">
        <f t="shared" si="0"/>
        <v>2002 Q2</v>
      </c>
      <c r="B28" s="322">
        <v>83.049888800058753</v>
      </c>
      <c r="C28" s="322">
        <v>85.317236664074912</v>
      </c>
      <c r="D28" s="322">
        <v>80.418962725934961</v>
      </c>
      <c r="E28" s="322">
        <v>82.852485902475493</v>
      </c>
      <c r="F28" s="322">
        <v>88.552733655340759</v>
      </c>
      <c r="G28" s="322">
        <v>88.004412234570879</v>
      </c>
      <c r="H28" s="322">
        <v>83.258535451910205</v>
      </c>
      <c r="I28" s="322">
        <v>93.16749639994913</v>
      </c>
      <c r="J28" s="322">
        <v>87.683191410317463</v>
      </c>
      <c r="K28" s="322">
        <v>101.76521962668376</v>
      </c>
      <c r="L28" s="322">
        <v>89.675492948472211</v>
      </c>
      <c r="M28" s="322">
        <v>82.766771819022651</v>
      </c>
      <c r="N28" s="322">
        <v>95.962437900020291</v>
      </c>
      <c r="O28" s="322">
        <v>96.343423988381403</v>
      </c>
      <c r="P28" s="322">
        <v>95.192168005590759</v>
      </c>
      <c r="Q28" s="322">
        <v>99.267580516370657</v>
      </c>
      <c r="R28" s="322">
        <v>93.712430566083782</v>
      </c>
      <c r="S28" s="322">
        <v>90.360345143803954</v>
      </c>
      <c r="T28" s="322">
        <v>101.56305244784892</v>
      </c>
      <c r="U28" s="322">
        <v>51.88192411066241</v>
      </c>
      <c r="V28" s="322">
        <v>53.973060006311606</v>
      </c>
      <c r="W28" s="322">
        <v>51.481317924508957</v>
      </c>
      <c r="X28" s="322">
        <v>90.63446015925247</v>
      </c>
      <c r="Y28" s="322">
        <v>78.820908918381164</v>
      </c>
      <c r="Z28" s="322">
        <v>95.051314282493763</v>
      </c>
      <c r="AA28" s="322">
        <v>93.826595531033433</v>
      </c>
      <c r="AB28" s="322">
        <v>95.564480747457708</v>
      </c>
      <c r="AC28" s="322">
        <v>102.63561763952413</v>
      </c>
      <c r="AD28" s="322">
        <v>68.581561934773987</v>
      </c>
      <c r="AE28" s="322">
        <v>100.72421642189776</v>
      </c>
      <c r="AF28" s="322">
        <v>102.76859426467112</v>
      </c>
      <c r="AG28" s="322">
        <v>100.45797859412605</v>
      </c>
      <c r="AH28" s="322">
        <v>103.4235402902944</v>
      </c>
      <c r="AI28" s="322">
        <v>98.55337650271926</v>
      </c>
      <c r="AJ28" s="322">
        <v>96.393479122976132</v>
      </c>
      <c r="AL28" s="322" t="s">
        <v>932</v>
      </c>
      <c r="AM28" s="322">
        <v>79.486293335398969</v>
      </c>
      <c r="AN28" s="322">
        <v>91.547441167364411</v>
      </c>
      <c r="AO28" s="322">
        <v>91.680836713835646</v>
      </c>
      <c r="AP28" s="322">
        <v>0</v>
      </c>
      <c r="AQ28" s="322">
        <v>90.602440736966713</v>
      </c>
      <c r="AR28" s="322">
        <v>93.00694586598145</v>
      </c>
      <c r="AS28" s="322">
        <v>0</v>
      </c>
      <c r="AT28" s="322">
        <v>0</v>
      </c>
      <c r="AU28" s="322">
        <v>0</v>
      </c>
      <c r="AV28" s="322">
        <v>101.76521962668374</v>
      </c>
      <c r="AW28" s="322">
        <v>117.60241112793884</v>
      </c>
      <c r="AX28" s="322">
        <v>88.888888888888886</v>
      </c>
      <c r="AY28" s="322">
        <v>170.54418312504563</v>
      </c>
      <c r="AZ28" s="322">
        <v>92.932725197118543</v>
      </c>
      <c r="BA28" s="322">
        <v>0</v>
      </c>
      <c r="BB28" s="322">
        <v>92.932725197118543</v>
      </c>
      <c r="BC28" s="322">
        <v>104.73247351395588</v>
      </c>
      <c r="BD28" s="322">
        <v>109.63607304162922</v>
      </c>
      <c r="BE28" s="322">
        <v>101.56305244784889</v>
      </c>
      <c r="BF28" s="322">
        <v>52.020853401735593</v>
      </c>
      <c r="BG28" s="322">
        <v>0</v>
      </c>
      <c r="BH28" s="322">
        <v>51.481317924508957</v>
      </c>
      <c r="BI28" s="322">
        <v>90.63446015925247</v>
      </c>
      <c r="BJ28" s="322">
        <v>88.013424019604415</v>
      </c>
      <c r="BK28" s="322">
        <v>93.958152132455751</v>
      </c>
      <c r="BL28" s="322">
        <v>93.634700085927022</v>
      </c>
      <c r="BM28" s="322">
        <v>95.564480747457708</v>
      </c>
      <c r="BN28" s="322">
        <v>99.999999998664521</v>
      </c>
      <c r="BO28" s="322">
        <v>83.816763448820154</v>
      </c>
      <c r="BP28" s="322">
        <v>0</v>
      </c>
      <c r="BQ28" s="322">
        <v>0</v>
      </c>
      <c r="BR28" s="322">
        <v>0</v>
      </c>
      <c r="BS28" s="322">
        <v>0</v>
      </c>
      <c r="BT28" s="322">
        <v>0</v>
      </c>
      <c r="BU28" s="322">
        <v>0</v>
      </c>
      <c r="BW28" s="322" t="s">
        <v>250</v>
      </c>
      <c r="BX28" s="322">
        <v>84.490867313716507</v>
      </c>
      <c r="BY28" s="322">
        <v>83.791436606860358</v>
      </c>
      <c r="BZ28" s="322">
        <v>75.824728336734623</v>
      </c>
      <c r="CA28" s="322">
        <v>82.852485902475493</v>
      </c>
      <c r="CB28" s="322">
        <v>88.262401673739689</v>
      </c>
      <c r="CC28" s="322">
        <v>84.927430786444461</v>
      </c>
      <c r="CD28" s="322">
        <v>83.258535451910205</v>
      </c>
      <c r="CE28" s="322">
        <v>93.167496399949115</v>
      </c>
      <c r="CF28" s="322">
        <v>87.683191410317463</v>
      </c>
      <c r="CG28" s="322">
        <v>0</v>
      </c>
      <c r="CH28" s="322">
        <v>87.940786422777933</v>
      </c>
      <c r="CI28" s="322">
        <v>81.979364912070025</v>
      </c>
      <c r="CJ28" s="322">
        <v>92.945713753339831</v>
      </c>
      <c r="CK28" s="322">
        <v>96.516913117049654</v>
      </c>
      <c r="CL28" s="322">
        <v>95.192168005590759</v>
      </c>
      <c r="CM28" s="322">
        <v>100.34440734208714</v>
      </c>
      <c r="CN28" s="322">
        <v>81.601617458978495</v>
      </c>
      <c r="CO28" s="322">
        <v>81.601617458978495</v>
      </c>
      <c r="CP28" s="322">
        <v>0</v>
      </c>
      <c r="CQ28" s="322">
        <v>53.973060006311606</v>
      </c>
      <c r="CR28" s="322">
        <v>53.973060006311606</v>
      </c>
      <c r="CS28" s="322">
        <v>0</v>
      </c>
      <c r="CT28" s="322">
        <v>0</v>
      </c>
      <c r="CU28" s="322">
        <v>69.198784266833187</v>
      </c>
      <c r="CV28" s="322">
        <v>97.018824773024932</v>
      </c>
      <c r="CW28" s="322">
        <v>95.822757292243281</v>
      </c>
      <c r="CX28" s="322">
        <v>0</v>
      </c>
      <c r="CY28" s="322">
        <v>106.18876732821558</v>
      </c>
      <c r="CZ28" s="322">
        <v>58.234360141780378</v>
      </c>
      <c r="DA28" s="322">
        <v>100.72421642189775</v>
      </c>
      <c r="DB28" s="322">
        <v>102.76859426467112</v>
      </c>
      <c r="DC28" s="322">
        <v>100.45797859412605</v>
      </c>
      <c r="DD28" s="322">
        <v>103.42354029029441</v>
      </c>
      <c r="DE28" s="322">
        <v>98.55337650271926</v>
      </c>
      <c r="DF28" s="322">
        <v>96.393479122976117</v>
      </c>
    </row>
    <row r="29" spans="1:110" hidden="1" outlineLevel="1" x14ac:dyDescent="0.2">
      <c r="A29" s="322" t="str">
        <f t="shared" si="0"/>
        <v>2002 Q3</v>
      </c>
      <c r="B29" s="322">
        <v>82.771475984075281</v>
      </c>
      <c r="C29" s="322">
        <v>84.875954853414171</v>
      </c>
      <c r="D29" s="322">
        <v>78.756748747341774</v>
      </c>
      <c r="E29" s="322">
        <v>83.284888176703546</v>
      </c>
      <c r="F29" s="322">
        <v>88.359348999674538</v>
      </c>
      <c r="G29" s="322">
        <v>87.892947054026223</v>
      </c>
      <c r="H29" s="322">
        <v>83.099049730538525</v>
      </c>
      <c r="I29" s="322">
        <v>92.599941458133159</v>
      </c>
      <c r="J29" s="322">
        <v>87.294569111763067</v>
      </c>
      <c r="K29" s="322">
        <v>101.87441890124211</v>
      </c>
      <c r="L29" s="322">
        <v>89.688771804421336</v>
      </c>
      <c r="M29" s="322">
        <v>83.441764631376302</v>
      </c>
      <c r="N29" s="322">
        <v>95.312923353963654</v>
      </c>
      <c r="O29" s="322">
        <v>95.580880732090151</v>
      </c>
      <c r="P29" s="322">
        <v>94.228760777072878</v>
      </c>
      <c r="Q29" s="322">
        <v>98.932480397019148</v>
      </c>
      <c r="R29" s="322">
        <v>93.309819569502409</v>
      </c>
      <c r="S29" s="322">
        <v>89.794768770200463</v>
      </c>
      <c r="T29" s="322">
        <v>101.56305244784892</v>
      </c>
      <c r="U29" s="322">
        <v>52.066484525023633</v>
      </c>
      <c r="V29" s="322">
        <v>53.358217877562929</v>
      </c>
      <c r="W29" s="322">
        <v>51.953080680458974</v>
      </c>
      <c r="X29" s="322">
        <v>90.63446015925247</v>
      </c>
      <c r="Y29" s="322">
        <v>78.559359646763525</v>
      </c>
      <c r="Z29" s="322">
        <v>94.008561089631428</v>
      </c>
      <c r="AA29" s="322">
        <v>94.016086256004513</v>
      </c>
      <c r="AB29" s="322">
        <v>95.564480747457708</v>
      </c>
      <c r="AC29" s="322">
        <v>102.66722676663055</v>
      </c>
      <c r="AD29" s="322">
        <v>68.202005687884949</v>
      </c>
      <c r="AE29" s="322">
        <v>100.65457794574876</v>
      </c>
      <c r="AF29" s="322">
        <v>102.59556791425098</v>
      </c>
      <c r="AG29" s="322">
        <v>100.03763762326976</v>
      </c>
      <c r="AH29" s="322">
        <v>103.88918908357752</v>
      </c>
      <c r="AI29" s="322">
        <v>99.010413048491472</v>
      </c>
      <c r="AJ29" s="322">
        <v>95.414518752529162</v>
      </c>
      <c r="AL29" s="322" t="s">
        <v>933</v>
      </c>
      <c r="AM29" s="322">
        <v>79.335355983462435</v>
      </c>
      <c r="AN29" s="322">
        <v>91.62303743115811</v>
      </c>
      <c r="AO29" s="322">
        <v>91.829402043082922</v>
      </c>
      <c r="AP29" s="322">
        <v>0</v>
      </c>
      <c r="AQ29" s="322">
        <v>90.602440736966713</v>
      </c>
      <c r="AR29" s="322">
        <v>93.067517711047259</v>
      </c>
      <c r="AS29" s="322">
        <v>0</v>
      </c>
      <c r="AT29" s="322">
        <v>0</v>
      </c>
      <c r="AU29" s="322">
        <v>0</v>
      </c>
      <c r="AV29" s="322">
        <v>101.87441890124211</v>
      </c>
      <c r="AW29" s="322">
        <v>106.50795920699427</v>
      </c>
      <c r="AX29" s="322">
        <v>88.888888888888886</v>
      </c>
      <c r="AY29" s="322">
        <v>145.78267969241713</v>
      </c>
      <c r="AZ29" s="322">
        <v>93.57414564445034</v>
      </c>
      <c r="BA29" s="322">
        <v>0</v>
      </c>
      <c r="BB29" s="322">
        <v>93.57414564445034</v>
      </c>
      <c r="BC29" s="322">
        <v>104.73247351395588</v>
      </c>
      <c r="BD29" s="322">
        <v>109.63607304162922</v>
      </c>
      <c r="BE29" s="322">
        <v>101.56305244784889</v>
      </c>
      <c r="BF29" s="322">
        <v>52.475951757256937</v>
      </c>
      <c r="BG29" s="322">
        <v>0</v>
      </c>
      <c r="BH29" s="322">
        <v>51.953080680458974</v>
      </c>
      <c r="BI29" s="322">
        <v>90.63446015925247</v>
      </c>
      <c r="BJ29" s="322">
        <v>87.73995856447884</v>
      </c>
      <c r="BK29" s="322">
        <v>94.713039674033141</v>
      </c>
      <c r="BL29" s="322">
        <v>93.634700085927022</v>
      </c>
      <c r="BM29" s="322">
        <v>95.564480747457708</v>
      </c>
      <c r="BN29" s="322">
        <v>99.999999998664521</v>
      </c>
      <c r="BO29" s="322">
        <v>82.91054650343338</v>
      </c>
      <c r="BP29" s="322">
        <v>0</v>
      </c>
      <c r="BQ29" s="322">
        <v>0</v>
      </c>
      <c r="BR29" s="322">
        <v>0</v>
      </c>
      <c r="BS29" s="322">
        <v>0</v>
      </c>
      <c r="BT29" s="322">
        <v>0</v>
      </c>
      <c r="BU29" s="322">
        <v>0</v>
      </c>
      <c r="BW29" s="322" t="s">
        <v>251</v>
      </c>
      <c r="BX29" s="322">
        <v>84.163778479363543</v>
      </c>
      <c r="BY29" s="322">
        <v>83.223185038860876</v>
      </c>
      <c r="BZ29" s="322">
        <v>73.178873823221807</v>
      </c>
      <c r="CA29" s="322">
        <v>83.284888176703546</v>
      </c>
      <c r="CB29" s="322">
        <v>87.868787034440246</v>
      </c>
      <c r="CC29" s="322">
        <v>84.678372012335089</v>
      </c>
      <c r="CD29" s="322">
        <v>83.099049730538525</v>
      </c>
      <c r="CE29" s="322">
        <v>92.599941458133159</v>
      </c>
      <c r="CF29" s="322">
        <v>87.294569111763067</v>
      </c>
      <c r="CG29" s="322">
        <v>0</v>
      </c>
      <c r="CH29" s="322">
        <v>88.585518733747051</v>
      </c>
      <c r="CI29" s="322">
        <v>82.741260171674</v>
      </c>
      <c r="CJ29" s="322">
        <v>93.506488418363347</v>
      </c>
      <c r="CK29" s="322">
        <v>95.697344755712663</v>
      </c>
      <c r="CL29" s="322">
        <v>94.228760777072921</v>
      </c>
      <c r="CM29" s="322">
        <v>99.866719155124969</v>
      </c>
      <c r="CN29" s="322">
        <v>80.762605096929576</v>
      </c>
      <c r="CO29" s="322">
        <v>80.762605096929576</v>
      </c>
      <c r="CP29" s="322">
        <v>0</v>
      </c>
      <c r="CQ29" s="322">
        <v>53.358217877562929</v>
      </c>
      <c r="CR29" s="322">
        <v>53.358217877562929</v>
      </c>
      <c r="CS29" s="322">
        <v>0</v>
      </c>
      <c r="CT29" s="322">
        <v>0</v>
      </c>
      <c r="CU29" s="322">
        <v>68.959550872314821</v>
      </c>
      <c r="CV29" s="322">
        <v>93.531230764745018</v>
      </c>
      <c r="CW29" s="322">
        <v>97.852199719164958</v>
      </c>
      <c r="CX29" s="322">
        <v>0</v>
      </c>
      <c r="CY29" s="322">
        <v>106.26197803852615</v>
      </c>
      <c r="CZ29" s="322">
        <v>58.256135931083399</v>
      </c>
      <c r="DA29" s="322">
        <v>100.65457794574874</v>
      </c>
      <c r="DB29" s="322">
        <v>102.59556791425098</v>
      </c>
      <c r="DC29" s="322">
        <v>100.03763762326976</v>
      </c>
      <c r="DD29" s="322">
        <v>103.88918908357751</v>
      </c>
      <c r="DE29" s="322">
        <v>99.010413048491458</v>
      </c>
      <c r="DF29" s="322">
        <v>95.414518752529162</v>
      </c>
    </row>
    <row r="30" spans="1:110" hidden="1" outlineLevel="1" x14ac:dyDescent="0.2">
      <c r="A30" s="322" t="str">
        <f t="shared" si="0"/>
        <v>2002 Q4</v>
      </c>
      <c r="B30" s="322">
        <v>82.704170558816173</v>
      </c>
      <c r="C30" s="322">
        <v>84.204346597994871</v>
      </c>
      <c r="D30" s="322">
        <v>77.336038381109674</v>
      </c>
      <c r="E30" s="322">
        <v>83.106182351417928</v>
      </c>
      <c r="F30" s="322">
        <v>86.821311687408382</v>
      </c>
      <c r="G30" s="322">
        <v>89.209481446494706</v>
      </c>
      <c r="H30" s="322">
        <v>82.059345655122556</v>
      </c>
      <c r="I30" s="322">
        <v>92.665432987611396</v>
      </c>
      <c r="J30" s="322">
        <v>87.764968865067132</v>
      </c>
      <c r="K30" s="322">
        <v>99.346657659832516</v>
      </c>
      <c r="L30" s="322">
        <v>90.758577097131877</v>
      </c>
      <c r="M30" s="322">
        <v>83.927512424816598</v>
      </c>
      <c r="N30" s="322">
        <v>96.941028713995777</v>
      </c>
      <c r="O30" s="322">
        <v>95.297887699984486</v>
      </c>
      <c r="P30" s="322">
        <v>93.732586013290629</v>
      </c>
      <c r="Q30" s="322">
        <v>99.154525774340172</v>
      </c>
      <c r="R30" s="322">
        <v>94.041077204132193</v>
      </c>
      <c r="S30" s="322">
        <v>90.838613336600105</v>
      </c>
      <c r="T30" s="322">
        <v>101.56305244784892</v>
      </c>
      <c r="U30" s="322">
        <v>53.241487533702077</v>
      </c>
      <c r="V30" s="322">
        <v>53.358217877562929</v>
      </c>
      <c r="W30" s="322">
        <v>53.658970160145977</v>
      </c>
      <c r="X30" s="322">
        <v>90.63446015925247</v>
      </c>
      <c r="Y30" s="322">
        <v>78.59563828265965</v>
      </c>
      <c r="Z30" s="322">
        <v>94.299774267956423</v>
      </c>
      <c r="AA30" s="322">
        <v>93.969130969377545</v>
      </c>
      <c r="AB30" s="322">
        <v>95.564480747457708</v>
      </c>
      <c r="AC30" s="322">
        <v>102.74774974242574</v>
      </c>
      <c r="AD30" s="322">
        <v>68.202275633697369</v>
      </c>
      <c r="AE30" s="322">
        <v>100.6813321051296</v>
      </c>
      <c r="AF30" s="322">
        <v>102.6307268219242</v>
      </c>
      <c r="AG30" s="322">
        <v>99.256899777903456</v>
      </c>
      <c r="AH30" s="322">
        <v>103.87751237219163</v>
      </c>
      <c r="AI30" s="322">
        <v>99.02766374661158</v>
      </c>
      <c r="AJ30" s="322">
        <v>95.633429889587902</v>
      </c>
      <c r="AL30" s="322" t="s">
        <v>934</v>
      </c>
      <c r="AM30" s="322">
        <v>79.528868176604206</v>
      </c>
      <c r="AN30" s="322">
        <v>89.749232739378385</v>
      </c>
      <c r="AO30" s="322">
        <v>91.14910183106403</v>
      </c>
      <c r="AP30" s="322">
        <v>0</v>
      </c>
      <c r="AQ30" s="322">
        <v>87.909812162288802</v>
      </c>
      <c r="AR30" s="322">
        <v>93.103982228909146</v>
      </c>
      <c r="AS30" s="322">
        <v>0</v>
      </c>
      <c r="AT30" s="322">
        <v>0</v>
      </c>
      <c r="AU30" s="322">
        <v>0</v>
      </c>
      <c r="AV30" s="322">
        <v>99.34665765983253</v>
      </c>
      <c r="AW30" s="322">
        <v>121.16523240599967</v>
      </c>
      <c r="AX30" s="322">
        <v>88.888888888888886</v>
      </c>
      <c r="AY30" s="322">
        <v>230.97463462999551</v>
      </c>
      <c r="AZ30" s="322">
        <v>93.57414564445034</v>
      </c>
      <c r="BA30" s="322">
        <v>0</v>
      </c>
      <c r="BB30" s="322">
        <v>93.57414564445034</v>
      </c>
      <c r="BC30" s="322">
        <v>106.26055035472898</v>
      </c>
      <c r="BD30" s="322">
        <v>113.4905022582553</v>
      </c>
      <c r="BE30" s="322">
        <v>101.56305244784889</v>
      </c>
      <c r="BF30" s="322">
        <v>54.021152670708027</v>
      </c>
      <c r="BG30" s="322">
        <v>0</v>
      </c>
      <c r="BH30" s="322">
        <v>53.658970160145969</v>
      </c>
      <c r="BI30" s="322">
        <v>90.63446015925247</v>
      </c>
      <c r="BJ30" s="322">
        <v>87.73995856447884</v>
      </c>
      <c r="BK30" s="322">
        <v>94.713039674033141</v>
      </c>
      <c r="BL30" s="322">
        <v>93.634700085927022</v>
      </c>
      <c r="BM30" s="322">
        <v>95.564480747457708</v>
      </c>
      <c r="BN30" s="322">
        <v>99.999999998664521</v>
      </c>
      <c r="BO30" s="322">
        <v>82.91054650343338</v>
      </c>
      <c r="BP30" s="322">
        <v>0</v>
      </c>
      <c r="BQ30" s="322">
        <v>0</v>
      </c>
      <c r="BR30" s="322">
        <v>0</v>
      </c>
      <c r="BS30" s="322">
        <v>0</v>
      </c>
      <c r="BT30" s="322">
        <v>0</v>
      </c>
      <c r="BU30" s="322">
        <v>0</v>
      </c>
      <c r="BW30" s="322" t="s">
        <v>252</v>
      </c>
      <c r="BX30" s="322">
        <v>83.98941892217907</v>
      </c>
      <c r="BY30" s="322">
        <v>82.871643204711646</v>
      </c>
      <c r="BZ30" s="322">
        <v>71.466727229361524</v>
      </c>
      <c r="CA30" s="322">
        <v>83.106182351417928</v>
      </c>
      <c r="CB30" s="322">
        <v>87.350476945689309</v>
      </c>
      <c r="CC30" s="322">
        <v>86.836014242130773</v>
      </c>
      <c r="CD30" s="322">
        <v>82.059345655122556</v>
      </c>
      <c r="CE30" s="322">
        <v>92.665432987611396</v>
      </c>
      <c r="CF30" s="322">
        <v>87.764968865067132</v>
      </c>
      <c r="CG30" s="322">
        <v>0</v>
      </c>
      <c r="CH30" s="322">
        <v>88.651865652140316</v>
      </c>
      <c r="CI30" s="322">
        <v>83.289173249275748</v>
      </c>
      <c r="CJ30" s="322">
        <v>93.171534302643266</v>
      </c>
      <c r="CK30" s="322">
        <v>95.403945948222599</v>
      </c>
      <c r="CL30" s="322">
        <v>93.732586013290629</v>
      </c>
      <c r="CM30" s="322">
        <v>100.11913191376753</v>
      </c>
      <c r="CN30" s="322">
        <v>80.621133449494963</v>
      </c>
      <c r="CO30" s="322">
        <v>80.621133449494963</v>
      </c>
      <c r="CP30" s="322">
        <v>0</v>
      </c>
      <c r="CQ30" s="322">
        <v>53.358217877562929</v>
      </c>
      <c r="CR30" s="322">
        <v>53.358217877562929</v>
      </c>
      <c r="CS30" s="322">
        <v>0</v>
      </c>
      <c r="CT30" s="322">
        <v>0</v>
      </c>
      <c r="CU30" s="322">
        <v>69.046443995558931</v>
      </c>
      <c r="CV30" s="322">
        <v>94.177655628084807</v>
      </c>
      <c r="CW30" s="322">
        <v>97.614649512290583</v>
      </c>
      <c r="CX30" s="322">
        <v>0</v>
      </c>
      <c r="CY30" s="322">
        <v>106.4536761291571</v>
      </c>
      <c r="CZ30" s="322">
        <v>58.256654549312628</v>
      </c>
      <c r="DA30" s="322">
        <v>100.6813321051296</v>
      </c>
      <c r="DB30" s="322">
        <v>102.6307268219242</v>
      </c>
      <c r="DC30" s="322">
        <v>99.256899777903442</v>
      </c>
      <c r="DD30" s="322">
        <v>103.87751237219162</v>
      </c>
      <c r="DE30" s="322">
        <v>99.027663746611566</v>
      </c>
      <c r="DF30" s="322">
        <v>95.633429889587902</v>
      </c>
    </row>
    <row r="31" spans="1:110" ht="12.75" hidden="1" customHeight="1" outlineLevel="1" x14ac:dyDescent="0.2">
      <c r="A31" s="322" t="str">
        <f t="shared" si="0"/>
        <v>2003 Q1</v>
      </c>
      <c r="B31" s="322">
        <v>82.468790011891002</v>
      </c>
      <c r="C31" s="322">
        <v>83.74541541097237</v>
      </c>
      <c r="D31" s="322">
        <v>77.228758040534643</v>
      </c>
      <c r="E31" s="322">
        <v>82.172365970212951</v>
      </c>
      <c r="F31" s="322">
        <v>84.191285897005713</v>
      </c>
      <c r="G31" s="322">
        <v>88.201154572040338</v>
      </c>
      <c r="H31" s="322">
        <v>83.26105660807724</v>
      </c>
      <c r="I31" s="322">
        <v>92.602000677472617</v>
      </c>
      <c r="J31" s="322">
        <v>89.455133703023904</v>
      </c>
      <c r="K31" s="322">
        <v>98.541854956811662</v>
      </c>
      <c r="L31" s="322">
        <v>88.929952887275789</v>
      </c>
      <c r="M31" s="322">
        <v>83.609856530681725</v>
      </c>
      <c r="N31" s="322">
        <v>93.682289994731931</v>
      </c>
      <c r="O31" s="322">
        <v>95.7812897905889</v>
      </c>
      <c r="P31" s="322">
        <v>94.294533796069601</v>
      </c>
      <c r="Q31" s="322">
        <v>99.460169097312345</v>
      </c>
      <c r="R31" s="322">
        <v>91.735549546591415</v>
      </c>
      <c r="S31" s="322">
        <v>87.536271503374294</v>
      </c>
      <c r="T31" s="322">
        <v>101.56305244784892</v>
      </c>
      <c r="U31" s="322">
        <v>53.726679801125869</v>
      </c>
      <c r="V31" s="322">
        <v>54.681337369120591</v>
      </c>
      <c r="W31" s="322">
        <v>53.878394697797148</v>
      </c>
      <c r="X31" s="322">
        <v>90.63446015925247</v>
      </c>
      <c r="Y31" s="322">
        <v>78.857879314644265</v>
      </c>
      <c r="Z31" s="322">
        <v>95.480555799016543</v>
      </c>
      <c r="AA31" s="322">
        <v>93.718252952936922</v>
      </c>
      <c r="AB31" s="322">
        <v>95.564480747457708</v>
      </c>
      <c r="AC31" s="322">
        <v>102.74761459651413</v>
      </c>
      <c r="AD31" s="322">
        <v>68.458112530398552</v>
      </c>
      <c r="AE31" s="322">
        <v>100.80939578358604</v>
      </c>
      <c r="AF31" s="322">
        <v>102.76912423387627</v>
      </c>
      <c r="AG31" s="322">
        <v>99.232205934868588</v>
      </c>
      <c r="AH31" s="322">
        <v>103.88822807368028</v>
      </c>
      <c r="AI31" s="322">
        <v>99.159714193716582</v>
      </c>
      <c r="AJ31" s="322">
        <v>95.68574449845012</v>
      </c>
      <c r="AL31" s="322" t="s">
        <v>935</v>
      </c>
      <c r="AM31" s="322">
        <v>79.127887326382705</v>
      </c>
      <c r="AN31" s="322">
        <v>88.691392006536262</v>
      </c>
      <c r="AO31" s="322">
        <v>91.190559848142698</v>
      </c>
      <c r="AP31" s="322">
        <v>0</v>
      </c>
      <c r="AQ31" s="322">
        <v>85.584388903803884</v>
      </c>
      <c r="AR31" s="322">
        <v>92.216458453264167</v>
      </c>
      <c r="AS31" s="322">
        <v>0</v>
      </c>
      <c r="AT31" s="322">
        <v>0</v>
      </c>
      <c r="AU31" s="322">
        <v>0</v>
      </c>
      <c r="AV31" s="322">
        <v>98.541854956811662</v>
      </c>
      <c r="AW31" s="322">
        <v>121.16523240599967</v>
      </c>
      <c r="AX31" s="322">
        <v>88.888888888888886</v>
      </c>
      <c r="AY31" s="322">
        <v>230.97463462999551</v>
      </c>
      <c r="AZ31" s="322">
        <v>93.57414564445034</v>
      </c>
      <c r="BA31" s="322">
        <v>0</v>
      </c>
      <c r="BB31" s="322">
        <v>93.57414564445034</v>
      </c>
      <c r="BC31" s="322">
        <v>100.91228141199461</v>
      </c>
      <c r="BD31" s="322">
        <v>99.999999999992141</v>
      </c>
      <c r="BE31" s="322">
        <v>101.56305244784889</v>
      </c>
      <c r="BF31" s="322">
        <v>54.232826324438875</v>
      </c>
      <c r="BG31" s="322">
        <v>0</v>
      </c>
      <c r="BH31" s="322">
        <v>53.878394697797148</v>
      </c>
      <c r="BI31" s="322">
        <v>90.63446015925247</v>
      </c>
      <c r="BJ31" s="322">
        <v>87.775508217481359</v>
      </c>
      <c r="BK31" s="322">
        <v>95.536089582378793</v>
      </c>
      <c r="BL31" s="322">
        <v>93.290064090136823</v>
      </c>
      <c r="BM31" s="322">
        <v>95.564480747457708</v>
      </c>
      <c r="BN31" s="322">
        <v>99.999999998664521</v>
      </c>
      <c r="BO31" s="322">
        <v>82.895649156985371</v>
      </c>
      <c r="BP31" s="322">
        <v>0</v>
      </c>
      <c r="BQ31" s="322">
        <v>0</v>
      </c>
      <c r="BR31" s="322">
        <v>0</v>
      </c>
      <c r="BS31" s="322">
        <v>0</v>
      </c>
      <c r="BT31" s="322">
        <v>0</v>
      </c>
      <c r="BU31" s="322">
        <v>0</v>
      </c>
      <c r="BW31" s="322" t="s">
        <v>253</v>
      </c>
      <c r="BX31" s="322">
        <v>83.826638022403074</v>
      </c>
      <c r="BY31" s="322">
        <v>82.538119316837438</v>
      </c>
      <c r="BZ31" s="322">
        <v>71.231738889499397</v>
      </c>
      <c r="CA31" s="322">
        <v>82.172365970212951</v>
      </c>
      <c r="CB31" s="322">
        <v>84.441791283069463</v>
      </c>
      <c r="CC31" s="322">
        <v>85.702614584392521</v>
      </c>
      <c r="CD31" s="322">
        <v>83.261056608077226</v>
      </c>
      <c r="CE31" s="322">
        <v>92.602000677472617</v>
      </c>
      <c r="CF31" s="322">
        <v>89.455133703023904</v>
      </c>
      <c r="CG31" s="322">
        <v>0</v>
      </c>
      <c r="CH31" s="322">
        <v>86.679193534377745</v>
      </c>
      <c r="CI31" s="322">
        <v>82.930864223636959</v>
      </c>
      <c r="CJ31" s="322">
        <v>89.794945480181951</v>
      </c>
      <c r="CK31" s="322">
        <v>95.905118713435428</v>
      </c>
      <c r="CL31" s="322">
        <v>94.294533796069615</v>
      </c>
      <c r="CM31" s="322">
        <v>100.4626572404603</v>
      </c>
      <c r="CN31" s="322">
        <v>81.633802869309307</v>
      </c>
      <c r="CO31" s="322">
        <v>81.633802869309307</v>
      </c>
      <c r="CP31" s="322">
        <v>0</v>
      </c>
      <c r="CQ31" s="322">
        <v>54.681337369120591</v>
      </c>
      <c r="CR31" s="322">
        <v>54.681337369120591</v>
      </c>
      <c r="CS31" s="322">
        <v>0</v>
      </c>
      <c r="CT31" s="322">
        <v>0</v>
      </c>
      <c r="CU31" s="322">
        <v>69.549146892095067</v>
      </c>
      <c r="CV31" s="322">
        <v>95.884722451159831</v>
      </c>
      <c r="CW31" s="322">
        <v>97.73342461572777</v>
      </c>
      <c r="CX31" s="322">
        <v>0</v>
      </c>
      <c r="CY31" s="322">
        <v>106.45336311424366</v>
      </c>
      <c r="CZ31" s="322">
        <v>58.744540694540191</v>
      </c>
      <c r="DA31" s="322">
        <v>100.80939578358604</v>
      </c>
      <c r="DB31" s="322">
        <v>102.76912423387627</v>
      </c>
      <c r="DC31" s="322">
        <v>99.232205934868574</v>
      </c>
      <c r="DD31" s="322">
        <v>103.88822807368027</v>
      </c>
      <c r="DE31" s="322">
        <v>99.159714193716567</v>
      </c>
      <c r="DF31" s="322">
        <v>95.68574449845012</v>
      </c>
    </row>
    <row r="32" spans="1:110" ht="12.75" hidden="1" customHeight="1" outlineLevel="1" x14ac:dyDescent="0.2">
      <c r="A32" s="322" t="str">
        <f t="shared" si="0"/>
        <v>2003 Q2</v>
      </c>
      <c r="B32" s="322">
        <v>82.960239694952705</v>
      </c>
      <c r="C32" s="322">
        <v>84.696256738721701</v>
      </c>
      <c r="D32" s="322">
        <v>80.172053438015155</v>
      </c>
      <c r="E32" s="322">
        <v>82.142421493966367</v>
      </c>
      <c r="F32" s="322">
        <v>85.171091990895064</v>
      </c>
      <c r="G32" s="322">
        <v>89.732309946433503</v>
      </c>
      <c r="H32" s="322">
        <v>83.606650008440297</v>
      </c>
      <c r="I32" s="322">
        <v>90.234174317451149</v>
      </c>
      <c r="J32" s="322">
        <v>89.765474308691907</v>
      </c>
      <c r="K32" s="322">
        <v>98.541854956811662</v>
      </c>
      <c r="L32" s="322">
        <v>87.989145877488141</v>
      </c>
      <c r="M32" s="322">
        <v>83.764819924576784</v>
      </c>
      <c r="N32" s="322">
        <v>91.759194421301117</v>
      </c>
      <c r="O32" s="322">
        <v>95.784821651510171</v>
      </c>
      <c r="P32" s="322">
        <v>94.274029705556956</v>
      </c>
      <c r="Q32" s="322">
        <v>99.564490700356487</v>
      </c>
      <c r="R32" s="322">
        <v>91.648143150539042</v>
      </c>
      <c r="S32" s="322">
        <v>87.409025205737748</v>
      </c>
      <c r="T32" s="322">
        <v>101.56305244784892</v>
      </c>
      <c r="U32" s="322">
        <v>53.238722488246289</v>
      </c>
      <c r="V32" s="322">
        <v>56.225279554083706</v>
      </c>
      <c r="W32" s="322">
        <v>51.618747556681186</v>
      </c>
      <c r="X32" s="322">
        <v>90.63446015925247</v>
      </c>
      <c r="Y32" s="322">
        <v>79.429725921378164</v>
      </c>
      <c r="Z32" s="322">
        <v>95.44021705934162</v>
      </c>
      <c r="AA32" s="322">
        <v>93.6584456689082</v>
      </c>
      <c r="AB32" s="322">
        <v>95.564480747457708</v>
      </c>
      <c r="AC32" s="322">
        <v>102.65357729937206</v>
      </c>
      <c r="AD32" s="322">
        <v>69.398442592325821</v>
      </c>
      <c r="AE32" s="322">
        <v>101.08931612239205</v>
      </c>
      <c r="AF32" s="322">
        <v>103.04000727138366</v>
      </c>
      <c r="AG32" s="322">
        <v>99.595756899683778</v>
      </c>
      <c r="AH32" s="322">
        <v>103.86665943671699</v>
      </c>
      <c r="AI32" s="322">
        <v>99.586983014658983</v>
      </c>
      <c r="AJ32" s="322">
        <v>96.074660939083259</v>
      </c>
      <c r="AL32" s="322" t="s">
        <v>936</v>
      </c>
      <c r="AM32" s="322">
        <v>79.447127791003879</v>
      </c>
      <c r="AN32" s="322">
        <v>90.421111776612179</v>
      </c>
      <c r="AO32" s="322">
        <v>91.582462215691322</v>
      </c>
      <c r="AP32" s="322">
        <v>0</v>
      </c>
      <c r="AQ32" s="322">
        <v>88.550525952636846</v>
      </c>
      <c r="AR32" s="322">
        <v>95.730878800078926</v>
      </c>
      <c r="AS32" s="322">
        <v>0</v>
      </c>
      <c r="AT32" s="322">
        <v>0</v>
      </c>
      <c r="AU32" s="322">
        <v>0</v>
      </c>
      <c r="AV32" s="322">
        <v>98.541854956811662</v>
      </c>
      <c r="AW32" s="322">
        <v>124.62864091409892</v>
      </c>
      <c r="AX32" s="322">
        <v>88.888888888888886</v>
      </c>
      <c r="AY32" s="322">
        <v>238.70455245495754</v>
      </c>
      <c r="AZ32" s="322">
        <v>93.57414564445034</v>
      </c>
      <c r="BA32" s="322">
        <v>0</v>
      </c>
      <c r="BB32" s="322">
        <v>93.57414564445034</v>
      </c>
      <c r="BC32" s="322">
        <v>100.91228141199461</v>
      </c>
      <c r="BD32" s="322">
        <v>99.999999999992141</v>
      </c>
      <c r="BE32" s="322">
        <v>101.56305244784889</v>
      </c>
      <c r="BF32" s="322">
        <v>52.790635207092301</v>
      </c>
      <c r="BG32" s="322">
        <v>0</v>
      </c>
      <c r="BH32" s="322">
        <v>51.618747556681186</v>
      </c>
      <c r="BI32" s="322">
        <v>90.63446015925247</v>
      </c>
      <c r="BJ32" s="322">
        <v>87.712788008668596</v>
      </c>
      <c r="BK32" s="322">
        <v>95.536089582378793</v>
      </c>
      <c r="BL32" s="322">
        <v>93.290064090136823</v>
      </c>
      <c r="BM32" s="322">
        <v>95.564480747457708</v>
      </c>
      <c r="BN32" s="322">
        <v>99.999999998664521</v>
      </c>
      <c r="BO32" s="322">
        <v>82.740623109283021</v>
      </c>
      <c r="BP32" s="322">
        <v>0</v>
      </c>
      <c r="BQ32" s="322">
        <v>0</v>
      </c>
      <c r="BR32" s="322">
        <v>0</v>
      </c>
      <c r="BS32" s="322">
        <v>0</v>
      </c>
      <c r="BT32" s="322">
        <v>0</v>
      </c>
      <c r="BU32" s="322">
        <v>0</v>
      </c>
      <c r="BW32" s="322" t="s">
        <v>254</v>
      </c>
      <c r="BX32" s="322">
        <v>84.388373795085116</v>
      </c>
      <c r="BY32" s="322">
        <v>83.302966883521421</v>
      </c>
      <c r="BZ32" s="322">
        <v>75.357835738347092</v>
      </c>
      <c r="CA32" s="322">
        <v>82.142421493966367</v>
      </c>
      <c r="CB32" s="322">
        <v>84.046858044374105</v>
      </c>
      <c r="CC32" s="322">
        <v>86.018114428263686</v>
      </c>
      <c r="CD32" s="322">
        <v>83.606650008440297</v>
      </c>
      <c r="CE32" s="322">
        <v>90.234174317451149</v>
      </c>
      <c r="CF32" s="322">
        <v>89.765474308691935</v>
      </c>
      <c r="CG32" s="322">
        <v>0</v>
      </c>
      <c r="CH32" s="322">
        <v>85.432872843812717</v>
      </c>
      <c r="CI32" s="322">
        <v>83.105659603484852</v>
      </c>
      <c r="CJ32" s="322">
        <v>87.34792107342254</v>
      </c>
      <c r="CK32" s="322">
        <v>95.908528258073005</v>
      </c>
      <c r="CL32" s="322">
        <v>94.27402970555697</v>
      </c>
      <c r="CM32" s="322">
        <v>100.57492437463334</v>
      </c>
      <c r="CN32" s="322">
        <v>81.458049336032175</v>
      </c>
      <c r="CO32" s="322">
        <v>81.458049336032175</v>
      </c>
      <c r="CP32" s="322">
        <v>0</v>
      </c>
      <c r="CQ32" s="322">
        <v>56.225279554083706</v>
      </c>
      <c r="CR32" s="322">
        <v>56.225279554083706</v>
      </c>
      <c r="CS32" s="322">
        <v>0</v>
      </c>
      <c r="CT32" s="322">
        <v>0</v>
      </c>
      <c r="CU32" s="322">
        <v>70.848709010492698</v>
      </c>
      <c r="CV32" s="322">
        <v>95.830786647039744</v>
      </c>
      <c r="CW32" s="322">
        <v>97.169074222341195</v>
      </c>
      <c r="CX32" s="322">
        <v>0</v>
      </c>
      <c r="CY32" s="322">
        <v>106.24949482186088</v>
      </c>
      <c r="CZ32" s="322">
        <v>60.602284917406095</v>
      </c>
      <c r="DA32" s="322">
        <v>101.08931612239203</v>
      </c>
      <c r="DB32" s="322">
        <v>103.04000727138366</v>
      </c>
      <c r="DC32" s="322">
        <v>99.595756899683778</v>
      </c>
      <c r="DD32" s="322">
        <v>103.86665943671697</v>
      </c>
      <c r="DE32" s="322">
        <v>99.586983014658983</v>
      </c>
      <c r="DF32" s="322">
        <v>96.074660939083259</v>
      </c>
    </row>
    <row r="33" spans="1:110" ht="12.75" hidden="1" customHeight="1" outlineLevel="1" x14ac:dyDescent="0.2">
      <c r="A33" s="322" t="str">
        <f t="shared" si="0"/>
        <v>2003 Q3</v>
      </c>
      <c r="B33" s="322">
        <v>83.02800557963603</v>
      </c>
      <c r="C33" s="322">
        <v>84.611722291920728</v>
      </c>
      <c r="D33" s="322">
        <v>80.001016869067314</v>
      </c>
      <c r="E33" s="322">
        <v>81.876777896185899</v>
      </c>
      <c r="F33" s="322">
        <v>84.758813776101022</v>
      </c>
      <c r="G33" s="322">
        <v>89.170553694491787</v>
      </c>
      <c r="H33" s="322">
        <v>83.973860867610625</v>
      </c>
      <c r="I33" s="322">
        <v>90.492593533538056</v>
      </c>
      <c r="J33" s="322">
        <v>90.222273019567226</v>
      </c>
      <c r="K33" s="322">
        <v>99.158819388010954</v>
      </c>
      <c r="L33" s="322">
        <v>88.397966153257627</v>
      </c>
      <c r="M33" s="322">
        <v>83.18000105221239</v>
      </c>
      <c r="N33" s="322">
        <v>93.074783766649816</v>
      </c>
      <c r="O33" s="322">
        <v>96.883509246565183</v>
      </c>
      <c r="P33" s="322">
        <v>95.532398543451393</v>
      </c>
      <c r="Q33" s="322">
        <v>100.26564379136424</v>
      </c>
      <c r="R33" s="322">
        <v>91.152391460425548</v>
      </c>
      <c r="S33" s="322">
        <v>87.369625182886509</v>
      </c>
      <c r="T33" s="322">
        <v>100.03077709464226</v>
      </c>
      <c r="U33" s="322">
        <v>53.790243173509062</v>
      </c>
      <c r="V33" s="322">
        <v>56.199778879127138</v>
      </c>
      <c r="W33" s="322">
        <v>52.446938885763501</v>
      </c>
      <c r="X33" s="322">
        <v>90.63446015925247</v>
      </c>
      <c r="Y33" s="322">
        <v>79.226914273999512</v>
      </c>
      <c r="Z33" s="322">
        <v>95.309259162101768</v>
      </c>
      <c r="AA33" s="322">
        <v>93.735174581022406</v>
      </c>
      <c r="AB33" s="322">
        <v>96.098459339765327</v>
      </c>
      <c r="AC33" s="322">
        <v>102.07933490386243</v>
      </c>
      <c r="AD33" s="322">
        <v>69.144812953662324</v>
      </c>
      <c r="AE33" s="322">
        <v>101.13354474791267</v>
      </c>
      <c r="AF33" s="322">
        <v>103.1035957038047</v>
      </c>
      <c r="AG33" s="322">
        <v>99.201731919061018</v>
      </c>
      <c r="AH33" s="322">
        <v>103.6530661255546</v>
      </c>
      <c r="AI33" s="322">
        <v>99.645768952938951</v>
      </c>
      <c r="AJ33" s="322">
        <v>96.202640942499883</v>
      </c>
      <c r="AL33" s="322" t="s">
        <v>937</v>
      </c>
      <c r="AM33" s="322">
        <v>79.477405508415103</v>
      </c>
      <c r="AN33" s="322">
        <v>89.218338430857045</v>
      </c>
      <c r="AO33" s="322">
        <v>89.663732049273804</v>
      </c>
      <c r="AP33" s="322">
        <v>0</v>
      </c>
      <c r="AQ33" s="322">
        <v>87.727777519672244</v>
      </c>
      <c r="AR33" s="322">
        <v>93.056689015045762</v>
      </c>
      <c r="AS33" s="322">
        <v>0</v>
      </c>
      <c r="AT33" s="322">
        <v>0</v>
      </c>
      <c r="AU33" s="322">
        <v>0</v>
      </c>
      <c r="AV33" s="322">
        <v>99.158819388010954</v>
      </c>
      <c r="AW33" s="322">
        <v>127.51481467084828</v>
      </c>
      <c r="AX33" s="322">
        <v>88.888888888888886</v>
      </c>
      <c r="AY33" s="322">
        <v>245.14615064242594</v>
      </c>
      <c r="AZ33" s="322">
        <v>93.57414564445034</v>
      </c>
      <c r="BA33" s="322">
        <v>0</v>
      </c>
      <c r="BB33" s="322">
        <v>93.57414564445034</v>
      </c>
      <c r="BC33" s="322">
        <v>100.01717083765215</v>
      </c>
      <c r="BD33" s="322">
        <v>99.999999999992141</v>
      </c>
      <c r="BE33" s="322">
        <v>100.03077709464225</v>
      </c>
      <c r="BF33" s="322">
        <v>53.489141505619948</v>
      </c>
      <c r="BG33" s="322">
        <v>0</v>
      </c>
      <c r="BH33" s="322">
        <v>52.446938885763515</v>
      </c>
      <c r="BI33" s="322">
        <v>90.63446015925247</v>
      </c>
      <c r="BJ33" s="322">
        <v>87.87146187591236</v>
      </c>
      <c r="BK33" s="322">
        <v>96.453031598297812</v>
      </c>
      <c r="BL33" s="322">
        <v>93.290064090136823</v>
      </c>
      <c r="BM33" s="322">
        <v>96.098459339765327</v>
      </c>
      <c r="BN33" s="322">
        <v>99.999999998664521</v>
      </c>
      <c r="BO33" s="322">
        <v>82.740623109283021</v>
      </c>
      <c r="BP33" s="322">
        <v>0</v>
      </c>
      <c r="BQ33" s="322">
        <v>0</v>
      </c>
      <c r="BR33" s="322">
        <v>0</v>
      </c>
      <c r="BS33" s="322">
        <v>0</v>
      </c>
      <c r="BT33" s="322">
        <v>0</v>
      </c>
      <c r="BU33" s="322">
        <v>0</v>
      </c>
      <c r="BW33" s="322" t="s">
        <v>255</v>
      </c>
      <c r="BX33" s="322">
        <v>84.471510486559509</v>
      </c>
      <c r="BY33" s="322">
        <v>83.48321572967491</v>
      </c>
      <c r="BZ33" s="322">
        <v>75.969089383803336</v>
      </c>
      <c r="CA33" s="322">
        <v>81.876777896185871</v>
      </c>
      <c r="CB33" s="322">
        <v>83.837483034682919</v>
      </c>
      <c r="CC33" s="322">
        <v>86.808430959980612</v>
      </c>
      <c r="CD33" s="322">
        <v>83.97386086761064</v>
      </c>
      <c r="CE33" s="322">
        <v>90.492593533538056</v>
      </c>
      <c r="CF33" s="322">
        <v>90.222273019567226</v>
      </c>
      <c r="CG33" s="322">
        <v>0</v>
      </c>
      <c r="CH33" s="322">
        <v>85.725544327621762</v>
      </c>
      <c r="CI33" s="322">
        <v>82.445730446494977</v>
      </c>
      <c r="CJ33" s="322">
        <v>88.427334463089352</v>
      </c>
      <c r="CK33" s="322">
        <v>97.050043760454102</v>
      </c>
      <c r="CL33" s="322">
        <v>95.532398543451393</v>
      </c>
      <c r="CM33" s="322">
        <v>101.37509306513766</v>
      </c>
      <c r="CN33" s="322">
        <v>81.407090600898172</v>
      </c>
      <c r="CO33" s="322">
        <v>81.407090600898172</v>
      </c>
      <c r="CP33" s="322">
        <v>0</v>
      </c>
      <c r="CQ33" s="322">
        <v>56.199778879127138</v>
      </c>
      <c r="CR33" s="322">
        <v>56.199778879127138</v>
      </c>
      <c r="CS33" s="322">
        <v>0</v>
      </c>
      <c r="CT33" s="322">
        <v>0</v>
      </c>
      <c r="CU33" s="322">
        <v>70.17629630431324</v>
      </c>
      <c r="CV33" s="322">
        <v>94.535733530971555</v>
      </c>
      <c r="CW33" s="322">
        <v>97.671053124673008</v>
      </c>
      <c r="CX33" s="322">
        <v>0</v>
      </c>
      <c r="CY33" s="322">
        <v>105.04517511243628</v>
      </c>
      <c r="CZ33" s="322">
        <v>60.153738400733346</v>
      </c>
      <c r="DA33" s="322">
        <v>101.13354474791265</v>
      </c>
      <c r="DB33" s="322">
        <v>103.1035957038047</v>
      </c>
      <c r="DC33" s="322">
        <v>99.201731919061018</v>
      </c>
      <c r="DD33" s="322">
        <v>103.65306612555459</v>
      </c>
      <c r="DE33" s="322">
        <v>99.645768952938951</v>
      </c>
      <c r="DF33" s="322">
        <v>96.202640942499897</v>
      </c>
    </row>
    <row r="34" spans="1:110" ht="12.75" hidden="1" customHeight="1" outlineLevel="1" x14ac:dyDescent="0.2">
      <c r="A34" s="322" t="str">
        <f t="shared" si="0"/>
        <v>2003 Q4</v>
      </c>
      <c r="B34" s="322">
        <v>83.598901218246709</v>
      </c>
      <c r="C34" s="322">
        <v>85.146624822525894</v>
      </c>
      <c r="D34" s="322">
        <v>83.978448810797843</v>
      </c>
      <c r="E34" s="322">
        <v>80.871603606791638</v>
      </c>
      <c r="F34" s="322">
        <v>83.929001996036789</v>
      </c>
      <c r="G34" s="322">
        <v>89.671990747515181</v>
      </c>
      <c r="H34" s="322">
        <v>84.150221217462075</v>
      </c>
      <c r="I34" s="322">
        <v>91.183535689473842</v>
      </c>
      <c r="J34" s="322">
        <v>90.072181288024794</v>
      </c>
      <c r="K34" s="322">
        <v>99.205733232642245</v>
      </c>
      <c r="L34" s="322">
        <v>87.588383989203294</v>
      </c>
      <c r="M34" s="322">
        <v>82.859645458544705</v>
      </c>
      <c r="N34" s="322">
        <v>91.781635570990545</v>
      </c>
      <c r="O34" s="322">
        <v>96.854877927411309</v>
      </c>
      <c r="P34" s="322">
        <v>95.727787804297321</v>
      </c>
      <c r="Q34" s="322">
        <v>99.708032127065934</v>
      </c>
      <c r="R34" s="322">
        <v>91.335325659527129</v>
      </c>
      <c r="S34" s="322">
        <v>86.958918106779223</v>
      </c>
      <c r="T34" s="322">
        <v>101.56305244784892</v>
      </c>
      <c r="U34" s="322">
        <v>56.158012554656587</v>
      </c>
      <c r="V34" s="322">
        <v>56.628814369485305</v>
      </c>
      <c r="W34" s="322">
        <v>55.759704202092792</v>
      </c>
      <c r="X34" s="322">
        <v>90.63446015925247</v>
      </c>
      <c r="Y34" s="322">
        <v>79.471906589457106</v>
      </c>
      <c r="Z34" s="322">
        <v>96.397363306110336</v>
      </c>
      <c r="AA34" s="322">
        <v>93.575023135470559</v>
      </c>
      <c r="AB34" s="322">
        <v>96.098459339765327</v>
      </c>
      <c r="AC34" s="322">
        <v>102.03450042419058</v>
      </c>
      <c r="AD34" s="322">
        <v>69.381792854781636</v>
      </c>
      <c r="AE34" s="322">
        <v>101.35360884732344</v>
      </c>
      <c r="AF34" s="322">
        <v>103.43175803770268</v>
      </c>
      <c r="AG34" s="322">
        <v>98.911420282999273</v>
      </c>
      <c r="AH34" s="322">
        <v>103.40550006458174</v>
      </c>
      <c r="AI34" s="322">
        <v>99.563719404732709</v>
      </c>
      <c r="AJ34" s="322">
        <v>96.073554042561213</v>
      </c>
      <c r="AL34" s="322" t="s">
        <v>938</v>
      </c>
      <c r="AM34" s="322">
        <v>80.444322381278809</v>
      </c>
      <c r="AN34" s="322">
        <v>88.920157736839798</v>
      </c>
      <c r="AO34" s="322">
        <v>91.209044341000677</v>
      </c>
      <c r="AP34" s="322">
        <v>0</v>
      </c>
      <c r="AQ34" s="322">
        <v>85.544040983388626</v>
      </c>
      <c r="AR34" s="322">
        <v>93.147850309700516</v>
      </c>
      <c r="AS34" s="322">
        <v>0</v>
      </c>
      <c r="AT34" s="322">
        <v>0</v>
      </c>
      <c r="AU34" s="322">
        <v>0</v>
      </c>
      <c r="AV34" s="322">
        <v>99.205733232642231</v>
      </c>
      <c r="AW34" s="322">
        <v>120.01076290329992</v>
      </c>
      <c r="AX34" s="322">
        <v>88.888888888888886</v>
      </c>
      <c r="AY34" s="322">
        <v>228.39799535500811</v>
      </c>
      <c r="AZ34" s="322">
        <v>93.57414564445034</v>
      </c>
      <c r="BA34" s="322">
        <v>0</v>
      </c>
      <c r="BB34" s="322">
        <v>93.57414564445034</v>
      </c>
      <c r="BC34" s="322">
        <v>100.9122814119946</v>
      </c>
      <c r="BD34" s="322">
        <v>99.999999999992141</v>
      </c>
      <c r="BE34" s="322">
        <v>101.5630524478489</v>
      </c>
      <c r="BF34" s="322">
        <v>56.28316669973055</v>
      </c>
      <c r="BG34" s="322">
        <v>0</v>
      </c>
      <c r="BH34" s="322">
        <v>55.759704202092792</v>
      </c>
      <c r="BI34" s="322">
        <v>90.63446015925247</v>
      </c>
      <c r="BJ34" s="322">
        <v>87.943701294029339</v>
      </c>
      <c r="BK34" s="322">
        <v>96.543932668607283</v>
      </c>
      <c r="BL34" s="322">
        <v>93.290064090136823</v>
      </c>
      <c r="BM34" s="322">
        <v>96.098459339765327</v>
      </c>
      <c r="BN34" s="322">
        <v>99.999999998664521</v>
      </c>
      <c r="BO34" s="322">
        <v>82.843372036035078</v>
      </c>
      <c r="BP34" s="322">
        <v>0</v>
      </c>
      <c r="BQ34" s="322">
        <v>0</v>
      </c>
      <c r="BR34" s="322">
        <v>0</v>
      </c>
      <c r="BS34" s="322">
        <v>0</v>
      </c>
      <c r="BT34" s="322">
        <v>0</v>
      </c>
      <c r="BU34" s="322">
        <v>0</v>
      </c>
      <c r="BW34" s="322" t="s">
        <v>256</v>
      </c>
      <c r="BX34" s="322">
        <v>84.86969646123012</v>
      </c>
      <c r="BY34" s="322">
        <v>84.209508162190872</v>
      </c>
      <c r="BZ34" s="322">
        <v>81.135135365767596</v>
      </c>
      <c r="CA34" s="322">
        <v>80.871603606791624</v>
      </c>
      <c r="CB34" s="322">
        <v>83.886540382720284</v>
      </c>
      <c r="CC34" s="322">
        <v>87.518941311737137</v>
      </c>
      <c r="CD34" s="322">
        <v>84.150221217462075</v>
      </c>
      <c r="CE34" s="322">
        <v>91.183535689473857</v>
      </c>
      <c r="CF34" s="322">
        <v>90.072181288024794</v>
      </c>
      <c r="CG34" s="322">
        <v>0</v>
      </c>
      <c r="CH34" s="322">
        <v>85.29753097710423</v>
      </c>
      <c r="CI34" s="322">
        <v>82.084376217770142</v>
      </c>
      <c r="CJ34" s="322">
        <v>87.96345915894463</v>
      </c>
      <c r="CK34" s="322">
        <v>97.020917174993954</v>
      </c>
      <c r="CL34" s="322">
        <v>95.727787804297321</v>
      </c>
      <c r="CM34" s="322">
        <v>100.75758599518812</v>
      </c>
      <c r="CN34" s="322">
        <v>80.812307738241472</v>
      </c>
      <c r="CO34" s="322">
        <v>80.812307738241472</v>
      </c>
      <c r="CP34" s="322">
        <v>0</v>
      </c>
      <c r="CQ34" s="322">
        <v>56.628814369485298</v>
      </c>
      <c r="CR34" s="322">
        <v>56.628814369485298</v>
      </c>
      <c r="CS34" s="322">
        <v>0</v>
      </c>
      <c r="CT34" s="322">
        <v>0</v>
      </c>
      <c r="CU34" s="322">
        <v>70.662080754632527</v>
      </c>
      <c r="CV34" s="322">
        <v>96.76288492868774</v>
      </c>
      <c r="CW34" s="322">
        <v>96.814444994512556</v>
      </c>
      <c r="CX34" s="322">
        <v>0</v>
      </c>
      <c r="CY34" s="322">
        <v>104.93597878436465</v>
      </c>
      <c r="CZ34" s="322">
        <v>60.495711403468775</v>
      </c>
      <c r="DA34" s="322">
        <v>101.35360884732341</v>
      </c>
      <c r="DB34" s="322">
        <v>103.43175803770268</v>
      </c>
      <c r="DC34" s="322">
        <v>98.911420282999273</v>
      </c>
      <c r="DD34" s="322">
        <v>103.40550006458173</v>
      </c>
      <c r="DE34" s="322">
        <v>99.563719404732709</v>
      </c>
      <c r="DF34" s="322">
        <v>96.073554042561213</v>
      </c>
    </row>
    <row r="35" spans="1:110" ht="12.75" hidden="1" customHeight="1" outlineLevel="1" x14ac:dyDescent="0.2">
      <c r="A35" s="322" t="str">
        <f t="shared" si="0"/>
        <v>2004 Q1</v>
      </c>
      <c r="B35" s="322">
        <v>83.968110650547288</v>
      </c>
      <c r="C35" s="322">
        <v>86.629037806840529</v>
      </c>
      <c r="D35" s="322">
        <v>86.575123441732558</v>
      </c>
      <c r="E35" s="322">
        <v>84.629035687523313</v>
      </c>
      <c r="F35" s="322">
        <v>83.303400092630383</v>
      </c>
      <c r="G35" s="322">
        <v>91.965019230107544</v>
      </c>
      <c r="H35" s="322">
        <v>85.541612097780387</v>
      </c>
      <c r="I35" s="322">
        <v>93.03467330266497</v>
      </c>
      <c r="J35" s="322">
        <v>89.754202117877782</v>
      </c>
      <c r="K35" s="322">
        <v>99.204790743411394</v>
      </c>
      <c r="L35" s="322">
        <v>85.415786072092857</v>
      </c>
      <c r="M35" s="322">
        <v>82.905349186851865</v>
      </c>
      <c r="N35" s="322">
        <v>87.692007313513201</v>
      </c>
      <c r="O35" s="322">
        <v>96.489160170898501</v>
      </c>
      <c r="P35" s="322">
        <v>95.732686811366875</v>
      </c>
      <c r="Q35" s="322">
        <v>98.470898540489145</v>
      </c>
      <c r="R35" s="322">
        <v>91.631258562803183</v>
      </c>
      <c r="S35" s="322">
        <v>87.385226088701458</v>
      </c>
      <c r="T35" s="322">
        <v>101.56305244784892</v>
      </c>
      <c r="U35" s="322">
        <v>56.046568556519659</v>
      </c>
      <c r="V35" s="322">
        <v>56.181460759594259</v>
      </c>
      <c r="W35" s="322">
        <v>55.759704202092792</v>
      </c>
      <c r="X35" s="322">
        <v>90.63446015925247</v>
      </c>
      <c r="Y35" s="322">
        <v>81.156093696194858</v>
      </c>
      <c r="Z35" s="322">
        <v>97.199050965434083</v>
      </c>
      <c r="AA35" s="322">
        <v>93.24711494193528</v>
      </c>
      <c r="AB35" s="322">
        <v>96.098459339765327</v>
      </c>
      <c r="AC35" s="322">
        <v>101.44759675235883</v>
      </c>
      <c r="AD35" s="322">
        <v>71.972387962925666</v>
      </c>
      <c r="AE35" s="322">
        <v>97.573731224521069</v>
      </c>
      <c r="AF35" s="322">
        <v>97.953851963434516</v>
      </c>
      <c r="AG35" s="322">
        <v>96.904549902093322</v>
      </c>
      <c r="AH35" s="322">
        <v>102.0925584965733</v>
      </c>
      <c r="AI35" s="322">
        <v>97.660874742036512</v>
      </c>
      <c r="AJ35" s="322">
        <v>95.841894607700553</v>
      </c>
      <c r="AL35" s="322" t="s">
        <v>939</v>
      </c>
      <c r="AM35" s="322">
        <v>81.645342690481925</v>
      </c>
      <c r="AN35" s="322">
        <v>89.61359697810731</v>
      </c>
      <c r="AO35" s="322">
        <v>92.011106963086618</v>
      </c>
      <c r="AP35" s="322">
        <v>0</v>
      </c>
      <c r="AQ35" s="322">
        <v>85.610368281209801</v>
      </c>
      <c r="AR35" s="322">
        <v>97.879618461654317</v>
      </c>
      <c r="AS35" s="322">
        <v>0</v>
      </c>
      <c r="AT35" s="322">
        <v>0</v>
      </c>
      <c r="AU35" s="322">
        <v>0</v>
      </c>
      <c r="AV35" s="322">
        <v>99.204790743411394</v>
      </c>
      <c r="AW35" s="322">
        <v>115.39288489250094</v>
      </c>
      <c r="AX35" s="322">
        <v>88.888888888888886</v>
      </c>
      <c r="AY35" s="322">
        <v>218.09143825505865</v>
      </c>
      <c r="AZ35" s="322">
        <v>95.392798008879893</v>
      </c>
      <c r="BA35" s="322">
        <v>0</v>
      </c>
      <c r="BB35" s="322">
        <v>95.392798008879893</v>
      </c>
      <c r="BC35" s="322">
        <v>100.9122814119946</v>
      </c>
      <c r="BD35" s="322">
        <v>99.999999999992141</v>
      </c>
      <c r="BE35" s="322">
        <v>101.5630524478489</v>
      </c>
      <c r="BF35" s="322">
        <v>56.28316669973055</v>
      </c>
      <c r="BG35" s="322">
        <v>0</v>
      </c>
      <c r="BH35" s="322">
        <v>55.759704202092792</v>
      </c>
      <c r="BI35" s="322">
        <v>90.63446015925247</v>
      </c>
      <c r="BJ35" s="322">
        <v>90.883872048479716</v>
      </c>
      <c r="BK35" s="322">
        <v>96.543932668607283</v>
      </c>
      <c r="BL35" s="322">
        <v>93.290064090136823</v>
      </c>
      <c r="BM35" s="322">
        <v>96.098459339765327</v>
      </c>
      <c r="BN35" s="322">
        <v>99.999999998664521</v>
      </c>
      <c r="BO35" s="322">
        <v>87.757735704510111</v>
      </c>
      <c r="BP35" s="322">
        <v>0</v>
      </c>
      <c r="BQ35" s="322">
        <v>0</v>
      </c>
      <c r="BR35" s="322">
        <v>0</v>
      </c>
      <c r="BS35" s="322">
        <v>0</v>
      </c>
      <c r="BT35" s="322">
        <v>0</v>
      </c>
      <c r="BU35" s="322">
        <v>0</v>
      </c>
      <c r="BW35" s="322" t="s">
        <v>257</v>
      </c>
      <c r="BX35" s="322">
        <v>84.909714557995443</v>
      </c>
      <c r="BY35" s="322">
        <v>85.928492874250949</v>
      </c>
      <c r="BZ35" s="322">
        <v>84.534322467853301</v>
      </c>
      <c r="CA35" s="322">
        <v>84.629035687523313</v>
      </c>
      <c r="CB35" s="322">
        <v>82.685110614172586</v>
      </c>
      <c r="CC35" s="322">
        <v>88.306217487620174</v>
      </c>
      <c r="CD35" s="322">
        <v>85.541612097780387</v>
      </c>
      <c r="CE35" s="322">
        <v>93.03467330266497</v>
      </c>
      <c r="CF35" s="322">
        <v>89.754202117877796</v>
      </c>
      <c r="CG35" s="322">
        <v>0</v>
      </c>
      <c r="CH35" s="322">
        <v>83.156379023559452</v>
      </c>
      <c r="CI35" s="322">
        <v>82.135929041628174</v>
      </c>
      <c r="CJ35" s="322">
        <v>83.995526557681686</v>
      </c>
      <c r="CK35" s="322">
        <v>96.555735023772598</v>
      </c>
      <c r="CL35" s="322">
        <v>95.732686811366875</v>
      </c>
      <c r="CM35" s="322">
        <v>98.968095786878195</v>
      </c>
      <c r="CN35" s="322">
        <v>81.423282284644955</v>
      </c>
      <c r="CO35" s="322">
        <v>81.423282284644955</v>
      </c>
      <c r="CP35" s="322">
        <v>0</v>
      </c>
      <c r="CQ35" s="322">
        <v>56.181460759594245</v>
      </c>
      <c r="CR35" s="322">
        <v>56.181460759594245</v>
      </c>
      <c r="CS35" s="322">
        <v>0</v>
      </c>
      <c r="CT35" s="322">
        <v>0</v>
      </c>
      <c r="CU35" s="322">
        <v>71.032489802528715</v>
      </c>
      <c r="CV35" s="322">
        <v>98.665429119151128</v>
      </c>
      <c r="CW35" s="322">
        <v>95.059500649494581</v>
      </c>
      <c r="CX35" s="322">
        <v>0</v>
      </c>
      <c r="CY35" s="322">
        <v>103.77586503336033</v>
      </c>
      <c r="CZ35" s="322">
        <v>61.079213008216001</v>
      </c>
      <c r="DA35" s="322">
        <v>97.573731224521069</v>
      </c>
      <c r="DB35" s="322">
        <v>97.953851963434531</v>
      </c>
      <c r="DC35" s="322">
        <v>96.904549902093336</v>
      </c>
      <c r="DD35" s="322">
        <v>102.09255849657329</v>
      </c>
      <c r="DE35" s="322">
        <v>97.660874742036512</v>
      </c>
      <c r="DF35" s="322">
        <v>95.841894607700539</v>
      </c>
    </row>
    <row r="36" spans="1:110" ht="12.75" hidden="1" customHeight="1" outlineLevel="1" x14ac:dyDescent="0.2">
      <c r="A36" s="322" t="str">
        <f t="shared" si="0"/>
        <v>2004 Q2</v>
      </c>
      <c r="B36" s="322">
        <v>84.427760772933595</v>
      </c>
      <c r="C36" s="322">
        <v>88.330631013652464</v>
      </c>
      <c r="D36" s="322">
        <v>89.34057787613277</v>
      </c>
      <c r="E36" s="322">
        <v>88.979854037166916</v>
      </c>
      <c r="F36" s="322">
        <v>83.995265970349848</v>
      </c>
      <c r="G36" s="322">
        <v>89.846523924121314</v>
      </c>
      <c r="H36" s="322">
        <v>84.876438937527283</v>
      </c>
      <c r="I36" s="322">
        <v>93.177146950432359</v>
      </c>
      <c r="J36" s="322">
        <v>89.704644282069538</v>
      </c>
      <c r="K36" s="322">
        <v>99.32175609968148</v>
      </c>
      <c r="L36" s="322">
        <v>83.828235061669815</v>
      </c>
      <c r="M36" s="322">
        <v>82.344726897935743</v>
      </c>
      <c r="N36" s="322">
        <v>85.381087732132286</v>
      </c>
      <c r="O36" s="322">
        <v>95.006585096523921</v>
      </c>
      <c r="P36" s="322">
        <v>94.502098905279553</v>
      </c>
      <c r="Q36" s="322">
        <v>96.303014338010385</v>
      </c>
      <c r="R36" s="322">
        <v>91.289413117619532</v>
      </c>
      <c r="S36" s="322">
        <v>87.569809112086219</v>
      </c>
      <c r="T36" s="322">
        <v>100.03077709464227</v>
      </c>
      <c r="U36" s="322">
        <v>57.689884088174267</v>
      </c>
      <c r="V36" s="322">
        <v>56.596692535792428</v>
      </c>
      <c r="W36" s="322">
        <v>57.953949578604501</v>
      </c>
      <c r="X36" s="322">
        <v>90.63446015925247</v>
      </c>
      <c r="Y36" s="322">
        <v>81.188822355130753</v>
      </c>
      <c r="Z36" s="322">
        <v>92.25759426188165</v>
      </c>
      <c r="AA36" s="322">
        <v>93.162362760134229</v>
      </c>
      <c r="AB36" s="322">
        <v>96.098459339765327</v>
      </c>
      <c r="AC36" s="322">
        <v>100.71741977583403</v>
      </c>
      <c r="AD36" s="322">
        <v>73.055502204736612</v>
      </c>
      <c r="AE36" s="322">
        <v>95.852685534963101</v>
      </c>
      <c r="AF36" s="322">
        <v>96.184045707332118</v>
      </c>
      <c r="AG36" s="322">
        <v>96.69232079020307</v>
      </c>
      <c r="AH36" s="322">
        <v>99.402238049907183</v>
      </c>
      <c r="AI36" s="322">
        <v>96.143669877361816</v>
      </c>
      <c r="AJ36" s="322">
        <v>93.737822652200933</v>
      </c>
      <c r="AL36" s="322" t="s">
        <v>940</v>
      </c>
      <c r="AM36" s="322">
        <v>82.435766325598337</v>
      </c>
      <c r="AN36" s="322">
        <v>90.372939120579915</v>
      </c>
      <c r="AO36" s="322">
        <v>92.124786671147845</v>
      </c>
      <c r="AP36" s="322">
        <v>0</v>
      </c>
      <c r="AQ36" s="322">
        <v>87.154419114298605</v>
      </c>
      <c r="AR36" s="322">
        <v>97.149238802440465</v>
      </c>
      <c r="AS36" s="322">
        <v>0</v>
      </c>
      <c r="AT36" s="322">
        <v>0</v>
      </c>
      <c r="AU36" s="322">
        <v>0</v>
      </c>
      <c r="AV36" s="322">
        <v>99.32175609968148</v>
      </c>
      <c r="AW36" s="322">
        <v>127.65414719703617</v>
      </c>
      <c r="AX36" s="322">
        <v>88.888888888888886</v>
      </c>
      <c r="AY36" s="322">
        <v>245.45712434802789</v>
      </c>
      <c r="AZ36" s="322">
        <v>95.713508232545792</v>
      </c>
      <c r="BA36" s="322">
        <v>0</v>
      </c>
      <c r="BB36" s="322">
        <v>95.713508232545792</v>
      </c>
      <c r="BC36" s="322">
        <v>100.01717083765215</v>
      </c>
      <c r="BD36" s="322">
        <v>99.999999999992141</v>
      </c>
      <c r="BE36" s="322">
        <v>100.03077709464226</v>
      </c>
      <c r="BF36" s="322">
        <v>58.399903237039197</v>
      </c>
      <c r="BG36" s="322">
        <v>0</v>
      </c>
      <c r="BH36" s="322">
        <v>57.953949578604501</v>
      </c>
      <c r="BI36" s="322">
        <v>90.63446015925247</v>
      </c>
      <c r="BJ36" s="322">
        <v>90.511847943471594</v>
      </c>
      <c r="BK36" s="322">
        <v>96.543932668607283</v>
      </c>
      <c r="BL36" s="322">
        <v>93.290064090136823</v>
      </c>
      <c r="BM36" s="322">
        <v>96.098459339765327</v>
      </c>
      <c r="BN36" s="322">
        <v>99.999999998664521</v>
      </c>
      <c r="BO36" s="322">
        <v>87.022505300194211</v>
      </c>
      <c r="BP36" s="322">
        <v>0</v>
      </c>
      <c r="BQ36" s="322">
        <v>0</v>
      </c>
      <c r="BR36" s="322">
        <v>0</v>
      </c>
      <c r="BS36" s="322">
        <v>0</v>
      </c>
      <c r="BT36" s="322">
        <v>0</v>
      </c>
      <c r="BU36" s="322">
        <v>0</v>
      </c>
      <c r="BW36" s="322" t="s">
        <v>258</v>
      </c>
      <c r="BX36" s="322">
        <v>85.230460675920298</v>
      </c>
      <c r="BY36" s="322">
        <v>87.840775579188005</v>
      </c>
      <c r="BZ36" s="322">
        <v>88.490980686432536</v>
      </c>
      <c r="CA36" s="322">
        <v>88.97985403716693</v>
      </c>
      <c r="CB36" s="322">
        <v>82.785866178957164</v>
      </c>
      <c r="CC36" s="322">
        <v>85.430379364608171</v>
      </c>
      <c r="CD36" s="322">
        <v>84.876438937527283</v>
      </c>
      <c r="CE36" s="322">
        <v>93.177146950432373</v>
      </c>
      <c r="CF36" s="322">
        <v>89.704644282069538</v>
      </c>
      <c r="CG36" s="322">
        <v>0</v>
      </c>
      <c r="CH36" s="322">
        <v>80.69612513973334</v>
      </c>
      <c r="CI36" s="322">
        <v>81.503559141362402</v>
      </c>
      <c r="CJ36" s="322">
        <v>80.045620809171851</v>
      </c>
      <c r="CK36" s="322">
        <v>95.003880558081804</v>
      </c>
      <c r="CL36" s="322">
        <v>94.502098905279553</v>
      </c>
      <c r="CM36" s="322">
        <v>96.4805413078209</v>
      </c>
      <c r="CN36" s="322">
        <v>81.699756913865343</v>
      </c>
      <c r="CO36" s="322">
        <v>81.699756913865343</v>
      </c>
      <c r="CP36" s="322">
        <v>0</v>
      </c>
      <c r="CQ36" s="322">
        <v>56.596692535792428</v>
      </c>
      <c r="CR36" s="322">
        <v>56.596692535792428</v>
      </c>
      <c r="CS36" s="322">
        <v>0</v>
      </c>
      <c r="CT36" s="322">
        <v>0</v>
      </c>
      <c r="CU36" s="322">
        <v>71.183372011595807</v>
      </c>
      <c r="CV36" s="322">
        <v>87.909563913323595</v>
      </c>
      <c r="CW36" s="322">
        <v>94.544794454439057</v>
      </c>
      <c r="CX36" s="322">
        <v>0</v>
      </c>
      <c r="CY36" s="322">
        <v>102.33527971415145</v>
      </c>
      <c r="CZ36" s="322">
        <v>63.282663637297553</v>
      </c>
      <c r="DA36" s="322">
        <v>95.852685534963101</v>
      </c>
      <c r="DB36" s="322">
        <v>96.184045707332118</v>
      </c>
      <c r="DC36" s="322">
        <v>96.69232079020307</v>
      </c>
      <c r="DD36" s="322">
        <v>99.402238049907169</v>
      </c>
      <c r="DE36" s="322">
        <v>96.143669877361802</v>
      </c>
      <c r="DF36" s="322">
        <v>93.737822652200933</v>
      </c>
    </row>
    <row r="37" spans="1:110" ht="12.75" hidden="1" customHeight="1" outlineLevel="1" x14ac:dyDescent="0.2">
      <c r="A37" s="322" t="str">
        <f t="shared" si="0"/>
        <v>2004 Q3</v>
      </c>
      <c r="B37" s="322">
        <v>84.946806767065411</v>
      </c>
      <c r="C37" s="322">
        <v>89.137674718278149</v>
      </c>
      <c r="D37" s="322">
        <v>90.018892706437441</v>
      </c>
      <c r="E37" s="322">
        <v>90.41850478358154</v>
      </c>
      <c r="F37" s="322">
        <v>85.384951278831807</v>
      </c>
      <c r="G37" s="322">
        <v>91.013442406034869</v>
      </c>
      <c r="H37" s="322">
        <v>84.785030154267844</v>
      </c>
      <c r="I37" s="322">
        <v>93.206602677826893</v>
      </c>
      <c r="J37" s="322">
        <v>89.662812382187809</v>
      </c>
      <c r="K37" s="322">
        <v>99.32175609968148</v>
      </c>
      <c r="L37" s="322">
        <v>83.493933314203915</v>
      </c>
      <c r="M37" s="322">
        <v>82.46075053122901</v>
      </c>
      <c r="N37" s="322">
        <v>84.587668134740625</v>
      </c>
      <c r="O37" s="322">
        <v>95.42510394073021</v>
      </c>
      <c r="P37" s="322">
        <v>94.823239678634963</v>
      </c>
      <c r="Q37" s="322">
        <v>97.019059182364487</v>
      </c>
      <c r="R37" s="322">
        <v>91.743183765767057</v>
      </c>
      <c r="S37" s="322">
        <v>88.226671634480354</v>
      </c>
      <c r="T37" s="322">
        <v>100.03077709464227</v>
      </c>
      <c r="U37" s="322">
        <v>57.734417086530421</v>
      </c>
      <c r="V37" s="322">
        <v>56.698695235618466</v>
      </c>
      <c r="W37" s="322">
        <v>57.953949578604501</v>
      </c>
      <c r="X37" s="322">
        <v>90.63446015925247</v>
      </c>
      <c r="Y37" s="322">
        <v>82.100226141359499</v>
      </c>
      <c r="Z37" s="322">
        <v>94.84132857139052</v>
      </c>
      <c r="AA37" s="322">
        <v>93.43538493426172</v>
      </c>
      <c r="AB37" s="322">
        <v>96.632437932072961</v>
      </c>
      <c r="AC37" s="322">
        <v>101.06124699757086</v>
      </c>
      <c r="AD37" s="322">
        <v>73.88737088519008</v>
      </c>
      <c r="AE37" s="322">
        <v>95.970410130702803</v>
      </c>
      <c r="AF37" s="322">
        <v>96.151408504936413</v>
      </c>
      <c r="AG37" s="322">
        <v>97.010664458038462</v>
      </c>
      <c r="AH37" s="322">
        <v>99.401493557375005</v>
      </c>
      <c r="AI37" s="322">
        <v>96.54983773438363</v>
      </c>
      <c r="AJ37" s="322">
        <v>94.341801477360818</v>
      </c>
      <c r="AL37" s="322" t="s">
        <v>941</v>
      </c>
      <c r="AM37" s="322">
        <v>82.659891378105783</v>
      </c>
      <c r="AN37" s="322">
        <v>91.309109230600214</v>
      </c>
      <c r="AO37" s="322">
        <v>93.082670499799292</v>
      </c>
      <c r="AP37" s="322">
        <v>0</v>
      </c>
      <c r="AQ37" s="322">
        <v>88.585464940875312</v>
      </c>
      <c r="AR37" s="322">
        <v>97.07630976671669</v>
      </c>
      <c r="AS37" s="322">
        <v>0</v>
      </c>
      <c r="AT37" s="322">
        <v>0</v>
      </c>
      <c r="AU37" s="322">
        <v>0</v>
      </c>
      <c r="AV37" s="322">
        <v>99.32175609968148</v>
      </c>
      <c r="AW37" s="322">
        <v>126.65891486712259</v>
      </c>
      <c r="AX37" s="322">
        <v>88.888888888888886</v>
      </c>
      <c r="AY37" s="322">
        <v>243.23588359372837</v>
      </c>
      <c r="AZ37" s="322">
        <v>95.713508232545792</v>
      </c>
      <c r="BA37" s="322">
        <v>0</v>
      </c>
      <c r="BB37" s="322">
        <v>95.713508232545792</v>
      </c>
      <c r="BC37" s="322">
        <v>100.01717083765215</v>
      </c>
      <c r="BD37" s="322">
        <v>99.999999999992141</v>
      </c>
      <c r="BE37" s="322">
        <v>100.03077709464226</v>
      </c>
      <c r="BF37" s="322">
        <v>58.399903237039126</v>
      </c>
      <c r="BG37" s="322">
        <v>0</v>
      </c>
      <c r="BH37" s="322">
        <v>57.953949578604501</v>
      </c>
      <c r="BI37" s="322">
        <v>90.63446015925247</v>
      </c>
      <c r="BJ37" s="322">
        <v>90.496615697268084</v>
      </c>
      <c r="BK37" s="322">
        <v>96.64273817981325</v>
      </c>
      <c r="BL37" s="322">
        <v>93.629491059831579</v>
      </c>
      <c r="BM37" s="322">
        <v>96.632437932072975</v>
      </c>
      <c r="BN37" s="322">
        <v>99.999999998664521</v>
      </c>
      <c r="BO37" s="322">
        <v>86.742476701682577</v>
      </c>
      <c r="BP37" s="322">
        <v>0</v>
      </c>
      <c r="BQ37" s="322">
        <v>0</v>
      </c>
      <c r="BR37" s="322">
        <v>0</v>
      </c>
      <c r="BS37" s="322">
        <v>0</v>
      </c>
      <c r="BT37" s="322">
        <v>0</v>
      </c>
      <c r="BU37" s="322">
        <v>0</v>
      </c>
      <c r="BW37" s="322" t="s">
        <v>259</v>
      </c>
      <c r="BX37" s="322">
        <v>85.856534878408709</v>
      </c>
      <c r="BY37" s="322">
        <v>88.628832405246868</v>
      </c>
      <c r="BZ37" s="322">
        <v>89.05324035148108</v>
      </c>
      <c r="CA37" s="322">
        <v>90.41850478358154</v>
      </c>
      <c r="CB37" s="322">
        <v>84.176999488218797</v>
      </c>
      <c r="CC37" s="322">
        <v>87.364888893532438</v>
      </c>
      <c r="CD37" s="322">
        <v>84.785030154267844</v>
      </c>
      <c r="CE37" s="322">
        <v>93.206602677826879</v>
      </c>
      <c r="CF37" s="322">
        <v>89.662812382187823</v>
      </c>
      <c r="CG37" s="322">
        <v>0</v>
      </c>
      <c r="CH37" s="322">
        <v>80.404533553199286</v>
      </c>
      <c r="CI37" s="322">
        <v>81.634431307640313</v>
      </c>
      <c r="CJ37" s="322">
        <v>79.368159161261559</v>
      </c>
      <c r="CK37" s="322">
        <v>95.436599590321151</v>
      </c>
      <c r="CL37" s="322">
        <v>94.823239678634963</v>
      </c>
      <c r="CM37" s="322">
        <v>97.266658074019517</v>
      </c>
      <c r="CN37" s="322">
        <v>82.658543000138607</v>
      </c>
      <c r="CO37" s="322">
        <v>82.658543000138607</v>
      </c>
      <c r="CP37" s="322">
        <v>0</v>
      </c>
      <c r="CQ37" s="322">
        <v>56.698695235618473</v>
      </c>
      <c r="CR37" s="322">
        <v>56.698695235618473</v>
      </c>
      <c r="CS37" s="322">
        <v>0</v>
      </c>
      <c r="CT37" s="322">
        <v>0</v>
      </c>
      <c r="CU37" s="322">
        <v>73.095805498616201</v>
      </c>
      <c r="CV37" s="322">
        <v>93.377487169142398</v>
      </c>
      <c r="CW37" s="322">
        <v>94.544794454439057</v>
      </c>
      <c r="CX37" s="322">
        <v>0</v>
      </c>
      <c r="CY37" s="322">
        <v>103.07083149473988</v>
      </c>
      <c r="CZ37" s="322">
        <v>64.885692363239016</v>
      </c>
      <c r="DA37" s="322">
        <v>95.970410130702803</v>
      </c>
      <c r="DB37" s="322">
        <v>96.151408504936441</v>
      </c>
      <c r="DC37" s="322">
        <v>97.010664458038462</v>
      </c>
      <c r="DD37" s="322">
        <v>99.401493557374991</v>
      </c>
      <c r="DE37" s="322">
        <v>96.549837734383615</v>
      </c>
      <c r="DF37" s="322">
        <v>94.341801477360832</v>
      </c>
    </row>
    <row r="38" spans="1:110" ht="12.75" hidden="1" customHeight="1" outlineLevel="1" x14ac:dyDescent="0.2">
      <c r="A38" s="322" t="str">
        <f t="shared" si="0"/>
        <v>2004 Q4</v>
      </c>
      <c r="B38" s="322">
        <v>86.2734089696323</v>
      </c>
      <c r="C38" s="322">
        <v>89.442969217603263</v>
      </c>
      <c r="D38" s="322">
        <v>91.157350422912998</v>
      </c>
      <c r="E38" s="322">
        <v>91.146023168111796</v>
      </c>
      <c r="F38" s="322">
        <v>84.747909721291649</v>
      </c>
      <c r="G38" s="322">
        <v>88.735061801464965</v>
      </c>
      <c r="H38" s="322">
        <v>85.952267744375547</v>
      </c>
      <c r="I38" s="322">
        <v>92.61208369238949</v>
      </c>
      <c r="J38" s="322">
        <v>90.140734507615434</v>
      </c>
      <c r="K38" s="322">
        <v>98.48023743437632</v>
      </c>
      <c r="L38" s="322">
        <v>81.644560925851763</v>
      </c>
      <c r="M38" s="322">
        <v>81.656849249243081</v>
      </c>
      <c r="N38" s="322">
        <v>81.632558296815475</v>
      </c>
      <c r="O38" s="322">
        <v>95.704923820207284</v>
      </c>
      <c r="P38" s="322">
        <v>95.107247245836135</v>
      </c>
      <c r="Q38" s="322">
        <v>97.273426690338127</v>
      </c>
      <c r="R38" s="322">
        <v>92.208038007875032</v>
      </c>
      <c r="S38" s="322">
        <v>88.910217770484081</v>
      </c>
      <c r="T38" s="322">
        <v>100.00000000000001</v>
      </c>
      <c r="U38" s="322">
        <v>64.194137526938718</v>
      </c>
      <c r="V38" s="322">
        <v>64.129779492426565</v>
      </c>
      <c r="W38" s="322">
        <v>64.618513066926795</v>
      </c>
      <c r="X38" s="322">
        <v>90.63446015925247</v>
      </c>
      <c r="Y38" s="322">
        <v>84.294846362221818</v>
      </c>
      <c r="Z38" s="322">
        <v>96.063918489512716</v>
      </c>
      <c r="AA38" s="322">
        <v>99.558371240791544</v>
      </c>
      <c r="AB38" s="322">
        <v>96.632437932072961</v>
      </c>
      <c r="AC38" s="322">
        <v>101.28777839569314</v>
      </c>
      <c r="AD38" s="322">
        <v>75.939477955065541</v>
      </c>
      <c r="AE38" s="322">
        <v>96.97419646500154</v>
      </c>
      <c r="AF38" s="322">
        <v>97.825059933184846</v>
      </c>
      <c r="AG38" s="322">
        <v>96.580052224917765</v>
      </c>
      <c r="AH38" s="322">
        <v>100.18021074137086</v>
      </c>
      <c r="AI38" s="322">
        <v>96.421516879378487</v>
      </c>
      <c r="AJ38" s="322">
        <v>94.324861041723992</v>
      </c>
      <c r="AL38" s="322" t="s">
        <v>942</v>
      </c>
      <c r="AM38" s="322">
        <v>84.411168661764634</v>
      </c>
      <c r="AN38" s="322">
        <v>90.303127675018004</v>
      </c>
      <c r="AO38" s="322">
        <v>94.065441564955435</v>
      </c>
      <c r="AP38" s="322">
        <v>0</v>
      </c>
      <c r="AQ38" s="322">
        <v>86.071652145492266</v>
      </c>
      <c r="AR38" s="322">
        <v>95.076386347561311</v>
      </c>
      <c r="AS38" s="322">
        <v>0</v>
      </c>
      <c r="AT38" s="322">
        <v>0</v>
      </c>
      <c r="AU38" s="322">
        <v>0</v>
      </c>
      <c r="AV38" s="322">
        <v>98.48023743437632</v>
      </c>
      <c r="AW38" s="322">
        <v>101.35681789588303</v>
      </c>
      <c r="AX38" s="322">
        <v>88.888888888888886</v>
      </c>
      <c r="AY38" s="322">
        <v>160.52527010125317</v>
      </c>
      <c r="AZ38" s="322">
        <v>95.928609478645853</v>
      </c>
      <c r="BA38" s="322">
        <v>0</v>
      </c>
      <c r="BB38" s="322">
        <v>95.928609478645853</v>
      </c>
      <c r="BC38" s="322">
        <v>99.999999999996419</v>
      </c>
      <c r="BD38" s="322">
        <v>99.999999999992141</v>
      </c>
      <c r="BE38" s="322">
        <v>99.999999999999972</v>
      </c>
      <c r="BF38" s="322">
        <v>64.286958597858828</v>
      </c>
      <c r="BG38" s="322">
        <v>0</v>
      </c>
      <c r="BH38" s="322">
        <v>64.618513066926795</v>
      </c>
      <c r="BI38" s="322">
        <v>90.63446015925247</v>
      </c>
      <c r="BJ38" s="322">
        <v>92.050443888556742</v>
      </c>
      <c r="BK38" s="322">
        <v>96.87090992062835</v>
      </c>
      <c r="BL38" s="322">
        <v>100.66334735049722</v>
      </c>
      <c r="BM38" s="322">
        <v>96.632437932072975</v>
      </c>
      <c r="BN38" s="322">
        <v>99.999999998664521</v>
      </c>
      <c r="BO38" s="322">
        <v>87.165973553695224</v>
      </c>
      <c r="BP38" s="322">
        <v>0</v>
      </c>
      <c r="BQ38" s="322">
        <v>0</v>
      </c>
      <c r="BR38" s="322">
        <v>0</v>
      </c>
      <c r="BS38" s="322">
        <v>0</v>
      </c>
      <c r="BT38" s="322">
        <v>0</v>
      </c>
      <c r="BU38" s="322">
        <v>0</v>
      </c>
      <c r="BW38" s="322" t="s">
        <v>260</v>
      </c>
      <c r="BX38" s="322">
        <v>87.036051512314728</v>
      </c>
      <c r="BY38" s="322">
        <v>89.276680065976564</v>
      </c>
      <c r="BZ38" s="322">
        <v>90.243118253339034</v>
      </c>
      <c r="CA38" s="322">
        <v>91.146023168111782</v>
      </c>
      <c r="CB38" s="322">
        <v>84.870054196382029</v>
      </c>
      <c r="CC38" s="322">
        <v>84.822611702552905</v>
      </c>
      <c r="CD38" s="322">
        <v>85.952267744375533</v>
      </c>
      <c r="CE38" s="322">
        <v>92.61208369238949</v>
      </c>
      <c r="CF38" s="322">
        <v>90.140734507615434</v>
      </c>
      <c r="CG38" s="322">
        <v>0</v>
      </c>
      <c r="CH38" s="322">
        <v>79.996484402742468</v>
      </c>
      <c r="CI38" s="322">
        <v>80.727114534735705</v>
      </c>
      <c r="CJ38" s="322">
        <v>79.368159161261559</v>
      </c>
      <c r="CK38" s="322">
        <v>95.717827371715956</v>
      </c>
      <c r="CL38" s="322">
        <v>95.107247245836149</v>
      </c>
      <c r="CM38" s="322">
        <v>97.518555674413591</v>
      </c>
      <c r="CN38" s="322">
        <v>83.649758683750065</v>
      </c>
      <c r="CO38" s="322">
        <v>83.649758683750065</v>
      </c>
      <c r="CP38" s="322">
        <v>0</v>
      </c>
      <c r="CQ38" s="322">
        <v>64.129779492426565</v>
      </c>
      <c r="CR38" s="322">
        <v>64.129779492426565</v>
      </c>
      <c r="CS38" s="322">
        <v>0</v>
      </c>
      <c r="CT38" s="322">
        <v>0</v>
      </c>
      <c r="CU38" s="322">
        <v>75.943420389534595</v>
      </c>
      <c r="CV38" s="322">
        <v>95.726507593551347</v>
      </c>
      <c r="CW38" s="322">
        <v>95.525072968580858</v>
      </c>
      <c r="CX38" s="322">
        <v>0</v>
      </c>
      <c r="CY38" s="322">
        <v>103.55061942156051</v>
      </c>
      <c r="CZ38" s="322">
        <v>68.228609966354696</v>
      </c>
      <c r="DA38" s="322">
        <v>96.974196465001526</v>
      </c>
      <c r="DB38" s="322">
        <v>97.825059933184846</v>
      </c>
      <c r="DC38" s="322">
        <v>96.580052224917779</v>
      </c>
      <c r="DD38" s="322">
        <v>100.18021074137084</v>
      </c>
      <c r="DE38" s="322">
        <v>96.421516879378487</v>
      </c>
      <c r="DF38" s="322">
        <v>94.324861041724006</v>
      </c>
    </row>
    <row r="39" spans="1:110" ht="12.75" hidden="1" customHeight="1" outlineLevel="1" x14ac:dyDescent="0.2">
      <c r="A39" s="322" t="str">
        <f t="shared" si="0"/>
        <v>2005 Q1</v>
      </c>
      <c r="B39" s="322">
        <v>87.273828765708927</v>
      </c>
      <c r="C39" s="322">
        <v>89.82049246033624</v>
      </c>
      <c r="D39" s="322">
        <v>91.089832691537651</v>
      </c>
      <c r="E39" s="322">
        <v>92.015293193304174</v>
      </c>
      <c r="F39" s="322">
        <v>84.945241292999114</v>
      </c>
      <c r="G39" s="322">
        <v>89.271467434221606</v>
      </c>
      <c r="H39" s="322">
        <v>87.84317207730642</v>
      </c>
      <c r="I39" s="322">
        <v>92.606339547602644</v>
      </c>
      <c r="J39" s="322">
        <v>90.332201695691509</v>
      </c>
      <c r="K39" s="322">
        <v>99.599832176049162</v>
      </c>
      <c r="L39" s="322">
        <v>86.588689151737285</v>
      </c>
      <c r="M39" s="322">
        <v>86.08984642256884</v>
      </c>
      <c r="N39" s="322">
        <v>87.132412694244309</v>
      </c>
      <c r="O39" s="322">
        <v>95.695286016956686</v>
      </c>
      <c r="P39" s="322">
        <v>95.109335849178791</v>
      </c>
      <c r="Q39" s="322">
        <v>97.211634711821404</v>
      </c>
      <c r="R39" s="322">
        <v>93.103712398820889</v>
      </c>
      <c r="S39" s="322">
        <v>89.931417303663252</v>
      </c>
      <c r="T39" s="322">
        <v>100.61291014128267</v>
      </c>
      <c r="U39" s="322">
        <v>68.083335499837887</v>
      </c>
      <c r="V39" s="322">
        <v>65.639200222304211</v>
      </c>
      <c r="W39" s="322">
        <v>70.2349300374146</v>
      </c>
      <c r="X39" s="322">
        <v>94.6175058379538</v>
      </c>
      <c r="Y39" s="322">
        <v>84.769451956247536</v>
      </c>
      <c r="Z39" s="322">
        <v>96.353381369921621</v>
      </c>
      <c r="AA39" s="322">
        <v>99.407453142149222</v>
      </c>
      <c r="AB39" s="322">
        <v>96.632437932072961</v>
      </c>
      <c r="AC39" s="322">
        <v>101.19712688737971</v>
      </c>
      <c r="AD39" s="322">
        <v>76.702577459768207</v>
      </c>
      <c r="AE39" s="322">
        <v>96.937462170387747</v>
      </c>
      <c r="AF39" s="322">
        <v>97.628108220655122</v>
      </c>
      <c r="AG39" s="322">
        <v>97.69853738611404</v>
      </c>
      <c r="AH39" s="322">
        <v>100.57022039039838</v>
      </c>
      <c r="AI39" s="322">
        <v>96.526179954843826</v>
      </c>
      <c r="AJ39" s="322">
        <v>94.622809761571261</v>
      </c>
      <c r="AL39" s="322" t="s">
        <v>943</v>
      </c>
      <c r="AM39" s="322">
        <v>85.661988778959255</v>
      </c>
      <c r="AN39" s="322">
        <v>90.783149781617382</v>
      </c>
      <c r="AO39" s="322">
        <v>94.558957226016204</v>
      </c>
      <c r="AP39" s="322">
        <v>0</v>
      </c>
      <c r="AQ39" s="322">
        <v>86.437160396055418</v>
      </c>
      <c r="AR39" s="322">
        <v>95.32284527594031</v>
      </c>
      <c r="AS39" s="322">
        <v>0</v>
      </c>
      <c r="AT39" s="322">
        <v>0</v>
      </c>
      <c r="AU39" s="322">
        <v>0</v>
      </c>
      <c r="AV39" s="322">
        <v>99.599832176049162</v>
      </c>
      <c r="AW39" s="322">
        <v>105.28205161863242</v>
      </c>
      <c r="AX39" s="322">
        <v>88.888888888888886</v>
      </c>
      <c r="AY39" s="322">
        <v>169.28592713887042</v>
      </c>
      <c r="AZ39" s="322">
        <v>95.928609478645853</v>
      </c>
      <c r="BA39" s="322">
        <v>0</v>
      </c>
      <c r="BB39" s="322">
        <v>95.928609478645853</v>
      </c>
      <c r="BC39" s="322">
        <v>100.35804422973339</v>
      </c>
      <c r="BD39" s="322">
        <v>99.999999999992141</v>
      </c>
      <c r="BE39" s="322">
        <v>100.61291014128264</v>
      </c>
      <c r="BF39" s="322">
        <v>69.792495271966445</v>
      </c>
      <c r="BG39" s="322">
        <v>0</v>
      </c>
      <c r="BH39" s="322">
        <v>70.2349300374146</v>
      </c>
      <c r="BI39" s="322">
        <v>94.6175058379538</v>
      </c>
      <c r="BJ39" s="322">
        <v>92.108499683517948</v>
      </c>
      <c r="BK39" s="322">
        <v>96.920312676231333</v>
      </c>
      <c r="BL39" s="322">
        <v>100.66334735049722</v>
      </c>
      <c r="BM39" s="322">
        <v>96.632437932072975</v>
      </c>
      <c r="BN39" s="322">
        <v>99.999999998664521</v>
      </c>
      <c r="BO39" s="322">
        <v>87.278436597655769</v>
      </c>
      <c r="BP39" s="322">
        <v>0</v>
      </c>
      <c r="BQ39" s="322">
        <v>0</v>
      </c>
      <c r="BR39" s="322">
        <v>0</v>
      </c>
      <c r="BS39" s="322">
        <v>0</v>
      </c>
      <c r="BT39" s="322">
        <v>0</v>
      </c>
      <c r="BU39" s="322">
        <v>0</v>
      </c>
      <c r="BW39" s="322" t="s">
        <v>261</v>
      </c>
      <c r="BX39" s="322">
        <v>87.961667403095845</v>
      </c>
      <c r="BY39" s="322">
        <v>89.638664987093009</v>
      </c>
      <c r="BZ39" s="322">
        <v>89.89386840774003</v>
      </c>
      <c r="CA39" s="322">
        <v>92.015293193304174</v>
      </c>
      <c r="CB39" s="322">
        <v>84.979679093507599</v>
      </c>
      <c r="CC39" s="322">
        <v>85.552091924288789</v>
      </c>
      <c r="CD39" s="322">
        <v>87.84317207730642</v>
      </c>
      <c r="CE39" s="322">
        <v>92.60633954760263</v>
      </c>
      <c r="CF39" s="322">
        <v>90.332201695691523</v>
      </c>
      <c r="CG39" s="322">
        <v>0</v>
      </c>
      <c r="CH39" s="322">
        <v>85.01353315020063</v>
      </c>
      <c r="CI39" s="322">
        <v>85.729655218870079</v>
      </c>
      <c r="CJ39" s="322">
        <v>84.486667976881321</v>
      </c>
      <c r="CK39" s="322">
        <v>95.707968092228782</v>
      </c>
      <c r="CL39" s="322">
        <v>95.109335849178791</v>
      </c>
      <c r="CM39" s="322">
        <v>97.453124026985776</v>
      </c>
      <c r="CN39" s="322">
        <v>85.16020453311782</v>
      </c>
      <c r="CO39" s="322">
        <v>85.16020453311782</v>
      </c>
      <c r="CP39" s="322">
        <v>0</v>
      </c>
      <c r="CQ39" s="322">
        <v>65.639200222304211</v>
      </c>
      <c r="CR39" s="322">
        <v>65.639200222304211</v>
      </c>
      <c r="CS39" s="322">
        <v>0</v>
      </c>
      <c r="CT39" s="322">
        <v>0</v>
      </c>
      <c r="CU39" s="322">
        <v>76.817117869476007</v>
      </c>
      <c r="CV39" s="322">
        <v>96.29986274902987</v>
      </c>
      <c r="CW39" s="322">
        <v>94.465465691208664</v>
      </c>
      <c r="CX39" s="322">
        <v>0</v>
      </c>
      <c r="CY39" s="322">
        <v>103.36579870455884</v>
      </c>
      <c r="CZ39" s="322">
        <v>69.434974044988294</v>
      </c>
      <c r="DA39" s="322">
        <v>96.937462170387747</v>
      </c>
      <c r="DB39" s="322">
        <v>97.628108220655093</v>
      </c>
      <c r="DC39" s="322">
        <v>97.69853738611404</v>
      </c>
      <c r="DD39" s="322">
        <v>100.57022039039836</v>
      </c>
      <c r="DE39" s="322">
        <v>96.526179954843826</v>
      </c>
      <c r="DF39" s="322">
        <v>94.622809761571233</v>
      </c>
    </row>
    <row r="40" spans="1:110" ht="12.75" hidden="1" customHeight="1" outlineLevel="1" x14ac:dyDescent="0.2">
      <c r="A40" s="322" t="str">
        <f t="shared" si="0"/>
        <v>2005 Q2</v>
      </c>
      <c r="B40" s="322">
        <v>87.985484962030739</v>
      </c>
      <c r="C40" s="322">
        <v>90.58690379503993</v>
      </c>
      <c r="D40" s="322">
        <v>91.478508138455425</v>
      </c>
      <c r="E40" s="322">
        <v>93.293050335800757</v>
      </c>
      <c r="F40" s="322">
        <v>86.290295340702514</v>
      </c>
      <c r="G40" s="322">
        <v>90.58906296913166</v>
      </c>
      <c r="H40" s="322">
        <v>89.139210044189241</v>
      </c>
      <c r="I40" s="322">
        <v>92.600595402815813</v>
      </c>
      <c r="J40" s="322">
        <v>90.390381222504743</v>
      </c>
      <c r="K40" s="322">
        <v>99.599832176049162</v>
      </c>
      <c r="L40" s="322">
        <v>88.570932162083977</v>
      </c>
      <c r="M40" s="322">
        <v>88.131709949354658</v>
      </c>
      <c r="N40" s="322">
        <v>89.142871438293184</v>
      </c>
      <c r="O40" s="322">
        <v>95.503518990284405</v>
      </c>
      <c r="P40" s="322">
        <v>94.818379802287595</v>
      </c>
      <c r="Q40" s="322">
        <v>97.25947597360846</v>
      </c>
      <c r="R40" s="322">
        <v>93.142138508699091</v>
      </c>
      <c r="S40" s="322">
        <v>89.979010865310357</v>
      </c>
      <c r="T40" s="322">
        <v>100.61291014128267</v>
      </c>
      <c r="U40" s="322">
        <v>69.5390245344215</v>
      </c>
      <c r="V40" s="322">
        <v>67.329379804558044</v>
      </c>
      <c r="W40" s="322">
        <v>71.580270741240909</v>
      </c>
      <c r="X40" s="322">
        <v>94.6175058379538</v>
      </c>
      <c r="Y40" s="322">
        <v>85.62316946673009</v>
      </c>
      <c r="Z40" s="322">
        <v>96.567671618578217</v>
      </c>
      <c r="AA40" s="322">
        <v>99.433038634742843</v>
      </c>
      <c r="AB40" s="322">
        <v>96.632437932072961</v>
      </c>
      <c r="AC40" s="322">
        <v>101.76959952920417</v>
      </c>
      <c r="AD40" s="322">
        <v>77.93522294732152</v>
      </c>
      <c r="AE40" s="322">
        <v>96.440517925092934</v>
      </c>
      <c r="AF40" s="322">
        <v>96.938809810760688</v>
      </c>
      <c r="AG40" s="322">
        <v>98.216068728892907</v>
      </c>
      <c r="AH40" s="322">
        <v>99.725371796894606</v>
      </c>
      <c r="AI40" s="322">
        <v>96.186537215259847</v>
      </c>
      <c r="AJ40" s="322">
        <v>95.008590475195916</v>
      </c>
      <c r="AL40" s="322" t="s">
        <v>944</v>
      </c>
      <c r="AM40" s="322">
        <v>86.286096760465469</v>
      </c>
      <c r="AN40" s="322">
        <v>91.051277684108939</v>
      </c>
      <c r="AO40" s="322">
        <v>94.656153475825249</v>
      </c>
      <c r="AP40" s="322">
        <v>0</v>
      </c>
      <c r="AQ40" s="322">
        <v>86.947045896855059</v>
      </c>
      <c r="AR40" s="322">
        <v>95.602820940074423</v>
      </c>
      <c r="AS40" s="322">
        <v>0</v>
      </c>
      <c r="AT40" s="322">
        <v>0</v>
      </c>
      <c r="AU40" s="322">
        <v>0</v>
      </c>
      <c r="AV40" s="322">
        <v>99.599832176049162</v>
      </c>
      <c r="AW40" s="322">
        <v>110.75582943315709</v>
      </c>
      <c r="AX40" s="322">
        <v>88.888888888888886</v>
      </c>
      <c r="AY40" s="322">
        <v>181.50275128751736</v>
      </c>
      <c r="AZ40" s="322">
        <v>95.928609478645853</v>
      </c>
      <c r="BA40" s="322">
        <v>0</v>
      </c>
      <c r="BB40" s="322">
        <v>95.928609478645853</v>
      </c>
      <c r="BC40" s="322">
        <v>100.35804422973352</v>
      </c>
      <c r="BD40" s="322">
        <v>99.999999999992383</v>
      </c>
      <c r="BE40" s="322">
        <v>100.61291014128264</v>
      </c>
      <c r="BF40" s="322">
        <v>71.060213531611737</v>
      </c>
      <c r="BG40" s="322">
        <v>0</v>
      </c>
      <c r="BH40" s="322">
        <v>71.580270741240909</v>
      </c>
      <c r="BI40" s="322">
        <v>94.6175058379538</v>
      </c>
      <c r="BJ40" s="322">
        <v>92.418067577521924</v>
      </c>
      <c r="BK40" s="322">
        <v>96.920312676231333</v>
      </c>
      <c r="BL40" s="322">
        <v>100.66334735049722</v>
      </c>
      <c r="BM40" s="322">
        <v>96.632437932072975</v>
      </c>
      <c r="BN40" s="322">
        <v>99.999999998664521</v>
      </c>
      <c r="BO40" s="322">
        <v>87.945334192950085</v>
      </c>
      <c r="BP40" s="322">
        <v>0</v>
      </c>
      <c r="BQ40" s="322">
        <v>0</v>
      </c>
      <c r="BR40" s="322">
        <v>0</v>
      </c>
      <c r="BS40" s="322">
        <v>0</v>
      </c>
      <c r="BT40" s="322">
        <v>0</v>
      </c>
      <c r="BU40" s="322">
        <v>0</v>
      </c>
      <c r="BW40" s="322" t="s">
        <v>262</v>
      </c>
      <c r="BX40" s="322">
        <v>88.723359926215736</v>
      </c>
      <c r="BY40" s="322">
        <v>90.537788982819819</v>
      </c>
      <c r="BZ40" s="322">
        <v>90.458225705775305</v>
      </c>
      <c r="CA40" s="322">
        <v>93.293050335800757</v>
      </c>
      <c r="CB40" s="322">
        <v>86.854838071905746</v>
      </c>
      <c r="CC40" s="322">
        <v>87.552925622976218</v>
      </c>
      <c r="CD40" s="322">
        <v>89.139210044189241</v>
      </c>
      <c r="CE40" s="322">
        <v>92.600595402815813</v>
      </c>
      <c r="CF40" s="322">
        <v>90.390381222504772</v>
      </c>
      <c r="CG40" s="322">
        <v>0</v>
      </c>
      <c r="CH40" s="322">
        <v>86.802011723803005</v>
      </c>
      <c r="CI40" s="322">
        <v>88.035048508975592</v>
      </c>
      <c r="CJ40" s="322">
        <v>85.878293889315486</v>
      </c>
      <c r="CK40" s="322">
        <v>95.507477866018178</v>
      </c>
      <c r="CL40" s="322">
        <v>94.818379802287609</v>
      </c>
      <c r="CM40" s="322">
        <v>97.507574686958449</v>
      </c>
      <c r="CN40" s="322">
        <v>85.235677019946934</v>
      </c>
      <c r="CO40" s="322">
        <v>85.235677019946934</v>
      </c>
      <c r="CP40" s="322">
        <v>0</v>
      </c>
      <c r="CQ40" s="322">
        <v>67.329379804558044</v>
      </c>
      <c r="CR40" s="322">
        <v>67.329379804558044</v>
      </c>
      <c r="CS40" s="322">
        <v>0</v>
      </c>
      <c r="CT40" s="322">
        <v>0</v>
      </c>
      <c r="CU40" s="322">
        <v>78.22632773017925</v>
      </c>
      <c r="CV40" s="322">
        <v>96.72100824065059</v>
      </c>
      <c r="CW40" s="322">
        <v>94.650923788478735</v>
      </c>
      <c r="CX40" s="322">
        <v>0</v>
      </c>
      <c r="CY40" s="322">
        <v>104.5717033851443</v>
      </c>
      <c r="CZ40" s="322">
        <v>70.884740598937256</v>
      </c>
      <c r="DA40" s="322">
        <v>96.440517925092905</v>
      </c>
      <c r="DB40" s="322">
        <v>96.938809810760674</v>
      </c>
      <c r="DC40" s="322">
        <v>98.216068728892907</v>
      </c>
      <c r="DD40" s="322">
        <v>99.725371796894578</v>
      </c>
      <c r="DE40" s="322">
        <v>96.186537215259833</v>
      </c>
      <c r="DF40" s="322">
        <v>95.008590475195888</v>
      </c>
    </row>
    <row r="41" spans="1:110" ht="12.75" hidden="1" customHeight="1" outlineLevel="1" x14ac:dyDescent="0.2">
      <c r="A41" s="322" t="str">
        <f t="shared" si="0"/>
        <v>2005 Q3</v>
      </c>
      <c r="B41" s="322">
        <v>89.17799352672624</v>
      </c>
      <c r="C41" s="322">
        <v>91.381422347048058</v>
      </c>
      <c r="D41" s="322">
        <v>92.639695877318957</v>
      </c>
      <c r="E41" s="322">
        <v>93.98909174143273</v>
      </c>
      <c r="F41" s="322">
        <v>87.810230057117238</v>
      </c>
      <c r="G41" s="322">
        <v>91.832084059293948</v>
      </c>
      <c r="H41" s="322">
        <v>89.791450465074348</v>
      </c>
      <c r="I41" s="322">
        <v>92.203273223874589</v>
      </c>
      <c r="J41" s="322">
        <v>90.678360898362044</v>
      </c>
      <c r="K41" s="322">
        <v>96.02028777903999</v>
      </c>
      <c r="L41" s="322">
        <v>90.454907441071157</v>
      </c>
      <c r="M41" s="322">
        <v>91.461560103516391</v>
      </c>
      <c r="N41" s="322">
        <v>89.744564137268355</v>
      </c>
      <c r="O41" s="322">
        <v>96.601474297557473</v>
      </c>
      <c r="P41" s="322">
        <v>96.193037604541473</v>
      </c>
      <c r="Q41" s="322">
        <v>97.572790274747831</v>
      </c>
      <c r="R41" s="322">
        <v>93.332285935004208</v>
      </c>
      <c r="S41" s="322">
        <v>90.518509127752623</v>
      </c>
      <c r="T41" s="322">
        <v>100.00000000000001</v>
      </c>
      <c r="U41" s="322">
        <v>73.062456962860153</v>
      </c>
      <c r="V41" s="322">
        <v>72.945854801752802</v>
      </c>
      <c r="W41" s="322">
        <v>74.58199410323185</v>
      </c>
      <c r="X41" s="322">
        <v>94.6175058379538</v>
      </c>
      <c r="Y41" s="322">
        <v>86.294717703354749</v>
      </c>
      <c r="Z41" s="322">
        <v>97.032763797048858</v>
      </c>
      <c r="AA41" s="322">
        <v>99.174131781650786</v>
      </c>
      <c r="AB41" s="322">
        <v>96.632437932072961</v>
      </c>
      <c r="AC41" s="322">
        <v>101.91135746738252</v>
      </c>
      <c r="AD41" s="322">
        <v>78.969999335486477</v>
      </c>
      <c r="AE41" s="322">
        <v>97.041423721040559</v>
      </c>
      <c r="AF41" s="322">
        <v>98.021842792664856</v>
      </c>
      <c r="AG41" s="322">
        <v>98.823849181329265</v>
      </c>
      <c r="AH41" s="322">
        <v>93.861845639986967</v>
      </c>
      <c r="AI41" s="322">
        <v>95.648378055975243</v>
      </c>
      <c r="AJ41" s="322">
        <v>95.250141513544392</v>
      </c>
      <c r="AL41" s="322" t="s">
        <v>945</v>
      </c>
      <c r="AM41" s="322">
        <v>88.021657538984812</v>
      </c>
      <c r="AN41" s="322">
        <v>93.488398048034355</v>
      </c>
      <c r="AO41" s="322">
        <v>96.68458832410785</v>
      </c>
      <c r="AP41" s="322">
        <v>0</v>
      </c>
      <c r="AQ41" s="322">
        <v>91.250518884918606</v>
      </c>
      <c r="AR41" s="322">
        <v>95.841986964881031</v>
      </c>
      <c r="AS41" s="322">
        <v>0</v>
      </c>
      <c r="AT41" s="322">
        <v>0</v>
      </c>
      <c r="AU41" s="322">
        <v>0</v>
      </c>
      <c r="AV41" s="322">
        <v>96.02028777903999</v>
      </c>
      <c r="AW41" s="322">
        <v>111.80675735997555</v>
      </c>
      <c r="AX41" s="322">
        <v>88.888888888888886</v>
      </c>
      <c r="AY41" s="322">
        <v>183.84829802139737</v>
      </c>
      <c r="AZ41" s="322">
        <v>95.928609478645853</v>
      </c>
      <c r="BA41" s="322">
        <v>0</v>
      </c>
      <c r="BB41" s="322">
        <v>95.928609478645853</v>
      </c>
      <c r="BC41" s="322">
        <v>99.999999999996533</v>
      </c>
      <c r="BD41" s="322">
        <v>99.999999999992383</v>
      </c>
      <c r="BE41" s="322">
        <v>99.999999999999972</v>
      </c>
      <c r="BF41" s="322">
        <v>73.724944388312352</v>
      </c>
      <c r="BG41" s="322">
        <v>0</v>
      </c>
      <c r="BH41" s="322">
        <v>74.58199410323185</v>
      </c>
      <c r="BI41" s="322">
        <v>94.6175058379538</v>
      </c>
      <c r="BJ41" s="322">
        <v>92.721784014858599</v>
      </c>
      <c r="BK41" s="322">
        <v>96.87090992062835</v>
      </c>
      <c r="BL41" s="322">
        <v>100.66334735049722</v>
      </c>
      <c r="BM41" s="322">
        <v>96.632437932072975</v>
      </c>
      <c r="BN41" s="322">
        <v>99.999999998664521</v>
      </c>
      <c r="BO41" s="322">
        <v>88.612231788244415</v>
      </c>
      <c r="BP41" s="322">
        <v>0</v>
      </c>
      <c r="BQ41" s="322">
        <v>0</v>
      </c>
      <c r="BR41" s="322">
        <v>0</v>
      </c>
      <c r="BS41" s="322">
        <v>0</v>
      </c>
      <c r="BT41" s="322">
        <v>0</v>
      </c>
      <c r="BU41" s="322">
        <v>0</v>
      </c>
      <c r="BW41" s="322" t="s">
        <v>263</v>
      </c>
      <c r="BX41" s="322">
        <v>89.716036458326954</v>
      </c>
      <c r="BY41" s="322">
        <v>90.953352252531019</v>
      </c>
      <c r="BZ41" s="322">
        <v>90.996876676561513</v>
      </c>
      <c r="CA41" s="322">
        <v>93.98909174143273</v>
      </c>
      <c r="CB41" s="322">
        <v>86.684193061313749</v>
      </c>
      <c r="CC41" s="322">
        <v>89.405146172911671</v>
      </c>
      <c r="CD41" s="322">
        <v>89.791450465074348</v>
      </c>
      <c r="CE41" s="322">
        <v>92.203273223874604</v>
      </c>
      <c r="CF41" s="322">
        <v>90.678360898362058</v>
      </c>
      <c r="CG41" s="322">
        <v>0</v>
      </c>
      <c r="CH41" s="322">
        <v>88.719131350999149</v>
      </c>
      <c r="CI41" s="322">
        <v>91.793263050037851</v>
      </c>
      <c r="CJ41" s="322">
        <v>86.272228147673417</v>
      </c>
      <c r="CK41" s="322">
        <v>96.649372066548978</v>
      </c>
      <c r="CL41" s="322">
        <v>96.193037604541473</v>
      </c>
      <c r="CM41" s="322">
        <v>97.8769367050661</v>
      </c>
      <c r="CN41" s="322">
        <v>86.035857678026574</v>
      </c>
      <c r="CO41" s="322">
        <v>86.035857678026574</v>
      </c>
      <c r="CP41" s="322">
        <v>0</v>
      </c>
      <c r="CQ41" s="322">
        <v>72.945854801752802</v>
      </c>
      <c r="CR41" s="322">
        <v>72.945854801752802</v>
      </c>
      <c r="CS41" s="322">
        <v>0</v>
      </c>
      <c r="CT41" s="322">
        <v>0</v>
      </c>
      <c r="CU41" s="322">
        <v>79.180210300648199</v>
      </c>
      <c r="CV41" s="322">
        <v>97.692957675448483</v>
      </c>
      <c r="CW41" s="322">
        <v>92.73988840637216</v>
      </c>
      <c r="CX41" s="322">
        <v>0</v>
      </c>
      <c r="CY41" s="322">
        <v>104.87924554153879</v>
      </c>
      <c r="CZ41" s="322">
        <v>72.005586788397338</v>
      </c>
      <c r="DA41" s="322">
        <v>97.041423721040559</v>
      </c>
      <c r="DB41" s="322">
        <v>98.021842792664842</v>
      </c>
      <c r="DC41" s="322">
        <v>98.823849181329265</v>
      </c>
      <c r="DD41" s="322">
        <v>93.861845639986953</v>
      </c>
      <c r="DE41" s="322">
        <v>95.648378055975243</v>
      </c>
      <c r="DF41" s="322">
        <v>95.250141513544406</v>
      </c>
    </row>
    <row r="42" spans="1:110" ht="12.75" hidden="1" customHeight="1" outlineLevel="1" x14ac:dyDescent="0.2">
      <c r="A42" s="322" t="str">
        <f t="shared" si="0"/>
        <v>2005 Q4</v>
      </c>
      <c r="B42" s="322">
        <v>89.644611534016747</v>
      </c>
      <c r="C42" s="322">
        <v>90.502265706322675</v>
      </c>
      <c r="D42" s="322">
        <v>90.276626845124383</v>
      </c>
      <c r="E42" s="322">
        <v>94.012554709464439</v>
      </c>
      <c r="F42" s="322">
        <v>86.695781898743263</v>
      </c>
      <c r="G42" s="322">
        <v>90.069711447422392</v>
      </c>
      <c r="H42" s="322">
        <v>89.811897053260296</v>
      </c>
      <c r="I42" s="322">
        <v>93.096963434159449</v>
      </c>
      <c r="J42" s="322">
        <v>90.526875074144655</v>
      </c>
      <c r="K42" s="322">
        <v>93.058350610790882</v>
      </c>
      <c r="L42" s="322">
        <v>90.874169471697286</v>
      </c>
      <c r="M42" s="322">
        <v>93.284944565401361</v>
      </c>
      <c r="N42" s="322">
        <v>88.869596834640788</v>
      </c>
      <c r="O42" s="322">
        <v>96.325620345631279</v>
      </c>
      <c r="P42" s="322">
        <v>95.952277860580153</v>
      </c>
      <c r="Q42" s="322">
        <v>97.217198234005664</v>
      </c>
      <c r="R42" s="322">
        <v>93.335967894218285</v>
      </c>
      <c r="S42" s="322">
        <v>90.523751065660051</v>
      </c>
      <c r="T42" s="322">
        <v>100.00000000000001</v>
      </c>
      <c r="U42" s="322">
        <v>77.25026272741259</v>
      </c>
      <c r="V42" s="322">
        <v>77.647010278888757</v>
      </c>
      <c r="W42" s="322">
        <v>78.971168764213914</v>
      </c>
      <c r="X42" s="322">
        <v>94.6175058379538</v>
      </c>
      <c r="Y42" s="322">
        <v>87.408461252532405</v>
      </c>
      <c r="Z42" s="322">
        <v>97.184015633432708</v>
      </c>
      <c r="AA42" s="322">
        <v>99.355057764991585</v>
      </c>
      <c r="AB42" s="322">
        <v>96.632437932072961</v>
      </c>
      <c r="AC42" s="322">
        <v>101.80660175023515</v>
      </c>
      <c r="AD42" s="322">
        <v>80.672945536849284</v>
      </c>
      <c r="AE42" s="322">
        <v>97.103399946084082</v>
      </c>
      <c r="AF42" s="322">
        <v>98.047733865564922</v>
      </c>
      <c r="AG42" s="322">
        <v>98.823849181329265</v>
      </c>
      <c r="AH42" s="322">
        <v>93.861845639986967</v>
      </c>
      <c r="AI42" s="322">
        <v>95.849066456840362</v>
      </c>
      <c r="AJ42" s="322">
        <v>95.077042112230643</v>
      </c>
      <c r="AL42" s="322" t="s">
        <v>946</v>
      </c>
      <c r="AM42" s="322">
        <v>88.992560894841588</v>
      </c>
      <c r="AN42" s="322">
        <v>92.11638922356228</v>
      </c>
      <c r="AO42" s="322">
        <v>97.17519222578882</v>
      </c>
      <c r="AP42" s="322">
        <v>0</v>
      </c>
      <c r="AQ42" s="322">
        <v>88.096028963019762</v>
      </c>
      <c r="AR42" s="322">
        <v>95.845976449860373</v>
      </c>
      <c r="AS42" s="322">
        <v>0</v>
      </c>
      <c r="AT42" s="322">
        <v>0</v>
      </c>
      <c r="AU42" s="322">
        <v>0</v>
      </c>
      <c r="AV42" s="322">
        <v>93.058350610790882</v>
      </c>
      <c r="AW42" s="322">
        <v>105.46977025399872</v>
      </c>
      <c r="AX42" s="322">
        <v>88.888888888888886</v>
      </c>
      <c r="AY42" s="322">
        <v>143.46556484019217</v>
      </c>
      <c r="AZ42" s="322">
        <v>95.928609478645853</v>
      </c>
      <c r="BA42" s="322">
        <v>0</v>
      </c>
      <c r="BB42" s="322">
        <v>95.928609478645853</v>
      </c>
      <c r="BC42" s="322">
        <v>99.999999999996604</v>
      </c>
      <c r="BD42" s="322">
        <v>99.999999999992539</v>
      </c>
      <c r="BE42" s="322">
        <v>99.999999999999972</v>
      </c>
      <c r="BF42" s="322">
        <v>77.426825871941631</v>
      </c>
      <c r="BG42" s="322">
        <v>0</v>
      </c>
      <c r="BH42" s="322">
        <v>78.971168764213928</v>
      </c>
      <c r="BI42" s="322">
        <v>94.6175058379538</v>
      </c>
      <c r="BJ42" s="322">
        <v>92.693518669319801</v>
      </c>
      <c r="BK42" s="322">
        <v>96.87090992062835</v>
      </c>
      <c r="BL42" s="322">
        <v>100.66334735049722</v>
      </c>
      <c r="BM42" s="322">
        <v>96.632437932072975</v>
      </c>
      <c r="BN42" s="322">
        <v>99.999999998664521</v>
      </c>
      <c r="BO42" s="322">
        <v>88.531431349556016</v>
      </c>
      <c r="BP42" s="322">
        <v>0</v>
      </c>
      <c r="BQ42" s="322">
        <v>0</v>
      </c>
      <c r="BR42" s="322">
        <v>0</v>
      </c>
      <c r="BS42" s="322">
        <v>0</v>
      </c>
      <c r="BT42" s="322">
        <v>0</v>
      </c>
      <c r="BU42" s="322">
        <v>0</v>
      </c>
      <c r="BW42" s="322" t="s">
        <v>264</v>
      </c>
      <c r="BX42" s="322">
        <v>89.989360630889152</v>
      </c>
      <c r="BY42" s="322">
        <v>90.194173053800043</v>
      </c>
      <c r="BZ42" s="322">
        <v>87.27407533962915</v>
      </c>
      <c r="CA42" s="322">
        <v>94.012554709464439</v>
      </c>
      <c r="CB42" s="322">
        <v>86.771854028679172</v>
      </c>
      <c r="CC42" s="322">
        <v>86.478722832412274</v>
      </c>
      <c r="CD42" s="322">
        <v>89.81189705326031</v>
      </c>
      <c r="CE42" s="322">
        <v>93.096963434159449</v>
      </c>
      <c r="CF42" s="322">
        <v>90.526875074144669</v>
      </c>
      <c r="CG42" s="322">
        <v>0</v>
      </c>
      <c r="CH42" s="322">
        <v>89.651967813625731</v>
      </c>
      <c r="CI42" s="322">
        <v>93.85083157306596</v>
      </c>
      <c r="CJ42" s="322">
        <v>86.272228147673417</v>
      </c>
      <c r="CK42" s="322">
        <v>96.362743153895224</v>
      </c>
      <c r="CL42" s="322">
        <v>95.952277860580153</v>
      </c>
      <c r="CM42" s="322">
        <v>97.472218673471957</v>
      </c>
      <c r="CN42" s="322">
        <v>86.04365254741144</v>
      </c>
      <c r="CO42" s="322">
        <v>86.04365254741144</v>
      </c>
      <c r="CP42" s="322">
        <v>0</v>
      </c>
      <c r="CQ42" s="322">
        <v>77.647010278888757</v>
      </c>
      <c r="CR42" s="322">
        <v>77.647010278888757</v>
      </c>
      <c r="CS42" s="322">
        <v>0</v>
      </c>
      <c r="CT42" s="322">
        <v>0</v>
      </c>
      <c r="CU42" s="322">
        <v>81.503265475386456</v>
      </c>
      <c r="CV42" s="322">
        <v>98.036772260001996</v>
      </c>
      <c r="CW42" s="322">
        <v>94.051342094210526</v>
      </c>
      <c r="CX42" s="322">
        <v>0</v>
      </c>
      <c r="CY42" s="322">
        <v>104.63661813725702</v>
      </c>
      <c r="CZ42" s="322">
        <v>75.018512601768364</v>
      </c>
      <c r="DA42" s="322">
        <v>97.103399946084082</v>
      </c>
      <c r="DB42" s="322">
        <v>98.047733865564922</v>
      </c>
      <c r="DC42" s="322">
        <v>98.823849181329265</v>
      </c>
      <c r="DD42" s="322">
        <v>93.861845639986953</v>
      </c>
      <c r="DE42" s="322">
        <v>95.849066456840362</v>
      </c>
      <c r="DF42" s="322">
        <v>95.077042112230657</v>
      </c>
    </row>
    <row r="43" spans="1:110" ht="12.75" hidden="1" customHeight="1" outlineLevel="1" x14ac:dyDescent="0.2">
      <c r="A43" s="322" t="str">
        <f t="shared" si="0"/>
        <v>2006 Q1</v>
      </c>
      <c r="B43" s="322">
        <v>90.670029147845312</v>
      </c>
      <c r="C43" s="322">
        <v>91.954675015933049</v>
      </c>
      <c r="D43" s="322">
        <v>91.542625289008811</v>
      </c>
      <c r="E43" s="322">
        <v>95.175801323139112</v>
      </c>
      <c r="F43" s="322">
        <v>88.983187916828442</v>
      </c>
      <c r="G43" s="322">
        <v>91.81225253239306</v>
      </c>
      <c r="H43" s="322">
        <v>89.281370428058295</v>
      </c>
      <c r="I43" s="322">
        <v>92.76332734059099</v>
      </c>
      <c r="J43" s="322">
        <v>92.165267795676741</v>
      </c>
      <c r="K43" s="322">
        <v>95.435132523032323</v>
      </c>
      <c r="L43" s="322">
        <v>92.296377427242305</v>
      </c>
      <c r="M43" s="322">
        <v>93.094632940932215</v>
      </c>
      <c r="N43" s="322">
        <v>91.711038178316016</v>
      </c>
      <c r="O43" s="322">
        <v>96.903772547500139</v>
      </c>
      <c r="P43" s="322">
        <v>96.64878087892707</v>
      </c>
      <c r="Q43" s="322">
        <v>97.50851921037156</v>
      </c>
      <c r="R43" s="322">
        <v>94.689472012896331</v>
      </c>
      <c r="S43" s="322">
        <v>92.437828518365919</v>
      </c>
      <c r="T43" s="322">
        <v>100.00000000000001</v>
      </c>
      <c r="U43" s="322">
        <v>77.20083258121592</v>
      </c>
      <c r="V43" s="322">
        <v>77.455115214336303</v>
      </c>
      <c r="W43" s="322">
        <v>78.971168764213914</v>
      </c>
      <c r="X43" s="322">
        <v>94.6175058379538</v>
      </c>
      <c r="Y43" s="322">
        <v>88.81069406499202</v>
      </c>
      <c r="Z43" s="322">
        <v>97.121624075649891</v>
      </c>
      <c r="AA43" s="322">
        <v>99.360931995883618</v>
      </c>
      <c r="AB43" s="322">
        <v>96.262149853846566</v>
      </c>
      <c r="AC43" s="322">
        <v>101.26656754890982</v>
      </c>
      <c r="AD43" s="322">
        <v>82.920675252569751</v>
      </c>
      <c r="AE43" s="322">
        <v>97.121307908153142</v>
      </c>
      <c r="AF43" s="322">
        <v>97.95282299040862</v>
      </c>
      <c r="AG43" s="322">
        <v>99.105072915881124</v>
      </c>
      <c r="AH43" s="322">
        <v>93.987195723376715</v>
      </c>
      <c r="AI43" s="322">
        <v>95.954282557301198</v>
      </c>
      <c r="AJ43" s="322">
        <v>95.532394192362588</v>
      </c>
      <c r="AL43" s="322" t="s">
        <v>947</v>
      </c>
      <c r="AM43" s="322">
        <v>90.012295964893781</v>
      </c>
      <c r="AN43" s="322">
        <v>92.223885396852523</v>
      </c>
      <c r="AO43" s="322">
        <v>96.720305797721366</v>
      </c>
      <c r="AP43" s="322">
        <v>0</v>
      </c>
      <c r="AQ43" s="322">
        <v>87.510047423666606</v>
      </c>
      <c r="AR43" s="322">
        <v>98.190653793231689</v>
      </c>
      <c r="AS43" s="322">
        <v>0</v>
      </c>
      <c r="AT43" s="322">
        <v>0</v>
      </c>
      <c r="AU43" s="322">
        <v>0</v>
      </c>
      <c r="AV43" s="322">
        <v>95.435132523032323</v>
      </c>
      <c r="AW43" s="322">
        <v>105.96738641895551</v>
      </c>
      <c r="AX43" s="322">
        <v>88.888888888888886</v>
      </c>
      <c r="AY43" s="322">
        <v>144.5761852173419</v>
      </c>
      <c r="AZ43" s="322">
        <v>95.928609478645853</v>
      </c>
      <c r="BA43" s="322">
        <v>0</v>
      </c>
      <c r="BB43" s="322">
        <v>95.928609478645853</v>
      </c>
      <c r="BC43" s="322">
        <v>99.999999999996604</v>
      </c>
      <c r="BD43" s="322">
        <v>99.999999999992539</v>
      </c>
      <c r="BE43" s="322">
        <v>99.999999999999972</v>
      </c>
      <c r="BF43" s="322">
        <v>77.426825871941631</v>
      </c>
      <c r="BG43" s="322">
        <v>0</v>
      </c>
      <c r="BH43" s="322">
        <v>78.971168764213928</v>
      </c>
      <c r="BI43" s="322">
        <v>94.6175058379538</v>
      </c>
      <c r="BJ43" s="322">
        <v>95.29537177218775</v>
      </c>
      <c r="BK43" s="322">
        <v>97.908367788290931</v>
      </c>
      <c r="BL43" s="322">
        <v>100.66334735049722</v>
      </c>
      <c r="BM43" s="322">
        <v>96.26214985384658</v>
      </c>
      <c r="BN43" s="322">
        <v>99.999999998664521</v>
      </c>
      <c r="BO43" s="322">
        <v>92.712785026947216</v>
      </c>
      <c r="BP43" s="322">
        <v>0</v>
      </c>
      <c r="BQ43" s="322">
        <v>0</v>
      </c>
      <c r="BR43" s="322">
        <v>0</v>
      </c>
      <c r="BS43" s="322">
        <v>0</v>
      </c>
      <c r="BT43" s="322">
        <v>0</v>
      </c>
      <c r="BU43" s="322">
        <v>0</v>
      </c>
      <c r="BW43" s="322" t="s">
        <v>265</v>
      </c>
      <c r="BX43" s="322">
        <v>90.996406652318925</v>
      </c>
      <c r="BY43" s="322">
        <v>91.930423187787042</v>
      </c>
      <c r="BZ43" s="322">
        <v>89.337724452775646</v>
      </c>
      <c r="CA43" s="322">
        <v>95.175801323139112</v>
      </c>
      <c r="CB43" s="322">
        <v>90.820435679440919</v>
      </c>
      <c r="CC43" s="322">
        <v>87.861870391222524</v>
      </c>
      <c r="CD43" s="322">
        <v>89.28137042805831</v>
      </c>
      <c r="CE43" s="322">
        <v>92.763327340591005</v>
      </c>
      <c r="CF43" s="322">
        <v>92.165267795676755</v>
      </c>
      <c r="CG43" s="322">
        <v>0</v>
      </c>
      <c r="CH43" s="322">
        <v>91.173638543376313</v>
      </c>
      <c r="CI43" s="322">
        <v>93.635874983887945</v>
      </c>
      <c r="CJ43" s="322">
        <v>89.195362064115386</v>
      </c>
      <c r="CK43" s="322">
        <v>96.964365480676776</v>
      </c>
      <c r="CL43" s="322">
        <v>96.64878087892707</v>
      </c>
      <c r="CM43" s="322">
        <v>97.803012853369793</v>
      </c>
      <c r="CN43" s="322">
        <v>88.88015539923947</v>
      </c>
      <c r="CO43" s="322">
        <v>88.88015539923947</v>
      </c>
      <c r="CP43" s="322">
        <v>0</v>
      </c>
      <c r="CQ43" s="322">
        <v>77.455115214336303</v>
      </c>
      <c r="CR43" s="322">
        <v>77.455115214336303</v>
      </c>
      <c r="CS43" s="322">
        <v>0</v>
      </c>
      <c r="CT43" s="322">
        <v>0</v>
      </c>
      <c r="CU43" s="322">
        <v>81.596483121508086</v>
      </c>
      <c r="CV43" s="322">
        <v>96.643507171972658</v>
      </c>
      <c r="CW43" s="322">
        <v>94.093921836624105</v>
      </c>
      <c r="CX43" s="322">
        <v>0</v>
      </c>
      <c r="CY43" s="322">
        <v>103.3858310675009</v>
      </c>
      <c r="CZ43" s="322">
        <v>75.563619471377478</v>
      </c>
      <c r="DA43" s="322">
        <v>97.121307908153128</v>
      </c>
      <c r="DB43" s="322">
        <v>97.95282299040862</v>
      </c>
      <c r="DC43" s="322">
        <v>99.105072915881124</v>
      </c>
      <c r="DD43" s="322">
        <v>93.987195723376672</v>
      </c>
      <c r="DE43" s="322">
        <v>95.954282557301198</v>
      </c>
      <c r="DF43" s="322">
        <v>95.532394192362574</v>
      </c>
    </row>
    <row r="44" spans="1:110" ht="12.75" hidden="1" customHeight="1" outlineLevel="1" x14ac:dyDescent="0.2">
      <c r="A44" s="322" t="str">
        <f t="shared" si="0"/>
        <v>2006 Q2</v>
      </c>
      <c r="B44" s="322">
        <v>92.107755936294339</v>
      </c>
      <c r="C44" s="322">
        <v>92.447240108419322</v>
      </c>
      <c r="D44" s="322">
        <v>92.65461100676545</v>
      </c>
      <c r="E44" s="322">
        <v>95.953821400225408</v>
      </c>
      <c r="F44" s="322">
        <v>87.826912979065042</v>
      </c>
      <c r="G44" s="322">
        <v>94.177506933601805</v>
      </c>
      <c r="H44" s="322">
        <v>90.159908238069974</v>
      </c>
      <c r="I44" s="322">
        <v>95.66699253033606</v>
      </c>
      <c r="J44" s="322">
        <v>92.297892303074363</v>
      </c>
      <c r="K44" s="322">
        <v>97.353620346151089</v>
      </c>
      <c r="L44" s="322">
        <v>93.630852620615499</v>
      </c>
      <c r="M44" s="322">
        <v>92.852746703385606</v>
      </c>
      <c r="N44" s="322">
        <v>94.574531079369166</v>
      </c>
      <c r="O44" s="322">
        <v>96.407265948457194</v>
      </c>
      <c r="P44" s="322">
        <v>96.290628281890378</v>
      </c>
      <c r="Q44" s="322">
        <v>96.665440496575755</v>
      </c>
      <c r="R44" s="322">
        <v>95.120249384054048</v>
      </c>
      <c r="S44" s="322">
        <v>93.042627917459711</v>
      </c>
      <c r="T44" s="322">
        <v>100.00000000000001</v>
      </c>
      <c r="U44" s="322">
        <v>83.898120551486585</v>
      </c>
      <c r="V44" s="322">
        <v>82.680142205948883</v>
      </c>
      <c r="W44" s="322">
        <v>89.139580899235753</v>
      </c>
      <c r="X44" s="322">
        <v>99.999999998360991</v>
      </c>
      <c r="Y44" s="322">
        <v>90.625638141597634</v>
      </c>
      <c r="Z44" s="322">
        <v>98.983714657220901</v>
      </c>
      <c r="AA44" s="322">
        <v>99.409149953759538</v>
      </c>
      <c r="AB44" s="322">
        <v>96.262149853846566</v>
      </c>
      <c r="AC44" s="322">
        <v>101.26656754890982</v>
      </c>
      <c r="AD44" s="322">
        <v>85.508870166413644</v>
      </c>
      <c r="AE44" s="322">
        <v>98.583712207693594</v>
      </c>
      <c r="AF44" s="322">
        <v>99.709110162462906</v>
      </c>
      <c r="AG44" s="322">
        <v>97.187846738560125</v>
      </c>
      <c r="AH44" s="322">
        <v>97.363779127500166</v>
      </c>
      <c r="AI44" s="322">
        <v>95.840644357294323</v>
      </c>
      <c r="AJ44" s="322">
        <v>99.494550558179483</v>
      </c>
      <c r="AL44" s="322" t="s">
        <v>948</v>
      </c>
      <c r="AM44" s="322">
        <v>91.423473564799423</v>
      </c>
      <c r="AN44" s="322">
        <v>91.447708003713942</v>
      </c>
      <c r="AO44" s="322">
        <v>94.845591890592189</v>
      </c>
      <c r="AP44" s="322">
        <v>0</v>
      </c>
      <c r="AQ44" s="322">
        <v>86.994281486731012</v>
      </c>
      <c r="AR44" s="322">
        <v>98.190653793231689</v>
      </c>
      <c r="AS44" s="322">
        <v>0</v>
      </c>
      <c r="AT44" s="322">
        <v>0</v>
      </c>
      <c r="AU44" s="322">
        <v>0</v>
      </c>
      <c r="AV44" s="322">
        <v>97.353620346151104</v>
      </c>
      <c r="AW44" s="322">
        <v>115.8201864850999</v>
      </c>
      <c r="AX44" s="322">
        <v>88.888888888888886</v>
      </c>
      <c r="AY44" s="322">
        <v>166.5664686849064</v>
      </c>
      <c r="AZ44" s="322">
        <v>95.928609478645853</v>
      </c>
      <c r="BA44" s="322">
        <v>0</v>
      </c>
      <c r="BB44" s="322">
        <v>95.928609478645853</v>
      </c>
      <c r="BC44" s="322">
        <v>99.999999999996604</v>
      </c>
      <c r="BD44" s="322">
        <v>99.999999999992539</v>
      </c>
      <c r="BE44" s="322">
        <v>99.999999999999972</v>
      </c>
      <c r="BF44" s="322">
        <v>86.028559103731197</v>
      </c>
      <c r="BG44" s="322">
        <v>0</v>
      </c>
      <c r="BH44" s="322">
        <v>89.139580899235753</v>
      </c>
      <c r="BI44" s="322">
        <v>99.999999998360991</v>
      </c>
      <c r="BJ44" s="322">
        <v>95.334321229038196</v>
      </c>
      <c r="BK44" s="322">
        <v>97.908367788290931</v>
      </c>
      <c r="BL44" s="322">
        <v>100.66334735049722</v>
      </c>
      <c r="BM44" s="322">
        <v>96.26214985384658</v>
      </c>
      <c r="BN44" s="322">
        <v>99.999999998664521</v>
      </c>
      <c r="BO44" s="322">
        <v>92.878518652811138</v>
      </c>
      <c r="BP44" s="322">
        <v>0</v>
      </c>
      <c r="BQ44" s="322">
        <v>0</v>
      </c>
      <c r="BR44" s="322">
        <v>0</v>
      </c>
      <c r="BS44" s="322">
        <v>0</v>
      </c>
      <c r="BT44" s="322">
        <v>0</v>
      </c>
      <c r="BU44" s="322">
        <v>0</v>
      </c>
      <c r="BW44" s="322" t="s">
        <v>266</v>
      </c>
      <c r="BX44" s="322">
        <v>92.48726786912529</v>
      </c>
      <c r="BY44" s="322">
        <v>92.735850251298757</v>
      </c>
      <c r="BZ44" s="322">
        <v>91.833574220821248</v>
      </c>
      <c r="CA44" s="322">
        <v>95.953821400225408</v>
      </c>
      <c r="CB44" s="322">
        <v>89.207444635589198</v>
      </c>
      <c r="CC44" s="322">
        <v>91.68956983900658</v>
      </c>
      <c r="CD44" s="322">
        <v>90.159908238069974</v>
      </c>
      <c r="CE44" s="322">
        <v>95.66699253033606</v>
      </c>
      <c r="CF44" s="322">
        <v>92.297892303074377</v>
      </c>
      <c r="CG44" s="322">
        <v>0</v>
      </c>
      <c r="CH44" s="322">
        <v>92.031525156463616</v>
      </c>
      <c r="CI44" s="322">
        <v>93.363298873196328</v>
      </c>
      <c r="CJ44" s="322">
        <v>90.972076429022735</v>
      </c>
      <c r="CK44" s="322">
        <v>96.448036269649776</v>
      </c>
      <c r="CL44" s="322">
        <v>96.290628281890378</v>
      </c>
      <c r="CM44" s="322">
        <v>96.850204311468303</v>
      </c>
      <c r="CN44" s="322">
        <v>89.78078572568775</v>
      </c>
      <c r="CO44" s="322">
        <v>89.78078572568775</v>
      </c>
      <c r="CP44" s="322">
        <v>0</v>
      </c>
      <c r="CQ44" s="322">
        <v>82.680142205948883</v>
      </c>
      <c r="CR44" s="322">
        <v>82.680142205948883</v>
      </c>
      <c r="CS44" s="322">
        <v>0</v>
      </c>
      <c r="CT44" s="322">
        <v>0</v>
      </c>
      <c r="CU44" s="322">
        <v>85.320492632535675</v>
      </c>
      <c r="CV44" s="322">
        <v>100.21813251106416</v>
      </c>
      <c r="CW44" s="322">
        <v>94.317398382159269</v>
      </c>
      <c r="CX44" s="322">
        <v>0</v>
      </c>
      <c r="CY44" s="322">
        <v>103.3858310675009</v>
      </c>
      <c r="CZ44" s="322">
        <v>80.111237448886428</v>
      </c>
      <c r="DA44" s="322">
        <v>98.583712207693594</v>
      </c>
      <c r="DB44" s="322">
        <v>99.709110162462906</v>
      </c>
      <c r="DC44" s="322">
        <v>97.187846738560125</v>
      </c>
      <c r="DD44" s="322">
        <v>97.363779127500123</v>
      </c>
      <c r="DE44" s="322">
        <v>95.840644357294323</v>
      </c>
      <c r="DF44" s="322">
        <v>99.494550558179483</v>
      </c>
    </row>
    <row r="45" spans="1:110" ht="12.75" hidden="1" customHeight="1" outlineLevel="1" x14ac:dyDescent="0.2">
      <c r="A45" s="322" t="str">
        <f t="shared" si="0"/>
        <v>2006 Q3</v>
      </c>
      <c r="B45" s="322">
        <v>93.705196587786958</v>
      </c>
      <c r="C45" s="322">
        <v>93.584121358701537</v>
      </c>
      <c r="D45" s="322">
        <v>94.237593472203514</v>
      </c>
      <c r="E45" s="322">
        <v>96.38018705647147</v>
      </c>
      <c r="F45" s="322">
        <v>88.924136720962153</v>
      </c>
      <c r="G45" s="322">
        <v>95.266896878886115</v>
      </c>
      <c r="H45" s="322">
        <v>90.732266085980271</v>
      </c>
      <c r="I45" s="322">
        <v>95.843726894703209</v>
      </c>
      <c r="J45" s="322">
        <v>94.199930111634558</v>
      </c>
      <c r="K45" s="322">
        <v>97.585857647095452</v>
      </c>
      <c r="L45" s="322">
        <v>98.330525467531245</v>
      </c>
      <c r="M45" s="322">
        <v>93.336562220239713</v>
      </c>
      <c r="N45" s="322">
        <v>102.8592245739782</v>
      </c>
      <c r="O45" s="322">
        <v>96.406250505827899</v>
      </c>
      <c r="P45" s="322">
        <v>96.289101136080973</v>
      </c>
      <c r="Q45" s="322">
        <v>96.665440496575755</v>
      </c>
      <c r="R45" s="322">
        <v>96.331317758916938</v>
      </c>
      <c r="S45" s="322">
        <v>94.776042777369412</v>
      </c>
      <c r="T45" s="322">
        <v>100.00000000000001</v>
      </c>
      <c r="U45" s="322">
        <v>90.790607192120902</v>
      </c>
      <c r="V45" s="322">
        <v>84.835057299231124</v>
      </c>
      <c r="W45" s="322">
        <v>101.13520440468938</v>
      </c>
      <c r="X45" s="322">
        <v>99.999999998360991</v>
      </c>
      <c r="Y45" s="322">
        <v>91.221618991955552</v>
      </c>
      <c r="Z45" s="322">
        <v>99.020530764501345</v>
      </c>
      <c r="AA45" s="322">
        <v>99.458420869713763</v>
      </c>
      <c r="AB45" s="322">
        <v>97.330107038461833</v>
      </c>
      <c r="AC45" s="322">
        <v>100.96027755504184</v>
      </c>
      <c r="AD45" s="322">
        <v>86.357663788991559</v>
      </c>
      <c r="AE45" s="322">
        <v>98.556439364739319</v>
      </c>
      <c r="AF45" s="322">
        <v>99.634093122193576</v>
      </c>
      <c r="AG45" s="322">
        <v>97.187846738560125</v>
      </c>
      <c r="AH45" s="322">
        <v>97.255378171084914</v>
      </c>
      <c r="AI45" s="322">
        <v>95.943727606848526</v>
      </c>
      <c r="AJ45" s="322">
        <v>99.478564183325915</v>
      </c>
      <c r="AL45" s="322" t="s">
        <v>949</v>
      </c>
      <c r="AM45" s="322">
        <v>93.783152170202342</v>
      </c>
      <c r="AN45" s="322">
        <v>92.756894911350926</v>
      </c>
      <c r="AO45" s="322">
        <v>96.194878865902098</v>
      </c>
      <c r="AP45" s="322">
        <v>0</v>
      </c>
      <c r="AQ45" s="322">
        <v>88.610551423888097</v>
      </c>
      <c r="AR45" s="322">
        <v>99.039131923973756</v>
      </c>
      <c r="AS45" s="322">
        <v>0</v>
      </c>
      <c r="AT45" s="322">
        <v>0</v>
      </c>
      <c r="AU45" s="322">
        <v>0</v>
      </c>
      <c r="AV45" s="322">
        <v>97.585857647095452</v>
      </c>
      <c r="AW45" s="322">
        <v>114.72543092219496</v>
      </c>
      <c r="AX45" s="322">
        <v>88.888888888888886</v>
      </c>
      <c r="AY45" s="322">
        <v>164.12310385517699</v>
      </c>
      <c r="AZ45" s="322">
        <v>95.928609478645853</v>
      </c>
      <c r="BA45" s="322">
        <v>0</v>
      </c>
      <c r="BB45" s="322">
        <v>95.928609478645853</v>
      </c>
      <c r="BC45" s="322">
        <v>99.999999999996604</v>
      </c>
      <c r="BD45" s="322">
        <v>99.999999999992539</v>
      </c>
      <c r="BE45" s="322">
        <v>99.999999999999972</v>
      </c>
      <c r="BF45" s="322">
        <v>95.287111828915741</v>
      </c>
      <c r="BG45" s="322">
        <v>0</v>
      </c>
      <c r="BH45" s="322">
        <v>101.13520440468938</v>
      </c>
      <c r="BI45" s="322">
        <v>99.999999998360991</v>
      </c>
      <c r="BJ45" s="322">
        <v>95.362872171840834</v>
      </c>
      <c r="BK45" s="322">
        <v>98.15538156630582</v>
      </c>
      <c r="BL45" s="322">
        <v>100.66334735049722</v>
      </c>
      <c r="BM45" s="322">
        <v>97.330107038461833</v>
      </c>
      <c r="BN45" s="322">
        <v>99.999999998664521</v>
      </c>
      <c r="BO45" s="322">
        <v>92.598490054299489</v>
      </c>
      <c r="BP45" s="322">
        <v>0</v>
      </c>
      <c r="BQ45" s="322">
        <v>0</v>
      </c>
      <c r="BR45" s="322">
        <v>0</v>
      </c>
      <c r="BS45" s="322">
        <v>0</v>
      </c>
      <c r="BT45" s="322">
        <v>0</v>
      </c>
      <c r="BU45" s="322">
        <v>0</v>
      </c>
      <c r="BW45" s="322" t="s">
        <v>267</v>
      </c>
      <c r="BX45" s="322">
        <v>93.776338801739726</v>
      </c>
      <c r="BY45" s="322">
        <v>93.837655520852735</v>
      </c>
      <c r="BZ45" s="322">
        <v>93.494433357001071</v>
      </c>
      <c r="CA45" s="322">
        <v>96.38018705647147</v>
      </c>
      <c r="CB45" s="322">
        <v>90.020559942433593</v>
      </c>
      <c r="CC45" s="322">
        <v>92.914322898642169</v>
      </c>
      <c r="CD45" s="322">
        <v>90.732266085980271</v>
      </c>
      <c r="CE45" s="322">
        <v>95.843726894703209</v>
      </c>
      <c r="CF45" s="322">
        <v>94.199930111634572</v>
      </c>
      <c r="CG45" s="322">
        <v>0</v>
      </c>
      <c r="CH45" s="322">
        <v>97.260981310276776</v>
      </c>
      <c r="CI45" s="322">
        <v>93.909032384312312</v>
      </c>
      <c r="CJ45" s="322">
        <v>100.0440763765381</v>
      </c>
      <c r="CK45" s="322">
        <v>96.446957692536671</v>
      </c>
      <c r="CL45" s="322">
        <v>96.289101136080973</v>
      </c>
      <c r="CM45" s="322">
        <v>96.850204311468303</v>
      </c>
      <c r="CN45" s="322">
        <v>92.319657639288167</v>
      </c>
      <c r="CO45" s="322">
        <v>92.319657639288167</v>
      </c>
      <c r="CP45" s="322">
        <v>0</v>
      </c>
      <c r="CQ45" s="322">
        <v>84.835057299231124</v>
      </c>
      <c r="CR45" s="322">
        <v>84.835057299231124</v>
      </c>
      <c r="CS45" s="322">
        <v>0</v>
      </c>
      <c r="CT45" s="322">
        <v>0</v>
      </c>
      <c r="CU45" s="322">
        <v>86.474511041136083</v>
      </c>
      <c r="CV45" s="322">
        <v>99.986197578318809</v>
      </c>
      <c r="CW45" s="322">
        <v>94.566663526056701</v>
      </c>
      <c r="CX45" s="322">
        <v>0</v>
      </c>
      <c r="CY45" s="322">
        <v>102.73504583528639</v>
      </c>
      <c r="CZ45" s="322">
        <v>81.821539724895544</v>
      </c>
      <c r="DA45" s="322">
        <v>98.556439364739319</v>
      </c>
      <c r="DB45" s="322">
        <v>99.634093122193548</v>
      </c>
      <c r="DC45" s="322">
        <v>97.187846738560125</v>
      </c>
      <c r="DD45" s="322">
        <v>97.255378171084914</v>
      </c>
      <c r="DE45" s="322">
        <v>95.943727606848512</v>
      </c>
      <c r="DF45" s="322">
        <v>99.478564183325915</v>
      </c>
    </row>
    <row r="46" spans="1:110" ht="12.75" hidden="1" customHeight="1" outlineLevel="1" x14ac:dyDescent="0.2">
      <c r="A46" s="322" t="str">
        <f t="shared" si="0"/>
        <v>2006 Q4</v>
      </c>
      <c r="B46" s="322">
        <v>94.006005408986226</v>
      </c>
      <c r="C46" s="322">
        <v>94.164450977491384</v>
      </c>
      <c r="D46" s="322">
        <v>93.969825839523253</v>
      </c>
      <c r="E46" s="322">
        <v>97.118441519386636</v>
      </c>
      <c r="F46" s="322">
        <v>90.77495934241125</v>
      </c>
      <c r="G46" s="322">
        <v>96.051146297966937</v>
      </c>
      <c r="H46" s="322">
        <v>90.068152981582202</v>
      </c>
      <c r="I46" s="322">
        <v>96.039324380033079</v>
      </c>
      <c r="J46" s="322">
        <v>94.703281757182708</v>
      </c>
      <c r="K46" s="322">
        <v>99.109296545105423</v>
      </c>
      <c r="L46" s="322">
        <v>97.600998480138557</v>
      </c>
      <c r="M46" s="322">
        <v>93.577839198218541</v>
      </c>
      <c r="N46" s="322">
        <v>101.13434277968626</v>
      </c>
      <c r="O46" s="322">
        <v>97.274842277177399</v>
      </c>
      <c r="P46" s="322">
        <v>96.963767324265774</v>
      </c>
      <c r="Q46" s="322">
        <v>97.981854604398322</v>
      </c>
      <c r="R46" s="322">
        <v>97.021874229036982</v>
      </c>
      <c r="S46" s="322">
        <v>95.766980894171994</v>
      </c>
      <c r="T46" s="322">
        <v>100.00000000000001</v>
      </c>
      <c r="U46" s="322">
        <v>90.399766640112318</v>
      </c>
      <c r="V46" s="322">
        <v>86.220808591497402</v>
      </c>
      <c r="W46" s="322">
        <v>98.573925022097754</v>
      </c>
      <c r="X46" s="322">
        <v>99.999999998360991</v>
      </c>
      <c r="Y46" s="322">
        <v>91.152786280285781</v>
      </c>
      <c r="Z46" s="322">
        <v>98.735577793225204</v>
      </c>
      <c r="AA46" s="322">
        <v>100.08170016188345</v>
      </c>
      <c r="AB46" s="322">
        <v>98.3980642230771</v>
      </c>
      <c r="AC46" s="322">
        <v>100.34302776902651</v>
      </c>
      <c r="AD46" s="322">
        <v>86.220711879899582</v>
      </c>
      <c r="AE46" s="322">
        <v>98.713246514369175</v>
      </c>
      <c r="AF46" s="322">
        <v>99.376773009337754</v>
      </c>
      <c r="AG46" s="322">
        <v>97.828500567842411</v>
      </c>
      <c r="AH46" s="322">
        <v>97.279788172690914</v>
      </c>
      <c r="AI46" s="322">
        <v>96.973827869620465</v>
      </c>
      <c r="AJ46" s="322">
        <v>99.879705305949287</v>
      </c>
      <c r="AL46" s="322" t="s">
        <v>950</v>
      </c>
      <c r="AM46" s="322">
        <v>93.913549232331746</v>
      </c>
      <c r="AN46" s="322">
        <v>94.026822225532285</v>
      </c>
      <c r="AO46" s="322">
        <v>96.799563253173389</v>
      </c>
      <c r="AP46" s="322">
        <v>0</v>
      </c>
      <c r="AQ46" s="322">
        <v>91.108603508289633</v>
      </c>
      <c r="AR46" s="322">
        <v>97.053268628982636</v>
      </c>
      <c r="AS46" s="322">
        <v>0</v>
      </c>
      <c r="AT46" s="322">
        <v>0</v>
      </c>
      <c r="AU46" s="322">
        <v>0</v>
      </c>
      <c r="AV46" s="322">
        <v>99.109296545105423</v>
      </c>
      <c r="AW46" s="322">
        <v>99.000760109560488</v>
      </c>
      <c r="AX46" s="322">
        <v>88.888888888888886</v>
      </c>
      <c r="AY46" s="322">
        <v>129.02749993724575</v>
      </c>
      <c r="AZ46" s="322">
        <v>95.928609478645853</v>
      </c>
      <c r="BA46" s="322">
        <v>0</v>
      </c>
      <c r="BB46" s="322">
        <v>95.928609478645853</v>
      </c>
      <c r="BC46" s="322">
        <v>99.999999999996604</v>
      </c>
      <c r="BD46" s="322">
        <v>99.999999999992539</v>
      </c>
      <c r="BE46" s="322">
        <v>99.999999999999972</v>
      </c>
      <c r="BF46" s="322">
        <v>93.822331451423508</v>
      </c>
      <c r="BG46" s="322">
        <v>0</v>
      </c>
      <c r="BH46" s="322">
        <v>98.573925022097754</v>
      </c>
      <c r="BI46" s="322">
        <v>99.999999998360991</v>
      </c>
      <c r="BJ46" s="322">
        <v>95.356509976755333</v>
      </c>
      <c r="BK46" s="322">
        <v>98.15538156630582</v>
      </c>
      <c r="BL46" s="322">
        <v>100.66334735049722</v>
      </c>
      <c r="BM46" s="322">
        <v>98.3980642230771</v>
      </c>
      <c r="BN46" s="322">
        <v>99.999999998664521</v>
      </c>
      <c r="BO46" s="322">
        <v>92.307260311847386</v>
      </c>
      <c r="BP46" s="322">
        <v>0</v>
      </c>
      <c r="BQ46" s="322">
        <v>0</v>
      </c>
      <c r="BR46" s="322">
        <v>0</v>
      </c>
      <c r="BS46" s="322">
        <v>0</v>
      </c>
      <c r="BT46" s="322">
        <v>0</v>
      </c>
      <c r="BU46" s="322">
        <v>0</v>
      </c>
      <c r="BW46" s="322" t="s">
        <v>268</v>
      </c>
      <c r="BX46" s="322">
        <v>94.149152692136582</v>
      </c>
      <c r="BY46" s="322">
        <v>94.255224698881932</v>
      </c>
      <c r="BZ46" s="322">
        <v>92.829992734587037</v>
      </c>
      <c r="CA46" s="322">
        <v>97.11844151938665</v>
      </c>
      <c r="CB46" s="322">
        <v>91.250397647719936</v>
      </c>
      <c r="CC46" s="322">
        <v>95.430742166450301</v>
      </c>
      <c r="CD46" s="322">
        <v>90.068152981582202</v>
      </c>
      <c r="CE46" s="322">
        <v>96.039324380033079</v>
      </c>
      <c r="CF46" s="322">
        <v>94.703281757182722</v>
      </c>
      <c r="CG46" s="322">
        <v>0</v>
      </c>
      <c r="CH46" s="322">
        <v>97.397871087497592</v>
      </c>
      <c r="CI46" s="322">
        <v>94.180772625783518</v>
      </c>
      <c r="CJ46" s="322">
        <v>100.0440763765381</v>
      </c>
      <c r="CK46" s="322">
        <v>97.350437519889482</v>
      </c>
      <c r="CL46" s="322">
        <v>96.963767324265774</v>
      </c>
      <c r="CM46" s="322">
        <v>98.35073434258635</v>
      </c>
      <c r="CN46" s="322">
        <v>93.750908473476997</v>
      </c>
      <c r="CO46" s="322">
        <v>93.750908473476997</v>
      </c>
      <c r="CP46" s="322">
        <v>0</v>
      </c>
      <c r="CQ46" s="322">
        <v>86.220808591497402</v>
      </c>
      <c r="CR46" s="322">
        <v>86.220808591497402</v>
      </c>
      <c r="CS46" s="322">
        <v>0</v>
      </c>
      <c r="CT46" s="322">
        <v>0</v>
      </c>
      <c r="CU46" s="322">
        <v>86.343208267334518</v>
      </c>
      <c r="CV46" s="322">
        <v>99.432188018891537</v>
      </c>
      <c r="CW46" s="322">
        <v>97.664256570559886</v>
      </c>
      <c r="CX46" s="322">
        <v>0</v>
      </c>
      <c r="CY46" s="322">
        <v>101.13428644135335</v>
      </c>
      <c r="CZ46" s="322">
        <v>81.713731117611346</v>
      </c>
      <c r="DA46" s="322">
        <v>98.713246514369175</v>
      </c>
      <c r="DB46" s="322">
        <v>99.376773009337754</v>
      </c>
      <c r="DC46" s="322">
        <v>97.828500567842411</v>
      </c>
      <c r="DD46" s="322">
        <v>97.2797881726909</v>
      </c>
      <c r="DE46" s="322">
        <v>96.97382786962045</v>
      </c>
      <c r="DF46" s="322">
        <v>99.879705305949287</v>
      </c>
    </row>
    <row r="47" spans="1:110" ht="12.75" hidden="1" customHeight="1" outlineLevel="1" x14ac:dyDescent="0.2">
      <c r="A47" s="322" t="str">
        <f t="shared" si="0"/>
        <v>2007 Q1</v>
      </c>
      <c r="B47" s="322">
        <v>94.545364324758367</v>
      </c>
      <c r="C47" s="322">
        <v>93.909342449015753</v>
      </c>
      <c r="D47" s="322">
        <v>92.742042018609155</v>
      </c>
      <c r="E47" s="322">
        <v>97.609759498533037</v>
      </c>
      <c r="F47" s="322">
        <v>90.0054193240708</v>
      </c>
      <c r="G47" s="322">
        <v>97.078692780108895</v>
      </c>
      <c r="H47" s="322">
        <v>90.66347615161979</v>
      </c>
      <c r="I47" s="322">
        <v>96.711366324399947</v>
      </c>
      <c r="J47" s="322">
        <v>94.436845494123318</v>
      </c>
      <c r="K47" s="322">
        <v>99.901055444114007</v>
      </c>
      <c r="L47" s="322">
        <v>97.564380157317103</v>
      </c>
      <c r="M47" s="322">
        <v>94.614389990775763</v>
      </c>
      <c r="N47" s="322">
        <v>100.1264208396087</v>
      </c>
      <c r="O47" s="322">
        <v>97.330194888328975</v>
      </c>
      <c r="P47" s="322">
        <v>97.105189237213324</v>
      </c>
      <c r="Q47" s="322">
        <v>97.814046259219566</v>
      </c>
      <c r="R47" s="322">
        <v>96.942692823033298</v>
      </c>
      <c r="S47" s="322">
        <v>95.65469161837801</v>
      </c>
      <c r="T47" s="322">
        <v>100.00000000000001</v>
      </c>
      <c r="U47" s="322">
        <v>95.676996729939432</v>
      </c>
      <c r="V47" s="322">
        <v>87.449839485929047</v>
      </c>
      <c r="W47" s="322">
        <v>105.44698976236815</v>
      </c>
      <c r="X47" s="322">
        <v>99.999999998360991</v>
      </c>
      <c r="Y47" s="322">
        <v>91.571149591415221</v>
      </c>
      <c r="Z47" s="322">
        <v>98.849546141536123</v>
      </c>
      <c r="AA47" s="322">
        <v>100.43255177046224</v>
      </c>
      <c r="AB47" s="322">
        <v>98.3980642230771</v>
      </c>
      <c r="AC47" s="322">
        <v>99.704321028783426</v>
      </c>
      <c r="AD47" s="322">
        <v>86.911283262725505</v>
      </c>
      <c r="AE47" s="322">
        <v>98.675631572961734</v>
      </c>
      <c r="AF47" s="322">
        <v>99.157005032451096</v>
      </c>
      <c r="AG47" s="322">
        <v>98.803629015171495</v>
      </c>
      <c r="AH47" s="322">
        <v>99.047787841154147</v>
      </c>
      <c r="AI47" s="322">
        <v>96.970873799059447</v>
      </c>
      <c r="AJ47" s="322">
        <v>100.61859761532199</v>
      </c>
      <c r="AL47" s="322" t="s">
        <v>951</v>
      </c>
      <c r="AM47" s="322">
        <v>95.632995421583558</v>
      </c>
      <c r="AN47" s="322">
        <v>94.080408255542508</v>
      </c>
      <c r="AO47" s="322">
        <v>96.378860317048023</v>
      </c>
      <c r="AP47" s="322">
        <v>0</v>
      </c>
      <c r="AQ47" s="322">
        <v>91.108603508289633</v>
      </c>
      <c r="AR47" s="322">
        <v>98.362612217049232</v>
      </c>
      <c r="AS47" s="322">
        <v>0</v>
      </c>
      <c r="AT47" s="322">
        <v>0</v>
      </c>
      <c r="AU47" s="322">
        <v>0</v>
      </c>
      <c r="AV47" s="322">
        <v>99.901055444114007</v>
      </c>
      <c r="AW47" s="322">
        <v>93.161389168540467</v>
      </c>
      <c r="AX47" s="322">
        <v>88.888888888888886</v>
      </c>
      <c r="AY47" s="322">
        <v>89.755387133190268</v>
      </c>
      <c r="AZ47" s="322">
        <v>95.928609478645853</v>
      </c>
      <c r="BA47" s="322">
        <v>0</v>
      </c>
      <c r="BB47" s="322">
        <v>95.928609478645853</v>
      </c>
      <c r="BC47" s="322">
        <v>99.999999999996604</v>
      </c>
      <c r="BD47" s="322">
        <v>99.999999999992539</v>
      </c>
      <c r="BE47" s="322">
        <v>99.999999999999972</v>
      </c>
      <c r="BF47" s="322">
        <v>100.1513234216236</v>
      </c>
      <c r="BG47" s="322">
        <v>0</v>
      </c>
      <c r="BH47" s="322">
        <v>105.44698976236815</v>
      </c>
      <c r="BI47" s="322">
        <v>99.999999998360991</v>
      </c>
      <c r="BJ47" s="322">
        <v>95.356314374639666</v>
      </c>
      <c r="BK47" s="322">
        <v>98.105978810702837</v>
      </c>
      <c r="BL47" s="322">
        <v>100.66334735049722</v>
      </c>
      <c r="BM47" s="322">
        <v>98.3980642230771</v>
      </c>
      <c r="BN47" s="322">
        <v>99.999999998664521</v>
      </c>
      <c r="BO47" s="322">
        <v>92.318461455787855</v>
      </c>
      <c r="BP47" s="322">
        <v>0</v>
      </c>
      <c r="BQ47" s="322">
        <v>0</v>
      </c>
      <c r="BR47" s="322">
        <v>0</v>
      </c>
      <c r="BS47" s="322">
        <v>0</v>
      </c>
      <c r="BT47" s="322">
        <v>0</v>
      </c>
      <c r="BU47" s="322">
        <v>0</v>
      </c>
      <c r="BW47" s="322" t="s">
        <v>269</v>
      </c>
      <c r="BX47" s="322">
        <v>94.19813617245336</v>
      </c>
      <c r="BY47" s="322">
        <v>93.921242124093169</v>
      </c>
      <c r="BZ47" s="322">
        <v>91.232842014120806</v>
      </c>
      <c r="CA47" s="322">
        <v>97.609759498533023</v>
      </c>
      <c r="CB47" s="322">
        <v>89.951308162474689</v>
      </c>
      <c r="CC47" s="322">
        <v>96.231613177818403</v>
      </c>
      <c r="CD47" s="322">
        <v>90.66347615161979</v>
      </c>
      <c r="CE47" s="322">
        <v>96.711366324399947</v>
      </c>
      <c r="CF47" s="322">
        <v>94.436845494123332</v>
      </c>
      <c r="CG47" s="322">
        <v>0</v>
      </c>
      <c r="CH47" s="322">
        <v>97.794166440119355</v>
      </c>
      <c r="CI47" s="322">
        <v>95.349979655666502</v>
      </c>
      <c r="CJ47" s="322">
        <v>99.776941443705269</v>
      </c>
      <c r="CK47" s="322">
        <v>97.407464216900252</v>
      </c>
      <c r="CL47" s="322">
        <v>97.105189237213338</v>
      </c>
      <c r="CM47" s="322">
        <v>98.154763848933285</v>
      </c>
      <c r="CN47" s="322">
        <v>93.587833187927714</v>
      </c>
      <c r="CO47" s="322">
        <v>93.587833187927714</v>
      </c>
      <c r="CP47" s="322">
        <v>0</v>
      </c>
      <c r="CQ47" s="322">
        <v>87.449839485929047</v>
      </c>
      <c r="CR47" s="322">
        <v>87.449839485929047</v>
      </c>
      <c r="CS47" s="322">
        <v>0</v>
      </c>
      <c r="CT47" s="322">
        <v>0</v>
      </c>
      <c r="CU47" s="322">
        <v>87.240898121470195</v>
      </c>
      <c r="CV47" s="322">
        <v>99.727753945235804</v>
      </c>
      <c r="CW47" s="322">
        <v>99.437362574861467</v>
      </c>
      <c r="CX47" s="322">
        <v>0</v>
      </c>
      <c r="CY47" s="322">
        <v>99.593990363867889</v>
      </c>
      <c r="CZ47" s="322">
        <v>83.025194684664839</v>
      </c>
      <c r="DA47" s="322">
        <v>98.675631572961734</v>
      </c>
      <c r="DB47" s="322">
        <v>99.157005032451096</v>
      </c>
      <c r="DC47" s="322">
        <v>98.803629015171495</v>
      </c>
      <c r="DD47" s="322">
        <v>99.047787841154133</v>
      </c>
      <c r="DE47" s="322">
        <v>96.970873799059433</v>
      </c>
      <c r="DF47" s="322">
        <v>100.61859761532199</v>
      </c>
    </row>
    <row r="48" spans="1:110" ht="12.75" hidden="1" customHeight="1" outlineLevel="1" x14ac:dyDescent="0.2">
      <c r="A48" s="322" t="str">
        <f t="shared" si="0"/>
        <v>2007 Q2</v>
      </c>
      <c r="B48" s="322">
        <v>94.978030398886503</v>
      </c>
      <c r="C48" s="322">
        <v>94.255499096108991</v>
      </c>
      <c r="D48" s="322">
        <v>93.832451368039884</v>
      </c>
      <c r="E48" s="322">
        <v>94.754192795839643</v>
      </c>
      <c r="F48" s="322">
        <v>91.699213822752881</v>
      </c>
      <c r="G48" s="322">
        <v>98.342876028886963</v>
      </c>
      <c r="H48" s="322">
        <v>91.16905731429874</v>
      </c>
      <c r="I48" s="322">
        <v>97.772813934357913</v>
      </c>
      <c r="J48" s="322">
        <v>95.57143155169112</v>
      </c>
      <c r="K48" s="322">
        <v>100.64441608993275</v>
      </c>
      <c r="L48" s="322">
        <v>97.55836067358085</v>
      </c>
      <c r="M48" s="322">
        <v>94.585007258910252</v>
      </c>
      <c r="N48" s="322">
        <v>100.15512877332927</v>
      </c>
      <c r="O48" s="322">
        <v>97.410810131814856</v>
      </c>
      <c r="P48" s="322">
        <v>97.134074846196796</v>
      </c>
      <c r="Q48" s="322">
        <v>98.02048860180264</v>
      </c>
      <c r="R48" s="322">
        <v>96.953141768384938</v>
      </c>
      <c r="S48" s="322">
        <v>95.669590168557775</v>
      </c>
      <c r="T48" s="322">
        <v>100.00000000000001</v>
      </c>
      <c r="U48" s="322">
        <v>97.274943739552683</v>
      </c>
      <c r="V48" s="322">
        <v>90.604575360255453</v>
      </c>
      <c r="W48" s="322">
        <v>106.544112450624</v>
      </c>
      <c r="X48" s="322">
        <v>99.999999998360991</v>
      </c>
      <c r="Y48" s="322">
        <v>92.325418676871848</v>
      </c>
      <c r="Z48" s="322">
        <v>98.856368682599665</v>
      </c>
      <c r="AA48" s="322">
        <v>100.43255177046224</v>
      </c>
      <c r="AB48" s="322">
        <v>98.3980642230771</v>
      </c>
      <c r="AC48" s="322">
        <v>99.738577391593182</v>
      </c>
      <c r="AD48" s="322">
        <v>88.147635680559603</v>
      </c>
      <c r="AE48" s="322">
        <v>98.608966729007648</v>
      </c>
      <c r="AF48" s="322">
        <v>99.131547153835697</v>
      </c>
      <c r="AG48" s="322">
        <v>98.512044629279004</v>
      </c>
      <c r="AH48" s="322">
        <v>96.512363464317843</v>
      </c>
      <c r="AI48" s="322">
        <v>97.060448016318787</v>
      </c>
      <c r="AJ48" s="322">
        <v>100.10336299018704</v>
      </c>
      <c r="AL48" s="322" t="s">
        <v>952</v>
      </c>
      <c r="AM48" s="322">
        <v>96.608918287522357</v>
      </c>
      <c r="AN48" s="322">
        <v>96.14307312104313</v>
      </c>
      <c r="AO48" s="322">
        <v>97.904064288876583</v>
      </c>
      <c r="AP48" s="322">
        <v>0</v>
      </c>
      <c r="AQ48" s="322">
        <v>93.722908875015293</v>
      </c>
      <c r="AR48" s="322">
        <v>98.618683232069586</v>
      </c>
      <c r="AS48" s="322">
        <v>0</v>
      </c>
      <c r="AT48" s="322">
        <v>0</v>
      </c>
      <c r="AU48" s="322">
        <v>0</v>
      </c>
      <c r="AV48" s="322">
        <v>100.64441608993275</v>
      </c>
      <c r="AW48" s="322">
        <v>95.649469993324388</v>
      </c>
      <c r="AX48" s="322">
        <v>88.888888888888886</v>
      </c>
      <c r="AY48" s="322">
        <v>95.308489018938886</v>
      </c>
      <c r="AZ48" s="322">
        <v>95.928609478645853</v>
      </c>
      <c r="BA48" s="322">
        <v>0</v>
      </c>
      <c r="BB48" s="322">
        <v>95.928609478645853</v>
      </c>
      <c r="BC48" s="322">
        <v>99.999999999996604</v>
      </c>
      <c r="BD48" s="322">
        <v>99.999999999992539</v>
      </c>
      <c r="BE48" s="322">
        <v>99.999999999999972</v>
      </c>
      <c r="BF48" s="322">
        <v>101.20969169027791</v>
      </c>
      <c r="BG48" s="322">
        <v>0</v>
      </c>
      <c r="BH48" s="322">
        <v>106.544112450624</v>
      </c>
      <c r="BI48" s="322">
        <v>99.999999998360991</v>
      </c>
      <c r="BJ48" s="322">
        <v>95.358444280011696</v>
      </c>
      <c r="BK48" s="322">
        <v>98.117036198715184</v>
      </c>
      <c r="BL48" s="322">
        <v>100.66334735049722</v>
      </c>
      <c r="BM48" s="322">
        <v>98.3980642230771</v>
      </c>
      <c r="BN48" s="322">
        <v>99.999999998664521</v>
      </c>
      <c r="BO48" s="322">
        <v>92.318461455787855</v>
      </c>
      <c r="BP48" s="322">
        <v>0</v>
      </c>
      <c r="BQ48" s="322">
        <v>0</v>
      </c>
      <c r="BR48" s="322">
        <v>0</v>
      </c>
      <c r="BS48" s="322">
        <v>0</v>
      </c>
      <c r="BT48" s="322">
        <v>0</v>
      </c>
      <c r="BU48" s="322">
        <v>0</v>
      </c>
      <c r="BW48" s="322" t="s">
        <v>270</v>
      </c>
      <c r="BX48" s="322">
        <v>94.398740366911113</v>
      </c>
      <c r="BY48" s="322">
        <v>93.783781705707611</v>
      </c>
      <c r="BZ48" s="322">
        <v>92.03211915118996</v>
      </c>
      <c r="CA48" s="322">
        <v>94.754192795839629</v>
      </c>
      <c r="CB48" s="322">
        <v>90.810515580622337</v>
      </c>
      <c r="CC48" s="322">
        <v>98.229723365501542</v>
      </c>
      <c r="CD48" s="322">
        <v>91.169057314298726</v>
      </c>
      <c r="CE48" s="322">
        <v>97.772813934357927</v>
      </c>
      <c r="CF48" s="322">
        <v>95.571431551691134</v>
      </c>
      <c r="CG48" s="322">
        <v>0</v>
      </c>
      <c r="CH48" s="322">
        <v>97.646212479372423</v>
      </c>
      <c r="CI48" s="322">
        <v>95.316836565235263</v>
      </c>
      <c r="CJ48" s="322">
        <v>99.539477129013662</v>
      </c>
      <c r="CK48" s="322">
        <v>97.491981237547705</v>
      </c>
      <c r="CL48" s="322">
        <v>97.134074846196796</v>
      </c>
      <c r="CM48" s="322">
        <v>98.403907426480643</v>
      </c>
      <c r="CN48" s="322">
        <v>93.610279533682188</v>
      </c>
      <c r="CO48" s="322">
        <v>93.610279533682188</v>
      </c>
      <c r="CP48" s="322">
        <v>0</v>
      </c>
      <c r="CQ48" s="322">
        <v>90.604575360255467</v>
      </c>
      <c r="CR48" s="322">
        <v>90.604575360255467</v>
      </c>
      <c r="CS48" s="322">
        <v>0</v>
      </c>
      <c r="CT48" s="322">
        <v>0</v>
      </c>
      <c r="CU48" s="322">
        <v>88.829345367156591</v>
      </c>
      <c r="CV48" s="322">
        <v>99.727753945235804</v>
      </c>
      <c r="CW48" s="322">
        <v>99.437362574861467</v>
      </c>
      <c r="CX48" s="322">
        <v>0</v>
      </c>
      <c r="CY48" s="322">
        <v>99.667275220529064</v>
      </c>
      <c r="CZ48" s="322">
        <v>85.207845750009099</v>
      </c>
      <c r="DA48" s="322">
        <v>98.608966729007648</v>
      </c>
      <c r="DB48" s="322">
        <v>99.131547153835697</v>
      </c>
      <c r="DC48" s="322">
        <v>98.512044629279004</v>
      </c>
      <c r="DD48" s="322">
        <v>96.512363464317829</v>
      </c>
      <c r="DE48" s="322">
        <v>97.060448016318759</v>
      </c>
      <c r="DF48" s="322">
        <v>100.10336299018704</v>
      </c>
    </row>
    <row r="49" spans="1:110" ht="12.75" hidden="1" customHeight="1" outlineLevel="1" x14ac:dyDescent="0.2">
      <c r="A49" s="322" t="str">
        <f t="shared" si="0"/>
        <v>2007 Q3</v>
      </c>
      <c r="B49" s="322">
        <v>95.922947156882543</v>
      </c>
      <c r="C49" s="322">
        <v>95.026138423136629</v>
      </c>
      <c r="D49" s="322">
        <v>94.726553231681791</v>
      </c>
      <c r="E49" s="322">
        <v>96.756043131019325</v>
      </c>
      <c r="F49" s="322">
        <v>91.917364680839597</v>
      </c>
      <c r="G49" s="322">
        <v>98.562885222237313</v>
      </c>
      <c r="H49" s="322">
        <v>90.973314165297424</v>
      </c>
      <c r="I49" s="322">
        <v>97.978533492721155</v>
      </c>
      <c r="J49" s="322">
        <v>95.815593497192111</v>
      </c>
      <c r="K49" s="322">
        <v>100.62570837736924</v>
      </c>
      <c r="L49" s="322">
        <v>97.713456031631651</v>
      </c>
      <c r="M49" s="322">
        <v>94.515830137139275</v>
      </c>
      <c r="N49" s="322">
        <v>100.52294203433506</v>
      </c>
      <c r="O49" s="322">
        <v>97.745883304964892</v>
      </c>
      <c r="P49" s="322">
        <v>97.510948013696947</v>
      </c>
      <c r="Q49" s="322">
        <v>98.277671349671536</v>
      </c>
      <c r="R49" s="322">
        <v>97.556696674819875</v>
      </c>
      <c r="S49" s="322">
        <v>96.527717006174043</v>
      </c>
      <c r="T49" s="322">
        <v>100.00000000000001</v>
      </c>
      <c r="U49" s="322">
        <v>100.18284499572077</v>
      </c>
      <c r="V49" s="322">
        <v>91.498659361455154</v>
      </c>
      <c r="W49" s="322">
        <v>113.32305387397187</v>
      </c>
      <c r="X49" s="322">
        <v>99.999999998360991</v>
      </c>
      <c r="Y49" s="322">
        <v>93.771752935984878</v>
      </c>
      <c r="Z49" s="322">
        <v>99.727811115136333</v>
      </c>
      <c r="AA49" s="322">
        <v>100.2543250305205</v>
      </c>
      <c r="AB49" s="322">
        <v>98.3980642230771</v>
      </c>
      <c r="AC49" s="322">
        <v>100.49543004747241</v>
      </c>
      <c r="AD49" s="322">
        <v>90.068076363124959</v>
      </c>
      <c r="AE49" s="322">
        <v>99.079487405572053</v>
      </c>
      <c r="AF49" s="322">
        <v>99.500028962698011</v>
      </c>
      <c r="AG49" s="322">
        <v>98.512044629279004</v>
      </c>
      <c r="AH49" s="322">
        <v>96.506544913833949</v>
      </c>
      <c r="AI49" s="322">
        <v>97.645387033858896</v>
      </c>
      <c r="AJ49" s="322">
        <v>101.19655214177622</v>
      </c>
      <c r="AL49" s="322" t="s">
        <v>953</v>
      </c>
      <c r="AM49" s="322">
        <v>97.688291672359767</v>
      </c>
      <c r="AN49" s="322">
        <v>96.500489811423748</v>
      </c>
      <c r="AO49" s="322">
        <v>97.864521353939395</v>
      </c>
      <c r="AP49" s="322">
        <v>0</v>
      </c>
      <c r="AQ49" s="322">
        <v>94.51608606579741</v>
      </c>
      <c r="AR49" s="322">
        <v>98.618683232069586</v>
      </c>
      <c r="AS49" s="322">
        <v>0</v>
      </c>
      <c r="AT49" s="322">
        <v>0</v>
      </c>
      <c r="AU49" s="322">
        <v>0</v>
      </c>
      <c r="AV49" s="322">
        <v>100.62570837736925</v>
      </c>
      <c r="AW49" s="322">
        <v>97.142318488194761</v>
      </c>
      <c r="AX49" s="322">
        <v>88.888888888888886</v>
      </c>
      <c r="AY49" s="322">
        <v>98.640350150388045</v>
      </c>
      <c r="AZ49" s="322">
        <v>95.928609478645853</v>
      </c>
      <c r="BA49" s="322">
        <v>0</v>
      </c>
      <c r="BB49" s="322">
        <v>95.928609478645853</v>
      </c>
      <c r="BC49" s="322">
        <v>99.999999999996604</v>
      </c>
      <c r="BD49" s="322">
        <v>99.999999999992539</v>
      </c>
      <c r="BE49" s="322">
        <v>99.999999999999972</v>
      </c>
      <c r="BF49" s="322">
        <v>105.53626504231771</v>
      </c>
      <c r="BG49" s="322">
        <v>0</v>
      </c>
      <c r="BH49" s="322">
        <v>113.32305387397187</v>
      </c>
      <c r="BI49" s="322">
        <v>99.999999998360991</v>
      </c>
      <c r="BJ49" s="322">
        <v>96.016244028921321</v>
      </c>
      <c r="BK49" s="322">
        <v>99.456569688367225</v>
      </c>
      <c r="BL49" s="322">
        <v>100.39633146767069</v>
      </c>
      <c r="BM49" s="322">
        <v>98.3980642230771</v>
      </c>
      <c r="BN49" s="322">
        <v>99.999999998664521</v>
      </c>
      <c r="BO49" s="322">
        <v>93.484534733995972</v>
      </c>
      <c r="BP49" s="322">
        <v>0</v>
      </c>
      <c r="BQ49" s="322">
        <v>0</v>
      </c>
      <c r="BR49" s="322">
        <v>0</v>
      </c>
      <c r="BS49" s="322">
        <v>0</v>
      </c>
      <c r="BT49" s="322">
        <v>0</v>
      </c>
      <c r="BU49" s="322">
        <v>0</v>
      </c>
      <c r="BW49" s="322" t="s">
        <v>271</v>
      </c>
      <c r="BX49" s="322">
        <v>95.309815895469441</v>
      </c>
      <c r="BY49" s="322">
        <v>94.658743310343695</v>
      </c>
      <c r="BZ49" s="322">
        <v>93.340318476530101</v>
      </c>
      <c r="CA49" s="322">
        <v>96.756043131019325</v>
      </c>
      <c r="CB49" s="322">
        <v>90.519709599145472</v>
      </c>
      <c r="CC49" s="322">
        <v>98.592984321763936</v>
      </c>
      <c r="CD49" s="322">
        <v>90.973314165297424</v>
      </c>
      <c r="CE49" s="322">
        <v>97.978533492721155</v>
      </c>
      <c r="CF49" s="322">
        <v>95.815593497192111</v>
      </c>
      <c r="CG49" s="322">
        <v>0</v>
      </c>
      <c r="CH49" s="322">
        <v>97.73115999100817</v>
      </c>
      <c r="CI49" s="322">
        <v>95.238806257736115</v>
      </c>
      <c r="CJ49" s="322">
        <v>99.760125815108097</v>
      </c>
      <c r="CK49" s="322">
        <v>97.84032560818352</v>
      </c>
      <c r="CL49" s="322">
        <v>97.510948013696947</v>
      </c>
      <c r="CM49" s="322">
        <v>98.693643051952478</v>
      </c>
      <c r="CN49" s="322">
        <v>94.902650877313263</v>
      </c>
      <c r="CO49" s="322">
        <v>94.902650877313263</v>
      </c>
      <c r="CP49" s="322">
        <v>0</v>
      </c>
      <c r="CQ49" s="322">
        <v>91.498659361455182</v>
      </c>
      <c r="CR49" s="322">
        <v>91.498659361455182</v>
      </c>
      <c r="CS49" s="322">
        <v>0</v>
      </c>
      <c r="CT49" s="322">
        <v>0</v>
      </c>
      <c r="CU49" s="322">
        <v>91.065540218926643</v>
      </c>
      <c r="CV49" s="322">
        <v>100.12701746903164</v>
      </c>
      <c r="CW49" s="322">
        <v>99.702302713818725</v>
      </c>
      <c r="CX49" s="322">
        <v>0</v>
      </c>
      <c r="CY49" s="322">
        <v>101.25017386603966</v>
      </c>
      <c r="CZ49" s="322">
        <v>87.658831977660256</v>
      </c>
      <c r="DA49" s="322">
        <v>99.079487405572053</v>
      </c>
      <c r="DB49" s="322">
        <v>99.500028962698011</v>
      </c>
      <c r="DC49" s="322">
        <v>98.512044629279004</v>
      </c>
      <c r="DD49" s="322">
        <v>96.506544913833935</v>
      </c>
      <c r="DE49" s="322">
        <v>97.645387033858881</v>
      </c>
      <c r="DF49" s="322">
        <v>101.19655214177624</v>
      </c>
    </row>
    <row r="50" spans="1:110" ht="12.75" hidden="1" customHeight="1" outlineLevel="1" x14ac:dyDescent="0.2">
      <c r="A50" s="322" t="str">
        <f t="shared" si="0"/>
        <v>2007 Q4</v>
      </c>
      <c r="B50" s="322">
        <v>97.304941145494524</v>
      </c>
      <c r="C50" s="322">
        <v>96.573375448064766</v>
      </c>
      <c r="D50" s="322">
        <v>95.127979377224591</v>
      </c>
      <c r="E50" s="322">
        <v>99.997501759538423</v>
      </c>
      <c r="F50" s="322">
        <v>92.305974798609739</v>
      </c>
      <c r="G50" s="322">
        <v>98.330499697947317</v>
      </c>
      <c r="H50" s="322">
        <v>95.376221928109459</v>
      </c>
      <c r="I50" s="322">
        <v>99.063960692877302</v>
      </c>
      <c r="J50" s="322">
        <v>98.051154995601934</v>
      </c>
      <c r="K50" s="322">
        <v>100.21006350427967</v>
      </c>
      <c r="L50" s="322">
        <v>97.412639188893124</v>
      </c>
      <c r="M50" s="322">
        <v>94.874346780706162</v>
      </c>
      <c r="N50" s="322">
        <v>99.596680066697388</v>
      </c>
      <c r="O50" s="322">
        <v>99.173319638916865</v>
      </c>
      <c r="P50" s="322">
        <v>99.174841602006325</v>
      </c>
      <c r="Q50" s="322">
        <v>99.224748963213301</v>
      </c>
      <c r="R50" s="322">
        <v>98.24502739104733</v>
      </c>
      <c r="S50" s="322">
        <v>97.502397127548377</v>
      </c>
      <c r="T50" s="322">
        <v>100.00000000000001</v>
      </c>
      <c r="U50" s="322">
        <v>101.55026546476805</v>
      </c>
      <c r="V50" s="322">
        <v>90.392722024090929</v>
      </c>
      <c r="W50" s="322">
        <v>117.20896061678675</v>
      </c>
      <c r="X50" s="322">
        <v>99.999999998360991</v>
      </c>
      <c r="Y50" s="322">
        <v>96.534805924701516</v>
      </c>
      <c r="Z50" s="322">
        <v>99.881768509668291</v>
      </c>
      <c r="AA50" s="322">
        <v>99.796465525005004</v>
      </c>
      <c r="AB50" s="322">
        <v>98.932042815384733</v>
      </c>
      <c r="AC50" s="322">
        <v>99.250434817136778</v>
      </c>
      <c r="AD50" s="322">
        <v>94.583195696398619</v>
      </c>
      <c r="AE50" s="322">
        <v>99.268494732316967</v>
      </c>
      <c r="AF50" s="322">
        <v>99.627843119910608</v>
      </c>
      <c r="AG50" s="322">
        <v>97.464889122165474</v>
      </c>
      <c r="AH50" s="322">
        <v>100.09444611677743</v>
      </c>
      <c r="AI50" s="322">
        <v>98.327503458671728</v>
      </c>
      <c r="AJ50" s="322">
        <v>99.605472996970178</v>
      </c>
      <c r="AL50" s="322" t="s">
        <v>954</v>
      </c>
      <c r="AM50" s="322">
        <v>99.33929492178433</v>
      </c>
      <c r="AN50" s="322">
        <v>96.404487155711024</v>
      </c>
      <c r="AO50" s="322">
        <v>97.879936661113049</v>
      </c>
      <c r="AP50" s="322">
        <v>0</v>
      </c>
      <c r="AQ50" s="322">
        <v>94.383431470155088</v>
      </c>
      <c r="AR50" s="322">
        <v>98.241841104893979</v>
      </c>
      <c r="AS50" s="322">
        <v>0</v>
      </c>
      <c r="AT50" s="322">
        <v>0</v>
      </c>
      <c r="AU50" s="322">
        <v>0</v>
      </c>
      <c r="AV50" s="322">
        <v>100.21006350427967</v>
      </c>
      <c r="AW50" s="322">
        <v>89.180459848886159</v>
      </c>
      <c r="AX50" s="322">
        <v>88.888888888888886</v>
      </c>
      <c r="AY50" s="322">
        <v>80.870424115992478</v>
      </c>
      <c r="AZ50" s="322">
        <v>98.49429126797304</v>
      </c>
      <c r="BA50" s="322">
        <v>0</v>
      </c>
      <c r="BB50" s="322">
        <v>98.49429126797304</v>
      </c>
      <c r="BC50" s="322">
        <v>100</v>
      </c>
      <c r="BD50" s="322">
        <v>100.00000000000001</v>
      </c>
      <c r="BE50" s="322">
        <v>99.999999999999972</v>
      </c>
      <c r="BF50" s="322">
        <v>108.1182517003197</v>
      </c>
      <c r="BG50" s="322">
        <v>0</v>
      </c>
      <c r="BH50" s="322">
        <v>117.20896061678675</v>
      </c>
      <c r="BI50" s="322">
        <v>99.999999998360991</v>
      </c>
      <c r="BJ50" s="322">
        <v>99.666502477164826</v>
      </c>
      <c r="BK50" s="322">
        <v>100</v>
      </c>
      <c r="BL50" s="322">
        <v>99.86788951077645</v>
      </c>
      <c r="BM50" s="322">
        <v>98.932042815384733</v>
      </c>
      <c r="BN50" s="322">
        <v>99.999999998664521</v>
      </c>
      <c r="BO50" s="322">
        <v>99.565877196648358</v>
      </c>
      <c r="BP50" s="322">
        <v>0</v>
      </c>
      <c r="BQ50" s="322">
        <v>0</v>
      </c>
      <c r="BR50" s="322">
        <v>0</v>
      </c>
      <c r="BS50" s="322">
        <v>0</v>
      </c>
      <c r="BT50" s="322">
        <v>0</v>
      </c>
      <c r="BU50" s="322">
        <v>0</v>
      </c>
      <c r="BW50" s="322" t="s">
        <v>272</v>
      </c>
      <c r="BX50" s="322">
        <v>96.858798365244454</v>
      </c>
      <c r="BY50" s="322">
        <v>97.099679400736363</v>
      </c>
      <c r="BZ50" s="322">
        <v>96.416292672028575</v>
      </c>
      <c r="CA50" s="322">
        <v>99.997501759538423</v>
      </c>
      <c r="CB50" s="322">
        <v>91.302767771072141</v>
      </c>
      <c r="CC50" s="322">
        <v>98.62247305033361</v>
      </c>
      <c r="CD50" s="322">
        <v>95.376221928109473</v>
      </c>
      <c r="CE50" s="322">
        <v>99.063960692877316</v>
      </c>
      <c r="CF50" s="322">
        <v>98.051154995601948</v>
      </c>
      <c r="CG50" s="322">
        <v>0</v>
      </c>
      <c r="CH50" s="322">
        <v>97.875446596808132</v>
      </c>
      <c r="CI50" s="322">
        <v>95.643220129405165</v>
      </c>
      <c r="CJ50" s="322">
        <v>99.70292060019473</v>
      </c>
      <c r="CK50" s="322">
        <v>99.223200562793295</v>
      </c>
      <c r="CL50" s="322">
        <v>99.174841602006325</v>
      </c>
      <c r="CM50" s="322">
        <v>99.396206275884538</v>
      </c>
      <c r="CN50" s="322">
        <v>96.370028645917927</v>
      </c>
      <c r="CO50" s="322">
        <v>96.370028645917927</v>
      </c>
      <c r="CP50" s="322">
        <v>0</v>
      </c>
      <c r="CQ50" s="322">
        <v>91.62734931251191</v>
      </c>
      <c r="CR50" s="322">
        <v>91.62734931251191</v>
      </c>
      <c r="CS50" s="322">
        <v>0</v>
      </c>
      <c r="CT50" s="322">
        <v>0</v>
      </c>
      <c r="CU50" s="322">
        <v>93.076783786055103</v>
      </c>
      <c r="CV50" s="322">
        <v>99.771570940947313</v>
      </c>
      <c r="CW50" s="322">
        <v>99.499902212699141</v>
      </c>
      <c r="CX50" s="322">
        <v>0</v>
      </c>
      <c r="CY50" s="322">
        <v>98.217933754983221</v>
      </c>
      <c r="CZ50" s="322">
        <v>90.813623955708891</v>
      </c>
      <c r="DA50" s="322">
        <v>99.290907218909567</v>
      </c>
      <c r="DB50" s="322">
        <v>99.627843119910608</v>
      </c>
      <c r="DC50" s="322">
        <v>97.464889122165474</v>
      </c>
      <c r="DD50" s="322">
        <v>100.09444611677742</v>
      </c>
      <c r="DE50" s="322">
        <v>98.432857994220456</v>
      </c>
      <c r="DF50" s="322">
        <v>99.605472996970178</v>
      </c>
    </row>
    <row r="51" spans="1:110" ht="12.75" hidden="1" customHeight="1" outlineLevel="1" x14ac:dyDescent="0.2">
      <c r="A51" s="322" t="str">
        <f t="shared" si="0"/>
        <v>2008 Q1</v>
      </c>
      <c r="B51" s="322">
        <v>98.669625295692782</v>
      </c>
      <c r="C51" s="322">
        <v>97.298783740155287</v>
      </c>
      <c r="D51" s="322">
        <v>95.372855461099022</v>
      </c>
      <c r="E51" s="322">
        <v>99.706853998937504</v>
      </c>
      <c r="F51" s="322">
        <v>94.25807468314521</v>
      </c>
      <c r="G51" s="322">
        <v>98.743604167499598</v>
      </c>
      <c r="H51" s="322">
        <v>96.134761791329836</v>
      </c>
      <c r="I51" s="322">
        <v>99.495395529110695</v>
      </c>
      <c r="J51" s="322">
        <v>99.310939760692776</v>
      </c>
      <c r="K51" s="322">
        <v>100.21006350427967</v>
      </c>
      <c r="L51" s="322">
        <v>98.48506312149523</v>
      </c>
      <c r="M51" s="322">
        <v>96.95863552183576</v>
      </c>
      <c r="N51" s="322">
        <v>99.815019534329281</v>
      </c>
      <c r="O51" s="322">
        <v>99.773418135741025</v>
      </c>
      <c r="P51" s="322">
        <v>99.762369741792838</v>
      </c>
      <c r="Q51" s="322">
        <v>99.79708635398498</v>
      </c>
      <c r="R51" s="322">
        <v>98.795499175410541</v>
      </c>
      <c r="S51" s="322">
        <v>98.298481163538227</v>
      </c>
      <c r="T51" s="322">
        <v>100.00000000000001</v>
      </c>
      <c r="U51" s="322">
        <v>109.15719026095009</v>
      </c>
      <c r="V51" s="322">
        <v>96.911082245113292</v>
      </c>
      <c r="W51" s="322">
        <v>127.18116745799583</v>
      </c>
      <c r="X51" s="322">
        <v>99.999999998360991</v>
      </c>
      <c r="Y51" s="322">
        <v>97.167000333776315</v>
      </c>
      <c r="Z51" s="322">
        <v>100.07465228551156</v>
      </c>
      <c r="AA51" s="322">
        <v>99.871895618519019</v>
      </c>
      <c r="AB51" s="322">
        <v>98.932042815384733</v>
      </c>
      <c r="AC51" s="322">
        <v>99.853048790762699</v>
      </c>
      <c r="AD51" s="322">
        <v>95.485051900132618</v>
      </c>
      <c r="AE51" s="322">
        <v>99.671665792727168</v>
      </c>
      <c r="AF51" s="322">
        <v>99.813267148998563</v>
      </c>
      <c r="AG51" s="322">
        <v>97.469995937087575</v>
      </c>
      <c r="AH51" s="322">
        <v>100.04058842810885</v>
      </c>
      <c r="AI51" s="322">
        <v>99.622431782534264</v>
      </c>
      <c r="AJ51" s="322">
        <v>99.411607331615244</v>
      </c>
      <c r="AL51" s="322" t="s">
        <v>955</v>
      </c>
      <c r="AM51" s="322">
        <v>101.92037619257869</v>
      </c>
      <c r="AN51" s="322">
        <v>98.010278266580315</v>
      </c>
      <c r="AO51" s="322">
        <v>97.999729145049187</v>
      </c>
      <c r="AP51" s="322">
        <v>0</v>
      </c>
      <c r="AQ51" s="322">
        <v>97.570402218816341</v>
      </c>
      <c r="AR51" s="322">
        <v>98.367929077955864</v>
      </c>
      <c r="AS51" s="322">
        <v>0</v>
      </c>
      <c r="AT51" s="322">
        <v>0</v>
      </c>
      <c r="AU51" s="322">
        <v>0</v>
      </c>
      <c r="AV51" s="322">
        <v>100.21006350427967</v>
      </c>
      <c r="AW51" s="322">
        <v>99.258782534920613</v>
      </c>
      <c r="AX51" s="322">
        <v>100</v>
      </c>
      <c r="AY51" s="322">
        <v>85.312905624591366</v>
      </c>
      <c r="AZ51" s="322">
        <v>98.49429126797304</v>
      </c>
      <c r="BA51" s="322">
        <v>0</v>
      </c>
      <c r="BB51" s="322">
        <v>98.49429126797304</v>
      </c>
      <c r="BC51" s="322">
        <v>100</v>
      </c>
      <c r="BD51" s="322">
        <v>100.00000000000001</v>
      </c>
      <c r="BE51" s="322">
        <v>99.999999999999972</v>
      </c>
      <c r="BF51" s="322">
        <v>116.63174798819698</v>
      </c>
      <c r="BG51" s="322">
        <v>0</v>
      </c>
      <c r="BH51" s="322">
        <v>127.18116745799583</v>
      </c>
      <c r="BI51" s="322">
        <v>99.999999998360991</v>
      </c>
      <c r="BJ51" s="322">
        <v>99.787171648486307</v>
      </c>
      <c r="BK51" s="322">
        <v>100</v>
      </c>
      <c r="BL51" s="322">
        <v>100.00000000000001</v>
      </c>
      <c r="BM51" s="322">
        <v>98.932042815384733</v>
      </c>
      <c r="BN51" s="322">
        <v>99.999999998664521</v>
      </c>
      <c r="BO51" s="322">
        <v>99.821695110249763</v>
      </c>
      <c r="BP51" s="322">
        <v>0</v>
      </c>
      <c r="BQ51" s="322">
        <v>0</v>
      </c>
      <c r="BR51" s="322">
        <v>0</v>
      </c>
      <c r="BS51" s="322">
        <v>0</v>
      </c>
      <c r="BT51" s="322">
        <v>0</v>
      </c>
      <c r="BU51" s="322">
        <v>0</v>
      </c>
      <c r="BW51" s="322" t="s">
        <v>273</v>
      </c>
      <c r="BX51" s="322">
        <v>97.439591832640602</v>
      </c>
      <c r="BY51" s="322">
        <v>97.100263928436405</v>
      </c>
      <c r="BZ51" s="322">
        <v>94.330953370633452</v>
      </c>
      <c r="CA51" s="322">
        <v>99.706853998937518</v>
      </c>
      <c r="CB51" s="322">
        <v>92.1482685360386</v>
      </c>
      <c r="CC51" s="322">
        <v>99.019825230116027</v>
      </c>
      <c r="CD51" s="322">
        <v>96.134761791329836</v>
      </c>
      <c r="CE51" s="322">
        <v>99.495395529110709</v>
      </c>
      <c r="CF51" s="322">
        <v>99.310939760692776</v>
      </c>
      <c r="CG51" s="322">
        <v>0</v>
      </c>
      <c r="CH51" s="322">
        <v>98.285876853385034</v>
      </c>
      <c r="CI51" s="322">
        <v>96.567884500840705</v>
      </c>
      <c r="CJ51" s="322">
        <v>99.70292060019473</v>
      </c>
      <c r="CK51" s="322">
        <v>99.848978929920165</v>
      </c>
      <c r="CL51" s="322">
        <v>99.762369741792853</v>
      </c>
      <c r="CM51" s="322">
        <v>100.07329955077692</v>
      </c>
      <c r="CN51" s="322">
        <v>97.493478782302887</v>
      </c>
      <c r="CO51" s="322">
        <v>97.493478782302887</v>
      </c>
      <c r="CP51" s="322">
        <v>0</v>
      </c>
      <c r="CQ51" s="322">
        <v>96.911082245113306</v>
      </c>
      <c r="CR51" s="322">
        <v>96.911082245113306</v>
      </c>
      <c r="CS51" s="322">
        <v>0</v>
      </c>
      <c r="CT51" s="322">
        <v>0</v>
      </c>
      <c r="CU51" s="322">
        <v>94.22069927199658</v>
      </c>
      <c r="CV51" s="322">
        <v>100.18753402009176</v>
      </c>
      <c r="CW51" s="322">
        <v>99.351910625866665</v>
      </c>
      <c r="CX51" s="322">
        <v>0</v>
      </c>
      <c r="CY51" s="322">
        <v>99.685626335610905</v>
      </c>
      <c r="CZ51" s="322">
        <v>92.141311031552192</v>
      </c>
      <c r="DA51" s="322">
        <v>99.671665792727168</v>
      </c>
      <c r="DB51" s="322">
        <v>99.813267148998563</v>
      </c>
      <c r="DC51" s="322">
        <v>97.469995937087575</v>
      </c>
      <c r="DD51" s="322">
        <v>100.04058842810883</v>
      </c>
      <c r="DE51" s="322">
        <v>99.622431782534278</v>
      </c>
      <c r="DF51" s="322">
        <v>99.411607331615244</v>
      </c>
    </row>
    <row r="52" spans="1:110" ht="12.75" hidden="1" customHeight="1" outlineLevel="1" x14ac:dyDescent="0.2">
      <c r="A52" s="322" t="str">
        <f t="shared" si="0"/>
        <v>2008 Q2</v>
      </c>
      <c r="B52" s="322">
        <v>100</v>
      </c>
      <c r="C52" s="322">
        <v>100.00000000000001</v>
      </c>
      <c r="D52" s="322">
        <v>100</v>
      </c>
      <c r="E52" s="322">
        <v>100</v>
      </c>
      <c r="F52" s="322">
        <v>99.999999999999972</v>
      </c>
      <c r="G52" s="322">
        <v>100.00000000000001</v>
      </c>
      <c r="H52" s="322">
        <v>100</v>
      </c>
      <c r="I52" s="322">
        <v>100</v>
      </c>
      <c r="J52" s="322">
        <v>100</v>
      </c>
      <c r="K52" s="322">
        <v>99.999999999999986</v>
      </c>
      <c r="L52" s="322">
        <v>100</v>
      </c>
      <c r="M52" s="322">
        <v>99.999999999999986</v>
      </c>
      <c r="N52" s="322">
        <v>100.00000000000001</v>
      </c>
      <c r="O52" s="322">
        <v>100</v>
      </c>
      <c r="P52" s="322">
        <v>99.999999999999986</v>
      </c>
      <c r="Q52" s="322">
        <v>100</v>
      </c>
      <c r="R52" s="322">
        <v>99.999999999999972</v>
      </c>
      <c r="S52" s="322">
        <v>99.999999999999986</v>
      </c>
      <c r="T52" s="322">
        <v>100.00000000000001</v>
      </c>
      <c r="U52" s="322">
        <v>100</v>
      </c>
      <c r="V52" s="322">
        <v>100</v>
      </c>
      <c r="W52" s="322">
        <v>99.999999999999986</v>
      </c>
      <c r="X52" s="322">
        <v>99.999999999999986</v>
      </c>
      <c r="Y52" s="322">
        <v>100</v>
      </c>
      <c r="Z52" s="322">
        <v>100</v>
      </c>
      <c r="AA52" s="322">
        <v>99.999999999999986</v>
      </c>
      <c r="AB52" s="322">
        <v>100</v>
      </c>
      <c r="AC52" s="322">
        <v>100</v>
      </c>
      <c r="AD52" s="322">
        <v>99.999999999999972</v>
      </c>
      <c r="AE52" s="322">
        <v>99.999999999999986</v>
      </c>
      <c r="AF52" s="322">
        <v>100.00000000000001</v>
      </c>
      <c r="AG52" s="322">
        <v>100</v>
      </c>
      <c r="AH52" s="322">
        <v>99.999999999999986</v>
      </c>
      <c r="AI52" s="322">
        <v>100.00000000000001</v>
      </c>
      <c r="AJ52" s="322">
        <v>99.999999999999972</v>
      </c>
      <c r="AL52" s="322" t="s">
        <v>956</v>
      </c>
      <c r="AM52" s="322">
        <v>100.00000000000001</v>
      </c>
      <c r="AN52" s="322">
        <v>99.999999999999986</v>
      </c>
      <c r="AO52" s="322">
        <v>100</v>
      </c>
      <c r="AP52" s="322">
        <v>0</v>
      </c>
      <c r="AQ52" s="322">
        <v>100</v>
      </c>
      <c r="AR52" s="322">
        <v>100</v>
      </c>
      <c r="AS52" s="322">
        <v>0</v>
      </c>
      <c r="AT52" s="322">
        <v>0</v>
      </c>
      <c r="AU52" s="322">
        <v>0</v>
      </c>
      <c r="AV52" s="322">
        <v>100</v>
      </c>
      <c r="AW52" s="322">
        <v>100</v>
      </c>
      <c r="AX52" s="322">
        <v>100</v>
      </c>
      <c r="AY52" s="322">
        <v>100</v>
      </c>
      <c r="AZ52" s="322">
        <v>0</v>
      </c>
      <c r="BA52" s="322">
        <v>0</v>
      </c>
      <c r="BB52" s="322">
        <v>0</v>
      </c>
      <c r="BC52" s="322">
        <v>100.00000000000001</v>
      </c>
      <c r="BD52" s="322">
        <v>0</v>
      </c>
      <c r="BE52" s="322">
        <v>100.00000000000001</v>
      </c>
      <c r="BF52" s="322">
        <v>99.999999999999986</v>
      </c>
      <c r="BG52" s="322">
        <v>0</v>
      </c>
      <c r="BH52" s="322">
        <v>99.999999999999986</v>
      </c>
      <c r="BI52" s="322">
        <v>99.999999999999986</v>
      </c>
      <c r="BJ52" s="322">
        <v>100.00000000000001</v>
      </c>
      <c r="BK52" s="322">
        <v>100</v>
      </c>
      <c r="BL52" s="322">
        <v>99.999999999999972</v>
      </c>
      <c r="BM52" s="322">
        <v>100.00000000000001</v>
      </c>
      <c r="BN52" s="322">
        <v>100</v>
      </c>
      <c r="BO52" s="322">
        <v>100.00000000000001</v>
      </c>
      <c r="BP52" s="322">
        <v>0</v>
      </c>
      <c r="BQ52" s="322">
        <v>0</v>
      </c>
      <c r="BR52" s="322">
        <v>0</v>
      </c>
      <c r="BS52" s="322">
        <v>0</v>
      </c>
      <c r="BT52" s="322">
        <v>0</v>
      </c>
      <c r="BU52" s="322">
        <v>0</v>
      </c>
      <c r="BW52" s="322" t="s">
        <v>274</v>
      </c>
      <c r="BX52" s="322">
        <v>100.00000000000001</v>
      </c>
      <c r="BY52" s="322">
        <v>100.00000000000001</v>
      </c>
      <c r="BZ52" s="322">
        <v>100</v>
      </c>
      <c r="CA52" s="322">
        <v>100</v>
      </c>
      <c r="CB52" s="322">
        <v>99.999999999999986</v>
      </c>
      <c r="CC52" s="322">
        <v>100</v>
      </c>
      <c r="CD52" s="322">
        <v>100</v>
      </c>
      <c r="CE52" s="322">
        <v>100.00000000000001</v>
      </c>
      <c r="CF52" s="322">
        <v>100</v>
      </c>
      <c r="CG52" s="322">
        <v>0</v>
      </c>
      <c r="CH52" s="322">
        <v>100.00000000000001</v>
      </c>
      <c r="CI52" s="322">
        <v>100</v>
      </c>
      <c r="CJ52" s="322">
        <v>100.00000000000001</v>
      </c>
      <c r="CK52" s="322">
        <v>100</v>
      </c>
      <c r="CL52" s="322">
        <v>99.999999999999986</v>
      </c>
      <c r="CM52" s="322">
        <v>100</v>
      </c>
      <c r="CN52" s="322">
        <v>99.999999999999986</v>
      </c>
      <c r="CO52" s="322">
        <v>99.999999999999986</v>
      </c>
      <c r="CP52" s="322">
        <v>0</v>
      </c>
      <c r="CQ52" s="322">
        <v>100</v>
      </c>
      <c r="CR52" s="322">
        <v>100</v>
      </c>
      <c r="CS52" s="322">
        <v>0</v>
      </c>
      <c r="CT52" s="322">
        <v>0</v>
      </c>
      <c r="CU52" s="322">
        <v>100</v>
      </c>
      <c r="CV52" s="322">
        <v>100</v>
      </c>
      <c r="CW52" s="322">
        <v>99.999999999999986</v>
      </c>
      <c r="CX52" s="322">
        <v>0</v>
      </c>
      <c r="CY52" s="322">
        <v>100</v>
      </c>
      <c r="CZ52" s="322">
        <v>99.999999999999986</v>
      </c>
      <c r="DA52" s="322">
        <v>99.999999999999986</v>
      </c>
      <c r="DB52" s="322">
        <v>100.00000000000001</v>
      </c>
      <c r="DC52" s="322">
        <v>100</v>
      </c>
      <c r="DD52" s="322">
        <v>99.999999999999986</v>
      </c>
      <c r="DE52" s="322">
        <v>100.00000000000001</v>
      </c>
      <c r="DF52" s="322">
        <v>99.999999999999972</v>
      </c>
    </row>
    <row r="53" spans="1:110" ht="12.75" hidden="1" customHeight="1" outlineLevel="1" x14ac:dyDescent="0.2">
      <c r="A53" s="322" t="str">
        <f t="shared" si="0"/>
        <v>2008 Q3</v>
      </c>
      <c r="B53" s="322">
        <v>108.41640422938769</v>
      </c>
      <c r="C53" s="322">
        <v>115.52573779328445</v>
      </c>
      <c r="D53" s="322">
        <v>140.35061985932018</v>
      </c>
      <c r="E53" s="322">
        <v>105.27428302879393</v>
      </c>
      <c r="F53" s="322">
        <v>104.74436808624417</v>
      </c>
      <c r="G53" s="322">
        <v>101.17546994833691</v>
      </c>
      <c r="H53" s="322">
        <v>112.27356708981749</v>
      </c>
      <c r="I53" s="322">
        <v>102.9182504686103</v>
      </c>
      <c r="J53" s="322">
        <v>102.19045666138544</v>
      </c>
      <c r="K53" s="322">
        <v>105.67770093265379</v>
      </c>
      <c r="L53" s="322">
        <v>99.754367338636456</v>
      </c>
      <c r="M53" s="322">
        <v>100.08833809080899</v>
      </c>
      <c r="N53" s="322">
        <v>99.206327528889915</v>
      </c>
      <c r="O53" s="322">
        <v>101.50150086064066</v>
      </c>
      <c r="P53" s="322">
        <v>101.26080837909366</v>
      </c>
      <c r="Q53" s="322">
        <v>102.31927176950069</v>
      </c>
      <c r="R53" s="322">
        <v>100.93361803347481</v>
      </c>
      <c r="S53" s="322">
        <v>101.60935799653063</v>
      </c>
      <c r="T53" s="322">
        <v>100.00000000000001</v>
      </c>
      <c r="U53" s="322">
        <v>112.40714152310984</v>
      </c>
      <c r="V53" s="322">
        <v>122.20960835218588</v>
      </c>
      <c r="W53" s="322">
        <v>107.70947314916278</v>
      </c>
      <c r="X53" s="322">
        <v>99.999999999999986</v>
      </c>
      <c r="Y53" s="322">
        <v>106.64552166752843</v>
      </c>
      <c r="Z53" s="322">
        <v>103.10057255286641</v>
      </c>
      <c r="AA53" s="322">
        <v>99.767327194084501</v>
      </c>
      <c r="AB53" s="322">
        <v>100.77287315384081</v>
      </c>
      <c r="AC53" s="322">
        <v>100.54470209486946</v>
      </c>
      <c r="AD53" s="322">
        <v>109.12134142187143</v>
      </c>
      <c r="AE53" s="322">
        <v>101.85368264359263</v>
      </c>
      <c r="AF53" s="322">
        <v>102.66638577136956</v>
      </c>
      <c r="AG53" s="322">
        <v>99.923983644803371</v>
      </c>
      <c r="AH53" s="322">
        <v>106.1308488499228</v>
      </c>
      <c r="AI53" s="322">
        <v>100.43536743638768</v>
      </c>
      <c r="AJ53" s="322">
        <v>100.84001290990936</v>
      </c>
      <c r="AL53" s="322" t="s">
        <v>957</v>
      </c>
      <c r="AM53" s="322">
        <v>102.72789603449532</v>
      </c>
      <c r="AN53" s="322">
        <v>105.27477595871132</v>
      </c>
      <c r="AO53" s="322">
        <v>102.98632018532993</v>
      </c>
      <c r="AP53" s="322">
        <v>0</v>
      </c>
      <c r="AQ53" s="322">
        <v>107.59438618867333</v>
      </c>
      <c r="AR53" s="322">
        <v>101.75271157895763</v>
      </c>
      <c r="AS53" s="322">
        <v>0</v>
      </c>
      <c r="AT53" s="322">
        <v>0</v>
      </c>
      <c r="AU53" s="322">
        <v>0</v>
      </c>
      <c r="AV53" s="322">
        <v>105.67770093265381</v>
      </c>
      <c r="AW53" s="322">
        <v>96.446616954815283</v>
      </c>
      <c r="AX53" s="322">
        <v>100</v>
      </c>
      <c r="AY53" s="322">
        <v>85.526779151688885</v>
      </c>
      <c r="AZ53" s="322">
        <v>0</v>
      </c>
      <c r="BA53" s="322">
        <v>0</v>
      </c>
      <c r="BB53" s="322">
        <v>0</v>
      </c>
      <c r="BC53" s="322">
        <v>100.00000000000001</v>
      </c>
      <c r="BD53" s="322">
        <v>0</v>
      </c>
      <c r="BE53" s="322">
        <v>100.00000000000001</v>
      </c>
      <c r="BF53" s="322">
        <v>106.75747639662234</v>
      </c>
      <c r="BG53" s="322">
        <v>0</v>
      </c>
      <c r="BH53" s="322">
        <v>107.70947314916278</v>
      </c>
      <c r="BI53" s="322">
        <v>99.999999999999986</v>
      </c>
      <c r="BJ53" s="322">
        <v>100.98671531778221</v>
      </c>
      <c r="BK53" s="322">
        <v>102.89824324867638</v>
      </c>
      <c r="BL53" s="322">
        <v>99.999999999999972</v>
      </c>
      <c r="BM53" s="322">
        <v>100.77287315384083</v>
      </c>
      <c r="BN53" s="322">
        <v>100</v>
      </c>
      <c r="BO53" s="322">
        <v>101.07409194084985</v>
      </c>
      <c r="BP53" s="322">
        <v>0</v>
      </c>
      <c r="BQ53" s="322">
        <v>0</v>
      </c>
      <c r="BR53" s="322">
        <v>0</v>
      </c>
      <c r="BS53" s="322">
        <v>0</v>
      </c>
      <c r="BT53" s="322">
        <v>0</v>
      </c>
      <c r="BU53" s="322">
        <v>0</v>
      </c>
      <c r="BW53" s="322" t="s">
        <v>275</v>
      </c>
      <c r="BX53" s="322">
        <v>110.18203834727828</v>
      </c>
      <c r="BY53" s="322">
        <v>117.73864880829407</v>
      </c>
      <c r="BZ53" s="322">
        <v>148.12091575692949</v>
      </c>
      <c r="CA53" s="322">
        <v>105.27428302879393</v>
      </c>
      <c r="CB53" s="322">
        <v>102.35298105480415</v>
      </c>
      <c r="CC53" s="322">
        <v>100.78219752538153</v>
      </c>
      <c r="CD53" s="322">
        <v>112.27356708981749</v>
      </c>
      <c r="CE53" s="322">
        <v>102.91825046861031</v>
      </c>
      <c r="CF53" s="322">
        <v>102.19045666138544</v>
      </c>
      <c r="CG53" s="322">
        <v>0</v>
      </c>
      <c r="CH53" s="322">
        <v>101.6107793675466</v>
      </c>
      <c r="CI53" s="322">
        <v>100.15676761217087</v>
      </c>
      <c r="CJ53" s="322">
        <v>103.36391991946158</v>
      </c>
      <c r="CK53" s="322">
        <v>101.50150086064066</v>
      </c>
      <c r="CL53" s="322">
        <v>101.26080837909366</v>
      </c>
      <c r="CM53" s="322">
        <v>102.31927176950069</v>
      </c>
      <c r="CN53" s="322">
        <v>101.60935799653063</v>
      </c>
      <c r="CO53" s="322">
        <v>101.60935799653063</v>
      </c>
      <c r="CP53" s="322">
        <v>0</v>
      </c>
      <c r="CQ53" s="322">
        <v>122.20960835218588</v>
      </c>
      <c r="CR53" s="322">
        <v>122.20960835218588</v>
      </c>
      <c r="CS53" s="322">
        <v>0</v>
      </c>
      <c r="CT53" s="322">
        <v>0</v>
      </c>
      <c r="CU53" s="322">
        <v>109.35804433388034</v>
      </c>
      <c r="CV53" s="322">
        <v>103.9666797715539</v>
      </c>
      <c r="CW53" s="322">
        <v>99.679758499125654</v>
      </c>
      <c r="CX53" s="322">
        <v>0</v>
      </c>
      <c r="CY53" s="322">
        <v>100.76081966292131</v>
      </c>
      <c r="CZ53" s="322">
        <v>112.34571040614613</v>
      </c>
      <c r="DA53" s="322">
        <v>101.85368264359263</v>
      </c>
      <c r="DB53" s="322">
        <v>102.66638577136956</v>
      </c>
      <c r="DC53" s="322">
        <v>99.923983644803371</v>
      </c>
      <c r="DD53" s="322">
        <v>106.1308488499228</v>
      </c>
      <c r="DE53" s="322">
        <v>100.43536743638768</v>
      </c>
      <c r="DF53" s="322">
        <v>100.84001290990936</v>
      </c>
    </row>
    <row r="54" spans="1:110" ht="12.75" hidden="1" customHeight="1" outlineLevel="1" x14ac:dyDescent="0.2">
      <c r="A54" s="322" t="str">
        <f t="shared" si="0"/>
        <v>2008 Q4</v>
      </c>
      <c r="B54" s="322">
        <v>107.90578044799231</v>
      </c>
      <c r="C54" s="322">
        <v>117.88979952460851</v>
      </c>
      <c r="D54" s="322">
        <v>144.48821549399437</v>
      </c>
      <c r="E54" s="322">
        <v>108.13130125064977</v>
      </c>
      <c r="F54" s="322">
        <v>106.08284290461266</v>
      </c>
      <c r="G54" s="322">
        <v>104.18453122111818</v>
      </c>
      <c r="H54" s="322">
        <v>114.42192647001266</v>
      </c>
      <c r="I54" s="322">
        <v>103.15398967850291</v>
      </c>
      <c r="J54" s="322">
        <v>102.68218566187785</v>
      </c>
      <c r="K54" s="322">
        <v>105.67770093265379</v>
      </c>
      <c r="L54" s="322">
        <v>98.886237250749929</v>
      </c>
      <c r="M54" s="322">
        <v>100.76711909754273</v>
      </c>
      <c r="N54" s="322">
        <v>95.79974502720475</v>
      </c>
      <c r="O54" s="322">
        <v>103.23816830403831</v>
      </c>
      <c r="P54" s="322">
        <v>103.41772342872773</v>
      </c>
      <c r="Q54" s="322">
        <v>102.62811618872506</v>
      </c>
      <c r="R54" s="322">
        <v>101.16892585676911</v>
      </c>
      <c r="S54" s="322">
        <v>102.01497840389939</v>
      </c>
      <c r="T54" s="322">
        <v>100.00000000000001</v>
      </c>
      <c r="U54" s="322">
        <v>105.18801755017121</v>
      </c>
      <c r="V54" s="322">
        <v>109.05450713654072</v>
      </c>
      <c r="W54" s="322">
        <v>103.37650548091911</v>
      </c>
      <c r="X54" s="322">
        <v>99.999999999999986</v>
      </c>
      <c r="Y54" s="322">
        <v>101.91675737162515</v>
      </c>
      <c r="Z54" s="322">
        <v>104.07843111494485</v>
      </c>
      <c r="AA54" s="322">
        <v>100.10245372711746</v>
      </c>
      <c r="AB54" s="322">
        <v>100.77287315384081</v>
      </c>
      <c r="AC54" s="322">
        <v>100.6192403600314</v>
      </c>
      <c r="AD54" s="322">
        <v>102.33584176894455</v>
      </c>
      <c r="AE54" s="322">
        <v>102.40272234166973</v>
      </c>
      <c r="AF54" s="322">
        <v>103.21471838998863</v>
      </c>
      <c r="AG54" s="322">
        <v>100.0648013957089</v>
      </c>
      <c r="AH54" s="322">
        <v>100.56546651080141</v>
      </c>
      <c r="AI54" s="322">
        <v>101.57635163969701</v>
      </c>
      <c r="AJ54" s="322">
        <v>101.4267765720881</v>
      </c>
      <c r="AL54" s="322" t="s">
        <v>958</v>
      </c>
      <c r="AM54" s="322">
        <v>101.57392035258445</v>
      </c>
      <c r="AN54" s="322">
        <v>105.88879467835808</v>
      </c>
      <c r="AO54" s="322">
        <v>104.51387039533479</v>
      </c>
      <c r="AP54" s="322">
        <v>0</v>
      </c>
      <c r="AQ54" s="322">
        <v>107.95523505247233</v>
      </c>
      <c r="AR54" s="322">
        <v>101.86751691089344</v>
      </c>
      <c r="AS54" s="322">
        <v>0</v>
      </c>
      <c r="AT54" s="322">
        <v>0</v>
      </c>
      <c r="AU54" s="322">
        <v>0</v>
      </c>
      <c r="AV54" s="322">
        <v>105.67770093265381</v>
      </c>
      <c r="AW54" s="322">
        <v>92.858396820952322</v>
      </c>
      <c r="AX54" s="322">
        <v>100</v>
      </c>
      <c r="AY54" s="322">
        <v>70.911663981335536</v>
      </c>
      <c r="AZ54" s="322">
        <v>0</v>
      </c>
      <c r="BA54" s="322">
        <v>0</v>
      </c>
      <c r="BB54" s="322">
        <v>0</v>
      </c>
      <c r="BC54" s="322">
        <v>100.00000000000001</v>
      </c>
      <c r="BD54" s="322">
        <v>0</v>
      </c>
      <c r="BE54" s="322">
        <v>100.00000000000001</v>
      </c>
      <c r="BF54" s="322">
        <v>102.9595610035758</v>
      </c>
      <c r="BG54" s="322">
        <v>0</v>
      </c>
      <c r="BH54" s="322">
        <v>103.37650548091911</v>
      </c>
      <c r="BI54" s="322">
        <v>99.999999999999986</v>
      </c>
      <c r="BJ54" s="322">
        <v>102.2298831666993</v>
      </c>
      <c r="BK54" s="322">
        <v>103.66253764474573</v>
      </c>
      <c r="BL54" s="322">
        <v>99.999999999999972</v>
      </c>
      <c r="BM54" s="322">
        <v>100.77287315384083</v>
      </c>
      <c r="BN54" s="322">
        <v>100</v>
      </c>
      <c r="BO54" s="322">
        <v>102.96243801300751</v>
      </c>
      <c r="BP54" s="322">
        <v>0</v>
      </c>
      <c r="BQ54" s="322">
        <v>0</v>
      </c>
      <c r="BR54" s="322">
        <v>0</v>
      </c>
      <c r="BS54" s="322">
        <v>0</v>
      </c>
      <c r="BT54" s="322">
        <v>0</v>
      </c>
      <c r="BU54" s="322">
        <v>0</v>
      </c>
      <c r="BW54" s="322" t="s">
        <v>276</v>
      </c>
      <c r="BX54" s="322">
        <v>109.87110208085909</v>
      </c>
      <c r="BY54" s="322">
        <v>120.4804984506237</v>
      </c>
      <c r="BZ54" s="322">
        <v>152.80129756538017</v>
      </c>
      <c r="CA54" s="322">
        <v>108.13130125064977</v>
      </c>
      <c r="CB54" s="322">
        <v>104.51176014680657</v>
      </c>
      <c r="CC54" s="322">
        <v>105.76310383866213</v>
      </c>
      <c r="CD54" s="322">
        <v>114.42192647001266</v>
      </c>
      <c r="CE54" s="322">
        <v>103.15398967850292</v>
      </c>
      <c r="CF54" s="322">
        <v>102.68218566187785</v>
      </c>
      <c r="CG54" s="322">
        <v>0</v>
      </c>
      <c r="CH54" s="322">
        <v>102.26924811425408</v>
      </c>
      <c r="CI54" s="322">
        <v>101.36135417995918</v>
      </c>
      <c r="CJ54" s="322">
        <v>103.36391991946158</v>
      </c>
      <c r="CK54" s="322">
        <v>103.23816830403831</v>
      </c>
      <c r="CL54" s="322">
        <v>103.41772342872773</v>
      </c>
      <c r="CM54" s="322">
        <v>102.62811618872506</v>
      </c>
      <c r="CN54" s="322">
        <v>102.01497840389939</v>
      </c>
      <c r="CO54" s="322">
        <v>102.01497840389939</v>
      </c>
      <c r="CP54" s="322">
        <v>0</v>
      </c>
      <c r="CQ54" s="322">
        <v>109.05450713654072</v>
      </c>
      <c r="CR54" s="322">
        <v>109.05450713654072</v>
      </c>
      <c r="CS54" s="322">
        <v>0</v>
      </c>
      <c r="CT54" s="322">
        <v>0</v>
      </c>
      <c r="CU54" s="322">
        <v>101.76666196915635</v>
      </c>
      <c r="CV54" s="322">
        <v>105.85873841242932</v>
      </c>
      <c r="CW54" s="322">
        <v>100.14101319324006</v>
      </c>
      <c r="CX54" s="322">
        <v>0</v>
      </c>
      <c r="CY54" s="322">
        <v>100.86493194431219</v>
      </c>
      <c r="CZ54" s="322">
        <v>102.08477741462269</v>
      </c>
      <c r="DA54" s="322">
        <v>102.40272234166973</v>
      </c>
      <c r="DB54" s="322">
        <v>103.21471838998863</v>
      </c>
      <c r="DC54" s="322">
        <v>100.0648013957089</v>
      </c>
      <c r="DD54" s="322">
        <v>100.56546651080141</v>
      </c>
      <c r="DE54" s="322">
        <v>101.57635163969701</v>
      </c>
      <c r="DF54" s="322">
        <v>101.4267765720881</v>
      </c>
    </row>
    <row r="55" spans="1:110" ht="12.75" hidden="1" customHeight="1" outlineLevel="1" x14ac:dyDescent="0.2">
      <c r="A55" s="322" t="str">
        <f t="shared" si="0"/>
        <v>2009 Q1</v>
      </c>
      <c r="B55" s="322">
        <v>108.29058170125663</v>
      </c>
      <c r="C55" s="322">
        <v>120.86574593405275</v>
      </c>
      <c r="D55" s="322">
        <v>149.33454077130929</v>
      </c>
      <c r="E55" s="322">
        <v>109.97418299408677</v>
      </c>
      <c r="F55" s="322">
        <v>109.4641329957727</v>
      </c>
      <c r="G55" s="322">
        <v>104.75447249143181</v>
      </c>
      <c r="H55" s="322">
        <v>116.05979952930214</v>
      </c>
      <c r="I55" s="322">
        <v>104.80825076240255</v>
      </c>
      <c r="J55" s="322">
        <v>105.03211794840612</v>
      </c>
      <c r="K55" s="322">
        <v>106.9863912494927</v>
      </c>
      <c r="L55" s="322">
        <v>106.49829087977589</v>
      </c>
      <c r="M55" s="322">
        <v>110.76632316062091</v>
      </c>
      <c r="N55" s="322">
        <v>99.494529071382487</v>
      </c>
      <c r="O55" s="322">
        <v>103.96153170519143</v>
      </c>
      <c r="P55" s="322">
        <v>102.94612774418765</v>
      </c>
      <c r="Q55" s="322">
        <v>107.41144345446246</v>
      </c>
      <c r="R55" s="322">
        <v>105.45506482194429</v>
      </c>
      <c r="S55" s="322">
        <v>103.72283074380077</v>
      </c>
      <c r="T55" s="322">
        <v>107.84835967199442</v>
      </c>
      <c r="U55" s="322">
        <v>95.757517375466335</v>
      </c>
      <c r="V55" s="322">
        <v>100.17921790156321</v>
      </c>
      <c r="W55" s="322">
        <v>92.252353722552641</v>
      </c>
      <c r="X55" s="322">
        <v>99.999999999999986</v>
      </c>
      <c r="Y55" s="322">
        <v>94.242121154568508</v>
      </c>
      <c r="Z55" s="322">
        <v>104.10806383694751</v>
      </c>
      <c r="AA55" s="322">
        <v>105.762396504809</v>
      </c>
      <c r="AB55" s="322">
        <v>100.77287315384081</v>
      </c>
      <c r="AC55" s="322">
        <v>100.80748130317322</v>
      </c>
      <c r="AD55" s="322">
        <v>90.8584653517551</v>
      </c>
      <c r="AE55" s="322">
        <v>104.64398092591745</v>
      </c>
      <c r="AF55" s="322">
        <v>104.48641505821439</v>
      </c>
      <c r="AG55" s="322">
        <v>102.45076107342433</v>
      </c>
      <c r="AH55" s="322">
        <v>101.08212095612876</v>
      </c>
      <c r="AI55" s="322">
        <v>105.5614572628442</v>
      </c>
      <c r="AJ55" s="322">
        <v>104.21339366072353</v>
      </c>
      <c r="AL55" s="322" t="s">
        <v>959</v>
      </c>
      <c r="AM55" s="322">
        <v>103.93598696095761</v>
      </c>
      <c r="AN55" s="322">
        <v>106.51219161527224</v>
      </c>
      <c r="AO55" s="322">
        <v>105.04709791611288</v>
      </c>
      <c r="AP55" s="322">
        <v>0</v>
      </c>
      <c r="AQ55" s="322">
        <v>108.46714808159824</v>
      </c>
      <c r="AR55" s="322">
        <v>101.86140548217905</v>
      </c>
      <c r="AS55" s="322">
        <v>0</v>
      </c>
      <c r="AT55" s="322">
        <v>0</v>
      </c>
      <c r="AU55" s="322">
        <v>0</v>
      </c>
      <c r="AV55" s="322">
        <v>106.98639124949271</v>
      </c>
      <c r="AW55" s="322">
        <v>109.55120019231421</v>
      </c>
      <c r="AX55" s="322">
        <v>122.22222222222223</v>
      </c>
      <c r="AY55" s="322">
        <v>70.612109301468521</v>
      </c>
      <c r="AZ55" s="322">
        <v>0</v>
      </c>
      <c r="BA55" s="322">
        <v>0</v>
      </c>
      <c r="BB55" s="322">
        <v>0</v>
      </c>
      <c r="BC55" s="322">
        <v>107.84835967199442</v>
      </c>
      <c r="BD55" s="322">
        <v>0</v>
      </c>
      <c r="BE55" s="322">
        <v>107.84835967199442</v>
      </c>
      <c r="BF55" s="322">
        <v>93.209064246508845</v>
      </c>
      <c r="BG55" s="322">
        <v>0</v>
      </c>
      <c r="BH55" s="322">
        <v>92.252353722552641</v>
      </c>
      <c r="BI55" s="322">
        <v>99.999999999999986</v>
      </c>
      <c r="BJ55" s="322">
        <v>107.00040197859958</v>
      </c>
      <c r="BK55" s="322">
        <v>103.66253764474573</v>
      </c>
      <c r="BL55" s="322">
        <v>99.999999999999972</v>
      </c>
      <c r="BM55" s="322">
        <v>100.77287315384083</v>
      </c>
      <c r="BN55" s="322">
        <v>100</v>
      </c>
      <c r="BO55" s="322">
        <v>110.604966352182</v>
      </c>
      <c r="BP55" s="322">
        <v>0</v>
      </c>
      <c r="BQ55" s="322">
        <v>0</v>
      </c>
      <c r="BR55" s="322">
        <v>0</v>
      </c>
      <c r="BS55" s="322">
        <v>0</v>
      </c>
      <c r="BT55" s="322">
        <v>0</v>
      </c>
      <c r="BU55" s="322">
        <v>0</v>
      </c>
      <c r="BW55" s="322" t="s">
        <v>277</v>
      </c>
      <c r="BX55" s="322">
        <v>109.64218756691442</v>
      </c>
      <c r="BY55" s="322">
        <v>123.96429794986867</v>
      </c>
      <c r="BZ55" s="322">
        <v>158.54457651494431</v>
      </c>
      <c r="CA55" s="322">
        <v>109.97418299408677</v>
      </c>
      <c r="CB55" s="322">
        <v>110.30068094340368</v>
      </c>
      <c r="CC55" s="322">
        <v>106.72550751757421</v>
      </c>
      <c r="CD55" s="322">
        <v>116.05979952930214</v>
      </c>
      <c r="CE55" s="322">
        <v>104.80825076240257</v>
      </c>
      <c r="CF55" s="322">
        <v>105.03211794840612</v>
      </c>
      <c r="CG55" s="322">
        <v>0</v>
      </c>
      <c r="CH55" s="322">
        <v>104.78490355808182</v>
      </c>
      <c r="CI55" s="322">
        <v>101.89221593942027</v>
      </c>
      <c r="CJ55" s="322">
        <v>108.27269376992064</v>
      </c>
      <c r="CK55" s="322">
        <v>103.96153170519143</v>
      </c>
      <c r="CL55" s="322">
        <v>102.94612774418765</v>
      </c>
      <c r="CM55" s="322">
        <v>107.41144345446246</v>
      </c>
      <c r="CN55" s="322">
        <v>103.72283074380077</v>
      </c>
      <c r="CO55" s="322">
        <v>103.72283074380077</v>
      </c>
      <c r="CP55" s="322">
        <v>0</v>
      </c>
      <c r="CQ55" s="322">
        <v>100.17921790156321</v>
      </c>
      <c r="CR55" s="322">
        <v>100.17921790156321</v>
      </c>
      <c r="CS55" s="322">
        <v>0</v>
      </c>
      <c r="CT55" s="322">
        <v>0</v>
      </c>
      <c r="CU55" s="322">
        <v>88.126498215745073</v>
      </c>
      <c r="CV55" s="322">
        <v>106.01521936602458</v>
      </c>
      <c r="CW55" s="322">
        <v>107.93113100635969</v>
      </c>
      <c r="CX55" s="322">
        <v>0</v>
      </c>
      <c r="CY55" s="322">
        <v>101.1278599048582</v>
      </c>
      <c r="CZ55" s="322">
        <v>82.946444539689722</v>
      </c>
      <c r="DA55" s="322">
        <v>104.64398092591745</v>
      </c>
      <c r="DB55" s="322">
        <v>104.48641505821439</v>
      </c>
      <c r="DC55" s="322">
        <v>102.45076107342433</v>
      </c>
      <c r="DD55" s="322">
        <v>101.08212095612876</v>
      </c>
      <c r="DE55" s="322">
        <v>105.5614572628442</v>
      </c>
      <c r="DF55" s="322">
        <v>104.21339366072353</v>
      </c>
    </row>
    <row r="56" spans="1:110" ht="12.75" hidden="1" customHeight="1" outlineLevel="1" x14ac:dyDescent="0.2">
      <c r="A56" s="322" t="str">
        <f t="shared" si="0"/>
        <v>2009 Q2</v>
      </c>
      <c r="B56" s="322">
        <v>110.06560126629277</v>
      </c>
      <c r="C56" s="322">
        <v>121.42016394790853</v>
      </c>
      <c r="D56" s="322">
        <v>149.23944875188428</v>
      </c>
      <c r="E56" s="322">
        <v>109.70112350945941</v>
      </c>
      <c r="F56" s="322">
        <v>109.99145211191521</v>
      </c>
      <c r="G56" s="322">
        <v>104.70802340594076</v>
      </c>
      <c r="H56" s="322">
        <v>115.91770280906491</v>
      </c>
      <c r="I56" s="322">
        <v>106.57313237388281</v>
      </c>
      <c r="J56" s="322">
        <v>108.18542787251708</v>
      </c>
      <c r="K56" s="322">
        <v>107.46298348655137</v>
      </c>
      <c r="L56" s="322">
        <v>110.06327417288949</v>
      </c>
      <c r="M56" s="322">
        <v>112.26096296300594</v>
      </c>
      <c r="N56" s="322">
        <v>106.45690763156041</v>
      </c>
      <c r="O56" s="322">
        <v>108.77479371568263</v>
      </c>
      <c r="P56" s="322">
        <v>109.17208322429924</v>
      </c>
      <c r="Q56" s="322">
        <v>107.42497256442019</v>
      </c>
      <c r="R56" s="322">
        <v>105.46851529520424</v>
      </c>
      <c r="S56" s="322">
        <v>103.74601648563723</v>
      </c>
      <c r="T56" s="322">
        <v>107.84835967199442</v>
      </c>
      <c r="U56" s="322">
        <v>105.05576993587835</v>
      </c>
      <c r="V56" s="322">
        <v>97.287129336778264</v>
      </c>
      <c r="W56" s="322">
        <v>110.87628381100684</v>
      </c>
      <c r="X56" s="322">
        <v>99.999999999999986</v>
      </c>
      <c r="Y56" s="322">
        <v>93.139951272367682</v>
      </c>
      <c r="Z56" s="322">
        <v>104.17086055614799</v>
      </c>
      <c r="AA56" s="322">
        <v>104.83450792227559</v>
      </c>
      <c r="AB56" s="322">
        <v>100.77287315384081</v>
      </c>
      <c r="AC56" s="322">
        <v>103.28626830741067</v>
      </c>
      <c r="AD56" s="322">
        <v>88.842360411702259</v>
      </c>
      <c r="AE56" s="322">
        <v>105.83190594474789</v>
      </c>
      <c r="AF56" s="322">
        <v>106.08109609300774</v>
      </c>
      <c r="AG56" s="322">
        <v>103.18570921528948</v>
      </c>
      <c r="AH56" s="322">
        <v>101.24327946350449</v>
      </c>
      <c r="AI56" s="322">
        <v>107.67825966172639</v>
      </c>
      <c r="AJ56" s="322">
        <v>102.14355805899189</v>
      </c>
      <c r="AL56" s="322" t="s">
        <v>960</v>
      </c>
      <c r="AM56" s="322">
        <v>108.94372687850765</v>
      </c>
      <c r="AN56" s="322">
        <v>107.6156377573208</v>
      </c>
      <c r="AO56" s="322">
        <v>108.4352066583269</v>
      </c>
      <c r="AP56" s="322">
        <v>0</v>
      </c>
      <c r="AQ56" s="322">
        <v>108.46714808159824</v>
      </c>
      <c r="AR56" s="322">
        <v>101.86446119653624</v>
      </c>
      <c r="AS56" s="322">
        <v>0</v>
      </c>
      <c r="AT56" s="322">
        <v>0</v>
      </c>
      <c r="AU56" s="322">
        <v>0</v>
      </c>
      <c r="AV56" s="322">
        <v>107.46298348655138</v>
      </c>
      <c r="AW56" s="322">
        <v>112.91104385595291</v>
      </c>
      <c r="AX56" s="322">
        <v>122.22222222222223</v>
      </c>
      <c r="AY56" s="322">
        <v>84.297028360655929</v>
      </c>
      <c r="AZ56" s="322">
        <v>0</v>
      </c>
      <c r="BA56" s="322">
        <v>0</v>
      </c>
      <c r="BB56" s="322">
        <v>0</v>
      </c>
      <c r="BC56" s="322">
        <v>107.84835967199442</v>
      </c>
      <c r="BD56" s="322">
        <v>0</v>
      </c>
      <c r="BE56" s="322">
        <v>107.84835967199442</v>
      </c>
      <c r="BF56" s="322">
        <v>109.53323654079085</v>
      </c>
      <c r="BG56" s="322">
        <v>0</v>
      </c>
      <c r="BH56" s="322">
        <v>110.87628381100684</v>
      </c>
      <c r="BI56" s="322">
        <v>99.999999999999986</v>
      </c>
      <c r="BJ56" s="322">
        <v>107.00040197859958</v>
      </c>
      <c r="BK56" s="322">
        <v>103.66253764474573</v>
      </c>
      <c r="BL56" s="322">
        <v>99.999999999999972</v>
      </c>
      <c r="BM56" s="322">
        <v>100.77287315384083</v>
      </c>
      <c r="BN56" s="322">
        <v>100</v>
      </c>
      <c r="BO56" s="322">
        <v>110.604966352182</v>
      </c>
      <c r="BP56" s="322">
        <v>0</v>
      </c>
      <c r="BQ56" s="322">
        <v>0</v>
      </c>
      <c r="BR56" s="322">
        <v>0</v>
      </c>
      <c r="BS56" s="322">
        <v>0</v>
      </c>
      <c r="BT56" s="322">
        <v>0</v>
      </c>
      <c r="BU56" s="322">
        <v>0</v>
      </c>
      <c r="BW56" s="322" t="s">
        <v>278</v>
      </c>
      <c r="BX56" s="322">
        <v>110.4138155304191</v>
      </c>
      <c r="BY56" s="322">
        <v>124.40019533980308</v>
      </c>
      <c r="BZ56" s="322">
        <v>157.72511656075633</v>
      </c>
      <c r="CA56" s="322">
        <v>109.70112350945941</v>
      </c>
      <c r="CB56" s="322">
        <v>111.27046184415687</v>
      </c>
      <c r="CC56" s="322">
        <v>106.64533100919563</v>
      </c>
      <c r="CD56" s="322">
        <v>115.91770280906491</v>
      </c>
      <c r="CE56" s="322">
        <v>106.57313237388283</v>
      </c>
      <c r="CF56" s="322">
        <v>108.18542787251708</v>
      </c>
      <c r="CG56" s="322">
        <v>0</v>
      </c>
      <c r="CH56" s="322">
        <v>108.46501756892613</v>
      </c>
      <c r="CI56" s="322">
        <v>104.54465172028912</v>
      </c>
      <c r="CJ56" s="322">
        <v>113.19190668944233</v>
      </c>
      <c r="CK56" s="322">
        <v>108.77479371568263</v>
      </c>
      <c r="CL56" s="322">
        <v>109.17208322429924</v>
      </c>
      <c r="CM56" s="322">
        <v>107.42497256442019</v>
      </c>
      <c r="CN56" s="322">
        <v>103.74601648563723</v>
      </c>
      <c r="CO56" s="322">
        <v>103.74601648563723</v>
      </c>
      <c r="CP56" s="322">
        <v>0</v>
      </c>
      <c r="CQ56" s="322">
        <v>97.287129336778264</v>
      </c>
      <c r="CR56" s="322">
        <v>97.287129336778264</v>
      </c>
      <c r="CS56" s="322">
        <v>0</v>
      </c>
      <c r="CT56" s="322">
        <v>0</v>
      </c>
      <c r="CU56" s="322">
        <v>86.496008295207147</v>
      </c>
      <c r="CV56" s="322">
        <v>106.34682881122713</v>
      </c>
      <c r="CW56" s="322">
        <v>106.65402244549684</v>
      </c>
      <c r="CX56" s="322">
        <v>0</v>
      </c>
      <c r="CY56" s="322">
        <v>104.59013756228062</v>
      </c>
      <c r="CZ56" s="322">
        <v>80.122527408268866</v>
      </c>
      <c r="DA56" s="322">
        <v>105.83190594474789</v>
      </c>
      <c r="DB56" s="322">
        <v>106.08109609300774</v>
      </c>
      <c r="DC56" s="322">
        <v>103.18570921528948</v>
      </c>
      <c r="DD56" s="322">
        <v>101.24327946350449</v>
      </c>
      <c r="DE56" s="322">
        <v>107.67825966172639</v>
      </c>
      <c r="DF56" s="322">
        <v>102.14355805899189</v>
      </c>
    </row>
    <row r="57" spans="1:110" ht="12.75" hidden="1" customHeight="1" outlineLevel="1" x14ac:dyDescent="0.2">
      <c r="A57" s="322" t="str">
        <f t="shared" si="0"/>
        <v>2009 Q3</v>
      </c>
      <c r="B57" s="322">
        <v>111.10391553261866</v>
      </c>
      <c r="C57" s="322">
        <v>122.55967802400525</v>
      </c>
      <c r="D57" s="322">
        <v>149.92863317521534</v>
      </c>
      <c r="E57" s="322">
        <v>112.36903251450923</v>
      </c>
      <c r="F57" s="322">
        <v>110.3191546655633</v>
      </c>
      <c r="G57" s="322">
        <v>103.47223807437383</v>
      </c>
      <c r="H57" s="322">
        <v>117.48057322356263</v>
      </c>
      <c r="I57" s="322">
        <v>108.39597020045579</v>
      </c>
      <c r="J57" s="322">
        <v>109.43404534197849</v>
      </c>
      <c r="K57" s="322">
        <v>107.75138082395054</v>
      </c>
      <c r="L57" s="322">
        <v>112.06275815997638</v>
      </c>
      <c r="M57" s="322">
        <v>113.08481489277942</v>
      </c>
      <c r="N57" s="322">
        <v>110.38558201879688</v>
      </c>
      <c r="O57" s="322">
        <v>109.65670138775273</v>
      </c>
      <c r="P57" s="322">
        <v>110.49366268567972</v>
      </c>
      <c r="Q57" s="322">
        <v>106.8130620813341</v>
      </c>
      <c r="R57" s="322">
        <v>105.52753722238045</v>
      </c>
      <c r="S57" s="322">
        <v>103.84775767643035</v>
      </c>
      <c r="T57" s="322">
        <v>107.84835967199442</v>
      </c>
      <c r="U57" s="322">
        <v>105.49278435826504</v>
      </c>
      <c r="V57" s="322">
        <v>100.3792657437295</v>
      </c>
      <c r="W57" s="322">
        <v>109.62899479145352</v>
      </c>
      <c r="X57" s="322">
        <v>99.999999999999986</v>
      </c>
      <c r="Y57" s="322">
        <v>93.358171876067019</v>
      </c>
      <c r="Z57" s="322">
        <v>103.81643047614358</v>
      </c>
      <c r="AA57" s="322">
        <v>104.65191012871233</v>
      </c>
      <c r="AB57" s="322">
        <v>100.77287315384081</v>
      </c>
      <c r="AC57" s="322">
        <v>102.62237606637356</v>
      </c>
      <c r="AD57" s="322">
        <v>89.333723149924708</v>
      </c>
      <c r="AE57" s="322">
        <v>107.3748588472354</v>
      </c>
      <c r="AF57" s="322">
        <v>108.16814422828429</v>
      </c>
      <c r="AG57" s="322">
        <v>114.26358180042322</v>
      </c>
      <c r="AH57" s="322">
        <v>101.19023983738104</v>
      </c>
      <c r="AI57" s="322">
        <v>107.8958702408498</v>
      </c>
      <c r="AJ57" s="322">
        <v>104.0744071049597</v>
      </c>
      <c r="AL57" s="322" t="s">
        <v>961</v>
      </c>
      <c r="AM57" s="322">
        <v>108.86255478976052</v>
      </c>
      <c r="AN57" s="322">
        <v>108.26045870269206</v>
      </c>
      <c r="AO57" s="322">
        <v>110.40921427601434</v>
      </c>
      <c r="AP57" s="322">
        <v>0</v>
      </c>
      <c r="AQ57" s="322">
        <v>108.46714808159824</v>
      </c>
      <c r="AR57" s="322">
        <v>101.86446119653624</v>
      </c>
      <c r="AS57" s="322">
        <v>0</v>
      </c>
      <c r="AT57" s="322">
        <v>0</v>
      </c>
      <c r="AU57" s="322">
        <v>0</v>
      </c>
      <c r="AV57" s="322">
        <v>107.75138082395056</v>
      </c>
      <c r="AW57" s="322">
        <v>112.96136409515488</v>
      </c>
      <c r="AX57" s="322">
        <v>122.22222222222223</v>
      </c>
      <c r="AY57" s="322">
        <v>84.501986825828084</v>
      </c>
      <c r="AZ57" s="322">
        <v>0</v>
      </c>
      <c r="BA57" s="322">
        <v>0</v>
      </c>
      <c r="BB57" s="322">
        <v>0</v>
      </c>
      <c r="BC57" s="322">
        <v>107.84835967199442</v>
      </c>
      <c r="BD57" s="322">
        <v>0</v>
      </c>
      <c r="BE57" s="322">
        <v>107.84835967199442</v>
      </c>
      <c r="BF57" s="322">
        <v>108.43996778606237</v>
      </c>
      <c r="BG57" s="322">
        <v>0</v>
      </c>
      <c r="BH57" s="322">
        <v>109.62899479145352</v>
      </c>
      <c r="BI57" s="322">
        <v>99.999999999999986</v>
      </c>
      <c r="BJ57" s="322">
        <v>107.0155027618767</v>
      </c>
      <c r="BK57" s="322">
        <v>103.84161572383569</v>
      </c>
      <c r="BL57" s="322">
        <v>99.999999999999972</v>
      </c>
      <c r="BM57" s="322">
        <v>100.77287315384083</v>
      </c>
      <c r="BN57" s="322">
        <v>100</v>
      </c>
      <c r="BO57" s="322">
        <v>110.604966352182</v>
      </c>
      <c r="BP57" s="322">
        <v>0</v>
      </c>
      <c r="BQ57" s="322">
        <v>0</v>
      </c>
      <c r="BR57" s="322">
        <v>0</v>
      </c>
      <c r="BS57" s="322">
        <v>0</v>
      </c>
      <c r="BT57" s="322">
        <v>0</v>
      </c>
      <c r="BU57" s="322">
        <v>0</v>
      </c>
      <c r="BW57" s="322" t="s">
        <v>279</v>
      </c>
      <c r="BX57" s="322">
        <v>111.79960284860853</v>
      </c>
      <c r="BY57" s="322">
        <v>125.64650055371675</v>
      </c>
      <c r="BZ57" s="322">
        <v>158.14710859768198</v>
      </c>
      <c r="CA57" s="322">
        <v>112.36903251450923</v>
      </c>
      <c r="CB57" s="322">
        <v>111.87313234846314</v>
      </c>
      <c r="CC57" s="322">
        <v>104.56761005514876</v>
      </c>
      <c r="CD57" s="322">
        <v>117.48057322356263</v>
      </c>
      <c r="CE57" s="322">
        <v>108.39597020045581</v>
      </c>
      <c r="CF57" s="322">
        <v>109.43404534197849</v>
      </c>
      <c r="CG57" s="322">
        <v>0</v>
      </c>
      <c r="CH57" s="322">
        <v>111.55843265963793</v>
      </c>
      <c r="CI57" s="322">
        <v>106.006685805814</v>
      </c>
      <c r="CJ57" s="322">
        <v>118.25232114260288</v>
      </c>
      <c r="CK57" s="322">
        <v>109.65670138775273</v>
      </c>
      <c r="CL57" s="322">
        <v>110.49366268567972</v>
      </c>
      <c r="CM57" s="322">
        <v>106.8130620813341</v>
      </c>
      <c r="CN57" s="322">
        <v>103.84775767643035</v>
      </c>
      <c r="CO57" s="322">
        <v>103.84775767643035</v>
      </c>
      <c r="CP57" s="322">
        <v>0</v>
      </c>
      <c r="CQ57" s="322">
        <v>100.3792657437295</v>
      </c>
      <c r="CR57" s="322">
        <v>100.3792657437295</v>
      </c>
      <c r="CS57" s="322">
        <v>0</v>
      </c>
      <c r="CT57" s="322">
        <v>0</v>
      </c>
      <c r="CU57" s="322">
        <v>86.811593445920067</v>
      </c>
      <c r="CV57" s="322">
        <v>103.708620463561</v>
      </c>
      <c r="CW57" s="322">
        <v>106.40270217952522</v>
      </c>
      <c r="CX57" s="322">
        <v>0</v>
      </c>
      <c r="CY57" s="322">
        <v>103.66283752837312</v>
      </c>
      <c r="CZ57" s="322">
        <v>80.810769189062214</v>
      </c>
      <c r="DA57" s="322">
        <v>107.3748588472354</v>
      </c>
      <c r="DB57" s="322">
        <v>108.16814422828429</v>
      </c>
      <c r="DC57" s="322">
        <v>114.26358180042322</v>
      </c>
      <c r="DD57" s="322">
        <v>101.19023983738104</v>
      </c>
      <c r="DE57" s="322">
        <v>107.8958702408498</v>
      </c>
      <c r="DF57" s="322">
        <v>104.0744071049597</v>
      </c>
    </row>
    <row r="58" spans="1:110" ht="12.75" hidden="1" customHeight="1" outlineLevel="1" x14ac:dyDescent="0.2">
      <c r="A58" s="322" t="str">
        <f t="shared" si="0"/>
        <v>2009 Q4</v>
      </c>
      <c r="B58" s="322">
        <v>112.06463853114195</v>
      </c>
      <c r="C58" s="322">
        <v>123.74431777882207</v>
      </c>
      <c r="D58" s="322">
        <v>150.20756568419509</v>
      </c>
      <c r="E58" s="322">
        <v>113.18263094783536</v>
      </c>
      <c r="F58" s="322">
        <v>112.4329371693903</v>
      </c>
      <c r="G58" s="322">
        <v>103.72207310122612</v>
      </c>
      <c r="H58" s="322">
        <v>119.70584581908214</v>
      </c>
      <c r="I58" s="322">
        <v>110.63485802000163</v>
      </c>
      <c r="J58" s="322">
        <v>111.84530250093276</v>
      </c>
      <c r="K58" s="322">
        <v>107.67338234300865</v>
      </c>
      <c r="L58" s="322">
        <v>111.52996623635528</v>
      </c>
      <c r="M58" s="322">
        <v>113.12039189861629</v>
      </c>
      <c r="N58" s="322">
        <v>108.92010722417665</v>
      </c>
      <c r="O58" s="322">
        <v>111.12911541115419</v>
      </c>
      <c r="P58" s="322">
        <v>112.38850394734486</v>
      </c>
      <c r="Q58" s="322">
        <v>106.85024761591104</v>
      </c>
      <c r="R58" s="322">
        <v>106.07686539026749</v>
      </c>
      <c r="S58" s="322">
        <v>104.79468205879057</v>
      </c>
      <c r="T58" s="322">
        <v>107.84835967199442</v>
      </c>
      <c r="U58" s="322">
        <v>106.81411526755251</v>
      </c>
      <c r="V58" s="322">
        <v>96.420206533285665</v>
      </c>
      <c r="W58" s="322">
        <v>114.6085856564531</v>
      </c>
      <c r="X58" s="322">
        <v>99.999999999999986</v>
      </c>
      <c r="Y58" s="322">
        <v>95.148121770140023</v>
      </c>
      <c r="Z58" s="322">
        <v>104.62831970632421</v>
      </c>
      <c r="AA58" s="322">
        <v>104.94235312400757</v>
      </c>
      <c r="AB58" s="322">
        <v>101.93218288460203</v>
      </c>
      <c r="AC58" s="322">
        <v>102.48266628457884</v>
      </c>
      <c r="AD58" s="322">
        <v>91.778408084497812</v>
      </c>
      <c r="AE58" s="322">
        <v>107.76542082799332</v>
      </c>
      <c r="AF58" s="322">
        <v>107.94748147797331</v>
      </c>
      <c r="AG58" s="322">
        <v>114.50072236338501</v>
      </c>
      <c r="AH58" s="322">
        <v>104.48992150348032</v>
      </c>
      <c r="AI58" s="322">
        <v>108.19458455100391</v>
      </c>
      <c r="AJ58" s="322">
        <v>106.46161006793926</v>
      </c>
      <c r="AL58" s="322" t="s">
        <v>962</v>
      </c>
      <c r="AM58" s="322">
        <v>109.93560119231056</v>
      </c>
      <c r="AN58" s="322">
        <v>109.23513340754022</v>
      </c>
      <c r="AO58" s="322">
        <v>111.91466248384194</v>
      </c>
      <c r="AP58" s="322">
        <v>0</v>
      </c>
      <c r="AQ58" s="322">
        <v>109.71471907700092</v>
      </c>
      <c r="AR58" s="322">
        <v>102.18561285881627</v>
      </c>
      <c r="AS58" s="322">
        <v>0</v>
      </c>
      <c r="AT58" s="322">
        <v>0</v>
      </c>
      <c r="AU58" s="322">
        <v>0</v>
      </c>
      <c r="AV58" s="322">
        <v>107.67338234300867</v>
      </c>
      <c r="AW58" s="322">
        <v>111.02209949206387</v>
      </c>
      <c r="AX58" s="322">
        <v>122.22222222222223</v>
      </c>
      <c r="AY58" s="322">
        <v>76.603202898808618</v>
      </c>
      <c r="AZ58" s="322">
        <v>0</v>
      </c>
      <c r="BA58" s="322">
        <v>0</v>
      </c>
      <c r="BB58" s="322">
        <v>0</v>
      </c>
      <c r="BC58" s="322">
        <v>107.84835967199442</v>
      </c>
      <c r="BD58" s="322">
        <v>0</v>
      </c>
      <c r="BE58" s="322">
        <v>107.84835967199442</v>
      </c>
      <c r="BF58" s="322">
        <v>112.80465874276219</v>
      </c>
      <c r="BG58" s="322">
        <v>0</v>
      </c>
      <c r="BH58" s="322">
        <v>114.6085856564531</v>
      </c>
      <c r="BI58" s="322">
        <v>99.999999999999986</v>
      </c>
      <c r="BJ58" s="322">
        <v>107.3143576761131</v>
      </c>
      <c r="BK58" s="322">
        <v>103.84161572383569</v>
      </c>
      <c r="BL58" s="322">
        <v>99.999999999999972</v>
      </c>
      <c r="BM58" s="322">
        <v>101.93218288460206</v>
      </c>
      <c r="BN58" s="322">
        <v>100</v>
      </c>
      <c r="BO58" s="322">
        <v>110.91104667829087</v>
      </c>
      <c r="BP58" s="322">
        <v>0</v>
      </c>
      <c r="BQ58" s="322">
        <v>0</v>
      </c>
      <c r="BR58" s="322">
        <v>0</v>
      </c>
      <c r="BS58" s="322">
        <v>0</v>
      </c>
      <c r="BT58" s="322">
        <v>0</v>
      </c>
      <c r="BU58" s="322">
        <v>0</v>
      </c>
      <c r="BW58" s="322" t="s">
        <v>280</v>
      </c>
      <c r="BX58" s="322">
        <v>112.7254622189902</v>
      </c>
      <c r="BY58" s="322">
        <v>126.87646619885881</v>
      </c>
      <c r="BZ58" s="322">
        <v>158.17097437220488</v>
      </c>
      <c r="CA58" s="322">
        <v>113.18263094783536</v>
      </c>
      <c r="CB58" s="322">
        <v>114.71373373318238</v>
      </c>
      <c r="CC58" s="322">
        <v>104.76885734244124</v>
      </c>
      <c r="CD58" s="322">
        <v>119.70584581908214</v>
      </c>
      <c r="CE58" s="322">
        <v>110.63485802000164</v>
      </c>
      <c r="CF58" s="322">
        <v>111.84530250093276</v>
      </c>
      <c r="CG58" s="322">
        <v>0</v>
      </c>
      <c r="CH58" s="322">
        <v>111.81499679301317</v>
      </c>
      <c r="CI58" s="322">
        <v>106.06982190262295</v>
      </c>
      <c r="CJ58" s="322">
        <v>118.74210659178108</v>
      </c>
      <c r="CK58" s="322">
        <v>111.12911541115419</v>
      </c>
      <c r="CL58" s="322">
        <v>112.38850394734486</v>
      </c>
      <c r="CM58" s="322">
        <v>106.85024761591104</v>
      </c>
      <c r="CN58" s="322">
        <v>104.79468205879057</v>
      </c>
      <c r="CO58" s="322">
        <v>104.79468205879057</v>
      </c>
      <c r="CP58" s="322">
        <v>0</v>
      </c>
      <c r="CQ58" s="322">
        <v>96.420206533285665</v>
      </c>
      <c r="CR58" s="322">
        <v>96.420206533285665</v>
      </c>
      <c r="CS58" s="322">
        <v>0</v>
      </c>
      <c r="CT58" s="322">
        <v>0</v>
      </c>
      <c r="CU58" s="322">
        <v>89.316292826105411</v>
      </c>
      <c r="CV58" s="322">
        <v>107.99594853760593</v>
      </c>
      <c r="CW58" s="322">
        <v>106.80245624775772</v>
      </c>
      <c r="CX58" s="322">
        <v>0</v>
      </c>
      <c r="CY58" s="322">
        <v>103.46769609217698</v>
      </c>
      <c r="CZ58" s="322">
        <v>84.112349437421898</v>
      </c>
      <c r="DA58" s="322">
        <v>107.76542082799332</v>
      </c>
      <c r="DB58" s="322">
        <v>107.94748147797331</v>
      </c>
      <c r="DC58" s="322">
        <v>114.50072236338501</v>
      </c>
      <c r="DD58" s="322">
        <v>104.48992150348032</v>
      </c>
      <c r="DE58" s="322">
        <v>108.19458455100391</v>
      </c>
      <c r="DF58" s="322">
        <v>106.46161006793926</v>
      </c>
    </row>
    <row r="59" spans="1:110" ht="12.75" hidden="1" customHeight="1" outlineLevel="1" x14ac:dyDescent="0.2">
      <c r="A59" s="322" t="str">
        <f t="shared" si="0"/>
        <v>2010 Q1</v>
      </c>
      <c r="B59" s="322">
        <v>111.86620731487258</v>
      </c>
      <c r="C59" s="322">
        <v>121.60140621343183</v>
      </c>
      <c r="D59" s="322">
        <v>141.17799468548318</v>
      </c>
      <c r="E59" s="322">
        <v>113.76485609906874</v>
      </c>
      <c r="F59" s="322">
        <v>111.98980567005087</v>
      </c>
      <c r="G59" s="322">
        <v>106.19749858668263</v>
      </c>
      <c r="H59" s="322">
        <v>119.37312613705834</v>
      </c>
      <c r="I59" s="322">
        <v>111.3335232425412</v>
      </c>
      <c r="J59" s="322">
        <v>114.81408913603779</v>
      </c>
      <c r="K59" s="322">
        <v>109.49221914956743</v>
      </c>
      <c r="L59" s="322">
        <v>112.33854429218027</v>
      </c>
      <c r="M59" s="322">
        <v>114.41844321507914</v>
      </c>
      <c r="N59" s="322">
        <v>108.9254687381609</v>
      </c>
      <c r="O59" s="322">
        <v>112.20520046935928</v>
      </c>
      <c r="P59" s="322">
        <v>113.76140050268319</v>
      </c>
      <c r="Q59" s="322">
        <v>106.91789316569974</v>
      </c>
      <c r="R59" s="322">
        <v>106.49051555924567</v>
      </c>
      <c r="S59" s="322">
        <v>105.50772656236938</v>
      </c>
      <c r="T59" s="322">
        <v>107.84835967199442</v>
      </c>
      <c r="U59" s="322">
        <v>107.58334038693908</v>
      </c>
      <c r="V59" s="322">
        <v>96.609742714764579</v>
      </c>
      <c r="W59" s="322">
        <v>115.86735293186283</v>
      </c>
      <c r="X59" s="322">
        <v>99.999999999999986</v>
      </c>
      <c r="Y59" s="322">
        <v>94.947654933066232</v>
      </c>
      <c r="Z59" s="322">
        <v>104.62831970632421</v>
      </c>
      <c r="AA59" s="322">
        <v>106.56366535188793</v>
      </c>
      <c r="AB59" s="322">
        <v>103.09149261536326</v>
      </c>
      <c r="AC59" s="322">
        <v>102.48266628457884</v>
      </c>
      <c r="AD59" s="322">
        <v>91.279401719766781</v>
      </c>
      <c r="AE59" s="322">
        <v>110.21682258245168</v>
      </c>
      <c r="AF59" s="322">
        <v>112.59370545780683</v>
      </c>
      <c r="AG59" s="322">
        <v>120.69337877256142</v>
      </c>
      <c r="AH59" s="322">
        <v>106.23167708924221</v>
      </c>
      <c r="AI59" s="322">
        <v>107.64491335094513</v>
      </c>
      <c r="AJ59" s="322">
        <v>106.43974120924398</v>
      </c>
      <c r="AL59" s="322" t="s">
        <v>963</v>
      </c>
      <c r="AM59" s="322">
        <v>110.43995961796101</v>
      </c>
      <c r="AN59" s="322">
        <v>109.62024463303527</v>
      </c>
      <c r="AO59" s="322">
        <v>112.68997887954798</v>
      </c>
      <c r="AP59" s="322">
        <v>0</v>
      </c>
      <c r="AQ59" s="322">
        <v>109.22127386052594</v>
      </c>
      <c r="AR59" s="322">
        <v>102.18561285881627</v>
      </c>
      <c r="AS59" s="322">
        <v>0</v>
      </c>
      <c r="AT59" s="322">
        <v>0</v>
      </c>
      <c r="AU59" s="322">
        <v>0</v>
      </c>
      <c r="AV59" s="322">
        <v>109.49221914956745</v>
      </c>
      <c r="AW59" s="322">
        <v>111.37434116647761</v>
      </c>
      <c r="AX59" s="322">
        <v>122.22222222222223</v>
      </c>
      <c r="AY59" s="322">
        <v>78.037912155013757</v>
      </c>
      <c r="AZ59" s="322">
        <v>0</v>
      </c>
      <c r="BA59" s="322">
        <v>0</v>
      </c>
      <c r="BB59" s="322">
        <v>0</v>
      </c>
      <c r="BC59" s="322">
        <v>107.84835967199442</v>
      </c>
      <c r="BD59" s="322">
        <v>0</v>
      </c>
      <c r="BE59" s="322">
        <v>107.84835967199442</v>
      </c>
      <c r="BF59" s="322">
        <v>113.90798837214751</v>
      </c>
      <c r="BG59" s="322">
        <v>0</v>
      </c>
      <c r="BH59" s="322">
        <v>115.86735293186283</v>
      </c>
      <c r="BI59" s="322">
        <v>99.999999999999986</v>
      </c>
      <c r="BJ59" s="322">
        <v>107.55862474832907</v>
      </c>
      <c r="BK59" s="322">
        <v>103.84161572383569</v>
      </c>
      <c r="BL59" s="322">
        <v>99.999999999999972</v>
      </c>
      <c r="BM59" s="322">
        <v>103.09149261536328</v>
      </c>
      <c r="BN59" s="322">
        <v>100</v>
      </c>
      <c r="BO59" s="322">
        <v>111.12967548265435</v>
      </c>
      <c r="BP59" s="322">
        <v>0</v>
      </c>
      <c r="BQ59" s="322">
        <v>0</v>
      </c>
      <c r="BR59" s="322">
        <v>0</v>
      </c>
      <c r="BS59" s="322">
        <v>0</v>
      </c>
      <c r="BT59" s="322">
        <v>0</v>
      </c>
      <c r="BU59" s="322">
        <v>0</v>
      </c>
      <c r="BW59" s="322" t="s">
        <v>281</v>
      </c>
      <c r="BX59" s="322">
        <v>112.30889483644302</v>
      </c>
      <c r="BY59" s="322">
        <v>124.18782150418522</v>
      </c>
      <c r="BZ59" s="322">
        <v>147.10237475628057</v>
      </c>
      <c r="CA59" s="322">
        <v>113.76485609906874</v>
      </c>
      <c r="CB59" s="322">
        <v>114.31281935890574</v>
      </c>
      <c r="CC59" s="322">
        <v>108.93078034794671</v>
      </c>
      <c r="CD59" s="322">
        <v>119.37312613705834</v>
      </c>
      <c r="CE59" s="322">
        <v>111.33352324254122</v>
      </c>
      <c r="CF59" s="322">
        <v>114.81408913603779</v>
      </c>
      <c r="CG59" s="322">
        <v>0</v>
      </c>
      <c r="CH59" s="322">
        <v>112.87968496882328</v>
      </c>
      <c r="CI59" s="322">
        <v>108.37338544461878</v>
      </c>
      <c r="CJ59" s="322">
        <v>118.3130498682128</v>
      </c>
      <c r="CK59" s="322">
        <v>112.20520046935928</v>
      </c>
      <c r="CL59" s="322">
        <v>113.76140050268319</v>
      </c>
      <c r="CM59" s="322">
        <v>106.91789316569974</v>
      </c>
      <c r="CN59" s="322">
        <v>105.50772656236938</v>
      </c>
      <c r="CO59" s="322">
        <v>105.50772656236938</v>
      </c>
      <c r="CP59" s="322">
        <v>0</v>
      </c>
      <c r="CQ59" s="322">
        <v>96.609742714764579</v>
      </c>
      <c r="CR59" s="322">
        <v>96.609742714764579</v>
      </c>
      <c r="CS59" s="322">
        <v>0</v>
      </c>
      <c r="CT59" s="322">
        <v>0</v>
      </c>
      <c r="CU59" s="322">
        <v>88.902644845361991</v>
      </c>
      <c r="CV59" s="322">
        <v>107.99594853760593</v>
      </c>
      <c r="CW59" s="322">
        <v>109.03396525113862</v>
      </c>
      <c r="CX59" s="322">
        <v>0</v>
      </c>
      <c r="CY59" s="322">
        <v>103.46769609217698</v>
      </c>
      <c r="CZ59" s="322">
        <v>83.325801275122615</v>
      </c>
      <c r="DA59" s="322">
        <v>110.21682258245168</v>
      </c>
      <c r="DB59" s="322">
        <v>112.59370545780683</v>
      </c>
      <c r="DC59" s="322">
        <v>120.69337877256142</v>
      </c>
      <c r="DD59" s="322">
        <v>106.23167708924221</v>
      </c>
      <c r="DE59" s="322">
        <v>107.64491335094513</v>
      </c>
      <c r="DF59" s="322">
        <v>106.43974120924398</v>
      </c>
    </row>
    <row r="60" spans="1:110" ht="12.75" hidden="1" customHeight="1" outlineLevel="1" x14ac:dyDescent="0.2">
      <c r="A60" s="322" t="str">
        <f t="shared" si="0"/>
        <v>2010 Q2</v>
      </c>
      <c r="B60" s="322">
        <v>113.89011074031157</v>
      </c>
      <c r="C60" s="322">
        <v>123.94416839527544</v>
      </c>
      <c r="D60" s="322">
        <v>139.97065274494176</v>
      </c>
      <c r="E60" s="322">
        <v>115.23183508300257</v>
      </c>
      <c r="F60" s="322">
        <v>114.0943414079621</v>
      </c>
      <c r="G60" s="322">
        <v>113.04874540063408</v>
      </c>
      <c r="H60" s="322">
        <v>124.80563966964331</v>
      </c>
      <c r="I60" s="322">
        <v>111.61941082389923</v>
      </c>
      <c r="J60" s="322">
        <v>126.82807502515433</v>
      </c>
      <c r="K60" s="322">
        <v>110.32735775878851</v>
      </c>
      <c r="L60" s="322">
        <v>116.56427687787863</v>
      </c>
      <c r="M60" s="322">
        <v>119.26847572245148</v>
      </c>
      <c r="N60" s="322">
        <v>112.12673673205498</v>
      </c>
      <c r="O60" s="322">
        <v>112.09167216649098</v>
      </c>
      <c r="P60" s="322">
        <v>113.37553725419711</v>
      </c>
      <c r="Q60" s="322">
        <v>107.72964343639057</v>
      </c>
      <c r="R60" s="322">
        <v>106.75059137195815</v>
      </c>
      <c r="S60" s="322">
        <v>105.95604169113271</v>
      </c>
      <c r="T60" s="322">
        <v>107.84835967199442</v>
      </c>
      <c r="U60" s="322">
        <v>108.5691006829975</v>
      </c>
      <c r="V60" s="322">
        <v>97.414788883454122</v>
      </c>
      <c r="W60" s="322">
        <v>117.11081586613065</v>
      </c>
      <c r="X60" s="322">
        <v>99.999999999999986</v>
      </c>
      <c r="Y60" s="322">
        <v>98.490027639031851</v>
      </c>
      <c r="Z60" s="322">
        <v>104.65001095618327</v>
      </c>
      <c r="AA60" s="322">
        <v>107.05454424070822</v>
      </c>
      <c r="AB60" s="322">
        <v>101.188654200595</v>
      </c>
      <c r="AC60" s="322">
        <v>103.06821528020797</v>
      </c>
      <c r="AD60" s="322">
        <v>96.189491605831492</v>
      </c>
      <c r="AE60" s="322">
        <v>109.89076948976397</v>
      </c>
      <c r="AF60" s="322">
        <v>111.75069673009401</v>
      </c>
      <c r="AG60" s="322">
        <v>121.39804641793103</v>
      </c>
      <c r="AH60" s="322">
        <v>106.23167708924221</v>
      </c>
      <c r="AI60" s="322">
        <v>107.93055656513249</v>
      </c>
      <c r="AJ60" s="322">
        <v>106.75394577197251</v>
      </c>
      <c r="AL60" s="322" t="s">
        <v>964</v>
      </c>
      <c r="AM60" s="322">
        <v>112.97846778423919</v>
      </c>
      <c r="AN60" s="322">
        <v>111.53877294467533</v>
      </c>
      <c r="AO60" s="322">
        <v>115.77678807062561</v>
      </c>
      <c r="AP60" s="322">
        <v>0</v>
      </c>
      <c r="AQ60" s="322">
        <v>111.26505179124936</v>
      </c>
      <c r="AR60" s="322">
        <v>102.18561285881627</v>
      </c>
      <c r="AS60" s="322">
        <v>0</v>
      </c>
      <c r="AT60" s="322">
        <v>0</v>
      </c>
      <c r="AU60" s="322">
        <v>0</v>
      </c>
      <c r="AV60" s="322">
        <v>110.32735775878852</v>
      </c>
      <c r="AW60" s="322">
        <v>120.79101563210797</v>
      </c>
      <c r="AX60" s="322">
        <v>133.33333333333331</v>
      </c>
      <c r="AY60" s="322">
        <v>82.247443708934298</v>
      </c>
      <c r="AZ60" s="322">
        <v>0</v>
      </c>
      <c r="BA60" s="322">
        <v>0</v>
      </c>
      <c r="BB60" s="322">
        <v>0</v>
      </c>
      <c r="BC60" s="322">
        <v>107.84835967199442</v>
      </c>
      <c r="BD60" s="322">
        <v>0</v>
      </c>
      <c r="BE60" s="322">
        <v>107.84835967199442</v>
      </c>
      <c r="BF60" s="322">
        <v>114.99790350199035</v>
      </c>
      <c r="BG60" s="322">
        <v>0</v>
      </c>
      <c r="BH60" s="322">
        <v>117.11081586613065</v>
      </c>
      <c r="BI60" s="322">
        <v>99.999999999999986</v>
      </c>
      <c r="BJ60" s="322">
        <v>107.53170396550438</v>
      </c>
      <c r="BK60" s="322">
        <v>103.84161572383569</v>
      </c>
      <c r="BL60" s="322">
        <v>102.45437309127207</v>
      </c>
      <c r="BM60" s="322">
        <v>101.18865420059502</v>
      </c>
      <c r="BN60" s="322">
        <v>100</v>
      </c>
      <c r="BO60" s="322">
        <v>111.12967548265435</v>
      </c>
      <c r="BP60" s="322">
        <v>0</v>
      </c>
      <c r="BQ60" s="322">
        <v>0</v>
      </c>
      <c r="BR60" s="322">
        <v>0</v>
      </c>
      <c r="BS60" s="322">
        <v>0</v>
      </c>
      <c r="BT60" s="322">
        <v>0</v>
      </c>
      <c r="BU60" s="322">
        <v>0</v>
      </c>
      <c r="BW60" s="322" t="s">
        <v>282</v>
      </c>
      <c r="BX60" s="322">
        <v>114.17307208121665</v>
      </c>
      <c r="BY60" s="322">
        <v>126.6221645366323</v>
      </c>
      <c r="BZ60" s="322">
        <v>145.0020192917907</v>
      </c>
      <c r="CA60" s="322">
        <v>115.23183508300257</v>
      </c>
      <c r="CB60" s="322">
        <v>116.46833562639462</v>
      </c>
      <c r="CC60" s="322">
        <v>120.44975431783874</v>
      </c>
      <c r="CD60" s="322">
        <v>124.80563966964331</v>
      </c>
      <c r="CE60" s="322">
        <v>111.61941082389926</v>
      </c>
      <c r="CF60" s="322">
        <v>126.82807502515433</v>
      </c>
      <c r="CG60" s="322">
        <v>0</v>
      </c>
      <c r="CH60" s="322">
        <v>114.19210009428849</v>
      </c>
      <c r="CI60" s="322">
        <v>108.37338544461878</v>
      </c>
      <c r="CJ60" s="322">
        <v>121.20787873200787</v>
      </c>
      <c r="CK60" s="322">
        <v>112.09167216649098</v>
      </c>
      <c r="CL60" s="322">
        <v>113.37553725419711</v>
      </c>
      <c r="CM60" s="322">
        <v>107.72964343639057</v>
      </c>
      <c r="CN60" s="322">
        <v>105.95604169113271</v>
      </c>
      <c r="CO60" s="322">
        <v>105.95604169113271</v>
      </c>
      <c r="CP60" s="322">
        <v>0</v>
      </c>
      <c r="CQ60" s="322">
        <v>97.414788883454122</v>
      </c>
      <c r="CR60" s="322">
        <v>97.414788883454122</v>
      </c>
      <c r="CS60" s="322">
        <v>0</v>
      </c>
      <c r="CT60" s="322">
        <v>0</v>
      </c>
      <c r="CU60" s="322">
        <v>94.155941886393506</v>
      </c>
      <c r="CV60" s="322">
        <v>108.11049310972842</v>
      </c>
      <c r="CW60" s="322">
        <v>108.78586381868145</v>
      </c>
      <c r="CX60" s="322">
        <v>0</v>
      </c>
      <c r="CY60" s="322">
        <v>104.2855691895537</v>
      </c>
      <c r="CZ60" s="322">
        <v>90.203264184226512</v>
      </c>
      <c r="DA60" s="322">
        <v>109.89076948976397</v>
      </c>
      <c r="DB60" s="322">
        <v>111.75069673009401</v>
      </c>
      <c r="DC60" s="322">
        <v>121.39804641793103</v>
      </c>
      <c r="DD60" s="322">
        <v>106.23167708924221</v>
      </c>
      <c r="DE60" s="322">
        <v>107.93055656513249</v>
      </c>
      <c r="DF60" s="322">
        <v>106.75394577197251</v>
      </c>
    </row>
    <row r="61" spans="1:110" ht="12.75" hidden="1" customHeight="1" outlineLevel="1" x14ac:dyDescent="0.2">
      <c r="A61" s="322" t="str">
        <f t="shared" si="0"/>
        <v>2010 Q3</v>
      </c>
      <c r="B61" s="322">
        <v>115.36729944127259</v>
      </c>
      <c r="C61" s="322">
        <v>123.87752415326419</v>
      </c>
      <c r="D61" s="322">
        <v>138.44860843784087</v>
      </c>
      <c r="E61" s="322">
        <v>114.92692390229276</v>
      </c>
      <c r="F61" s="322">
        <v>115.55563682443564</v>
      </c>
      <c r="G61" s="322">
        <v>114.00915884580817</v>
      </c>
      <c r="H61" s="322">
        <v>124.95210088261115</v>
      </c>
      <c r="I61" s="322">
        <v>110.8061225704561</v>
      </c>
      <c r="J61" s="322">
        <v>127.49302136631808</v>
      </c>
      <c r="K61" s="322">
        <v>115.22282255559648</v>
      </c>
      <c r="L61" s="322">
        <v>125.86511402839713</v>
      </c>
      <c r="M61" s="322">
        <v>120.19804675816147</v>
      </c>
      <c r="N61" s="322">
        <v>135.16466630474835</v>
      </c>
      <c r="O61" s="322">
        <v>113.28749448113351</v>
      </c>
      <c r="P61" s="322">
        <v>114.85712243215701</v>
      </c>
      <c r="Q61" s="322">
        <v>107.9545648115791</v>
      </c>
      <c r="R61" s="322">
        <v>106.69882168577114</v>
      </c>
      <c r="S61" s="322">
        <v>105.86680181416413</v>
      </c>
      <c r="T61" s="322">
        <v>107.84835967199442</v>
      </c>
      <c r="U61" s="322">
        <v>110.70070537146545</v>
      </c>
      <c r="V61" s="322">
        <v>102.73570243127708</v>
      </c>
      <c r="W61" s="322">
        <v>117.44559832860956</v>
      </c>
      <c r="X61" s="322">
        <v>99.999999999999986</v>
      </c>
      <c r="Y61" s="322">
        <v>97.997604373334994</v>
      </c>
      <c r="Z61" s="322">
        <v>105.86863894233244</v>
      </c>
      <c r="AA61" s="322">
        <v>107.162280142386</v>
      </c>
      <c r="AB61" s="322">
        <v>101.188654200595</v>
      </c>
      <c r="AC61" s="322">
        <v>103.38285215790891</v>
      </c>
      <c r="AD61" s="322">
        <v>95.354184874330272</v>
      </c>
      <c r="AE61" s="322">
        <v>111.09310470427955</v>
      </c>
      <c r="AF61" s="322">
        <v>111.89247528429706</v>
      </c>
      <c r="AG61" s="322">
        <v>121.39804641793103</v>
      </c>
      <c r="AH61" s="322">
        <v>108.84595705495805</v>
      </c>
      <c r="AI61" s="322">
        <v>110.46844283458694</v>
      </c>
      <c r="AJ61" s="322">
        <v>109.13857093920684</v>
      </c>
      <c r="AL61" s="322" t="s">
        <v>965</v>
      </c>
      <c r="AM61" s="322">
        <v>113.8808708186355</v>
      </c>
      <c r="AN61" s="322">
        <v>114.02383825406356</v>
      </c>
      <c r="AO61" s="322">
        <v>117.57328992238926</v>
      </c>
      <c r="AP61" s="322">
        <v>0</v>
      </c>
      <c r="AQ61" s="322">
        <v>113.69377516530101</v>
      </c>
      <c r="AR61" s="322">
        <v>102.18561285881627</v>
      </c>
      <c r="AS61" s="322">
        <v>0</v>
      </c>
      <c r="AT61" s="322">
        <v>0</v>
      </c>
      <c r="AU61" s="322">
        <v>0</v>
      </c>
      <c r="AV61" s="322">
        <v>115.22282255559649</v>
      </c>
      <c r="AW61" s="322">
        <v>121.53807764487556</v>
      </c>
      <c r="AX61" s="322">
        <v>133.33333333333331</v>
      </c>
      <c r="AY61" s="322">
        <v>85.290288614951791</v>
      </c>
      <c r="AZ61" s="322">
        <v>0</v>
      </c>
      <c r="BA61" s="322">
        <v>0</v>
      </c>
      <c r="BB61" s="322">
        <v>0</v>
      </c>
      <c r="BC61" s="322">
        <v>107.84835967199442</v>
      </c>
      <c r="BD61" s="322">
        <v>0</v>
      </c>
      <c r="BE61" s="322">
        <v>107.84835967199442</v>
      </c>
      <c r="BF61" s="322">
        <v>115.29134567948208</v>
      </c>
      <c r="BG61" s="322">
        <v>0</v>
      </c>
      <c r="BH61" s="322">
        <v>117.44559832860956</v>
      </c>
      <c r="BI61" s="322">
        <v>99.999999999999986</v>
      </c>
      <c r="BJ61" s="322">
        <v>107.53170396550438</v>
      </c>
      <c r="BK61" s="322">
        <v>103.84161572383569</v>
      </c>
      <c r="BL61" s="322">
        <v>102.45437309127207</v>
      </c>
      <c r="BM61" s="322">
        <v>101.18865420059502</v>
      </c>
      <c r="BN61" s="322">
        <v>100</v>
      </c>
      <c r="BO61" s="322">
        <v>111.12967548265435</v>
      </c>
      <c r="BP61" s="322">
        <v>0</v>
      </c>
      <c r="BQ61" s="322">
        <v>0</v>
      </c>
      <c r="BR61" s="322">
        <v>0</v>
      </c>
      <c r="BS61" s="322">
        <v>0</v>
      </c>
      <c r="BT61" s="322">
        <v>0</v>
      </c>
      <c r="BU61" s="322">
        <v>0</v>
      </c>
      <c r="BW61" s="322" t="s">
        <v>283</v>
      </c>
      <c r="BX61" s="322">
        <v>115.82866628825954</v>
      </c>
      <c r="BY61" s="322">
        <v>126.00467382142936</v>
      </c>
      <c r="BZ61" s="322">
        <v>142.78984869223316</v>
      </c>
      <c r="CA61" s="322">
        <v>114.92692390229276</v>
      </c>
      <c r="CB61" s="322">
        <v>117.11788368251524</v>
      </c>
      <c r="CC61" s="322">
        <v>122.06449361649703</v>
      </c>
      <c r="CD61" s="322">
        <v>124.95210088261115</v>
      </c>
      <c r="CE61" s="322">
        <v>110.80612257045611</v>
      </c>
      <c r="CF61" s="322">
        <v>127.49302136631808</v>
      </c>
      <c r="CG61" s="322">
        <v>0</v>
      </c>
      <c r="CH61" s="322">
        <v>128.29358094996138</v>
      </c>
      <c r="CI61" s="322">
        <v>110.02303204980221</v>
      </c>
      <c r="CJ61" s="322">
        <v>150.3228665208598</v>
      </c>
      <c r="CK61" s="322">
        <v>113.28749448113351</v>
      </c>
      <c r="CL61" s="322">
        <v>114.85712243215701</v>
      </c>
      <c r="CM61" s="322">
        <v>107.9545648115791</v>
      </c>
      <c r="CN61" s="322">
        <v>105.86680181416413</v>
      </c>
      <c r="CO61" s="322">
        <v>105.86680181416413</v>
      </c>
      <c r="CP61" s="322">
        <v>0</v>
      </c>
      <c r="CQ61" s="322">
        <v>102.73570243127708</v>
      </c>
      <c r="CR61" s="322">
        <v>102.73570243127708</v>
      </c>
      <c r="CS61" s="322">
        <v>0</v>
      </c>
      <c r="CT61" s="322">
        <v>0</v>
      </c>
      <c r="CU61" s="322">
        <v>93.427477804473668</v>
      </c>
      <c r="CV61" s="322">
        <v>114.545678825484</v>
      </c>
      <c r="CW61" s="322">
        <v>108.9341471847396</v>
      </c>
      <c r="CX61" s="322">
        <v>0</v>
      </c>
      <c r="CY61" s="322">
        <v>104.72504229878128</v>
      </c>
      <c r="CZ61" s="322">
        <v>89.033267056489862</v>
      </c>
      <c r="DA61" s="322">
        <v>111.09310470427955</v>
      </c>
      <c r="DB61" s="322">
        <v>111.89247528429706</v>
      </c>
      <c r="DC61" s="322">
        <v>121.39804641793103</v>
      </c>
      <c r="DD61" s="322">
        <v>108.84595705495805</v>
      </c>
      <c r="DE61" s="322">
        <v>110.46844283458694</v>
      </c>
      <c r="DF61" s="322">
        <v>109.13857093920684</v>
      </c>
    </row>
    <row r="62" spans="1:110" ht="12.75" hidden="1" customHeight="1" outlineLevel="1" x14ac:dyDescent="0.2">
      <c r="A62" s="322" t="str">
        <f t="shared" si="0"/>
        <v>2010 Q4</v>
      </c>
      <c r="B62" s="322">
        <v>115.03196727070569</v>
      </c>
      <c r="C62" s="322">
        <v>124.85079212309375</v>
      </c>
      <c r="D62" s="322">
        <v>137.84153269448902</v>
      </c>
      <c r="E62" s="322">
        <v>118.1558554471585</v>
      </c>
      <c r="F62" s="322">
        <v>121.15452965728228</v>
      </c>
      <c r="G62" s="322">
        <v>112.36224914782743</v>
      </c>
      <c r="H62" s="322">
        <v>125.17736975033094</v>
      </c>
      <c r="I62" s="322">
        <v>106.33773822032622</v>
      </c>
      <c r="J62" s="322">
        <v>128.01822775365403</v>
      </c>
      <c r="K62" s="322">
        <v>115.22282255559648</v>
      </c>
      <c r="L62" s="322">
        <v>116.93479166385654</v>
      </c>
      <c r="M62" s="322">
        <v>120.24150866279632</v>
      </c>
      <c r="N62" s="322">
        <v>111.50853040236616</v>
      </c>
      <c r="O62" s="322">
        <v>112.41005277137941</v>
      </c>
      <c r="P62" s="322">
        <v>114.63324893929989</v>
      </c>
      <c r="Q62" s="322">
        <v>104.85657565763924</v>
      </c>
      <c r="R62" s="322">
        <v>107.17853373635192</v>
      </c>
      <c r="S62" s="322">
        <v>106.69372288568722</v>
      </c>
      <c r="T62" s="322">
        <v>107.84835967199442</v>
      </c>
      <c r="U62" s="322">
        <v>113.65771182062376</v>
      </c>
      <c r="V62" s="322">
        <v>107.53574139721312</v>
      </c>
      <c r="W62" s="322">
        <v>119.60730694788001</v>
      </c>
      <c r="X62" s="322">
        <v>99.999999999999986</v>
      </c>
      <c r="Y62" s="322">
        <v>98.176081632842411</v>
      </c>
      <c r="Z62" s="322">
        <v>105.42014235547107</v>
      </c>
      <c r="AA62" s="322">
        <v>108.18627685408794</v>
      </c>
      <c r="AB62" s="322">
        <v>101.94223195876197</v>
      </c>
      <c r="AC62" s="322">
        <v>103.97170551975272</v>
      </c>
      <c r="AD62" s="322">
        <v>95.360490239839791</v>
      </c>
      <c r="AE62" s="322">
        <v>111.83327623205055</v>
      </c>
      <c r="AF62" s="322">
        <v>113.21813665200206</v>
      </c>
      <c r="AG62" s="322">
        <v>121.39804641793103</v>
      </c>
      <c r="AH62" s="322">
        <v>108.84595705495805</v>
      </c>
      <c r="AI62" s="322">
        <v>110.60764749857928</v>
      </c>
      <c r="AJ62" s="322">
        <v>109.01627878009968</v>
      </c>
      <c r="AL62" s="322" t="s">
        <v>966</v>
      </c>
      <c r="AM62" s="322">
        <v>113.78274583182197</v>
      </c>
      <c r="AN62" s="322">
        <v>114.06593734376465</v>
      </c>
      <c r="AO62" s="322">
        <v>117.57328992238926</v>
      </c>
      <c r="AP62" s="322">
        <v>0</v>
      </c>
      <c r="AQ62" s="322">
        <v>113.69377516530101</v>
      </c>
      <c r="AR62" s="322">
        <v>102.61613285357555</v>
      </c>
      <c r="AS62" s="322">
        <v>0</v>
      </c>
      <c r="AT62" s="322">
        <v>0</v>
      </c>
      <c r="AU62" s="322">
        <v>0</v>
      </c>
      <c r="AV62" s="322">
        <v>115.22282255559649</v>
      </c>
      <c r="AW62" s="322">
        <v>118.29048682253355</v>
      </c>
      <c r="AX62" s="322">
        <v>133.33333333333331</v>
      </c>
      <c r="AY62" s="322">
        <v>72.062584593456123</v>
      </c>
      <c r="AZ62" s="322">
        <v>0</v>
      </c>
      <c r="BA62" s="322">
        <v>0</v>
      </c>
      <c r="BB62" s="322">
        <v>0</v>
      </c>
      <c r="BC62" s="322">
        <v>107.84835967199442</v>
      </c>
      <c r="BD62" s="322">
        <v>0</v>
      </c>
      <c r="BE62" s="322">
        <v>107.84835967199442</v>
      </c>
      <c r="BF62" s="322">
        <v>117.18611782389009</v>
      </c>
      <c r="BG62" s="322">
        <v>0</v>
      </c>
      <c r="BH62" s="322">
        <v>119.60730694788001</v>
      </c>
      <c r="BI62" s="322">
        <v>99.999999999999986</v>
      </c>
      <c r="BJ62" s="322">
        <v>107.6017747770284</v>
      </c>
      <c r="BK62" s="322">
        <v>103.84161572383569</v>
      </c>
      <c r="BL62" s="322">
        <v>102.45437309127207</v>
      </c>
      <c r="BM62" s="322">
        <v>101.94223195876198</v>
      </c>
      <c r="BN62" s="322">
        <v>100</v>
      </c>
      <c r="BO62" s="322">
        <v>111.12967548265435</v>
      </c>
      <c r="BP62" s="322">
        <v>0</v>
      </c>
      <c r="BQ62" s="322">
        <v>0</v>
      </c>
      <c r="BR62" s="322">
        <v>0</v>
      </c>
      <c r="BS62" s="322">
        <v>0</v>
      </c>
      <c r="BT62" s="322">
        <v>0</v>
      </c>
      <c r="BU62" s="322">
        <v>0</v>
      </c>
      <c r="BW62" s="322" t="s">
        <v>284</v>
      </c>
      <c r="BX62" s="322">
        <v>115.41970829484167</v>
      </c>
      <c r="BY62" s="322">
        <v>127.17895647699513</v>
      </c>
      <c r="BZ62" s="322">
        <v>142.05652521510166</v>
      </c>
      <c r="CA62" s="322">
        <v>118.1558554471585</v>
      </c>
      <c r="CB62" s="322">
        <v>127.41468341619176</v>
      </c>
      <c r="CC62" s="322">
        <v>119.00223934625339</v>
      </c>
      <c r="CD62" s="322">
        <v>125.17736975033094</v>
      </c>
      <c r="CE62" s="322">
        <v>106.33773822032624</v>
      </c>
      <c r="CF62" s="322">
        <v>128.01822775365403</v>
      </c>
      <c r="CG62" s="322">
        <v>0</v>
      </c>
      <c r="CH62" s="322">
        <v>116.17393352522161</v>
      </c>
      <c r="CI62" s="322">
        <v>110.10016094117407</v>
      </c>
      <c r="CJ62" s="322">
        <v>123.49724228172595</v>
      </c>
      <c r="CK62" s="322">
        <v>112.41005277137941</v>
      </c>
      <c r="CL62" s="322">
        <v>114.63324893929989</v>
      </c>
      <c r="CM62" s="322">
        <v>104.85657565763924</v>
      </c>
      <c r="CN62" s="322">
        <v>106.69372288568722</v>
      </c>
      <c r="CO62" s="322">
        <v>106.69372288568722</v>
      </c>
      <c r="CP62" s="322">
        <v>0</v>
      </c>
      <c r="CQ62" s="322">
        <v>107.53574139721312</v>
      </c>
      <c r="CR62" s="322">
        <v>107.53574139721312</v>
      </c>
      <c r="CS62" s="322">
        <v>0</v>
      </c>
      <c r="CT62" s="322">
        <v>0</v>
      </c>
      <c r="CU62" s="322">
        <v>93.657919193721412</v>
      </c>
      <c r="CV62" s="322">
        <v>112.17731139740984</v>
      </c>
      <c r="CW62" s="322">
        <v>110.34353511280247</v>
      </c>
      <c r="CX62" s="322">
        <v>0</v>
      </c>
      <c r="CY62" s="322">
        <v>105.54753081220524</v>
      </c>
      <c r="CZ62" s="322">
        <v>89.042098853549845</v>
      </c>
      <c r="DA62" s="322">
        <v>111.83327623205055</v>
      </c>
      <c r="DB62" s="322">
        <v>113.21813665200206</v>
      </c>
      <c r="DC62" s="322">
        <v>121.39804641793103</v>
      </c>
      <c r="DD62" s="322">
        <v>108.84595705495805</v>
      </c>
      <c r="DE62" s="322">
        <v>110.60764749857928</v>
      </c>
      <c r="DF62" s="322">
        <v>109.01627878009968</v>
      </c>
    </row>
    <row r="63" spans="1:110" ht="12.75" hidden="1" customHeight="1" outlineLevel="1" x14ac:dyDescent="0.2">
      <c r="A63" s="322" t="str">
        <f t="shared" si="0"/>
        <v>2011 Q1</v>
      </c>
      <c r="B63" s="322">
        <v>116.25656675693004</v>
      </c>
      <c r="C63" s="322">
        <v>125.72189334508417</v>
      </c>
      <c r="D63" s="322">
        <v>138.20222244519795</v>
      </c>
      <c r="E63" s="322">
        <v>121.25575588017882</v>
      </c>
      <c r="F63" s="322">
        <v>121.41011437692018</v>
      </c>
      <c r="G63" s="322">
        <v>110.66247176518905</v>
      </c>
      <c r="H63" s="322">
        <v>125.97780196702577</v>
      </c>
      <c r="I63" s="322">
        <v>107.74502623830594</v>
      </c>
      <c r="J63" s="322">
        <v>128.07453811965348</v>
      </c>
      <c r="K63" s="322">
        <v>115.36039274691831</v>
      </c>
      <c r="L63" s="322">
        <v>117.53462023215346</v>
      </c>
      <c r="M63" s="322">
        <v>120.80153263224337</v>
      </c>
      <c r="N63" s="322">
        <v>112.1736775790706</v>
      </c>
      <c r="O63" s="322">
        <v>113.53892432080502</v>
      </c>
      <c r="P63" s="322">
        <v>115.40929317922561</v>
      </c>
      <c r="Q63" s="322">
        <v>107.18420467429401</v>
      </c>
      <c r="R63" s="322">
        <v>107.16019283971252</v>
      </c>
      <c r="S63" s="322">
        <v>106.66210709891809</v>
      </c>
      <c r="T63" s="322">
        <v>107.84835967199442</v>
      </c>
      <c r="U63" s="322">
        <v>116.2374230290484</v>
      </c>
      <c r="V63" s="322">
        <v>109.29060474684157</v>
      </c>
      <c r="W63" s="322">
        <v>123.09282629241324</v>
      </c>
      <c r="X63" s="322">
        <v>99.999999999999986</v>
      </c>
      <c r="Y63" s="322">
        <v>99.924275378305268</v>
      </c>
      <c r="Z63" s="322">
        <v>105.52262484875057</v>
      </c>
      <c r="AA63" s="322">
        <v>108.44345182949527</v>
      </c>
      <c r="AB63" s="322">
        <v>101.94223195876197</v>
      </c>
      <c r="AC63" s="322">
        <v>103.97170551975272</v>
      </c>
      <c r="AD63" s="322">
        <v>97.801784934721709</v>
      </c>
      <c r="AE63" s="322">
        <v>113.29197036133606</v>
      </c>
      <c r="AF63" s="322">
        <v>113.206250403236</v>
      </c>
      <c r="AG63" s="322">
        <v>123.01970533441163</v>
      </c>
      <c r="AH63" s="322">
        <v>108.9580509749967</v>
      </c>
      <c r="AI63" s="322">
        <v>111.55599839696447</v>
      </c>
      <c r="AJ63" s="322">
        <v>117.51423927505395</v>
      </c>
      <c r="AL63" s="322" t="s">
        <v>967</v>
      </c>
      <c r="AM63" s="322">
        <v>114.78237085298643</v>
      </c>
      <c r="AN63" s="322">
        <v>114.44919504403614</v>
      </c>
      <c r="AO63" s="322">
        <v>118.76876456865708</v>
      </c>
      <c r="AP63" s="322">
        <v>0</v>
      </c>
      <c r="AQ63" s="322">
        <v>113.69377516530101</v>
      </c>
      <c r="AR63" s="322">
        <v>102.61613285357555</v>
      </c>
      <c r="AS63" s="322">
        <v>0</v>
      </c>
      <c r="AT63" s="322">
        <v>0</v>
      </c>
      <c r="AU63" s="322">
        <v>0</v>
      </c>
      <c r="AV63" s="322">
        <v>115.36039274691832</v>
      </c>
      <c r="AW63" s="322">
        <v>118.99109938373009</v>
      </c>
      <c r="AX63" s="322">
        <v>133.33333333333331</v>
      </c>
      <c r="AY63" s="322">
        <v>74.916237070083923</v>
      </c>
      <c r="AZ63" s="322">
        <v>0</v>
      </c>
      <c r="BA63" s="322">
        <v>0</v>
      </c>
      <c r="BB63" s="322">
        <v>0</v>
      </c>
      <c r="BC63" s="322">
        <v>107.84835967199442</v>
      </c>
      <c r="BD63" s="322">
        <v>0</v>
      </c>
      <c r="BE63" s="322">
        <v>107.84835967199442</v>
      </c>
      <c r="BF63" s="322">
        <v>120.24123122073895</v>
      </c>
      <c r="BG63" s="322">
        <v>0</v>
      </c>
      <c r="BH63" s="322">
        <v>123.09282629241324</v>
      </c>
      <c r="BI63" s="322">
        <v>99.999999999999986</v>
      </c>
      <c r="BJ63" s="322">
        <v>107.6017747770284</v>
      </c>
      <c r="BK63" s="322">
        <v>103.84161572383569</v>
      </c>
      <c r="BL63" s="322">
        <v>102.45437309127207</v>
      </c>
      <c r="BM63" s="322">
        <v>101.94223195876198</v>
      </c>
      <c r="BN63" s="322">
        <v>100</v>
      </c>
      <c r="BO63" s="322">
        <v>111.12967548265435</v>
      </c>
      <c r="BP63" s="322">
        <v>0</v>
      </c>
      <c r="BQ63" s="322">
        <v>0</v>
      </c>
      <c r="BR63" s="322">
        <v>0</v>
      </c>
      <c r="BS63" s="322">
        <v>0</v>
      </c>
      <c r="BT63" s="322">
        <v>0</v>
      </c>
      <c r="BU63" s="322">
        <v>0</v>
      </c>
      <c r="BW63" s="322" t="s">
        <v>285</v>
      </c>
      <c r="BX63" s="322">
        <v>116.71413673754363</v>
      </c>
      <c r="BY63" s="322">
        <v>128.15537018772898</v>
      </c>
      <c r="BZ63" s="322">
        <v>142.24361273839179</v>
      </c>
      <c r="CA63" s="322">
        <v>121.25575588017882</v>
      </c>
      <c r="CB63" s="322">
        <v>127.88472361014939</v>
      </c>
      <c r="CC63" s="322">
        <v>116.14441040549012</v>
      </c>
      <c r="CD63" s="322">
        <v>125.97780196702577</v>
      </c>
      <c r="CE63" s="322">
        <v>107.74502623830595</v>
      </c>
      <c r="CF63" s="322">
        <v>128.07453811965348</v>
      </c>
      <c r="CG63" s="322">
        <v>0</v>
      </c>
      <c r="CH63" s="322">
        <v>116.71719899321455</v>
      </c>
      <c r="CI63" s="322">
        <v>111.09399745772821</v>
      </c>
      <c r="CJ63" s="322">
        <v>123.49724228172595</v>
      </c>
      <c r="CK63" s="322">
        <v>113.53892432080502</v>
      </c>
      <c r="CL63" s="322">
        <v>115.40929317922561</v>
      </c>
      <c r="CM63" s="322">
        <v>107.18420467429401</v>
      </c>
      <c r="CN63" s="322">
        <v>106.66210709891809</v>
      </c>
      <c r="CO63" s="322">
        <v>106.66210709891809</v>
      </c>
      <c r="CP63" s="322">
        <v>0</v>
      </c>
      <c r="CQ63" s="322">
        <v>109.29060474684157</v>
      </c>
      <c r="CR63" s="322">
        <v>109.29060474684157</v>
      </c>
      <c r="CS63" s="322">
        <v>0</v>
      </c>
      <c r="CT63" s="322">
        <v>0</v>
      </c>
      <c r="CU63" s="322">
        <v>96.244101530180217</v>
      </c>
      <c r="CV63" s="322">
        <v>112.71848875782089</v>
      </c>
      <c r="CW63" s="322">
        <v>110.69750041522668</v>
      </c>
      <c r="CX63" s="322">
        <v>0</v>
      </c>
      <c r="CY63" s="322">
        <v>105.54753081220524</v>
      </c>
      <c r="CZ63" s="322">
        <v>92.461570615542186</v>
      </c>
      <c r="DA63" s="322">
        <v>113.29197036133606</v>
      </c>
      <c r="DB63" s="322">
        <v>113.206250403236</v>
      </c>
      <c r="DC63" s="322">
        <v>123.01970533441163</v>
      </c>
      <c r="DD63" s="322">
        <v>108.9580509749967</v>
      </c>
      <c r="DE63" s="322">
        <v>111.55599839696447</v>
      </c>
      <c r="DF63" s="322">
        <v>117.51423927505395</v>
      </c>
    </row>
    <row r="64" spans="1:110" ht="12.75" hidden="1" customHeight="1" outlineLevel="1" x14ac:dyDescent="0.2">
      <c r="A64" s="322" t="str">
        <f t="shared" si="0"/>
        <v>2011 Q2</v>
      </c>
      <c r="B64" s="322">
        <v>117.76754767464026</v>
      </c>
      <c r="C64" s="322">
        <v>126.61763835053404</v>
      </c>
      <c r="D64" s="322">
        <v>138.46899271835449</v>
      </c>
      <c r="E64" s="322">
        <v>122.02110764294595</v>
      </c>
      <c r="F64" s="322">
        <v>122.58993294414928</v>
      </c>
      <c r="G64" s="322">
        <v>110.47813623113062</v>
      </c>
      <c r="H64" s="322">
        <v>126.60295686383776</v>
      </c>
      <c r="I64" s="322">
        <v>108.07616818241434</v>
      </c>
      <c r="J64" s="322">
        <v>131.32960271321392</v>
      </c>
      <c r="K64" s="322">
        <v>115.86206878592739</v>
      </c>
      <c r="L64" s="322">
        <v>120.56935887208404</v>
      </c>
      <c r="M64" s="322">
        <v>121.2311483207001</v>
      </c>
      <c r="N64" s="322">
        <v>119.48337466193244</v>
      </c>
      <c r="O64" s="322">
        <v>114.35962461252218</v>
      </c>
      <c r="P64" s="322">
        <v>116.45918324368628</v>
      </c>
      <c r="Q64" s="322">
        <v>107.2262153802241</v>
      </c>
      <c r="R64" s="322">
        <v>107.27304567682354</v>
      </c>
      <c r="S64" s="322">
        <v>107.10337392695206</v>
      </c>
      <c r="T64" s="322">
        <v>107.50746810869349</v>
      </c>
      <c r="U64" s="322">
        <v>120.75081438335944</v>
      </c>
      <c r="V64" s="322">
        <v>110.77517688739744</v>
      </c>
      <c r="W64" s="322">
        <v>130.2336606831042</v>
      </c>
      <c r="X64" s="322">
        <v>99.999999999999986</v>
      </c>
      <c r="Y64" s="322">
        <v>100.90821625592328</v>
      </c>
      <c r="Z64" s="322">
        <v>105.5358790708805</v>
      </c>
      <c r="AA64" s="322">
        <v>109.37041193979535</v>
      </c>
      <c r="AB64" s="322">
        <v>102.00260477018458</v>
      </c>
      <c r="AC64" s="322">
        <v>103.38285215790891</v>
      </c>
      <c r="AD64" s="322">
        <v>99.225741652050502</v>
      </c>
      <c r="AE64" s="322">
        <v>114.38657010412524</v>
      </c>
      <c r="AF64" s="322">
        <v>113.67338085852421</v>
      </c>
      <c r="AG64" s="322">
        <v>123.40611916357966</v>
      </c>
      <c r="AH64" s="322">
        <v>109.12469121226694</v>
      </c>
      <c r="AI64" s="322">
        <v>112.31196751411888</v>
      </c>
      <c r="AJ64" s="322">
        <v>121.97362330769225</v>
      </c>
      <c r="AL64" s="322" t="s">
        <v>968</v>
      </c>
      <c r="AM64" s="322">
        <v>117.65169579495469</v>
      </c>
      <c r="AN64" s="322">
        <v>115.0238804576755</v>
      </c>
      <c r="AO64" s="322">
        <v>120.22254798320789</v>
      </c>
      <c r="AP64" s="322">
        <v>0</v>
      </c>
      <c r="AQ64" s="322">
        <v>113.69377516530101</v>
      </c>
      <c r="AR64" s="322">
        <v>103.05830163072174</v>
      </c>
      <c r="AS64" s="322">
        <v>0</v>
      </c>
      <c r="AT64" s="322">
        <v>0</v>
      </c>
      <c r="AU64" s="322">
        <v>0</v>
      </c>
      <c r="AV64" s="322">
        <v>115.86206878592742</v>
      </c>
      <c r="AW64" s="322">
        <v>125.28887085923716</v>
      </c>
      <c r="AX64" s="322">
        <v>133.33333333333331</v>
      </c>
      <c r="AY64" s="322">
        <v>100.56757728816906</v>
      </c>
      <c r="AZ64" s="322">
        <v>0</v>
      </c>
      <c r="BA64" s="322">
        <v>0</v>
      </c>
      <c r="BB64" s="322">
        <v>0</v>
      </c>
      <c r="BC64" s="322">
        <v>107.50746810869349</v>
      </c>
      <c r="BD64" s="322">
        <v>0</v>
      </c>
      <c r="BE64" s="322">
        <v>107.50746810869349</v>
      </c>
      <c r="BF64" s="322">
        <v>126.50028665989352</v>
      </c>
      <c r="BG64" s="322">
        <v>0</v>
      </c>
      <c r="BH64" s="322">
        <v>130.2336606831042</v>
      </c>
      <c r="BI64" s="322">
        <v>99.999999999999986</v>
      </c>
      <c r="BJ64" s="322">
        <v>107.60738849352218</v>
      </c>
      <c r="BK64" s="322">
        <v>103.84161572383569</v>
      </c>
      <c r="BL64" s="322">
        <v>102.45437309127207</v>
      </c>
      <c r="BM64" s="322">
        <v>102.0026047701846</v>
      </c>
      <c r="BN64" s="322">
        <v>100</v>
      </c>
      <c r="BO64" s="322">
        <v>111.12967548265435</v>
      </c>
      <c r="BP64" s="322">
        <v>0</v>
      </c>
      <c r="BQ64" s="322">
        <v>0</v>
      </c>
      <c r="BR64" s="322">
        <v>0</v>
      </c>
      <c r="BS64" s="322">
        <v>0</v>
      </c>
      <c r="BT64" s="322">
        <v>0</v>
      </c>
      <c r="BU64" s="322">
        <v>0</v>
      </c>
      <c r="BW64" s="322" t="s">
        <v>286</v>
      </c>
      <c r="BX64" s="322">
        <v>117.80350649273217</v>
      </c>
      <c r="BY64" s="322">
        <v>129.12042345114108</v>
      </c>
      <c r="BZ64" s="322">
        <v>142.26353124600044</v>
      </c>
      <c r="CA64" s="322">
        <v>122.02110764294595</v>
      </c>
      <c r="CB64" s="322">
        <v>130.05450179157145</v>
      </c>
      <c r="CC64" s="322">
        <v>115.53323998047883</v>
      </c>
      <c r="CD64" s="322">
        <v>126.60295686383776</v>
      </c>
      <c r="CE64" s="322">
        <v>108.07616818241435</v>
      </c>
      <c r="CF64" s="322">
        <v>131.32960271321392</v>
      </c>
      <c r="CG64" s="322">
        <v>0</v>
      </c>
      <c r="CH64" s="322">
        <v>117.92062247819226</v>
      </c>
      <c r="CI64" s="322">
        <v>111.85640725189194</v>
      </c>
      <c r="CJ64" s="322">
        <v>125.2324076748809</v>
      </c>
      <c r="CK64" s="322">
        <v>114.35962461252218</v>
      </c>
      <c r="CL64" s="322">
        <v>116.45918324368628</v>
      </c>
      <c r="CM64" s="322">
        <v>107.2262153802241</v>
      </c>
      <c r="CN64" s="322">
        <v>107.10337392695206</v>
      </c>
      <c r="CO64" s="322">
        <v>107.10337392695206</v>
      </c>
      <c r="CP64" s="322">
        <v>0</v>
      </c>
      <c r="CQ64" s="322">
        <v>110.77517688739744</v>
      </c>
      <c r="CR64" s="322">
        <v>110.77517688739744</v>
      </c>
      <c r="CS64" s="322">
        <v>0</v>
      </c>
      <c r="CT64" s="322">
        <v>0</v>
      </c>
      <c r="CU64" s="322">
        <v>97.696999010240745</v>
      </c>
      <c r="CV64" s="322">
        <v>112.78848007747992</v>
      </c>
      <c r="CW64" s="322">
        <v>111.97333106421519</v>
      </c>
      <c r="CX64" s="322">
        <v>0</v>
      </c>
      <c r="CY64" s="322">
        <v>104.72504229878128</v>
      </c>
      <c r="CZ64" s="322">
        <v>94.45607779053141</v>
      </c>
      <c r="DA64" s="322">
        <v>114.38657010412524</v>
      </c>
      <c r="DB64" s="322">
        <v>113.67338085852421</v>
      </c>
      <c r="DC64" s="322">
        <v>123.40611916357966</v>
      </c>
      <c r="DD64" s="322">
        <v>109.12469121226694</v>
      </c>
      <c r="DE64" s="322">
        <v>112.31196751411888</v>
      </c>
      <c r="DF64" s="322">
        <v>121.97362330769225</v>
      </c>
    </row>
    <row r="65" spans="1:110" ht="12.75" hidden="1" customHeight="1" outlineLevel="1" x14ac:dyDescent="0.2">
      <c r="A65" s="322" t="str">
        <f t="shared" si="0"/>
        <v>2011 Q3</v>
      </c>
      <c r="B65" s="322">
        <v>121.58403023456317</v>
      </c>
      <c r="C65" s="322">
        <v>128.75001633482759</v>
      </c>
      <c r="D65" s="322">
        <v>141.35815185648303</v>
      </c>
      <c r="E65" s="322">
        <v>125.26621035023079</v>
      </c>
      <c r="F65" s="322">
        <v>118.26464619057697</v>
      </c>
      <c r="G65" s="322">
        <v>113.52477999859219</v>
      </c>
      <c r="H65" s="322">
        <v>130.7079725795563</v>
      </c>
      <c r="I65" s="322">
        <v>110.97234043801762</v>
      </c>
      <c r="J65" s="322">
        <v>137.02276613081523</v>
      </c>
      <c r="K65" s="322">
        <v>116.10789004504187</v>
      </c>
      <c r="L65" s="322">
        <v>134.85196594450929</v>
      </c>
      <c r="M65" s="322">
        <v>136.92489992793628</v>
      </c>
      <c r="N65" s="322">
        <v>131.45031972697592</v>
      </c>
      <c r="O65" s="322">
        <v>115.20958236076623</v>
      </c>
      <c r="P65" s="322">
        <v>117.65037789411306</v>
      </c>
      <c r="Q65" s="322">
        <v>106.91679494664453</v>
      </c>
      <c r="R65" s="322">
        <v>109.34976072594965</v>
      </c>
      <c r="S65" s="322">
        <v>109.20279101852803</v>
      </c>
      <c r="T65" s="322">
        <v>109.55281748849904</v>
      </c>
      <c r="U65" s="322">
        <v>123.99755066400657</v>
      </c>
      <c r="V65" s="322">
        <v>111.8509329197142</v>
      </c>
      <c r="W65" s="322">
        <v>134.2911797778157</v>
      </c>
      <c r="X65" s="322">
        <v>107.62449566099396</v>
      </c>
      <c r="Y65" s="322">
        <v>105.00230790374124</v>
      </c>
      <c r="Z65" s="322">
        <v>106.70434655957796</v>
      </c>
      <c r="AA65" s="322">
        <v>114.42929168004184</v>
      </c>
      <c r="AB65" s="322">
        <v>112.18615429939744</v>
      </c>
      <c r="AC65" s="322">
        <v>102.59737416977762</v>
      </c>
      <c r="AD65" s="322">
        <v>104.18235466814043</v>
      </c>
      <c r="AE65" s="322">
        <v>115.52727213321594</v>
      </c>
      <c r="AF65" s="322">
        <v>113.76164134154155</v>
      </c>
      <c r="AG65" s="322">
        <v>122.50187911008265</v>
      </c>
      <c r="AH65" s="322">
        <v>110.90058924063479</v>
      </c>
      <c r="AI65" s="322">
        <v>115.75417445142354</v>
      </c>
      <c r="AJ65" s="322">
        <v>122.48840236041072</v>
      </c>
      <c r="AL65" s="322" t="s">
        <v>969</v>
      </c>
      <c r="AM65" s="322">
        <v>123.96479504546105</v>
      </c>
      <c r="AN65" s="322">
        <v>115.01233532063014</v>
      </c>
      <c r="AO65" s="322">
        <v>120.53830317375414</v>
      </c>
      <c r="AP65" s="322">
        <v>0</v>
      </c>
      <c r="AQ65" s="322">
        <v>112.85582878474719</v>
      </c>
      <c r="AR65" s="322">
        <v>104.98755352900706</v>
      </c>
      <c r="AS65" s="322">
        <v>0</v>
      </c>
      <c r="AT65" s="322">
        <v>0</v>
      </c>
      <c r="AU65" s="322">
        <v>0</v>
      </c>
      <c r="AV65" s="322">
        <v>116.10789004504188</v>
      </c>
      <c r="AW65" s="322">
        <v>149.21909526002142</v>
      </c>
      <c r="AX65" s="322">
        <v>166.66666666666669</v>
      </c>
      <c r="AY65" s="322">
        <v>95.601276016689752</v>
      </c>
      <c r="AZ65" s="322">
        <v>0</v>
      </c>
      <c r="BA65" s="322">
        <v>0</v>
      </c>
      <c r="BB65" s="322">
        <v>0</v>
      </c>
      <c r="BC65" s="322">
        <v>109.55281748849904</v>
      </c>
      <c r="BD65" s="322">
        <v>0</v>
      </c>
      <c r="BE65" s="322">
        <v>109.55281748849904</v>
      </c>
      <c r="BF65" s="322">
        <v>130.99827036765805</v>
      </c>
      <c r="BG65" s="322">
        <v>0</v>
      </c>
      <c r="BH65" s="322">
        <v>134.2911797778157</v>
      </c>
      <c r="BI65" s="322">
        <v>107.62449566099396</v>
      </c>
      <c r="BJ65" s="322">
        <v>110.4571338300894</v>
      </c>
      <c r="BK65" s="322">
        <v>104.67994888301835</v>
      </c>
      <c r="BL65" s="322">
        <v>121.64492448507673</v>
      </c>
      <c r="BM65" s="322">
        <v>112.18615429939747</v>
      </c>
      <c r="BN65" s="322">
        <v>103.80548827210377</v>
      </c>
      <c r="BO65" s="322">
        <v>111.34830428701783</v>
      </c>
      <c r="BP65" s="322">
        <v>0</v>
      </c>
      <c r="BQ65" s="322">
        <v>0</v>
      </c>
      <c r="BR65" s="322">
        <v>0</v>
      </c>
      <c r="BS65" s="322">
        <v>0</v>
      </c>
      <c r="BT65" s="322">
        <v>0</v>
      </c>
      <c r="BU65" s="322">
        <v>0</v>
      </c>
      <c r="BW65" s="322" t="s">
        <v>287</v>
      </c>
      <c r="BX65" s="322">
        <v>120.84507382757955</v>
      </c>
      <c r="BY65" s="322">
        <v>131.71561762450133</v>
      </c>
      <c r="BZ65" s="322">
        <v>145.68785658050524</v>
      </c>
      <c r="CA65" s="322">
        <v>125.26621035023079</v>
      </c>
      <c r="CB65" s="322">
        <v>122.80306501279566</v>
      </c>
      <c r="CC65" s="322">
        <v>119.34115837622564</v>
      </c>
      <c r="CD65" s="322">
        <v>130.7079725795563</v>
      </c>
      <c r="CE65" s="322">
        <v>110.97234043801764</v>
      </c>
      <c r="CF65" s="322">
        <v>137.02276613081523</v>
      </c>
      <c r="CG65" s="322">
        <v>0</v>
      </c>
      <c r="CH65" s="322">
        <v>126.78868770783265</v>
      </c>
      <c r="CI65" s="322">
        <v>113.88597251000034</v>
      </c>
      <c r="CJ65" s="322">
        <v>142.34583376218802</v>
      </c>
      <c r="CK65" s="322">
        <v>115.20958236076623</v>
      </c>
      <c r="CL65" s="322">
        <v>117.65037789411306</v>
      </c>
      <c r="CM65" s="322">
        <v>106.91679494664453</v>
      </c>
      <c r="CN65" s="322">
        <v>109.20279101852803</v>
      </c>
      <c r="CO65" s="322">
        <v>109.20279101852803</v>
      </c>
      <c r="CP65" s="322">
        <v>0</v>
      </c>
      <c r="CQ65" s="322">
        <v>111.8509329197142</v>
      </c>
      <c r="CR65" s="322">
        <v>111.8509329197142</v>
      </c>
      <c r="CS65" s="322">
        <v>0</v>
      </c>
      <c r="CT65" s="322">
        <v>0</v>
      </c>
      <c r="CU65" s="322">
        <v>102.38756231046126</v>
      </c>
      <c r="CV65" s="322">
        <v>115.37014733510837</v>
      </c>
      <c r="CW65" s="322">
        <v>111.71361742858403</v>
      </c>
      <c r="CX65" s="322">
        <v>0</v>
      </c>
      <c r="CY65" s="322">
        <v>102.11803934771035</v>
      </c>
      <c r="CZ65" s="322">
        <v>101.31110459089672</v>
      </c>
      <c r="DA65" s="322">
        <v>115.52727213321594</v>
      </c>
      <c r="DB65" s="322">
        <v>113.76164134154155</v>
      </c>
      <c r="DC65" s="322">
        <v>122.50187911008265</v>
      </c>
      <c r="DD65" s="322">
        <v>110.90058924063479</v>
      </c>
      <c r="DE65" s="322">
        <v>115.75417445142354</v>
      </c>
      <c r="DF65" s="322">
        <v>122.48840236041072</v>
      </c>
    </row>
    <row r="66" spans="1:110" ht="12.75" hidden="1" customHeight="1" outlineLevel="1" x14ac:dyDescent="0.2">
      <c r="A66" s="322" t="str">
        <f t="shared" si="0"/>
        <v>2011 Q4</v>
      </c>
      <c r="B66" s="322">
        <v>123.73197666053343</v>
      </c>
      <c r="C66" s="322">
        <v>130.59095183733257</v>
      </c>
      <c r="D66" s="322">
        <v>143.07596688821914</v>
      </c>
      <c r="E66" s="322">
        <v>127.03114195355261</v>
      </c>
      <c r="F66" s="322">
        <v>120.99187312310264</v>
      </c>
      <c r="G66" s="322">
        <v>115.05541120568495</v>
      </c>
      <c r="H66" s="322">
        <v>128.04405693167553</v>
      </c>
      <c r="I66" s="322">
        <v>112.78298232781796</v>
      </c>
      <c r="J66" s="322">
        <v>140.44477348785196</v>
      </c>
      <c r="K66" s="322">
        <v>115.80316833005408</v>
      </c>
      <c r="L66" s="322">
        <v>135.69990359709345</v>
      </c>
      <c r="M66" s="322">
        <v>138.47325643990692</v>
      </c>
      <c r="N66" s="322">
        <v>131.14888302284172</v>
      </c>
      <c r="O66" s="322">
        <v>117.75940564923062</v>
      </c>
      <c r="P66" s="322">
        <v>120.90416035504822</v>
      </c>
      <c r="Q66" s="322">
        <v>107.07486370845415</v>
      </c>
      <c r="R66" s="322">
        <v>110.42832450692745</v>
      </c>
      <c r="S66" s="322">
        <v>111.06200451210685</v>
      </c>
      <c r="T66" s="322">
        <v>109.55281748849904</v>
      </c>
      <c r="U66" s="322">
        <v>127.22978534969268</v>
      </c>
      <c r="V66" s="322">
        <v>112.16066546993601</v>
      </c>
      <c r="W66" s="322">
        <v>139.90045890252983</v>
      </c>
      <c r="X66" s="322">
        <v>107.62449566099396</v>
      </c>
      <c r="Y66" s="322">
        <v>109.05497616408321</v>
      </c>
      <c r="Z66" s="322">
        <v>107.00606359027523</v>
      </c>
      <c r="AA66" s="322">
        <v>118.05939916688692</v>
      </c>
      <c r="AB66" s="322">
        <v>112.18487137715472</v>
      </c>
      <c r="AC66" s="322">
        <v>102.65902783433637</v>
      </c>
      <c r="AD66" s="322">
        <v>109.51432635780856</v>
      </c>
      <c r="AE66" s="322">
        <v>116.79694315966138</v>
      </c>
      <c r="AF66" s="322">
        <v>114.57705791376334</v>
      </c>
      <c r="AG66" s="322">
        <v>122.41285983186845</v>
      </c>
      <c r="AH66" s="322">
        <v>111.04592176018265</v>
      </c>
      <c r="AI66" s="322">
        <v>117.51968082869315</v>
      </c>
      <c r="AJ66" s="322">
        <v>124.81347452137291</v>
      </c>
      <c r="AL66" s="322" t="s">
        <v>970</v>
      </c>
      <c r="AM66" s="322">
        <v>127.16923047941256</v>
      </c>
      <c r="AN66" s="322">
        <v>115.11715865222322</v>
      </c>
      <c r="AO66" s="322">
        <v>121.08982179855107</v>
      </c>
      <c r="AP66" s="322">
        <v>0</v>
      </c>
      <c r="AQ66" s="322">
        <v>112.85582878474719</v>
      </c>
      <c r="AR66" s="322">
        <v>104.98755352900706</v>
      </c>
      <c r="AS66" s="322">
        <v>0</v>
      </c>
      <c r="AT66" s="322">
        <v>0</v>
      </c>
      <c r="AU66" s="322">
        <v>0</v>
      </c>
      <c r="AV66" s="322">
        <v>115.80316833005411</v>
      </c>
      <c r="AW66" s="322">
        <v>146.56760573284112</v>
      </c>
      <c r="AX66" s="322">
        <v>166.66666666666669</v>
      </c>
      <c r="AY66" s="322">
        <v>84.801541505695099</v>
      </c>
      <c r="AZ66" s="322">
        <v>0</v>
      </c>
      <c r="BA66" s="322">
        <v>0</v>
      </c>
      <c r="BB66" s="322">
        <v>0</v>
      </c>
      <c r="BC66" s="322">
        <v>109.55281748849904</v>
      </c>
      <c r="BD66" s="322">
        <v>0</v>
      </c>
      <c r="BE66" s="322">
        <v>109.55281748849904</v>
      </c>
      <c r="BF66" s="322">
        <v>135.91489314510926</v>
      </c>
      <c r="BG66" s="322">
        <v>0</v>
      </c>
      <c r="BH66" s="322">
        <v>139.90045890252983</v>
      </c>
      <c r="BI66" s="322">
        <v>107.62449566099396</v>
      </c>
      <c r="BJ66" s="322">
        <v>121.00267871886562</v>
      </c>
      <c r="BK66" s="322">
        <v>104.67994888301835</v>
      </c>
      <c r="BL66" s="322">
        <v>121.64492448507673</v>
      </c>
      <c r="BM66" s="322">
        <v>112.18487137715475</v>
      </c>
      <c r="BN66" s="322">
        <v>103.80548827210377</v>
      </c>
      <c r="BO66" s="322">
        <v>128.24280581417699</v>
      </c>
      <c r="BP66" s="322">
        <v>0</v>
      </c>
      <c r="BQ66" s="322">
        <v>0</v>
      </c>
      <c r="BR66" s="322">
        <v>0</v>
      </c>
      <c r="BS66" s="322">
        <v>0</v>
      </c>
      <c r="BT66" s="322">
        <v>0</v>
      </c>
      <c r="BU66" s="322">
        <v>0</v>
      </c>
      <c r="BW66" s="322" t="s">
        <v>288</v>
      </c>
      <c r="BX66" s="322">
        <v>122.66510070526775</v>
      </c>
      <c r="BY66" s="322">
        <v>133.93133373865058</v>
      </c>
      <c r="BZ66" s="322">
        <v>147.64821511674447</v>
      </c>
      <c r="CA66" s="322">
        <v>127.03114195355261</v>
      </c>
      <c r="CB66" s="322">
        <v>127.81864762722978</v>
      </c>
      <c r="CC66" s="322">
        <v>121.91460252599747</v>
      </c>
      <c r="CD66" s="322">
        <v>128.04405693167553</v>
      </c>
      <c r="CE66" s="322">
        <v>112.78298232781798</v>
      </c>
      <c r="CF66" s="322">
        <v>140.44477348785196</v>
      </c>
      <c r="CG66" s="322">
        <v>0</v>
      </c>
      <c r="CH66" s="322">
        <v>129.60061234764075</v>
      </c>
      <c r="CI66" s="322">
        <v>116.63373568835193</v>
      </c>
      <c r="CJ66" s="322">
        <v>145.23511957843348</v>
      </c>
      <c r="CK66" s="322">
        <v>117.75940564923062</v>
      </c>
      <c r="CL66" s="322">
        <v>120.90416035504822</v>
      </c>
      <c r="CM66" s="322">
        <v>107.07486370845415</v>
      </c>
      <c r="CN66" s="322">
        <v>111.06200451210685</v>
      </c>
      <c r="CO66" s="322">
        <v>111.06200451210685</v>
      </c>
      <c r="CP66" s="322">
        <v>0</v>
      </c>
      <c r="CQ66" s="322">
        <v>112.16066546993601</v>
      </c>
      <c r="CR66" s="322">
        <v>112.16066546993601</v>
      </c>
      <c r="CS66" s="322">
        <v>0</v>
      </c>
      <c r="CT66" s="322">
        <v>0</v>
      </c>
      <c r="CU66" s="322">
        <v>103.32790017178819</v>
      </c>
      <c r="CV66" s="322">
        <v>116.96341874214269</v>
      </c>
      <c r="CW66" s="322">
        <v>116.7099515096054</v>
      </c>
      <c r="CX66" s="322">
        <v>0</v>
      </c>
      <c r="CY66" s="322">
        <v>102.20415489734617</v>
      </c>
      <c r="CZ66" s="322">
        <v>102.01020604637102</v>
      </c>
      <c r="DA66" s="322">
        <v>116.79694315966138</v>
      </c>
      <c r="DB66" s="322">
        <v>114.57705791376334</v>
      </c>
      <c r="DC66" s="322">
        <v>122.41285983186845</v>
      </c>
      <c r="DD66" s="322">
        <v>111.04592176018265</v>
      </c>
      <c r="DE66" s="322">
        <v>117.51968082869315</v>
      </c>
      <c r="DF66" s="322">
        <v>124.81347452137291</v>
      </c>
    </row>
    <row r="67" spans="1:110" ht="12.75" hidden="1" customHeight="1" outlineLevel="1" x14ac:dyDescent="0.2">
      <c r="A67" s="322" t="str">
        <f t="shared" si="0"/>
        <v>2012 Q1</v>
      </c>
      <c r="B67" s="322">
        <v>124.11265336856422</v>
      </c>
      <c r="C67" s="322">
        <v>131.97147726582315</v>
      </c>
      <c r="D67" s="322">
        <v>144.99603895168167</v>
      </c>
      <c r="E67" s="322">
        <v>129.52309999401967</v>
      </c>
      <c r="F67" s="322">
        <v>121.91493255640624</v>
      </c>
      <c r="G67" s="322">
        <v>114.02223779134988</v>
      </c>
      <c r="H67" s="322">
        <v>132.78969747534188</v>
      </c>
      <c r="I67" s="322">
        <v>112.35091109561128</v>
      </c>
      <c r="J67" s="322">
        <v>140.5859525658939</v>
      </c>
      <c r="K67" s="322">
        <v>115.80316833005408</v>
      </c>
      <c r="L67" s="322">
        <v>134.98490746577536</v>
      </c>
      <c r="M67" s="322">
        <v>137.50766548472953</v>
      </c>
      <c r="N67" s="322">
        <v>130.84510834938467</v>
      </c>
      <c r="O67" s="322">
        <v>121.26443977478608</v>
      </c>
      <c r="P67" s="322">
        <v>124.84448508095628</v>
      </c>
      <c r="Q67" s="322">
        <v>109.10096509967295</v>
      </c>
      <c r="R67" s="322">
        <v>110.59171756878639</v>
      </c>
      <c r="S67" s="322">
        <v>111.34365923732848</v>
      </c>
      <c r="T67" s="322">
        <v>109.55281748849904</v>
      </c>
      <c r="U67" s="322">
        <v>122.89353870989939</v>
      </c>
      <c r="V67" s="322">
        <v>111.13301292035729</v>
      </c>
      <c r="W67" s="322">
        <v>132.77776004306335</v>
      </c>
      <c r="X67" s="322">
        <v>107.62449566099396</v>
      </c>
      <c r="Y67" s="322">
        <v>108.88060684259831</v>
      </c>
      <c r="Z67" s="322">
        <v>106.51974513334299</v>
      </c>
      <c r="AA67" s="322">
        <v>118.05939916688692</v>
      </c>
      <c r="AB67" s="322">
        <v>112.18487137715472</v>
      </c>
      <c r="AC67" s="322">
        <v>104.39151534149059</v>
      </c>
      <c r="AD67" s="322">
        <v>108.9069558329076</v>
      </c>
      <c r="AE67" s="322">
        <v>118.00484386149687</v>
      </c>
      <c r="AF67" s="322">
        <v>115.63525723582759</v>
      </c>
      <c r="AG67" s="322">
        <v>128.49845494926095</v>
      </c>
      <c r="AH67" s="322">
        <v>111.97485963516611</v>
      </c>
      <c r="AI67" s="322">
        <v>119.42228681108871</v>
      </c>
      <c r="AJ67" s="322">
        <v>124.96905355657977</v>
      </c>
      <c r="AL67" s="322" t="s">
        <v>971</v>
      </c>
      <c r="AM67" s="322">
        <v>125.68445056019425</v>
      </c>
      <c r="AN67" s="322">
        <v>115.78034256267001</v>
      </c>
      <c r="AO67" s="322">
        <v>123.38391034690287</v>
      </c>
      <c r="AP67" s="322">
        <v>0</v>
      </c>
      <c r="AQ67" s="322">
        <v>112.85582878474719</v>
      </c>
      <c r="AR67" s="322">
        <v>104.77624978460368</v>
      </c>
      <c r="AS67" s="322">
        <v>0</v>
      </c>
      <c r="AT67" s="322">
        <v>0</v>
      </c>
      <c r="AU67" s="322">
        <v>0</v>
      </c>
      <c r="AV67" s="322">
        <v>115.80316833005411</v>
      </c>
      <c r="AW67" s="322">
        <v>145.97924601294127</v>
      </c>
      <c r="AX67" s="322">
        <v>166.66666666666669</v>
      </c>
      <c r="AY67" s="322">
        <v>82.405104066759051</v>
      </c>
      <c r="AZ67" s="322">
        <v>0</v>
      </c>
      <c r="BA67" s="322">
        <v>0</v>
      </c>
      <c r="BB67" s="322">
        <v>0</v>
      </c>
      <c r="BC67" s="322">
        <v>109.55281748849904</v>
      </c>
      <c r="BD67" s="322">
        <v>0</v>
      </c>
      <c r="BE67" s="322">
        <v>109.55281748849904</v>
      </c>
      <c r="BF67" s="322">
        <v>129.67173378884112</v>
      </c>
      <c r="BG67" s="322">
        <v>0</v>
      </c>
      <c r="BH67" s="322">
        <v>132.77776004306335</v>
      </c>
      <c r="BI67" s="322">
        <v>107.62449566099396</v>
      </c>
      <c r="BJ67" s="322">
        <v>121.00267871886562</v>
      </c>
      <c r="BK67" s="322">
        <v>104.67994888301835</v>
      </c>
      <c r="BL67" s="322">
        <v>121.64492448507673</v>
      </c>
      <c r="BM67" s="322">
        <v>112.18487137715475</v>
      </c>
      <c r="BN67" s="322">
        <v>103.80548827210377</v>
      </c>
      <c r="BO67" s="322">
        <v>128.24280581417699</v>
      </c>
      <c r="BP67" s="322">
        <v>0</v>
      </c>
      <c r="BQ67" s="322">
        <v>0</v>
      </c>
      <c r="BR67" s="322">
        <v>0</v>
      </c>
      <c r="BS67" s="322">
        <v>0</v>
      </c>
      <c r="BT67" s="322">
        <v>0</v>
      </c>
      <c r="BU67" s="322">
        <v>0</v>
      </c>
      <c r="BW67" s="322" t="s">
        <v>289</v>
      </c>
      <c r="BX67" s="322">
        <v>123.62478930071626</v>
      </c>
      <c r="BY67" s="322">
        <v>135.46671419171537</v>
      </c>
      <c r="BZ67" s="322">
        <v>149.49050655047409</v>
      </c>
      <c r="CA67" s="322">
        <v>129.52309999401967</v>
      </c>
      <c r="CB67" s="322">
        <v>129.51622577540374</v>
      </c>
      <c r="CC67" s="322">
        <v>120.32149258023102</v>
      </c>
      <c r="CD67" s="322">
        <v>132.78969747534188</v>
      </c>
      <c r="CE67" s="322">
        <v>112.35091109561129</v>
      </c>
      <c r="CF67" s="322">
        <v>140.5859525658939</v>
      </c>
      <c r="CG67" s="322">
        <v>0</v>
      </c>
      <c r="CH67" s="322">
        <v>128.81454393753026</v>
      </c>
      <c r="CI67" s="322">
        <v>114.92016697761042</v>
      </c>
      <c r="CJ67" s="322">
        <v>145.56736288962631</v>
      </c>
      <c r="CK67" s="322">
        <v>121.26443977478608</v>
      </c>
      <c r="CL67" s="322">
        <v>124.84448508095628</v>
      </c>
      <c r="CM67" s="322">
        <v>109.10096509967295</v>
      </c>
      <c r="CN67" s="322">
        <v>111.34365923732848</v>
      </c>
      <c r="CO67" s="322">
        <v>111.34365923732848</v>
      </c>
      <c r="CP67" s="322">
        <v>0</v>
      </c>
      <c r="CQ67" s="322">
        <v>111.13301292035729</v>
      </c>
      <c r="CR67" s="322">
        <v>111.13301292035729</v>
      </c>
      <c r="CS67" s="322">
        <v>0</v>
      </c>
      <c r="CT67" s="322">
        <v>0</v>
      </c>
      <c r="CU67" s="322">
        <v>103.06994772205833</v>
      </c>
      <c r="CV67" s="322">
        <v>114.39532608143827</v>
      </c>
      <c r="CW67" s="322">
        <v>116.7099515096054</v>
      </c>
      <c r="CX67" s="322">
        <v>0</v>
      </c>
      <c r="CY67" s="322">
        <v>104.62402912515573</v>
      </c>
      <c r="CZ67" s="322">
        <v>101.15947452128337</v>
      </c>
      <c r="DA67" s="322">
        <v>118.00484386149687</v>
      </c>
      <c r="DB67" s="322">
        <v>115.63525723582759</v>
      </c>
      <c r="DC67" s="322">
        <v>128.49845494926095</v>
      </c>
      <c r="DD67" s="322">
        <v>111.97485963516611</v>
      </c>
      <c r="DE67" s="322">
        <v>119.42228681108871</v>
      </c>
      <c r="DF67" s="322">
        <v>124.96905355657977</v>
      </c>
    </row>
    <row r="68" spans="1:110" ht="12.75" hidden="1" customHeight="1" outlineLevel="1" x14ac:dyDescent="0.2">
      <c r="A68" s="322" t="str">
        <f t="shared" si="0"/>
        <v>2012 Q2</v>
      </c>
      <c r="B68" s="322">
        <v>126.20388964255356</v>
      </c>
      <c r="C68" s="322">
        <v>133.31362950775429</v>
      </c>
      <c r="D68" s="322">
        <v>147.62225935290527</v>
      </c>
      <c r="E68" s="322">
        <v>129.73681059054971</v>
      </c>
      <c r="F68" s="322">
        <v>122.82375128418977</v>
      </c>
      <c r="G68" s="322">
        <v>115.47376180759099</v>
      </c>
      <c r="H68" s="322">
        <v>132.86445310581567</v>
      </c>
      <c r="I68" s="322">
        <v>112.67194689564968</v>
      </c>
      <c r="J68" s="322">
        <v>142.61922401595999</v>
      </c>
      <c r="K68" s="322">
        <v>115.80316833005408</v>
      </c>
      <c r="L68" s="322">
        <v>136.36248554916486</v>
      </c>
      <c r="M68" s="322">
        <v>137.55863034250189</v>
      </c>
      <c r="N68" s="322">
        <v>134.39963412967566</v>
      </c>
      <c r="O68" s="322">
        <v>121.72851807806673</v>
      </c>
      <c r="P68" s="322">
        <v>125.49062963523799</v>
      </c>
      <c r="Q68" s="322">
        <v>108.94645954608797</v>
      </c>
      <c r="R68" s="322">
        <v>111.93460279783851</v>
      </c>
      <c r="S68" s="322">
        <v>113.65850642783762</v>
      </c>
      <c r="T68" s="322">
        <v>109.55281748849904</v>
      </c>
      <c r="U68" s="322">
        <v>134.56925276850029</v>
      </c>
      <c r="V68" s="322">
        <v>112.71066665462094</v>
      </c>
      <c r="W68" s="322">
        <v>152.73831448802167</v>
      </c>
      <c r="X68" s="322">
        <v>107.62449566099396</v>
      </c>
      <c r="Y68" s="322">
        <v>110.48464109242981</v>
      </c>
      <c r="Z68" s="322">
        <v>106.82441426424069</v>
      </c>
      <c r="AA68" s="322">
        <v>118.05939916688692</v>
      </c>
      <c r="AB68" s="322">
        <v>112.18487137715472</v>
      </c>
      <c r="AC68" s="322">
        <v>102.85041759363581</v>
      </c>
      <c r="AD68" s="322">
        <v>111.50259070692</v>
      </c>
      <c r="AE68" s="322">
        <v>117.98484006913966</v>
      </c>
      <c r="AF68" s="322">
        <v>115.19148017910723</v>
      </c>
      <c r="AG68" s="322">
        <v>128.77221003970021</v>
      </c>
      <c r="AH68" s="322">
        <v>115.3110135451255</v>
      </c>
      <c r="AI68" s="322">
        <v>120.36796828743005</v>
      </c>
      <c r="AJ68" s="322">
        <v>123.93448334730952</v>
      </c>
      <c r="AL68" s="322" t="s">
        <v>972</v>
      </c>
      <c r="AM68" s="322">
        <v>130.42682285232758</v>
      </c>
      <c r="AN68" s="322">
        <v>115.93213554859319</v>
      </c>
      <c r="AO68" s="322">
        <v>123.08483347951889</v>
      </c>
      <c r="AP68" s="322">
        <v>0</v>
      </c>
      <c r="AQ68" s="322">
        <v>112.85582878474719</v>
      </c>
      <c r="AR68" s="322">
        <v>107.24023786505447</v>
      </c>
      <c r="AS68" s="322">
        <v>0</v>
      </c>
      <c r="AT68" s="322">
        <v>0</v>
      </c>
      <c r="AU68" s="322">
        <v>0</v>
      </c>
      <c r="AV68" s="322">
        <v>115.80316833005411</v>
      </c>
      <c r="AW68" s="322">
        <v>147.45788688795275</v>
      </c>
      <c r="AX68" s="322">
        <v>166.66666666666669</v>
      </c>
      <c r="AY68" s="322">
        <v>88.427729735664116</v>
      </c>
      <c r="AZ68" s="322">
        <v>0</v>
      </c>
      <c r="BA68" s="322">
        <v>0</v>
      </c>
      <c r="BB68" s="322">
        <v>0</v>
      </c>
      <c r="BC68" s="322">
        <v>109.55281748849904</v>
      </c>
      <c r="BD68" s="322">
        <v>0</v>
      </c>
      <c r="BE68" s="322">
        <v>109.55281748849904</v>
      </c>
      <c r="BF68" s="322">
        <v>147.16747868808224</v>
      </c>
      <c r="BG68" s="322">
        <v>0</v>
      </c>
      <c r="BH68" s="322">
        <v>152.73831448802167</v>
      </c>
      <c r="BI68" s="322">
        <v>107.62449566099396</v>
      </c>
      <c r="BJ68" s="322">
        <v>121.23555776684036</v>
      </c>
      <c r="BK68" s="322">
        <v>104.67994888301835</v>
      </c>
      <c r="BL68" s="322">
        <v>121.64492448507673</v>
      </c>
      <c r="BM68" s="322">
        <v>112.18487137715475</v>
      </c>
      <c r="BN68" s="322">
        <v>103.80548827210377</v>
      </c>
      <c r="BO68" s="322">
        <v>128.61588572307645</v>
      </c>
      <c r="BP68" s="322">
        <v>0</v>
      </c>
      <c r="BQ68" s="322">
        <v>0</v>
      </c>
      <c r="BR68" s="322">
        <v>0</v>
      </c>
      <c r="BS68" s="322">
        <v>0</v>
      </c>
      <c r="BT68" s="322">
        <v>0</v>
      </c>
      <c r="BU68" s="322">
        <v>0</v>
      </c>
      <c r="BW68" s="322" t="s">
        <v>290</v>
      </c>
      <c r="BX68" s="322">
        <v>124.89314969153359</v>
      </c>
      <c r="BY68" s="322">
        <v>137.06583345312706</v>
      </c>
      <c r="BZ68" s="322">
        <v>152.72507303509485</v>
      </c>
      <c r="CA68" s="322">
        <v>129.73681059054971</v>
      </c>
      <c r="CB68" s="322">
        <v>131.18761415763927</v>
      </c>
      <c r="CC68" s="322">
        <v>121.08322886363173</v>
      </c>
      <c r="CD68" s="322">
        <v>132.86445310581567</v>
      </c>
      <c r="CE68" s="322">
        <v>112.6719468956497</v>
      </c>
      <c r="CF68" s="322">
        <v>142.61922401595999</v>
      </c>
      <c r="CG68" s="322">
        <v>0</v>
      </c>
      <c r="CH68" s="322">
        <v>130.13540245013226</v>
      </c>
      <c r="CI68" s="322">
        <v>115.01061085051315</v>
      </c>
      <c r="CJ68" s="322">
        <v>148.3717649791985</v>
      </c>
      <c r="CK68" s="322">
        <v>121.72851807806673</v>
      </c>
      <c r="CL68" s="322">
        <v>125.49062963523799</v>
      </c>
      <c r="CM68" s="322">
        <v>108.94645954608797</v>
      </c>
      <c r="CN68" s="322">
        <v>113.65850642783762</v>
      </c>
      <c r="CO68" s="322">
        <v>113.65850642783762</v>
      </c>
      <c r="CP68" s="322">
        <v>0</v>
      </c>
      <c r="CQ68" s="322">
        <v>112.71066665462094</v>
      </c>
      <c r="CR68" s="322">
        <v>112.71066665462094</v>
      </c>
      <c r="CS68" s="322">
        <v>0</v>
      </c>
      <c r="CT68" s="322">
        <v>0</v>
      </c>
      <c r="CU68" s="322">
        <v>105.33123887983994</v>
      </c>
      <c r="CV68" s="322">
        <v>116.00418658806421</v>
      </c>
      <c r="CW68" s="322">
        <v>116.7099515096054</v>
      </c>
      <c r="CX68" s="322">
        <v>0</v>
      </c>
      <c r="CY68" s="322">
        <v>102.4714810073948</v>
      </c>
      <c r="CZ68" s="322">
        <v>104.64564190733688</v>
      </c>
      <c r="DA68" s="322">
        <v>117.98484006913966</v>
      </c>
      <c r="DB68" s="322">
        <v>115.19148017910723</v>
      </c>
      <c r="DC68" s="322">
        <v>128.77221003970021</v>
      </c>
      <c r="DD68" s="322">
        <v>115.3110135451255</v>
      </c>
      <c r="DE68" s="322">
        <v>120.36796828743005</v>
      </c>
      <c r="DF68" s="322">
        <v>123.93448334730952</v>
      </c>
    </row>
    <row r="69" spans="1:110" ht="12.75" hidden="1" customHeight="1" outlineLevel="1" x14ac:dyDescent="0.2">
      <c r="A69" s="322" t="str">
        <f t="shared" si="0"/>
        <v>2012 Q3</v>
      </c>
      <c r="B69" s="322">
        <v>126.25147009888752</v>
      </c>
      <c r="C69" s="322">
        <v>133.07744228833351</v>
      </c>
      <c r="D69" s="322">
        <v>144.27581577794555</v>
      </c>
      <c r="E69" s="322">
        <v>131.13936606069655</v>
      </c>
      <c r="F69" s="322">
        <v>123.68914676579152</v>
      </c>
      <c r="G69" s="322">
        <v>115.83770049701349</v>
      </c>
      <c r="H69" s="322">
        <v>133.09372718245277</v>
      </c>
      <c r="I69" s="322">
        <v>114.44153893930482</v>
      </c>
      <c r="J69" s="322">
        <v>144.11371820457774</v>
      </c>
      <c r="K69" s="322">
        <v>116.01634161638322</v>
      </c>
      <c r="L69" s="322">
        <v>135.98678866762336</v>
      </c>
      <c r="M69" s="322">
        <v>137.55863034250189</v>
      </c>
      <c r="N69" s="322">
        <v>133.40742563403919</v>
      </c>
      <c r="O69" s="322">
        <v>121.94500023875979</v>
      </c>
      <c r="P69" s="322">
        <v>125.77548085151327</v>
      </c>
      <c r="Q69" s="322">
        <v>108.93065266990702</v>
      </c>
      <c r="R69" s="322">
        <v>112.79337669460696</v>
      </c>
      <c r="S69" s="322">
        <v>115.13884912519549</v>
      </c>
      <c r="T69" s="322">
        <v>109.55281748849904</v>
      </c>
      <c r="U69" s="322">
        <v>134.06216207993802</v>
      </c>
      <c r="V69" s="322">
        <v>111.73602111188356</v>
      </c>
      <c r="W69" s="322">
        <v>152.46722438054331</v>
      </c>
      <c r="X69" s="322">
        <v>107.62449566099396</v>
      </c>
      <c r="Y69" s="322">
        <v>111.39658105394867</v>
      </c>
      <c r="Z69" s="322">
        <v>107.30756976759204</v>
      </c>
      <c r="AA69" s="322">
        <v>118.05939916688692</v>
      </c>
      <c r="AB69" s="322">
        <v>112.18487137715472</v>
      </c>
      <c r="AC69" s="322">
        <v>102.74554773382739</v>
      </c>
      <c r="AD69" s="322">
        <v>112.79258259511114</v>
      </c>
      <c r="AE69" s="322">
        <v>118.20638746844841</v>
      </c>
      <c r="AF69" s="322">
        <v>115.30051094094988</v>
      </c>
      <c r="AG69" s="322">
        <v>133.41670234658255</v>
      </c>
      <c r="AH69" s="322">
        <v>115.59841638678134</v>
      </c>
      <c r="AI69" s="322">
        <v>120.68219264906203</v>
      </c>
      <c r="AJ69" s="322">
        <v>124.14789854525998</v>
      </c>
      <c r="AL69" s="322" t="s">
        <v>973</v>
      </c>
      <c r="AM69" s="322">
        <v>131.71347220485629</v>
      </c>
      <c r="AN69" s="322">
        <v>115.29557376321173</v>
      </c>
      <c r="AO69" s="322">
        <v>120.2726812039807</v>
      </c>
      <c r="AP69" s="322">
        <v>0</v>
      </c>
      <c r="AQ69" s="322">
        <v>113.24603086541514</v>
      </c>
      <c r="AR69" s="322">
        <v>107.24634929376884</v>
      </c>
      <c r="AS69" s="322">
        <v>0</v>
      </c>
      <c r="AT69" s="322">
        <v>0</v>
      </c>
      <c r="AU69" s="322">
        <v>0</v>
      </c>
      <c r="AV69" s="322">
        <v>116.01634161638323</v>
      </c>
      <c r="AW69" s="322">
        <v>146.41277422760433</v>
      </c>
      <c r="AX69" s="322">
        <v>166.66666666666669</v>
      </c>
      <c r="AY69" s="322">
        <v>84.170900074396144</v>
      </c>
      <c r="AZ69" s="322">
        <v>0</v>
      </c>
      <c r="BA69" s="322">
        <v>0</v>
      </c>
      <c r="BB69" s="322">
        <v>0</v>
      </c>
      <c r="BC69" s="322">
        <v>109.55281748849904</v>
      </c>
      <c r="BD69" s="322">
        <v>0</v>
      </c>
      <c r="BE69" s="322">
        <v>109.55281748849904</v>
      </c>
      <c r="BF69" s="322">
        <v>146.92986387742013</v>
      </c>
      <c r="BG69" s="322">
        <v>0</v>
      </c>
      <c r="BH69" s="322">
        <v>152.46722438054331</v>
      </c>
      <c r="BI69" s="322">
        <v>107.62449566099396</v>
      </c>
      <c r="BJ69" s="322">
        <v>128.66479168525655</v>
      </c>
      <c r="BK69" s="322">
        <v>105.28064294402017</v>
      </c>
      <c r="BL69" s="322">
        <v>121.64492448507673</v>
      </c>
      <c r="BM69" s="322">
        <v>112.18487137715475</v>
      </c>
      <c r="BN69" s="322">
        <v>103.80548827210377</v>
      </c>
      <c r="BO69" s="322">
        <v>140.4366145260052</v>
      </c>
      <c r="BP69" s="322">
        <v>0</v>
      </c>
      <c r="BQ69" s="322">
        <v>0</v>
      </c>
      <c r="BR69" s="322">
        <v>0</v>
      </c>
      <c r="BS69" s="322">
        <v>0</v>
      </c>
      <c r="BT69" s="322">
        <v>0</v>
      </c>
      <c r="BU69" s="322">
        <v>0</v>
      </c>
      <c r="BW69" s="322" t="s">
        <v>291</v>
      </c>
      <c r="BX69" s="322">
        <v>124.55614033229817</v>
      </c>
      <c r="BY69" s="322">
        <v>136.91607649278268</v>
      </c>
      <c r="BZ69" s="322">
        <v>149.26751801075034</v>
      </c>
      <c r="CA69" s="322">
        <v>131.13936606069655</v>
      </c>
      <c r="CB69" s="322">
        <v>132.45173389136082</v>
      </c>
      <c r="CC69" s="322">
        <v>121.69095384003225</v>
      </c>
      <c r="CD69" s="322">
        <v>133.09372718245277</v>
      </c>
      <c r="CE69" s="322">
        <v>114.44153893930485</v>
      </c>
      <c r="CF69" s="322">
        <v>144.11371820457774</v>
      </c>
      <c r="CG69" s="322">
        <v>0</v>
      </c>
      <c r="CH69" s="322">
        <v>130.13540245013226</v>
      </c>
      <c r="CI69" s="322">
        <v>115.01061085051315</v>
      </c>
      <c r="CJ69" s="322">
        <v>148.3717649791985</v>
      </c>
      <c r="CK69" s="322">
        <v>121.94500023875979</v>
      </c>
      <c r="CL69" s="322">
        <v>125.77548085151327</v>
      </c>
      <c r="CM69" s="322">
        <v>108.93065266990702</v>
      </c>
      <c r="CN69" s="322">
        <v>115.13884912519549</v>
      </c>
      <c r="CO69" s="322">
        <v>115.13884912519549</v>
      </c>
      <c r="CP69" s="322">
        <v>0</v>
      </c>
      <c r="CQ69" s="322">
        <v>111.73602111188356</v>
      </c>
      <c r="CR69" s="322">
        <v>111.73602111188356</v>
      </c>
      <c r="CS69" s="322">
        <v>0</v>
      </c>
      <c r="CT69" s="322">
        <v>0</v>
      </c>
      <c r="CU69" s="322">
        <v>103.11914410881222</v>
      </c>
      <c r="CV69" s="322">
        <v>115.98419701481518</v>
      </c>
      <c r="CW69" s="322">
        <v>116.7099515096054</v>
      </c>
      <c r="CX69" s="322">
        <v>0</v>
      </c>
      <c r="CY69" s="322">
        <v>102.32500268072494</v>
      </c>
      <c r="CZ69" s="322">
        <v>101.71618197295005</v>
      </c>
      <c r="DA69" s="322">
        <v>118.20638746844841</v>
      </c>
      <c r="DB69" s="322">
        <v>115.30051094094988</v>
      </c>
      <c r="DC69" s="322">
        <v>133.41670234658255</v>
      </c>
      <c r="DD69" s="322">
        <v>115.59841638678134</v>
      </c>
      <c r="DE69" s="322">
        <v>120.68219264906203</v>
      </c>
      <c r="DF69" s="322">
        <v>124.14789854525998</v>
      </c>
    </row>
    <row r="70" spans="1:110" ht="12.75" hidden="1" customHeight="1" outlineLevel="1" x14ac:dyDescent="0.2">
      <c r="A70" s="322" t="str">
        <f t="shared" si="0"/>
        <v>2012 Q4</v>
      </c>
      <c r="B70" s="322">
        <v>126.82780912833233</v>
      </c>
      <c r="C70" s="322">
        <v>134.55269137049015</v>
      </c>
      <c r="D70" s="322">
        <v>146.27908949095175</v>
      </c>
      <c r="E70" s="322">
        <v>133.94808966611276</v>
      </c>
      <c r="F70" s="322">
        <v>124.66291241390209</v>
      </c>
      <c r="G70" s="322">
        <v>117.42526238955182</v>
      </c>
      <c r="H70" s="322">
        <v>134.50956762057464</v>
      </c>
      <c r="I70" s="322">
        <v>117.17762144798574</v>
      </c>
      <c r="J70" s="322">
        <v>141.66234953124859</v>
      </c>
      <c r="K70" s="322">
        <v>118.31097092564796</v>
      </c>
      <c r="L70" s="322">
        <v>133.72619578940319</v>
      </c>
      <c r="M70" s="322">
        <v>137.31552673777549</v>
      </c>
      <c r="N70" s="322">
        <v>127.83617027888454</v>
      </c>
      <c r="O70" s="322">
        <v>121.20833356826289</v>
      </c>
      <c r="P70" s="322">
        <v>125.61123624513229</v>
      </c>
      <c r="Q70" s="322">
        <v>106.24913874612254</v>
      </c>
      <c r="R70" s="322">
        <v>112.01208768429092</v>
      </c>
      <c r="S70" s="322">
        <v>113.79207381530368</v>
      </c>
      <c r="T70" s="322">
        <v>109.55281748849904</v>
      </c>
      <c r="U70" s="322">
        <v>136.51865113171124</v>
      </c>
      <c r="V70" s="322">
        <v>112.20874306851086</v>
      </c>
      <c r="W70" s="322">
        <v>156.5742070407303</v>
      </c>
      <c r="X70" s="322">
        <v>107.62449566099396</v>
      </c>
      <c r="Y70" s="322">
        <v>111.00874832937451</v>
      </c>
      <c r="Z70" s="322">
        <v>110.42691207399152</v>
      </c>
      <c r="AA70" s="322">
        <v>111.46042729567213</v>
      </c>
      <c r="AB70" s="322">
        <v>125.05306165181416</v>
      </c>
      <c r="AC70" s="322">
        <v>101.85291440550651</v>
      </c>
      <c r="AD70" s="322">
        <v>112.42078650456912</v>
      </c>
      <c r="AE70" s="322">
        <v>119.50644127654348</v>
      </c>
      <c r="AF70" s="322">
        <v>116.92428697736177</v>
      </c>
      <c r="AG70" s="322">
        <v>136.35015167688724</v>
      </c>
      <c r="AH70" s="322">
        <v>115.5979719582192</v>
      </c>
      <c r="AI70" s="322">
        <v>121.73399134332439</v>
      </c>
      <c r="AJ70" s="322">
        <v>124.86496209039969</v>
      </c>
      <c r="AL70" s="322" t="s">
        <v>974</v>
      </c>
      <c r="AM70" s="322">
        <v>132.50721812467293</v>
      </c>
      <c r="AN70" s="322">
        <v>117.24334694269244</v>
      </c>
      <c r="AO70" s="322">
        <v>122.50913601501904</v>
      </c>
      <c r="AP70" s="322">
        <v>0</v>
      </c>
      <c r="AQ70" s="322">
        <v>115.22086394389956</v>
      </c>
      <c r="AR70" s="322">
        <v>107.50751658445341</v>
      </c>
      <c r="AS70" s="322">
        <v>0</v>
      </c>
      <c r="AT70" s="322">
        <v>0</v>
      </c>
      <c r="AU70" s="322">
        <v>0</v>
      </c>
      <c r="AV70" s="322">
        <v>118.31097092564799</v>
      </c>
      <c r="AW70" s="322">
        <v>142.85348121613936</v>
      </c>
      <c r="AX70" s="322">
        <v>166.66666666666669</v>
      </c>
      <c r="AY70" s="322">
        <v>69.673607448262942</v>
      </c>
      <c r="AZ70" s="322">
        <v>0</v>
      </c>
      <c r="BA70" s="322">
        <v>0</v>
      </c>
      <c r="BB70" s="322">
        <v>0</v>
      </c>
      <c r="BC70" s="322">
        <v>109.55281748849904</v>
      </c>
      <c r="BD70" s="322">
        <v>0</v>
      </c>
      <c r="BE70" s="322">
        <v>109.55281748849904</v>
      </c>
      <c r="BF70" s="322">
        <v>150.52969980013359</v>
      </c>
      <c r="BG70" s="322">
        <v>0</v>
      </c>
      <c r="BH70" s="322">
        <v>156.5742070407303</v>
      </c>
      <c r="BI70" s="322">
        <v>107.62449566099396</v>
      </c>
      <c r="BJ70" s="322">
        <v>128.70558248480944</v>
      </c>
      <c r="BK70" s="322">
        <v>109.10641610336414</v>
      </c>
      <c r="BL70" s="322">
        <v>102.45437309127207</v>
      </c>
      <c r="BM70" s="322">
        <v>125.05306165181418</v>
      </c>
      <c r="BN70" s="322">
        <v>103.80548827210377</v>
      </c>
      <c r="BO70" s="322">
        <v>139.94732874392741</v>
      </c>
      <c r="BP70" s="322">
        <v>0</v>
      </c>
      <c r="BQ70" s="322">
        <v>0</v>
      </c>
      <c r="BR70" s="322">
        <v>0</v>
      </c>
      <c r="BS70" s="322">
        <v>0</v>
      </c>
      <c r="BT70" s="322">
        <v>0</v>
      </c>
      <c r="BU70" s="322">
        <v>0</v>
      </c>
      <c r="BW70" s="322" t="s">
        <v>292</v>
      </c>
      <c r="BX70" s="322">
        <v>125.0649992755844</v>
      </c>
      <c r="BY70" s="322">
        <v>138.28932014396605</v>
      </c>
      <c r="BZ70" s="322">
        <v>151.22229928190032</v>
      </c>
      <c r="CA70" s="322">
        <v>133.94808966611276</v>
      </c>
      <c r="CB70" s="322">
        <v>132.58552604296887</v>
      </c>
      <c r="CC70" s="322">
        <v>124.18218308986944</v>
      </c>
      <c r="CD70" s="322">
        <v>134.50956762057464</v>
      </c>
      <c r="CE70" s="322">
        <v>117.17762144798577</v>
      </c>
      <c r="CF70" s="322">
        <v>141.66234953124859</v>
      </c>
      <c r="CG70" s="322">
        <v>0</v>
      </c>
      <c r="CH70" s="322">
        <v>128.60368033588972</v>
      </c>
      <c r="CI70" s="322">
        <v>114.57919138837546</v>
      </c>
      <c r="CJ70" s="322">
        <v>145.51337876361501</v>
      </c>
      <c r="CK70" s="322">
        <v>121.20833356826289</v>
      </c>
      <c r="CL70" s="322">
        <v>125.61123624513229</v>
      </c>
      <c r="CM70" s="322">
        <v>106.24913874612254</v>
      </c>
      <c r="CN70" s="322">
        <v>113.79207381530368</v>
      </c>
      <c r="CO70" s="322">
        <v>113.79207381530368</v>
      </c>
      <c r="CP70" s="322">
        <v>0</v>
      </c>
      <c r="CQ70" s="322">
        <v>112.20874306851086</v>
      </c>
      <c r="CR70" s="322">
        <v>112.20874306851086</v>
      </c>
      <c r="CS70" s="322">
        <v>0</v>
      </c>
      <c r="CT70" s="322">
        <v>0</v>
      </c>
      <c r="CU70" s="322">
        <v>102.52585267922714</v>
      </c>
      <c r="CV70" s="322">
        <v>116.07953415454772</v>
      </c>
      <c r="CW70" s="322">
        <v>114.8499442196842</v>
      </c>
      <c r="CX70" s="322">
        <v>0</v>
      </c>
      <c r="CY70" s="322">
        <v>101.0782055885856</v>
      </c>
      <c r="CZ70" s="322">
        <v>101.39146160912102</v>
      </c>
      <c r="DA70" s="322">
        <v>119.50644127654348</v>
      </c>
      <c r="DB70" s="322">
        <v>116.92428697736177</v>
      </c>
      <c r="DC70" s="322">
        <v>136.35015167688724</v>
      </c>
      <c r="DD70" s="322">
        <v>115.5979719582192</v>
      </c>
      <c r="DE70" s="322">
        <v>121.73399134332439</v>
      </c>
      <c r="DF70" s="322">
        <v>124.86496209039969</v>
      </c>
    </row>
    <row r="71" spans="1:110" ht="12.75" hidden="1" customHeight="1" outlineLevel="1" x14ac:dyDescent="0.2">
      <c r="A71" s="322" t="str">
        <f t="shared" ref="A71:A114" si="1">AL71</f>
        <v>2013 Q1</v>
      </c>
      <c r="B71" s="322">
        <v>127.29880542895597</v>
      </c>
      <c r="C71" s="322">
        <v>135.52772382917937</v>
      </c>
      <c r="D71" s="322">
        <v>146.74383664335065</v>
      </c>
      <c r="E71" s="322">
        <v>136.04846724964898</v>
      </c>
      <c r="F71" s="322">
        <v>125.15377743781742</v>
      </c>
      <c r="G71" s="322">
        <v>116.60530490690545</v>
      </c>
      <c r="H71" s="322">
        <v>136.23227858568333</v>
      </c>
      <c r="I71" s="322">
        <v>118.55211264906212</v>
      </c>
      <c r="J71" s="322">
        <v>142.88787770858167</v>
      </c>
      <c r="K71" s="322">
        <v>118.88027311442677</v>
      </c>
      <c r="L71" s="322">
        <v>134.38944475685253</v>
      </c>
      <c r="M71" s="322">
        <v>137.65282305480071</v>
      </c>
      <c r="N71" s="322">
        <v>129.03430149983285</v>
      </c>
      <c r="O71" s="322">
        <v>121.42388420368928</v>
      </c>
      <c r="P71" s="322">
        <v>125.89022936399471</v>
      </c>
      <c r="Q71" s="322">
        <v>106.24913874612254</v>
      </c>
      <c r="R71" s="322">
        <v>112.16295919269088</v>
      </c>
      <c r="S71" s="322">
        <v>114.05214405793645</v>
      </c>
      <c r="T71" s="322">
        <v>109.55281748849904</v>
      </c>
      <c r="U71" s="322">
        <v>134.8811048554343</v>
      </c>
      <c r="V71" s="322">
        <v>112.09860297892892</v>
      </c>
      <c r="W71" s="322">
        <v>153.70161945691461</v>
      </c>
      <c r="X71" s="322">
        <v>107.62449566099396</v>
      </c>
      <c r="Y71" s="322">
        <v>110.84952479672813</v>
      </c>
      <c r="Z71" s="322">
        <v>110.34168888302827</v>
      </c>
      <c r="AA71" s="322">
        <v>111.46042729567213</v>
      </c>
      <c r="AB71" s="322">
        <v>126.21237138257538</v>
      </c>
      <c r="AC71" s="322">
        <v>101.85291440550651</v>
      </c>
      <c r="AD71" s="322">
        <v>112.15025324824894</v>
      </c>
      <c r="AE71" s="322">
        <v>120.717406335253</v>
      </c>
      <c r="AF71" s="322">
        <v>118.06842679869291</v>
      </c>
      <c r="AG71" s="322">
        <v>136.24105673509186</v>
      </c>
      <c r="AH71" s="322">
        <v>115.71772314224246</v>
      </c>
      <c r="AI71" s="322">
        <v>123.32721909188936</v>
      </c>
      <c r="AJ71" s="322">
        <v>125.84479975818655</v>
      </c>
      <c r="AL71" s="322" t="s">
        <v>975</v>
      </c>
      <c r="AM71" s="322">
        <v>132.45407356908694</v>
      </c>
      <c r="AN71" s="322">
        <v>117.50005223375544</v>
      </c>
      <c r="AO71" s="322">
        <v>123.03532569279254</v>
      </c>
      <c r="AP71" s="322">
        <v>0</v>
      </c>
      <c r="AQ71" s="322">
        <v>115.22086394389956</v>
      </c>
      <c r="AR71" s="322">
        <v>107.39035223884771</v>
      </c>
      <c r="AS71" s="322">
        <v>0</v>
      </c>
      <c r="AT71" s="322">
        <v>0</v>
      </c>
      <c r="AU71" s="322">
        <v>0</v>
      </c>
      <c r="AV71" s="322">
        <v>118.8802731144268</v>
      </c>
      <c r="AW71" s="322">
        <v>145.33078529992824</v>
      </c>
      <c r="AX71" s="322">
        <v>166.66666666666669</v>
      </c>
      <c r="AY71" s="322">
        <v>79.763870349046258</v>
      </c>
      <c r="AZ71" s="322">
        <v>0</v>
      </c>
      <c r="BA71" s="322">
        <v>0</v>
      </c>
      <c r="BB71" s="322">
        <v>0</v>
      </c>
      <c r="BC71" s="322">
        <v>109.55281748849904</v>
      </c>
      <c r="BD71" s="322">
        <v>0</v>
      </c>
      <c r="BE71" s="322">
        <v>109.55281748849904</v>
      </c>
      <c r="BF71" s="322">
        <v>148.01183088493113</v>
      </c>
      <c r="BG71" s="322">
        <v>0</v>
      </c>
      <c r="BH71" s="322">
        <v>153.70161945691461</v>
      </c>
      <c r="BI71" s="322">
        <v>107.62449566099396</v>
      </c>
      <c r="BJ71" s="322">
        <v>128.91090837239017</v>
      </c>
      <c r="BK71" s="322">
        <v>109.10641610336414</v>
      </c>
      <c r="BL71" s="322">
        <v>102.45437309127207</v>
      </c>
      <c r="BM71" s="322">
        <v>126.21237138257541</v>
      </c>
      <c r="BN71" s="322">
        <v>103.80548827210377</v>
      </c>
      <c r="BO71" s="322">
        <v>140.10357248727959</v>
      </c>
      <c r="BP71" s="322">
        <v>0</v>
      </c>
      <c r="BQ71" s="322">
        <v>0</v>
      </c>
      <c r="BR71" s="322">
        <v>0</v>
      </c>
      <c r="BS71" s="322">
        <v>0</v>
      </c>
      <c r="BT71" s="322">
        <v>0</v>
      </c>
      <c r="BU71" s="322">
        <v>0</v>
      </c>
      <c r="BW71" s="322" t="s">
        <v>293</v>
      </c>
      <c r="BX71" s="322">
        <v>125.69868163494222</v>
      </c>
      <c r="BY71" s="322">
        <v>139.4194204028552</v>
      </c>
      <c r="BZ71" s="322">
        <v>151.67426882018569</v>
      </c>
      <c r="CA71" s="322">
        <v>136.04846724964898</v>
      </c>
      <c r="CB71" s="322">
        <v>133.48826503055412</v>
      </c>
      <c r="CC71" s="322">
        <v>122.88341544319667</v>
      </c>
      <c r="CD71" s="322">
        <v>136.23227858568333</v>
      </c>
      <c r="CE71" s="322">
        <v>118.55211264906214</v>
      </c>
      <c r="CF71" s="322">
        <v>142.88787770858167</v>
      </c>
      <c r="CG71" s="322">
        <v>0</v>
      </c>
      <c r="CH71" s="322">
        <v>128.24882535101227</v>
      </c>
      <c r="CI71" s="322">
        <v>115.1777682619509</v>
      </c>
      <c r="CJ71" s="322">
        <v>144.00894569014122</v>
      </c>
      <c r="CK71" s="322">
        <v>121.42388420368928</v>
      </c>
      <c r="CL71" s="322">
        <v>125.89022936399471</v>
      </c>
      <c r="CM71" s="322">
        <v>106.24913874612254</v>
      </c>
      <c r="CN71" s="322">
        <v>114.05214405793645</v>
      </c>
      <c r="CO71" s="322">
        <v>114.05214405793645</v>
      </c>
      <c r="CP71" s="322">
        <v>0</v>
      </c>
      <c r="CQ71" s="322">
        <v>112.09860297892892</v>
      </c>
      <c r="CR71" s="322">
        <v>112.09860297892892</v>
      </c>
      <c r="CS71" s="322">
        <v>0</v>
      </c>
      <c r="CT71" s="322">
        <v>0</v>
      </c>
      <c r="CU71" s="322">
        <v>102.19188406709671</v>
      </c>
      <c r="CV71" s="322">
        <v>115.62949766484684</v>
      </c>
      <c r="CW71" s="322">
        <v>114.8499442196842</v>
      </c>
      <c r="CX71" s="322">
        <v>0</v>
      </c>
      <c r="CY71" s="322">
        <v>101.0782055885856</v>
      </c>
      <c r="CZ71" s="322">
        <v>100.94992750037413</v>
      </c>
      <c r="DA71" s="322">
        <v>120.717406335253</v>
      </c>
      <c r="DB71" s="322">
        <v>118.06842679869291</v>
      </c>
      <c r="DC71" s="322">
        <v>136.24105673509186</v>
      </c>
      <c r="DD71" s="322">
        <v>115.71772314224246</v>
      </c>
      <c r="DE71" s="322">
        <v>123.32721909188936</v>
      </c>
      <c r="DF71" s="322">
        <v>125.84479975818655</v>
      </c>
    </row>
    <row r="72" spans="1:110" ht="12.75" hidden="1" customHeight="1" outlineLevel="1" x14ac:dyDescent="0.2">
      <c r="A72" s="322" t="str">
        <f t="shared" si="1"/>
        <v>2013 Q2</v>
      </c>
      <c r="B72" s="322">
        <v>128.17086683907618</v>
      </c>
      <c r="C72" s="322">
        <v>136.51699666297716</v>
      </c>
      <c r="D72" s="322">
        <v>147.16005848597405</v>
      </c>
      <c r="E72" s="322">
        <v>137.7846495133241</v>
      </c>
      <c r="F72" s="322">
        <v>126.72176502598354</v>
      </c>
      <c r="G72" s="322">
        <v>120.90163573971078</v>
      </c>
      <c r="H72" s="322">
        <v>136.94764428329856</v>
      </c>
      <c r="I72" s="322">
        <v>119.14830422024014</v>
      </c>
      <c r="J72" s="322">
        <v>142.83217691678828</v>
      </c>
      <c r="K72" s="322">
        <v>118.95827159536866</v>
      </c>
      <c r="L72" s="322">
        <v>136.05529107603803</v>
      </c>
      <c r="M72" s="322">
        <v>138.347607873257</v>
      </c>
      <c r="N72" s="322">
        <v>132.29364173023635</v>
      </c>
      <c r="O72" s="322">
        <v>121.47811341845791</v>
      </c>
      <c r="P72" s="322">
        <v>125.92856888015535</v>
      </c>
      <c r="Q72" s="322">
        <v>106.35735441359897</v>
      </c>
      <c r="R72" s="322">
        <v>112.51813518192981</v>
      </c>
      <c r="S72" s="322">
        <v>114.66439157026211</v>
      </c>
      <c r="T72" s="322">
        <v>109.55281748849904</v>
      </c>
      <c r="U72" s="322">
        <v>136.98191141777653</v>
      </c>
      <c r="V72" s="322">
        <v>112.68453121400906</v>
      </c>
      <c r="W72" s="322">
        <v>157.09449400489291</v>
      </c>
      <c r="X72" s="322">
        <v>107.62449566099396</v>
      </c>
      <c r="Y72" s="322">
        <v>111.35732970218943</v>
      </c>
      <c r="Z72" s="322">
        <v>110.55775606831153</v>
      </c>
      <c r="AA72" s="322">
        <v>111.56724472581402</v>
      </c>
      <c r="AB72" s="322">
        <v>126.43303177636663</v>
      </c>
      <c r="AC72" s="322">
        <v>101.85291440550651</v>
      </c>
      <c r="AD72" s="322">
        <v>112.83781214321539</v>
      </c>
      <c r="AE72" s="322">
        <v>120.75692061272711</v>
      </c>
      <c r="AF72" s="322">
        <v>117.60375026099496</v>
      </c>
      <c r="AG72" s="322">
        <v>127.8945887178355</v>
      </c>
      <c r="AH72" s="322">
        <v>116.85682844299498</v>
      </c>
      <c r="AI72" s="322">
        <v>123.71936944447727</v>
      </c>
      <c r="AJ72" s="322">
        <v>127.36944355622452</v>
      </c>
      <c r="AL72" s="322" t="s">
        <v>976</v>
      </c>
      <c r="AM72" s="322">
        <v>134.08884191726008</v>
      </c>
      <c r="AN72" s="322">
        <v>118.64573602429294</v>
      </c>
      <c r="AO72" s="322">
        <v>126.19765939602713</v>
      </c>
      <c r="AP72" s="322">
        <v>0</v>
      </c>
      <c r="AQ72" s="322">
        <v>115.41053515528726</v>
      </c>
      <c r="AR72" s="322">
        <v>108.51802158871718</v>
      </c>
      <c r="AS72" s="322">
        <v>0</v>
      </c>
      <c r="AT72" s="322">
        <v>0</v>
      </c>
      <c r="AU72" s="322">
        <v>0</v>
      </c>
      <c r="AV72" s="322">
        <v>118.95827159536869</v>
      </c>
      <c r="AW72" s="322">
        <v>148.40714566201896</v>
      </c>
      <c r="AX72" s="322">
        <v>166.66666666666669</v>
      </c>
      <c r="AY72" s="322">
        <v>92.294138649241646</v>
      </c>
      <c r="AZ72" s="322">
        <v>0</v>
      </c>
      <c r="BA72" s="322">
        <v>0</v>
      </c>
      <c r="BB72" s="322">
        <v>0</v>
      </c>
      <c r="BC72" s="322">
        <v>109.55281748849904</v>
      </c>
      <c r="BD72" s="322">
        <v>0</v>
      </c>
      <c r="BE72" s="322">
        <v>109.55281748849904</v>
      </c>
      <c r="BF72" s="322">
        <v>150.98573963732801</v>
      </c>
      <c r="BG72" s="322">
        <v>0</v>
      </c>
      <c r="BH72" s="322">
        <v>157.09449400489291</v>
      </c>
      <c r="BI72" s="322">
        <v>107.62449566099396</v>
      </c>
      <c r="BJ72" s="322">
        <v>128.93142629863812</v>
      </c>
      <c r="BK72" s="322">
        <v>109.10641610336414</v>
      </c>
      <c r="BL72" s="322">
        <v>102.45437309127207</v>
      </c>
      <c r="BM72" s="322">
        <v>126.43303177636666</v>
      </c>
      <c r="BN72" s="322">
        <v>103.80548827210377</v>
      </c>
      <c r="BO72" s="322">
        <v>140.10357248727959</v>
      </c>
      <c r="BP72" s="322">
        <v>0</v>
      </c>
      <c r="BQ72" s="322">
        <v>0</v>
      </c>
      <c r="BR72" s="322">
        <v>0</v>
      </c>
      <c r="BS72" s="322">
        <v>0</v>
      </c>
      <c r="BT72" s="322">
        <v>0</v>
      </c>
      <c r="BU72" s="322">
        <v>0</v>
      </c>
      <c r="BW72" s="322" t="s">
        <v>294</v>
      </c>
      <c r="BX72" s="322">
        <v>126.3340093803404</v>
      </c>
      <c r="BY72" s="322">
        <v>140.37492825590064</v>
      </c>
      <c r="BZ72" s="322">
        <v>151.51940805424792</v>
      </c>
      <c r="CA72" s="322">
        <v>137.7846495133241</v>
      </c>
      <c r="CB72" s="322">
        <v>136.21276734606181</v>
      </c>
      <c r="CC72" s="322">
        <v>129.33854271897417</v>
      </c>
      <c r="CD72" s="322">
        <v>136.94764428329856</v>
      </c>
      <c r="CE72" s="322">
        <v>119.14830422024015</v>
      </c>
      <c r="CF72" s="322">
        <v>142.83217691678828</v>
      </c>
      <c r="CG72" s="322">
        <v>0</v>
      </c>
      <c r="CH72" s="322">
        <v>129.12304747479189</v>
      </c>
      <c r="CI72" s="322">
        <v>116.41075570784743</v>
      </c>
      <c r="CJ72" s="322">
        <v>144.45059494613037</v>
      </c>
      <c r="CK72" s="322">
        <v>121.47811341845791</v>
      </c>
      <c r="CL72" s="322">
        <v>125.92856888015535</v>
      </c>
      <c r="CM72" s="322">
        <v>106.35735441359897</v>
      </c>
      <c r="CN72" s="322">
        <v>114.66439157026211</v>
      </c>
      <c r="CO72" s="322">
        <v>114.66439157026211</v>
      </c>
      <c r="CP72" s="322">
        <v>0</v>
      </c>
      <c r="CQ72" s="322">
        <v>112.68453121400906</v>
      </c>
      <c r="CR72" s="322">
        <v>112.68453121400906</v>
      </c>
      <c r="CS72" s="322">
        <v>0</v>
      </c>
      <c r="CT72" s="322">
        <v>0</v>
      </c>
      <c r="CU72" s="322">
        <v>102.93326773359716</v>
      </c>
      <c r="CV72" s="322">
        <v>116.77047955610642</v>
      </c>
      <c r="CW72" s="322">
        <v>114.99696343842608</v>
      </c>
      <c r="CX72" s="322">
        <v>0</v>
      </c>
      <c r="CY72" s="322">
        <v>101.0782055885856</v>
      </c>
      <c r="CZ72" s="322">
        <v>101.91297724237101</v>
      </c>
      <c r="DA72" s="322">
        <v>120.75692061272711</v>
      </c>
      <c r="DB72" s="322">
        <v>117.60375026099496</v>
      </c>
      <c r="DC72" s="322">
        <v>127.8945887178355</v>
      </c>
      <c r="DD72" s="322">
        <v>116.85682844299498</v>
      </c>
      <c r="DE72" s="322">
        <v>123.71936944447727</v>
      </c>
      <c r="DF72" s="322">
        <v>127.36944355622452</v>
      </c>
    </row>
    <row r="73" spans="1:110" ht="12.75" hidden="1" customHeight="1" outlineLevel="1" x14ac:dyDescent="0.2">
      <c r="A73" s="322" t="str">
        <f t="shared" si="1"/>
        <v>2013 Q3</v>
      </c>
      <c r="B73" s="322">
        <v>128.69971288493716</v>
      </c>
      <c r="C73" s="322">
        <v>136.35650037368438</v>
      </c>
      <c r="D73" s="322">
        <v>145.43430881674144</v>
      </c>
      <c r="E73" s="322">
        <v>137.6050273575751</v>
      </c>
      <c r="F73" s="322">
        <v>128.02809742260283</v>
      </c>
      <c r="G73" s="322">
        <v>120.44421463001616</v>
      </c>
      <c r="H73" s="322">
        <v>138.97513296080299</v>
      </c>
      <c r="I73" s="322">
        <v>120.60562036548004</v>
      </c>
      <c r="J73" s="322">
        <v>142.84713475153561</v>
      </c>
      <c r="K73" s="322">
        <v>119.03627007631053</v>
      </c>
      <c r="L73" s="322">
        <v>136.52461489638702</v>
      </c>
      <c r="M73" s="322">
        <v>139.34802505507204</v>
      </c>
      <c r="N73" s="322">
        <v>131.89145119526501</v>
      </c>
      <c r="O73" s="322">
        <v>121.57798971342282</v>
      </c>
      <c r="P73" s="322">
        <v>126.07283118289521</v>
      </c>
      <c r="Q73" s="322">
        <v>106.30642589037643</v>
      </c>
      <c r="R73" s="322">
        <v>113.33505191271188</v>
      </c>
      <c r="S73" s="322">
        <v>116.07258145739461</v>
      </c>
      <c r="T73" s="322">
        <v>109.55281748849904</v>
      </c>
      <c r="U73" s="322">
        <v>138.59117321499886</v>
      </c>
      <c r="V73" s="322">
        <v>111.1027102938141</v>
      </c>
      <c r="W73" s="322">
        <v>161.02875962076564</v>
      </c>
      <c r="X73" s="322">
        <v>107.62449566099396</v>
      </c>
      <c r="Y73" s="322">
        <v>112.01271021874864</v>
      </c>
      <c r="Z73" s="322">
        <v>113.67446214208087</v>
      </c>
      <c r="AA73" s="322">
        <v>113.6766022189765</v>
      </c>
      <c r="AB73" s="322">
        <v>125.63890921658398</v>
      </c>
      <c r="AC73" s="322">
        <v>103.04376129293915</v>
      </c>
      <c r="AD73" s="322">
        <v>113.17002037569327</v>
      </c>
      <c r="AE73" s="322">
        <v>122.26746355250515</v>
      </c>
      <c r="AF73" s="322">
        <v>119.43595359584461</v>
      </c>
      <c r="AG73" s="322">
        <v>140.3586984994084</v>
      </c>
      <c r="AH73" s="322">
        <v>117.27922403019929</v>
      </c>
      <c r="AI73" s="322">
        <v>123.98155471749249</v>
      </c>
      <c r="AJ73" s="322">
        <v>129.79743083541476</v>
      </c>
      <c r="AL73" s="322" t="s">
        <v>977</v>
      </c>
      <c r="AM73" s="322">
        <v>134.49213371508773</v>
      </c>
      <c r="AN73" s="322">
        <v>118.98855359849181</v>
      </c>
      <c r="AO73" s="322">
        <v>125.05666403931532</v>
      </c>
      <c r="AP73" s="322">
        <v>0</v>
      </c>
      <c r="AQ73" s="322">
        <v>116.49308174668427</v>
      </c>
      <c r="AR73" s="322">
        <v>110.82259438204886</v>
      </c>
      <c r="AS73" s="322">
        <v>0</v>
      </c>
      <c r="AT73" s="322">
        <v>0</v>
      </c>
      <c r="AU73" s="322">
        <v>0</v>
      </c>
      <c r="AV73" s="322">
        <v>119.03627007631054</v>
      </c>
      <c r="AW73" s="322">
        <v>145.1053638128441</v>
      </c>
      <c r="AX73" s="322">
        <v>166.66666666666669</v>
      </c>
      <c r="AY73" s="322">
        <v>78.84571012679136</v>
      </c>
      <c r="AZ73" s="322">
        <v>0</v>
      </c>
      <c r="BA73" s="322">
        <v>0</v>
      </c>
      <c r="BB73" s="322">
        <v>0</v>
      </c>
      <c r="BC73" s="322">
        <v>109.55281748849904</v>
      </c>
      <c r="BD73" s="322">
        <v>0</v>
      </c>
      <c r="BE73" s="322">
        <v>109.55281748849904</v>
      </c>
      <c r="BF73" s="322">
        <v>154.43418631104009</v>
      </c>
      <c r="BG73" s="322">
        <v>0</v>
      </c>
      <c r="BH73" s="322">
        <v>161.02875962076564</v>
      </c>
      <c r="BI73" s="322">
        <v>107.62449566099396</v>
      </c>
      <c r="BJ73" s="322">
        <v>129.17217871015436</v>
      </c>
      <c r="BK73" s="322">
        <v>112.80836923810105</v>
      </c>
      <c r="BL73" s="322">
        <v>102.45437309127207</v>
      </c>
      <c r="BM73" s="322">
        <v>125.63890921658401</v>
      </c>
      <c r="BN73" s="322">
        <v>103.80548827210377</v>
      </c>
      <c r="BO73" s="322">
        <v>140.1074582962367</v>
      </c>
      <c r="BP73" s="322">
        <v>0</v>
      </c>
      <c r="BQ73" s="322">
        <v>0</v>
      </c>
      <c r="BR73" s="322">
        <v>0</v>
      </c>
      <c r="BS73" s="322">
        <v>0</v>
      </c>
      <c r="BT73" s="322">
        <v>0</v>
      </c>
      <c r="BU73" s="322">
        <v>0</v>
      </c>
      <c r="BW73" s="322" t="s">
        <v>295</v>
      </c>
      <c r="BX73" s="322">
        <v>126.90182572498247</v>
      </c>
      <c r="BY73" s="322">
        <v>140.10577984103162</v>
      </c>
      <c r="BZ73" s="322">
        <v>149.67205262563178</v>
      </c>
      <c r="CA73" s="322">
        <v>137.6050273575751</v>
      </c>
      <c r="CB73" s="322">
        <v>137.70687345259989</v>
      </c>
      <c r="CC73" s="322">
        <v>126.99938616815587</v>
      </c>
      <c r="CD73" s="322">
        <v>138.97513296080299</v>
      </c>
      <c r="CE73" s="322">
        <v>120.60562036548006</v>
      </c>
      <c r="CF73" s="322">
        <v>142.84713475153561</v>
      </c>
      <c r="CG73" s="322">
        <v>0</v>
      </c>
      <c r="CH73" s="322">
        <v>131.70883267065375</v>
      </c>
      <c r="CI73" s="322">
        <v>118.18612815852606</v>
      </c>
      <c r="CJ73" s="322">
        <v>148.01351629107529</v>
      </c>
      <c r="CK73" s="322">
        <v>121.57798971342282</v>
      </c>
      <c r="CL73" s="322">
        <v>126.07283118289521</v>
      </c>
      <c r="CM73" s="322">
        <v>106.30642589037643</v>
      </c>
      <c r="CN73" s="322">
        <v>116.07258145739461</v>
      </c>
      <c r="CO73" s="322">
        <v>116.07258145739461</v>
      </c>
      <c r="CP73" s="322">
        <v>0</v>
      </c>
      <c r="CQ73" s="322">
        <v>111.1027102938141</v>
      </c>
      <c r="CR73" s="322">
        <v>111.1027102938141</v>
      </c>
      <c r="CS73" s="322">
        <v>0</v>
      </c>
      <c r="CT73" s="322">
        <v>0</v>
      </c>
      <c r="CU73" s="322">
        <v>103.78739831572207</v>
      </c>
      <c r="CV73" s="322">
        <v>117.38192962532014</v>
      </c>
      <c r="CW73" s="322">
        <v>117.90019833445528</v>
      </c>
      <c r="CX73" s="322">
        <v>0</v>
      </c>
      <c r="CY73" s="322">
        <v>102.74153630829682</v>
      </c>
      <c r="CZ73" s="322">
        <v>102.37673758364568</v>
      </c>
      <c r="DA73" s="322">
        <v>122.26746355250515</v>
      </c>
      <c r="DB73" s="322">
        <v>119.43595359584461</v>
      </c>
      <c r="DC73" s="322">
        <v>140.3586984994084</v>
      </c>
      <c r="DD73" s="322">
        <v>117.27922403019929</v>
      </c>
      <c r="DE73" s="322">
        <v>123.98155471749249</v>
      </c>
      <c r="DF73" s="322">
        <v>129.79743083541476</v>
      </c>
    </row>
    <row r="74" spans="1:110" ht="12.75" hidden="1" customHeight="1" outlineLevel="1" x14ac:dyDescent="0.2">
      <c r="A74" s="322" t="str">
        <f t="shared" si="1"/>
        <v>2013 Q4</v>
      </c>
      <c r="B74" s="322">
        <v>128.04757987554387</v>
      </c>
      <c r="C74" s="322">
        <v>135.99011092663639</v>
      </c>
      <c r="D74" s="322">
        <v>145.49729583120845</v>
      </c>
      <c r="E74" s="322">
        <v>137.6098592029401</v>
      </c>
      <c r="F74" s="322">
        <v>127.48556655823764</v>
      </c>
      <c r="G74" s="322">
        <v>119.14416042549743</v>
      </c>
      <c r="H74" s="322">
        <v>137.53114634232602</v>
      </c>
      <c r="I74" s="322">
        <v>120.38071448571189</v>
      </c>
      <c r="J74" s="322">
        <v>142.85052936746644</v>
      </c>
      <c r="K74" s="322">
        <v>114.33267851590483</v>
      </c>
      <c r="L74" s="322">
        <v>135.29666558478917</v>
      </c>
      <c r="M74" s="322">
        <v>138.41759608822008</v>
      </c>
      <c r="N74" s="322">
        <v>130.17527651641691</v>
      </c>
      <c r="O74" s="322">
        <v>121.20671726186899</v>
      </c>
      <c r="P74" s="322">
        <v>125.68353610519327</v>
      </c>
      <c r="Q74" s="322">
        <v>105.99638667415442</v>
      </c>
      <c r="R74" s="322">
        <v>114.33039594133615</v>
      </c>
      <c r="S74" s="322">
        <v>117.78834188010568</v>
      </c>
      <c r="T74" s="322">
        <v>109.55281748849904</v>
      </c>
      <c r="U74" s="322">
        <v>138.04152934918486</v>
      </c>
      <c r="V74" s="322">
        <v>111.19828459845206</v>
      </c>
      <c r="W74" s="322">
        <v>159.97741970047508</v>
      </c>
      <c r="X74" s="322">
        <v>107.62449566099396</v>
      </c>
      <c r="Y74" s="322">
        <v>111.50119119973954</v>
      </c>
      <c r="Z74" s="322">
        <v>113.97991952024996</v>
      </c>
      <c r="AA74" s="322">
        <v>99.333027658855158</v>
      </c>
      <c r="AB74" s="322">
        <v>126.43303177636663</v>
      </c>
      <c r="AC74" s="322">
        <v>103.04376129293915</v>
      </c>
      <c r="AD74" s="322">
        <v>113.86744203495317</v>
      </c>
      <c r="AE74" s="322">
        <v>120.74884810254274</v>
      </c>
      <c r="AF74" s="322">
        <v>117.81249122949154</v>
      </c>
      <c r="AG74" s="322">
        <v>138.40301644461275</v>
      </c>
      <c r="AH74" s="322">
        <v>116.08581159377576</v>
      </c>
      <c r="AI74" s="322">
        <v>123.13729067882177</v>
      </c>
      <c r="AJ74" s="322">
        <v>127.2651774718057</v>
      </c>
      <c r="AL74" s="322" t="s">
        <v>978</v>
      </c>
      <c r="AM74" s="322">
        <v>134.42451787677388</v>
      </c>
      <c r="AN74" s="322">
        <v>119.47185838270128</v>
      </c>
      <c r="AO74" s="322">
        <v>127.3063661605263</v>
      </c>
      <c r="AP74" s="322">
        <v>0</v>
      </c>
      <c r="AQ74" s="322">
        <v>118.62833353246549</v>
      </c>
      <c r="AR74" s="322">
        <v>109.38955485436136</v>
      </c>
      <c r="AS74" s="322">
        <v>0</v>
      </c>
      <c r="AT74" s="322">
        <v>0</v>
      </c>
      <c r="AU74" s="322">
        <v>0</v>
      </c>
      <c r="AV74" s="322">
        <v>114.33267851590485</v>
      </c>
      <c r="AW74" s="322">
        <v>143.18158236027679</v>
      </c>
      <c r="AX74" s="322">
        <v>166.66666666666669</v>
      </c>
      <c r="AY74" s="322">
        <v>71.009990342901787</v>
      </c>
      <c r="AZ74" s="322">
        <v>0</v>
      </c>
      <c r="BA74" s="322">
        <v>0</v>
      </c>
      <c r="BB74" s="322">
        <v>0</v>
      </c>
      <c r="BC74" s="322">
        <v>109.55281748849904</v>
      </c>
      <c r="BD74" s="322">
        <v>0</v>
      </c>
      <c r="BE74" s="322">
        <v>109.55281748849904</v>
      </c>
      <c r="BF74" s="322">
        <v>153.51267007267535</v>
      </c>
      <c r="BG74" s="322">
        <v>0</v>
      </c>
      <c r="BH74" s="322">
        <v>159.97741970047508</v>
      </c>
      <c r="BI74" s="322">
        <v>107.62449566099396</v>
      </c>
      <c r="BJ74" s="322">
        <v>130.83260782738927</v>
      </c>
      <c r="BK74" s="322">
        <v>113.00860059176831</v>
      </c>
      <c r="BL74" s="322">
        <v>102.45437309127207</v>
      </c>
      <c r="BM74" s="322">
        <v>126.43303177636666</v>
      </c>
      <c r="BN74" s="322">
        <v>103.80548827210377</v>
      </c>
      <c r="BO74" s="322">
        <v>142.62217542119674</v>
      </c>
      <c r="BP74" s="322">
        <v>0</v>
      </c>
      <c r="BQ74" s="322">
        <v>0</v>
      </c>
      <c r="BR74" s="322">
        <v>0</v>
      </c>
      <c r="BS74" s="322">
        <v>0</v>
      </c>
      <c r="BT74" s="322">
        <v>0</v>
      </c>
      <c r="BU74" s="322">
        <v>0</v>
      </c>
      <c r="BW74" s="322" t="s">
        <v>296</v>
      </c>
      <c r="BX74" s="322">
        <v>126.06826668535564</v>
      </c>
      <c r="BY74" s="322">
        <v>139.55596392590351</v>
      </c>
      <c r="BZ74" s="322">
        <v>149.2802894220718</v>
      </c>
      <c r="CA74" s="322">
        <v>137.6098592029401</v>
      </c>
      <c r="CB74" s="322">
        <v>134.91747450795228</v>
      </c>
      <c r="CC74" s="322">
        <v>125.78993433443955</v>
      </c>
      <c r="CD74" s="322">
        <v>137.53114634232602</v>
      </c>
      <c r="CE74" s="322">
        <v>120.38071448571192</v>
      </c>
      <c r="CF74" s="322">
        <v>142.85052936746644</v>
      </c>
      <c r="CG74" s="322">
        <v>0</v>
      </c>
      <c r="CH74" s="322">
        <v>130.87140592173657</v>
      </c>
      <c r="CI74" s="322">
        <v>116.53495904119296</v>
      </c>
      <c r="CJ74" s="322">
        <v>148.15724030631597</v>
      </c>
      <c r="CK74" s="322">
        <v>121.20671726186899</v>
      </c>
      <c r="CL74" s="322">
        <v>125.68353610519327</v>
      </c>
      <c r="CM74" s="322">
        <v>105.99638667415442</v>
      </c>
      <c r="CN74" s="322">
        <v>117.78834188010568</v>
      </c>
      <c r="CO74" s="322">
        <v>117.78834188010568</v>
      </c>
      <c r="CP74" s="322">
        <v>0</v>
      </c>
      <c r="CQ74" s="322">
        <v>111.19828459845206</v>
      </c>
      <c r="CR74" s="322">
        <v>111.19828459845206</v>
      </c>
      <c r="CS74" s="322">
        <v>0</v>
      </c>
      <c r="CT74" s="322">
        <v>0</v>
      </c>
      <c r="CU74" s="322">
        <v>102.2347659972683</v>
      </c>
      <c r="CV74" s="322">
        <v>118.1378260527395</v>
      </c>
      <c r="CW74" s="322">
        <v>98.158278659043901</v>
      </c>
      <c r="CX74" s="322">
        <v>0</v>
      </c>
      <c r="CY74" s="322">
        <v>102.74153630829682</v>
      </c>
      <c r="CZ74" s="322">
        <v>102.34600595914252</v>
      </c>
      <c r="DA74" s="322">
        <v>120.74884810254274</v>
      </c>
      <c r="DB74" s="322">
        <v>117.81249122949154</v>
      </c>
      <c r="DC74" s="322">
        <v>138.40301644461275</v>
      </c>
      <c r="DD74" s="322">
        <v>116.08581159377576</v>
      </c>
      <c r="DE74" s="322">
        <v>123.13729067882177</v>
      </c>
      <c r="DF74" s="322">
        <v>127.2651774718057</v>
      </c>
    </row>
    <row r="75" spans="1:110" ht="12.75" hidden="1" customHeight="1" outlineLevel="1" x14ac:dyDescent="0.2">
      <c r="A75" s="322" t="str">
        <f t="shared" si="1"/>
        <v>2014 Q1</v>
      </c>
      <c r="B75" s="322">
        <v>128.25535851427031</v>
      </c>
      <c r="C75" s="322">
        <v>136.28866981226128</v>
      </c>
      <c r="D75" s="322">
        <v>143.68621967253816</v>
      </c>
      <c r="E75" s="322">
        <v>138.22843847062796</v>
      </c>
      <c r="F75" s="322">
        <v>131.88281344283047</v>
      </c>
      <c r="G75" s="322">
        <v>116.63353296278774</v>
      </c>
      <c r="H75" s="322">
        <v>139.28163867852587</v>
      </c>
      <c r="I75" s="322">
        <v>122.38398763484568</v>
      </c>
      <c r="J75" s="322">
        <v>142.35245178720302</v>
      </c>
      <c r="K75" s="322">
        <v>112.96940460588472</v>
      </c>
      <c r="L75" s="322">
        <v>135.35904151407988</v>
      </c>
      <c r="M75" s="322">
        <v>139.16491598941261</v>
      </c>
      <c r="N75" s="322">
        <v>129.11367209231969</v>
      </c>
      <c r="O75" s="322">
        <v>121.35873004833165</v>
      </c>
      <c r="P75" s="322">
        <v>126.13384616290082</v>
      </c>
      <c r="Q75" s="322">
        <v>105.13491192229208</v>
      </c>
      <c r="R75" s="322">
        <v>114.38600628946584</v>
      </c>
      <c r="S75" s="322">
        <v>117.61333771902207</v>
      </c>
      <c r="T75" s="322">
        <v>109.92705020078324</v>
      </c>
      <c r="U75" s="322">
        <v>138.02824548377413</v>
      </c>
      <c r="V75" s="322">
        <v>110.84774186386805</v>
      </c>
      <c r="W75" s="322">
        <v>160.18402830589059</v>
      </c>
      <c r="X75" s="322">
        <v>107.62449566099396</v>
      </c>
      <c r="Y75" s="322">
        <v>111.23428544769826</v>
      </c>
      <c r="Z75" s="322">
        <v>114.0225311157316</v>
      </c>
      <c r="AA75" s="322">
        <v>99.396688283371972</v>
      </c>
      <c r="AB75" s="322">
        <v>123.53438011939218</v>
      </c>
      <c r="AC75" s="322">
        <v>102.67219375610883</v>
      </c>
      <c r="AD75" s="322">
        <v>113.6872594659995</v>
      </c>
      <c r="AE75" s="322">
        <v>121.54257699598288</v>
      </c>
      <c r="AF75" s="322">
        <v>119.00817137910509</v>
      </c>
      <c r="AG75" s="322">
        <v>144.20737032204363</v>
      </c>
      <c r="AH75" s="322">
        <v>116.0907780280716</v>
      </c>
      <c r="AI75" s="322">
        <v>123.49098301303788</v>
      </c>
      <c r="AJ75" s="322">
        <v>127.27513336129449</v>
      </c>
      <c r="AL75" s="322" t="s">
        <v>979</v>
      </c>
      <c r="AM75" s="322">
        <v>134.52105144881111</v>
      </c>
      <c r="AN75" s="322">
        <v>118.75027648788162</v>
      </c>
      <c r="AO75" s="322">
        <v>126.0911872874524</v>
      </c>
      <c r="AP75" s="322">
        <v>0</v>
      </c>
      <c r="AQ75" s="322">
        <v>119.00767595524088</v>
      </c>
      <c r="AR75" s="322">
        <v>106.85545692382948</v>
      </c>
      <c r="AS75" s="322">
        <v>0</v>
      </c>
      <c r="AT75" s="322">
        <v>0</v>
      </c>
      <c r="AU75" s="322">
        <v>0</v>
      </c>
      <c r="AV75" s="322">
        <v>112.96940460588473</v>
      </c>
      <c r="AW75" s="322">
        <v>143.00831272137614</v>
      </c>
      <c r="AX75" s="322">
        <v>166.66666666666669</v>
      </c>
      <c r="AY75" s="322">
        <v>70.304248879561897</v>
      </c>
      <c r="AZ75" s="322">
        <v>0</v>
      </c>
      <c r="BA75" s="322">
        <v>0</v>
      </c>
      <c r="BB75" s="322">
        <v>0</v>
      </c>
      <c r="BC75" s="322">
        <v>109.92705020078324</v>
      </c>
      <c r="BD75" s="322">
        <v>0</v>
      </c>
      <c r="BE75" s="322">
        <v>109.92705020078324</v>
      </c>
      <c r="BF75" s="322">
        <v>153.6937658164988</v>
      </c>
      <c r="BG75" s="322">
        <v>0</v>
      </c>
      <c r="BH75" s="322">
        <v>160.18402830589059</v>
      </c>
      <c r="BI75" s="322">
        <v>107.62449566099396</v>
      </c>
      <c r="BJ75" s="322">
        <v>131.97062779508633</v>
      </c>
      <c r="BK75" s="322">
        <v>113.00860059176831</v>
      </c>
      <c r="BL75" s="322">
        <v>102.68346841471607</v>
      </c>
      <c r="BM75" s="322">
        <v>123.53438011939221</v>
      </c>
      <c r="BN75" s="322">
        <v>103.80548827210377</v>
      </c>
      <c r="BO75" s="322">
        <v>144.85468242941604</v>
      </c>
      <c r="BP75" s="322">
        <v>0</v>
      </c>
      <c r="BQ75" s="322">
        <v>0</v>
      </c>
      <c r="BR75" s="322">
        <v>0</v>
      </c>
      <c r="BS75" s="322">
        <v>0</v>
      </c>
      <c r="BT75" s="322">
        <v>0</v>
      </c>
      <c r="BU75" s="322">
        <v>0</v>
      </c>
      <c r="BW75" s="322" t="s">
        <v>297</v>
      </c>
      <c r="BX75" s="322">
        <v>126.31057425125665</v>
      </c>
      <c r="BY75" s="322">
        <v>140.07474417283444</v>
      </c>
      <c r="BZ75" s="322">
        <v>147.3452902065246</v>
      </c>
      <c r="CA75" s="322">
        <v>138.22843847062796</v>
      </c>
      <c r="CB75" s="322">
        <v>142.68605598700458</v>
      </c>
      <c r="CC75" s="322">
        <v>123.29529720794032</v>
      </c>
      <c r="CD75" s="322">
        <v>139.28163867852587</v>
      </c>
      <c r="CE75" s="322">
        <v>122.3839876348457</v>
      </c>
      <c r="CF75" s="322">
        <v>142.35245178720302</v>
      </c>
      <c r="CG75" s="322">
        <v>0</v>
      </c>
      <c r="CH75" s="322">
        <v>131.06603344700304</v>
      </c>
      <c r="CI75" s="322">
        <v>117.8611769316274</v>
      </c>
      <c r="CJ75" s="322">
        <v>146.9874793044624</v>
      </c>
      <c r="CK75" s="322">
        <v>121.35873004833165</v>
      </c>
      <c r="CL75" s="322">
        <v>126.13384616290082</v>
      </c>
      <c r="CM75" s="322">
        <v>105.13491192229208</v>
      </c>
      <c r="CN75" s="322">
        <v>117.61333771902207</v>
      </c>
      <c r="CO75" s="322">
        <v>117.61333771902207</v>
      </c>
      <c r="CP75" s="322">
        <v>0</v>
      </c>
      <c r="CQ75" s="322">
        <v>110.84774186386805</v>
      </c>
      <c r="CR75" s="322">
        <v>110.84774186386805</v>
      </c>
      <c r="CS75" s="322">
        <v>0</v>
      </c>
      <c r="CT75" s="322">
        <v>0</v>
      </c>
      <c r="CU75" s="322">
        <v>101.29441559563197</v>
      </c>
      <c r="CV75" s="322">
        <v>118.36284429758996</v>
      </c>
      <c r="CW75" s="322">
        <v>98.159676310331164</v>
      </c>
      <c r="CX75" s="322">
        <v>0</v>
      </c>
      <c r="CY75" s="322">
        <v>102.22254456806584</v>
      </c>
      <c r="CZ75" s="322">
        <v>101.19910781119926</v>
      </c>
      <c r="DA75" s="322">
        <v>121.54257699598288</v>
      </c>
      <c r="DB75" s="322">
        <v>119.00817137910509</v>
      </c>
      <c r="DC75" s="322">
        <v>144.20737032204363</v>
      </c>
      <c r="DD75" s="322">
        <v>116.0907780280716</v>
      </c>
      <c r="DE75" s="322">
        <v>123.49098301303788</v>
      </c>
      <c r="DF75" s="322">
        <v>127.27513336129449</v>
      </c>
    </row>
    <row r="76" spans="1:110" ht="12.75" hidden="1" customHeight="1" outlineLevel="1" x14ac:dyDescent="0.2">
      <c r="A76" s="322" t="str">
        <f t="shared" si="1"/>
        <v>2014 Q2</v>
      </c>
      <c r="B76" s="322">
        <v>129.16291704293425</v>
      </c>
      <c r="C76" s="322">
        <v>137.65067591073276</v>
      </c>
      <c r="D76" s="322">
        <v>143.7907615977546</v>
      </c>
      <c r="E76" s="322">
        <v>142.46333147757653</v>
      </c>
      <c r="F76" s="322">
        <v>132.49024682893614</v>
      </c>
      <c r="G76" s="322">
        <v>120.05688999086559</v>
      </c>
      <c r="H76" s="322">
        <v>140.94473975381405</v>
      </c>
      <c r="I76" s="322">
        <v>124.16674250168674</v>
      </c>
      <c r="J76" s="322">
        <v>142.88606194149364</v>
      </c>
      <c r="K76" s="322">
        <v>111.26802497139127</v>
      </c>
      <c r="L76" s="322">
        <v>136.59178493316563</v>
      </c>
      <c r="M76" s="322">
        <v>139.43648956925054</v>
      </c>
      <c r="N76" s="322">
        <v>131.92367738960544</v>
      </c>
      <c r="O76" s="322">
        <v>120.93313993281087</v>
      </c>
      <c r="P76" s="322">
        <v>127.25717131108594</v>
      </c>
      <c r="Q76" s="322">
        <v>99.446765058812915</v>
      </c>
      <c r="R76" s="322">
        <v>114.19321767530934</v>
      </c>
      <c r="S76" s="322">
        <v>118.76140724861736</v>
      </c>
      <c r="T76" s="322">
        <v>107.88170082097771</v>
      </c>
      <c r="U76" s="322">
        <v>140.14862398617458</v>
      </c>
      <c r="V76" s="322">
        <v>114.81130644253493</v>
      </c>
      <c r="W76" s="322">
        <v>161.39114342994642</v>
      </c>
      <c r="X76" s="322">
        <v>107.62449566099396</v>
      </c>
      <c r="Y76" s="322">
        <v>111.84371630360658</v>
      </c>
      <c r="Z76" s="322">
        <v>114.496670631222</v>
      </c>
      <c r="AA76" s="322">
        <v>98.585991850131194</v>
      </c>
      <c r="AB76" s="322">
        <v>126.44841404053244</v>
      </c>
      <c r="AC76" s="322">
        <v>102.66226267710871</v>
      </c>
      <c r="AD76" s="322">
        <v>114.48766243095496</v>
      </c>
      <c r="AE76" s="322">
        <v>121.42267310703821</v>
      </c>
      <c r="AF76" s="322">
        <v>118.94664236433339</v>
      </c>
      <c r="AG76" s="322">
        <v>150.22219274185923</v>
      </c>
      <c r="AH76" s="322">
        <v>116.49488598102643</v>
      </c>
      <c r="AI76" s="322">
        <v>122.98770461964182</v>
      </c>
      <c r="AJ76" s="322">
        <v>127.26987546556504</v>
      </c>
      <c r="AL76" s="322" t="s">
        <v>980</v>
      </c>
      <c r="AM76" s="322">
        <v>135.58839072553641</v>
      </c>
      <c r="AN76" s="322">
        <v>118.69365556509942</v>
      </c>
      <c r="AO76" s="322">
        <v>127.2247106561849</v>
      </c>
      <c r="AP76" s="322">
        <v>0</v>
      </c>
      <c r="AQ76" s="322">
        <v>118.69372751285979</v>
      </c>
      <c r="AR76" s="322">
        <v>107.53469636978231</v>
      </c>
      <c r="AS76" s="322">
        <v>0</v>
      </c>
      <c r="AT76" s="322">
        <v>0</v>
      </c>
      <c r="AU76" s="322">
        <v>0</v>
      </c>
      <c r="AV76" s="322">
        <v>111.26802497139128</v>
      </c>
      <c r="AW76" s="322">
        <v>145.40045947728481</v>
      </c>
      <c r="AX76" s="322">
        <v>166.66666666666669</v>
      </c>
      <c r="AY76" s="322">
        <v>80.047658993130796</v>
      </c>
      <c r="AZ76" s="322">
        <v>0</v>
      </c>
      <c r="BA76" s="322">
        <v>0</v>
      </c>
      <c r="BB76" s="322">
        <v>0</v>
      </c>
      <c r="BC76" s="322">
        <v>107.88170082097771</v>
      </c>
      <c r="BD76" s="322">
        <v>0</v>
      </c>
      <c r="BE76" s="322">
        <v>107.88170082097771</v>
      </c>
      <c r="BF76" s="322">
        <v>154.75182150992825</v>
      </c>
      <c r="BG76" s="322">
        <v>0</v>
      </c>
      <c r="BH76" s="322">
        <v>161.39114342994642</v>
      </c>
      <c r="BI76" s="322">
        <v>107.62449566099396</v>
      </c>
      <c r="BJ76" s="322">
        <v>134.1008911983744</v>
      </c>
      <c r="BK76" s="322">
        <v>113.00860059176831</v>
      </c>
      <c r="BL76" s="322">
        <v>102.68346841471607</v>
      </c>
      <c r="BM76" s="322">
        <v>126.44841404053247</v>
      </c>
      <c r="BN76" s="322">
        <v>103.80548827210377</v>
      </c>
      <c r="BO76" s="322">
        <v>147.83334925543437</v>
      </c>
      <c r="BP76" s="322">
        <v>0</v>
      </c>
      <c r="BQ76" s="322">
        <v>0</v>
      </c>
      <c r="BR76" s="322">
        <v>0</v>
      </c>
      <c r="BS76" s="322">
        <v>0</v>
      </c>
      <c r="BT76" s="322">
        <v>0</v>
      </c>
      <c r="BU76" s="322">
        <v>0</v>
      </c>
      <c r="BW76" s="322" t="s">
        <v>298</v>
      </c>
      <c r="BX76" s="322">
        <v>127.16853904980825</v>
      </c>
      <c r="BY76" s="322">
        <v>141.74299425232775</v>
      </c>
      <c r="BZ76" s="322">
        <v>147.23584470633679</v>
      </c>
      <c r="CA76" s="322">
        <v>142.46333147757653</v>
      </c>
      <c r="CB76" s="322">
        <v>144.06660044695568</v>
      </c>
      <c r="CC76" s="322">
        <v>128.588210610939</v>
      </c>
      <c r="CD76" s="322">
        <v>140.94473975381405</v>
      </c>
      <c r="CE76" s="322">
        <v>124.16674250168676</v>
      </c>
      <c r="CF76" s="322">
        <v>142.88606194149364</v>
      </c>
      <c r="CG76" s="322">
        <v>0</v>
      </c>
      <c r="CH76" s="322">
        <v>131.64808378133733</v>
      </c>
      <c r="CI76" s="322">
        <v>118.34312012566745</v>
      </c>
      <c r="CJ76" s="322">
        <v>147.69023147393472</v>
      </c>
      <c r="CK76" s="322">
        <v>120.93313993281087</v>
      </c>
      <c r="CL76" s="322">
        <v>127.25717131108594</v>
      </c>
      <c r="CM76" s="322">
        <v>99.446765058812915</v>
      </c>
      <c r="CN76" s="322">
        <v>118.76140724861736</v>
      </c>
      <c r="CO76" s="322">
        <v>118.76140724861736</v>
      </c>
      <c r="CP76" s="322">
        <v>0</v>
      </c>
      <c r="CQ76" s="322">
        <v>114.81130644253493</v>
      </c>
      <c r="CR76" s="322">
        <v>114.81130644253493</v>
      </c>
      <c r="CS76" s="322">
        <v>0</v>
      </c>
      <c r="CT76" s="322">
        <v>0</v>
      </c>
      <c r="CU76" s="322">
        <v>101.17484239988578</v>
      </c>
      <c r="CV76" s="322">
        <v>120.86662385299041</v>
      </c>
      <c r="CW76" s="322">
        <v>97.043866314775443</v>
      </c>
      <c r="CX76" s="322">
        <v>0</v>
      </c>
      <c r="CY76" s="322">
        <v>102.20867320563033</v>
      </c>
      <c r="CZ76" s="322">
        <v>101.12672480751519</v>
      </c>
      <c r="DA76" s="322">
        <v>121.42267310703821</v>
      </c>
      <c r="DB76" s="322">
        <v>118.94664236433339</v>
      </c>
      <c r="DC76" s="322">
        <v>150.22219274185923</v>
      </c>
      <c r="DD76" s="322">
        <v>116.49488598102643</v>
      </c>
      <c r="DE76" s="322">
        <v>122.98770461964182</v>
      </c>
      <c r="DF76" s="322">
        <v>127.26987546556504</v>
      </c>
    </row>
    <row r="77" spans="1:110" ht="12.75" hidden="1" customHeight="1" outlineLevel="1" x14ac:dyDescent="0.2">
      <c r="A77" s="322" t="str">
        <f t="shared" si="1"/>
        <v>2014 Q3</v>
      </c>
      <c r="B77" s="322">
        <v>129.22877560616652</v>
      </c>
      <c r="C77" s="322">
        <v>137.52841914169289</v>
      </c>
      <c r="D77" s="322">
        <v>144.20337812185605</v>
      </c>
      <c r="E77" s="322">
        <v>143.34996890915792</v>
      </c>
      <c r="F77" s="322">
        <v>132.44215384188308</v>
      </c>
      <c r="G77" s="322">
        <v>117.41871241346639</v>
      </c>
      <c r="H77" s="322">
        <v>136.77589990024322</v>
      </c>
      <c r="I77" s="322">
        <v>123.85684454816973</v>
      </c>
      <c r="J77" s="322">
        <v>141.93067876645142</v>
      </c>
      <c r="K77" s="322">
        <v>111.8305245026561</v>
      </c>
      <c r="L77" s="322">
        <v>136.88842365568232</v>
      </c>
      <c r="M77" s="322">
        <v>139.83428576247644</v>
      </c>
      <c r="N77" s="322">
        <v>132.05431857898097</v>
      </c>
      <c r="O77" s="322">
        <v>121.28136286656054</v>
      </c>
      <c r="P77" s="322">
        <v>126.94545694070015</v>
      </c>
      <c r="Q77" s="322">
        <v>102.03717489231474</v>
      </c>
      <c r="R77" s="322">
        <v>114.23872373580866</v>
      </c>
      <c r="S77" s="322">
        <v>119.2510710582434</v>
      </c>
      <c r="T77" s="322">
        <v>107.31354821547617</v>
      </c>
      <c r="U77" s="322">
        <v>139.8907583273969</v>
      </c>
      <c r="V77" s="322">
        <v>115.26519990563109</v>
      </c>
      <c r="W77" s="322">
        <v>160.62893370843369</v>
      </c>
      <c r="X77" s="322">
        <v>107.62449566099396</v>
      </c>
      <c r="Y77" s="322">
        <v>112.23412975348603</v>
      </c>
      <c r="Z77" s="322">
        <v>114.76960899870524</v>
      </c>
      <c r="AA77" s="322">
        <v>97.368923333521465</v>
      </c>
      <c r="AB77" s="322">
        <v>125.99448596464867</v>
      </c>
      <c r="AC77" s="322">
        <v>102.66226267710871</v>
      </c>
      <c r="AD77" s="322">
        <v>115.17083775835151</v>
      </c>
      <c r="AE77" s="322">
        <v>121.50244812528258</v>
      </c>
      <c r="AF77" s="322">
        <v>119.15622663714635</v>
      </c>
      <c r="AG77" s="322">
        <v>146.85163231122561</v>
      </c>
      <c r="AH77" s="322">
        <v>116.34068729710629</v>
      </c>
      <c r="AI77" s="322">
        <v>122.66584166416204</v>
      </c>
      <c r="AJ77" s="322">
        <v>127.90331371153013</v>
      </c>
      <c r="AL77" s="322" t="s">
        <v>981</v>
      </c>
      <c r="AM77" s="322">
        <v>135.96256780120657</v>
      </c>
      <c r="AN77" s="322">
        <v>119.43433951883036</v>
      </c>
      <c r="AO77" s="322">
        <v>128.88554280338707</v>
      </c>
      <c r="AP77" s="322">
        <v>0</v>
      </c>
      <c r="AQ77" s="322">
        <v>119.02565213278827</v>
      </c>
      <c r="AR77" s="322">
        <v>107.53469636978231</v>
      </c>
      <c r="AS77" s="322">
        <v>0</v>
      </c>
      <c r="AT77" s="322">
        <v>0</v>
      </c>
      <c r="AU77" s="322">
        <v>0</v>
      </c>
      <c r="AV77" s="322">
        <v>111.83052450265612</v>
      </c>
      <c r="AW77" s="322">
        <v>145.69851012486563</v>
      </c>
      <c r="AX77" s="322">
        <v>166.66666666666669</v>
      </c>
      <c r="AY77" s="322">
        <v>81.261643748381289</v>
      </c>
      <c r="AZ77" s="322">
        <v>0</v>
      </c>
      <c r="BA77" s="322">
        <v>0</v>
      </c>
      <c r="BB77" s="322">
        <v>0</v>
      </c>
      <c r="BC77" s="322">
        <v>107.31354821547617</v>
      </c>
      <c r="BD77" s="322">
        <v>0</v>
      </c>
      <c r="BE77" s="322">
        <v>107.31354821547617</v>
      </c>
      <c r="BF77" s="322">
        <v>154.08373251049281</v>
      </c>
      <c r="BG77" s="322">
        <v>0</v>
      </c>
      <c r="BH77" s="322">
        <v>160.62893370843369</v>
      </c>
      <c r="BI77" s="322">
        <v>107.62449566099396</v>
      </c>
      <c r="BJ77" s="322">
        <v>135.45222931393224</v>
      </c>
      <c r="BK77" s="322">
        <v>113.00860059176831</v>
      </c>
      <c r="BL77" s="322">
        <v>102.68346841471607</v>
      </c>
      <c r="BM77" s="322">
        <v>125.9944859646487</v>
      </c>
      <c r="BN77" s="322">
        <v>103.80548827210377</v>
      </c>
      <c r="BO77" s="322">
        <v>150.06585626365367</v>
      </c>
      <c r="BP77" s="322">
        <v>0</v>
      </c>
      <c r="BQ77" s="322">
        <v>0</v>
      </c>
      <c r="BR77" s="322">
        <v>0</v>
      </c>
      <c r="BS77" s="322">
        <v>0</v>
      </c>
      <c r="BT77" s="322">
        <v>0</v>
      </c>
      <c r="BU77" s="322">
        <v>0</v>
      </c>
      <c r="BW77" s="322" t="s">
        <v>299</v>
      </c>
      <c r="BX77" s="322">
        <v>127.1386998191573</v>
      </c>
      <c r="BY77" s="322">
        <v>141.43445144871507</v>
      </c>
      <c r="BZ77" s="322">
        <v>147.38888177036171</v>
      </c>
      <c r="CA77" s="322">
        <v>143.34996890915792</v>
      </c>
      <c r="CB77" s="322">
        <v>143.69964310732888</v>
      </c>
      <c r="CC77" s="322">
        <v>124.15265316172675</v>
      </c>
      <c r="CD77" s="322">
        <v>136.77589990024322</v>
      </c>
      <c r="CE77" s="322">
        <v>123.85684454816975</v>
      </c>
      <c r="CF77" s="322">
        <v>141.93067876645142</v>
      </c>
      <c r="CG77" s="322">
        <v>0</v>
      </c>
      <c r="CH77" s="322">
        <v>131.94393008774972</v>
      </c>
      <c r="CI77" s="322">
        <v>119.04906202198399</v>
      </c>
      <c r="CJ77" s="322">
        <v>147.49161464676905</v>
      </c>
      <c r="CK77" s="322">
        <v>121.28136286656054</v>
      </c>
      <c r="CL77" s="322">
        <v>126.94545694070015</v>
      </c>
      <c r="CM77" s="322">
        <v>102.03717489231474</v>
      </c>
      <c r="CN77" s="322">
        <v>119.2510710582434</v>
      </c>
      <c r="CO77" s="322">
        <v>119.2510710582434</v>
      </c>
      <c r="CP77" s="322">
        <v>0</v>
      </c>
      <c r="CQ77" s="322">
        <v>115.26519990563109</v>
      </c>
      <c r="CR77" s="322">
        <v>115.26519990563109</v>
      </c>
      <c r="CS77" s="322">
        <v>0</v>
      </c>
      <c r="CT77" s="322">
        <v>0</v>
      </c>
      <c r="CU77" s="322">
        <v>101.10464105307297</v>
      </c>
      <c r="CV77" s="322">
        <v>122.30792431849183</v>
      </c>
      <c r="CW77" s="322">
        <v>95.368742112389867</v>
      </c>
      <c r="CX77" s="322">
        <v>0</v>
      </c>
      <c r="CY77" s="322">
        <v>102.20867320563033</v>
      </c>
      <c r="CZ77" s="322">
        <v>101.18911448264875</v>
      </c>
      <c r="DA77" s="322">
        <v>121.50244812528258</v>
      </c>
      <c r="DB77" s="322">
        <v>119.15622663714635</v>
      </c>
      <c r="DC77" s="322">
        <v>146.85163231122561</v>
      </c>
      <c r="DD77" s="322">
        <v>116.34068729710629</v>
      </c>
      <c r="DE77" s="322">
        <v>122.66584166416204</v>
      </c>
      <c r="DF77" s="322">
        <v>127.90331371153013</v>
      </c>
    </row>
    <row r="78" spans="1:110" ht="12.75" hidden="1" customHeight="1" outlineLevel="1" x14ac:dyDescent="0.2">
      <c r="A78" s="322" t="str">
        <f t="shared" si="1"/>
        <v>2014 Q4</v>
      </c>
      <c r="B78" s="322">
        <v>128.90078340179801</v>
      </c>
      <c r="C78" s="322">
        <v>137.48819418333113</v>
      </c>
      <c r="D78" s="322">
        <v>143.97057077769506</v>
      </c>
      <c r="E78" s="322">
        <v>142.77173527067063</v>
      </c>
      <c r="F78" s="322">
        <v>132.62132865299463</v>
      </c>
      <c r="G78" s="322">
        <v>119.16546220456607</v>
      </c>
      <c r="H78" s="322">
        <v>138.75102315000248</v>
      </c>
      <c r="I78" s="322">
        <v>124.18543090959095</v>
      </c>
      <c r="J78" s="322">
        <v>141.25308029629448</v>
      </c>
      <c r="K78" s="322">
        <v>112.27258085685976</v>
      </c>
      <c r="L78" s="322">
        <v>135.36319929190773</v>
      </c>
      <c r="M78" s="322">
        <v>138.99944279200827</v>
      </c>
      <c r="N78" s="322">
        <v>129.39619115414817</v>
      </c>
      <c r="O78" s="322">
        <v>121.80236509644813</v>
      </c>
      <c r="P78" s="322">
        <v>127.47448588468843</v>
      </c>
      <c r="Q78" s="322">
        <v>102.5309057540105</v>
      </c>
      <c r="R78" s="322">
        <v>114.34190625616428</v>
      </c>
      <c r="S78" s="322">
        <v>119.01771459060502</v>
      </c>
      <c r="T78" s="322">
        <v>107.88170082097771</v>
      </c>
      <c r="U78" s="322">
        <v>139.44139508008888</v>
      </c>
      <c r="V78" s="322">
        <v>115.36077421026907</v>
      </c>
      <c r="W78" s="322">
        <v>159.75794131600964</v>
      </c>
      <c r="X78" s="322">
        <v>107.62449566099396</v>
      </c>
      <c r="Y78" s="322">
        <v>112.738551709937</v>
      </c>
      <c r="Z78" s="322">
        <v>113.21218025245838</v>
      </c>
      <c r="AA78" s="322">
        <v>98.494203058090832</v>
      </c>
      <c r="AB78" s="322">
        <v>125.92380531993875</v>
      </c>
      <c r="AC78" s="322">
        <v>102.66226267710871</v>
      </c>
      <c r="AD78" s="322">
        <v>115.84624718721547</v>
      </c>
      <c r="AE78" s="322">
        <v>120.22090966375391</v>
      </c>
      <c r="AF78" s="322">
        <v>116.80149961593141</v>
      </c>
      <c r="AG78" s="322">
        <v>149.17387846466679</v>
      </c>
      <c r="AH78" s="322">
        <v>115.18935848460669</v>
      </c>
      <c r="AI78" s="322">
        <v>122.17522261454667</v>
      </c>
      <c r="AJ78" s="322">
        <v>128.96083846006613</v>
      </c>
      <c r="AL78" s="322" t="s">
        <v>982</v>
      </c>
      <c r="AM78" s="322">
        <v>135.80501483707999</v>
      </c>
      <c r="AN78" s="322">
        <v>119.54629147933225</v>
      </c>
      <c r="AO78" s="322">
        <v>129.00959256592523</v>
      </c>
      <c r="AP78" s="322">
        <v>0</v>
      </c>
      <c r="AQ78" s="322">
        <v>119.02565213278827</v>
      </c>
      <c r="AR78" s="322">
        <v>107.41753202417658</v>
      </c>
      <c r="AS78" s="322">
        <v>0</v>
      </c>
      <c r="AT78" s="322">
        <v>0</v>
      </c>
      <c r="AU78" s="322">
        <v>0</v>
      </c>
      <c r="AV78" s="322">
        <v>112.27258085685978</v>
      </c>
      <c r="AW78" s="322">
        <v>143.80182418571479</v>
      </c>
      <c r="AX78" s="322">
        <v>166.66666666666669</v>
      </c>
      <c r="AY78" s="322">
        <v>73.536286214969053</v>
      </c>
      <c r="AZ78" s="322">
        <v>0</v>
      </c>
      <c r="BA78" s="322">
        <v>0</v>
      </c>
      <c r="BB78" s="322">
        <v>0</v>
      </c>
      <c r="BC78" s="322">
        <v>107.88170082097771</v>
      </c>
      <c r="BD78" s="322">
        <v>0</v>
      </c>
      <c r="BE78" s="322">
        <v>107.88170082097771</v>
      </c>
      <c r="BF78" s="322">
        <v>153.32029376188231</v>
      </c>
      <c r="BG78" s="322">
        <v>0</v>
      </c>
      <c r="BH78" s="322">
        <v>159.75794131600964</v>
      </c>
      <c r="BI78" s="322">
        <v>107.62449566099396</v>
      </c>
      <c r="BJ78" s="322">
        <v>136.839203378436</v>
      </c>
      <c r="BK78" s="322">
        <v>113.00860059176831</v>
      </c>
      <c r="BL78" s="322">
        <v>102.68346841471607</v>
      </c>
      <c r="BM78" s="322">
        <v>125.92380531993878</v>
      </c>
      <c r="BN78" s="322">
        <v>103.80548827210377</v>
      </c>
      <c r="BO78" s="322">
        <v>152.298363271873</v>
      </c>
      <c r="BP78" s="322">
        <v>0</v>
      </c>
      <c r="BQ78" s="322">
        <v>0</v>
      </c>
      <c r="BR78" s="322">
        <v>0</v>
      </c>
      <c r="BS78" s="322">
        <v>0</v>
      </c>
      <c r="BT78" s="322">
        <v>0</v>
      </c>
      <c r="BU78" s="322">
        <v>0</v>
      </c>
      <c r="BW78" s="322" t="s">
        <v>300</v>
      </c>
      <c r="BX78" s="322">
        <v>126.75780563639866</v>
      </c>
      <c r="BY78" s="322">
        <v>141.36137552617865</v>
      </c>
      <c r="BZ78" s="322">
        <v>147.08186226816724</v>
      </c>
      <c r="CA78" s="322">
        <v>142.77173527067063</v>
      </c>
      <c r="CB78" s="322">
        <v>144.02915953181036</v>
      </c>
      <c r="CC78" s="322">
        <v>127.16928022750365</v>
      </c>
      <c r="CD78" s="322">
        <v>138.75102315000248</v>
      </c>
      <c r="CE78" s="322">
        <v>124.18543090959098</v>
      </c>
      <c r="CF78" s="322">
        <v>141.25308029629448</v>
      </c>
      <c r="CG78" s="322">
        <v>0</v>
      </c>
      <c r="CH78" s="322">
        <v>130.6271814723809</v>
      </c>
      <c r="CI78" s="322">
        <v>117.56752288275916</v>
      </c>
      <c r="CJ78" s="322">
        <v>146.37355833830566</v>
      </c>
      <c r="CK78" s="322">
        <v>121.80236509644813</v>
      </c>
      <c r="CL78" s="322">
        <v>127.47448588468843</v>
      </c>
      <c r="CM78" s="322">
        <v>102.5309057540105</v>
      </c>
      <c r="CN78" s="322">
        <v>119.01771459060502</v>
      </c>
      <c r="CO78" s="322">
        <v>119.01771459060502</v>
      </c>
      <c r="CP78" s="322">
        <v>0</v>
      </c>
      <c r="CQ78" s="322">
        <v>115.36077421026907</v>
      </c>
      <c r="CR78" s="322">
        <v>115.36077421026907</v>
      </c>
      <c r="CS78" s="322">
        <v>0</v>
      </c>
      <c r="CT78" s="322">
        <v>0</v>
      </c>
      <c r="CU78" s="322">
        <v>101.18601573605832</v>
      </c>
      <c r="CV78" s="322">
        <v>114.08363984852375</v>
      </c>
      <c r="CW78" s="322">
        <v>96.917531909640331</v>
      </c>
      <c r="CX78" s="322">
        <v>0</v>
      </c>
      <c r="CY78" s="322">
        <v>102.20867320563033</v>
      </c>
      <c r="CZ78" s="322">
        <v>101.2406266218607</v>
      </c>
      <c r="DA78" s="322">
        <v>120.22090966375391</v>
      </c>
      <c r="DB78" s="322">
        <v>116.80149961593141</v>
      </c>
      <c r="DC78" s="322">
        <v>149.17387846466679</v>
      </c>
      <c r="DD78" s="322">
        <v>115.18935848460669</v>
      </c>
      <c r="DE78" s="322">
        <v>122.17522261454667</v>
      </c>
      <c r="DF78" s="322">
        <v>128.96083846006613</v>
      </c>
    </row>
    <row r="79" spans="1:110" ht="12.75" hidden="1" customHeight="1" outlineLevel="1" x14ac:dyDescent="0.2">
      <c r="A79" s="322" t="str">
        <f t="shared" si="1"/>
        <v>2015 Q1</v>
      </c>
      <c r="B79" s="322">
        <v>128.21952363037991</v>
      </c>
      <c r="C79" s="322">
        <v>138.07334026371294</v>
      </c>
      <c r="D79" s="322">
        <v>144.08398668153012</v>
      </c>
      <c r="E79" s="322">
        <v>145.57753545870258</v>
      </c>
      <c r="F79" s="322">
        <v>132.67225287368416</v>
      </c>
      <c r="G79" s="322">
        <v>115.1742382539469</v>
      </c>
      <c r="H79" s="322">
        <v>138.18951369809784</v>
      </c>
      <c r="I79" s="322">
        <v>124.51506109147853</v>
      </c>
      <c r="J79" s="322">
        <v>141.73395978203715</v>
      </c>
      <c r="K79" s="322">
        <v>114.68367104367688</v>
      </c>
      <c r="L79" s="322">
        <v>135.68312494839381</v>
      </c>
      <c r="M79" s="322">
        <v>139.26647812843652</v>
      </c>
      <c r="N79" s="322">
        <v>129.8029088448269</v>
      </c>
      <c r="O79" s="322">
        <v>122.29463658724744</v>
      </c>
      <c r="P79" s="322">
        <v>128.00706952529453</v>
      </c>
      <c r="Q79" s="322">
        <v>102.88621366716201</v>
      </c>
      <c r="R79" s="322">
        <v>114.20197650121477</v>
      </c>
      <c r="S79" s="322">
        <v>118.77650559291421</v>
      </c>
      <c r="T79" s="322">
        <v>107.88170082097771</v>
      </c>
      <c r="U79" s="322">
        <v>132.70490599734271</v>
      </c>
      <c r="V79" s="322">
        <v>111.87681793446076</v>
      </c>
      <c r="W79" s="322">
        <v>149.93371560990073</v>
      </c>
      <c r="X79" s="322">
        <v>107.62449566099396</v>
      </c>
      <c r="Y79" s="322">
        <v>110.93901777592019</v>
      </c>
      <c r="Z79" s="322">
        <v>113.11132391657236</v>
      </c>
      <c r="AA79" s="322">
        <v>98.445649680753604</v>
      </c>
      <c r="AB79" s="322">
        <v>126.48280500840649</v>
      </c>
      <c r="AC79" s="322">
        <v>103.00527369999482</v>
      </c>
      <c r="AD79" s="322">
        <v>113.2110573414968</v>
      </c>
      <c r="AE79" s="322">
        <v>120.0477322120333</v>
      </c>
      <c r="AF79" s="322">
        <v>116.88667185092534</v>
      </c>
      <c r="AG79" s="322">
        <v>149.77084976619156</v>
      </c>
      <c r="AH79" s="322">
        <v>115.14145801099737</v>
      </c>
      <c r="AI79" s="322">
        <v>121.9219337575458</v>
      </c>
      <c r="AJ79" s="322">
        <v>127.87703454268622</v>
      </c>
      <c r="AL79" s="322" t="s">
        <v>983</v>
      </c>
      <c r="AM79" s="322">
        <v>134.48688118121709</v>
      </c>
      <c r="AN79" s="322">
        <v>120.67079540791168</v>
      </c>
      <c r="AO79" s="322">
        <v>130.54256238730454</v>
      </c>
      <c r="AP79" s="322">
        <v>0</v>
      </c>
      <c r="AQ79" s="322">
        <v>120.07739866839761</v>
      </c>
      <c r="AR79" s="322">
        <v>105.02841826200421</v>
      </c>
      <c r="AS79" s="322">
        <v>0</v>
      </c>
      <c r="AT79" s="322">
        <v>0</v>
      </c>
      <c r="AU79" s="322">
        <v>0</v>
      </c>
      <c r="AV79" s="322">
        <v>114.6836710436769</v>
      </c>
      <c r="AW79" s="322">
        <v>143.49216117524116</v>
      </c>
      <c r="AX79" s="322">
        <v>166.66666666666669</v>
      </c>
      <c r="AY79" s="322">
        <v>72.275003352371129</v>
      </c>
      <c r="AZ79" s="322">
        <v>0</v>
      </c>
      <c r="BA79" s="322">
        <v>0</v>
      </c>
      <c r="BB79" s="322">
        <v>0</v>
      </c>
      <c r="BC79" s="322">
        <v>107.88170082097771</v>
      </c>
      <c r="BD79" s="322">
        <v>0</v>
      </c>
      <c r="BE79" s="322">
        <v>107.88170082097771</v>
      </c>
      <c r="BF79" s="322">
        <v>144.70920295973966</v>
      </c>
      <c r="BG79" s="322">
        <v>0</v>
      </c>
      <c r="BH79" s="322">
        <v>149.93371560990073</v>
      </c>
      <c r="BI79" s="322">
        <v>107.62449566099396</v>
      </c>
      <c r="BJ79" s="322">
        <v>139.34495259558145</v>
      </c>
      <c r="BK79" s="322">
        <v>113.00860059176831</v>
      </c>
      <c r="BL79" s="322">
        <v>102.68346841471607</v>
      </c>
      <c r="BM79" s="322">
        <v>126.48280500840652</v>
      </c>
      <c r="BN79" s="322">
        <v>105.17546405006114</v>
      </c>
      <c r="BO79" s="322">
        <v>155.92790833997495</v>
      </c>
      <c r="BP79" s="322">
        <v>0</v>
      </c>
      <c r="BQ79" s="322">
        <v>0</v>
      </c>
      <c r="BR79" s="322">
        <v>0</v>
      </c>
      <c r="BS79" s="322">
        <v>0</v>
      </c>
      <c r="BT79" s="322">
        <v>0</v>
      </c>
      <c r="BU79" s="322">
        <v>0</v>
      </c>
      <c r="BW79" s="322" t="s">
        <v>301</v>
      </c>
      <c r="BX79" s="322">
        <v>126.27422269353445</v>
      </c>
      <c r="BY79" s="322">
        <v>141.83008853983267</v>
      </c>
      <c r="BZ79" s="322">
        <v>146.90006712621337</v>
      </c>
      <c r="CA79" s="322">
        <v>145.57753545870258</v>
      </c>
      <c r="CB79" s="322">
        <v>143.24031592694286</v>
      </c>
      <c r="CC79" s="322">
        <v>122.08654498901286</v>
      </c>
      <c r="CD79" s="322">
        <v>138.18951369809784</v>
      </c>
      <c r="CE79" s="322">
        <v>124.51506109147856</v>
      </c>
      <c r="CF79" s="322">
        <v>141.73395978203715</v>
      </c>
      <c r="CG79" s="322">
        <v>0</v>
      </c>
      <c r="CH79" s="322">
        <v>131.30045180092145</v>
      </c>
      <c r="CI79" s="322">
        <v>118.04141236433752</v>
      </c>
      <c r="CJ79" s="322">
        <v>147.28722744408594</v>
      </c>
      <c r="CK79" s="322">
        <v>122.29463658724744</v>
      </c>
      <c r="CL79" s="322">
        <v>128.00706952529453</v>
      </c>
      <c r="CM79" s="322">
        <v>102.88621366716201</v>
      </c>
      <c r="CN79" s="322">
        <v>118.77650559291421</v>
      </c>
      <c r="CO79" s="322">
        <v>118.77650559291421</v>
      </c>
      <c r="CP79" s="322">
        <v>0</v>
      </c>
      <c r="CQ79" s="322">
        <v>111.87681793446076</v>
      </c>
      <c r="CR79" s="322">
        <v>111.87681793446076</v>
      </c>
      <c r="CS79" s="322">
        <v>0</v>
      </c>
      <c r="CT79" s="322">
        <v>0</v>
      </c>
      <c r="CU79" s="322">
        <v>97.322764224373486</v>
      </c>
      <c r="CV79" s="322">
        <v>113.55104970664787</v>
      </c>
      <c r="CW79" s="322">
        <v>96.850704992030401</v>
      </c>
      <c r="CX79" s="322">
        <v>0</v>
      </c>
      <c r="CY79" s="322">
        <v>102.14422274189559</v>
      </c>
      <c r="CZ79" s="322">
        <v>96.095285077917154</v>
      </c>
      <c r="DA79" s="322">
        <v>120.0477322120333</v>
      </c>
      <c r="DB79" s="322">
        <v>116.88667185092534</v>
      </c>
      <c r="DC79" s="322">
        <v>149.77084976619156</v>
      </c>
      <c r="DD79" s="322">
        <v>115.14145801099737</v>
      </c>
      <c r="DE79" s="322">
        <v>121.9219337575458</v>
      </c>
      <c r="DF79" s="322">
        <v>127.87703454268622</v>
      </c>
    </row>
    <row r="80" spans="1:110" ht="12.75" hidden="1" customHeight="1" outlineLevel="1" x14ac:dyDescent="0.2">
      <c r="A80" s="322" t="str">
        <f t="shared" si="1"/>
        <v>2015 Q2</v>
      </c>
      <c r="B80" s="322">
        <v>128.96152203352668</v>
      </c>
      <c r="C80" s="322">
        <v>138.69186655364172</v>
      </c>
      <c r="D80" s="322">
        <v>146.21232328763068</v>
      </c>
      <c r="E80" s="322">
        <v>145.00486383204887</v>
      </c>
      <c r="F80" s="322">
        <v>132.33488594281434</v>
      </c>
      <c r="G80" s="322">
        <v>112.05526510709146</v>
      </c>
      <c r="H80" s="322">
        <v>139.64983895216187</v>
      </c>
      <c r="I80" s="322">
        <v>126.58732459066903</v>
      </c>
      <c r="J80" s="322">
        <v>141.81143248127796</v>
      </c>
      <c r="K80" s="322">
        <v>115.11973992849997</v>
      </c>
      <c r="L80" s="322">
        <v>138.64971111660179</v>
      </c>
      <c r="M80" s="322">
        <v>139.36118182146251</v>
      </c>
      <c r="N80" s="322">
        <v>137.48220088645246</v>
      </c>
      <c r="O80" s="322">
        <v>122.82332227395661</v>
      </c>
      <c r="P80" s="322">
        <v>128.69302786557645</v>
      </c>
      <c r="Q80" s="322">
        <v>102.88055361932886</v>
      </c>
      <c r="R80" s="322">
        <v>113.44732349476611</v>
      </c>
      <c r="S80" s="322">
        <v>119.28501783594177</v>
      </c>
      <c r="T80" s="322">
        <v>105.38182935677094</v>
      </c>
      <c r="U80" s="322">
        <v>133.50124712565957</v>
      </c>
      <c r="V80" s="322">
        <v>111.88200401571187</v>
      </c>
      <c r="W80" s="322">
        <v>151.3624681372784</v>
      </c>
      <c r="X80" s="322">
        <v>107.62449566099396</v>
      </c>
      <c r="Y80" s="322">
        <v>111.35763428767628</v>
      </c>
      <c r="Z80" s="322">
        <v>113.10753699596383</v>
      </c>
      <c r="AA80" s="322">
        <v>98.445649680753604</v>
      </c>
      <c r="AB80" s="322">
        <v>126.8661723609401</v>
      </c>
      <c r="AC80" s="322">
        <v>102.88636560629426</v>
      </c>
      <c r="AD80" s="322">
        <v>113.81331504963757</v>
      </c>
      <c r="AE80" s="322">
        <v>120.05644411196872</v>
      </c>
      <c r="AF80" s="322">
        <v>115.91051479804061</v>
      </c>
      <c r="AG80" s="322">
        <v>149.74859494663804</v>
      </c>
      <c r="AH80" s="322">
        <v>114.06810914496643</v>
      </c>
      <c r="AI80" s="322">
        <v>121.68960626438347</v>
      </c>
      <c r="AJ80" s="322">
        <v>132.43751039699129</v>
      </c>
      <c r="AL80" s="322" t="s">
        <v>984</v>
      </c>
      <c r="AM80" s="322">
        <v>135.35217738458655</v>
      </c>
      <c r="AN80" s="322">
        <v>119.66649781404519</v>
      </c>
      <c r="AO80" s="322">
        <v>126.76309781357338</v>
      </c>
      <c r="AP80" s="322">
        <v>0</v>
      </c>
      <c r="AQ80" s="322">
        <v>120.07739866839761</v>
      </c>
      <c r="AR80" s="322">
        <v>105.40746350022319</v>
      </c>
      <c r="AS80" s="322">
        <v>0</v>
      </c>
      <c r="AT80" s="322">
        <v>0</v>
      </c>
      <c r="AU80" s="322">
        <v>0</v>
      </c>
      <c r="AV80" s="322">
        <v>115.11973992849998</v>
      </c>
      <c r="AW80" s="322">
        <v>146.8403924759871</v>
      </c>
      <c r="AX80" s="322">
        <v>166.66666666666669</v>
      </c>
      <c r="AY80" s="322">
        <v>85.912624304211107</v>
      </c>
      <c r="AZ80" s="322">
        <v>0</v>
      </c>
      <c r="BA80" s="322">
        <v>0</v>
      </c>
      <c r="BB80" s="322">
        <v>0</v>
      </c>
      <c r="BC80" s="322">
        <v>105.38182935677094</v>
      </c>
      <c r="BD80" s="322">
        <v>0</v>
      </c>
      <c r="BE80" s="322">
        <v>105.38182935677094</v>
      </c>
      <c r="BF80" s="322">
        <v>145.96152737848641</v>
      </c>
      <c r="BG80" s="322">
        <v>0</v>
      </c>
      <c r="BH80" s="322">
        <v>151.3624681372784</v>
      </c>
      <c r="BI80" s="322">
        <v>107.62449566099396</v>
      </c>
      <c r="BJ80" s="322">
        <v>140.87779766180344</v>
      </c>
      <c r="BK80" s="322">
        <v>113.00860059176831</v>
      </c>
      <c r="BL80" s="322">
        <v>102.68346841471607</v>
      </c>
      <c r="BM80" s="322">
        <v>126.86617236094013</v>
      </c>
      <c r="BN80" s="322">
        <v>104.75686034012972</v>
      </c>
      <c r="BO80" s="322">
        <v>158.41858681423986</v>
      </c>
      <c r="BP80" s="322">
        <v>0</v>
      </c>
      <c r="BQ80" s="322">
        <v>0</v>
      </c>
      <c r="BR80" s="322">
        <v>0</v>
      </c>
      <c r="BS80" s="322">
        <v>0</v>
      </c>
      <c r="BT80" s="322">
        <v>0</v>
      </c>
      <c r="BU80" s="322">
        <v>0</v>
      </c>
      <c r="BW80" s="322" t="s">
        <v>302</v>
      </c>
      <c r="BX80" s="322">
        <v>126.9779511680329</v>
      </c>
      <c r="BY80" s="322">
        <v>142.79893950229703</v>
      </c>
      <c r="BZ80" s="322">
        <v>150.25699261721397</v>
      </c>
      <c r="CA80" s="322">
        <v>145.00486383204887</v>
      </c>
      <c r="CB80" s="322">
        <v>142.61987188065717</v>
      </c>
      <c r="CC80" s="322">
        <v>116.58438585406215</v>
      </c>
      <c r="CD80" s="322">
        <v>139.64983895216187</v>
      </c>
      <c r="CE80" s="322">
        <v>126.58732459066906</v>
      </c>
      <c r="CF80" s="322">
        <v>141.81143248127796</v>
      </c>
      <c r="CG80" s="322">
        <v>0</v>
      </c>
      <c r="CH80" s="322">
        <v>134.0528468928367</v>
      </c>
      <c r="CI80" s="322">
        <v>118.20947657857946</v>
      </c>
      <c r="CJ80" s="322">
        <v>153.15561884377826</v>
      </c>
      <c r="CK80" s="322">
        <v>122.82332227395661</v>
      </c>
      <c r="CL80" s="322">
        <v>128.69302786557645</v>
      </c>
      <c r="CM80" s="322">
        <v>102.88055361932886</v>
      </c>
      <c r="CN80" s="322">
        <v>119.28501783594177</v>
      </c>
      <c r="CO80" s="322">
        <v>119.28501783594177</v>
      </c>
      <c r="CP80" s="322">
        <v>0</v>
      </c>
      <c r="CQ80" s="322">
        <v>111.88200401571187</v>
      </c>
      <c r="CR80" s="322">
        <v>111.88200401571187</v>
      </c>
      <c r="CS80" s="322">
        <v>0</v>
      </c>
      <c r="CT80" s="322">
        <v>0</v>
      </c>
      <c r="CU80" s="322">
        <v>97.207280428982514</v>
      </c>
      <c r="CV80" s="322">
        <v>113.53105218674528</v>
      </c>
      <c r="CW80" s="322">
        <v>96.850704992030401</v>
      </c>
      <c r="CX80" s="322">
        <v>0</v>
      </c>
      <c r="CY80" s="322">
        <v>102.14422274189559</v>
      </c>
      <c r="CZ80" s="322">
        <v>95.940891042886449</v>
      </c>
      <c r="DA80" s="322">
        <v>120.05644411196872</v>
      </c>
      <c r="DB80" s="322">
        <v>115.91051479804061</v>
      </c>
      <c r="DC80" s="322">
        <v>149.74859494663804</v>
      </c>
      <c r="DD80" s="322">
        <v>114.06810914496643</v>
      </c>
      <c r="DE80" s="322">
        <v>121.68960626438347</v>
      </c>
      <c r="DF80" s="322">
        <v>132.43751039699129</v>
      </c>
    </row>
    <row r="81" spans="1:110" ht="12.75" hidden="1" customHeight="1" outlineLevel="1" x14ac:dyDescent="0.2">
      <c r="A81" s="322" t="str">
        <f t="shared" si="1"/>
        <v>2015 Q3</v>
      </c>
      <c r="B81" s="322">
        <v>128.785713995999</v>
      </c>
      <c r="C81" s="322">
        <v>137.64277112368444</v>
      </c>
      <c r="D81" s="322">
        <v>142.88155275251458</v>
      </c>
      <c r="E81" s="322">
        <v>142.93573179994539</v>
      </c>
      <c r="F81" s="322">
        <v>132.39127084329638</v>
      </c>
      <c r="G81" s="322">
        <v>114.39413268104703</v>
      </c>
      <c r="H81" s="322">
        <v>140.32766792552854</v>
      </c>
      <c r="I81" s="322">
        <v>130.0160938666593</v>
      </c>
      <c r="J81" s="322">
        <v>141.46928753074923</v>
      </c>
      <c r="K81" s="322">
        <v>115.11973992849997</v>
      </c>
      <c r="L81" s="322">
        <v>138.17948000387869</v>
      </c>
      <c r="M81" s="322">
        <v>138.62588857586695</v>
      </c>
      <c r="N81" s="322">
        <v>137.44693181733783</v>
      </c>
      <c r="O81" s="322">
        <v>122.67503278425642</v>
      </c>
      <c r="P81" s="322">
        <v>128.50109269849085</v>
      </c>
      <c r="Q81" s="322">
        <v>102.88055361932886</v>
      </c>
      <c r="R81" s="322">
        <v>114.25362882670453</v>
      </c>
      <c r="S81" s="322">
        <v>118.20758942920277</v>
      </c>
      <c r="T81" s="322">
        <v>108.79074498978017</v>
      </c>
      <c r="U81" s="322">
        <v>135.07982837150061</v>
      </c>
      <c r="V81" s="322">
        <v>111.8862641363621</v>
      </c>
      <c r="W81" s="322">
        <v>154.19863249270944</v>
      </c>
      <c r="X81" s="322">
        <v>107.62449566099396</v>
      </c>
      <c r="Y81" s="322">
        <v>111.4415993712223</v>
      </c>
      <c r="Z81" s="322">
        <v>113.1453059231725</v>
      </c>
      <c r="AA81" s="322">
        <v>86.751936272827649</v>
      </c>
      <c r="AB81" s="322">
        <v>129.40964839297706</v>
      </c>
      <c r="AC81" s="322">
        <v>104.08908400560973</v>
      </c>
      <c r="AD81" s="322">
        <v>114.75319113959293</v>
      </c>
      <c r="AE81" s="322">
        <v>120.6360754859099</v>
      </c>
      <c r="AF81" s="322">
        <v>117.01491509393566</v>
      </c>
      <c r="AG81" s="322">
        <v>151.30580131287277</v>
      </c>
      <c r="AH81" s="322">
        <v>113.5252901553924</v>
      </c>
      <c r="AI81" s="322">
        <v>121.82678245174446</v>
      </c>
      <c r="AJ81" s="322">
        <v>132.04863127046485</v>
      </c>
      <c r="AL81" s="322" t="s">
        <v>985</v>
      </c>
      <c r="AM81" s="322">
        <v>136.30764952687215</v>
      </c>
      <c r="AN81" s="322">
        <v>119.96769148902291</v>
      </c>
      <c r="AO81" s="322">
        <v>127.31793660201403</v>
      </c>
      <c r="AP81" s="322">
        <v>0</v>
      </c>
      <c r="AQ81" s="322">
        <v>120.07739866839761</v>
      </c>
      <c r="AR81" s="322">
        <v>106.79621565571576</v>
      </c>
      <c r="AS81" s="322">
        <v>0</v>
      </c>
      <c r="AT81" s="322">
        <v>0</v>
      </c>
      <c r="AU81" s="322">
        <v>0</v>
      </c>
      <c r="AV81" s="322">
        <v>115.11973992849998</v>
      </c>
      <c r="AW81" s="322">
        <v>144.51791989743501</v>
      </c>
      <c r="AX81" s="322">
        <v>166.66666666666669</v>
      </c>
      <c r="AY81" s="322">
        <v>76.453002834726732</v>
      </c>
      <c r="AZ81" s="322">
        <v>0</v>
      </c>
      <c r="BA81" s="322">
        <v>0</v>
      </c>
      <c r="BB81" s="322">
        <v>0</v>
      </c>
      <c r="BC81" s="322">
        <v>108.79074498978017</v>
      </c>
      <c r="BD81" s="322">
        <v>0</v>
      </c>
      <c r="BE81" s="322">
        <v>108.79074498978017</v>
      </c>
      <c r="BF81" s="322">
        <v>148.44747075204214</v>
      </c>
      <c r="BG81" s="322">
        <v>0</v>
      </c>
      <c r="BH81" s="322">
        <v>154.19863249270944</v>
      </c>
      <c r="BI81" s="322">
        <v>107.62449566099396</v>
      </c>
      <c r="BJ81" s="322">
        <v>142.98711192207389</v>
      </c>
      <c r="BK81" s="322">
        <v>113.00860059176831</v>
      </c>
      <c r="BL81" s="322">
        <v>102.68346841471607</v>
      </c>
      <c r="BM81" s="322">
        <v>129.40964839297709</v>
      </c>
      <c r="BN81" s="322">
        <v>104.75686034012972</v>
      </c>
      <c r="BO81" s="322">
        <v>161.41889210588718</v>
      </c>
      <c r="BP81" s="322">
        <v>0</v>
      </c>
      <c r="BQ81" s="322">
        <v>0</v>
      </c>
      <c r="BR81" s="322">
        <v>0</v>
      </c>
      <c r="BS81" s="322">
        <v>0</v>
      </c>
      <c r="BT81" s="322">
        <v>0</v>
      </c>
      <c r="BU81" s="322">
        <v>0</v>
      </c>
      <c r="BW81" s="322" t="s">
        <v>303</v>
      </c>
      <c r="BX81" s="322">
        <v>126.45100943886968</v>
      </c>
      <c r="BY81" s="322">
        <v>141.45835243653241</v>
      </c>
      <c r="BZ81" s="322">
        <v>146.11816908900073</v>
      </c>
      <c r="CA81" s="322">
        <v>142.93573179994539</v>
      </c>
      <c r="CB81" s="322">
        <v>142.72356810160653</v>
      </c>
      <c r="CC81" s="322">
        <v>119.57056327693553</v>
      </c>
      <c r="CD81" s="322">
        <v>140.32766792552854</v>
      </c>
      <c r="CE81" s="322">
        <v>130.01609386665933</v>
      </c>
      <c r="CF81" s="322">
        <v>141.46928753074923</v>
      </c>
      <c r="CG81" s="322">
        <v>0</v>
      </c>
      <c r="CH81" s="322">
        <v>134.6221510952418</v>
      </c>
      <c r="CI81" s="322">
        <v>116.90460157730043</v>
      </c>
      <c r="CJ81" s="322">
        <v>155.9846706385853</v>
      </c>
      <c r="CK81" s="322">
        <v>122.67503278425642</v>
      </c>
      <c r="CL81" s="322">
        <v>128.50109269849085</v>
      </c>
      <c r="CM81" s="322">
        <v>102.88055361932886</v>
      </c>
      <c r="CN81" s="322">
        <v>118.20758942920277</v>
      </c>
      <c r="CO81" s="322">
        <v>118.20758942920277</v>
      </c>
      <c r="CP81" s="322">
        <v>0</v>
      </c>
      <c r="CQ81" s="322">
        <v>111.8862641363621</v>
      </c>
      <c r="CR81" s="322">
        <v>111.8862641363621</v>
      </c>
      <c r="CS81" s="322">
        <v>0</v>
      </c>
      <c r="CT81" s="322">
        <v>0</v>
      </c>
      <c r="CU81" s="322">
        <v>96.320403746687106</v>
      </c>
      <c r="CV81" s="322">
        <v>113.73049784500623</v>
      </c>
      <c r="CW81" s="322">
        <v>80.755947730587877</v>
      </c>
      <c r="CX81" s="322">
        <v>0</v>
      </c>
      <c r="CY81" s="322">
        <v>103.8241351486503</v>
      </c>
      <c r="CZ81" s="322">
        <v>96.055195112501508</v>
      </c>
      <c r="DA81" s="322">
        <v>120.6360754859099</v>
      </c>
      <c r="DB81" s="322">
        <v>117.01491509393566</v>
      </c>
      <c r="DC81" s="322">
        <v>151.30580131287277</v>
      </c>
      <c r="DD81" s="322">
        <v>113.5252901553924</v>
      </c>
      <c r="DE81" s="322">
        <v>121.82678245174446</v>
      </c>
      <c r="DF81" s="322">
        <v>132.04863127046485</v>
      </c>
    </row>
    <row r="82" spans="1:110" ht="12.75" hidden="1" customHeight="1" outlineLevel="1" x14ac:dyDescent="0.2">
      <c r="A82" s="322" t="str">
        <f t="shared" si="1"/>
        <v>2015 Q4</v>
      </c>
      <c r="B82" s="322">
        <v>128.0441451611488</v>
      </c>
      <c r="C82" s="322">
        <v>137.07297045008036</v>
      </c>
      <c r="D82" s="322">
        <v>142.49683414514249</v>
      </c>
      <c r="E82" s="322">
        <v>142.50643981346425</v>
      </c>
      <c r="F82" s="322">
        <v>131.82094586656677</v>
      </c>
      <c r="G82" s="322">
        <v>113.04918558946846</v>
      </c>
      <c r="H82" s="322">
        <v>139.99524791255072</v>
      </c>
      <c r="I82" s="322">
        <v>128.06495743436773</v>
      </c>
      <c r="J82" s="322">
        <v>141.19761969471654</v>
      </c>
      <c r="K82" s="322">
        <v>115.11973992849997</v>
      </c>
      <c r="L82" s="322">
        <v>137.72904477147827</v>
      </c>
      <c r="M82" s="322">
        <v>138.21678102257258</v>
      </c>
      <c r="N82" s="322">
        <v>136.92867863007996</v>
      </c>
      <c r="O82" s="322">
        <v>122.95566025708317</v>
      </c>
      <c r="P82" s="322">
        <v>128.45357367502228</v>
      </c>
      <c r="Q82" s="322">
        <v>104.27608362999113</v>
      </c>
      <c r="R82" s="322">
        <v>116.97222694633749</v>
      </c>
      <c r="S82" s="322">
        <v>122.89387168416346</v>
      </c>
      <c r="T82" s="322">
        <v>108.79074498978017</v>
      </c>
      <c r="U82" s="322">
        <v>130.27374372682104</v>
      </c>
      <c r="V82" s="322">
        <v>112.77717748361199</v>
      </c>
      <c r="W82" s="322">
        <v>144.96941430253213</v>
      </c>
      <c r="X82" s="322">
        <v>107.62449566099396</v>
      </c>
      <c r="Y82" s="322">
        <v>110.68879167991652</v>
      </c>
      <c r="Z82" s="322">
        <v>113.43715693633135</v>
      </c>
      <c r="AA82" s="322">
        <v>87.257058539566756</v>
      </c>
      <c r="AB82" s="322">
        <v>129.39958625773991</v>
      </c>
      <c r="AC82" s="322">
        <v>103.38377005977473</v>
      </c>
      <c r="AD82" s="322">
        <v>113.77955116393686</v>
      </c>
      <c r="AE82" s="322">
        <v>120.62663928605534</v>
      </c>
      <c r="AF82" s="322">
        <v>117.23986604598568</v>
      </c>
      <c r="AG82" s="322">
        <v>151.8280880064689</v>
      </c>
      <c r="AH82" s="322">
        <v>113.5252901553924</v>
      </c>
      <c r="AI82" s="322">
        <v>121.37481178973992</v>
      </c>
      <c r="AJ82" s="322">
        <v>132.0007110288702</v>
      </c>
      <c r="AL82" s="322" t="s">
        <v>986</v>
      </c>
      <c r="AM82" s="322">
        <v>134.84215783591358</v>
      </c>
      <c r="AN82" s="322">
        <v>121.81538269775561</v>
      </c>
      <c r="AO82" s="322">
        <v>129.44680103364962</v>
      </c>
      <c r="AP82" s="322">
        <v>0</v>
      </c>
      <c r="AQ82" s="322">
        <v>122.57254065920291</v>
      </c>
      <c r="AR82" s="322">
        <v>108.77578606068762</v>
      </c>
      <c r="AS82" s="322">
        <v>0</v>
      </c>
      <c r="AT82" s="322">
        <v>0</v>
      </c>
      <c r="AU82" s="322">
        <v>0</v>
      </c>
      <c r="AV82" s="322">
        <v>115.11973992849998</v>
      </c>
      <c r="AW82" s="322">
        <v>142.96960484506695</v>
      </c>
      <c r="AX82" s="322">
        <v>166.66666666666669</v>
      </c>
      <c r="AY82" s="322">
        <v>70.146588521737158</v>
      </c>
      <c r="AZ82" s="322">
        <v>0</v>
      </c>
      <c r="BA82" s="322">
        <v>0</v>
      </c>
      <c r="BB82" s="322">
        <v>0</v>
      </c>
      <c r="BC82" s="322">
        <v>108.79074498978017</v>
      </c>
      <c r="BD82" s="322">
        <v>0</v>
      </c>
      <c r="BE82" s="322">
        <v>108.79074498978017</v>
      </c>
      <c r="BF82" s="322">
        <v>140.35791354459877</v>
      </c>
      <c r="BG82" s="322">
        <v>0</v>
      </c>
      <c r="BH82" s="322">
        <v>144.96941430253213</v>
      </c>
      <c r="BI82" s="322">
        <v>107.62449566099396</v>
      </c>
      <c r="BJ82" s="322">
        <v>144.40995078801029</v>
      </c>
      <c r="BK82" s="322">
        <v>113.36707305364865</v>
      </c>
      <c r="BL82" s="322">
        <v>102.68346841471607</v>
      </c>
      <c r="BM82" s="322">
        <v>129.39958625773994</v>
      </c>
      <c r="BN82" s="322">
        <v>104.75686034012972</v>
      </c>
      <c r="BO82" s="322">
        <v>163.65139911410648</v>
      </c>
      <c r="BP82" s="322">
        <v>0</v>
      </c>
      <c r="BQ82" s="322">
        <v>0</v>
      </c>
      <c r="BR82" s="322">
        <v>0</v>
      </c>
      <c r="BS82" s="322">
        <v>0</v>
      </c>
      <c r="BT82" s="322">
        <v>0</v>
      </c>
      <c r="BU82" s="322">
        <v>0</v>
      </c>
      <c r="BW82" s="322" t="s">
        <v>304</v>
      </c>
      <c r="BX82" s="322">
        <v>125.93413622713787</v>
      </c>
      <c r="BY82" s="322">
        <v>140.36667932778997</v>
      </c>
      <c r="BZ82" s="322">
        <v>145.21072466723589</v>
      </c>
      <c r="CA82" s="322">
        <v>142.50643981346425</v>
      </c>
      <c r="CB82" s="322">
        <v>139.58107772521771</v>
      </c>
      <c r="CC82" s="322">
        <v>115.96063566130867</v>
      </c>
      <c r="CD82" s="322">
        <v>139.99524791255072</v>
      </c>
      <c r="CE82" s="322">
        <v>128.06495743436776</v>
      </c>
      <c r="CF82" s="322">
        <v>141.19761969471654</v>
      </c>
      <c r="CG82" s="322">
        <v>0</v>
      </c>
      <c r="CH82" s="322">
        <v>134.78788004320231</v>
      </c>
      <c r="CI82" s="322">
        <v>116.178586178239</v>
      </c>
      <c r="CJ82" s="322">
        <v>157.22559940589053</v>
      </c>
      <c r="CK82" s="322">
        <v>122.95566025708317</v>
      </c>
      <c r="CL82" s="322">
        <v>128.45357367502228</v>
      </c>
      <c r="CM82" s="322">
        <v>104.27608362999113</v>
      </c>
      <c r="CN82" s="322">
        <v>122.89387168416346</v>
      </c>
      <c r="CO82" s="322">
        <v>122.89387168416346</v>
      </c>
      <c r="CP82" s="322">
        <v>0</v>
      </c>
      <c r="CQ82" s="322">
        <v>112.77717748361199</v>
      </c>
      <c r="CR82" s="322">
        <v>112.77717748361199</v>
      </c>
      <c r="CS82" s="322">
        <v>0</v>
      </c>
      <c r="CT82" s="322">
        <v>0</v>
      </c>
      <c r="CU82" s="322">
        <v>94.524709934926832</v>
      </c>
      <c r="CV82" s="322">
        <v>113.73716368497375</v>
      </c>
      <c r="CW82" s="322">
        <v>81.45117772185867</v>
      </c>
      <c r="CX82" s="322">
        <v>0</v>
      </c>
      <c r="CY82" s="322">
        <v>102.83897881534762</v>
      </c>
      <c r="CZ82" s="322">
        <v>93.796917333803066</v>
      </c>
      <c r="DA82" s="322">
        <v>120.62663928605534</v>
      </c>
      <c r="DB82" s="322">
        <v>117.23986604598568</v>
      </c>
      <c r="DC82" s="322">
        <v>151.8280880064689</v>
      </c>
      <c r="DD82" s="322">
        <v>113.5252901553924</v>
      </c>
      <c r="DE82" s="322">
        <v>121.37481178973992</v>
      </c>
      <c r="DF82" s="322">
        <v>132.0007110288702</v>
      </c>
    </row>
    <row r="83" spans="1:110" ht="12.75" hidden="1" customHeight="1" outlineLevel="1" x14ac:dyDescent="0.2">
      <c r="A83" s="322" t="str">
        <f t="shared" si="1"/>
        <v>2016 Q1</v>
      </c>
      <c r="B83" s="322">
        <v>127.16792676585688</v>
      </c>
      <c r="C83" s="322">
        <v>135.98855857745761</v>
      </c>
      <c r="D83" s="322">
        <v>139.24510594838048</v>
      </c>
      <c r="E83" s="322">
        <v>142.58037925900643</v>
      </c>
      <c r="F83" s="322">
        <v>130.70363195021937</v>
      </c>
      <c r="G83" s="322">
        <v>115.47088597768254</v>
      </c>
      <c r="H83" s="322">
        <v>141.67663983658187</v>
      </c>
      <c r="I83" s="322">
        <v>127.78620442388394</v>
      </c>
      <c r="J83" s="322">
        <v>140.55954567563279</v>
      </c>
      <c r="K83" s="322">
        <v>115.27160420093314</v>
      </c>
      <c r="L83" s="322">
        <v>139.79749887622307</v>
      </c>
      <c r="M83" s="322">
        <v>139.69526421439033</v>
      </c>
      <c r="N83" s="322">
        <v>139.96526406001789</v>
      </c>
      <c r="O83" s="322">
        <v>122.68672432567946</v>
      </c>
      <c r="P83" s="322">
        <v>128.99578150296634</v>
      </c>
      <c r="Q83" s="322">
        <v>101.25122543198989</v>
      </c>
      <c r="R83" s="322">
        <v>117.23767745921032</v>
      </c>
      <c r="S83" s="322">
        <v>123.76267273249771</v>
      </c>
      <c r="T83" s="322">
        <v>108.22259238427863</v>
      </c>
      <c r="U83" s="322">
        <v>125.23814406902717</v>
      </c>
      <c r="V83" s="322">
        <v>110.28483987658556</v>
      </c>
      <c r="W83" s="322">
        <v>139.825398044108</v>
      </c>
      <c r="X83" s="322">
        <v>91.487996907567577</v>
      </c>
      <c r="Y83" s="322">
        <v>108.44625751265842</v>
      </c>
      <c r="Z83" s="322">
        <v>113.22251063000049</v>
      </c>
      <c r="AA83" s="322">
        <v>86.731063618413557</v>
      </c>
      <c r="AB83" s="322">
        <v>129.50825731830065</v>
      </c>
      <c r="AC83" s="322">
        <v>103.30408596101157</v>
      </c>
      <c r="AD83" s="322">
        <v>110.68500738082045</v>
      </c>
      <c r="AE83" s="322">
        <v>121.44531655481298</v>
      </c>
      <c r="AF83" s="322">
        <v>118.63914463381603</v>
      </c>
      <c r="AG83" s="322">
        <v>151.38293007777014</v>
      </c>
      <c r="AH83" s="322">
        <v>112.72588841190056</v>
      </c>
      <c r="AI83" s="322">
        <v>122.04988939948429</v>
      </c>
      <c r="AJ83" s="322">
        <v>131.24386918062856</v>
      </c>
      <c r="AL83" s="322" t="s">
        <v>987</v>
      </c>
      <c r="AM83" s="322">
        <v>134.1910746271268</v>
      </c>
      <c r="AN83" s="322">
        <v>123.17478044743839</v>
      </c>
      <c r="AO83" s="322">
        <v>131.23365762618354</v>
      </c>
      <c r="AP83" s="322">
        <v>0</v>
      </c>
      <c r="AQ83" s="322">
        <v>124.25931290357669</v>
      </c>
      <c r="AR83" s="322">
        <v>109.87860211287763</v>
      </c>
      <c r="AS83" s="322">
        <v>0</v>
      </c>
      <c r="AT83" s="322">
        <v>0</v>
      </c>
      <c r="AU83" s="322">
        <v>0</v>
      </c>
      <c r="AV83" s="322">
        <v>115.27160420093315</v>
      </c>
      <c r="AW83" s="322">
        <v>144.61468958820802</v>
      </c>
      <c r="AX83" s="322">
        <v>166.66666666666669</v>
      </c>
      <c r="AY83" s="322">
        <v>76.847153729288593</v>
      </c>
      <c r="AZ83" s="322">
        <v>0</v>
      </c>
      <c r="BA83" s="322">
        <v>0</v>
      </c>
      <c r="BB83" s="322">
        <v>0</v>
      </c>
      <c r="BC83" s="322">
        <v>108.22259238427863</v>
      </c>
      <c r="BD83" s="322">
        <v>0</v>
      </c>
      <c r="BE83" s="322">
        <v>108.22259238427863</v>
      </c>
      <c r="BF83" s="322">
        <v>133.85650133509904</v>
      </c>
      <c r="BG83" s="322">
        <v>0</v>
      </c>
      <c r="BH83" s="322">
        <v>139.825398044108</v>
      </c>
      <c r="BI83" s="322">
        <v>91.487996907567577</v>
      </c>
      <c r="BJ83" s="322">
        <v>145.81360172414455</v>
      </c>
      <c r="BK83" s="322">
        <v>113.36707305364865</v>
      </c>
      <c r="BL83" s="322">
        <v>102.68346841471607</v>
      </c>
      <c r="BM83" s="322">
        <v>129.50825731830068</v>
      </c>
      <c r="BN83" s="322">
        <v>104.75686034012972</v>
      </c>
      <c r="BO83" s="322">
        <v>165.88390612232581</v>
      </c>
      <c r="BP83" s="322">
        <v>0</v>
      </c>
      <c r="BQ83" s="322">
        <v>0</v>
      </c>
      <c r="BR83" s="322">
        <v>0</v>
      </c>
      <c r="BS83" s="322">
        <v>0</v>
      </c>
      <c r="BT83" s="322">
        <v>0</v>
      </c>
      <c r="BU83" s="322">
        <v>0</v>
      </c>
      <c r="BW83" s="322" t="s">
        <v>305</v>
      </c>
      <c r="BX83" s="322">
        <v>124.98803898965882</v>
      </c>
      <c r="BY83" s="322">
        <v>138.75471371737572</v>
      </c>
      <c r="BZ83" s="322">
        <v>140.91117020155878</v>
      </c>
      <c r="CA83" s="322">
        <v>142.58037925900643</v>
      </c>
      <c r="CB83" s="322">
        <v>136.11091725183488</v>
      </c>
      <c r="CC83" s="322">
        <v>119.28088669263609</v>
      </c>
      <c r="CD83" s="322">
        <v>141.67663983658187</v>
      </c>
      <c r="CE83" s="322">
        <v>127.78620442388397</v>
      </c>
      <c r="CF83" s="322">
        <v>140.55954567563279</v>
      </c>
      <c r="CG83" s="322">
        <v>0</v>
      </c>
      <c r="CH83" s="322">
        <v>137.09394215470519</v>
      </c>
      <c r="CI83" s="322">
        <v>118.80234991926397</v>
      </c>
      <c r="CJ83" s="322">
        <v>159.1486002332839</v>
      </c>
      <c r="CK83" s="322">
        <v>122.68672432567946</v>
      </c>
      <c r="CL83" s="322">
        <v>128.99578150296634</v>
      </c>
      <c r="CM83" s="322">
        <v>101.25122543198989</v>
      </c>
      <c r="CN83" s="322">
        <v>123.76267273249771</v>
      </c>
      <c r="CO83" s="322">
        <v>123.76267273249771</v>
      </c>
      <c r="CP83" s="322">
        <v>0</v>
      </c>
      <c r="CQ83" s="322">
        <v>110.28483987658556</v>
      </c>
      <c r="CR83" s="322">
        <v>110.28483987658556</v>
      </c>
      <c r="CS83" s="322">
        <v>0</v>
      </c>
      <c r="CT83" s="322">
        <v>0</v>
      </c>
      <c r="CU83" s="322">
        <v>90.534393792568991</v>
      </c>
      <c r="CV83" s="322">
        <v>112.60368500227518</v>
      </c>
      <c r="CW83" s="322">
        <v>80.727219447750926</v>
      </c>
      <c r="CX83" s="322">
        <v>0</v>
      </c>
      <c r="CY83" s="322">
        <v>102.72767902463225</v>
      </c>
      <c r="CZ83" s="322">
        <v>88.567932784341934</v>
      </c>
      <c r="DA83" s="322">
        <v>121.44531655481298</v>
      </c>
      <c r="DB83" s="322">
        <v>118.63914463381603</v>
      </c>
      <c r="DC83" s="322">
        <v>151.38293007777014</v>
      </c>
      <c r="DD83" s="322">
        <v>112.72588841190056</v>
      </c>
      <c r="DE83" s="322">
        <v>122.04988939948429</v>
      </c>
      <c r="DF83" s="322">
        <v>131.24386918062856</v>
      </c>
    </row>
    <row r="84" spans="1:110" ht="12.75" hidden="1" customHeight="1" outlineLevel="1" x14ac:dyDescent="0.2">
      <c r="A84" s="322" t="str">
        <f t="shared" si="1"/>
        <v>2016 Q2</v>
      </c>
      <c r="B84" s="322">
        <v>127.05699146946259</v>
      </c>
      <c r="C84" s="322">
        <v>135.83999555858628</v>
      </c>
      <c r="D84" s="322">
        <v>140.74119988057123</v>
      </c>
      <c r="E84" s="322">
        <v>140.43483654672599</v>
      </c>
      <c r="F84" s="322">
        <v>132.36401964410325</v>
      </c>
      <c r="G84" s="322">
        <v>114.18036485763056</v>
      </c>
      <c r="H84" s="322">
        <v>139.44148494104735</v>
      </c>
      <c r="I84" s="322">
        <v>126.59954628190737</v>
      </c>
      <c r="J84" s="322">
        <v>139.13100657634607</v>
      </c>
      <c r="K84" s="322">
        <v>115.06148916185853</v>
      </c>
      <c r="L84" s="322">
        <v>140.80700482711524</v>
      </c>
      <c r="M84" s="322">
        <v>140.17053045962913</v>
      </c>
      <c r="N84" s="322">
        <v>141.85144745868269</v>
      </c>
      <c r="O84" s="322">
        <v>123.41663316073112</v>
      </c>
      <c r="P84" s="322">
        <v>129.03137092687595</v>
      </c>
      <c r="Q84" s="322">
        <v>104.34013697555768</v>
      </c>
      <c r="R84" s="322">
        <v>116.4997097905397</v>
      </c>
      <c r="S84" s="322">
        <v>122.49057415880608</v>
      </c>
      <c r="T84" s="322">
        <v>108.22259238427863</v>
      </c>
      <c r="U84" s="322">
        <v>124.80147201234765</v>
      </c>
      <c r="V84" s="322">
        <v>106.20843494546037</v>
      </c>
      <c r="W84" s="322">
        <v>139.44718837433598</v>
      </c>
      <c r="X84" s="322">
        <v>107.62449566099396</v>
      </c>
      <c r="Y84" s="322">
        <v>107.30769306689771</v>
      </c>
      <c r="Z84" s="322">
        <v>113.63318477169756</v>
      </c>
      <c r="AA84" s="322">
        <v>86.910812069466161</v>
      </c>
      <c r="AB84" s="322">
        <v>129.43782237164092</v>
      </c>
      <c r="AC84" s="322">
        <v>103.4334254547753</v>
      </c>
      <c r="AD84" s="322">
        <v>109.0110490383622</v>
      </c>
      <c r="AE84" s="322">
        <v>121.68265247787238</v>
      </c>
      <c r="AF84" s="322">
        <v>118.83072927627509</v>
      </c>
      <c r="AG84" s="322">
        <v>150.02525755446831</v>
      </c>
      <c r="AH84" s="322">
        <v>111.70384152323402</v>
      </c>
      <c r="AI84" s="322">
        <v>122.3323701023094</v>
      </c>
      <c r="AJ84" s="322">
        <v>131.90730647210191</v>
      </c>
      <c r="AL84" s="322" t="s">
        <v>988</v>
      </c>
      <c r="AM84" s="322">
        <v>135.99062870335482</v>
      </c>
      <c r="AN84" s="322">
        <v>124.3372498116465</v>
      </c>
      <c r="AO84" s="322">
        <v>129.68033827055487</v>
      </c>
      <c r="AP84" s="322">
        <v>0</v>
      </c>
      <c r="AQ84" s="322">
        <v>128.19785034957806</v>
      </c>
      <c r="AR84" s="322">
        <v>110.46442384090624</v>
      </c>
      <c r="AS84" s="322">
        <v>0</v>
      </c>
      <c r="AT84" s="322">
        <v>0</v>
      </c>
      <c r="AU84" s="322">
        <v>0</v>
      </c>
      <c r="AV84" s="322">
        <v>115.06148916185855</v>
      </c>
      <c r="AW84" s="322">
        <v>147.87628606950364</v>
      </c>
      <c r="AX84" s="322">
        <v>166.66666666666669</v>
      </c>
      <c r="AY84" s="322">
        <v>90.131903949458604</v>
      </c>
      <c r="AZ84" s="322">
        <v>0</v>
      </c>
      <c r="BA84" s="322">
        <v>0</v>
      </c>
      <c r="BB84" s="322">
        <v>0</v>
      </c>
      <c r="BC84" s="322">
        <v>108.22259238427863</v>
      </c>
      <c r="BD84" s="322">
        <v>0</v>
      </c>
      <c r="BE84" s="322">
        <v>108.22259238427863</v>
      </c>
      <c r="BF84" s="322">
        <v>135.51759428482501</v>
      </c>
      <c r="BG84" s="322">
        <v>0</v>
      </c>
      <c r="BH84" s="322">
        <v>139.44718837433598</v>
      </c>
      <c r="BI84" s="322">
        <v>107.62449566099396</v>
      </c>
      <c r="BJ84" s="322">
        <v>147.79992730862156</v>
      </c>
      <c r="BK84" s="322">
        <v>113.87835540613729</v>
      </c>
      <c r="BL84" s="322">
        <v>102.68346841471607</v>
      </c>
      <c r="BM84" s="322">
        <v>129.43782237164095</v>
      </c>
      <c r="BN84" s="322">
        <v>104.75686034012972</v>
      </c>
      <c r="BO84" s="322">
        <v>169.00748744137806</v>
      </c>
      <c r="BP84" s="322">
        <v>0</v>
      </c>
      <c r="BQ84" s="322">
        <v>0</v>
      </c>
      <c r="BR84" s="322">
        <v>0</v>
      </c>
      <c r="BS84" s="322">
        <v>0</v>
      </c>
      <c r="BT84" s="322">
        <v>0</v>
      </c>
      <c r="BU84" s="322">
        <v>0</v>
      </c>
      <c r="BW84" s="322" t="s">
        <v>306</v>
      </c>
      <c r="BX84" s="322">
        <v>124.2841142657028</v>
      </c>
      <c r="BY84" s="322">
        <v>138.32313354866329</v>
      </c>
      <c r="BZ84" s="322">
        <v>143.04142143810688</v>
      </c>
      <c r="CA84" s="322">
        <v>140.43483654672599</v>
      </c>
      <c r="CB84" s="322">
        <v>135.85975997403995</v>
      </c>
      <c r="CC84" s="322">
        <v>116.71202066636853</v>
      </c>
      <c r="CD84" s="322">
        <v>139.44148494104735</v>
      </c>
      <c r="CE84" s="322">
        <v>126.59954628190738</v>
      </c>
      <c r="CF84" s="322">
        <v>139.13100657634607</v>
      </c>
      <c r="CG84" s="322">
        <v>0</v>
      </c>
      <c r="CH84" s="322">
        <v>136.83950510334287</v>
      </c>
      <c r="CI84" s="322">
        <v>119.64577265716981</v>
      </c>
      <c r="CJ84" s="322">
        <v>157.57044450511788</v>
      </c>
      <c r="CK84" s="322">
        <v>123.41663316073112</v>
      </c>
      <c r="CL84" s="322">
        <v>129.03137092687595</v>
      </c>
      <c r="CM84" s="322">
        <v>104.34013697555768</v>
      </c>
      <c r="CN84" s="322">
        <v>122.49057415880608</v>
      </c>
      <c r="CO84" s="322">
        <v>122.49057415880608</v>
      </c>
      <c r="CP84" s="322">
        <v>0</v>
      </c>
      <c r="CQ84" s="322">
        <v>106.20843494546037</v>
      </c>
      <c r="CR84" s="322">
        <v>106.20843494546037</v>
      </c>
      <c r="CS84" s="322">
        <v>0</v>
      </c>
      <c r="CT84" s="322">
        <v>0</v>
      </c>
      <c r="CU84" s="322">
        <v>87.897927755378632</v>
      </c>
      <c r="CV84" s="322">
        <v>112.5836874823726</v>
      </c>
      <c r="CW84" s="322">
        <v>80.974617993182292</v>
      </c>
      <c r="CX84" s="322">
        <v>0</v>
      </c>
      <c r="CY84" s="322">
        <v>102.90833562752509</v>
      </c>
      <c r="CZ84" s="322">
        <v>84.971698001730587</v>
      </c>
      <c r="DA84" s="322">
        <v>121.68265247787238</v>
      </c>
      <c r="DB84" s="322">
        <v>118.83072927627509</v>
      </c>
      <c r="DC84" s="322">
        <v>150.02525755446831</v>
      </c>
      <c r="DD84" s="322">
        <v>111.70384152323402</v>
      </c>
      <c r="DE84" s="322">
        <v>122.3323701023094</v>
      </c>
      <c r="DF84" s="322">
        <v>131.90730647210191</v>
      </c>
    </row>
    <row r="85" spans="1:110" ht="12.75" hidden="1" customHeight="1" outlineLevel="1" x14ac:dyDescent="0.2">
      <c r="A85" s="322" t="str">
        <f t="shared" si="1"/>
        <v>2016 Q3</v>
      </c>
      <c r="B85" s="322">
        <v>127.88081779626989</v>
      </c>
      <c r="C85" s="322">
        <v>136.51081481061755</v>
      </c>
      <c r="D85" s="322">
        <v>141.65173890727755</v>
      </c>
      <c r="E85" s="322">
        <v>140.32941315709081</v>
      </c>
      <c r="F85" s="322">
        <v>135.31665301898704</v>
      </c>
      <c r="G85" s="322">
        <v>112.99441150861067</v>
      </c>
      <c r="H85" s="322">
        <v>138.49493926900706</v>
      </c>
      <c r="I85" s="322">
        <v>126.91306025793904</v>
      </c>
      <c r="J85" s="322">
        <v>139.19002300273959</v>
      </c>
      <c r="K85" s="322">
        <v>115.06148916185853</v>
      </c>
      <c r="L85" s="322">
        <v>142.95085685946276</v>
      </c>
      <c r="M85" s="322">
        <v>140.40812722399684</v>
      </c>
      <c r="N85" s="322">
        <v>147.12342902811102</v>
      </c>
      <c r="O85" s="322">
        <v>123.0962552122766</v>
      </c>
      <c r="P85" s="322">
        <v>129.18630197658928</v>
      </c>
      <c r="Q85" s="322">
        <v>102.40486075972539</v>
      </c>
      <c r="R85" s="322">
        <v>116.57754839990653</v>
      </c>
      <c r="S85" s="322">
        <v>122.62475128899403</v>
      </c>
      <c r="T85" s="322">
        <v>108.22259238427863</v>
      </c>
      <c r="U85" s="322">
        <v>127.6610689282416</v>
      </c>
      <c r="V85" s="322">
        <v>106.20843494546037</v>
      </c>
      <c r="W85" s="322">
        <v>144.58996912459273</v>
      </c>
      <c r="X85" s="322">
        <v>107.62449566099396</v>
      </c>
      <c r="Y85" s="322">
        <v>107.44195154166084</v>
      </c>
      <c r="Z85" s="322">
        <v>111.8013519096946</v>
      </c>
      <c r="AA85" s="322">
        <v>86.884229174559849</v>
      </c>
      <c r="AB85" s="322">
        <v>128.13149379882572</v>
      </c>
      <c r="AC85" s="322">
        <v>102.64112299811541</v>
      </c>
      <c r="AD85" s="322">
        <v>109.52223438225526</v>
      </c>
      <c r="AE85" s="322">
        <v>121.93383300278256</v>
      </c>
      <c r="AF85" s="322">
        <v>119.11413104323132</v>
      </c>
      <c r="AG85" s="322">
        <v>149.42860489034044</v>
      </c>
      <c r="AH85" s="322">
        <v>111.2431922549867</v>
      </c>
      <c r="AI85" s="322">
        <v>122.89450368950895</v>
      </c>
      <c r="AJ85" s="322">
        <v>131.5852608308895</v>
      </c>
      <c r="AL85" s="322" t="s">
        <v>989</v>
      </c>
      <c r="AM85" s="322">
        <v>137.67207835967494</v>
      </c>
      <c r="AN85" s="322">
        <v>124.17093277226451</v>
      </c>
      <c r="AO85" s="322">
        <v>130.42394965072148</v>
      </c>
      <c r="AP85" s="322">
        <v>0</v>
      </c>
      <c r="AQ85" s="322">
        <v>127.87678538754213</v>
      </c>
      <c r="AR85" s="322">
        <v>107.83837085153604</v>
      </c>
      <c r="AS85" s="322">
        <v>0</v>
      </c>
      <c r="AT85" s="322">
        <v>0</v>
      </c>
      <c r="AU85" s="322">
        <v>0</v>
      </c>
      <c r="AV85" s="322">
        <v>115.06148916185855</v>
      </c>
      <c r="AW85" s="322">
        <v>150.34253947747905</v>
      </c>
      <c r="AX85" s="322">
        <v>166.66666666666669</v>
      </c>
      <c r="AY85" s="322">
        <v>100.17715654047863</v>
      </c>
      <c r="AZ85" s="322">
        <v>0</v>
      </c>
      <c r="BA85" s="322">
        <v>0</v>
      </c>
      <c r="BB85" s="322">
        <v>0</v>
      </c>
      <c r="BC85" s="322">
        <v>108.22259238427863</v>
      </c>
      <c r="BD85" s="322">
        <v>0</v>
      </c>
      <c r="BE85" s="322">
        <v>108.22259238427863</v>
      </c>
      <c r="BF85" s="322">
        <v>140.02532378338842</v>
      </c>
      <c r="BG85" s="322">
        <v>0</v>
      </c>
      <c r="BH85" s="322">
        <v>144.58996912459273</v>
      </c>
      <c r="BI85" s="322">
        <v>107.62449566099396</v>
      </c>
      <c r="BJ85" s="322">
        <v>148.430031682866</v>
      </c>
      <c r="BK85" s="322">
        <v>111.61859230597842</v>
      </c>
      <c r="BL85" s="322">
        <v>102.68346841471607</v>
      </c>
      <c r="BM85" s="322">
        <v>128.13149379882574</v>
      </c>
      <c r="BN85" s="322">
        <v>104.75686034012972</v>
      </c>
      <c r="BO85" s="322">
        <v>170.51680609776918</v>
      </c>
      <c r="BP85" s="322">
        <v>0</v>
      </c>
      <c r="BQ85" s="322">
        <v>0</v>
      </c>
      <c r="BR85" s="322">
        <v>0</v>
      </c>
      <c r="BS85" s="322">
        <v>0</v>
      </c>
      <c r="BT85" s="322">
        <v>0</v>
      </c>
      <c r="BU85" s="322">
        <v>0</v>
      </c>
      <c r="BW85" s="322" t="s">
        <v>307</v>
      </c>
      <c r="BX85" s="322">
        <v>124.84174619513787</v>
      </c>
      <c r="BY85" s="322">
        <v>139.17466834234111</v>
      </c>
      <c r="BZ85" s="322">
        <v>143.98667481028261</v>
      </c>
      <c r="CA85" s="322">
        <v>140.32941315709081</v>
      </c>
      <c r="CB85" s="322">
        <v>141.55928107608727</v>
      </c>
      <c r="CC85" s="322">
        <v>116.50720146432387</v>
      </c>
      <c r="CD85" s="322">
        <v>138.49493926900706</v>
      </c>
      <c r="CE85" s="322">
        <v>126.91306025793905</v>
      </c>
      <c r="CF85" s="322">
        <v>139.19002300273959</v>
      </c>
      <c r="CG85" s="322">
        <v>0</v>
      </c>
      <c r="CH85" s="322">
        <v>138.80241549185286</v>
      </c>
      <c r="CI85" s="322">
        <v>120.06741950360193</v>
      </c>
      <c r="CJ85" s="322">
        <v>161.39169723977116</v>
      </c>
      <c r="CK85" s="322">
        <v>123.0962552122766</v>
      </c>
      <c r="CL85" s="322">
        <v>129.18630197658928</v>
      </c>
      <c r="CM85" s="322">
        <v>102.40486075972539</v>
      </c>
      <c r="CN85" s="322">
        <v>122.62475128899403</v>
      </c>
      <c r="CO85" s="322">
        <v>122.62475128899403</v>
      </c>
      <c r="CP85" s="322">
        <v>0</v>
      </c>
      <c r="CQ85" s="322">
        <v>106.20843494546037</v>
      </c>
      <c r="CR85" s="322">
        <v>106.20843494546037</v>
      </c>
      <c r="CS85" s="322">
        <v>0</v>
      </c>
      <c r="CT85" s="322">
        <v>0</v>
      </c>
      <c r="CU85" s="322">
        <v>87.794504790235109</v>
      </c>
      <c r="CV85" s="322">
        <v>112.5836874823726</v>
      </c>
      <c r="CW85" s="322">
        <v>80.938030364779038</v>
      </c>
      <c r="CX85" s="322">
        <v>0</v>
      </c>
      <c r="CY85" s="322">
        <v>101.80167697193065</v>
      </c>
      <c r="CZ85" s="322">
        <v>85.082951654356961</v>
      </c>
      <c r="DA85" s="322">
        <v>121.93383300278256</v>
      </c>
      <c r="DB85" s="322">
        <v>119.11413104323132</v>
      </c>
      <c r="DC85" s="322">
        <v>149.42860489034044</v>
      </c>
      <c r="DD85" s="322">
        <v>111.2431922549867</v>
      </c>
      <c r="DE85" s="322">
        <v>122.89450368950895</v>
      </c>
      <c r="DF85" s="322">
        <v>131.5852608308895</v>
      </c>
    </row>
    <row r="86" spans="1:110" ht="12.75" hidden="1" customHeight="1" outlineLevel="1" x14ac:dyDescent="0.2">
      <c r="A86" s="322" t="str">
        <f t="shared" si="1"/>
        <v>2016 Q4</v>
      </c>
      <c r="B86" s="322">
        <v>127.095526398901</v>
      </c>
      <c r="C86" s="322">
        <v>135.0950077736114</v>
      </c>
      <c r="D86" s="322">
        <v>139.68358992367433</v>
      </c>
      <c r="E86" s="322">
        <v>138.38864068042309</v>
      </c>
      <c r="F86" s="322">
        <v>135.15888413463921</v>
      </c>
      <c r="G86" s="322">
        <v>111.95619693909626</v>
      </c>
      <c r="H86" s="322">
        <v>136.9279597457564</v>
      </c>
      <c r="I86" s="322">
        <v>126.12269829726429</v>
      </c>
      <c r="J86" s="322">
        <v>137.47622249374513</v>
      </c>
      <c r="K86" s="322">
        <v>115.06148916185853</v>
      </c>
      <c r="L86" s="322">
        <v>141.54221128457471</v>
      </c>
      <c r="M86" s="322">
        <v>140.40857255313338</v>
      </c>
      <c r="N86" s="322">
        <v>143.40249141587034</v>
      </c>
      <c r="O86" s="322">
        <v>121.45205348259181</v>
      </c>
      <c r="P86" s="322">
        <v>127.05020419114031</v>
      </c>
      <c r="Q86" s="322">
        <v>102.43191308002802</v>
      </c>
      <c r="R86" s="322">
        <v>116.64551875306779</v>
      </c>
      <c r="S86" s="322">
        <v>122.74191765410798</v>
      </c>
      <c r="T86" s="322">
        <v>108.22259238427863</v>
      </c>
      <c r="U86" s="322">
        <v>128.09078909856331</v>
      </c>
      <c r="V86" s="322">
        <v>105.68773663667099</v>
      </c>
      <c r="W86" s="322">
        <v>145.70517430241983</v>
      </c>
      <c r="X86" s="322">
        <v>107.62449566099396</v>
      </c>
      <c r="Y86" s="322">
        <v>107.64435018546659</v>
      </c>
      <c r="Z86" s="322">
        <v>111.80075377420856</v>
      </c>
      <c r="AA86" s="322">
        <v>86.851000555926973</v>
      </c>
      <c r="AB86" s="322">
        <v>128.13149379882572</v>
      </c>
      <c r="AC86" s="322">
        <v>102.64112299811541</v>
      </c>
      <c r="AD86" s="322">
        <v>109.81192525490951</v>
      </c>
      <c r="AE86" s="322">
        <v>121.46380538159143</v>
      </c>
      <c r="AF86" s="322">
        <v>119.39415384640755</v>
      </c>
      <c r="AG86" s="322">
        <v>149.28456567697751</v>
      </c>
      <c r="AH86" s="322">
        <v>111.72175256251759</v>
      </c>
      <c r="AI86" s="322">
        <v>121.23423346689832</v>
      </c>
      <c r="AJ86" s="322">
        <v>130.42119001726104</v>
      </c>
      <c r="AL86" s="322" t="s">
        <v>990</v>
      </c>
      <c r="AM86" s="322">
        <v>137.65975966482833</v>
      </c>
      <c r="AN86" s="322">
        <v>124.53293846776792</v>
      </c>
      <c r="AO86" s="322">
        <v>130.31260814998504</v>
      </c>
      <c r="AP86" s="322">
        <v>0</v>
      </c>
      <c r="AQ86" s="322">
        <v>128.92853192315144</v>
      </c>
      <c r="AR86" s="322">
        <v>107.48504476749522</v>
      </c>
      <c r="AS86" s="322">
        <v>0</v>
      </c>
      <c r="AT86" s="322">
        <v>0</v>
      </c>
      <c r="AU86" s="322">
        <v>0</v>
      </c>
      <c r="AV86" s="322">
        <v>115.06148916185855</v>
      </c>
      <c r="AW86" s="322">
        <v>145.65888644406567</v>
      </c>
      <c r="AX86" s="322">
        <v>166.66666666666669</v>
      </c>
      <c r="AY86" s="322">
        <v>81.100253243685131</v>
      </c>
      <c r="AZ86" s="322">
        <v>0</v>
      </c>
      <c r="BA86" s="322">
        <v>0</v>
      </c>
      <c r="BB86" s="322">
        <v>0</v>
      </c>
      <c r="BC86" s="322">
        <v>108.22259238427863</v>
      </c>
      <c r="BD86" s="322">
        <v>0</v>
      </c>
      <c r="BE86" s="322">
        <v>108.22259238427863</v>
      </c>
      <c r="BF86" s="322">
        <v>141.00281894041819</v>
      </c>
      <c r="BG86" s="322">
        <v>0</v>
      </c>
      <c r="BH86" s="322">
        <v>145.70517430241983</v>
      </c>
      <c r="BI86" s="322">
        <v>107.62449566099396</v>
      </c>
      <c r="BJ86" s="322">
        <v>150.62701064482437</v>
      </c>
      <c r="BK86" s="322">
        <v>111.61859230597842</v>
      </c>
      <c r="BL86" s="322">
        <v>102.68346841471607</v>
      </c>
      <c r="BM86" s="322">
        <v>128.13149379882574</v>
      </c>
      <c r="BN86" s="322">
        <v>104.75686034012972</v>
      </c>
      <c r="BO86" s="322">
        <v>174.03643879169175</v>
      </c>
      <c r="BP86" s="322">
        <v>0</v>
      </c>
      <c r="BQ86" s="322">
        <v>0</v>
      </c>
      <c r="BR86" s="322">
        <v>0</v>
      </c>
      <c r="BS86" s="322">
        <v>0</v>
      </c>
      <c r="BT86" s="322">
        <v>0</v>
      </c>
      <c r="BU86" s="322">
        <v>0</v>
      </c>
      <c r="BW86" s="322" t="s">
        <v>308</v>
      </c>
      <c r="BX86" s="322">
        <v>123.81653478200856</v>
      </c>
      <c r="BY86" s="322">
        <v>137.37507864748457</v>
      </c>
      <c r="BZ86" s="322">
        <v>141.63238334059892</v>
      </c>
      <c r="CA86" s="322">
        <v>138.38864068042309</v>
      </c>
      <c r="CB86" s="322">
        <v>140.38663460652447</v>
      </c>
      <c r="CC86" s="322">
        <v>115.00237509855572</v>
      </c>
      <c r="CD86" s="322">
        <v>136.9279597457564</v>
      </c>
      <c r="CE86" s="322">
        <v>126.12269829726431</v>
      </c>
      <c r="CF86" s="322">
        <v>137.47622249374513</v>
      </c>
      <c r="CG86" s="322">
        <v>0</v>
      </c>
      <c r="CH86" s="322">
        <v>139.23180560143302</v>
      </c>
      <c r="CI86" s="322">
        <v>120.06820979898559</v>
      </c>
      <c r="CJ86" s="322">
        <v>162.33786151712073</v>
      </c>
      <c r="CK86" s="322">
        <v>121.45205348259181</v>
      </c>
      <c r="CL86" s="322">
        <v>127.05020419114031</v>
      </c>
      <c r="CM86" s="322">
        <v>102.43191308002802</v>
      </c>
      <c r="CN86" s="322">
        <v>122.74191765410798</v>
      </c>
      <c r="CO86" s="322">
        <v>122.74191765410798</v>
      </c>
      <c r="CP86" s="322">
        <v>0</v>
      </c>
      <c r="CQ86" s="322">
        <v>105.68773663667099</v>
      </c>
      <c r="CR86" s="322">
        <v>105.68773663667099</v>
      </c>
      <c r="CS86" s="322">
        <v>0</v>
      </c>
      <c r="CT86" s="322">
        <v>0</v>
      </c>
      <c r="CU86" s="322">
        <v>87.040810578329157</v>
      </c>
      <c r="CV86" s="322">
        <v>112.58052891964503</v>
      </c>
      <c r="CW86" s="322">
        <v>80.892295829274943</v>
      </c>
      <c r="CX86" s="322">
        <v>0</v>
      </c>
      <c r="CY86" s="322">
        <v>101.80167697193065</v>
      </c>
      <c r="CZ86" s="322">
        <v>84.078470617208907</v>
      </c>
      <c r="DA86" s="322">
        <v>121.46380538159143</v>
      </c>
      <c r="DB86" s="322">
        <v>119.39415384640755</v>
      </c>
      <c r="DC86" s="322">
        <v>149.28456567697751</v>
      </c>
      <c r="DD86" s="322">
        <v>111.72175256251759</v>
      </c>
      <c r="DE86" s="322">
        <v>121.23423346689832</v>
      </c>
      <c r="DF86" s="322">
        <v>130.42119001726104</v>
      </c>
    </row>
    <row r="87" spans="1:110" ht="12.75" hidden="1" customHeight="1" outlineLevel="1" x14ac:dyDescent="0.2">
      <c r="A87" s="322" t="str">
        <f t="shared" si="1"/>
        <v>2017 Q1</v>
      </c>
      <c r="B87" s="322">
        <v>126.79969988646843</v>
      </c>
      <c r="C87" s="322">
        <v>133.88004169558835</v>
      </c>
      <c r="D87" s="322">
        <v>136.36438378282051</v>
      </c>
      <c r="E87" s="322">
        <v>138.64022787967536</v>
      </c>
      <c r="F87" s="322">
        <v>135.75323174658337</v>
      </c>
      <c r="G87" s="322">
        <v>112.82167981403302</v>
      </c>
      <c r="H87" s="322">
        <v>130.66128316351202</v>
      </c>
      <c r="I87" s="322">
        <v>126.80473136920266</v>
      </c>
      <c r="J87" s="322">
        <v>135.39098688048287</v>
      </c>
      <c r="K87" s="322">
        <v>117.82992121190173</v>
      </c>
      <c r="L87" s="322">
        <v>143.33457606348196</v>
      </c>
      <c r="M87" s="322">
        <v>139.01213494541815</v>
      </c>
      <c r="N87" s="322">
        <v>150.42762176456338</v>
      </c>
      <c r="O87" s="322">
        <v>124.2588369816096</v>
      </c>
      <c r="P87" s="322">
        <v>128.71667961432081</v>
      </c>
      <c r="Q87" s="322">
        <v>109.11297950456317</v>
      </c>
      <c r="R87" s="322">
        <v>120.09531437244954</v>
      </c>
      <c r="S87" s="322">
        <v>128.68862815817195</v>
      </c>
      <c r="T87" s="322">
        <v>108.22259238427863</v>
      </c>
      <c r="U87" s="322">
        <v>126.98105699929725</v>
      </c>
      <c r="V87" s="322">
        <v>105.0917510221901</v>
      </c>
      <c r="W87" s="322">
        <v>145.23794870398265</v>
      </c>
      <c r="X87" s="322">
        <v>99.556246284280775</v>
      </c>
      <c r="Y87" s="322">
        <v>107.26795347366438</v>
      </c>
      <c r="Z87" s="322">
        <v>111.50087368534277</v>
      </c>
      <c r="AA87" s="322">
        <v>89.194148305775087</v>
      </c>
      <c r="AB87" s="322">
        <v>129.54541348894739</v>
      </c>
      <c r="AC87" s="322">
        <v>102.60655552205526</v>
      </c>
      <c r="AD87" s="322">
        <v>109.00126168699258</v>
      </c>
      <c r="AE87" s="322">
        <v>120.45022156475967</v>
      </c>
      <c r="AF87" s="322">
        <v>116.50825651644452</v>
      </c>
      <c r="AG87" s="322">
        <v>131.49184791124523</v>
      </c>
      <c r="AH87" s="322">
        <v>112.77921941465141</v>
      </c>
      <c r="AI87" s="322">
        <v>120.63547620517244</v>
      </c>
      <c r="AJ87" s="322">
        <v>136.3669293156664</v>
      </c>
      <c r="AL87" s="322" t="s">
        <v>991</v>
      </c>
      <c r="AM87" s="322">
        <v>138.92551422351264</v>
      </c>
      <c r="AN87" s="322">
        <v>125.24127339324593</v>
      </c>
      <c r="AO87" s="322">
        <v>127.92362854077183</v>
      </c>
      <c r="AP87" s="322">
        <v>0</v>
      </c>
      <c r="AQ87" s="322">
        <v>130.64966015866256</v>
      </c>
      <c r="AR87" s="322">
        <v>109.28412556313195</v>
      </c>
      <c r="AS87" s="322">
        <v>0</v>
      </c>
      <c r="AT87" s="322">
        <v>0</v>
      </c>
      <c r="AU87" s="322">
        <v>0</v>
      </c>
      <c r="AV87" s="322">
        <v>117.82992121190176</v>
      </c>
      <c r="AW87" s="322">
        <v>151.18582983458174</v>
      </c>
      <c r="AX87" s="322">
        <v>166.66666666666669</v>
      </c>
      <c r="AY87" s="322">
        <v>103.61194739257596</v>
      </c>
      <c r="AZ87" s="322">
        <v>0</v>
      </c>
      <c r="BA87" s="322">
        <v>0</v>
      </c>
      <c r="BB87" s="322">
        <v>0</v>
      </c>
      <c r="BC87" s="322">
        <v>108.22259238427863</v>
      </c>
      <c r="BD87" s="322">
        <v>0</v>
      </c>
      <c r="BE87" s="322">
        <v>108.22259238427863</v>
      </c>
      <c r="BF87" s="322">
        <v>139.59698835394923</v>
      </c>
      <c r="BG87" s="322">
        <v>0</v>
      </c>
      <c r="BH87" s="322">
        <v>145.23794870398265</v>
      </c>
      <c r="BI87" s="322">
        <v>99.556246284280775</v>
      </c>
      <c r="BJ87" s="322">
        <v>152.3572302555902</v>
      </c>
      <c r="BK87" s="322">
        <v>111.61859230597842</v>
      </c>
      <c r="BL87" s="322">
        <v>102.68346841471607</v>
      </c>
      <c r="BM87" s="322">
        <v>129.54541348894742</v>
      </c>
      <c r="BN87" s="322">
        <v>104.75686034012972</v>
      </c>
      <c r="BO87" s="322">
        <v>176.59768488159625</v>
      </c>
      <c r="BP87" s="322">
        <v>0</v>
      </c>
      <c r="BQ87" s="322">
        <v>0</v>
      </c>
      <c r="BR87" s="322">
        <v>0</v>
      </c>
      <c r="BS87" s="322">
        <v>0</v>
      </c>
      <c r="BT87" s="322">
        <v>0</v>
      </c>
      <c r="BU87" s="322">
        <v>0</v>
      </c>
      <c r="BW87" s="322" t="s">
        <v>309</v>
      </c>
      <c r="BX87" s="322">
        <v>123.03601514397033</v>
      </c>
      <c r="BY87" s="322">
        <v>135.74492284926649</v>
      </c>
      <c r="BZ87" s="322">
        <v>138.11972688846615</v>
      </c>
      <c r="CA87" s="322">
        <v>138.64022787967536</v>
      </c>
      <c r="CB87" s="322">
        <v>140.0355255674462</v>
      </c>
      <c r="CC87" s="322">
        <v>115.23180142998754</v>
      </c>
      <c r="CD87" s="322">
        <v>130.66128316351202</v>
      </c>
      <c r="CE87" s="322">
        <v>126.80473136920267</v>
      </c>
      <c r="CF87" s="322">
        <v>135.39098688048287</v>
      </c>
      <c r="CG87" s="322">
        <v>0</v>
      </c>
      <c r="CH87" s="322">
        <v>138.92820912177271</v>
      </c>
      <c r="CI87" s="322">
        <v>117.59004678570014</v>
      </c>
      <c r="CJ87" s="322">
        <v>164.65619760357669</v>
      </c>
      <c r="CK87" s="322">
        <v>124.2588369816096</v>
      </c>
      <c r="CL87" s="322">
        <v>128.71667961432081</v>
      </c>
      <c r="CM87" s="322">
        <v>109.11297950456317</v>
      </c>
      <c r="CN87" s="322">
        <v>128.68862815817195</v>
      </c>
      <c r="CO87" s="322">
        <v>128.68862815817195</v>
      </c>
      <c r="CP87" s="322">
        <v>0</v>
      </c>
      <c r="CQ87" s="322">
        <v>105.0917510221901</v>
      </c>
      <c r="CR87" s="322">
        <v>105.0917510221901</v>
      </c>
      <c r="CS87" s="322">
        <v>0</v>
      </c>
      <c r="CT87" s="322">
        <v>0</v>
      </c>
      <c r="CU87" s="322">
        <v>85.654617069976524</v>
      </c>
      <c r="CV87" s="322">
        <v>110.99695781653368</v>
      </c>
      <c r="CW87" s="322">
        <v>84.117310240517426</v>
      </c>
      <c r="CX87" s="322">
        <v>0</v>
      </c>
      <c r="CY87" s="322">
        <v>101.75339440475889</v>
      </c>
      <c r="CZ87" s="322">
        <v>81.91675151856731</v>
      </c>
      <c r="DA87" s="322">
        <v>120.45022156475967</v>
      </c>
      <c r="DB87" s="322">
        <v>116.50825651644452</v>
      </c>
      <c r="DC87" s="322">
        <v>131.49184791124523</v>
      </c>
      <c r="DD87" s="322">
        <v>112.77921941465141</v>
      </c>
      <c r="DE87" s="322">
        <v>120.63547620517244</v>
      </c>
      <c r="DF87" s="322">
        <v>136.3669293156664</v>
      </c>
    </row>
    <row r="88" spans="1:110" ht="12.75" hidden="1" customHeight="1" outlineLevel="1" x14ac:dyDescent="0.2">
      <c r="A88" s="322" t="str">
        <f t="shared" si="1"/>
        <v>2017 Q2</v>
      </c>
      <c r="B88" s="322">
        <v>128.10673493131506</v>
      </c>
      <c r="C88" s="322">
        <v>134.49516710376028</v>
      </c>
      <c r="D88" s="322">
        <v>141.07512701136937</v>
      </c>
      <c r="E88" s="322">
        <v>136.41789430108605</v>
      </c>
      <c r="F88" s="322">
        <v>135.38726110098909</v>
      </c>
      <c r="G88" s="322">
        <v>114.82151442320166</v>
      </c>
      <c r="H88" s="322">
        <v>128.27419617404254</v>
      </c>
      <c r="I88" s="322">
        <v>126.29884174612052</v>
      </c>
      <c r="J88" s="322">
        <v>133.26360784174389</v>
      </c>
      <c r="K88" s="322">
        <v>117.82992121190173</v>
      </c>
      <c r="L88" s="322">
        <v>149.33854761351364</v>
      </c>
      <c r="M88" s="322">
        <v>140.13311479720693</v>
      </c>
      <c r="N88" s="322">
        <v>164.44449212052555</v>
      </c>
      <c r="O88" s="322">
        <v>123.10752711052189</v>
      </c>
      <c r="P88" s="322">
        <v>129.82842750718783</v>
      </c>
      <c r="Q88" s="322">
        <v>100.27275973260369</v>
      </c>
      <c r="R88" s="322">
        <v>119.53621713059087</v>
      </c>
      <c r="S88" s="322">
        <v>127.72486397971608</v>
      </c>
      <c r="T88" s="322">
        <v>108.22259238427863</v>
      </c>
      <c r="U88" s="322">
        <v>128.52766435338694</v>
      </c>
      <c r="V88" s="322">
        <v>104.28996151531079</v>
      </c>
      <c r="W88" s="322">
        <v>148.54662665272448</v>
      </c>
      <c r="X88" s="322">
        <v>99.556246284280775</v>
      </c>
      <c r="Y88" s="322">
        <v>107.68375212920704</v>
      </c>
      <c r="Z88" s="322">
        <v>110.71266004432762</v>
      </c>
      <c r="AA88" s="322">
        <v>87.755642361297049</v>
      </c>
      <c r="AB88" s="322">
        <v>129.54541348894739</v>
      </c>
      <c r="AC88" s="322">
        <v>102.80463113622022</v>
      </c>
      <c r="AD88" s="322">
        <v>109.73037143039082</v>
      </c>
      <c r="AE88" s="322">
        <v>121.80944568915228</v>
      </c>
      <c r="AF88" s="322">
        <v>118.42401926585146</v>
      </c>
      <c r="AG88" s="322">
        <v>131.49184791124523</v>
      </c>
      <c r="AH88" s="322">
        <v>113.01872178269794</v>
      </c>
      <c r="AI88" s="322">
        <v>121.09656628289221</v>
      </c>
      <c r="AJ88" s="322">
        <v>137.69542182182312</v>
      </c>
      <c r="AL88" s="322" t="s">
        <v>992</v>
      </c>
      <c r="AM88" s="322">
        <v>141.11728609007071</v>
      </c>
      <c r="AN88" s="322">
        <v>126.85315092764485</v>
      </c>
      <c r="AO88" s="322">
        <v>133.2925318202881</v>
      </c>
      <c r="AP88" s="322">
        <v>0</v>
      </c>
      <c r="AQ88" s="322">
        <v>130.64966015866256</v>
      </c>
      <c r="AR88" s="322">
        <v>109.40128990873764</v>
      </c>
      <c r="AS88" s="322">
        <v>0</v>
      </c>
      <c r="AT88" s="322">
        <v>0</v>
      </c>
      <c r="AU88" s="322">
        <v>0</v>
      </c>
      <c r="AV88" s="322">
        <v>117.82992121190176</v>
      </c>
      <c r="AW88" s="322">
        <v>154.95893197023807</v>
      </c>
      <c r="AX88" s="322">
        <v>166.66666666666669</v>
      </c>
      <c r="AY88" s="322">
        <v>118.98010213361665</v>
      </c>
      <c r="AZ88" s="322">
        <v>0</v>
      </c>
      <c r="BA88" s="322">
        <v>0</v>
      </c>
      <c r="BB88" s="322">
        <v>0</v>
      </c>
      <c r="BC88" s="322">
        <v>108.22259238427863</v>
      </c>
      <c r="BD88" s="322">
        <v>0</v>
      </c>
      <c r="BE88" s="322">
        <v>108.22259238427863</v>
      </c>
      <c r="BF88" s="322">
        <v>142.49709744182843</v>
      </c>
      <c r="BG88" s="322">
        <v>0</v>
      </c>
      <c r="BH88" s="322">
        <v>148.54662665272448</v>
      </c>
      <c r="BI88" s="322">
        <v>99.556246284280775</v>
      </c>
      <c r="BJ88" s="322">
        <v>153.75077650203562</v>
      </c>
      <c r="BK88" s="322">
        <v>111.61859230597842</v>
      </c>
      <c r="BL88" s="322">
        <v>102.68346841471607</v>
      </c>
      <c r="BM88" s="322">
        <v>129.54541348894742</v>
      </c>
      <c r="BN88" s="322">
        <v>104.75686034012972</v>
      </c>
      <c r="BO88" s="322">
        <v>178.83019188981558</v>
      </c>
      <c r="BP88" s="322">
        <v>0</v>
      </c>
      <c r="BQ88" s="322">
        <v>0</v>
      </c>
      <c r="BR88" s="322">
        <v>0</v>
      </c>
      <c r="BS88" s="322">
        <v>0</v>
      </c>
      <c r="BT88" s="322">
        <v>0</v>
      </c>
      <c r="BU88" s="322">
        <v>0</v>
      </c>
      <c r="BW88" s="322" t="s">
        <v>310</v>
      </c>
      <c r="BX88" s="322">
        <v>124.06844013917858</v>
      </c>
      <c r="BY88" s="322">
        <v>136.14487588679097</v>
      </c>
      <c r="BZ88" s="322">
        <v>142.69359886856063</v>
      </c>
      <c r="CA88" s="322">
        <v>136.41789430108605</v>
      </c>
      <c r="CB88" s="322">
        <v>139.36247706328817</v>
      </c>
      <c r="CC88" s="322">
        <v>118.51429178832866</v>
      </c>
      <c r="CD88" s="322">
        <v>128.27419617404254</v>
      </c>
      <c r="CE88" s="322">
        <v>126.29884174612054</v>
      </c>
      <c r="CF88" s="322">
        <v>133.26360784174389</v>
      </c>
      <c r="CG88" s="322">
        <v>0</v>
      </c>
      <c r="CH88" s="322">
        <v>146.18421372606102</v>
      </c>
      <c r="CI88" s="322">
        <v>119.57937362135181</v>
      </c>
      <c r="CJ88" s="322">
        <v>178.26237533124535</v>
      </c>
      <c r="CK88" s="322">
        <v>123.10752711052189</v>
      </c>
      <c r="CL88" s="322">
        <v>129.82842750718783</v>
      </c>
      <c r="CM88" s="322">
        <v>100.27275973260369</v>
      </c>
      <c r="CN88" s="322">
        <v>127.72486397971608</v>
      </c>
      <c r="CO88" s="322">
        <v>127.72486397971608</v>
      </c>
      <c r="CP88" s="322">
        <v>0</v>
      </c>
      <c r="CQ88" s="322">
        <v>104.28996151531079</v>
      </c>
      <c r="CR88" s="322">
        <v>104.28996151531079</v>
      </c>
      <c r="CS88" s="322">
        <v>0</v>
      </c>
      <c r="CT88" s="322">
        <v>0</v>
      </c>
      <c r="CU88" s="322">
        <v>85.601736937383279</v>
      </c>
      <c r="CV88" s="322">
        <v>106.83465297758701</v>
      </c>
      <c r="CW88" s="322">
        <v>82.137408460145139</v>
      </c>
      <c r="CX88" s="322">
        <v>0</v>
      </c>
      <c r="CY88" s="322">
        <v>102.03005906865751</v>
      </c>
      <c r="CZ88" s="322">
        <v>82.043480594736963</v>
      </c>
      <c r="DA88" s="322">
        <v>121.80944568915228</v>
      </c>
      <c r="DB88" s="322">
        <v>118.42401926585146</v>
      </c>
      <c r="DC88" s="322">
        <v>131.49184791124523</v>
      </c>
      <c r="DD88" s="322">
        <v>113.01872178269794</v>
      </c>
      <c r="DE88" s="322">
        <v>121.09656628289221</v>
      </c>
      <c r="DF88" s="322">
        <v>137.69542182182312</v>
      </c>
    </row>
    <row r="89" spans="1:110" ht="12.75" hidden="1" customHeight="1" outlineLevel="1" x14ac:dyDescent="0.2">
      <c r="A89" s="322" t="str">
        <f t="shared" si="1"/>
        <v>2017 Q3</v>
      </c>
      <c r="B89" s="322">
        <v>128.64684146169694</v>
      </c>
      <c r="C89" s="322">
        <v>132.9829781744094</v>
      </c>
      <c r="D89" s="322">
        <v>137.24208980184045</v>
      </c>
      <c r="E89" s="322">
        <v>136.14463615018542</v>
      </c>
      <c r="F89" s="322">
        <v>135.30838358992659</v>
      </c>
      <c r="G89" s="322">
        <v>114.90581299880834</v>
      </c>
      <c r="H89" s="322">
        <v>123.87715334662629</v>
      </c>
      <c r="I89" s="322">
        <v>126.64729885206575</v>
      </c>
      <c r="J89" s="322">
        <v>133.43942286897328</v>
      </c>
      <c r="K89" s="322">
        <v>114.03867576679508</v>
      </c>
      <c r="L89" s="322">
        <v>154.09541106697722</v>
      </c>
      <c r="M89" s="322">
        <v>145.0240944178108</v>
      </c>
      <c r="N89" s="322">
        <v>168.98127343133032</v>
      </c>
      <c r="O89" s="322">
        <v>125.99624624169175</v>
      </c>
      <c r="P89" s="322">
        <v>130.88558915622266</v>
      </c>
      <c r="Q89" s="322">
        <v>109.38433392417387</v>
      </c>
      <c r="R89" s="322">
        <v>121.93350949569023</v>
      </c>
      <c r="S89" s="322">
        <v>131.85728376967555</v>
      </c>
      <c r="T89" s="322">
        <v>108.22259238427863</v>
      </c>
      <c r="U89" s="322">
        <v>126.65090394767525</v>
      </c>
      <c r="V89" s="322">
        <v>103.98637085596133</v>
      </c>
      <c r="W89" s="322">
        <v>145.37103259081297</v>
      </c>
      <c r="X89" s="322">
        <v>99.556246284280775</v>
      </c>
      <c r="Y89" s="322">
        <v>107.89922679987846</v>
      </c>
      <c r="Z89" s="322">
        <v>110.60894855533384</v>
      </c>
      <c r="AA89" s="322">
        <v>87.057841370006457</v>
      </c>
      <c r="AB89" s="322">
        <v>129.54541348894739</v>
      </c>
      <c r="AC89" s="322">
        <v>101.14368354219678</v>
      </c>
      <c r="AD89" s="322">
        <v>110.47963147226523</v>
      </c>
      <c r="AE89" s="322">
        <v>124.50044294582696</v>
      </c>
      <c r="AF89" s="322">
        <v>119.92929726091029</v>
      </c>
      <c r="AG89" s="322">
        <v>130.4888652572939</v>
      </c>
      <c r="AH89" s="322">
        <v>120.83112795319802</v>
      </c>
      <c r="AI89" s="322">
        <v>124.04193531370129</v>
      </c>
      <c r="AJ89" s="322">
        <v>143.66545734052926</v>
      </c>
      <c r="AL89" s="322" t="s">
        <v>993</v>
      </c>
      <c r="AM89" s="322">
        <v>143.02541286770298</v>
      </c>
      <c r="AN89" s="322">
        <v>125.0430042502565</v>
      </c>
      <c r="AO89" s="322">
        <v>132.26123278347606</v>
      </c>
      <c r="AP89" s="322">
        <v>0</v>
      </c>
      <c r="AQ89" s="322">
        <v>129.59791362305324</v>
      </c>
      <c r="AR89" s="322">
        <v>106.0090614183795</v>
      </c>
      <c r="AS89" s="322">
        <v>0</v>
      </c>
      <c r="AT89" s="322">
        <v>0</v>
      </c>
      <c r="AU89" s="322">
        <v>0</v>
      </c>
      <c r="AV89" s="322">
        <v>114.03867576679511</v>
      </c>
      <c r="AW89" s="322">
        <v>169.69265970427708</v>
      </c>
      <c r="AX89" s="322">
        <v>177.77777777777777</v>
      </c>
      <c r="AY89" s="322">
        <v>144.84642813872836</v>
      </c>
      <c r="AZ89" s="322">
        <v>0</v>
      </c>
      <c r="BA89" s="322">
        <v>0</v>
      </c>
      <c r="BB89" s="322">
        <v>0</v>
      </c>
      <c r="BC89" s="322">
        <v>108.22259238427863</v>
      </c>
      <c r="BD89" s="322">
        <v>0</v>
      </c>
      <c r="BE89" s="322">
        <v>108.22259238427863</v>
      </c>
      <c r="BF89" s="322">
        <v>139.71363850716031</v>
      </c>
      <c r="BG89" s="322">
        <v>0</v>
      </c>
      <c r="BH89" s="322">
        <v>145.37103259081297</v>
      </c>
      <c r="BI89" s="322">
        <v>99.556246284280775</v>
      </c>
      <c r="BJ89" s="322">
        <v>155.42542135413697</v>
      </c>
      <c r="BK89" s="322">
        <v>112.41523124649085</v>
      </c>
      <c r="BL89" s="322">
        <v>102.68346841471607</v>
      </c>
      <c r="BM89" s="322">
        <v>129.54541348894742</v>
      </c>
      <c r="BN89" s="322">
        <v>104.75686034012972</v>
      </c>
      <c r="BO89" s="322">
        <v>181.40540886175992</v>
      </c>
      <c r="BP89" s="322">
        <v>0</v>
      </c>
      <c r="BQ89" s="322">
        <v>0</v>
      </c>
      <c r="BR89" s="322">
        <v>0</v>
      </c>
      <c r="BS89" s="322">
        <v>0</v>
      </c>
      <c r="BT89" s="322">
        <v>0</v>
      </c>
      <c r="BU89" s="322">
        <v>0</v>
      </c>
      <c r="BW89" s="322" t="s">
        <v>311</v>
      </c>
      <c r="BX89" s="322">
        <v>124.18393214150558</v>
      </c>
      <c r="BY89" s="322">
        <v>134.69700813951837</v>
      </c>
      <c r="BZ89" s="322">
        <v>138.27791097858037</v>
      </c>
      <c r="CA89" s="322">
        <v>136.14463615018542</v>
      </c>
      <c r="CB89" s="322">
        <v>140.09991239129428</v>
      </c>
      <c r="CC89" s="322">
        <v>120.96713440195221</v>
      </c>
      <c r="CD89" s="322">
        <v>123.87715334662629</v>
      </c>
      <c r="CE89" s="322">
        <v>126.64729885206576</v>
      </c>
      <c r="CF89" s="322">
        <v>133.43942286897328</v>
      </c>
      <c r="CG89" s="322">
        <v>0</v>
      </c>
      <c r="CH89" s="322">
        <v>145.34175174316317</v>
      </c>
      <c r="CI89" s="322">
        <v>119.65203968315828</v>
      </c>
      <c r="CJ89" s="322">
        <v>176.31651918428093</v>
      </c>
      <c r="CK89" s="322">
        <v>125.99624624169175</v>
      </c>
      <c r="CL89" s="322">
        <v>130.88558915622266</v>
      </c>
      <c r="CM89" s="322">
        <v>109.38433392417387</v>
      </c>
      <c r="CN89" s="322">
        <v>131.85728376967555</v>
      </c>
      <c r="CO89" s="322">
        <v>131.85728376967555</v>
      </c>
      <c r="CP89" s="322">
        <v>0</v>
      </c>
      <c r="CQ89" s="322">
        <v>103.98637085596133</v>
      </c>
      <c r="CR89" s="322">
        <v>103.98637085596133</v>
      </c>
      <c r="CS89" s="322">
        <v>0</v>
      </c>
      <c r="CT89" s="322">
        <v>0</v>
      </c>
      <c r="CU89" s="322">
        <v>85.117765126488678</v>
      </c>
      <c r="CV89" s="322">
        <v>102.87682846494879</v>
      </c>
      <c r="CW89" s="322">
        <v>81.176983214559471</v>
      </c>
      <c r="CX89" s="322">
        <v>0</v>
      </c>
      <c r="CY89" s="322">
        <v>99.71010913544167</v>
      </c>
      <c r="CZ89" s="322">
        <v>82.061116880466628</v>
      </c>
      <c r="DA89" s="322">
        <v>124.50044294582696</v>
      </c>
      <c r="DB89" s="322">
        <v>119.92929726091029</v>
      </c>
      <c r="DC89" s="322">
        <v>130.4888652572939</v>
      </c>
      <c r="DD89" s="322">
        <v>120.83112795319802</v>
      </c>
      <c r="DE89" s="322">
        <v>124.04193531370129</v>
      </c>
      <c r="DF89" s="322">
        <v>143.66545734052926</v>
      </c>
    </row>
    <row r="90" spans="1:110" ht="12.75" hidden="1" customHeight="1" outlineLevel="1" x14ac:dyDescent="0.2">
      <c r="A90" s="322" t="str">
        <f t="shared" si="1"/>
        <v>2017 Q4</v>
      </c>
      <c r="B90" s="322">
        <v>127.78340345363807</v>
      </c>
      <c r="C90" s="322">
        <v>132.71566242871654</v>
      </c>
      <c r="D90" s="322">
        <v>134.75256481574638</v>
      </c>
      <c r="E90" s="322">
        <v>138.44098246549814</v>
      </c>
      <c r="F90" s="322">
        <v>133.28775416139999</v>
      </c>
      <c r="G90" s="322">
        <v>116.09823924199202</v>
      </c>
      <c r="H90" s="322">
        <v>125.44954092186111</v>
      </c>
      <c r="I90" s="322">
        <v>125.90392263672231</v>
      </c>
      <c r="J90" s="322">
        <v>134.01739096338008</v>
      </c>
      <c r="K90" s="322">
        <v>120.64933803606743</v>
      </c>
      <c r="L90" s="322">
        <v>148.44386528593952</v>
      </c>
      <c r="M90" s="322">
        <v>144.65043446721455</v>
      </c>
      <c r="N90" s="322">
        <v>154.66881489801418</v>
      </c>
      <c r="O90" s="322">
        <v>125.50463757945019</v>
      </c>
      <c r="P90" s="322">
        <v>131.26476732954259</v>
      </c>
      <c r="Q90" s="322">
        <v>105.93416113328306</v>
      </c>
      <c r="R90" s="322">
        <v>122.82435034522344</v>
      </c>
      <c r="S90" s="322">
        <v>133.39290304161312</v>
      </c>
      <c r="T90" s="322">
        <v>108.22259238427863</v>
      </c>
      <c r="U90" s="322">
        <v>127.63342153843411</v>
      </c>
      <c r="V90" s="322">
        <v>103.73723994608036</v>
      </c>
      <c r="W90" s="322">
        <v>147.30183582380215</v>
      </c>
      <c r="X90" s="322">
        <v>99.556246284280775</v>
      </c>
      <c r="Y90" s="322">
        <v>108.41397238021408</v>
      </c>
      <c r="Z90" s="322">
        <v>110.49158981651466</v>
      </c>
      <c r="AA90" s="322">
        <v>88.326115884135788</v>
      </c>
      <c r="AB90" s="322">
        <v>129.54541348894739</v>
      </c>
      <c r="AC90" s="322">
        <v>101.16886273423869</v>
      </c>
      <c r="AD90" s="322">
        <v>111.07775128599781</v>
      </c>
      <c r="AE90" s="322">
        <v>122.87940537601602</v>
      </c>
      <c r="AF90" s="322">
        <v>120.05485474494313</v>
      </c>
      <c r="AG90" s="322">
        <v>129.92803389523729</v>
      </c>
      <c r="AH90" s="322">
        <v>117.61855116979805</v>
      </c>
      <c r="AI90" s="322">
        <v>121.21823542960722</v>
      </c>
      <c r="AJ90" s="322">
        <v>137.95920134267467</v>
      </c>
      <c r="AL90" s="322" t="s">
        <v>994</v>
      </c>
      <c r="AM90" s="322">
        <v>140.979190151593</v>
      </c>
      <c r="AN90" s="322">
        <v>124.99821956306897</v>
      </c>
      <c r="AO90" s="322">
        <v>132.26123278347606</v>
      </c>
      <c r="AP90" s="322">
        <v>0</v>
      </c>
      <c r="AQ90" s="322">
        <v>125.90060810123749</v>
      </c>
      <c r="AR90" s="322">
        <v>107.78256244334355</v>
      </c>
      <c r="AS90" s="322">
        <v>0</v>
      </c>
      <c r="AT90" s="322">
        <v>0</v>
      </c>
      <c r="AU90" s="322">
        <v>0</v>
      </c>
      <c r="AV90" s="322">
        <v>120.64933803606745</v>
      </c>
      <c r="AW90" s="322">
        <v>154.77751026211516</v>
      </c>
      <c r="AX90" s="322">
        <v>177.77777777777777</v>
      </c>
      <c r="AY90" s="322">
        <v>84.095800042355194</v>
      </c>
      <c r="AZ90" s="322">
        <v>0</v>
      </c>
      <c r="BA90" s="322">
        <v>0</v>
      </c>
      <c r="BB90" s="322">
        <v>0</v>
      </c>
      <c r="BC90" s="322">
        <v>108.22259238427863</v>
      </c>
      <c r="BD90" s="322">
        <v>0</v>
      </c>
      <c r="BE90" s="322">
        <v>108.22259238427863</v>
      </c>
      <c r="BF90" s="322">
        <v>141.40601839110391</v>
      </c>
      <c r="BG90" s="322">
        <v>0</v>
      </c>
      <c r="BH90" s="322">
        <v>147.30183582380215</v>
      </c>
      <c r="BI90" s="322">
        <v>99.556246284280775</v>
      </c>
      <c r="BJ90" s="322">
        <v>156.71200664104003</v>
      </c>
      <c r="BK90" s="322">
        <v>112.41523124649085</v>
      </c>
      <c r="BL90" s="322">
        <v>102.68346841471607</v>
      </c>
      <c r="BM90" s="322">
        <v>129.54541348894742</v>
      </c>
      <c r="BN90" s="322">
        <v>104.75686034012972</v>
      </c>
      <c r="BO90" s="322">
        <v>183.46656088811673</v>
      </c>
      <c r="BP90" s="322">
        <v>0</v>
      </c>
      <c r="BQ90" s="322">
        <v>0</v>
      </c>
      <c r="BR90" s="322">
        <v>0</v>
      </c>
      <c r="BS90" s="322">
        <v>0</v>
      </c>
      <c r="BT90" s="322">
        <v>0</v>
      </c>
      <c r="BU90" s="322">
        <v>0</v>
      </c>
      <c r="BW90" s="322" t="s">
        <v>312</v>
      </c>
      <c r="BX90" s="322">
        <v>123.68761411694773</v>
      </c>
      <c r="BY90" s="322">
        <v>134.38165383524972</v>
      </c>
      <c r="BZ90" s="322">
        <v>135.27066330116799</v>
      </c>
      <c r="CA90" s="322">
        <v>138.44098246549814</v>
      </c>
      <c r="CB90" s="322">
        <v>139.48614471638237</v>
      </c>
      <c r="CC90" s="322">
        <v>121.76367671156841</v>
      </c>
      <c r="CD90" s="322">
        <v>125.44954092186111</v>
      </c>
      <c r="CE90" s="322">
        <v>125.90392263672234</v>
      </c>
      <c r="CF90" s="322">
        <v>134.01739096338008</v>
      </c>
      <c r="CG90" s="322">
        <v>0</v>
      </c>
      <c r="CH90" s="322">
        <v>144.8892274335403</v>
      </c>
      <c r="CI90" s="322">
        <v>118.98893073794108</v>
      </c>
      <c r="CJ90" s="322">
        <v>176.11790235711524</v>
      </c>
      <c r="CK90" s="322">
        <v>125.50463757945019</v>
      </c>
      <c r="CL90" s="322">
        <v>131.26476732954259</v>
      </c>
      <c r="CM90" s="322">
        <v>105.93416113328306</v>
      </c>
      <c r="CN90" s="322">
        <v>133.39290304161312</v>
      </c>
      <c r="CO90" s="322">
        <v>133.39290304161312</v>
      </c>
      <c r="CP90" s="322">
        <v>0</v>
      </c>
      <c r="CQ90" s="322">
        <v>103.73723994608036</v>
      </c>
      <c r="CR90" s="322">
        <v>103.73723994608036</v>
      </c>
      <c r="CS90" s="322">
        <v>0</v>
      </c>
      <c r="CT90" s="322">
        <v>0</v>
      </c>
      <c r="CU90" s="322">
        <v>85.262532911251142</v>
      </c>
      <c r="CV90" s="322">
        <v>102.25709439659319</v>
      </c>
      <c r="CW90" s="322">
        <v>82.922585294387233</v>
      </c>
      <c r="CX90" s="322">
        <v>0</v>
      </c>
      <c r="CY90" s="322">
        <v>99.74527849605623</v>
      </c>
      <c r="CZ90" s="322">
        <v>82.073029481348982</v>
      </c>
      <c r="DA90" s="322">
        <v>122.87940537601602</v>
      </c>
      <c r="DB90" s="322">
        <v>120.05485474494313</v>
      </c>
      <c r="DC90" s="322">
        <v>129.92803389523729</v>
      </c>
      <c r="DD90" s="322">
        <v>117.61855116979805</v>
      </c>
      <c r="DE90" s="322">
        <v>121.21823542960722</v>
      </c>
      <c r="DF90" s="322">
        <v>137.95920134267467</v>
      </c>
    </row>
    <row r="91" spans="1:110" ht="12.75" hidden="1" customHeight="1" outlineLevel="1" x14ac:dyDescent="0.2">
      <c r="A91" s="322" t="str">
        <f t="shared" si="1"/>
        <v>2018 Q1</v>
      </c>
      <c r="B91" s="322">
        <v>0</v>
      </c>
      <c r="C91" s="322">
        <v>0</v>
      </c>
      <c r="D91" s="322">
        <v>0</v>
      </c>
      <c r="E91" s="322">
        <v>0</v>
      </c>
      <c r="F91" s="322">
        <v>0</v>
      </c>
      <c r="G91" s="322">
        <v>0</v>
      </c>
      <c r="H91" s="322">
        <v>0</v>
      </c>
      <c r="I91" s="322">
        <v>0</v>
      </c>
      <c r="J91" s="322">
        <v>0</v>
      </c>
      <c r="K91" s="322">
        <v>0</v>
      </c>
      <c r="L91" s="322">
        <v>0</v>
      </c>
      <c r="M91" s="322">
        <v>0</v>
      </c>
      <c r="N91" s="322">
        <v>0</v>
      </c>
      <c r="O91" s="322">
        <v>0</v>
      </c>
      <c r="P91" s="322">
        <v>0</v>
      </c>
      <c r="Q91" s="322">
        <v>0</v>
      </c>
      <c r="R91" s="322">
        <v>0</v>
      </c>
      <c r="S91" s="322">
        <v>0</v>
      </c>
      <c r="T91" s="322">
        <v>0</v>
      </c>
      <c r="U91" s="322">
        <v>0</v>
      </c>
      <c r="V91" s="322">
        <v>0</v>
      </c>
      <c r="W91" s="322">
        <v>0</v>
      </c>
      <c r="X91" s="322">
        <v>0</v>
      </c>
      <c r="Y91" s="322">
        <v>0</v>
      </c>
      <c r="Z91" s="322">
        <v>0</v>
      </c>
      <c r="AA91" s="322">
        <v>0</v>
      </c>
      <c r="AB91" s="322">
        <v>0</v>
      </c>
      <c r="AC91" s="322">
        <v>0</v>
      </c>
      <c r="AD91" s="322">
        <v>0</v>
      </c>
      <c r="AE91" s="322">
        <v>0</v>
      </c>
      <c r="AF91" s="322">
        <v>0</v>
      </c>
      <c r="AG91" s="322">
        <v>0</v>
      </c>
      <c r="AH91" s="322">
        <v>0</v>
      </c>
      <c r="AI91" s="322">
        <v>0</v>
      </c>
      <c r="AJ91" s="322">
        <v>0</v>
      </c>
      <c r="AL91" s="322" t="s">
        <v>995</v>
      </c>
      <c r="AM91" s="322">
        <v>0</v>
      </c>
      <c r="AN91" s="322">
        <v>0</v>
      </c>
      <c r="AO91" s="322">
        <v>0</v>
      </c>
      <c r="AP91" s="322">
        <v>0</v>
      </c>
      <c r="AQ91" s="322">
        <v>0</v>
      </c>
      <c r="AR91" s="322">
        <v>0</v>
      </c>
      <c r="AS91" s="322">
        <v>0</v>
      </c>
      <c r="AT91" s="322">
        <v>0</v>
      </c>
      <c r="AU91" s="322">
        <v>0</v>
      </c>
      <c r="AV91" s="322">
        <v>0</v>
      </c>
      <c r="AW91" s="322">
        <v>0</v>
      </c>
      <c r="AX91" s="322">
        <v>0</v>
      </c>
      <c r="AY91" s="322">
        <v>0</v>
      </c>
      <c r="AZ91" s="322">
        <v>0</v>
      </c>
      <c r="BA91" s="322">
        <v>0</v>
      </c>
      <c r="BB91" s="322">
        <v>0</v>
      </c>
      <c r="BC91" s="322">
        <v>0</v>
      </c>
      <c r="BD91" s="322">
        <v>0</v>
      </c>
      <c r="BE91" s="322">
        <v>0</v>
      </c>
      <c r="BF91" s="322">
        <v>0</v>
      </c>
      <c r="BG91" s="322">
        <v>0</v>
      </c>
      <c r="BH91" s="322">
        <v>0</v>
      </c>
      <c r="BI91" s="322">
        <v>0</v>
      </c>
      <c r="BJ91" s="322">
        <v>0</v>
      </c>
      <c r="BK91" s="322">
        <v>0</v>
      </c>
      <c r="BL91" s="322">
        <v>0</v>
      </c>
      <c r="BM91" s="322">
        <v>0</v>
      </c>
      <c r="BN91" s="322">
        <v>0</v>
      </c>
      <c r="BO91" s="322">
        <v>0</v>
      </c>
      <c r="BP91" s="322">
        <v>0</v>
      </c>
      <c r="BQ91" s="322">
        <v>0</v>
      </c>
      <c r="BR91" s="322">
        <v>0</v>
      </c>
      <c r="BS91" s="322">
        <v>0</v>
      </c>
      <c r="BT91" s="322">
        <v>0</v>
      </c>
      <c r="BU91" s="322">
        <v>0</v>
      </c>
      <c r="BW91" s="322" t="s">
        <v>313</v>
      </c>
      <c r="BX91" s="322">
        <v>0</v>
      </c>
      <c r="BY91" s="322">
        <v>0</v>
      </c>
      <c r="BZ91" s="322">
        <v>0</v>
      </c>
      <c r="CA91" s="322">
        <v>0</v>
      </c>
      <c r="CB91" s="322">
        <v>0</v>
      </c>
      <c r="CC91" s="322">
        <v>0</v>
      </c>
      <c r="CD91" s="322">
        <v>0</v>
      </c>
      <c r="CE91" s="322">
        <v>0</v>
      </c>
      <c r="CF91" s="322">
        <v>0</v>
      </c>
      <c r="CG91" s="322">
        <v>0</v>
      </c>
      <c r="CH91" s="322">
        <v>0</v>
      </c>
      <c r="CI91" s="322">
        <v>0</v>
      </c>
      <c r="CJ91" s="322">
        <v>0</v>
      </c>
      <c r="CK91" s="322">
        <v>0</v>
      </c>
      <c r="CL91" s="322">
        <v>0</v>
      </c>
      <c r="CM91" s="322">
        <v>0</v>
      </c>
      <c r="CN91" s="322">
        <v>0</v>
      </c>
      <c r="CO91" s="322">
        <v>0</v>
      </c>
      <c r="CP91" s="322">
        <v>0</v>
      </c>
      <c r="CQ91" s="322">
        <v>0</v>
      </c>
      <c r="CR91" s="322">
        <v>0</v>
      </c>
      <c r="CS91" s="322">
        <v>0</v>
      </c>
      <c r="CT91" s="322">
        <v>0</v>
      </c>
      <c r="CU91" s="322">
        <v>0</v>
      </c>
      <c r="CV91" s="322">
        <v>0</v>
      </c>
      <c r="CW91" s="322">
        <v>0</v>
      </c>
      <c r="CX91" s="322">
        <v>0</v>
      </c>
      <c r="CY91" s="322">
        <v>0</v>
      </c>
      <c r="CZ91" s="322">
        <v>0</v>
      </c>
      <c r="DA91" s="322">
        <v>0</v>
      </c>
      <c r="DB91" s="322">
        <v>0</v>
      </c>
      <c r="DC91" s="322">
        <v>0</v>
      </c>
      <c r="DD91" s="322">
        <v>0</v>
      </c>
      <c r="DE91" s="322">
        <v>0</v>
      </c>
      <c r="DF91" s="322">
        <v>0</v>
      </c>
    </row>
    <row r="92" spans="1:110" ht="12.75" hidden="1" customHeight="1" outlineLevel="1" x14ac:dyDescent="0.2">
      <c r="A92" s="322" t="str">
        <f t="shared" si="1"/>
        <v>2018 Q2</v>
      </c>
      <c r="B92" s="322">
        <v>0</v>
      </c>
      <c r="C92" s="322">
        <v>0</v>
      </c>
      <c r="D92" s="322">
        <v>0</v>
      </c>
      <c r="E92" s="322">
        <v>0</v>
      </c>
      <c r="F92" s="322">
        <v>0</v>
      </c>
      <c r="G92" s="322">
        <v>0</v>
      </c>
      <c r="H92" s="322">
        <v>0</v>
      </c>
      <c r="I92" s="322">
        <v>0</v>
      </c>
      <c r="J92" s="322">
        <v>0</v>
      </c>
      <c r="K92" s="322">
        <v>0</v>
      </c>
      <c r="L92" s="322">
        <v>0</v>
      </c>
      <c r="M92" s="322">
        <v>0</v>
      </c>
      <c r="N92" s="322">
        <v>0</v>
      </c>
      <c r="O92" s="322">
        <v>0</v>
      </c>
      <c r="P92" s="322">
        <v>0</v>
      </c>
      <c r="Q92" s="322">
        <v>0</v>
      </c>
      <c r="R92" s="322">
        <v>0</v>
      </c>
      <c r="S92" s="322">
        <v>0</v>
      </c>
      <c r="T92" s="322">
        <v>0</v>
      </c>
      <c r="U92" s="322">
        <v>0</v>
      </c>
      <c r="V92" s="322">
        <v>0</v>
      </c>
      <c r="W92" s="322">
        <v>0</v>
      </c>
      <c r="X92" s="322">
        <v>0</v>
      </c>
      <c r="Y92" s="322">
        <v>0</v>
      </c>
      <c r="Z92" s="322">
        <v>0</v>
      </c>
      <c r="AA92" s="322">
        <v>0</v>
      </c>
      <c r="AB92" s="322">
        <v>0</v>
      </c>
      <c r="AC92" s="322">
        <v>0</v>
      </c>
      <c r="AD92" s="322">
        <v>0</v>
      </c>
      <c r="AE92" s="322">
        <v>0</v>
      </c>
      <c r="AF92" s="322">
        <v>0</v>
      </c>
      <c r="AG92" s="322">
        <v>0</v>
      </c>
      <c r="AH92" s="322">
        <v>0</v>
      </c>
      <c r="AI92" s="322">
        <v>0</v>
      </c>
      <c r="AJ92" s="322">
        <v>0</v>
      </c>
      <c r="AL92" s="322" t="s">
        <v>996</v>
      </c>
      <c r="AM92" s="322">
        <v>0</v>
      </c>
      <c r="AN92" s="322">
        <v>0</v>
      </c>
      <c r="AO92" s="322">
        <v>0</v>
      </c>
      <c r="AP92" s="322">
        <v>0</v>
      </c>
      <c r="AQ92" s="322">
        <v>0</v>
      </c>
      <c r="AR92" s="322">
        <v>0</v>
      </c>
      <c r="AS92" s="322">
        <v>0</v>
      </c>
      <c r="AT92" s="322">
        <v>0</v>
      </c>
      <c r="AU92" s="322">
        <v>0</v>
      </c>
      <c r="AV92" s="322">
        <v>0</v>
      </c>
      <c r="AW92" s="322">
        <v>0</v>
      </c>
      <c r="AX92" s="322">
        <v>0</v>
      </c>
      <c r="AY92" s="322">
        <v>0</v>
      </c>
      <c r="AZ92" s="322">
        <v>0</v>
      </c>
      <c r="BA92" s="322">
        <v>0</v>
      </c>
      <c r="BB92" s="322">
        <v>0</v>
      </c>
      <c r="BC92" s="322">
        <v>0</v>
      </c>
      <c r="BD92" s="322">
        <v>0</v>
      </c>
      <c r="BE92" s="322">
        <v>0</v>
      </c>
      <c r="BF92" s="322">
        <v>0</v>
      </c>
      <c r="BG92" s="322">
        <v>0</v>
      </c>
      <c r="BH92" s="322">
        <v>0</v>
      </c>
      <c r="BI92" s="322">
        <v>0</v>
      </c>
      <c r="BJ92" s="322">
        <v>0</v>
      </c>
      <c r="BK92" s="322">
        <v>0</v>
      </c>
      <c r="BL92" s="322">
        <v>0</v>
      </c>
      <c r="BM92" s="322">
        <v>0</v>
      </c>
      <c r="BN92" s="322">
        <v>0</v>
      </c>
      <c r="BO92" s="322">
        <v>0</v>
      </c>
      <c r="BP92" s="322">
        <v>0</v>
      </c>
      <c r="BQ92" s="322">
        <v>0</v>
      </c>
      <c r="BR92" s="322">
        <v>0</v>
      </c>
      <c r="BS92" s="322">
        <v>0</v>
      </c>
      <c r="BT92" s="322">
        <v>0</v>
      </c>
      <c r="BU92" s="322">
        <v>0</v>
      </c>
      <c r="BW92" s="322" t="s">
        <v>314</v>
      </c>
      <c r="BX92" s="322">
        <v>0</v>
      </c>
      <c r="BY92" s="322">
        <v>0</v>
      </c>
      <c r="BZ92" s="322">
        <v>0</v>
      </c>
      <c r="CA92" s="322">
        <v>0</v>
      </c>
      <c r="CB92" s="322">
        <v>0</v>
      </c>
      <c r="CC92" s="322">
        <v>0</v>
      </c>
      <c r="CD92" s="322">
        <v>0</v>
      </c>
      <c r="CE92" s="322">
        <v>0</v>
      </c>
      <c r="CF92" s="322">
        <v>0</v>
      </c>
      <c r="CG92" s="322">
        <v>0</v>
      </c>
      <c r="CH92" s="322">
        <v>0</v>
      </c>
      <c r="CI92" s="322">
        <v>0</v>
      </c>
      <c r="CJ92" s="322">
        <v>0</v>
      </c>
      <c r="CK92" s="322">
        <v>0</v>
      </c>
      <c r="CL92" s="322">
        <v>0</v>
      </c>
      <c r="CM92" s="322">
        <v>0</v>
      </c>
      <c r="CN92" s="322">
        <v>0</v>
      </c>
      <c r="CO92" s="322">
        <v>0</v>
      </c>
      <c r="CP92" s="322">
        <v>0</v>
      </c>
      <c r="CQ92" s="322">
        <v>0</v>
      </c>
      <c r="CR92" s="322">
        <v>0</v>
      </c>
      <c r="CS92" s="322">
        <v>0</v>
      </c>
      <c r="CT92" s="322">
        <v>0</v>
      </c>
      <c r="CU92" s="322">
        <v>0</v>
      </c>
      <c r="CV92" s="322">
        <v>0</v>
      </c>
      <c r="CW92" s="322">
        <v>0</v>
      </c>
      <c r="CX92" s="322">
        <v>0</v>
      </c>
      <c r="CY92" s="322">
        <v>0</v>
      </c>
      <c r="CZ92" s="322">
        <v>0</v>
      </c>
      <c r="DA92" s="322">
        <v>0</v>
      </c>
      <c r="DB92" s="322">
        <v>0</v>
      </c>
      <c r="DC92" s="322">
        <v>0</v>
      </c>
      <c r="DD92" s="322">
        <v>0</v>
      </c>
      <c r="DE92" s="322">
        <v>0</v>
      </c>
      <c r="DF92" s="322">
        <v>0</v>
      </c>
    </row>
    <row r="93" spans="1:110" ht="12.75" hidden="1" customHeight="1" outlineLevel="1" x14ac:dyDescent="0.2">
      <c r="A93" s="322" t="str">
        <f t="shared" si="1"/>
        <v>2018 Q3</v>
      </c>
      <c r="B93" s="322">
        <v>0</v>
      </c>
      <c r="C93" s="322">
        <v>0</v>
      </c>
      <c r="D93" s="322">
        <v>0</v>
      </c>
      <c r="E93" s="322">
        <v>0</v>
      </c>
      <c r="F93" s="322">
        <v>0</v>
      </c>
      <c r="G93" s="322">
        <v>0</v>
      </c>
      <c r="H93" s="322">
        <v>0</v>
      </c>
      <c r="I93" s="322">
        <v>0</v>
      </c>
      <c r="J93" s="322">
        <v>0</v>
      </c>
      <c r="K93" s="322">
        <v>0</v>
      </c>
      <c r="L93" s="322">
        <v>0</v>
      </c>
      <c r="M93" s="322">
        <v>0</v>
      </c>
      <c r="N93" s="322">
        <v>0</v>
      </c>
      <c r="O93" s="322">
        <v>0</v>
      </c>
      <c r="P93" s="322">
        <v>0</v>
      </c>
      <c r="Q93" s="322">
        <v>0</v>
      </c>
      <c r="R93" s="322">
        <v>0</v>
      </c>
      <c r="S93" s="322">
        <v>0</v>
      </c>
      <c r="T93" s="322">
        <v>0</v>
      </c>
      <c r="U93" s="322">
        <v>0</v>
      </c>
      <c r="V93" s="322">
        <v>0</v>
      </c>
      <c r="W93" s="322">
        <v>0</v>
      </c>
      <c r="X93" s="322">
        <v>0</v>
      </c>
      <c r="Y93" s="322">
        <v>0</v>
      </c>
      <c r="Z93" s="322">
        <v>0</v>
      </c>
      <c r="AA93" s="322">
        <v>0</v>
      </c>
      <c r="AB93" s="322">
        <v>0</v>
      </c>
      <c r="AC93" s="322">
        <v>0</v>
      </c>
      <c r="AD93" s="322">
        <v>0</v>
      </c>
      <c r="AE93" s="322">
        <v>0</v>
      </c>
      <c r="AF93" s="322">
        <v>0</v>
      </c>
      <c r="AG93" s="322">
        <v>0</v>
      </c>
      <c r="AH93" s="322">
        <v>0</v>
      </c>
      <c r="AI93" s="322">
        <v>0</v>
      </c>
      <c r="AJ93" s="322">
        <v>0</v>
      </c>
      <c r="AL93" s="322" t="s">
        <v>997</v>
      </c>
      <c r="AM93" s="322">
        <v>0</v>
      </c>
      <c r="AN93" s="322">
        <v>0</v>
      </c>
      <c r="AO93" s="322">
        <v>0</v>
      </c>
      <c r="AP93" s="322">
        <v>0</v>
      </c>
      <c r="AQ93" s="322">
        <v>0</v>
      </c>
      <c r="AR93" s="322">
        <v>0</v>
      </c>
      <c r="AS93" s="322">
        <v>0</v>
      </c>
      <c r="AT93" s="322">
        <v>0</v>
      </c>
      <c r="AU93" s="322">
        <v>0</v>
      </c>
      <c r="AV93" s="322">
        <v>0</v>
      </c>
      <c r="AW93" s="322">
        <v>0</v>
      </c>
      <c r="AX93" s="322">
        <v>0</v>
      </c>
      <c r="AY93" s="322">
        <v>0</v>
      </c>
      <c r="AZ93" s="322">
        <v>0</v>
      </c>
      <c r="BA93" s="322">
        <v>0</v>
      </c>
      <c r="BB93" s="322">
        <v>0</v>
      </c>
      <c r="BC93" s="322">
        <v>0</v>
      </c>
      <c r="BD93" s="322">
        <v>0</v>
      </c>
      <c r="BE93" s="322">
        <v>0</v>
      </c>
      <c r="BF93" s="322">
        <v>0</v>
      </c>
      <c r="BG93" s="322">
        <v>0</v>
      </c>
      <c r="BH93" s="322">
        <v>0</v>
      </c>
      <c r="BI93" s="322">
        <v>0</v>
      </c>
      <c r="BJ93" s="322">
        <v>0</v>
      </c>
      <c r="BK93" s="322">
        <v>0</v>
      </c>
      <c r="BL93" s="322">
        <v>0</v>
      </c>
      <c r="BM93" s="322">
        <v>0</v>
      </c>
      <c r="BN93" s="322">
        <v>0</v>
      </c>
      <c r="BO93" s="322">
        <v>0</v>
      </c>
      <c r="BP93" s="322">
        <v>0</v>
      </c>
      <c r="BQ93" s="322">
        <v>0</v>
      </c>
      <c r="BR93" s="322">
        <v>0</v>
      </c>
      <c r="BS93" s="322">
        <v>0</v>
      </c>
      <c r="BT93" s="322">
        <v>0</v>
      </c>
      <c r="BU93" s="322">
        <v>0</v>
      </c>
      <c r="BW93" s="322" t="s">
        <v>315</v>
      </c>
      <c r="BX93" s="322">
        <v>0</v>
      </c>
      <c r="BY93" s="322">
        <v>0</v>
      </c>
      <c r="BZ93" s="322">
        <v>0</v>
      </c>
      <c r="CA93" s="322">
        <v>0</v>
      </c>
      <c r="CB93" s="322">
        <v>0</v>
      </c>
      <c r="CC93" s="322">
        <v>0</v>
      </c>
      <c r="CD93" s="322">
        <v>0</v>
      </c>
      <c r="CE93" s="322">
        <v>0</v>
      </c>
      <c r="CF93" s="322">
        <v>0</v>
      </c>
      <c r="CG93" s="322">
        <v>0</v>
      </c>
      <c r="CH93" s="322">
        <v>0</v>
      </c>
      <c r="CI93" s="322">
        <v>0</v>
      </c>
      <c r="CJ93" s="322">
        <v>0</v>
      </c>
      <c r="CK93" s="322">
        <v>0</v>
      </c>
      <c r="CL93" s="322">
        <v>0</v>
      </c>
      <c r="CM93" s="322">
        <v>0</v>
      </c>
      <c r="CN93" s="322">
        <v>0</v>
      </c>
      <c r="CO93" s="322">
        <v>0</v>
      </c>
      <c r="CP93" s="322">
        <v>0</v>
      </c>
      <c r="CQ93" s="322">
        <v>0</v>
      </c>
      <c r="CR93" s="322">
        <v>0</v>
      </c>
      <c r="CS93" s="322">
        <v>0</v>
      </c>
      <c r="CT93" s="322">
        <v>0</v>
      </c>
      <c r="CU93" s="322">
        <v>0</v>
      </c>
      <c r="CV93" s="322">
        <v>0</v>
      </c>
      <c r="CW93" s="322">
        <v>0</v>
      </c>
      <c r="CX93" s="322">
        <v>0</v>
      </c>
      <c r="CY93" s="322">
        <v>0</v>
      </c>
      <c r="CZ93" s="322">
        <v>0</v>
      </c>
      <c r="DA93" s="322">
        <v>0</v>
      </c>
      <c r="DB93" s="322">
        <v>0</v>
      </c>
      <c r="DC93" s="322">
        <v>0</v>
      </c>
      <c r="DD93" s="322">
        <v>0</v>
      </c>
      <c r="DE93" s="322">
        <v>0</v>
      </c>
      <c r="DF93" s="322">
        <v>0</v>
      </c>
    </row>
    <row r="94" spans="1:110" ht="12.75" hidden="1" customHeight="1" outlineLevel="1" x14ac:dyDescent="0.2">
      <c r="A94" s="322" t="str">
        <f t="shared" si="1"/>
        <v>2018 Q4</v>
      </c>
      <c r="B94" s="322">
        <v>0</v>
      </c>
      <c r="C94" s="322">
        <v>0</v>
      </c>
      <c r="D94" s="322">
        <v>0</v>
      </c>
      <c r="E94" s="322">
        <v>0</v>
      </c>
      <c r="F94" s="322">
        <v>0</v>
      </c>
      <c r="G94" s="322">
        <v>0</v>
      </c>
      <c r="H94" s="322">
        <v>0</v>
      </c>
      <c r="I94" s="322">
        <v>0</v>
      </c>
      <c r="J94" s="322">
        <v>0</v>
      </c>
      <c r="K94" s="322">
        <v>0</v>
      </c>
      <c r="L94" s="322">
        <v>0</v>
      </c>
      <c r="M94" s="322">
        <v>0</v>
      </c>
      <c r="N94" s="322">
        <v>0</v>
      </c>
      <c r="O94" s="322">
        <v>0</v>
      </c>
      <c r="P94" s="322">
        <v>0</v>
      </c>
      <c r="Q94" s="322">
        <v>0</v>
      </c>
      <c r="R94" s="322">
        <v>0</v>
      </c>
      <c r="S94" s="322">
        <v>0</v>
      </c>
      <c r="T94" s="322">
        <v>0</v>
      </c>
      <c r="U94" s="322">
        <v>0</v>
      </c>
      <c r="V94" s="322">
        <v>0</v>
      </c>
      <c r="W94" s="322">
        <v>0</v>
      </c>
      <c r="X94" s="322">
        <v>0</v>
      </c>
      <c r="Y94" s="322">
        <v>0</v>
      </c>
      <c r="Z94" s="322">
        <v>0</v>
      </c>
      <c r="AA94" s="322">
        <v>0</v>
      </c>
      <c r="AB94" s="322">
        <v>0</v>
      </c>
      <c r="AC94" s="322">
        <v>0</v>
      </c>
      <c r="AD94" s="322">
        <v>0</v>
      </c>
      <c r="AE94" s="322">
        <v>0</v>
      </c>
      <c r="AF94" s="322">
        <v>0</v>
      </c>
      <c r="AG94" s="322">
        <v>0</v>
      </c>
      <c r="AH94" s="322">
        <v>0</v>
      </c>
      <c r="AI94" s="322">
        <v>0</v>
      </c>
      <c r="AJ94" s="322">
        <v>0</v>
      </c>
      <c r="AL94" s="322" t="s">
        <v>998</v>
      </c>
      <c r="AM94" s="322">
        <v>0</v>
      </c>
      <c r="AN94" s="322">
        <v>0</v>
      </c>
      <c r="AO94" s="322">
        <v>0</v>
      </c>
      <c r="AP94" s="322">
        <v>0</v>
      </c>
      <c r="AQ94" s="322">
        <v>0</v>
      </c>
      <c r="AR94" s="322">
        <v>0</v>
      </c>
      <c r="AS94" s="322">
        <v>0</v>
      </c>
      <c r="AT94" s="322">
        <v>0</v>
      </c>
      <c r="AU94" s="322">
        <v>0</v>
      </c>
      <c r="AV94" s="322">
        <v>0</v>
      </c>
      <c r="AW94" s="322">
        <v>0</v>
      </c>
      <c r="AX94" s="322">
        <v>0</v>
      </c>
      <c r="AY94" s="322">
        <v>0</v>
      </c>
      <c r="AZ94" s="322">
        <v>0</v>
      </c>
      <c r="BA94" s="322">
        <v>0</v>
      </c>
      <c r="BB94" s="322">
        <v>0</v>
      </c>
      <c r="BC94" s="322">
        <v>0</v>
      </c>
      <c r="BD94" s="322">
        <v>0</v>
      </c>
      <c r="BE94" s="322">
        <v>0</v>
      </c>
      <c r="BF94" s="322">
        <v>0</v>
      </c>
      <c r="BG94" s="322">
        <v>0</v>
      </c>
      <c r="BH94" s="322">
        <v>0</v>
      </c>
      <c r="BI94" s="322">
        <v>0</v>
      </c>
      <c r="BJ94" s="322">
        <v>0</v>
      </c>
      <c r="BK94" s="322">
        <v>0</v>
      </c>
      <c r="BL94" s="322">
        <v>0</v>
      </c>
      <c r="BM94" s="322">
        <v>0</v>
      </c>
      <c r="BN94" s="322">
        <v>0</v>
      </c>
      <c r="BO94" s="322">
        <v>0</v>
      </c>
      <c r="BP94" s="322">
        <v>0</v>
      </c>
      <c r="BQ94" s="322">
        <v>0</v>
      </c>
      <c r="BR94" s="322">
        <v>0</v>
      </c>
      <c r="BS94" s="322">
        <v>0</v>
      </c>
      <c r="BT94" s="322">
        <v>0</v>
      </c>
      <c r="BU94" s="322">
        <v>0</v>
      </c>
      <c r="BW94" s="322" t="s">
        <v>316</v>
      </c>
      <c r="BX94" s="322">
        <v>0</v>
      </c>
      <c r="BY94" s="322">
        <v>0</v>
      </c>
      <c r="BZ94" s="322">
        <v>0</v>
      </c>
      <c r="CA94" s="322">
        <v>0</v>
      </c>
      <c r="CB94" s="322">
        <v>0</v>
      </c>
      <c r="CC94" s="322">
        <v>0</v>
      </c>
      <c r="CD94" s="322">
        <v>0</v>
      </c>
      <c r="CE94" s="322">
        <v>0</v>
      </c>
      <c r="CF94" s="322">
        <v>0</v>
      </c>
      <c r="CG94" s="322">
        <v>0</v>
      </c>
      <c r="CH94" s="322">
        <v>0</v>
      </c>
      <c r="CI94" s="322">
        <v>0</v>
      </c>
      <c r="CJ94" s="322">
        <v>0</v>
      </c>
      <c r="CK94" s="322">
        <v>0</v>
      </c>
      <c r="CL94" s="322">
        <v>0</v>
      </c>
      <c r="CM94" s="322">
        <v>0</v>
      </c>
      <c r="CN94" s="322">
        <v>0</v>
      </c>
      <c r="CO94" s="322">
        <v>0</v>
      </c>
      <c r="CP94" s="322">
        <v>0</v>
      </c>
      <c r="CQ94" s="322">
        <v>0</v>
      </c>
      <c r="CR94" s="322">
        <v>0</v>
      </c>
      <c r="CS94" s="322">
        <v>0</v>
      </c>
      <c r="CT94" s="322">
        <v>0</v>
      </c>
      <c r="CU94" s="322">
        <v>0</v>
      </c>
      <c r="CV94" s="322">
        <v>0</v>
      </c>
      <c r="CW94" s="322">
        <v>0</v>
      </c>
      <c r="CX94" s="322">
        <v>0</v>
      </c>
      <c r="CY94" s="322">
        <v>0</v>
      </c>
      <c r="CZ94" s="322">
        <v>0</v>
      </c>
      <c r="DA94" s="322">
        <v>0</v>
      </c>
      <c r="DB94" s="322">
        <v>0</v>
      </c>
      <c r="DC94" s="322">
        <v>0</v>
      </c>
      <c r="DD94" s="322">
        <v>0</v>
      </c>
      <c r="DE94" s="322">
        <v>0</v>
      </c>
      <c r="DF94" s="322">
        <v>0</v>
      </c>
    </row>
    <row r="95" spans="1:110" ht="12.75" hidden="1" customHeight="1" outlineLevel="1" x14ac:dyDescent="0.2">
      <c r="A95" s="322" t="str">
        <f t="shared" si="1"/>
        <v>2019 Q1</v>
      </c>
      <c r="B95" s="322">
        <v>0</v>
      </c>
      <c r="C95" s="322">
        <v>0</v>
      </c>
      <c r="D95" s="322">
        <v>0</v>
      </c>
      <c r="E95" s="322">
        <v>0</v>
      </c>
      <c r="F95" s="322">
        <v>0</v>
      </c>
      <c r="G95" s="322">
        <v>0</v>
      </c>
      <c r="H95" s="322">
        <v>0</v>
      </c>
      <c r="I95" s="322">
        <v>0</v>
      </c>
      <c r="J95" s="322">
        <v>0</v>
      </c>
      <c r="K95" s="322">
        <v>0</v>
      </c>
      <c r="L95" s="322">
        <v>0</v>
      </c>
      <c r="M95" s="322">
        <v>0</v>
      </c>
      <c r="N95" s="322">
        <v>0</v>
      </c>
      <c r="O95" s="322">
        <v>0</v>
      </c>
      <c r="P95" s="322">
        <v>0</v>
      </c>
      <c r="Q95" s="322">
        <v>0</v>
      </c>
      <c r="R95" s="322">
        <v>0</v>
      </c>
      <c r="S95" s="322">
        <v>0</v>
      </c>
      <c r="T95" s="322">
        <v>0</v>
      </c>
      <c r="U95" s="322">
        <v>0</v>
      </c>
      <c r="V95" s="322">
        <v>0</v>
      </c>
      <c r="W95" s="322">
        <v>0</v>
      </c>
      <c r="X95" s="322">
        <v>0</v>
      </c>
      <c r="Y95" s="322">
        <v>0</v>
      </c>
      <c r="Z95" s="322">
        <v>0</v>
      </c>
      <c r="AA95" s="322">
        <v>0</v>
      </c>
      <c r="AB95" s="322">
        <v>0</v>
      </c>
      <c r="AC95" s="322">
        <v>0</v>
      </c>
      <c r="AD95" s="322">
        <v>0</v>
      </c>
      <c r="AE95" s="322">
        <v>0</v>
      </c>
      <c r="AF95" s="322">
        <v>0</v>
      </c>
      <c r="AG95" s="322">
        <v>0</v>
      </c>
      <c r="AH95" s="322">
        <v>0</v>
      </c>
      <c r="AI95" s="322">
        <v>0</v>
      </c>
      <c r="AJ95" s="322">
        <v>0</v>
      </c>
      <c r="AL95" s="322" t="s">
        <v>999</v>
      </c>
      <c r="AM95" s="322">
        <v>0</v>
      </c>
      <c r="AN95" s="322">
        <v>0</v>
      </c>
      <c r="AO95" s="322">
        <v>0</v>
      </c>
      <c r="AP95" s="322">
        <v>0</v>
      </c>
      <c r="AQ95" s="322">
        <v>0</v>
      </c>
      <c r="AR95" s="322">
        <v>0</v>
      </c>
      <c r="AS95" s="322">
        <v>0</v>
      </c>
      <c r="AT95" s="322">
        <v>0</v>
      </c>
      <c r="AU95" s="322">
        <v>0</v>
      </c>
      <c r="AV95" s="322">
        <v>0</v>
      </c>
      <c r="AW95" s="322">
        <v>0</v>
      </c>
      <c r="AX95" s="322">
        <v>0</v>
      </c>
      <c r="AY95" s="322">
        <v>0</v>
      </c>
      <c r="AZ95" s="322">
        <v>0</v>
      </c>
      <c r="BA95" s="322">
        <v>0</v>
      </c>
      <c r="BB95" s="322">
        <v>0</v>
      </c>
      <c r="BC95" s="322">
        <v>0</v>
      </c>
      <c r="BD95" s="322">
        <v>0</v>
      </c>
      <c r="BE95" s="322">
        <v>0</v>
      </c>
      <c r="BF95" s="322">
        <v>0</v>
      </c>
      <c r="BG95" s="322">
        <v>0</v>
      </c>
      <c r="BH95" s="322">
        <v>0</v>
      </c>
      <c r="BI95" s="322">
        <v>0</v>
      </c>
      <c r="BJ95" s="322">
        <v>0</v>
      </c>
      <c r="BK95" s="322">
        <v>0</v>
      </c>
      <c r="BL95" s="322">
        <v>0</v>
      </c>
      <c r="BM95" s="322">
        <v>0</v>
      </c>
      <c r="BN95" s="322">
        <v>0</v>
      </c>
      <c r="BO95" s="322">
        <v>0</v>
      </c>
      <c r="BP95" s="322">
        <v>0</v>
      </c>
      <c r="BQ95" s="322">
        <v>0</v>
      </c>
      <c r="BR95" s="322">
        <v>0</v>
      </c>
      <c r="BS95" s="322">
        <v>0</v>
      </c>
      <c r="BT95" s="322">
        <v>0</v>
      </c>
      <c r="BU95" s="322">
        <v>0</v>
      </c>
      <c r="BW95" s="322" t="s">
        <v>317</v>
      </c>
      <c r="BX95" s="322">
        <v>0</v>
      </c>
      <c r="BY95" s="322">
        <v>0</v>
      </c>
      <c r="BZ95" s="322">
        <v>0</v>
      </c>
      <c r="CA95" s="322">
        <v>0</v>
      </c>
      <c r="CB95" s="322">
        <v>0</v>
      </c>
      <c r="CC95" s="322">
        <v>0</v>
      </c>
      <c r="CD95" s="322">
        <v>0</v>
      </c>
      <c r="CE95" s="322">
        <v>0</v>
      </c>
      <c r="CF95" s="322">
        <v>0</v>
      </c>
      <c r="CG95" s="322">
        <v>0</v>
      </c>
      <c r="CH95" s="322">
        <v>0</v>
      </c>
      <c r="CI95" s="322">
        <v>0</v>
      </c>
      <c r="CJ95" s="322">
        <v>0</v>
      </c>
      <c r="CK95" s="322">
        <v>0</v>
      </c>
      <c r="CL95" s="322">
        <v>0</v>
      </c>
      <c r="CM95" s="322">
        <v>0</v>
      </c>
      <c r="CN95" s="322">
        <v>0</v>
      </c>
      <c r="CO95" s="322">
        <v>0</v>
      </c>
      <c r="CP95" s="322">
        <v>0</v>
      </c>
      <c r="CQ95" s="322">
        <v>0</v>
      </c>
      <c r="CR95" s="322">
        <v>0</v>
      </c>
      <c r="CS95" s="322">
        <v>0</v>
      </c>
      <c r="CT95" s="322">
        <v>0</v>
      </c>
      <c r="CU95" s="322">
        <v>0</v>
      </c>
      <c r="CV95" s="322">
        <v>0</v>
      </c>
      <c r="CW95" s="322">
        <v>0</v>
      </c>
      <c r="CX95" s="322">
        <v>0</v>
      </c>
      <c r="CY95" s="322">
        <v>0</v>
      </c>
      <c r="CZ95" s="322">
        <v>0</v>
      </c>
      <c r="DA95" s="322">
        <v>0</v>
      </c>
      <c r="DB95" s="322">
        <v>0</v>
      </c>
      <c r="DC95" s="322">
        <v>0</v>
      </c>
      <c r="DD95" s="322">
        <v>0</v>
      </c>
      <c r="DE95" s="322">
        <v>0</v>
      </c>
      <c r="DF95" s="322">
        <v>0</v>
      </c>
    </row>
    <row r="96" spans="1:110" ht="12.75" hidden="1" customHeight="1" outlineLevel="1" x14ac:dyDescent="0.2">
      <c r="A96" s="322" t="str">
        <f t="shared" si="1"/>
        <v>2019 Q2</v>
      </c>
      <c r="B96" s="322">
        <v>0</v>
      </c>
      <c r="C96" s="322">
        <v>0</v>
      </c>
      <c r="D96" s="322">
        <v>0</v>
      </c>
      <c r="E96" s="322">
        <v>0</v>
      </c>
      <c r="F96" s="322">
        <v>0</v>
      </c>
      <c r="G96" s="322">
        <v>0</v>
      </c>
      <c r="H96" s="322">
        <v>0</v>
      </c>
      <c r="I96" s="322">
        <v>0</v>
      </c>
      <c r="J96" s="322">
        <v>0</v>
      </c>
      <c r="K96" s="322">
        <v>0</v>
      </c>
      <c r="L96" s="322">
        <v>0</v>
      </c>
      <c r="M96" s="322">
        <v>0</v>
      </c>
      <c r="N96" s="322">
        <v>0</v>
      </c>
      <c r="O96" s="322">
        <v>0</v>
      </c>
      <c r="P96" s="322">
        <v>0</v>
      </c>
      <c r="Q96" s="322">
        <v>0</v>
      </c>
      <c r="R96" s="322">
        <v>0</v>
      </c>
      <c r="S96" s="322">
        <v>0</v>
      </c>
      <c r="T96" s="322">
        <v>0</v>
      </c>
      <c r="U96" s="322">
        <v>0</v>
      </c>
      <c r="V96" s="322">
        <v>0</v>
      </c>
      <c r="W96" s="322">
        <v>0</v>
      </c>
      <c r="X96" s="322">
        <v>0</v>
      </c>
      <c r="Y96" s="322">
        <v>0</v>
      </c>
      <c r="Z96" s="322">
        <v>0</v>
      </c>
      <c r="AA96" s="322">
        <v>0</v>
      </c>
      <c r="AB96" s="322">
        <v>0</v>
      </c>
      <c r="AC96" s="322">
        <v>0</v>
      </c>
      <c r="AD96" s="322">
        <v>0</v>
      </c>
      <c r="AE96" s="322">
        <v>0</v>
      </c>
      <c r="AF96" s="322">
        <v>0</v>
      </c>
      <c r="AG96" s="322">
        <v>0</v>
      </c>
      <c r="AH96" s="322">
        <v>0</v>
      </c>
      <c r="AI96" s="322">
        <v>0</v>
      </c>
      <c r="AJ96" s="322">
        <v>0</v>
      </c>
      <c r="AL96" s="322" t="s">
        <v>1000</v>
      </c>
      <c r="AM96" s="322">
        <v>0</v>
      </c>
      <c r="AN96" s="322">
        <v>0</v>
      </c>
      <c r="AO96" s="322">
        <v>0</v>
      </c>
      <c r="AP96" s="322">
        <v>0</v>
      </c>
      <c r="AQ96" s="322">
        <v>0</v>
      </c>
      <c r="AR96" s="322">
        <v>0</v>
      </c>
      <c r="AS96" s="322">
        <v>0</v>
      </c>
      <c r="AT96" s="322">
        <v>0</v>
      </c>
      <c r="AU96" s="322">
        <v>0</v>
      </c>
      <c r="AV96" s="322">
        <v>0</v>
      </c>
      <c r="AW96" s="322">
        <v>0</v>
      </c>
      <c r="AX96" s="322">
        <v>0</v>
      </c>
      <c r="AY96" s="322">
        <v>0</v>
      </c>
      <c r="AZ96" s="322">
        <v>0</v>
      </c>
      <c r="BA96" s="322">
        <v>0</v>
      </c>
      <c r="BB96" s="322">
        <v>0</v>
      </c>
      <c r="BC96" s="322">
        <v>0</v>
      </c>
      <c r="BD96" s="322">
        <v>0</v>
      </c>
      <c r="BE96" s="322">
        <v>0</v>
      </c>
      <c r="BF96" s="322">
        <v>0</v>
      </c>
      <c r="BG96" s="322">
        <v>0</v>
      </c>
      <c r="BH96" s="322">
        <v>0</v>
      </c>
      <c r="BI96" s="322">
        <v>0</v>
      </c>
      <c r="BJ96" s="322">
        <v>0</v>
      </c>
      <c r="BK96" s="322">
        <v>0</v>
      </c>
      <c r="BL96" s="322">
        <v>0</v>
      </c>
      <c r="BM96" s="322">
        <v>0</v>
      </c>
      <c r="BN96" s="322">
        <v>0</v>
      </c>
      <c r="BO96" s="322">
        <v>0</v>
      </c>
      <c r="BP96" s="322">
        <v>0</v>
      </c>
      <c r="BQ96" s="322">
        <v>0</v>
      </c>
      <c r="BR96" s="322">
        <v>0</v>
      </c>
      <c r="BS96" s="322">
        <v>0</v>
      </c>
      <c r="BT96" s="322">
        <v>0</v>
      </c>
      <c r="BU96" s="322">
        <v>0</v>
      </c>
      <c r="BW96" s="322" t="s">
        <v>318</v>
      </c>
      <c r="BX96" s="322">
        <v>0</v>
      </c>
      <c r="BY96" s="322">
        <v>0</v>
      </c>
      <c r="BZ96" s="322">
        <v>0</v>
      </c>
      <c r="CA96" s="322">
        <v>0</v>
      </c>
      <c r="CB96" s="322">
        <v>0</v>
      </c>
      <c r="CC96" s="322">
        <v>0</v>
      </c>
      <c r="CD96" s="322">
        <v>0</v>
      </c>
      <c r="CE96" s="322">
        <v>0</v>
      </c>
      <c r="CF96" s="322">
        <v>0</v>
      </c>
      <c r="CG96" s="322">
        <v>0</v>
      </c>
      <c r="CH96" s="322">
        <v>0</v>
      </c>
      <c r="CI96" s="322">
        <v>0</v>
      </c>
      <c r="CJ96" s="322">
        <v>0</v>
      </c>
      <c r="CK96" s="322">
        <v>0</v>
      </c>
      <c r="CL96" s="322">
        <v>0</v>
      </c>
      <c r="CM96" s="322">
        <v>0</v>
      </c>
      <c r="CN96" s="322">
        <v>0</v>
      </c>
      <c r="CO96" s="322">
        <v>0</v>
      </c>
      <c r="CP96" s="322">
        <v>0</v>
      </c>
      <c r="CQ96" s="322">
        <v>0</v>
      </c>
      <c r="CR96" s="322">
        <v>0</v>
      </c>
      <c r="CS96" s="322">
        <v>0</v>
      </c>
      <c r="CT96" s="322">
        <v>0</v>
      </c>
      <c r="CU96" s="322">
        <v>0</v>
      </c>
      <c r="CV96" s="322">
        <v>0</v>
      </c>
      <c r="CW96" s="322">
        <v>0</v>
      </c>
      <c r="CX96" s="322">
        <v>0</v>
      </c>
      <c r="CY96" s="322">
        <v>0</v>
      </c>
      <c r="CZ96" s="322">
        <v>0</v>
      </c>
      <c r="DA96" s="322">
        <v>0</v>
      </c>
      <c r="DB96" s="322">
        <v>0</v>
      </c>
      <c r="DC96" s="322">
        <v>0</v>
      </c>
      <c r="DD96" s="322">
        <v>0</v>
      </c>
      <c r="DE96" s="322">
        <v>0</v>
      </c>
      <c r="DF96" s="322">
        <v>0</v>
      </c>
    </row>
    <row r="97" spans="1:110" ht="12.75" hidden="1" customHeight="1" outlineLevel="1" x14ac:dyDescent="0.2">
      <c r="A97" s="322" t="str">
        <f t="shared" si="1"/>
        <v>2019 Q3</v>
      </c>
      <c r="B97" s="322">
        <v>0</v>
      </c>
      <c r="C97" s="322">
        <v>0</v>
      </c>
      <c r="D97" s="322">
        <v>0</v>
      </c>
      <c r="E97" s="322">
        <v>0</v>
      </c>
      <c r="F97" s="322">
        <v>0</v>
      </c>
      <c r="G97" s="322">
        <v>0</v>
      </c>
      <c r="H97" s="322">
        <v>0</v>
      </c>
      <c r="I97" s="322">
        <v>0</v>
      </c>
      <c r="J97" s="322">
        <v>0</v>
      </c>
      <c r="K97" s="322">
        <v>0</v>
      </c>
      <c r="L97" s="322">
        <v>0</v>
      </c>
      <c r="M97" s="322">
        <v>0</v>
      </c>
      <c r="N97" s="322">
        <v>0</v>
      </c>
      <c r="O97" s="322">
        <v>0</v>
      </c>
      <c r="P97" s="322">
        <v>0</v>
      </c>
      <c r="Q97" s="322">
        <v>0</v>
      </c>
      <c r="R97" s="322">
        <v>0</v>
      </c>
      <c r="S97" s="322">
        <v>0</v>
      </c>
      <c r="T97" s="322">
        <v>0</v>
      </c>
      <c r="U97" s="322">
        <v>0</v>
      </c>
      <c r="V97" s="322">
        <v>0</v>
      </c>
      <c r="W97" s="322">
        <v>0</v>
      </c>
      <c r="X97" s="322">
        <v>0</v>
      </c>
      <c r="Y97" s="322">
        <v>0</v>
      </c>
      <c r="Z97" s="322">
        <v>0</v>
      </c>
      <c r="AA97" s="322">
        <v>0</v>
      </c>
      <c r="AB97" s="322">
        <v>0</v>
      </c>
      <c r="AC97" s="322">
        <v>0</v>
      </c>
      <c r="AD97" s="322">
        <v>0</v>
      </c>
      <c r="AE97" s="322">
        <v>0</v>
      </c>
      <c r="AF97" s="322">
        <v>0</v>
      </c>
      <c r="AG97" s="322">
        <v>0</v>
      </c>
      <c r="AH97" s="322">
        <v>0</v>
      </c>
      <c r="AI97" s="322">
        <v>0</v>
      </c>
      <c r="AJ97" s="322">
        <v>0</v>
      </c>
      <c r="AL97" s="322" t="s">
        <v>1001</v>
      </c>
      <c r="AM97" s="322">
        <v>0</v>
      </c>
      <c r="AN97" s="322">
        <v>0</v>
      </c>
      <c r="AO97" s="322">
        <v>0</v>
      </c>
      <c r="AP97" s="322">
        <v>0</v>
      </c>
      <c r="AQ97" s="322">
        <v>0</v>
      </c>
      <c r="AR97" s="322">
        <v>0</v>
      </c>
      <c r="AS97" s="322">
        <v>0</v>
      </c>
      <c r="AT97" s="322">
        <v>0</v>
      </c>
      <c r="AU97" s="322">
        <v>0</v>
      </c>
      <c r="AV97" s="322">
        <v>0</v>
      </c>
      <c r="AW97" s="322">
        <v>0</v>
      </c>
      <c r="AX97" s="322">
        <v>0</v>
      </c>
      <c r="AY97" s="322">
        <v>0</v>
      </c>
      <c r="AZ97" s="322">
        <v>0</v>
      </c>
      <c r="BA97" s="322">
        <v>0</v>
      </c>
      <c r="BB97" s="322">
        <v>0</v>
      </c>
      <c r="BC97" s="322">
        <v>0</v>
      </c>
      <c r="BD97" s="322">
        <v>0</v>
      </c>
      <c r="BE97" s="322">
        <v>0</v>
      </c>
      <c r="BF97" s="322">
        <v>0</v>
      </c>
      <c r="BG97" s="322">
        <v>0</v>
      </c>
      <c r="BH97" s="322">
        <v>0</v>
      </c>
      <c r="BI97" s="322">
        <v>0</v>
      </c>
      <c r="BJ97" s="322">
        <v>0</v>
      </c>
      <c r="BK97" s="322">
        <v>0</v>
      </c>
      <c r="BL97" s="322">
        <v>0</v>
      </c>
      <c r="BM97" s="322">
        <v>0</v>
      </c>
      <c r="BN97" s="322">
        <v>0</v>
      </c>
      <c r="BO97" s="322">
        <v>0</v>
      </c>
      <c r="BP97" s="322">
        <v>0</v>
      </c>
      <c r="BQ97" s="322">
        <v>0</v>
      </c>
      <c r="BR97" s="322">
        <v>0</v>
      </c>
      <c r="BS97" s="322">
        <v>0</v>
      </c>
      <c r="BT97" s="322">
        <v>0</v>
      </c>
      <c r="BU97" s="322">
        <v>0</v>
      </c>
      <c r="BW97" s="322" t="s">
        <v>319</v>
      </c>
      <c r="BX97" s="322">
        <v>0</v>
      </c>
      <c r="BY97" s="322">
        <v>0</v>
      </c>
      <c r="BZ97" s="322">
        <v>0</v>
      </c>
      <c r="CA97" s="322">
        <v>0</v>
      </c>
      <c r="CB97" s="322">
        <v>0</v>
      </c>
      <c r="CC97" s="322">
        <v>0</v>
      </c>
      <c r="CD97" s="322">
        <v>0</v>
      </c>
      <c r="CE97" s="322">
        <v>0</v>
      </c>
      <c r="CF97" s="322">
        <v>0</v>
      </c>
      <c r="CG97" s="322">
        <v>0</v>
      </c>
      <c r="CH97" s="322">
        <v>0</v>
      </c>
      <c r="CI97" s="322">
        <v>0</v>
      </c>
      <c r="CJ97" s="322">
        <v>0</v>
      </c>
      <c r="CK97" s="322">
        <v>0</v>
      </c>
      <c r="CL97" s="322">
        <v>0</v>
      </c>
      <c r="CM97" s="322">
        <v>0</v>
      </c>
      <c r="CN97" s="322">
        <v>0</v>
      </c>
      <c r="CO97" s="322">
        <v>0</v>
      </c>
      <c r="CP97" s="322">
        <v>0</v>
      </c>
      <c r="CQ97" s="322">
        <v>0</v>
      </c>
      <c r="CR97" s="322">
        <v>0</v>
      </c>
      <c r="CS97" s="322">
        <v>0</v>
      </c>
      <c r="CT97" s="322">
        <v>0</v>
      </c>
      <c r="CU97" s="322">
        <v>0</v>
      </c>
      <c r="CV97" s="322">
        <v>0</v>
      </c>
      <c r="CW97" s="322">
        <v>0</v>
      </c>
      <c r="CX97" s="322">
        <v>0</v>
      </c>
      <c r="CY97" s="322">
        <v>0</v>
      </c>
      <c r="CZ97" s="322">
        <v>0</v>
      </c>
      <c r="DA97" s="322">
        <v>0</v>
      </c>
      <c r="DB97" s="322">
        <v>0</v>
      </c>
      <c r="DC97" s="322">
        <v>0</v>
      </c>
      <c r="DD97" s="322">
        <v>0</v>
      </c>
      <c r="DE97" s="322">
        <v>0</v>
      </c>
      <c r="DF97" s="322">
        <v>0</v>
      </c>
    </row>
    <row r="98" spans="1:110" ht="12.75" hidden="1" customHeight="1" outlineLevel="1" x14ac:dyDescent="0.2">
      <c r="A98" s="322" t="str">
        <f t="shared" si="1"/>
        <v>2019 Q4</v>
      </c>
      <c r="B98" s="322">
        <v>0</v>
      </c>
      <c r="C98" s="322">
        <v>0</v>
      </c>
      <c r="D98" s="322">
        <v>0</v>
      </c>
      <c r="E98" s="322">
        <v>0</v>
      </c>
      <c r="F98" s="322">
        <v>0</v>
      </c>
      <c r="G98" s="322">
        <v>0</v>
      </c>
      <c r="H98" s="322">
        <v>0</v>
      </c>
      <c r="I98" s="322">
        <v>0</v>
      </c>
      <c r="J98" s="322">
        <v>0</v>
      </c>
      <c r="K98" s="322">
        <v>0</v>
      </c>
      <c r="L98" s="322">
        <v>0</v>
      </c>
      <c r="M98" s="322">
        <v>0</v>
      </c>
      <c r="N98" s="322">
        <v>0</v>
      </c>
      <c r="O98" s="322">
        <v>0</v>
      </c>
      <c r="P98" s="322">
        <v>0</v>
      </c>
      <c r="Q98" s="322">
        <v>0</v>
      </c>
      <c r="R98" s="322">
        <v>0</v>
      </c>
      <c r="S98" s="322">
        <v>0</v>
      </c>
      <c r="T98" s="322">
        <v>0</v>
      </c>
      <c r="U98" s="322">
        <v>0</v>
      </c>
      <c r="V98" s="322">
        <v>0</v>
      </c>
      <c r="W98" s="322">
        <v>0</v>
      </c>
      <c r="X98" s="322">
        <v>0</v>
      </c>
      <c r="Y98" s="322">
        <v>0</v>
      </c>
      <c r="Z98" s="322">
        <v>0</v>
      </c>
      <c r="AA98" s="322">
        <v>0</v>
      </c>
      <c r="AB98" s="322">
        <v>0</v>
      </c>
      <c r="AC98" s="322">
        <v>0</v>
      </c>
      <c r="AD98" s="322">
        <v>0</v>
      </c>
      <c r="AE98" s="322">
        <v>0</v>
      </c>
      <c r="AF98" s="322">
        <v>0</v>
      </c>
      <c r="AG98" s="322">
        <v>0</v>
      </c>
      <c r="AH98" s="322">
        <v>0</v>
      </c>
      <c r="AI98" s="322">
        <v>0</v>
      </c>
      <c r="AJ98" s="322">
        <v>0</v>
      </c>
      <c r="AL98" s="322" t="s">
        <v>1002</v>
      </c>
      <c r="AM98" s="322">
        <v>0</v>
      </c>
      <c r="AN98" s="322">
        <v>0</v>
      </c>
      <c r="AO98" s="322">
        <v>0</v>
      </c>
      <c r="AP98" s="322">
        <v>0</v>
      </c>
      <c r="AQ98" s="322">
        <v>0</v>
      </c>
      <c r="AR98" s="322">
        <v>0</v>
      </c>
      <c r="AS98" s="322">
        <v>0</v>
      </c>
      <c r="AT98" s="322">
        <v>0</v>
      </c>
      <c r="AU98" s="322">
        <v>0</v>
      </c>
      <c r="AV98" s="322">
        <v>0</v>
      </c>
      <c r="AW98" s="322">
        <v>0</v>
      </c>
      <c r="AX98" s="322">
        <v>0</v>
      </c>
      <c r="AY98" s="322">
        <v>0</v>
      </c>
      <c r="AZ98" s="322">
        <v>0</v>
      </c>
      <c r="BA98" s="322">
        <v>0</v>
      </c>
      <c r="BB98" s="322">
        <v>0</v>
      </c>
      <c r="BC98" s="322">
        <v>0</v>
      </c>
      <c r="BD98" s="322">
        <v>0</v>
      </c>
      <c r="BE98" s="322">
        <v>0</v>
      </c>
      <c r="BF98" s="322">
        <v>0</v>
      </c>
      <c r="BG98" s="322">
        <v>0</v>
      </c>
      <c r="BH98" s="322">
        <v>0</v>
      </c>
      <c r="BI98" s="322">
        <v>0</v>
      </c>
      <c r="BJ98" s="322">
        <v>0</v>
      </c>
      <c r="BK98" s="322">
        <v>0</v>
      </c>
      <c r="BL98" s="322">
        <v>0</v>
      </c>
      <c r="BM98" s="322">
        <v>0</v>
      </c>
      <c r="BN98" s="322">
        <v>0</v>
      </c>
      <c r="BO98" s="322">
        <v>0</v>
      </c>
      <c r="BP98" s="322">
        <v>0</v>
      </c>
      <c r="BQ98" s="322">
        <v>0</v>
      </c>
      <c r="BR98" s="322">
        <v>0</v>
      </c>
      <c r="BS98" s="322">
        <v>0</v>
      </c>
      <c r="BT98" s="322">
        <v>0</v>
      </c>
      <c r="BU98" s="322">
        <v>0</v>
      </c>
      <c r="BW98" s="322" t="s">
        <v>320</v>
      </c>
      <c r="BX98" s="322">
        <v>0</v>
      </c>
      <c r="BY98" s="322">
        <v>0</v>
      </c>
      <c r="BZ98" s="322">
        <v>0</v>
      </c>
      <c r="CA98" s="322">
        <v>0</v>
      </c>
      <c r="CB98" s="322">
        <v>0</v>
      </c>
      <c r="CC98" s="322">
        <v>0</v>
      </c>
      <c r="CD98" s="322">
        <v>0</v>
      </c>
      <c r="CE98" s="322">
        <v>0</v>
      </c>
      <c r="CF98" s="322">
        <v>0</v>
      </c>
      <c r="CG98" s="322">
        <v>0</v>
      </c>
      <c r="CH98" s="322">
        <v>0</v>
      </c>
      <c r="CI98" s="322">
        <v>0</v>
      </c>
      <c r="CJ98" s="322">
        <v>0</v>
      </c>
      <c r="CK98" s="322">
        <v>0</v>
      </c>
      <c r="CL98" s="322">
        <v>0</v>
      </c>
      <c r="CM98" s="322">
        <v>0</v>
      </c>
      <c r="CN98" s="322">
        <v>0</v>
      </c>
      <c r="CO98" s="322">
        <v>0</v>
      </c>
      <c r="CP98" s="322">
        <v>0</v>
      </c>
      <c r="CQ98" s="322">
        <v>0</v>
      </c>
      <c r="CR98" s="322">
        <v>0</v>
      </c>
      <c r="CS98" s="322">
        <v>0</v>
      </c>
      <c r="CT98" s="322">
        <v>0</v>
      </c>
      <c r="CU98" s="322">
        <v>0</v>
      </c>
      <c r="CV98" s="322">
        <v>0</v>
      </c>
      <c r="CW98" s="322">
        <v>0</v>
      </c>
      <c r="CX98" s="322">
        <v>0</v>
      </c>
      <c r="CY98" s="322">
        <v>0</v>
      </c>
      <c r="CZ98" s="322">
        <v>0</v>
      </c>
      <c r="DA98" s="322">
        <v>0</v>
      </c>
      <c r="DB98" s="322">
        <v>0</v>
      </c>
      <c r="DC98" s="322">
        <v>0</v>
      </c>
      <c r="DD98" s="322">
        <v>0</v>
      </c>
      <c r="DE98" s="322">
        <v>0</v>
      </c>
      <c r="DF98" s="322">
        <v>0</v>
      </c>
    </row>
    <row r="99" spans="1:110" ht="12.75" hidden="1" customHeight="1" outlineLevel="1" x14ac:dyDescent="0.2">
      <c r="A99" s="322" t="str">
        <f t="shared" si="1"/>
        <v>2020 Q1</v>
      </c>
      <c r="B99" s="322">
        <v>0</v>
      </c>
      <c r="C99" s="322">
        <v>0</v>
      </c>
      <c r="D99" s="322">
        <v>0</v>
      </c>
      <c r="E99" s="322">
        <v>0</v>
      </c>
      <c r="F99" s="322">
        <v>0</v>
      </c>
      <c r="G99" s="322">
        <v>0</v>
      </c>
      <c r="H99" s="322">
        <v>0</v>
      </c>
      <c r="I99" s="322">
        <v>0</v>
      </c>
      <c r="J99" s="322">
        <v>0</v>
      </c>
      <c r="K99" s="322">
        <v>0</v>
      </c>
      <c r="L99" s="322">
        <v>0</v>
      </c>
      <c r="M99" s="322">
        <v>0</v>
      </c>
      <c r="N99" s="322">
        <v>0</v>
      </c>
      <c r="O99" s="322">
        <v>0</v>
      </c>
      <c r="P99" s="322">
        <v>0</v>
      </c>
      <c r="Q99" s="322">
        <v>0</v>
      </c>
      <c r="R99" s="322">
        <v>0</v>
      </c>
      <c r="S99" s="322">
        <v>0</v>
      </c>
      <c r="T99" s="322">
        <v>0</v>
      </c>
      <c r="U99" s="322">
        <v>0</v>
      </c>
      <c r="V99" s="322">
        <v>0</v>
      </c>
      <c r="W99" s="322">
        <v>0</v>
      </c>
      <c r="X99" s="322">
        <v>0</v>
      </c>
      <c r="Y99" s="322">
        <v>0</v>
      </c>
      <c r="Z99" s="322">
        <v>0</v>
      </c>
      <c r="AA99" s="322">
        <v>0</v>
      </c>
      <c r="AB99" s="322">
        <v>0</v>
      </c>
      <c r="AC99" s="322">
        <v>0</v>
      </c>
      <c r="AD99" s="322">
        <v>0</v>
      </c>
      <c r="AE99" s="322">
        <v>0</v>
      </c>
      <c r="AF99" s="322">
        <v>0</v>
      </c>
      <c r="AG99" s="322">
        <v>0</v>
      </c>
      <c r="AH99" s="322">
        <v>0</v>
      </c>
      <c r="AI99" s="322">
        <v>0</v>
      </c>
      <c r="AJ99" s="322">
        <v>0</v>
      </c>
      <c r="AL99" s="322" t="s">
        <v>1003</v>
      </c>
      <c r="AM99" s="322">
        <v>0</v>
      </c>
      <c r="AN99" s="322">
        <v>0</v>
      </c>
      <c r="AO99" s="322">
        <v>0</v>
      </c>
      <c r="AP99" s="322">
        <v>0</v>
      </c>
      <c r="AQ99" s="322">
        <v>0</v>
      </c>
      <c r="AR99" s="322">
        <v>0</v>
      </c>
      <c r="AS99" s="322">
        <v>0</v>
      </c>
      <c r="AT99" s="322">
        <v>0</v>
      </c>
      <c r="AU99" s="322">
        <v>0</v>
      </c>
      <c r="AV99" s="322">
        <v>0</v>
      </c>
      <c r="AW99" s="322">
        <v>0</v>
      </c>
      <c r="AX99" s="322">
        <v>0</v>
      </c>
      <c r="AY99" s="322">
        <v>0</v>
      </c>
      <c r="AZ99" s="322">
        <v>0</v>
      </c>
      <c r="BA99" s="322">
        <v>0</v>
      </c>
      <c r="BB99" s="322">
        <v>0</v>
      </c>
      <c r="BC99" s="322">
        <v>0</v>
      </c>
      <c r="BD99" s="322">
        <v>0</v>
      </c>
      <c r="BE99" s="322">
        <v>0</v>
      </c>
      <c r="BF99" s="322">
        <v>0</v>
      </c>
      <c r="BG99" s="322">
        <v>0</v>
      </c>
      <c r="BH99" s="322">
        <v>0</v>
      </c>
      <c r="BI99" s="322">
        <v>0</v>
      </c>
      <c r="BJ99" s="322">
        <v>0</v>
      </c>
      <c r="BK99" s="322">
        <v>0</v>
      </c>
      <c r="BL99" s="322">
        <v>0</v>
      </c>
      <c r="BM99" s="322">
        <v>0</v>
      </c>
      <c r="BN99" s="322">
        <v>0</v>
      </c>
      <c r="BO99" s="322">
        <v>0</v>
      </c>
      <c r="BP99" s="322">
        <v>0</v>
      </c>
      <c r="BQ99" s="322">
        <v>0</v>
      </c>
      <c r="BR99" s="322">
        <v>0</v>
      </c>
      <c r="BS99" s="322">
        <v>0</v>
      </c>
      <c r="BT99" s="322">
        <v>0</v>
      </c>
      <c r="BU99" s="322">
        <v>0</v>
      </c>
      <c r="BW99" s="322" t="s">
        <v>321</v>
      </c>
      <c r="BX99" s="322">
        <v>0</v>
      </c>
      <c r="BY99" s="322">
        <v>0</v>
      </c>
      <c r="BZ99" s="322">
        <v>0</v>
      </c>
      <c r="CA99" s="322">
        <v>0</v>
      </c>
      <c r="CB99" s="322">
        <v>0</v>
      </c>
      <c r="CC99" s="322">
        <v>0</v>
      </c>
      <c r="CD99" s="322">
        <v>0</v>
      </c>
      <c r="CE99" s="322">
        <v>0</v>
      </c>
      <c r="CF99" s="322">
        <v>0</v>
      </c>
      <c r="CG99" s="322">
        <v>0</v>
      </c>
      <c r="CH99" s="322">
        <v>0</v>
      </c>
      <c r="CI99" s="322">
        <v>0</v>
      </c>
      <c r="CJ99" s="322">
        <v>0</v>
      </c>
      <c r="CK99" s="322">
        <v>0</v>
      </c>
      <c r="CL99" s="322">
        <v>0</v>
      </c>
      <c r="CM99" s="322">
        <v>0</v>
      </c>
      <c r="CN99" s="322">
        <v>0</v>
      </c>
      <c r="CO99" s="322">
        <v>0</v>
      </c>
      <c r="CP99" s="322">
        <v>0</v>
      </c>
      <c r="CQ99" s="322">
        <v>0</v>
      </c>
      <c r="CR99" s="322">
        <v>0</v>
      </c>
      <c r="CS99" s="322">
        <v>0</v>
      </c>
      <c r="CT99" s="322">
        <v>0</v>
      </c>
      <c r="CU99" s="322">
        <v>0</v>
      </c>
      <c r="CV99" s="322">
        <v>0</v>
      </c>
      <c r="CW99" s="322">
        <v>0</v>
      </c>
      <c r="CX99" s="322">
        <v>0</v>
      </c>
      <c r="CY99" s="322">
        <v>0</v>
      </c>
      <c r="CZ99" s="322">
        <v>0</v>
      </c>
      <c r="DA99" s="322">
        <v>0</v>
      </c>
      <c r="DB99" s="322">
        <v>0</v>
      </c>
      <c r="DC99" s="322">
        <v>0</v>
      </c>
      <c r="DD99" s="322">
        <v>0</v>
      </c>
      <c r="DE99" s="322">
        <v>0</v>
      </c>
      <c r="DF99" s="322">
        <v>0</v>
      </c>
    </row>
    <row r="100" spans="1:110" ht="12.75" hidden="1" customHeight="1" outlineLevel="1" x14ac:dyDescent="0.2">
      <c r="A100" s="322" t="str">
        <f t="shared" si="1"/>
        <v>2020 Q2</v>
      </c>
      <c r="B100" s="322">
        <v>0</v>
      </c>
      <c r="C100" s="322">
        <v>0</v>
      </c>
      <c r="D100" s="322">
        <v>0</v>
      </c>
      <c r="E100" s="322">
        <v>0</v>
      </c>
      <c r="F100" s="322">
        <v>0</v>
      </c>
      <c r="G100" s="322">
        <v>0</v>
      </c>
      <c r="H100" s="322">
        <v>0</v>
      </c>
      <c r="I100" s="322">
        <v>0</v>
      </c>
      <c r="J100" s="322">
        <v>0</v>
      </c>
      <c r="K100" s="322">
        <v>0</v>
      </c>
      <c r="L100" s="322">
        <v>0</v>
      </c>
      <c r="M100" s="322">
        <v>0</v>
      </c>
      <c r="N100" s="322">
        <v>0</v>
      </c>
      <c r="O100" s="322">
        <v>0</v>
      </c>
      <c r="P100" s="322">
        <v>0</v>
      </c>
      <c r="Q100" s="322">
        <v>0</v>
      </c>
      <c r="R100" s="322">
        <v>0</v>
      </c>
      <c r="S100" s="322">
        <v>0</v>
      </c>
      <c r="T100" s="322">
        <v>0</v>
      </c>
      <c r="U100" s="322">
        <v>0</v>
      </c>
      <c r="V100" s="322">
        <v>0</v>
      </c>
      <c r="W100" s="322">
        <v>0</v>
      </c>
      <c r="X100" s="322">
        <v>0</v>
      </c>
      <c r="Y100" s="322">
        <v>0</v>
      </c>
      <c r="Z100" s="322">
        <v>0</v>
      </c>
      <c r="AA100" s="322">
        <v>0</v>
      </c>
      <c r="AB100" s="322">
        <v>0</v>
      </c>
      <c r="AC100" s="322">
        <v>0</v>
      </c>
      <c r="AD100" s="322">
        <v>0</v>
      </c>
      <c r="AE100" s="322">
        <v>0</v>
      </c>
      <c r="AF100" s="322">
        <v>0</v>
      </c>
      <c r="AG100" s="322">
        <v>0</v>
      </c>
      <c r="AH100" s="322">
        <v>0</v>
      </c>
      <c r="AI100" s="322">
        <v>0</v>
      </c>
      <c r="AJ100" s="322">
        <v>0</v>
      </c>
      <c r="AL100" s="322" t="s">
        <v>1004</v>
      </c>
      <c r="AM100" s="322">
        <v>0</v>
      </c>
      <c r="AN100" s="322">
        <v>0</v>
      </c>
      <c r="AO100" s="322">
        <v>0</v>
      </c>
      <c r="AP100" s="322">
        <v>0</v>
      </c>
      <c r="AQ100" s="322">
        <v>0</v>
      </c>
      <c r="AR100" s="322">
        <v>0</v>
      </c>
      <c r="AS100" s="322">
        <v>0</v>
      </c>
      <c r="AT100" s="322">
        <v>0</v>
      </c>
      <c r="AU100" s="322">
        <v>0</v>
      </c>
      <c r="AV100" s="322">
        <v>0</v>
      </c>
      <c r="AW100" s="322">
        <v>0</v>
      </c>
      <c r="AX100" s="322">
        <v>0</v>
      </c>
      <c r="AY100" s="322">
        <v>0</v>
      </c>
      <c r="AZ100" s="322">
        <v>0</v>
      </c>
      <c r="BA100" s="322">
        <v>0</v>
      </c>
      <c r="BB100" s="322">
        <v>0</v>
      </c>
      <c r="BC100" s="322">
        <v>0</v>
      </c>
      <c r="BD100" s="322">
        <v>0</v>
      </c>
      <c r="BE100" s="322">
        <v>0</v>
      </c>
      <c r="BF100" s="322">
        <v>0</v>
      </c>
      <c r="BG100" s="322">
        <v>0</v>
      </c>
      <c r="BH100" s="322">
        <v>0</v>
      </c>
      <c r="BI100" s="322">
        <v>0</v>
      </c>
      <c r="BJ100" s="322">
        <v>0</v>
      </c>
      <c r="BK100" s="322">
        <v>0</v>
      </c>
      <c r="BL100" s="322">
        <v>0</v>
      </c>
      <c r="BM100" s="322">
        <v>0</v>
      </c>
      <c r="BN100" s="322">
        <v>0</v>
      </c>
      <c r="BO100" s="322">
        <v>0</v>
      </c>
      <c r="BP100" s="322">
        <v>0</v>
      </c>
      <c r="BQ100" s="322">
        <v>0</v>
      </c>
      <c r="BR100" s="322">
        <v>0</v>
      </c>
      <c r="BS100" s="322">
        <v>0</v>
      </c>
      <c r="BT100" s="322">
        <v>0</v>
      </c>
      <c r="BU100" s="322">
        <v>0</v>
      </c>
      <c r="BW100" s="322" t="s">
        <v>322</v>
      </c>
      <c r="BX100" s="322">
        <v>0</v>
      </c>
      <c r="BY100" s="322">
        <v>0</v>
      </c>
      <c r="BZ100" s="322">
        <v>0</v>
      </c>
      <c r="CA100" s="322">
        <v>0</v>
      </c>
      <c r="CB100" s="322">
        <v>0</v>
      </c>
      <c r="CC100" s="322">
        <v>0</v>
      </c>
      <c r="CD100" s="322">
        <v>0</v>
      </c>
      <c r="CE100" s="322">
        <v>0</v>
      </c>
      <c r="CF100" s="322">
        <v>0</v>
      </c>
      <c r="CG100" s="322">
        <v>0</v>
      </c>
      <c r="CH100" s="322">
        <v>0</v>
      </c>
      <c r="CI100" s="322">
        <v>0</v>
      </c>
      <c r="CJ100" s="322">
        <v>0</v>
      </c>
      <c r="CK100" s="322">
        <v>0</v>
      </c>
      <c r="CL100" s="322">
        <v>0</v>
      </c>
      <c r="CM100" s="322">
        <v>0</v>
      </c>
      <c r="CN100" s="322">
        <v>0</v>
      </c>
      <c r="CO100" s="322">
        <v>0</v>
      </c>
      <c r="CP100" s="322">
        <v>0</v>
      </c>
      <c r="CQ100" s="322">
        <v>0</v>
      </c>
      <c r="CR100" s="322">
        <v>0</v>
      </c>
      <c r="CS100" s="322">
        <v>0</v>
      </c>
      <c r="CT100" s="322">
        <v>0</v>
      </c>
      <c r="CU100" s="322">
        <v>0</v>
      </c>
      <c r="CV100" s="322">
        <v>0</v>
      </c>
      <c r="CW100" s="322">
        <v>0</v>
      </c>
      <c r="CX100" s="322">
        <v>0</v>
      </c>
      <c r="CY100" s="322">
        <v>0</v>
      </c>
      <c r="CZ100" s="322">
        <v>0</v>
      </c>
      <c r="DA100" s="322">
        <v>0</v>
      </c>
      <c r="DB100" s="322">
        <v>0</v>
      </c>
      <c r="DC100" s="322">
        <v>0</v>
      </c>
      <c r="DD100" s="322">
        <v>0</v>
      </c>
      <c r="DE100" s="322">
        <v>0</v>
      </c>
      <c r="DF100" s="322">
        <v>0</v>
      </c>
    </row>
    <row r="101" spans="1:110" ht="12.75" hidden="1" customHeight="1" outlineLevel="1" x14ac:dyDescent="0.2">
      <c r="A101" s="322" t="str">
        <f t="shared" si="1"/>
        <v>2020 Q3</v>
      </c>
      <c r="B101" s="322">
        <v>0</v>
      </c>
      <c r="C101" s="322">
        <v>0</v>
      </c>
      <c r="D101" s="322">
        <v>0</v>
      </c>
      <c r="E101" s="322">
        <v>0</v>
      </c>
      <c r="F101" s="322">
        <v>0</v>
      </c>
      <c r="G101" s="322">
        <v>0</v>
      </c>
      <c r="H101" s="322">
        <v>0</v>
      </c>
      <c r="I101" s="322">
        <v>0</v>
      </c>
      <c r="J101" s="322">
        <v>0</v>
      </c>
      <c r="K101" s="322">
        <v>0</v>
      </c>
      <c r="L101" s="322">
        <v>0</v>
      </c>
      <c r="M101" s="322">
        <v>0</v>
      </c>
      <c r="N101" s="322">
        <v>0</v>
      </c>
      <c r="O101" s="322">
        <v>0</v>
      </c>
      <c r="P101" s="322">
        <v>0</v>
      </c>
      <c r="Q101" s="322">
        <v>0</v>
      </c>
      <c r="R101" s="322">
        <v>0</v>
      </c>
      <c r="S101" s="322">
        <v>0</v>
      </c>
      <c r="T101" s="322">
        <v>0</v>
      </c>
      <c r="U101" s="322">
        <v>0</v>
      </c>
      <c r="V101" s="322">
        <v>0</v>
      </c>
      <c r="W101" s="322">
        <v>0</v>
      </c>
      <c r="X101" s="322">
        <v>0</v>
      </c>
      <c r="Y101" s="322">
        <v>0</v>
      </c>
      <c r="Z101" s="322">
        <v>0</v>
      </c>
      <c r="AA101" s="322">
        <v>0</v>
      </c>
      <c r="AB101" s="322">
        <v>0</v>
      </c>
      <c r="AC101" s="322">
        <v>0</v>
      </c>
      <c r="AD101" s="322">
        <v>0</v>
      </c>
      <c r="AE101" s="322">
        <v>0</v>
      </c>
      <c r="AF101" s="322">
        <v>0</v>
      </c>
      <c r="AG101" s="322">
        <v>0</v>
      </c>
      <c r="AH101" s="322">
        <v>0</v>
      </c>
      <c r="AI101" s="322">
        <v>0</v>
      </c>
      <c r="AJ101" s="322">
        <v>0</v>
      </c>
      <c r="AL101" s="322" t="s">
        <v>1005</v>
      </c>
      <c r="AM101" s="322">
        <v>0</v>
      </c>
      <c r="AN101" s="322">
        <v>0</v>
      </c>
      <c r="AO101" s="322">
        <v>0</v>
      </c>
      <c r="AP101" s="322">
        <v>0</v>
      </c>
      <c r="AQ101" s="322">
        <v>0</v>
      </c>
      <c r="AR101" s="322">
        <v>0</v>
      </c>
      <c r="AS101" s="322">
        <v>0</v>
      </c>
      <c r="AT101" s="322">
        <v>0</v>
      </c>
      <c r="AU101" s="322">
        <v>0</v>
      </c>
      <c r="AV101" s="322">
        <v>0</v>
      </c>
      <c r="AW101" s="322">
        <v>0</v>
      </c>
      <c r="AX101" s="322">
        <v>0</v>
      </c>
      <c r="AY101" s="322">
        <v>0</v>
      </c>
      <c r="AZ101" s="322">
        <v>0</v>
      </c>
      <c r="BA101" s="322">
        <v>0</v>
      </c>
      <c r="BB101" s="322">
        <v>0</v>
      </c>
      <c r="BC101" s="322">
        <v>0</v>
      </c>
      <c r="BD101" s="322">
        <v>0</v>
      </c>
      <c r="BE101" s="322">
        <v>0</v>
      </c>
      <c r="BF101" s="322">
        <v>0</v>
      </c>
      <c r="BG101" s="322">
        <v>0</v>
      </c>
      <c r="BH101" s="322">
        <v>0</v>
      </c>
      <c r="BI101" s="322">
        <v>0</v>
      </c>
      <c r="BJ101" s="322">
        <v>0</v>
      </c>
      <c r="BK101" s="322">
        <v>0</v>
      </c>
      <c r="BL101" s="322">
        <v>0</v>
      </c>
      <c r="BM101" s="322">
        <v>0</v>
      </c>
      <c r="BN101" s="322">
        <v>0</v>
      </c>
      <c r="BO101" s="322">
        <v>0</v>
      </c>
      <c r="BP101" s="322">
        <v>0</v>
      </c>
      <c r="BQ101" s="322">
        <v>0</v>
      </c>
      <c r="BR101" s="322">
        <v>0</v>
      </c>
      <c r="BS101" s="322">
        <v>0</v>
      </c>
      <c r="BT101" s="322">
        <v>0</v>
      </c>
      <c r="BU101" s="322">
        <v>0</v>
      </c>
      <c r="BW101" s="322" t="s">
        <v>323</v>
      </c>
      <c r="BX101" s="322">
        <v>0</v>
      </c>
      <c r="BY101" s="322">
        <v>0</v>
      </c>
      <c r="BZ101" s="322">
        <v>0</v>
      </c>
      <c r="CA101" s="322">
        <v>0</v>
      </c>
      <c r="CB101" s="322">
        <v>0</v>
      </c>
      <c r="CC101" s="322">
        <v>0</v>
      </c>
      <c r="CD101" s="322">
        <v>0</v>
      </c>
      <c r="CE101" s="322">
        <v>0</v>
      </c>
      <c r="CF101" s="322">
        <v>0</v>
      </c>
      <c r="CG101" s="322">
        <v>0</v>
      </c>
      <c r="CH101" s="322">
        <v>0</v>
      </c>
      <c r="CI101" s="322">
        <v>0</v>
      </c>
      <c r="CJ101" s="322">
        <v>0</v>
      </c>
      <c r="CK101" s="322">
        <v>0</v>
      </c>
      <c r="CL101" s="322">
        <v>0</v>
      </c>
      <c r="CM101" s="322">
        <v>0</v>
      </c>
      <c r="CN101" s="322">
        <v>0</v>
      </c>
      <c r="CO101" s="322">
        <v>0</v>
      </c>
      <c r="CP101" s="322">
        <v>0</v>
      </c>
      <c r="CQ101" s="322">
        <v>0</v>
      </c>
      <c r="CR101" s="322">
        <v>0</v>
      </c>
      <c r="CS101" s="322">
        <v>0</v>
      </c>
      <c r="CT101" s="322">
        <v>0</v>
      </c>
      <c r="CU101" s="322">
        <v>0</v>
      </c>
      <c r="CV101" s="322">
        <v>0</v>
      </c>
      <c r="CW101" s="322">
        <v>0</v>
      </c>
      <c r="CX101" s="322">
        <v>0</v>
      </c>
      <c r="CY101" s="322">
        <v>0</v>
      </c>
      <c r="CZ101" s="322">
        <v>0</v>
      </c>
      <c r="DA101" s="322">
        <v>0</v>
      </c>
      <c r="DB101" s="322">
        <v>0</v>
      </c>
      <c r="DC101" s="322">
        <v>0</v>
      </c>
      <c r="DD101" s="322">
        <v>0</v>
      </c>
      <c r="DE101" s="322">
        <v>0</v>
      </c>
      <c r="DF101" s="322">
        <v>0</v>
      </c>
    </row>
    <row r="102" spans="1:110" ht="12.75" hidden="1" customHeight="1" outlineLevel="1" x14ac:dyDescent="0.2">
      <c r="A102" s="322" t="str">
        <f t="shared" si="1"/>
        <v>2020 Q4</v>
      </c>
      <c r="B102" s="322">
        <v>0</v>
      </c>
      <c r="C102" s="322">
        <v>0</v>
      </c>
      <c r="D102" s="322">
        <v>0</v>
      </c>
      <c r="E102" s="322">
        <v>0</v>
      </c>
      <c r="F102" s="322">
        <v>0</v>
      </c>
      <c r="G102" s="322">
        <v>0</v>
      </c>
      <c r="H102" s="322">
        <v>0</v>
      </c>
      <c r="I102" s="322">
        <v>0</v>
      </c>
      <c r="J102" s="322">
        <v>0</v>
      </c>
      <c r="K102" s="322">
        <v>0</v>
      </c>
      <c r="L102" s="322">
        <v>0</v>
      </c>
      <c r="M102" s="322">
        <v>0</v>
      </c>
      <c r="N102" s="322">
        <v>0</v>
      </c>
      <c r="O102" s="322">
        <v>0</v>
      </c>
      <c r="P102" s="322">
        <v>0</v>
      </c>
      <c r="Q102" s="322">
        <v>0</v>
      </c>
      <c r="R102" s="322">
        <v>0</v>
      </c>
      <c r="S102" s="322">
        <v>0</v>
      </c>
      <c r="T102" s="322">
        <v>0</v>
      </c>
      <c r="U102" s="322">
        <v>0</v>
      </c>
      <c r="V102" s="322">
        <v>0</v>
      </c>
      <c r="W102" s="322">
        <v>0</v>
      </c>
      <c r="X102" s="322">
        <v>0</v>
      </c>
      <c r="Y102" s="322">
        <v>0</v>
      </c>
      <c r="Z102" s="322">
        <v>0</v>
      </c>
      <c r="AA102" s="322">
        <v>0</v>
      </c>
      <c r="AB102" s="322">
        <v>0</v>
      </c>
      <c r="AC102" s="322">
        <v>0</v>
      </c>
      <c r="AD102" s="322">
        <v>0</v>
      </c>
      <c r="AE102" s="322">
        <v>0</v>
      </c>
      <c r="AF102" s="322">
        <v>0</v>
      </c>
      <c r="AG102" s="322">
        <v>0</v>
      </c>
      <c r="AH102" s="322">
        <v>0</v>
      </c>
      <c r="AI102" s="322">
        <v>0</v>
      </c>
      <c r="AJ102" s="322">
        <v>0</v>
      </c>
      <c r="AL102" s="322" t="s">
        <v>1006</v>
      </c>
      <c r="AM102" s="322">
        <v>0</v>
      </c>
      <c r="AN102" s="322">
        <v>0</v>
      </c>
      <c r="AO102" s="322">
        <v>0</v>
      </c>
      <c r="AP102" s="322">
        <v>0</v>
      </c>
      <c r="AQ102" s="322">
        <v>0</v>
      </c>
      <c r="AR102" s="322">
        <v>0</v>
      </c>
      <c r="AS102" s="322">
        <v>0</v>
      </c>
      <c r="AT102" s="322">
        <v>0</v>
      </c>
      <c r="AU102" s="322">
        <v>0</v>
      </c>
      <c r="AV102" s="322">
        <v>0</v>
      </c>
      <c r="AW102" s="322">
        <v>0</v>
      </c>
      <c r="AX102" s="322">
        <v>0</v>
      </c>
      <c r="AY102" s="322">
        <v>0</v>
      </c>
      <c r="AZ102" s="322">
        <v>0</v>
      </c>
      <c r="BA102" s="322">
        <v>0</v>
      </c>
      <c r="BB102" s="322">
        <v>0</v>
      </c>
      <c r="BC102" s="322">
        <v>0</v>
      </c>
      <c r="BD102" s="322">
        <v>0</v>
      </c>
      <c r="BE102" s="322">
        <v>0</v>
      </c>
      <c r="BF102" s="322">
        <v>0</v>
      </c>
      <c r="BG102" s="322">
        <v>0</v>
      </c>
      <c r="BH102" s="322">
        <v>0</v>
      </c>
      <c r="BI102" s="322">
        <v>0</v>
      </c>
      <c r="BJ102" s="322">
        <v>0</v>
      </c>
      <c r="BK102" s="322">
        <v>0</v>
      </c>
      <c r="BL102" s="322">
        <v>0</v>
      </c>
      <c r="BM102" s="322">
        <v>0</v>
      </c>
      <c r="BN102" s="322">
        <v>0</v>
      </c>
      <c r="BO102" s="322">
        <v>0</v>
      </c>
      <c r="BP102" s="322">
        <v>0</v>
      </c>
      <c r="BQ102" s="322">
        <v>0</v>
      </c>
      <c r="BR102" s="322">
        <v>0</v>
      </c>
      <c r="BS102" s="322">
        <v>0</v>
      </c>
      <c r="BT102" s="322">
        <v>0</v>
      </c>
      <c r="BU102" s="322">
        <v>0</v>
      </c>
      <c r="BW102" s="322" t="s">
        <v>324</v>
      </c>
      <c r="BX102" s="322">
        <v>0</v>
      </c>
      <c r="BY102" s="322">
        <v>0</v>
      </c>
      <c r="BZ102" s="322">
        <v>0</v>
      </c>
      <c r="CA102" s="322">
        <v>0</v>
      </c>
      <c r="CB102" s="322">
        <v>0</v>
      </c>
      <c r="CC102" s="322">
        <v>0</v>
      </c>
      <c r="CD102" s="322">
        <v>0</v>
      </c>
      <c r="CE102" s="322">
        <v>0</v>
      </c>
      <c r="CF102" s="322">
        <v>0</v>
      </c>
      <c r="CG102" s="322">
        <v>0</v>
      </c>
      <c r="CH102" s="322">
        <v>0</v>
      </c>
      <c r="CI102" s="322">
        <v>0</v>
      </c>
      <c r="CJ102" s="322">
        <v>0</v>
      </c>
      <c r="CK102" s="322">
        <v>0</v>
      </c>
      <c r="CL102" s="322">
        <v>0</v>
      </c>
      <c r="CM102" s="322">
        <v>0</v>
      </c>
      <c r="CN102" s="322">
        <v>0</v>
      </c>
      <c r="CO102" s="322">
        <v>0</v>
      </c>
      <c r="CP102" s="322">
        <v>0</v>
      </c>
      <c r="CQ102" s="322">
        <v>0</v>
      </c>
      <c r="CR102" s="322">
        <v>0</v>
      </c>
      <c r="CS102" s="322">
        <v>0</v>
      </c>
      <c r="CT102" s="322">
        <v>0</v>
      </c>
      <c r="CU102" s="322">
        <v>0</v>
      </c>
      <c r="CV102" s="322">
        <v>0</v>
      </c>
      <c r="CW102" s="322">
        <v>0</v>
      </c>
      <c r="CX102" s="322">
        <v>0</v>
      </c>
      <c r="CY102" s="322">
        <v>0</v>
      </c>
      <c r="CZ102" s="322">
        <v>0</v>
      </c>
      <c r="DA102" s="322">
        <v>0</v>
      </c>
      <c r="DB102" s="322">
        <v>0</v>
      </c>
      <c r="DC102" s="322">
        <v>0</v>
      </c>
      <c r="DD102" s="322">
        <v>0</v>
      </c>
      <c r="DE102" s="322">
        <v>0</v>
      </c>
      <c r="DF102" s="322">
        <v>0</v>
      </c>
    </row>
    <row r="103" spans="1:110" ht="12.75" hidden="1" customHeight="1" outlineLevel="1" x14ac:dyDescent="0.2">
      <c r="A103" s="322" t="str">
        <f t="shared" si="1"/>
        <v>2021 Q1</v>
      </c>
      <c r="B103" s="322">
        <v>0</v>
      </c>
      <c r="C103" s="322">
        <v>0</v>
      </c>
      <c r="D103" s="322">
        <v>0</v>
      </c>
      <c r="E103" s="322">
        <v>0</v>
      </c>
      <c r="F103" s="322">
        <v>0</v>
      </c>
      <c r="G103" s="322">
        <v>0</v>
      </c>
      <c r="H103" s="322">
        <v>0</v>
      </c>
      <c r="I103" s="322">
        <v>0</v>
      </c>
      <c r="J103" s="322">
        <v>0</v>
      </c>
      <c r="K103" s="322">
        <v>0</v>
      </c>
      <c r="L103" s="322">
        <v>0</v>
      </c>
      <c r="M103" s="322">
        <v>0</v>
      </c>
      <c r="N103" s="322">
        <v>0</v>
      </c>
      <c r="O103" s="322">
        <v>0</v>
      </c>
      <c r="P103" s="322">
        <v>0</v>
      </c>
      <c r="Q103" s="322">
        <v>0</v>
      </c>
      <c r="R103" s="322">
        <v>0</v>
      </c>
      <c r="S103" s="322">
        <v>0</v>
      </c>
      <c r="T103" s="322">
        <v>0</v>
      </c>
      <c r="U103" s="322">
        <v>0</v>
      </c>
      <c r="V103" s="322">
        <v>0</v>
      </c>
      <c r="W103" s="322">
        <v>0</v>
      </c>
      <c r="X103" s="322">
        <v>0</v>
      </c>
      <c r="Y103" s="322">
        <v>0</v>
      </c>
      <c r="Z103" s="322">
        <v>0</v>
      </c>
      <c r="AA103" s="322">
        <v>0</v>
      </c>
      <c r="AB103" s="322">
        <v>0</v>
      </c>
      <c r="AC103" s="322">
        <v>0</v>
      </c>
      <c r="AD103" s="322">
        <v>0</v>
      </c>
      <c r="AE103" s="322">
        <v>0</v>
      </c>
      <c r="AF103" s="322">
        <v>0</v>
      </c>
      <c r="AG103" s="322">
        <v>0</v>
      </c>
      <c r="AH103" s="322">
        <v>0</v>
      </c>
      <c r="AI103" s="322">
        <v>0</v>
      </c>
      <c r="AJ103" s="322">
        <v>0</v>
      </c>
      <c r="AL103" s="322" t="s">
        <v>1007</v>
      </c>
      <c r="AM103" s="322">
        <v>0</v>
      </c>
      <c r="AN103" s="322">
        <v>0</v>
      </c>
      <c r="AO103" s="322">
        <v>0</v>
      </c>
      <c r="AP103" s="322">
        <v>0</v>
      </c>
      <c r="AQ103" s="322">
        <v>0</v>
      </c>
      <c r="AR103" s="322">
        <v>0</v>
      </c>
      <c r="AS103" s="322">
        <v>0</v>
      </c>
      <c r="AT103" s="322">
        <v>0</v>
      </c>
      <c r="AU103" s="322">
        <v>0</v>
      </c>
      <c r="AV103" s="322">
        <v>0</v>
      </c>
      <c r="AW103" s="322">
        <v>0</v>
      </c>
      <c r="AX103" s="322">
        <v>0</v>
      </c>
      <c r="AY103" s="322">
        <v>0</v>
      </c>
      <c r="AZ103" s="322">
        <v>0</v>
      </c>
      <c r="BA103" s="322">
        <v>0</v>
      </c>
      <c r="BB103" s="322">
        <v>0</v>
      </c>
      <c r="BC103" s="322">
        <v>0</v>
      </c>
      <c r="BD103" s="322">
        <v>0</v>
      </c>
      <c r="BE103" s="322">
        <v>0</v>
      </c>
      <c r="BF103" s="322">
        <v>0</v>
      </c>
      <c r="BG103" s="322">
        <v>0</v>
      </c>
      <c r="BH103" s="322">
        <v>0</v>
      </c>
      <c r="BI103" s="322">
        <v>0</v>
      </c>
      <c r="BJ103" s="322">
        <v>0</v>
      </c>
      <c r="BK103" s="322">
        <v>0</v>
      </c>
      <c r="BL103" s="322">
        <v>0</v>
      </c>
      <c r="BM103" s="322">
        <v>0</v>
      </c>
      <c r="BN103" s="322">
        <v>0</v>
      </c>
      <c r="BO103" s="322">
        <v>0</v>
      </c>
      <c r="BP103" s="322">
        <v>0</v>
      </c>
      <c r="BQ103" s="322">
        <v>0</v>
      </c>
      <c r="BR103" s="322">
        <v>0</v>
      </c>
      <c r="BS103" s="322">
        <v>0</v>
      </c>
      <c r="BT103" s="322">
        <v>0</v>
      </c>
      <c r="BU103" s="322">
        <v>0</v>
      </c>
      <c r="BW103" s="322" t="s">
        <v>325</v>
      </c>
      <c r="BX103" s="322">
        <v>0</v>
      </c>
      <c r="BY103" s="322">
        <v>0</v>
      </c>
      <c r="BZ103" s="322">
        <v>0</v>
      </c>
      <c r="CA103" s="322">
        <v>0</v>
      </c>
      <c r="CB103" s="322">
        <v>0</v>
      </c>
      <c r="CC103" s="322">
        <v>0</v>
      </c>
      <c r="CD103" s="322">
        <v>0</v>
      </c>
      <c r="CE103" s="322">
        <v>0</v>
      </c>
      <c r="CF103" s="322">
        <v>0</v>
      </c>
      <c r="CG103" s="322">
        <v>0</v>
      </c>
      <c r="CH103" s="322">
        <v>0</v>
      </c>
      <c r="CI103" s="322">
        <v>0</v>
      </c>
      <c r="CJ103" s="322">
        <v>0</v>
      </c>
      <c r="CK103" s="322">
        <v>0</v>
      </c>
      <c r="CL103" s="322">
        <v>0</v>
      </c>
      <c r="CM103" s="322">
        <v>0</v>
      </c>
      <c r="CN103" s="322">
        <v>0</v>
      </c>
      <c r="CO103" s="322">
        <v>0</v>
      </c>
      <c r="CP103" s="322">
        <v>0</v>
      </c>
      <c r="CQ103" s="322">
        <v>0</v>
      </c>
      <c r="CR103" s="322">
        <v>0</v>
      </c>
      <c r="CS103" s="322">
        <v>0</v>
      </c>
      <c r="CT103" s="322">
        <v>0</v>
      </c>
      <c r="CU103" s="322">
        <v>0</v>
      </c>
      <c r="CV103" s="322">
        <v>0</v>
      </c>
      <c r="CW103" s="322">
        <v>0</v>
      </c>
      <c r="CX103" s="322">
        <v>0</v>
      </c>
      <c r="CY103" s="322">
        <v>0</v>
      </c>
      <c r="CZ103" s="322">
        <v>0</v>
      </c>
      <c r="DA103" s="322">
        <v>0</v>
      </c>
      <c r="DB103" s="322">
        <v>0</v>
      </c>
      <c r="DC103" s="322">
        <v>0</v>
      </c>
      <c r="DD103" s="322">
        <v>0</v>
      </c>
      <c r="DE103" s="322">
        <v>0</v>
      </c>
      <c r="DF103" s="322">
        <v>0</v>
      </c>
    </row>
    <row r="104" spans="1:110" ht="12.75" hidden="1" customHeight="1" outlineLevel="1" x14ac:dyDescent="0.2">
      <c r="A104" s="322" t="str">
        <f t="shared" si="1"/>
        <v>2021 Q2</v>
      </c>
      <c r="B104" s="322">
        <v>0</v>
      </c>
      <c r="C104" s="322">
        <v>0</v>
      </c>
      <c r="D104" s="322">
        <v>0</v>
      </c>
      <c r="E104" s="322">
        <v>0</v>
      </c>
      <c r="F104" s="322">
        <v>0</v>
      </c>
      <c r="G104" s="322">
        <v>0</v>
      </c>
      <c r="H104" s="322">
        <v>0</v>
      </c>
      <c r="I104" s="322">
        <v>0</v>
      </c>
      <c r="J104" s="322">
        <v>0</v>
      </c>
      <c r="K104" s="322">
        <v>0</v>
      </c>
      <c r="L104" s="322">
        <v>0</v>
      </c>
      <c r="M104" s="322">
        <v>0</v>
      </c>
      <c r="N104" s="322">
        <v>0</v>
      </c>
      <c r="O104" s="322">
        <v>0</v>
      </c>
      <c r="P104" s="322">
        <v>0</v>
      </c>
      <c r="Q104" s="322">
        <v>0</v>
      </c>
      <c r="R104" s="322">
        <v>0</v>
      </c>
      <c r="S104" s="322">
        <v>0</v>
      </c>
      <c r="T104" s="322">
        <v>0</v>
      </c>
      <c r="U104" s="322">
        <v>0</v>
      </c>
      <c r="V104" s="322">
        <v>0</v>
      </c>
      <c r="W104" s="322">
        <v>0</v>
      </c>
      <c r="X104" s="322">
        <v>0</v>
      </c>
      <c r="Y104" s="322">
        <v>0</v>
      </c>
      <c r="Z104" s="322">
        <v>0</v>
      </c>
      <c r="AA104" s="322">
        <v>0</v>
      </c>
      <c r="AB104" s="322">
        <v>0</v>
      </c>
      <c r="AC104" s="322">
        <v>0</v>
      </c>
      <c r="AD104" s="322">
        <v>0</v>
      </c>
      <c r="AE104" s="322">
        <v>0</v>
      </c>
      <c r="AF104" s="322">
        <v>0</v>
      </c>
      <c r="AG104" s="322">
        <v>0</v>
      </c>
      <c r="AH104" s="322">
        <v>0</v>
      </c>
      <c r="AI104" s="322">
        <v>0</v>
      </c>
      <c r="AJ104" s="322">
        <v>0</v>
      </c>
      <c r="AL104" s="322" t="s">
        <v>1008</v>
      </c>
      <c r="AM104" s="322">
        <v>0</v>
      </c>
      <c r="AN104" s="322">
        <v>0</v>
      </c>
      <c r="AO104" s="322">
        <v>0</v>
      </c>
      <c r="AP104" s="322">
        <v>0</v>
      </c>
      <c r="AQ104" s="322">
        <v>0</v>
      </c>
      <c r="AR104" s="322">
        <v>0</v>
      </c>
      <c r="AS104" s="322">
        <v>0</v>
      </c>
      <c r="AT104" s="322">
        <v>0</v>
      </c>
      <c r="AU104" s="322">
        <v>0</v>
      </c>
      <c r="AV104" s="322">
        <v>0</v>
      </c>
      <c r="AW104" s="322">
        <v>0</v>
      </c>
      <c r="AX104" s="322">
        <v>0</v>
      </c>
      <c r="AY104" s="322">
        <v>0</v>
      </c>
      <c r="AZ104" s="322">
        <v>0</v>
      </c>
      <c r="BA104" s="322">
        <v>0</v>
      </c>
      <c r="BB104" s="322">
        <v>0</v>
      </c>
      <c r="BC104" s="322">
        <v>0</v>
      </c>
      <c r="BD104" s="322">
        <v>0</v>
      </c>
      <c r="BE104" s="322">
        <v>0</v>
      </c>
      <c r="BF104" s="322">
        <v>0</v>
      </c>
      <c r="BG104" s="322">
        <v>0</v>
      </c>
      <c r="BH104" s="322">
        <v>0</v>
      </c>
      <c r="BI104" s="322">
        <v>0</v>
      </c>
      <c r="BJ104" s="322">
        <v>0</v>
      </c>
      <c r="BK104" s="322">
        <v>0</v>
      </c>
      <c r="BL104" s="322">
        <v>0</v>
      </c>
      <c r="BM104" s="322">
        <v>0</v>
      </c>
      <c r="BN104" s="322">
        <v>0</v>
      </c>
      <c r="BO104" s="322">
        <v>0</v>
      </c>
      <c r="BP104" s="322">
        <v>0</v>
      </c>
      <c r="BQ104" s="322">
        <v>0</v>
      </c>
      <c r="BR104" s="322">
        <v>0</v>
      </c>
      <c r="BS104" s="322">
        <v>0</v>
      </c>
      <c r="BT104" s="322">
        <v>0</v>
      </c>
      <c r="BU104" s="322">
        <v>0</v>
      </c>
      <c r="BW104" s="322" t="s">
        <v>326</v>
      </c>
      <c r="BX104" s="322">
        <v>0</v>
      </c>
      <c r="BY104" s="322">
        <v>0</v>
      </c>
      <c r="BZ104" s="322">
        <v>0</v>
      </c>
      <c r="CA104" s="322">
        <v>0</v>
      </c>
      <c r="CB104" s="322">
        <v>0</v>
      </c>
      <c r="CC104" s="322">
        <v>0</v>
      </c>
      <c r="CD104" s="322">
        <v>0</v>
      </c>
      <c r="CE104" s="322">
        <v>0</v>
      </c>
      <c r="CF104" s="322">
        <v>0</v>
      </c>
      <c r="CG104" s="322">
        <v>0</v>
      </c>
      <c r="CH104" s="322">
        <v>0</v>
      </c>
      <c r="CI104" s="322">
        <v>0</v>
      </c>
      <c r="CJ104" s="322">
        <v>0</v>
      </c>
      <c r="CK104" s="322">
        <v>0</v>
      </c>
      <c r="CL104" s="322">
        <v>0</v>
      </c>
      <c r="CM104" s="322">
        <v>0</v>
      </c>
      <c r="CN104" s="322">
        <v>0</v>
      </c>
      <c r="CO104" s="322">
        <v>0</v>
      </c>
      <c r="CP104" s="322">
        <v>0</v>
      </c>
      <c r="CQ104" s="322">
        <v>0</v>
      </c>
      <c r="CR104" s="322">
        <v>0</v>
      </c>
      <c r="CS104" s="322">
        <v>0</v>
      </c>
      <c r="CT104" s="322">
        <v>0</v>
      </c>
      <c r="CU104" s="322">
        <v>0</v>
      </c>
      <c r="CV104" s="322">
        <v>0</v>
      </c>
      <c r="CW104" s="322">
        <v>0</v>
      </c>
      <c r="CX104" s="322">
        <v>0</v>
      </c>
      <c r="CY104" s="322">
        <v>0</v>
      </c>
      <c r="CZ104" s="322">
        <v>0</v>
      </c>
      <c r="DA104" s="322">
        <v>0</v>
      </c>
      <c r="DB104" s="322">
        <v>0</v>
      </c>
      <c r="DC104" s="322">
        <v>0</v>
      </c>
      <c r="DD104" s="322">
        <v>0</v>
      </c>
      <c r="DE104" s="322">
        <v>0</v>
      </c>
      <c r="DF104" s="322">
        <v>0</v>
      </c>
    </row>
    <row r="105" spans="1:110" ht="12.75" hidden="1" customHeight="1" outlineLevel="1" x14ac:dyDescent="0.2">
      <c r="A105" s="322" t="str">
        <f t="shared" si="1"/>
        <v>2021 Q3</v>
      </c>
      <c r="B105" s="322">
        <v>0</v>
      </c>
      <c r="C105" s="322">
        <v>0</v>
      </c>
      <c r="D105" s="322">
        <v>0</v>
      </c>
      <c r="E105" s="322">
        <v>0</v>
      </c>
      <c r="F105" s="322">
        <v>0</v>
      </c>
      <c r="G105" s="322">
        <v>0</v>
      </c>
      <c r="H105" s="322">
        <v>0</v>
      </c>
      <c r="I105" s="322">
        <v>0</v>
      </c>
      <c r="J105" s="322">
        <v>0</v>
      </c>
      <c r="K105" s="322">
        <v>0</v>
      </c>
      <c r="L105" s="322">
        <v>0</v>
      </c>
      <c r="M105" s="322">
        <v>0</v>
      </c>
      <c r="N105" s="322">
        <v>0</v>
      </c>
      <c r="O105" s="322">
        <v>0</v>
      </c>
      <c r="P105" s="322">
        <v>0</v>
      </c>
      <c r="Q105" s="322">
        <v>0</v>
      </c>
      <c r="R105" s="322">
        <v>0</v>
      </c>
      <c r="S105" s="322">
        <v>0</v>
      </c>
      <c r="T105" s="322">
        <v>0</v>
      </c>
      <c r="U105" s="322">
        <v>0</v>
      </c>
      <c r="V105" s="322">
        <v>0</v>
      </c>
      <c r="W105" s="322">
        <v>0</v>
      </c>
      <c r="X105" s="322">
        <v>0</v>
      </c>
      <c r="Y105" s="322">
        <v>0</v>
      </c>
      <c r="Z105" s="322">
        <v>0</v>
      </c>
      <c r="AA105" s="322">
        <v>0</v>
      </c>
      <c r="AB105" s="322">
        <v>0</v>
      </c>
      <c r="AC105" s="322">
        <v>0</v>
      </c>
      <c r="AD105" s="322">
        <v>0</v>
      </c>
      <c r="AE105" s="322">
        <v>0</v>
      </c>
      <c r="AF105" s="322">
        <v>0</v>
      </c>
      <c r="AG105" s="322">
        <v>0</v>
      </c>
      <c r="AH105" s="322">
        <v>0</v>
      </c>
      <c r="AI105" s="322">
        <v>0</v>
      </c>
      <c r="AJ105" s="322">
        <v>0</v>
      </c>
      <c r="AL105" s="322" t="s">
        <v>1009</v>
      </c>
      <c r="AM105" s="322">
        <v>0</v>
      </c>
      <c r="AN105" s="322">
        <v>0</v>
      </c>
      <c r="AO105" s="322">
        <v>0</v>
      </c>
      <c r="AP105" s="322">
        <v>0</v>
      </c>
      <c r="AQ105" s="322">
        <v>0</v>
      </c>
      <c r="AR105" s="322">
        <v>0</v>
      </c>
      <c r="AS105" s="322">
        <v>0</v>
      </c>
      <c r="AT105" s="322">
        <v>0</v>
      </c>
      <c r="AU105" s="322">
        <v>0</v>
      </c>
      <c r="AV105" s="322">
        <v>0</v>
      </c>
      <c r="AW105" s="322">
        <v>0</v>
      </c>
      <c r="AX105" s="322">
        <v>0</v>
      </c>
      <c r="AY105" s="322">
        <v>0</v>
      </c>
      <c r="AZ105" s="322">
        <v>0</v>
      </c>
      <c r="BA105" s="322">
        <v>0</v>
      </c>
      <c r="BB105" s="322">
        <v>0</v>
      </c>
      <c r="BC105" s="322">
        <v>0</v>
      </c>
      <c r="BD105" s="322">
        <v>0</v>
      </c>
      <c r="BE105" s="322">
        <v>0</v>
      </c>
      <c r="BF105" s="322">
        <v>0</v>
      </c>
      <c r="BG105" s="322">
        <v>0</v>
      </c>
      <c r="BH105" s="322">
        <v>0</v>
      </c>
      <c r="BI105" s="322">
        <v>0</v>
      </c>
      <c r="BJ105" s="322">
        <v>0</v>
      </c>
      <c r="BK105" s="322">
        <v>0</v>
      </c>
      <c r="BL105" s="322">
        <v>0</v>
      </c>
      <c r="BM105" s="322">
        <v>0</v>
      </c>
      <c r="BN105" s="322">
        <v>0</v>
      </c>
      <c r="BO105" s="322">
        <v>0</v>
      </c>
      <c r="BP105" s="322">
        <v>0</v>
      </c>
      <c r="BQ105" s="322">
        <v>0</v>
      </c>
      <c r="BR105" s="322">
        <v>0</v>
      </c>
      <c r="BS105" s="322">
        <v>0</v>
      </c>
      <c r="BT105" s="322">
        <v>0</v>
      </c>
      <c r="BU105" s="322">
        <v>0</v>
      </c>
      <c r="BW105" s="322" t="s">
        <v>327</v>
      </c>
      <c r="BX105" s="322">
        <v>0</v>
      </c>
      <c r="BY105" s="322">
        <v>0</v>
      </c>
      <c r="BZ105" s="322">
        <v>0</v>
      </c>
      <c r="CA105" s="322">
        <v>0</v>
      </c>
      <c r="CB105" s="322">
        <v>0</v>
      </c>
      <c r="CC105" s="322">
        <v>0</v>
      </c>
      <c r="CD105" s="322">
        <v>0</v>
      </c>
      <c r="CE105" s="322">
        <v>0</v>
      </c>
      <c r="CF105" s="322">
        <v>0</v>
      </c>
      <c r="CG105" s="322">
        <v>0</v>
      </c>
      <c r="CH105" s="322">
        <v>0</v>
      </c>
      <c r="CI105" s="322">
        <v>0</v>
      </c>
      <c r="CJ105" s="322">
        <v>0</v>
      </c>
      <c r="CK105" s="322">
        <v>0</v>
      </c>
      <c r="CL105" s="322">
        <v>0</v>
      </c>
      <c r="CM105" s="322">
        <v>0</v>
      </c>
      <c r="CN105" s="322">
        <v>0</v>
      </c>
      <c r="CO105" s="322">
        <v>0</v>
      </c>
      <c r="CP105" s="322">
        <v>0</v>
      </c>
      <c r="CQ105" s="322">
        <v>0</v>
      </c>
      <c r="CR105" s="322">
        <v>0</v>
      </c>
      <c r="CS105" s="322">
        <v>0</v>
      </c>
      <c r="CT105" s="322">
        <v>0</v>
      </c>
      <c r="CU105" s="322">
        <v>0</v>
      </c>
      <c r="CV105" s="322">
        <v>0</v>
      </c>
      <c r="CW105" s="322">
        <v>0</v>
      </c>
      <c r="CX105" s="322">
        <v>0</v>
      </c>
      <c r="CY105" s="322">
        <v>0</v>
      </c>
      <c r="CZ105" s="322">
        <v>0</v>
      </c>
      <c r="DA105" s="322">
        <v>0</v>
      </c>
      <c r="DB105" s="322">
        <v>0</v>
      </c>
      <c r="DC105" s="322">
        <v>0</v>
      </c>
      <c r="DD105" s="322">
        <v>0</v>
      </c>
      <c r="DE105" s="322">
        <v>0</v>
      </c>
      <c r="DF105" s="322">
        <v>0</v>
      </c>
    </row>
    <row r="106" spans="1:110" ht="12.75" hidden="1" customHeight="1" outlineLevel="1" x14ac:dyDescent="0.2">
      <c r="A106" s="322" t="str">
        <f t="shared" si="1"/>
        <v>2021 Q4</v>
      </c>
      <c r="B106" s="322">
        <v>0</v>
      </c>
      <c r="C106" s="322">
        <v>0</v>
      </c>
      <c r="D106" s="322">
        <v>0</v>
      </c>
      <c r="E106" s="322">
        <v>0</v>
      </c>
      <c r="F106" s="322">
        <v>0</v>
      </c>
      <c r="G106" s="322">
        <v>0</v>
      </c>
      <c r="H106" s="322">
        <v>0</v>
      </c>
      <c r="I106" s="322">
        <v>0</v>
      </c>
      <c r="J106" s="322">
        <v>0</v>
      </c>
      <c r="K106" s="322">
        <v>0</v>
      </c>
      <c r="L106" s="322">
        <v>0</v>
      </c>
      <c r="M106" s="322">
        <v>0</v>
      </c>
      <c r="N106" s="322">
        <v>0</v>
      </c>
      <c r="O106" s="322">
        <v>0</v>
      </c>
      <c r="P106" s="322">
        <v>0</v>
      </c>
      <c r="Q106" s="322">
        <v>0</v>
      </c>
      <c r="R106" s="322">
        <v>0</v>
      </c>
      <c r="S106" s="322">
        <v>0</v>
      </c>
      <c r="T106" s="322">
        <v>0</v>
      </c>
      <c r="U106" s="322">
        <v>0</v>
      </c>
      <c r="V106" s="322">
        <v>0</v>
      </c>
      <c r="W106" s="322">
        <v>0</v>
      </c>
      <c r="X106" s="322">
        <v>0</v>
      </c>
      <c r="Y106" s="322">
        <v>0</v>
      </c>
      <c r="Z106" s="322">
        <v>0</v>
      </c>
      <c r="AA106" s="322">
        <v>0</v>
      </c>
      <c r="AB106" s="322">
        <v>0</v>
      </c>
      <c r="AC106" s="322">
        <v>0</v>
      </c>
      <c r="AD106" s="322">
        <v>0</v>
      </c>
      <c r="AE106" s="322">
        <v>0</v>
      </c>
      <c r="AF106" s="322">
        <v>0</v>
      </c>
      <c r="AG106" s="322">
        <v>0</v>
      </c>
      <c r="AH106" s="322">
        <v>0</v>
      </c>
      <c r="AI106" s="322">
        <v>0</v>
      </c>
      <c r="AJ106" s="322">
        <v>0</v>
      </c>
      <c r="AL106" s="322" t="s">
        <v>1010</v>
      </c>
      <c r="AM106" s="322">
        <v>0</v>
      </c>
      <c r="AN106" s="322">
        <v>0</v>
      </c>
      <c r="AO106" s="322">
        <v>0</v>
      </c>
      <c r="AP106" s="322">
        <v>0</v>
      </c>
      <c r="AQ106" s="322">
        <v>0</v>
      </c>
      <c r="AR106" s="322">
        <v>0</v>
      </c>
      <c r="AS106" s="322">
        <v>0</v>
      </c>
      <c r="AT106" s="322">
        <v>0</v>
      </c>
      <c r="AU106" s="322">
        <v>0</v>
      </c>
      <c r="AV106" s="322">
        <v>0</v>
      </c>
      <c r="AW106" s="322">
        <v>0</v>
      </c>
      <c r="AX106" s="322">
        <v>0</v>
      </c>
      <c r="AY106" s="322">
        <v>0</v>
      </c>
      <c r="AZ106" s="322">
        <v>0</v>
      </c>
      <c r="BA106" s="322">
        <v>0</v>
      </c>
      <c r="BB106" s="322">
        <v>0</v>
      </c>
      <c r="BC106" s="322">
        <v>0</v>
      </c>
      <c r="BD106" s="322">
        <v>0</v>
      </c>
      <c r="BE106" s="322">
        <v>0</v>
      </c>
      <c r="BF106" s="322">
        <v>0</v>
      </c>
      <c r="BG106" s="322">
        <v>0</v>
      </c>
      <c r="BH106" s="322">
        <v>0</v>
      </c>
      <c r="BI106" s="322">
        <v>0</v>
      </c>
      <c r="BJ106" s="322">
        <v>0</v>
      </c>
      <c r="BK106" s="322">
        <v>0</v>
      </c>
      <c r="BL106" s="322">
        <v>0</v>
      </c>
      <c r="BM106" s="322">
        <v>0</v>
      </c>
      <c r="BN106" s="322">
        <v>0</v>
      </c>
      <c r="BO106" s="322">
        <v>0</v>
      </c>
      <c r="BP106" s="322">
        <v>0</v>
      </c>
      <c r="BQ106" s="322">
        <v>0</v>
      </c>
      <c r="BR106" s="322">
        <v>0</v>
      </c>
      <c r="BS106" s="322">
        <v>0</v>
      </c>
      <c r="BT106" s="322">
        <v>0</v>
      </c>
      <c r="BU106" s="322">
        <v>0</v>
      </c>
      <c r="BW106" s="322" t="s">
        <v>328</v>
      </c>
      <c r="BX106" s="322">
        <v>0</v>
      </c>
      <c r="BY106" s="322">
        <v>0</v>
      </c>
      <c r="BZ106" s="322">
        <v>0</v>
      </c>
      <c r="CA106" s="322">
        <v>0</v>
      </c>
      <c r="CB106" s="322">
        <v>0</v>
      </c>
      <c r="CC106" s="322">
        <v>0</v>
      </c>
      <c r="CD106" s="322">
        <v>0</v>
      </c>
      <c r="CE106" s="322">
        <v>0</v>
      </c>
      <c r="CF106" s="322">
        <v>0</v>
      </c>
      <c r="CG106" s="322">
        <v>0</v>
      </c>
      <c r="CH106" s="322">
        <v>0</v>
      </c>
      <c r="CI106" s="322">
        <v>0</v>
      </c>
      <c r="CJ106" s="322">
        <v>0</v>
      </c>
      <c r="CK106" s="322">
        <v>0</v>
      </c>
      <c r="CL106" s="322">
        <v>0</v>
      </c>
      <c r="CM106" s="322">
        <v>0</v>
      </c>
      <c r="CN106" s="322">
        <v>0</v>
      </c>
      <c r="CO106" s="322">
        <v>0</v>
      </c>
      <c r="CP106" s="322">
        <v>0</v>
      </c>
      <c r="CQ106" s="322">
        <v>0</v>
      </c>
      <c r="CR106" s="322">
        <v>0</v>
      </c>
      <c r="CS106" s="322">
        <v>0</v>
      </c>
      <c r="CT106" s="322">
        <v>0</v>
      </c>
      <c r="CU106" s="322">
        <v>0</v>
      </c>
      <c r="CV106" s="322">
        <v>0</v>
      </c>
      <c r="CW106" s="322">
        <v>0</v>
      </c>
      <c r="CX106" s="322">
        <v>0</v>
      </c>
      <c r="CY106" s="322">
        <v>0</v>
      </c>
      <c r="CZ106" s="322">
        <v>0</v>
      </c>
      <c r="DA106" s="322">
        <v>0</v>
      </c>
      <c r="DB106" s="322">
        <v>0</v>
      </c>
      <c r="DC106" s="322">
        <v>0</v>
      </c>
      <c r="DD106" s="322">
        <v>0</v>
      </c>
      <c r="DE106" s="322">
        <v>0</v>
      </c>
      <c r="DF106" s="322">
        <v>0</v>
      </c>
    </row>
    <row r="107" spans="1:110" ht="12.75" hidden="1" customHeight="1" outlineLevel="1" x14ac:dyDescent="0.2">
      <c r="A107" s="322" t="str">
        <f t="shared" si="1"/>
        <v>2022 Q1</v>
      </c>
      <c r="B107" s="322">
        <v>0</v>
      </c>
      <c r="C107" s="322">
        <v>0</v>
      </c>
      <c r="D107" s="322">
        <v>0</v>
      </c>
      <c r="E107" s="322">
        <v>0</v>
      </c>
      <c r="F107" s="322">
        <v>0</v>
      </c>
      <c r="G107" s="322">
        <v>0</v>
      </c>
      <c r="H107" s="322">
        <v>0</v>
      </c>
      <c r="I107" s="322">
        <v>0</v>
      </c>
      <c r="J107" s="322">
        <v>0</v>
      </c>
      <c r="K107" s="322">
        <v>0</v>
      </c>
      <c r="L107" s="322">
        <v>0</v>
      </c>
      <c r="M107" s="322">
        <v>0</v>
      </c>
      <c r="N107" s="322">
        <v>0</v>
      </c>
      <c r="O107" s="322">
        <v>0</v>
      </c>
      <c r="P107" s="322">
        <v>0</v>
      </c>
      <c r="Q107" s="322">
        <v>0</v>
      </c>
      <c r="R107" s="322">
        <v>0</v>
      </c>
      <c r="S107" s="322">
        <v>0</v>
      </c>
      <c r="T107" s="322">
        <v>0</v>
      </c>
      <c r="U107" s="322">
        <v>0</v>
      </c>
      <c r="V107" s="322">
        <v>0</v>
      </c>
      <c r="W107" s="322">
        <v>0</v>
      </c>
      <c r="X107" s="322">
        <v>0</v>
      </c>
      <c r="Y107" s="322">
        <v>0</v>
      </c>
      <c r="Z107" s="322">
        <v>0</v>
      </c>
      <c r="AA107" s="322">
        <v>0</v>
      </c>
      <c r="AB107" s="322">
        <v>0</v>
      </c>
      <c r="AC107" s="322">
        <v>0</v>
      </c>
      <c r="AD107" s="322">
        <v>0</v>
      </c>
      <c r="AE107" s="322">
        <v>0</v>
      </c>
      <c r="AF107" s="322">
        <v>0</v>
      </c>
      <c r="AG107" s="322">
        <v>0</v>
      </c>
      <c r="AH107" s="322">
        <v>0</v>
      </c>
      <c r="AI107" s="322">
        <v>0</v>
      </c>
      <c r="AJ107" s="322">
        <v>0</v>
      </c>
      <c r="AL107" s="322" t="s">
        <v>1011</v>
      </c>
      <c r="AM107" s="322">
        <v>0</v>
      </c>
      <c r="AN107" s="322">
        <v>0</v>
      </c>
      <c r="AO107" s="322">
        <v>0</v>
      </c>
      <c r="AP107" s="322">
        <v>0</v>
      </c>
      <c r="AQ107" s="322">
        <v>0</v>
      </c>
      <c r="AR107" s="322">
        <v>0</v>
      </c>
      <c r="AS107" s="322">
        <v>0</v>
      </c>
      <c r="AT107" s="322">
        <v>0</v>
      </c>
      <c r="AU107" s="322">
        <v>0</v>
      </c>
      <c r="AV107" s="322">
        <v>0</v>
      </c>
      <c r="AW107" s="322">
        <v>0</v>
      </c>
      <c r="AX107" s="322">
        <v>0</v>
      </c>
      <c r="AY107" s="322">
        <v>0</v>
      </c>
      <c r="AZ107" s="322">
        <v>0</v>
      </c>
      <c r="BA107" s="322">
        <v>0</v>
      </c>
      <c r="BB107" s="322">
        <v>0</v>
      </c>
      <c r="BC107" s="322">
        <v>0</v>
      </c>
      <c r="BD107" s="322">
        <v>0</v>
      </c>
      <c r="BE107" s="322">
        <v>0</v>
      </c>
      <c r="BF107" s="322">
        <v>0</v>
      </c>
      <c r="BG107" s="322">
        <v>0</v>
      </c>
      <c r="BH107" s="322">
        <v>0</v>
      </c>
      <c r="BI107" s="322">
        <v>0</v>
      </c>
      <c r="BJ107" s="322">
        <v>0</v>
      </c>
      <c r="BK107" s="322">
        <v>0</v>
      </c>
      <c r="BL107" s="322">
        <v>0</v>
      </c>
      <c r="BM107" s="322">
        <v>0</v>
      </c>
      <c r="BN107" s="322">
        <v>0</v>
      </c>
      <c r="BO107" s="322">
        <v>0</v>
      </c>
      <c r="BP107" s="322">
        <v>0</v>
      </c>
      <c r="BQ107" s="322">
        <v>0</v>
      </c>
      <c r="BR107" s="322">
        <v>0</v>
      </c>
      <c r="BS107" s="322">
        <v>0</v>
      </c>
      <c r="BT107" s="322">
        <v>0</v>
      </c>
      <c r="BU107" s="322">
        <v>0</v>
      </c>
      <c r="BW107" s="322" t="s">
        <v>329</v>
      </c>
      <c r="BX107" s="322">
        <v>0</v>
      </c>
      <c r="BY107" s="322">
        <v>0</v>
      </c>
      <c r="BZ107" s="322">
        <v>0</v>
      </c>
      <c r="CA107" s="322">
        <v>0</v>
      </c>
      <c r="CB107" s="322">
        <v>0</v>
      </c>
      <c r="CC107" s="322">
        <v>0</v>
      </c>
      <c r="CD107" s="322">
        <v>0</v>
      </c>
      <c r="CE107" s="322">
        <v>0</v>
      </c>
      <c r="CF107" s="322">
        <v>0</v>
      </c>
      <c r="CG107" s="322">
        <v>0</v>
      </c>
      <c r="CH107" s="322">
        <v>0</v>
      </c>
      <c r="CI107" s="322">
        <v>0</v>
      </c>
      <c r="CJ107" s="322">
        <v>0</v>
      </c>
      <c r="CK107" s="322">
        <v>0</v>
      </c>
      <c r="CL107" s="322">
        <v>0</v>
      </c>
      <c r="CM107" s="322">
        <v>0</v>
      </c>
      <c r="CN107" s="322">
        <v>0</v>
      </c>
      <c r="CO107" s="322">
        <v>0</v>
      </c>
      <c r="CP107" s="322">
        <v>0</v>
      </c>
      <c r="CQ107" s="322">
        <v>0</v>
      </c>
      <c r="CR107" s="322">
        <v>0</v>
      </c>
      <c r="CS107" s="322">
        <v>0</v>
      </c>
      <c r="CT107" s="322">
        <v>0</v>
      </c>
      <c r="CU107" s="322">
        <v>0</v>
      </c>
      <c r="CV107" s="322">
        <v>0</v>
      </c>
      <c r="CW107" s="322">
        <v>0</v>
      </c>
      <c r="CX107" s="322">
        <v>0</v>
      </c>
      <c r="CY107" s="322">
        <v>0</v>
      </c>
      <c r="CZ107" s="322">
        <v>0</v>
      </c>
      <c r="DA107" s="322">
        <v>0</v>
      </c>
      <c r="DB107" s="322">
        <v>0</v>
      </c>
      <c r="DC107" s="322">
        <v>0</v>
      </c>
      <c r="DD107" s="322">
        <v>0</v>
      </c>
      <c r="DE107" s="322">
        <v>0</v>
      </c>
      <c r="DF107" s="322">
        <v>0</v>
      </c>
    </row>
    <row r="108" spans="1:110" ht="12.75" hidden="1" customHeight="1" outlineLevel="1" x14ac:dyDescent="0.2">
      <c r="A108" s="322" t="str">
        <f t="shared" si="1"/>
        <v>2022 Q2</v>
      </c>
      <c r="B108" s="322">
        <v>0</v>
      </c>
      <c r="C108" s="322">
        <v>0</v>
      </c>
      <c r="D108" s="322">
        <v>0</v>
      </c>
      <c r="E108" s="322">
        <v>0</v>
      </c>
      <c r="F108" s="322">
        <v>0</v>
      </c>
      <c r="G108" s="322">
        <v>0</v>
      </c>
      <c r="H108" s="322">
        <v>0</v>
      </c>
      <c r="I108" s="322">
        <v>0</v>
      </c>
      <c r="J108" s="322">
        <v>0</v>
      </c>
      <c r="K108" s="322">
        <v>0</v>
      </c>
      <c r="L108" s="322">
        <v>0</v>
      </c>
      <c r="M108" s="322">
        <v>0</v>
      </c>
      <c r="N108" s="322">
        <v>0</v>
      </c>
      <c r="O108" s="322">
        <v>0</v>
      </c>
      <c r="P108" s="322">
        <v>0</v>
      </c>
      <c r="Q108" s="322">
        <v>0</v>
      </c>
      <c r="R108" s="322">
        <v>0</v>
      </c>
      <c r="S108" s="322">
        <v>0</v>
      </c>
      <c r="T108" s="322">
        <v>0</v>
      </c>
      <c r="U108" s="322">
        <v>0</v>
      </c>
      <c r="V108" s="322">
        <v>0</v>
      </c>
      <c r="W108" s="322">
        <v>0</v>
      </c>
      <c r="X108" s="322">
        <v>0</v>
      </c>
      <c r="Y108" s="322">
        <v>0</v>
      </c>
      <c r="Z108" s="322">
        <v>0</v>
      </c>
      <c r="AA108" s="322">
        <v>0</v>
      </c>
      <c r="AB108" s="322">
        <v>0</v>
      </c>
      <c r="AC108" s="322">
        <v>0</v>
      </c>
      <c r="AD108" s="322">
        <v>0</v>
      </c>
      <c r="AE108" s="322">
        <v>0</v>
      </c>
      <c r="AF108" s="322">
        <v>0</v>
      </c>
      <c r="AG108" s="322">
        <v>0</v>
      </c>
      <c r="AH108" s="322">
        <v>0</v>
      </c>
      <c r="AI108" s="322">
        <v>0</v>
      </c>
      <c r="AJ108" s="322">
        <v>0</v>
      </c>
      <c r="AL108" s="322" t="s">
        <v>1012</v>
      </c>
      <c r="AM108" s="322">
        <v>0</v>
      </c>
      <c r="AN108" s="322">
        <v>0</v>
      </c>
      <c r="AO108" s="322">
        <v>0</v>
      </c>
      <c r="AP108" s="322">
        <v>0</v>
      </c>
      <c r="AQ108" s="322">
        <v>0</v>
      </c>
      <c r="AR108" s="322">
        <v>0</v>
      </c>
      <c r="AS108" s="322">
        <v>0</v>
      </c>
      <c r="AT108" s="322">
        <v>0</v>
      </c>
      <c r="AU108" s="322">
        <v>0</v>
      </c>
      <c r="AV108" s="322">
        <v>0</v>
      </c>
      <c r="AW108" s="322">
        <v>0</v>
      </c>
      <c r="AX108" s="322">
        <v>0</v>
      </c>
      <c r="AY108" s="322">
        <v>0</v>
      </c>
      <c r="AZ108" s="322">
        <v>0</v>
      </c>
      <c r="BA108" s="322">
        <v>0</v>
      </c>
      <c r="BB108" s="322">
        <v>0</v>
      </c>
      <c r="BC108" s="322">
        <v>0</v>
      </c>
      <c r="BD108" s="322">
        <v>0</v>
      </c>
      <c r="BE108" s="322">
        <v>0</v>
      </c>
      <c r="BF108" s="322">
        <v>0</v>
      </c>
      <c r="BG108" s="322">
        <v>0</v>
      </c>
      <c r="BH108" s="322">
        <v>0</v>
      </c>
      <c r="BI108" s="322">
        <v>0</v>
      </c>
      <c r="BJ108" s="322">
        <v>0</v>
      </c>
      <c r="BK108" s="322">
        <v>0</v>
      </c>
      <c r="BL108" s="322">
        <v>0</v>
      </c>
      <c r="BM108" s="322">
        <v>0</v>
      </c>
      <c r="BN108" s="322">
        <v>0</v>
      </c>
      <c r="BO108" s="322">
        <v>0</v>
      </c>
      <c r="BP108" s="322">
        <v>0</v>
      </c>
      <c r="BQ108" s="322">
        <v>0</v>
      </c>
      <c r="BR108" s="322">
        <v>0</v>
      </c>
      <c r="BS108" s="322">
        <v>0</v>
      </c>
      <c r="BT108" s="322">
        <v>0</v>
      </c>
      <c r="BU108" s="322">
        <v>0</v>
      </c>
      <c r="BW108" s="322" t="s">
        <v>330</v>
      </c>
      <c r="BX108" s="322">
        <v>0</v>
      </c>
      <c r="BY108" s="322">
        <v>0</v>
      </c>
      <c r="BZ108" s="322">
        <v>0</v>
      </c>
      <c r="CA108" s="322">
        <v>0</v>
      </c>
      <c r="CB108" s="322">
        <v>0</v>
      </c>
      <c r="CC108" s="322">
        <v>0</v>
      </c>
      <c r="CD108" s="322">
        <v>0</v>
      </c>
      <c r="CE108" s="322">
        <v>0</v>
      </c>
      <c r="CF108" s="322">
        <v>0</v>
      </c>
      <c r="CG108" s="322">
        <v>0</v>
      </c>
      <c r="CH108" s="322">
        <v>0</v>
      </c>
      <c r="CI108" s="322">
        <v>0</v>
      </c>
      <c r="CJ108" s="322">
        <v>0</v>
      </c>
      <c r="CK108" s="322">
        <v>0</v>
      </c>
      <c r="CL108" s="322">
        <v>0</v>
      </c>
      <c r="CM108" s="322">
        <v>0</v>
      </c>
      <c r="CN108" s="322">
        <v>0</v>
      </c>
      <c r="CO108" s="322">
        <v>0</v>
      </c>
      <c r="CP108" s="322">
        <v>0</v>
      </c>
      <c r="CQ108" s="322">
        <v>0</v>
      </c>
      <c r="CR108" s="322">
        <v>0</v>
      </c>
      <c r="CS108" s="322">
        <v>0</v>
      </c>
      <c r="CT108" s="322">
        <v>0</v>
      </c>
      <c r="CU108" s="322">
        <v>0</v>
      </c>
      <c r="CV108" s="322">
        <v>0</v>
      </c>
      <c r="CW108" s="322">
        <v>0</v>
      </c>
      <c r="CX108" s="322">
        <v>0</v>
      </c>
      <c r="CY108" s="322">
        <v>0</v>
      </c>
      <c r="CZ108" s="322">
        <v>0</v>
      </c>
      <c r="DA108" s="322">
        <v>0</v>
      </c>
      <c r="DB108" s="322">
        <v>0</v>
      </c>
      <c r="DC108" s="322">
        <v>0</v>
      </c>
      <c r="DD108" s="322">
        <v>0</v>
      </c>
      <c r="DE108" s="322">
        <v>0</v>
      </c>
      <c r="DF108" s="322">
        <v>0</v>
      </c>
    </row>
    <row r="109" spans="1:110" ht="12.75" hidden="1" customHeight="1" outlineLevel="1" x14ac:dyDescent="0.2">
      <c r="A109" s="322" t="str">
        <f t="shared" si="1"/>
        <v>2022 Q3</v>
      </c>
      <c r="B109" s="322">
        <v>0</v>
      </c>
      <c r="C109" s="322">
        <v>0</v>
      </c>
      <c r="D109" s="322">
        <v>0</v>
      </c>
      <c r="E109" s="322">
        <v>0</v>
      </c>
      <c r="F109" s="322">
        <v>0</v>
      </c>
      <c r="G109" s="322">
        <v>0</v>
      </c>
      <c r="H109" s="322">
        <v>0</v>
      </c>
      <c r="I109" s="322">
        <v>0</v>
      </c>
      <c r="J109" s="322">
        <v>0</v>
      </c>
      <c r="K109" s="322">
        <v>0</v>
      </c>
      <c r="L109" s="322">
        <v>0</v>
      </c>
      <c r="M109" s="322">
        <v>0</v>
      </c>
      <c r="N109" s="322">
        <v>0</v>
      </c>
      <c r="O109" s="322">
        <v>0</v>
      </c>
      <c r="P109" s="322">
        <v>0</v>
      </c>
      <c r="Q109" s="322">
        <v>0</v>
      </c>
      <c r="R109" s="322">
        <v>0</v>
      </c>
      <c r="S109" s="322">
        <v>0</v>
      </c>
      <c r="T109" s="322">
        <v>0</v>
      </c>
      <c r="U109" s="322">
        <v>0</v>
      </c>
      <c r="V109" s="322">
        <v>0</v>
      </c>
      <c r="W109" s="322">
        <v>0</v>
      </c>
      <c r="X109" s="322">
        <v>0</v>
      </c>
      <c r="Y109" s="322">
        <v>0</v>
      </c>
      <c r="Z109" s="322">
        <v>0</v>
      </c>
      <c r="AA109" s="322">
        <v>0</v>
      </c>
      <c r="AB109" s="322">
        <v>0</v>
      </c>
      <c r="AC109" s="322">
        <v>0</v>
      </c>
      <c r="AD109" s="322">
        <v>0</v>
      </c>
      <c r="AE109" s="322">
        <v>0</v>
      </c>
      <c r="AF109" s="322">
        <v>0</v>
      </c>
      <c r="AG109" s="322">
        <v>0</v>
      </c>
      <c r="AH109" s="322">
        <v>0</v>
      </c>
      <c r="AI109" s="322">
        <v>0</v>
      </c>
      <c r="AJ109" s="322">
        <v>0</v>
      </c>
      <c r="AL109" s="322" t="s">
        <v>1013</v>
      </c>
      <c r="AM109" s="322">
        <v>0</v>
      </c>
      <c r="AN109" s="322">
        <v>0</v>
      </c>
      <c r="AO109" s="322">
        <v>0</v>
      </c>
      <c r="AP109" s="322">
        <v>0</v>
      </c>
      <c r="AQ109" s="322">
        <v>0</v>
      </c>
      <c r="AR109" s="322">
        <v>0</v>
      </c>
      <c r="AS109" s="322">
        <v>0</v>
      </c>
      <c r="AT109" s="322">
        <v>0</v>
      </c>
      <c r="AU109" s="322">
        <v>0</v>
      </c>
      <c r="AV109" s="322">
        <v>0</v>
      </c>
      <c r="AW109" s="322">
        <v>0</v>
      </c>
      <c r="AX109" s="322">
        <v>0</v>
      </c>
      <c r="AY109" s="322">
        <v>0</v>
      </c>
      <c r="AZ109" s="322">
        <v>0</v>
      </c>
      <c r="BA109" s="322">
        <v>0</v>
      </c>
      <c r="BB109" s="322">
        <v>0</v>
      </c>
      <c r="BC109" s="322">
        <v>0</v>
      </c>
      <c r="BD109" s="322">
        <v>0</v>
      </c>
      <c r="BE109" s="322">
        <v>0</v>
      </c>
      <c r="BF109" s="322">
        <v>0</v>
      </c>
      <c r="BG109" s="322">
        <v>0</v>
      </c>
      <c r="BH109" s="322">
        <v>0</v>
      </c>
      <c r="BI109" s="322">
        <v>0</v>
      </c>
      <c r="BJ109" s="322">
        <v>0</v>
      </c>
      <c r="BK109" s="322">
        <v>0</v>
      </c>
      <c r="BL109" s="322">
        <v>0</v>
      </c>
      <c r="BM109" s="322">
        <v>0</v>
      </c>
      <c r="BN109" s="322">
        <v>0</v>
      </c>
      <c r="BO109" s="322">
        <v>0</v>
      </c>
      <c r="BP109" s="322">
        <v>0</v>
      </c>
      <c r="BQ109" s="322">
        <v>0</v>
      </c>
      <c r="BR109" s="322">
        <v>0</v>
      </c>
      <c r="BS109" s="322">
        <v>0</v>
      </c>
      <c r="BT109" s="322">
        <v>0</v>
      </c>
      <c r="BU109" s="322">
        <v>0</v>
      </c>
      <c r="BW109" s="322" t="s">
        <v>331</v>
      </c>
      <c r="BX109" s="322">
        <v>0</v>
      </c>
      <c r="BY109" s="322">
        <v>0</v>
      </c>
      <c r="BZ109" s="322">
        <v>0</v>
      </c>
      <c r="CA109" s="322">
        <v>0</v>
      </c>
      <c r="CB109" s="322">
        <v>0</v>
      </c>
      <c r="CC109" s="322">
        <v>0</v>
      </c>
      <c r="CD109" s="322">
        <v>0</v>
      </c>
      <c r="CE109" s="322">
        <v>0</v>
      </c>
      <c r="CF109" s="322">
        <v>0</v>
      </c>
      <c r="CG109" s="322">
        <v>0</v>
      </c>
      <c r="CH109" s="322">
        <v>0</v>
      </c>
      <c r="CI109" s="322">
        <v>0</v>
      </c>
      <c r="CJ109" s="322">
        <v>0</v>
      </c>
      <c r="CK109" s="322">
        <v>0</v>
      </c>
      <c r="CL109" s="322">
        <v>0</v>
      </c>
      <c r="CM109" s="322">
        <v>0</v>
      </c>
      <c r="CN109" s="322">
        <v>0</v>
      </c>
      <c r="CO109" s="322">
        <v>0</v>
      </c>
      <c r="CP109" s="322">
        <v>0</v>
      </c>
      <c r="CQ109" s="322">
        <v>0</v>
      </c>
      <c r="CR109" s="322">
        <v>0</v>
      </c>
      <c r="CS109" s="322">
        <v>0</v>
      </c>
      <c r="CT109" s="322">
        <v>0</v>
      </c>
      <c r="CU109" s="322">
        <v>0</v>
      </c>
      <c r="CV109" s="322">
        <v>0</v>
      </c>
      <c r="CW109" s="322">
        <v>0</v>
      </c>
      <c r="CX109" s="322">
        <v>0</v>
      </c>
      <c r="CY109" s="322">
        <v>0</v>
      </c>
      <c r="CZ109" s="322">
        <v>0</v>
      </c>
      <c r="DA109" s="322">
        <v>0</v>
      </c>
      <c r="DB109" s="322">
        <v>0</v>
      </c>
      <c r="DC109" s="322">
        <v>0</v>
      </c>
      <c r="DD109" s="322">
        <v>0</v>
      </c>
      <c r="DE109" s="322">
        <v>0</v>
      </c>
      <c r="DF109" s="322">
        <v>0</v>
      </c>
    </row>
    <row r="110" spans="1:110" ht="12.75" hidden="1" customHeight="1" outlineLevel="1" x14ac:dyDescent="0.2">
      <c r="A110" s="322" t="str">
        <f t="shared" si="1"/>
        <v>2022 Q4</v>
      </c>
      <c r="B110" s="322">
        <v>0</v>
      </c>
      <c r="C110" s="322">
        <v>0</v>
      </c>
      <c r="D110" s="322">
        <v>0</v>
      </c>
      <c r="E110" s="322">
        <v>0</v>
      </c>
      <c r="F110" s="322">
        <v>0</v>
      </c>
      <c r="G110" s="322">
        <v>0</v>
      </c>
      <c r="H110" s="322">
        <v>0</v>
      </c>
      <c r="I110" s="322">
        <v>0</v>
      </c>
      <c r="J110" s="322">
        <v>0</v>
      </c>
      <c r="K110" s="322">
        <v>0</v>
      </c>
      <c r="L110" s="322">
        <v>0</v>
      </c>
      <c r="M110" s="322">
        <v>0</v>
      </c>
      <c r="N110" s="322">
        <v>0</v>
      </c>
      <c r="O110" s="322">
        <v>0</v>
      </c>
      <c r="P110" s="322">
        <v>0</v>
      </c>
      <c r="Q110" s="322">
        <v>0</v>
      </c>
      <c r="R110" s="322">
        <v>0</v>
      </c>
      <c r="S110" s="322">
        <v>0</v>
      </c>
      <c r="T110" s="322">
        <v>0</v>
      </c>
      <c r="U110" s="322">
        <v>0</v>
      </c>
      <c r="V110" s="322">
        <v>0</v>
      </c>
      <c r="W110" s="322">
        <v>0</v>
      </c>
      <c r="X110" s="322">
        <v>0</v>
      </c>
      <c r="Y110" s="322">
        <v>0</v>
      </c>
      <c r="Z110" s="322">
        <v>0</v>
      </c>
      <c r="AA110" s="322">
        <v>0</v>
      </c>
      <c r="AB110" s="322">
        <v>0</v>
      </c>
      <c r="AC110" s="322">
        <v>0</v>
      </c>
      <c r="AD110" s="322">
        <v>0</v>
      </c>
      <c r="AE110" s="322">
        <v>0</v>
      </c>
      <c r="AF110" s="322">
        <v>0</v>
      </c>
      <c r="AG110" s="322">
        <v>0</v>
      </c>
      <c r="AH110" s="322">
        <v>0</v>
      </c>
      <c r="AI110" s="322">
        <v>0</v>
      </c>
      <c r="AJ110" s="322">
        <v>0</v>
      </c>
      <c r="AL110" s="322" t="s">
        <v>1014</v>
      </c>
      <c r="AM110" s="322">
        <v>0</v>
      </c>
      <c r="AN110" s="322">
        <v>0</v>
      </c>
      <c r="AO110" s="322">
        <v>0</v>
      </c>
      <c r="AP110" s="322">
        <v>0</v>
      </c>
      <c r="AQ110" s="322">
        <v>0</v>
      </c>
      <c r="AR110" s="322">
        <v>0</v>
      </c>
      <c r="AS110" s="322">
        <v>0</v>
      </c>
      <c r="AT110" s="322">
        <v>0</v>
      </c>
      <c r="AU110" s="322">
        <v>0</v>
      </c>
      <c r="AV110" s="322">
        <v>0</v>
      </c>
      <c r="AW110" s="322">
        <v>0</v>
      </c>
      <c r="AX110" s="322">
        <v>0</v>
      </c>
      <c r="AY110" s="322">
        <v>0</v>
      </c>
      <c r="AZ110" s="322">
        <v>0</v>
      </c>
      <c r="BA110" s="322">
        <v>0</v>
      </c>
      <c r="BB110" s="322">
        <v>0</v>
      </c>
      <c r="BC110" s="322">
        <v>0</v>
      </c>
      <c r="BD110" s="322">
        <v>0</v>
      </c>
      <c r="BE110" s="322">
        <v>0</v>
      </c>
      <c r="BF110" s="322">
        <v>0</v>
      </c>
      <c r="BG110" s="322">
        <v>0</v>
      </c>
      <c r="BH110" s="322">
        <v>0</v>
      </c>
      <c r="BI110" s="322">
        <v>0</v>
      </c>
      <c r="BJ110" s="322">
        <v>0</v>
      </c>
      <c r="BK110" s="322">
        <v>0</v>
      </c>
      <c r="BL110" s="322">
        <v>0</v>
      </c>
      <c r="BM110" s="322">
        <v>0</v>
      </c>
      <c r="BN110" s="322">
        <v>0</v>
      </c>
      <c r="BO110" s="322">
        <v>0</v>
      </c>
      <c r="BP110" s="322">
        <v>0</v>
      </c>
      <c r="BQ110" s="322">
        <v>0</v>
      </c>
      <c r="BR110" s="322">
        <v>0</v>
      </c>
      <c r="BS110" s="322">
        <v>0</v>
      </c>
      <c r="BT110" s="322">
        <v>0</v>
      </c>
      <c r="BU110" s="322">
        <v>0</v>
      </c>
      <c r="BW110" s="322" t="s">
        <v>332</v>
      </c>
      <c r="BX110" s="322">
        <v>0</v>
      </c>
      <c r="BY110" s="322">
        <v>0</v>
      </c>
      <c r="BZ110" s="322">
        <v>0</v>
      </c>
      <c r="CA110" s="322">
        <v>0</v>
      </c>
      <c r="CB110" s="322">
        <v>0</v>
      </c>
      <c r="CC110" s="322">
        <v>0</v>
      </c>
      <c r="CD110" s="322">
        <v>0</v>
      </c>
      <c r="CE110" s="322">
        <v>0</v>
      </c>
      <c r="CF110" s="322">
        <v>0</v>
      </c>
      <c r="CG110" s="322">
        <v>0</v>
      </c>
      <c r="CH110" s="322">
        <v>0</v>
      </c>
      <c r="CI110" s="322">
        <v>0</v>
      </c>
      <c r="CJ110" s="322">
        <v>0</v>
      </c>
      <c r="CK110" s="322">
        <v>0</v>
      </c>
      <c r="CL110" s="322">
        <v>0</v>
      </c>
      <c r="CM110" s="322">
        <v>0</v>
      </c>
      <c r="CN110" s="322">
        <v>0</v>
      </c>
      <c r="CO110" s="322">
        <v>0</v>
      </c>
      <c r="CP110" s="322">
        <v>0</v>
      </c>
      <c r="CQ110" s="322">
        <v>0</v>
      </c>
      <c r="CR110" s="322">
        <v>0</v>
      </c>
      <c r="CS110" s="322">
        <v>0</v>
      </c>
      <c r="CT110" s="322">
        <v>0</v>
      </c>
      <c r="CU110" s="322">
        <v>0</v>
      </c>
      <c r="CV110" s="322">
        <v>0</v>
      </c>
      <c r="CW110" s="322">
        <v>0</v>
      </c>
      <c r="CX110" s="322">
        <v>0</v>
      </c>
      <c r="CY110" s="322">
        <v>0</v>
      </c>
      <c r="CZ110" s="322">
        <v>0</v>
      </c>
      <c r="DA110" s="322">
        <v>0</v>
      </c>
      <c r="DB110" s="322">
        <v>0</v>
      </c>
      <c r="DC110" s="322">
        <v>0</v>
      </c>
      <c r="DD110" s="322">
        <v>0</v>
      </c>
      <c r="DE110" s="322">
        <v>0</v>
      </c>
      <c r="DF110" s="322">
        <v>0</v>
      </c>
    </row>
    <row r="111" spans="1:110" ht="12.75" hidden="1" customHeight="1" outlineLevel="1" x14ac:dyDescent="0.2">
      <c r="A111" s="322" t="str">
        <f t="shared" si="1"/>
        <v>2023 Q1</v>
      </c>
      <c r="B111" s="322">
        <v>0</v>
      </c>
      <c r="C111" s="322">
        <v>0</v>
      </c>
      <c r="D111" s="322">
        <v>0</v>
      </c>
      <c r="E111" s="322">
        <v>0</v>
      </c>
      <c r="F111" s="322">
        <v>0</v>
      </c>
      <c r="G111" s="322">
        <v>0</v>
      </c>
      <c r="H111" s="322">
        <v>0</v>
      </c>
      <c r="I111" s="322">
        <v>0</v>
      </c>
      <c r="J111" s="322">
        <v>0</v>
      </c>
      <c r="K111" s="322">
        <v>0</v>
      </c>
      <c r="L111" s="322">
        <v>0</v>
      </c>
      <c r="M111" s="322">
        <v>0</v>
      </c>
      <c r="N111" s="322">
        <v>0</v>
      </c>
      <c r="O111" s="322">
        <v>0</v>
      </c>
      <c r="P111" s="322">
        <v>0</v>
      </c>
      <c r="Q111" s="322">
        <v>0</v>
      </c>
      <c r="R111" s="322">
        <v>0</v>
      </c>
      <c r="S111" s="322">
        <v>0</v>
      </c>
      <c r="T111" s="322">
        <v>0</v>
      </c>
      <c r="U111" s="322">
        <v>0</v>
      </c>
      <c r="V111" s="322">
        <v>0</v>
      </c>
      <c r="W111" s="322">
        <v>0</v>
      </c>
      <c r="X111" s="322">
        <v>0</v>
      </c>
      <c r="Y111" s="322">
        <v>0</v>
      </c>
      <c r="Z111" s="322">
        <v>0</v>
      </c>
      <c r="AA111" s="322">
        <v>0</v>
      </c>
      <c r="AB111" s="322">
        <v>0</v>
      </c>
      <c r="AC111" s="322">
        <v>0</v>
      </c>
      <c r="AD111" s="322">
        <v>0</v>
      </c>
      <c r="AE111" s="322">
        <v>0</v>
      </c>
      <c r="AF111" s="322">
        <v>0</v>
      </c>
      <c r="AG111" s="322">
        <v>0</v>
      </c>
      <c r="AH111" s="322">
        <v>0</v>
      </c>
      <c r="AI111" s="322">
        <v>0</v>
      </c>
      <c r="AJ111" s="322">
        <v>0</v>
      </c>
      <c r="AL111" s="322" t="s">
        <v>1015</v>
      </c>
      <c r="AM111" s="322">
        <v>0</v>
      </c>
      <c r="AN111" s="322">
        <v>0</v>
      </c>
      <c r="AO111" s="322">
        <v>0</v>
      </c>
      <c r="AP111" s="322">
        <v>0</v>
      </c>
      <c r="AQ111" s="322">
        <v>0</v>
      </c>
      <c r="AR111" s="322">
        <v>0</v>
      </c>
      <c r="AS111" s="322">
        <v>0</v>
      </c>
      <c r="AT111" s="322">
        <v>0</v>
      </c>
      <c r="AU111" s="322">
        <v>0</v>
      </c>
      <c r="AV111" s="322">
        <v>0</v>
      </c>
      <c r="AW111" s="322">
        <v>0</v>
      </c>
      <c r="AX111" s="322">
        <v>0</v>
      </c>
      <c r="AY111" s="322">
        <v>0</v>
      </c>
      <c r="AZ111" s="322">
        <v>0</v>
      </c>
      <c r="BA111" s="322">
        <v>0</v>
      </c>
      <c r="BB111" s="322">
        <v>0</v>
      </c>
      <c r="BC111" s="322">
        <v>0</v>
      </c>
      <c r="BD111" s="322">
        <v>0</v>
      </c>
      <c r="BE111" s="322">
        <v>0</v>
      </c>
      <c r="BF111" s="322">
        <v>0</v>
      </c>
      <c r="BG111" s="322">
        <v>0</v>
      </c>
      <c r="BH111" s="322">
        <v>0</v>
      </c>
      <c r="BI111" s="322">
        <v>0</v>
      </c>
      <c r="BJ111" s="322">
        <v>0</v>
      </c>
      <c r="BK111" s="322">
        <v>0</v>
      </c>
      <c r="BL111" s="322">
        <v>0</v>
      </c>
      <c r="BM111" s="322">
        <v>0</v>
      </c>
      <c r="BN111" s="322">
        <v>0</v>
      </c>
      <c r="BO111" s="322">
        <v>0</v>
      </c>
      <c r="BP111" s="322">
        <v>0</v>
      </c>
      <c r="BQ111" s="322">
        <v>0</v>
      </c>
      <c r="BR111" s="322">
        <v>0</v>
      </c>
      <c r="BS111" s="322">
        <v>0</v>
      </c>
      <c r="BT111" s="322">
        <v>0</v>
      </c>
      <c r="BU111" s="322">
        <v>0</v>
      </c>
      <c r="BW111" s="322" t="s">
        <v>333</v>
      </c>
      <c r="BX111" s="322">
        <v>0</v>
      </c>
      <c r="BY111" s="322">
        <v>0</v>
      </c>
      <c r="BZ111" s="322">
        <v>0</v>
      </c>
      <c r="CA111" s="322">
        <v>0</v>
      </c>
      <c r="CB111" s="322">
        <v>0</v>
      </c>
      <c r="CC111" s="322">
        <v>0</v>
      </c>
      <c r="CD111" s="322">
        <v>0</v>
      </c>
      <c r="CE111" s="322">
        <v>0</v>
      </c>
      <c r="CF111" s="322">
        <v>0</v>
      </c>
      <c r="CG111" s="322">
        <v>0</v>
      </c>
      <c r="CH111" s="322">
        <v>0</v>
      </c>
      <c r="CI111" s="322">
        <v>0</v>
      </c>
      <c r="CJ111" s="322">
        <v>0</v>
      </c>
      <c r="CK111" s="322">
        <v>0</v>
      </c>
      <c r="CL111" s="322">
        <v>0</v>
      </c>
      <c r="CM111" s="322">
        <v>0</v>
      </c>
      <c r="CN111" s="322">
        <v>0</v>
      </c>
      <c r="CO111" s="322">
        <v>0</v>
      </c>
      <c r="CP111" s="322">
        <v>0</v>
      </c>
      <c r="CQ111" s="322">
        <v>0</v>
      </c>
      <c r="CR111" s="322">
        <v>0</v>
      </c>
      <c r="CS111" s="322">
        <v>0</v>
      </c>
      <c r="CT111" s="322">
        <v>0</v>
      </c>
      <c r="CU111" s="322">
        <v>0</v>
      </c>
      <c r="CV111" s="322">
        <v>0</v>
      </c>
      <c r="CW111" s="322">
        <v>0</v>
      </c>
      <c r="CX111" s="322">
        <v>0</v>
      </c>
      <c r="CY111" s="322">
        <v>0</v>
      </c>
      <c r="CZ111" s="322">
        <v>0</v>
      </c>
      <c r="DA111" s="322">
        <v>0</v>
      </c>
      <c r="DB111" s="322">
        <v>0</v>
      </c>
      <c r="DC111" s="322">
        <v>0</v>
      </c>
      <c r="DD111" s="322">
        <v>0</v>
      </c>
      <c r="DE111" s="322">
        <v>0</v>
      </c>
      <c r="DF111" s="322">
        <v>0</v>
      </c>
    </row>
    <row r="112" spans="1:110" ht="12.75" hidden="1" customHeight="1" outlineLevel="1" x14ac:dyDescent="0.2">
      <c r="A112" s="322" t="str">
        <f t="shared" si="1"/>
        <v>2023 Q2</v>
      </c>
      <c r="B112" s="322">
        <v>0</v>
      </c>
      <c r="C112" s="322">
        <v>0</v>
      </c>
      <c r="D112" s="322">
        <v>0</v>
      </c>
      <c r="E112" s="322">
        <v>0</v>
      </c>
      <c r="F112" s="322">
        <v>0</v>
      </c>
      <c r="G112" s="322">
        <v>0</v>
      </c>
      <c r="H112" s="322">
        <v>0</v>
      </c>
      <c r="I112" s="322">
        <v>0</v>
      </c>
      <c r="J112" s="322">
        <v>0</v>
      </c>
      <c r="K112" s="322">
        <v>0</v>
      </c>
      <c r="L112" s="322">
        <v>0</v>
      </c>
      <c r="M112" s="322">
        <v>0</v>
      </c>
      <c r="N112" s="322">
        <v>0</v>
      </c>
      <c r="O112" s="322">
        <v>0</v>
      </c>
      <c r="P112" s="322">
        <v>0</v>
      </c>
      <c r="Q112" s="322">
        <v>0</v>
      </c>
      <c r="R112" s="322">
        <v>0</v>
      </c>
      <c r="S112" s="322">
        <v>0</v>
      </c>
      <c r="T112" s="322">
        <v>0</v>
      </c>
      <c r="U112" s="322">
        <v>0</v>
      </c>
      <c r="V112" s="322">
        <v>0</v>
      </c>
      <c r="W112" s="322">
        <v>0</v>
      </c>
      <c r="X112" s="322">
        <v>0</v>
      </c>
      <c r="Y112" s="322">
        <v>0</v>
      </c>
      <c r="Z112" s="322">
        <v>0</v>
      </c>
      <c r="AA112" s="322">
        <v>0</v>
      </c>
      <c r="AB112" s="322">
        <v>0</v>
      </c>
      <c r="AC112" s="322">
        <v>0</v>
      </c>
      <c r="AD112" s="322">
        <v>0</v>
      </c>
      <c r="AE112" s="322">
        <v>0</v>
      </c>
      <c r="AF112" s="322">
        <v>0</v>
      </c>
      <c r="AG112" s="322">
        <v>0</v>
      </c>
      <c r="AH112" s="322">
        <v>0</v>
      </c>
      <c r="AI112" s="322">
        <v>0</v>
      </c>
      <c r="AJ112" s="322">
        <v>0</v>
      </c>
      <c r="AL112" s="322" t="s">
        <v>1016</v>
      </c>
      <c r="AM112" s="322">
        <v>0</v>
      </c>
      <c r="AN112" s="322">
        <v>0</v>
      </c>
      <c r="AO112" s="322">
        <v>0</v>
      </c>
      <c r="AP112" s="322">
        <v>0</v>
      </c>
      <c r="AQ112" s="322">
        <v>0</v>
      </c>
      <c r="AR112" s="322">
        <v>0</v>
      </c>
      <c r="AS112" s="322">
        <v>0</v>
      </c>
      <c r="AT112" s="322">
        <v>0</v>
      </c>
      <c r="AU112" s="322">
        <v>0</v>
      </c>
      <c r="AV112" s="322">
        <v>0</v>
      </c>
      <c r="AW112" s="322">
        <v>0</v>
      </c>
      <c r="AX112" s="322">
        <v>0</v>
      </c>
      <c r="AY112" s="322">
        <v>0</v>
      </c>
      <c r="AZ112" s="322">
        <v>0</v>
      </c>
      <c r="BA112" s="322">
        <v>0</v>
      </c>
      <c r="BB112" s="322">
        <v>0</v>
      </c>
      <c r="BC112" s="322">
        <v>0</v>
      </c>
      <c r="BD112" s="322">
        <v>0</v>
      </c>
      <c r="BE112" s="322">
        <v>0</v>
      </c>
      <c r="BF112" s="322">
        <v>0</v>
      </c>
      <c r="BG112" s="322">
        <v>0</v>
      </c>
      <c r="BH112" s="322">
        <v>0</v>
      </c>
      <c r="BI112" s="322">
        <v>0</v>
      </c>
      <c r="BJ112" s="322">
        <v>0</v>
      </c>
      <c r="BK112" s="322">
        <v>0</v>
      </c>
      <c r="BL112" s="322">
        <v>0</v>
      </c>
      <c r="BM112" s="322">
        <v>0</v>
      </c>
      <c r="BN112" s="322">
        <v>0</v>
      </c>
      <c r="BO112" s="322">
        <v>0</v>
      </c>
      <c r="BP112" s="322">
        <v>0</v>
      </c>
      <c r="BQ112" s="322">
        <v>0</v>
      </c>
      <c r="BR112" s="322">
        <v>0</v>
      </c>
      <c r="BS112" s="322">
        <v>0</v>
      </c>
      <c r="BT112" s="322">
        <v>0</v>
      </c>
      <c r="BU112" s="322">
        <v>0</v>
      </c>
      <c r="BW112" s="322" t="s">
        <v>334</v>
      </c>
      <c r="BX112" s="322">
        <v>0</v>
      </c>
      <c r="BY112" s="322">
        <v>0</v>
      </c>
      <c r="BZ112" s="322">
        <v>0</v>
      </c>
      <c r="CA112" s="322">
        <v>0</v>
      </c>
      <c r="CB112" s="322">
        <v>0</v>
      </c>
      <c r="CC112" s="322">
        <v>0</v>
      </c>
      <c r="CD112" s="322">
        <v>0</v>
      </c>
      <c r="CE112" s="322">
        <v>0</v>
      </c>
      <c r="CF112" s="322">
        <v>0</v>
      </c>
      <c r="CG112" s="322">
        <v>0</v>
      </c>
      <c r="CH112" s="322">
        <v>0</v>
      </c>
      <c r="CI112" s="322">
        <v>0</v>
      </c>
      <c r="CJ112" s="322">
        <v>0</v>
      </c>
      <c r="CK112" s="322">
        <v>0</v>
      </c>
      <c r="CL112" s="322">
        <v>0</v>
      </c>
      <c r="CM112" s="322">
        <v>0</v>
      </c>
      <c r="CN112" s="322">
        <v>0</v>
      </c>
      <c r="CO112" s="322">
        <v>0</v>
      </c>
      <c r="CP112" s="322">
        <v>0</v>
      </c>
      <c r="CQ112" s="322">
        <v>0</v>
      </c>
      <c r="CR112" s="322">
        <v>0</v>
      </c>
      <c r="CS112" s="322">
        <v>0</v>
      </c>
      <c r="CT112" s="322">
        <v>0</v>
      </c>
      <c r="CU112" s="322">
        <v>0</v>
      </c>
      <c r="CV112" s="322">
        <v>0</v>
      </c>
      <c r="CW112" s="322">
        <v>0</v>
      </c>
      <c r="CX112" s="322">
        <v>0</v>
      </c>
      <c r="CY112" s="322">
        <v>0</v>
      </c>
      <c r="CZ112" s="322">
        <v>0</v>
      </c>
      <c r="DA112" s="322">
        <v>0</v>
      </c>
      <c r="DB112" s="322">
        <v>0</v>
      </c>
      <c r="DC112" s="322">
        <v>0</v>
      </c>
      <c r="DD112" s="322">
        <v>0</v>
      </c>
      <c r="DE112" s="322">
        <v>0</v>
      </c>
      <c r="DF112" s="322">
        <v>0</v>
      </c>
    </row>
    <row r="113" spans="1:111" ht="12.75" hidden="1" customHeight="1" outlineLevel="1" x14ac:dyDescent="0.2">
      <c r="A113" s="322" t="str">
        <f t="shared" si="1"/>
        <v>2023 Q3</v>
      </c>
      <c r="B113" s="322">
        <v>0</v>
      </c>
      <c r="C113" s="322">
        <v>0</v>
      </c>
      <c r="D113" s="322">
        <v>0</v>
      </c>
      <c r="E113" s="322">
        <v>0</v>
      </c>
      <c r="F113" s="322">
        <v>0</v>
      </c>
      <c r="G113" s="322">
        <v>0</v>
      </c>
      <c r="H113" s="322">
        <v>0</v>
      </c>
      <c r="I113" s="322">
        <v>0</v>
      </c>
      <c r="J113" s="322">
        <v>0</v>
      </c>
      <c r="K113" s="322">
        <v>0</v>
      </c>
      <c r="L113" s="322">
        <v>0</v>
      </c>
      <c r="M113" s="322">
        <v>0</v>
      </c>
      <c r="N113" s="322">
        <v>0</v>
      </c>
      <c r="O113" s="322">
        <v>0</v>
      </c>
      <c r="P113" s="322">
        <v>0</v>
      </c>
      <c r="Q113" s="322">
        <v>0</v>
      </c>
      <c r="R113" s="322">
        <v>0</v>
      </c>
      <c r="S113" s="322">
        <v>0</v>
      </c>
      <c r="T113" s="322">
        <v>0</v>
      </c>
      <c r="U113" s="322">
        <v>0</v>
      </c>
      <c r="V113" s="322">
        <v>0</v>
      </c>
      <c r="W113" s="322">
        <v>0</v>
      </c>
      <c r="X113" s="322">
        <v>0</v>
      </c>
      <c r="Y113" s="322">
        <v>0</v>
      </c>
      <c r="Z113" s="322">
        <v>0</v>
      </c>
      <c r="AA113" s="322">
        <v>0</v>
      </c>
      <c r="AB113" s="322">
        <v>0</v>
      </c>
      <c r="AC113" s="322">
        <v>0</v>
      </c>
      <c r="AD113" s="322">
        <v>0</v>
      </c>
      <c r="AE113" s="322">
        <v>0</v>
      </c>
      <c r="AF113" s="322">
        <v>0</v>
      </c>
      <c r="AG113" s="322">
        <v>0</v>
      </c>
      <c r="AH113" s="322">
        <v>0</v>
      </c>
      <c r="AI113" s="322">
        <v>0</v>
      </c>
      <c r="AJ113" s="322">
        <v>0</v>
      </c>
      <c r="AL113" s="322" t="s">
        <v>1017</v>
      </c>
      <c r="AM113" s="322">
        <v>0</v>
      </c>
      <c r="AN113" s="322">
        <v>0</v>
      </c>
      <c r="AO113" s="322">
        <v>0</v>
      </c>
      <c r="AP113" s="322">
        <v>0</v>
      </c>
      <c r="AQ113" s="322">
        <v>0</v>
      </c>
      <c r="AR113" s="322">
        <v>0</v>
      </c>
      <c r="AS113" s="322">
        <v>0</v>
      </c>
      <c r="AT113" s="322">
        <v>0</v>
      </c>
      <c r="AU113" s="322">
        <v>0</v>
      </c>
      <c r="AV113" s="322">
        <v>0</v>
      </c>
      <c r="AW113" s="322">
        <v>0</v>
      </c>
      <c r="AX113" s="322">
        <v>0</v>
      </c>
      <c r="AY113" s="322">
        <v>0</v>
      </c>
      <c r="AZ113" s="322">
        <v>0</v>
      </c>
      <c r="BA113" s="322">
        <v>0</v>
      </c>
      <c r="BB113" s="322">
        <v>0</v>
      </c>
      <c r="BC113" s="322">
        <v>0</v>
      </c>
      <c r="BD113" s="322">
        <v>0</v>
      </c>
      <c r="BE113" s="322">
        <v>0</v>
      </c>
      <c r="BF113" s="322">
        <v>0</v>
      </c>
      <c r="BG113" s="322">
        <v>0</v>
      </c>
      <c r="BH113" s="322">
        <v>0</v>
      </c>
      <c r="BI113" s="322">
        <v>0</v>
      </c>
      <c r="BJ113" s="322">
        <v>0</v>
      </c>
      <c r="BK113" s="322">
        <v>0</v>
      </c>
      <c r="BL113" s="322">
        <v>0</v>
      </c>
      <c r="BM113" s="322">
        <v>0</v>
      </c>
      <c r="BN113" s="322">
        <v>0</v>
      </c>
      <c r="BO113" s="322">
        <v>0</v>
      </c>
      <c r="BP113" s="322">
        <v>0</v>
      </c>
      <c r="BQ113" s="322">
        <v>0</v>
      </c>
      <c r="BR113" s="322">
        <v>0</v>
      </c>
      <c r="BS113" s="322">
        <v>0</v>
      </c>
      <c r="BT113" s="322">
        <v>0</v>
      </c>
      <c r="BU113" s="322">
        <v>0</v>
      </c>
      <c r="BW113" s="322" t="s">
        <v>335</v>
      </c>
      <c r="BX113" s="322">
        <v>0</v>
      </c>
      <c r="BY113" s="322">
        <v>0</v>
      </c>
      <c r="BZ113" s="322">
        <v>0</v>
      </c>
      <c r="CA113" s="322">
        <v>0</v>
      </c>
      <c r="CB113" s="322">
        <v>0</v>
      </c>
      <c r="CC113" s="322">
        <v>0</v>
      </c>
      <c r="CD113" s="322">
        <v>0</v>
      </c>
      <c r="CE113" s="322">
        <v>0</v>
      </c>
      <c r="CF113" s="322">
        <v>0</v>
      </c>
      <c r="CG113" s="322">
        <v>0</v>
      </c>
      <c r="CH113" s="322">
        <v>0</v>
      </c>
      <c r="CI113" s="322">
        <v>0</v>
      </c>
      <c r="CJ113" s="322">
        <v>0</v>
      </c>
      <c r="CK113" s="322">
        <v>0</v>
      </c>
      <c r="CL113" s="322">
        <v>0</v>
      </c>
      <c r="CM113" s="322">
        <v>0</v>
      </c>
      <c r="CN113" s="322">
        <v>0</v>
      </c>
      <c r="CO113" s="322">
        <v>0</v>
      </c>
      <c r="CP113" s="322">
        <v>0</v>
      </c>
      <c r="CQ113" s="322">
        <v>0</v>
      </c>
      <c r="CR113" s="322">
        <v>0</v>
      </c>
      <c r="CS113" s="322">
        <v>0</v>
      </c>
      <c r="CT113" s="322">
        <v>0</v>
      </c>
      <c r="CU113" s="322">
        <v>0</v>
      </c>
      <c r="CV113" s="322">
        <v>0</v>
      </c>
      <c r="CW113" s="322">
        <v>0</v>
      </c>
      <c r="CX113" s="322">
        <v>0</v>
      </c>
      <c r="CY113" s="322">
        <v>0</v>
      </c>
      <c r="CZ113" s="322">
        <v>0</v>
      </c>
      <c r="DA113" s="322">
        <v>0</v>
      </c>
      <c r="DB113" s="322">
        <v>0</v>
      </c>
      <c r="DC113" s="322">
        <v>0</v>
      </c>
      <c r="DD113" s="322">
        <v>0</v>
      </c>
      <c r="DE113" s="322">
        <v>0</v>
      </c>
      <c r="DF113" s="322">
        <v>0</v>
      </c>
    </row>
    <row r="114" spans="1:111" ht="12.75" hidden="1" customHeight="1" outlineLevel="1" x14ac:dyDescent="0.2">
      <c r="A114" s="322" t="str">
        <f t="shared" si="1"/>
        <v>2023 Q4</v>
      </c>
      <c r="B114" s="322">
        <v>0</v>
      </c>
      <c r="C114" s="322">
        <v>0</v>
      </c>
      <c r="D114" s="322">
        <v>0</v>
      </c>
      <c r="E114" s="322">
        <v>0</v>
      </c>
      <c r="F114" s="322">
        <v>0</v>
      </c>
      <c r="G114" s="322">
        <v>0</v>
      </c>
      <c r="H114" s="322">
        <v>0</v>
      </c>
      <c r="I114" s="322">
        <v>0</v>
      </c>
      <c r="J114" s="322">
        <v>0</v>
      </c>
      <c r="K114" s="322">
        <v>0</v>
      </c>
      <c r="L114" s="322">
        <v>0</v>
      </c>
      <c r="M114" s="322">
        <v>0</v>
      </c>
      <c r="N114" s="322">
        <v>0</v>
      </c>
      <c r="O114" s="322">
        <v>0</v>
      </c>
      <c r="P114" s="322">
        <v>0</v>
      </c>
      <c r="Q114" s="322">
        <v>0</v>
      </c>
      <c r="R114" s="322">
        <v>0</v>
      </c>
      <c r="S114" s="322">
        <v>0</v>
      </c>
      <c r="T114" s="322">
        <v>0</v>
      </c>
      <c r="U114" s="322">
        <v>0</v>
      </c>
      <c r="V114" s="322">
        <v>0</v>
      </c>
      <c r="W114" s="322">
        <v>0</v>
      </c>
      <c r="X114" s="322">
        <v>0</v>
      </c>
      <c r="Y114" s="322">
        <v>0</v>
      </c>
      <c r="Z114" s="322">
        <v>0</v>
      </c>
      <c r="AA114" s="322">
        <v>0</v>
      </c>
      <c r="AB114" s="322">
        <v>0</v>
      </c>
      <c r="AC114" s="322">
        <v>0</v>
      </c>
      <c r="AD114" s="322">
        <v>0</v>
      </c>
      <c r="AE114" s="322">
        <v>0</v>
      </c>
      <c r="AF114" s="322">
        <v>0</v>
      </c>
      <c r="AG114" s="322">
        <v>0</v>
      </c>
      <c r="AH114" s="322">
        <v>0</v>
      </c>
      <c r="AI114" s="322">
        <v>0</v>
      </c>
      <c r="AJ114" s="322">
        <v>0</v>
      </c>
      <c r="AL114" s="322" t="s">
        <v>1018</v>
      </c>
      <c r="AM114" s="322">
        <v>0</v>
      </c>
      <c r="AN114" s="322">
        <v>0</v>
      </c>
      <c r="AO114" s="322">
        <v>0</v>
      </c>
      <c r="AP114" s="322">
        <v>0</v>
      </c>
      <c r="AQ114" s="322">
        <v>0</v>
      </c>
      <c r="AR114" s="322">
        <v>0</v>
      </c>
      <c r="AS114" s="322">
        <v>0</v>
      </c>
      <c r="AT114" s="322">
        <v>0</v>
      </c>
      <c r="AU114" s="322">
        <v>0</v>
      </c>
      <c r="AV114" s="322">
        <v>0</v>
      </c>
      <c r="AW114" s="322">
        <v>0</v>
      </c>
      <c r="AX114" s="322">
        <v>0</v>
      </c>
      <c r="AY114" s="322">
        <v>0</v>
      </c>
      <c r="AZ114" s="322">
        <v>0</v>
      </c>
      <c r="BA114" s="322">
        <v>0</v>
      </c>
      <c r="BB114" s="322">
        <v>0</v>
      </c>
      <c r="BC114" s="322">
        <v>0</v>
      </c>
      <c r="BD114" s="322">
        <v>0</v>
      </c>
      <c r="BE114" s="322">
        <v>0</v>
      </c>
      <c r="BF114" s="322">
        <v>0</v>
      </c>
      <c r="BG114" s="322">
        <v>0</v>
      </c>
      <c r="BH114" s="322">
        <v>0</v>
      </c>
      <c r="BI114" s="322">
        <v>0</v>
      </c>
      <c r="BJ114" s="322">
        <v>0</v>
      </c>
      <c r="BK114" s="322">
        <v>0</v>
      </c>
      <c r="BL114" s="322">
        <v>0</v>
      </c>
      <c r="BM114" s="322">
        <v>0</v>
      </c>
      <c r="BN114" s="322">
        <v>0</v>
      </c>
      <c r="BO114" s="322">
        <v>0</v>
      </c>
      <c r="BP114" s="322">
        <v>0</v>
      </c>
      <c r="BQ114" s="322">
        <v>0</v>
      </c>
      <c r="BR114" s="322">
        <v>0</v>
      </c>
      <c r="BS114" s="322">
        <v>0</v>
      </c>
      <c r="BT114" s="322">
        <v>0</v>
      </c>
      <c r="BU114" s="322">
        <v>0</v>
      </c>
      <c r="BW114" s="322" t="s">
        <v>336</v>
      </c>
      <c r="BX114" s="322">
        <v>0</v>
      </c>
      <c r="BY114" s="322">
        <v>0</v>
      </c>
      <c r="BZ114" s="322">
        <v>0</v>
      </c>
      <c r="CA114" s="322">
        <v>0</v>
      </c>
      <c r="CB114" s="322">
        <v>0</v>
      </c>
      <c r="CC114" s="322">
        <v>0</v>
      </c>
      <c r="CD114" s="322">
        <v>0</v>
      </c>
      <c r="CE114" s="322">
        <v>0</v>
      </c>
      <c r="CF114" s="322">
        <v>0</v>
      </c>
      <c r="CG114" s="322">
        <v>0</v>
      </c>
      <c r="CH114" s="322">
        <v>0</v>
      </c>
      <c r="CI114" s="322">
        <v>0</v>
      </c>
      <c r="CJ114" s="322">
        <v>0</v>
      </c>
      <c r="CK114" s="322">
        <v>0</v>
      </c>
      <c r="CL114" s="322">
        <v>0</v>
      </c>
      <c r="CM114" s="322">
        <v>0</v>
      </c>
      <c r="CN114" s="322">
        <v>0</v>
      </c>
      <c r="CO114" s="322">
        <v>0</v>
      </c>
      <c r="CP114" s="322">
        <v>0</v>
      </c>
      <c r="CQ114" s="322">
        <v>0</v>
      </c>
      <c r="CR114" s="322">
        <v>0</v>
      </c>
      <c r="CS114" s="322">
        <v>0</v>
      </c>
      <c r="CT114" s="322">
        <v>0</v>
      </c>
      <c r="CU114" s="322">
        <v>0</v>
      </c>
      <c r="CV114" s="322">
        <v>0</v>
      </c>
      <c r="CW114" s="322">
        <v>0</v>
      </c>
      <c r="CX114" s="322">
        <v>0</v>
      </c>
      <c r="CY114" s="322">
        <v>0</v>
      </c>
      <c r="CZ114" s="322">
        <v>0</v>
      </c>
      <c r="DA114" s="322">
        <v>0</v>
      </c>
      <c r="DB114" s="322">
        <v>0</v>
      </c>
      <c r="DC114" s="322">
        <v>0</v>
      </c>
      <c r="DD114" s="322">
        <v>0</v>
      </c>
      <c r="DE114" s="322">
        <v>0</v>
      </c>
      <c r="DF114" s="322">
        <v>0</v>
      </c>
    </row>
    <row r="115" spans="1:111" ht="12.75" hidden="1" customHeight="1" outlineLevel="1" x14ac:dyDescent="0.2">
      <c r="A115" s="322"/>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L115" s="322"/>
      <c r="AM115" s="322"/>
      <c r="AN115" s="322"/>
      <c r="AO115" s="322"/>
      <c r="AP115" s="322"/>
      <c r="AQ115" s="322"/>
      <c r="AR115" s="322"/>
      <c r="AS115" s="322"/>
      <c r="AT115" s="322"/>
      <c r="AU115" s="322"/>
      <c r="AV115" s="322"/>
      <c r="AW115" s="322"/>
      <c r="AX115" s="322"/>
      <c r="AY115" s="322"/>
      <c r="AZ115" s="322"/>
      <c r="BA115" s="322"/>
      <c r="BB115" s="322"/>
      <c r="BC115" s="322"/>
      <c r="BD115" s="322"/>
      <c r="BE115" s="322"/>
      <c r="BF115" s="322"/>
      <c r="BG115" s="322"/>
      <c r="BH115" s="322"/>
      <c r="BI115" s="322"/>
      <c r="BJ115" s="322"/>
      <c r="BK115" s="322"/>
      <c r="BL115" s="322"/>
      <c r="BM115" s="322"/>
      <c r="BN115" s="322"/>
      <c r="BO115" s="322"/>
      <c r="BP115" s="322"/>
      <c r="BQ115" s="322"/>
      <c r="BR115" s="322"/>
      <c r="BS115" s="322"/>
      <c r="BT115" s="322"/>
      <c r="BU115" s="322"/>
      <c r="BW115" s="322"/>
      <c r="BX115" s="322"/>
      <c r="BY115" s="322"/>
      <c r="BZ115" s="322"/>
      <c r="CA115" s="322"/>
      <c r="CB115" s="322"/>
      <c r="CC115" s="322"/>
      <c r="CD115" s="322"/>
      <c r="CE115" s="322"/>
      <c r="CF115" s="322"/>
      <c r="CG115" s="322"/>
      <c r="CH115" s="322"/>
      <c r="CI115" s="322"/>
      <c r="CJ115" s="322"/>
      <c r="CK115" s="322"/>
      <c r="CL115" s="322"/>
      <c r="CM115" s="322"/>
      <c r="CN115" s="322"/>
      <c r="CO115" s="322"/>
      <c r="CP115" s="322"/>
      <c r="CQ115" s="322"/>
      <c r="CR115" s="322"/>
      <c r="CS115" s="322"/>
      <c r="CT115" s="322"/>
      <c r="CU115" s="322"/>
      <c r="CV115" s="322"/>
      <c r="CW115" s="322"/>
      <c r="CX115" s="322"/>
      <c r="CY115" s="322"/>
      <c r="CZ115" s="322"/>
      <c r="DA115" s="322"/>
      <c r="DB115" s="322"/>
      <c r="DC115" s="322"/>
      <c r="DD115" s="322"/>
      <c r="DE115" s="322"/>
      <c r="DF115" s="322"/>
    </row>
    <row r="116" spans="1:111" ht="24.95" customHeight="1" collapsed="1" x14ac:dyDescent="0.2">
      <c r="A116" t="s">
        <v>337</v>
      </c>
      <c r="AL116" t="s">
        <v>337</v>
      </c>
      <c r="BW116" t="s">
        <v>337</v>
      </c>
    </row>
    <row r="117" spans="1:111" x14ac:dyDescent="0.2">
      <c r="A117" s="322" t="s">
        <v>19</v>
      </c>
      <c r="B117" s="322">
        <f>SUM(B14:B17)/4</f>
        <v>80.56343322701025</v>
      </c>
      <c r="C117" s="322">
        <f t="shared" ref="C117:AJ117" si="2">SUM(C14:C17)/4</f>
        <v>84.061974817456758</v>
      </c>
      <c r="D117" s="322">
        <f t="shared" si="2"/>
        <v>86.699403124576122</v>
      </c>
      <c r="E117" s="322">
        <f t="shared" si="2"/>
        <v>82.790946066112554</v>
      </c>
      <c r="F117" s="322">
        <f t="shared" si="2"/>
        <v>83.05017214329456</v>
      </c>
      <c r="G117" s="322">
        <f t="shared" si="2"/>
        <v>85.725699638769015</v>
      </c>
      <c r="H117" s="322">
        <f t="shared" si="2"/>
        <v>85.580916182583493</v>
      </c>
      <c r="I117" s="322">
        <f t="shared" si="2"/>
        <v>93.196715312499876</v>
      </c>
      <c r="J117" s="322">
        <f t="shared" si="2"/>
        <v>80.293553112889185</v>
      </c>
      <c r="K117" s="322">
        <f t="shared" si="2"/>
        <v>102.94745429708217</v>
      </c>
      <c r="L117" s="322">
        <f t="shared" si="2"/>
        <v>89.752201543874051</v>
      </c>
      <c r="M117" s="322">
        <f t="shared" si="2"/>
        <v>84.299547331803268</v>
      </c>
      <c r="N117" s="322">
        <f t="shared" si="2"/>
        <v>94.873022848816831</v>
      </c>
      <c r="O117" s="322">
        <f t="shared" si="2"/>
        <v>100.02137839361727</v>
      </c>
      <c r="P117" s="322">
        <f t="shared" si="2"/>
        <v>93.136401884558566</v>
      </c>
      <c r="Q117" s="322">
        <f t="shared" si="2"/>
        <v>116.83003423396165</v>
      </c>
      <c r="R117" s="322">
        <f t="shared" si="2"/>
        <v>94.456850303356077</v>
      </c>
      <c r="S117" s="322">
        <f t="shared" si="2"/>
        <v>91.482870272443336</v>
      </c>
      <c r="T117" s="322">
        <f t="shared" si="2"/>
        <v>101.42973481748243</v>
      </c>
      <c r="U117" s="322">
        <f t="shared" si="2"/>
        <v>44.867208527341113</v>
      </c>
      <c r="V117" s="322">
        <f t="shared" si="2"/>
        <v>44.738243879714929</v>
      </c>
      <c r="W117" s="322">
        <f t="shared" si="2"/>
        <v>46.387997230745128</v>
      </c>
      <c r="X117" s="322">
        <f t="shared" si="2"/>
        <v>75.486105387273852</v>
      </c>
      <c r="Y117" s="322">
        <f t="shared" si="2"/>
        <v>69.975348427361155</v>
      </c>
      <c r="Z117" s="322">
        <f t="shared" si="2"/>
        <v>87.518254784058769</v>
      </c>
      <c r="AA117" s="322">
        <f t="shared" si="2"/>
        <v>59.12287282039928</v>
      </c>
      <c r="AB117" s="322">
        <f t="shared" si="2"/>
        <v>106.31477545314048</v>
      </c>
      <c r="AC117" s="322">
        <f t="shared" si="2"/>
        <v>102.44207463419509</v>
      </c>
      <c r="AD117" s="322">
        <f t="shared" si="2"/>
        <v>62.883541644540344</v>
      </c>
      <c r="AE117" s="322">
        <f t="shared" si="2"/>
        <v>104.66763092887695</v>
      </c>
      <c r="AF117" s="322">
        <f t="shared" si="2"/>
        <v>105.94625173098171</v>
      </c>
      <c r="AG117" s="322">
        <f t="shared" si="2"/>
        <v>99.889267472876483</v>
      </c>
      <c r="AH117" s="322">
        <f t="shared" si="2"/>
        <v>107.18859250821939</v>
      </c>
      <c r="AI117" s="322">
        <f t="shared" si="2"/>
        <v>107.07774701441038</v>
      </c>
      <c r="AJ117" s="322">
        <f t="shared" si="2"/>
        <v>95.531656403921602</v>
      </c>
      <c r="AL117" s="322" t="s">
        <v>19</v>
      </c>
      <c r="AM117" s="322">
        <f t="shared" ref="AM117:BU117" si="3">SUM(AM14:AM17)/4</f>
        <v>72.26092386442636</v>
      </c>
      <c r="AN117" s="322">
        <f t="shared" si="3"/>
        <v>87.622797198504145</v>
      </c>
      <c r="AO117" s="322">
        <f t="shared" si="3"/>
        <v>89.397164389353435</v>
      </c>
      <c r="AP117" s="322">
        <f t="shared" si="3"/>
        <v>0</v>
      </c>
      <c r="AQ117" s="322">
        <f t="shared" si="3"/>
        <v>83.747046717898129</v>
      </c>
      <c r="AR117" s="322">
        <f t="shared" si="3"/>
        <v>94.96587434080638</v>
      </c>
      <c r="AS117" s="322">
        <f t="shared" si="3"/>
        <v>0</v>
      </c>
      <c r="AT117" s="322">
        <f t="shared" si="3"/>
        <v>0</v>
      </c>
      <c r="AU117" s="322">
        <f t="shared" si="3"/>
        <v>0</v>
      </c>
      <c r="AV117" s="322">
        <f t="shared" si="3"/>
        <v>102.94745429708217</v>
      </c>
      <c r="AW117" s="322">
        <f t="shared" si="3"/>
        <v>126.02523881654493</v>
      </c>
      <c r="AX117" s="322">
        <f t="shared" si="3"/>
        <v>87.061728395061735</v>
      </c>
      <c r="AY117" s="322">
        <f t="shared" si="3"/>
        <v>234.29427240523475</v>
      </c>
      <c r="AZ117" s="322">
        <f t="shared" si="3"/>
        <v>91.857582352067169</v>
      </c>
      <c r="BA117" s="322">
        <f t="shared" si="3"/>
        <v>0</v>
      </c>
      <c r="BB117" s="322">
        <f t="shared" si="3"/>
        <v>91.857582352067169</v>
      </c>
      <c r="BC117" s="322">
        <f t="shared" si="3"/>
        <v>104.42632634982411</v>
      </c>
      <c r="BD117" s="322">
        <f t="shared" si="3"/>
        <v>108.98153105979836</v>
      </c>
      <c r="BE117" s="322">
        <f t="shared" si="3"/>
        <v>101.42973481748241</v>
      </c>
      <c r="BF117" s="322">
        <f t="shared" si="3"/>
        <v>46.031287742897753</v>
      </c>
      <c r="BG117" s="322">
        <f t="shared" si="3"/>
        <v>0</v>
      </c>
      <c r="BH117" s="322">
        <f t="shared" si="3"/>
        <v>46.387997230745121</v>
      </c>
      <c r="BI117" s="322">
        <f t="shared" si="3"/>
        <v>75.486105387273852</v>
      </c>
      <c r="BJ117" s="322">
        <f t="shared" si="3"/>
        <v>76.946131007530539</v>
      </c>
      <c r="BK117" s="322">
        <f t="shared" si="3"/>
        <v>81.010302608162178</v>
      </c>
      <c r="BL117" s="322">
        <f t="shared" si="3"/>
        <v>54.850936075563972</v>
      </c>
      <c r="BM117" s="322">
        <f t="shared" si="3"/>
        <v>106.31477545314048</v>
      </c>
      <c r="BN117" s="322">
        <f t="shared" si="3"/>
        <v>99.122056479347265</v>
      </c>
      <c r="BO117" s="322">
        <f t="shared" si="3"/>
        <v>80.595283432474716</v>
      </c>
      <c r="BP117" s="322">
        <f t="shared" si="3"/>
        <v>0</v>
      </c>
      <c r="BQ117" s="322">
        <f t="shared" si="3"/>
        <v>0</v>
      </c>
      <c r="BR117" s="322">
        <f t="shared" si="3"/>
        <v>0</v>
      </c>
      <c r="BS117" s="322">
        <f t="shared" si="3"/>
        <v>0</v>
      </c>
      <c r="BT117" s="322">
        <f t="shared" si="3"/>
        <v>0</v>
      </c>
      <c r="BU117" s="322">
        <f t="shared" si="3"/>
        <v>0</v>
      </c>
      <c r="BW117" s="322" t="s">
        <v>19</v>
      </c>
      <c r="BX117" s="322">
        <f>SUM(BX14:BX17)/4</f>
        <v>83.983107954724801</v>
      </c>
      <c r="BY117" s="322">
        <f t="shared" ref="BY117:DF117" si="4">SUM(BY14:BY17)/4</f>
        <v>83.339362258353717</v>
      </c>
      <c r="BZ117" s="322">
        <f t="shared" si="4"/>
        <v>85.896157994878166</v>
      </c>
      <c r="CA117" s="322">
        <f t="shared" si="4"/>
        <v>82.790946066112554</v>
      </c>
      <c r="CB117" s="322">
        <f t="shared" si="4"/>
        <v>83.772500852103292</v>
      </c>
      <c r="CC117" s="322">
        <f t="shared" si="4"/>
        <v>80.101590345040279</v>
      </c>
      <c r="CD117" s="322">
        <f t="shared" si="4"/>
        <v>85.580916182583493</v>
      </c>
      <c r="CE117" s="322">
        <f t="shared" si="4"/>
        <v>93.196715312499876</v>
      </c>
      <c r="CF117" s="322">
        <f t="shared" si="4"/>
        <v>80.293553112889199</v>
      </c>
      <c r="CG117" s="322">
        <f t="shared" si="4"/>
        <v>0</v>
      </c>
      <c r="CH117" s="322">
        <f t="shared" si="4"/>
        <v>87.291715625951184</v>
      </c>
      <c r="CI117" s="322">
        <f t="shared" si="4"/>
        <v>83.945838596253097</v>
      </c>
      <c r="CJ117" s="322">
        <f t="shared" si="4"/>
        <v>90.128995091197126</v>
      </c>
      <c r="CK117" s="322">
        <f t="shared" si="4"/>
        <v>100.39430582590994</v>
      </c>
      <c r="CL117" s="322">
        <f t="shared" si="4"/>
        <v>93.13640188455858</v>
      </c>
      <c r="CM117" s="322">
        <f t="shared" si="4"/>
        <v>120.85200041534387</v>
      </c>
      <c r="CN117" s="322">
        <f t="shared" si="4"/>
        <v>83.575116489527261</v>
      </c>
      <c r="CO117" s="322">
        <f t="shared" si="4"/>
        <v>83.575116489527261</v>
      </c>
      <c r="CP117" s="322">
        <f t="shared" si="4"/>
        <v>0</v>
      </c>
      <c r="CQ117" s="322">
        <f t="shared" si="4"/>
        <v>44.738243879714936</v>
      </c>
      <c r="CR117" s="322">
        <f t="shared" si="4"/>
        <v>44.738243879714936</v>
      </c>
      <c r="CS117" s="322">
        <f t="shared" si="4"/>
        <v>0</v>
      </c>
      <c r="CT117" s="322">
        <f t="shared" si="4"/>
        <v>0</v>
      </c>
      <c r="CU117" s="322">
        <f t="shared" si="4"/>
        <v>63.347951078220419</v>
      </c>
      <c r="CV117" s="322">
        <f t="shared" si="4"/>
        <v>96.1757210498766</v>
      </c>
      <c r="CW117" s="322">
        <f t="shared" si="4"/>
        <v>91.422263591936584</v>
      </c>
      <c r="CX117" s="322">
        <f t="shared" si="4"/>
        <v>0</v>
      </c>
      <c r="CY117" s="322">
        <f t="shared" si="4"/>
        <v>107.3248767118987</v>
      </c>
      <c r="CZ117" s="322">
        <f t="shared" si="4"/>
        <v>50.963847746733578</v>
      </c>
      <c r="DA117" s="322">
        <f t="shared" si="4"/>
        <v>104.66763092887692</v>
      </c>
      <c r="DB117" s="322">
        <f t="shared" si="4"/>
        <v>105.94625173098169</v>
      </c>
      <c r="DC117" s="322">
        <f t="shared" si="4"/>
        <v>99.889267472876483</v>
      </c>
      <c r="DD117" s="322">
        <f t="shared" si="4"/>
        <v>107.18859250821939</v>
      </c>
      <c r="DE117" s="322">
        <f t="shared" si="4"/>
        <v>107.07774701441038</v>
      </c>
      <c r="DF117" s="322">
        <f t="shared" si="4"/>
        <v>95.531656403921602</v>
      </c>
    </row>
    <row r="118" spans="1:111" x14ac:dyDescent="0.2">
      <c r="A118" t="s">
        <v>20</v>
      </c>
      <c r="B118" s="322">
        <f t="shared" ref="B118:AE118" si="5">SUM(B18:B21)/4</f>
        <v>82.045228833392059</v>
      </c>
      <c r="C118" s="322">
        <f t="shared" si="5"/>
        <v>84.949511709161584</v>
      </c>
      <c r="D118" s="322">
        <f t="shared" si="5"/>
        <v>85.088487371399424</v>
      </c>
      <c r="E118" s="322">
        <f t="shared" si="5"/>
        <v>81.389370760804809</v>
      </c>
      <c r="F118" s="322">
        <f t="shared" si="5"/>
        <v>85.39932779774729</v>
      </c>
      <c r="G118" s="322">
        <f t="shared" si="5"/>
        <v>87.56527968980582</v>
      </c>
      <c r="H118" s="322">
        <f t="shared" si="5"/>
        <v>86.06484374219437</v>
      </c>
      <c r="I118" s="322">
        <f t="shared" si="5"/>
        <v>90.453919025425336</v>
      </c>
      <c r="J118" s="322">
        <f t="shared" si="5"/>
        <v>85.515542021456682</v>
      </c>
      <c r="K118" s="322">
        <f t="shared" si="5"/>
        <v>102.96992427818532</v>
      </c>
      <c r="L118" s="322">
        <f t="shared" si="5"/>
        <v>90.844416160673447</v>
      </c>
      <c r="M118" s="322">
        <f t="shared" si="5"/>
        <v>84.690214638025012</v>
      </c>
      <c r="N118" s="322">
        <f t="shared" si="5"/>
        <v>96.575329794159458</v>
      </c>
      <c r="O118" s="322">
        <f t="shared" si="5"/>
        <v>99.592102239619791</v>
      </c>
      <c r="P118" s="322">
        <f t="shared" si="5"/>
        <v>94.241953658697383</v>
      </c>
      <c r="Q118" s="322">
        <f t="shared" si="5"/>
        <v>112.62248692945991</v>
      </c>
      <c r="R118" s="322">
        <f t="shared" si="5"/>
        <v>95.429044200306294</v>
      </c>
      <c r="S118" s="322">
        <f t="shared" si="5"/>
        <v>92.571528495825788</v>
      </c>
      <c r="T118" s="322">
        <f t="shared" si="5"/>
        <v>102.13490118913725</v>
      </c>
      <c r="U118" s="322">
        <f t="shared" si="5"/>
        <v>47.833947028725916</v>
      </c>
      <c r="V118" s="322">
        <f t="shared" si="5"/>
        <v>46.879094023031094</v>
      </c>
      <c r="W118" s="322">
        <f t="shared" si="5"/>
        <v>49.136852601938976</v>
      </c>
      <c r="X118" s="322">
        <f t="shared" si="5"/>
        <v>83.072617655714083</v>
      </c>
      <c r="Y118" s="322">
        <f t="shared" si="5"/>
        <v>71.645681449223304</v>
      </c>
      <c r="Z118" s="322">
        <f t="shared" si="5"/>
        <v>86.719810321820447</v>
      </c>
      <c r="AA118" s="322">
        <f t="shared" si="5"/>
        <v>67.972463662186328</v>
      </c>
      <c r="AB118" s="322">
        <f t="shared" si="5"/>
        <v>105.22414658239539</v>
      </c>
      <c r="AC118" s="322">
        <f t="shared" si="5"/>
        <v>102.46754228777863</v>
      </c>
      <c r="AD118" s="322">
        <f t="shared" si="5"/>
        <v>63.757312452544809</v>
      </c>
      <c r="AE118" s="322">
        <f t="shared" si="5"/>
        <v>106.96939689970158</v>
      </c>
      <c r="AF118" s="322">
        <v>98.304386825903592</v>
      </c>
      <c r="AG118" s="322">
        <v>100.12869676434219</v>
      </c>
      <c r="AH118" s="322">
        <v>99.452942167919574</v>
      </c>
      <c r="AI118" s="322">
        <v>99.135601585655905</v>
      </c>
      <c r="AJ118" s="322">
        <v>102.80167848574656</v>
      </c>
      <c r="AL118" t="s">
        <v>20</v>
      </c>
      <c r="AM118" s="322">
        <f t="shared" ref="AM118:BO118" si="6">SUM(AM18:AM21)/4</f>
        <v>74.959881383987209</v>
      </c>
      <c r="AN118" s="322">
        <f t="shared" si="6"/>
        <v>89.387467681059775</v>
      </c>
      <c r="AO118" s="322">
        <f t="shared" si="6"/>
        <v>89.061514032681785</v>
      </c>
      <c r="AP118" s="322">
        <f t="shared" si="6"/>
        <v>0</v>
      </c>
      <c r="AQ118" s="322">
        <f t="shared" si="6"/>
        <v>87.253699557034338</v>
      </c>
      <c r="AR118" s="322">
        <f t="shared" si="6"/>
        <v>97.996816690476265</v>
      </c>
      <c r="AS118" s="322">
        <f t="shared" si="6"/>
        <v>0</v>
      </c>
      <c r="AT118" s="322">
        <f t="shared" si="6"/>
        <v>0</v>
      </c>
      <c r="AU118" s="322">
        <f t="shared" si="6"/>
        <v>0</v>
      </c>
      <c r="AV118" s="322">
        <f t="shared" si="6"/>
        <v>102.96992427818533</v>
      </c>
      <c r="AW118" s="322">
        <f t="shared" si="6"/>
        <v>120.13343796117206</v>
      </c>
      <c r="AX118" s="322">
        <f t="shared" si="6"/>
        <v>86.740740740740733</v>
      </c>
      <c r="AY118" s="322">
        <f t="shared" si="6"/>
        <v>195.42661966686705</v>
      </c>
      <c r="AZ118" s="322">
        <f t="shared" si="6"/>
        <v>91.857582352067169</v>
      </c>
      <c r="BA118" s="322">
        <f t="shared" si="6"/>
        <v>0</v>
      </c>
      <c r="BB118" s="322">
        <f t="shared" si="6"/>
        <v>91.857582352067169</v>
      </c>
      <c r="BC118" s="322">
        <f t="shared" si="6"/>
        <v>104.81199147719396</v>
      </c>
      <c r="BD118" s="322">
        <f t="shared" si="6"/>
        <v>108.98153111377313</v>
      </c>
      <c r="BE118" s="322">
        <f t="shared" si="6"/>
        <v>102.13490118913722</v>
      </c>
      <c r="BF118" s="322">
        <f t="shared" si="6"/>
        <v>49.230047992994983</v>
      </c>
      <c r="BG118" s="322">
        <f t="shared" si="6"/>
        <v>0</v>
      </c>
      <c r="BH118" s="322">
        <f t="shared" si="6"/>
        <v>49.136852601938976</v>
      </c>
      <c r="BI118" s="322">
        <f t="shared" si="6"/>
        <v>83.072617655714083</v>
      </c>
      <c r="BJ118" s="322">
        <f t="shared" si="6"/>
        <v>80.067517849877817</v>
      </c>
      <c r="BK118" s="322">
        <f t="shared" si="6"/>
        <v>83.777233743103452</v>
      </c>
      <c r="BL118" s="322">
        <f t="shared" si="6"/>
        <v>66.124701535282838</v>
      </c>
      <c r="BM118" s="322">
        <f t="shared" si="6"/>
        <v>105.22414658239538</v>
      </c>
      <c r="BN118" s="322">
        <f t="shared" si="6"/>
        <v>99.122056479347265</v>
      </c>
      <c r="BO118" s="322">
        <f t="shared" si="6"/>
        <v>81.774042886406889</v>
      </c>
      <c r="BP118" s="322">
        <f t="shared" ref="BP118:BU126" si="7">SUM(BP15:BP18)/4</f>
        <v>0</v>
      </c>
      <c r="BQ118" s="322">
        <f t="shared" si="7"/>
        <v>0</v>
      </c>
      <c r="BR118" s="322">
        <f t="shared" si="7"/>
        <v>0</v>
      </c>
      <c r="BS118" s="322">
        <f t="shared" si="7"/>
        <v>0</v>
      </c>
      <c r="BT118" s="322">
        <f t="shared" si="7"/>
        <v>0</v>
      </c>
      <c r="BU118" s="322">
        <f t="shared" si="7"/>
        <v>0</v>
      </c>
      <c r="BW118" t="s">
        <v>20</v>
      </c>
      <c r="BX118" s="322">
        <f t="shared" ref="BX118:DA118" si="8">SUM(BX18:BX21)/4</f>
        <v>84.97484959887764</v>
      </c>
      <c r="BY118" s="322">
        <f t="shared" si="8"/>
        <v>83.964035776128554</v>
      </c>
      <c r="BZ118" s="322">
        <f t="shared" si="8"/>
        <v>83.848604020994088</v>
      </c>
      <c r="CA118" s="322">
        <f t="shared" si="8"/>
        <v>81.389370760804823</v>
      </c>
      <c r="CB118" s="322">
        <f t="shared" si="8"/>
        <v>85.432951552793952</v>
      </c>
      <c r="CC118" s="322">
        <f t="shared" si="8"/>
        <v>81.153334295797478</v>
      </c>
      <c r="CD118" s="322">
        <f t="shared" si="8"/>
        <v>86.06484374219437</v>
      </c>
      <c r="CE118" s="322">
        <f t="shared" si="8"/>
        <v>90.453919025425336</v>
      </c>
      <c r="CF118" s="322">
        <f t="shared" si="8"/>
        <v>85.515542021456696</v>
      </c>
      <c r="CG118" s="322">
        <f t="shared" si="8"/>
        <v>0</v>
      </c>
      <c r="CH118" s="322">
        <f t="shared" si="8"/>
        <v>88.953090423246834</v>
      </c>
      <c r="CI118" s="322">
        <f t="shared" si="8"/>
        <v>84.427743833594363</v>
      </c>
      <c r="CJ118" s="322">
        <f t="shared" si="8"/>
        <v>92.747726086288409</v>
      </c>
      <c r="CK118" s="322">
        <f t="shared" si="8"/>
        <v>99.949815111524373</v>
      </c>
      <c r="CL118" s="322">
        <f t="shared" si="8"/>
        <v>94.241953658697383</v>
      </c>
      <c r="CM118" s="322">
        <f t="shared" si="8"/>
        <v>116.01252165630875</v>
      </c>
      <c r="CN118" s="322">
        <f t="shared" si="8"/>
        <v>85.197177400053732</v>
      </c>
      <c r="CO118" s="322">
        <f t="shared" si="8"/>
        <v>85.197177400053732</v>
      </c>
      <c r="CP118" s="322">
        <f t="shared" si="8"/>
        <v>0</v>
      </c>
      <c r="CQ118" s="322">
        <f t="shared" si="8"/>
        <v>46.879094023031101</v>
      </c>
      <c r="CR118" s="322">
        <f t="shared" si="8"/>
        <v>46.879094023031101</v>
      </c>
      <c r="CS118" s="322">
        <f t="shared" si="8"/>
        <v>0</v>
      </c>
      <c r="CT118" s="322">
        <f t="shared" si="8"/>
        <v>0</v>
      </c>
      <c r="CU118" s="322">
        <f t="shared" si="8"/>
        <v>63.174006336349791</v>
      </c>
      <c r="CV118" s="322">
        <f t="shared" si="8"/>
        <v>91.233095783050899</v>
      </c>
      <c r="CW118" s="322">
        <f t="shared" si="8"/>
        <v>84.495029294343595</v>
      </c>
      <c r="CX118" s="322">
        <f t="shared" si="8"/>
        <v>0</v>
      </c>
      <c r="CY118" s="322">
        <f t="shared" si="8"/>
        <v>107.34027489998194</v>
      </c>
      <c r="CZ118" s="322">
        <f t="shared" si="8"/>
        <v>51.709496585189768</v>
      </c>
      <c r="DA118" s="322">
        <f t="shared" si="8"/>
        <v>106.96939689970158</v>
      </c>
      <c r="DB118" s="322">
        <v>98.304386825903592</v>
      </c>
      <c r="DC118" s="322">
        <v>100.12869676434219</v>
      </c>
      <c r="DD118" s="322">
        <v>99.452942167919574</v>
      </c>
      <c r="DE118" s="322">
        <v>99.135601585655905</v>
      </c>
      <c r="DF118" s="322">
        <v>102.80167848574656</v>
      </c>
    </row>
    <row r="119" spans="1:111" x14ac:dyDescent="0.2">
      <c r="A119" s="322" t="s">
        <v>21</v>
      </c>
      <c r="B119" s="322">
        <f t="shared" ref="B119:AE119" si="9">SUM(B22:B25)/4</f>
        <v>83.125808672887359</v>
      </c>
      <c r="C119" s="322">
        <f t="shared" si="9"/>
        <v>84.83488135646418</v>
      </c>
      <c r="D119" s="322">
        <f t="shared" si="9"/>
        <v>81.389501708542639</v>
      </c>
      <c r="E119" s="322">
        <f t="shared" si="9"/>
        <v>79.970808816605256</v>
      </c>
      <c r="F119" s="322">
        <f t="shared" si="9"/>
        <v>88.44157890733716</v>
      </c>
      <c r="G119" s="322">
        <f t="shared" si="9"/>
        <v>89.155627275996693</v>
      </c>
      <c r="H119" s="322">
        <f t="shared" si="9"/>
        <v>85.438513494070932</v>
      </c>
      <c r="I119" s="322">
        <f t="shared" si="9"/>
        <v>90.976733561497667</v>
      </c>
      <c r="J119" s="322">
        <f t="shared" si="9"/>
        <v>86.995290093605036</v>
      </c>
      <c r="K119" s="322">
        <f t="shared" si="9"/>
        <v>103.21776316498482</v>
      </c>
      <c r="L119" s="322">
        <f t="shared" si="9"/>
        <v>93.540627723730168</v>
      </c>
      <c r="M119" s="322">
        <f t="shared" si="9"/>
        <v>84.843946252782331</v>
      </c>
      <c r="N119" s="322">
        <f t="shared" si="9"/>
        <v>101.62140930599703</v>
      </c>
      <c r="O119" s="322">
        <f t="shared" si="9"/>
        <v>96.863198294162785</v>
      </c>
      <c r="P119" s="322">
        <f t="shared" si="9"/>
        <v>94.550158948483016</v>
      </c>
      <c r="Q119" s="322">
        <f t="shared" si="9"/>
        <v>102.50836449857728</v>
      </c>
      <c r="R119" s="322">
        <f t="shared" si="9"/>
        <v>94.293570870212321</v>
      </c>
      <c r="S119" s="322">
        <f t="shared" si="9"/>
        <v>90.561741916058409</v>
      </c>
      <c r="T119" s="322">
        <f t="shared" si="9"/>
        <v>103.08917238212712</v>
      </c>
      <c r="U119" s="322">
        <f t="shared" si="9"/>
        <v>50.172837723431329</v>
      </c>
      <c r="V119" s="322">
        <f t="shared" si="9"/>
        <v>51.213410184078249</v>
      </c>
      <c r="W119" s="322">
        <f t="shared" si="9"/>
        <v>49.944485884656125</v>
      </c>
      <c r="X119" s="322">
        <f t="shared" si="9"/>
        <v>90.63446015925247</v>
      </c>
      <c r="Y119" s="322">
        <f t="shared" si="9"/>
        <v>77.376067384945515</v>
      </c>
      <c r="Z119" s="322">
        <f t="shared" si="9"/>
        <v>90.148232469043521</v>
      </c>
      <c r="AA119" s="322">
        <f t="shared" si="9"/>
        <v>93.186897482466833</v>
      </c>
      <c r="AB119" s="322">
        <f t="shared" si="9"/>
        <v>104.19834437995038</v>
      </c>
      <c r="AC119" s="322">
        <f t="shared" si="9"/>
        <v>103.01629035214168</v>
      </c>
      <c r="AD119" s="322">
        <f t="shared" si="9"/>
        <v>66.543234880677716</v>
      </c>
      <c r="AE119" s="322">
        <f t="shared" si="9"/>
        <v>104.48256145379823</v>
      </c>
      <c r="AF119" s="322">
        <v>96.987289200063429</v>
      </c>
      <c r="AG119" s="322">
        <v>102.58963704669071</v>
      </c>
      <c r="AH119" s="322">
        <v>101.24139761508953</v>
      </c>
      <c r="AI119" s="322">
        <v>95.850303855935408</v>
      </c>
      <c r="AJ119" s="322">
        <v>105.08592151491685</v>
      </c>
      <c r="AL119" s="322" t="s">
        <v>21</v>
      </c>
      <c r="AM119" s="322">
        <f t="shared" ref="AM119:BO119" si="10">SUM(AM22:AM25)/4</f>
        <v>79.008214931976198</v>
      </c>
      <c r="AN119" s="322">
        <f t="shared" si="10"/>
        <v>91.638226269684338</v>
      </c>
      <c r="AO119" s="322">
        <f t="shared" si="10"/>
        <v>90.583101968845043</v>
      </c>
      <c r="AP119" s="322">
        <f t="shared" si="10"/>
        <v>0</v>
      </c>
      <c r="AQ119" s="322">
        <f t="shared" si="10"/>
        <v>91.350435837711998</v>
      </c>
      <c r="AR119" s="322">
        <f t="shared" si="10"/>
        <v>94.566947499553407</v>
      </c>
      <c r="AS119" s="322">
        <f t="shared" si="10"/>
        <v>0</v>
      </c>
      <c r="AT119" s="322">
        <f t="shared" si="10"/>
        <v>0</v>
      </c>
      <c r="AU119" s="322">
        <f t="shared" si="10"/>
        <v>0</v>
      </c>
      <c r="AV119" s="322">
        <f t="shared" si="10"/>
        <v>103.21776316498482</v>
      </c>
      <c r="AW119" s="322">
        <f t="shared" si="10"/>
        <v>133.98527278109029</v>
      </c>
      <c r="AX119" s="322">
        <f t="shared" si="10"/>
        <v>87.388888888888886</v>
      </c>
      <c r="AY119" s="322">
        <f t="shared" si="10"/>
        <v>235.7850232976003</v>
      </c>
      <c r="AZ119" s="322">
        <f t="shared" si="10"/>
        <v>92.932725197118543</v>
      </c>
      <c r="BA119" s="322">
        <f t="shared" si="10"/>
        <v>0</v>
      </c>
      <c r="BB119" s="322">
        <f t="shared" si="10"/>
        <v>92.932725197118543</v>
      </c>
      <c r="BC119" s="322">
        <f t="shared" si="10"/>
        <v>105.67485742785755</v>
      </c>
      <c r="BD119" s="322">
        <f t="shared" si="10"/>
        <v>109.75324082732755</v>
      </c>
      <c r="BE119" s="322">
        <f t="shared" si="10"/>
        <v>103.08917238212709</v>
      </c>
      <c r="BF119" s="322">
        <f t="shared" si="10"/>
        <v>50.914921406432534</v>
      </c>
      <c r="BG119" s="322">
        <f t="shared" si="10"/>
        <v>0</v>
      </c>
      <c r="BH119" s="322">
        <f t="shared" si="10"/>
        <v>49.944485884656132</v>
      </c>
      <c r="BI119" s="322">
        <f t="shared" si="10"/>
        <v>90.63446015925247</v>
      </c>
      <c r="BJ119" s="322">
        <f t="shared" si="10"/>
        <v>87.942427727265596</v>
      </c>
      <c r="BK119" s="322">
        <f t="shared" si="10"/>
        <v>89.089877410538435</v>
      </c>
      <c r="BL119" s="322">
        <f t="shared" si="10"/>
        <v>94.141960410297656</v>
      </c>
      <c r="BM119" s="322">
        <f t="shared" si="10"/>
        <v>104.19834437995038</v>
      </c>
      <c r="BN119" s="322">
        <f t="shared" si="10"/>
        <v>99.999999998664521</v>
      </c>
      <c r="BO119" s="322">
        <f t="shared" si="10"/>
        <v>83.563866430775562</v>
      </c>
      <c r="BP119" s="322">
        <f t="shared" si="7"/>
        <v>0</v>
      </c>
      <c r="BQ119" s="322">
        <f t="shared" si="7"/>
        <v>0</v>
      </c>
      <c r="BR119" s="322">
        <f t="shared" si="7"/>
        <v>0</v>
      </c>
      <c r="BS119" s="322">
        <f t="shared" si="7"/>
        <v>0</v>
      </c>
      <c r="BT119" s="322">
        <f t="shared" si="7"/>
        <v>0</v>
      </c>
      <c r="BU119" s="322">
        <f t="shared" si="7"/>
        <v>0</v>
      </c>
      <c r="BW119" s="322" t="s">
        <v>21</v>
      </c>
      <c r="BX119" s="322">
        <f t="shared" ref="BX119:DA119" si="11">SUM(BX22:BX25)/4</f>
        <v>84.805070706781123</v>
      </c>
      <c r="BY119" s="322">
        <f t="shared" si="11"/>
        <v>83.234092272211143</v>
      </c>
      <c r="BZ119" s="322">
        <f t="shared" si="11"/>
        <v>77.712791552923036</v>
      </c>
      <c r="CA119" s="322">
        <f t="shared" si="11"/>
        <v>79.970808816605256</v>
      </c>
      <c r="CB119" s="322">
        <f t="shared" si="11"/>
        <v>87.862255479217794</v>
      </c>
      <c r="CC119" s="322">
        <f t="shared" si="11"/>
        <v>85.923957682146664</v>
      </c>
      <c r="CD119" s="322">
        <f t="shared" si="11"/>
        <v>85.438513494070932</v>
      </c>
      <c r="CE119" s="322">
        <f t="shared" si="11"/>
        <v>90.976733561497667</v>
      </c>
      <c r="CF119" s="322">
        <f t="shared" si="11"/>
        <v>86.99529009360505</v>
      </c>
      <c r="CG119" s="322">
        <f t="shared" si="11"/>
        <v>0</v>
      </c>
      <c r="CH119" s="322">
        <f t="shared" si="11"/>
        <v>91.041422642303658</v>
      </c>
      <c r="CI119" s="322">
        <f t="shared" si="11"/>
        <v>84.516603940734257</v>
      </c>
      <c r="CJ119" s="322">
        <f t="shared" si="11"/>
        <v>96.47288356873338</v>
      </c>
      <c r="CK119" s="322">
        <f t="shared" si="11"/>
        <v>97.061135067296931</v>
      </c>
      <c r="CL119" s="322">
        <f t="shared" si="11"/>
        <v>94.550158948483016</v>
      </c>
      <c r="CM119" s="322">
        <f t="shared" si="11"/>
        <v>104.13110300654978</v>
      </c>
      <c r="CN119" s="322">
        <f t="shared" si="11"/>
        <v>81.882034048212148</v>
      </c>
      <c r="CO119" s="322">
        <f t="shared" si="11"/>
        <v>81.882034048212148</v>
      </c>
      <c r="CP119" s="322">
        <f t="shared" si="11"/>
        <v>0</v>
      </c>
      <c r="CQ119" s="322">
        <f t="shared" si="11"/>
        <v>51.213410184078249</v>
      </c>
      <c r="CR119" s="322">
        <f t="shared" si="11"/>
        <v>51.213410184078249</v>
      </c>
      <c r="CS119" s="322">
        <f t="shared" si="11"/>
        <v>0</v>
      </c>
      <c r="CT119" s="322">
        <f t="shared" si="11"/>
        <v>0</v>
      </c>
      <c r="CU119" s="322">
        <f t="shared" si="11"/>
        <v>66.090800694723086</v>
      </c>
      <c r="CV119" s="322">
        <f t="shared" si="11"/>
        <v>92.393098854807988</v>
      </c>
      <c r="CW119" s="322">
        <f t="shared" si="11"/>
        <v>88.811710434954293</v>
      </c>
      <c r="CX119" s="322">
        <f t="shared" si="11"/>
        <v>0</v>
      </c>
      <c r="CY119" s="322">
        <f t="shared" si="11"/>
        <v>107.38562865580349</v>
      </c>
      <c r="CZ119" s="322">
        <f t="shared" si="11"/>
        <v>55.184736023453148</v>
      </c>
      <c r="DA119" s="322">
        <f t="shared" si="11"/>
        <v>104.48256145379823</v>
      </c>
      <c r="DB119" s="322">
        <v>96.987289200063429</v>
      </c>
      <c r="DC119" s="322">
        <v>102.58963704669071</v>
      </c>
      <c r="DD119" s="322">
        <v>101.24139761508953</v>
      </c>
      <c r="DE119" s="322">
        <v>95.850303855935408</v>
      </c>
      <c r="DF119" s="322">
        <v>105.08592151491685</v>
      </c>
    </row>
    <row r="120" spans="1:111" x14ac:dyDescent="0.2">
      <c r="A120" t="s">
        <v>22</v>
      </c>
      <c r="B120" s="323">
        <f t="shared" ref="B120:AE120" si="12">SUM(B26:B29)/4</f>
        <v>82.99329845927744</v>
      </c>
      <c r="C120" s="323">
        <f t="shared" si="12"/>
        <v>85.240765876116257</v>
      </c>
      <c r="D120" s="323">
        <f t="shared" si="12"/>
        <v>80.488298722400813</v>
      </c>
      <c r="E120" s="323">
        <f t="shared" si="12"/>
        <v>82.878384229143109</v>
      </c>
      <c r="F120" s="323">
        <f t="shared" si="12"/>
        <v>88.628686186627519</v>
      </c>
      <c r="G120" s="323">
        <f t="shared" si="12"/>
        <v>87.795890495123274</v>
      </c>
      <c r="H120" s="323">
        <f t="shared" si="12"/>
        <v>82.529742589113667</v>
      </c>
      <c r="I120" s="323">
        <f t="shared" si="12"/>
        <v>91.652230060700631</v>
      </c>
      <c r="J120" s="323">
        <f t="shared" si="12"/>
        <v>87.457748788628891</v>
      </c>
      <c r="K120" s="323">
        <f t="shared" si="12"/>
        <v>102.97164220488033</v>
      </c>
      <c r="L120" s="323">
        <f t="shared" si="12"/>
        <v>89.542471414840477</v>
      </c>
      <c r="M120" s="323">
        <f t="shared" si="12"/>
        <v>83.235649921062461</v>
      </c>
      <c r="N120" s="323">
        <f t="shared" si="12"/>
        <v>95.316854759985475</v>
      </c>
      <c r="O120" s="323">
        <f t="shared" si="12"/>
        <v>96.222412789994962</v>
      </c>
      <c r="P120" s="323">
        <f t="shared" si="12"/>
        <v>94.522071216887085</v>
      </c>
      <c r="Q120" s="323">
        <f t="shared" si="12"/>
        <v>100.42199170204236</v>
      </c>
      <c r="R120" s="323">
        <f t="shared" si="12"/>
        <v>93.655391000975513</v>
      </c>
      <c r="S120" s="323">
        <f t="shared" si="12"/>
        <v>89.788337272081748</v>
      </c>
      <c r="T120" s="323">
        <f t="shared" si="12"/>
        <v>102.71225896275391</v>
      </c>
      <c r="U120" s="323">
        <f t="shared" si="12"/>
        <v>52.092618346811342</v>
      </c>
      <c r="V120" s="323">
        <f t="shared" si="12"/>
        <v>54.237623108988267</v>
      </c>
      <c r="W120" s="323">
        <f t="shared" si="12"/>
        <v>51.835139991471472</v>
      </c>
      <c r="X120" s="323">
        <f t="shared" si="12"/>
        <v>90.176948155617865</v>
      </c>
      <c r="Y120" s="323">
        <f t="shared" si="12"/>
        <v>78.644139763890877</v>
      </c>
      <c r="Z120" s="323">
        <f t="shared" si="12"/>
        <v>94.060961697867015</v>
      </c>
      <c r="AA120" s="323">
        <f t="shared" si="12"/>
        <v>93.539609012888604</v>
      </c>
      <c r="AB120" s="323">
        <f t="shared" si="12"/>
        <v>95.564480747457708</v>
      </c>
      <c r="AC120" s="323">
        <f t="shared" si="12"/>
        <v>102.75095414407734</v>
      </c>
      <c r="AD120" s="323">
        <f t="shared" si="12"/>
        <v>68.526369764380988</v>
      </c>
      <c r="AE120" s="323">
        <f t="shared" si="12"/>
        <v>100.70342778006751</v>
      </c>
      <c r="AF120" s="323">
        <v>100.75408352090257</v>
      </c>
      <c r="AG120" s="323">
        <v>100.4755480611376</v>
      </c>
      <c r="AH120" s="323">
        <v>102.97630887473048</v>
      </c>
      <c r="AI120" s="323">
        <v>91.827801650022195</v>
      </c>
      <c r="AJ120" s="323">
        <v>108.44285686311461</v>
      </c>
      <c r="AK120" s="8"/>
      <c r="AL120" t="s">
        <v>22</v>
      </c>
      <c r="AM120" s="323">
        <f t="shared" ref="AM120:BO120" si="13">SUM(AM26:AM29)/4</f>
        <v>79.345743267424567</v>
      </c>
      <c r="AN120" s="323">
        <f t="shared" si="13"/>
        <v>91.464647805597252</v>
      </c>
      <c r="AO120" s="323">
        <f t="shared" si="13"/>
        <v>91.800044025121821</v>
      </c>
      <c r="AP120" s="323">
        <f t="shared" si="13"/>
        <v>0</v>
      </c>
      <c r="AQ120" s="323">
        <f t="shared" si="13"/>
        <v>90.522315204225208</v>
      </c>
      <c r="AR120" s="323">
        <f t="shared" si="13"/>
        <v>91.432315899260658</v>
      </c>
      <c r="AS120" s="323">
        <f t="shared" si="13"/>
        <v>0</v>
      </c>
      <c r="AT120" s="323">
        <f t="shared" si="13"/>
        <v>0</v>
      </c>
      <c r="AU120" s="323">
        <f t="shared" si="13"/>
        <v>0</v>
      </c>
      <c r="AV120" s="323">
        <f t="shared" si="13"/>
        <v>102.97164220488031</v>
      </c>
      <c r="AW120" s="323">
        <f t="shared" si="13"/>
        <v>115.5714106553143</v>
      </c>
      <c r="AX120" s="323">
        <f t="shared" si="13"/>
        <v>88.888888888888886</v>
      </c>
      <c r="AY120" s="323">
        <f t="shared" si="13"/>
        <v>166.01123048052412</v>
      </c>
      <c r="AZ120" s="323">
        <f t="shared" si="13"/>
        <v>93.0930803089515</v>
      </c>
      <c r="BA120" s="323">
        <f t="shared" si="13"/>
        <v>0</v>
      </c>
      <c r="BB120" s="323">
        <f t="shared" si="13"/>
        <v>93.0930803089515</v>
      </c>
      <c r="BC120" s="323">
        <f t="shared" si="13"/>
        <v>105.40380645703006</v>
      </c>
      <c r="BD120" s="323">
        <f t="shared" si="13"/>
        <v>109.63607306873408</v>
      </c>
      <c r="BE120" s="323">
        <f t="shared" si="13"/>
        <v>102.71225896275388</v>
      </c>
      <c r="BF120" s="323">
        <f t="shared" si="13"/>
        <v>52.182667946059553</v>
      </c>
      <c r="BG120" s="323">
        <f t="shared" si="13"/>
        <v>0</v>
      </c>
      <c r="BH120" s="323">
        <f t="shared" si="13"/>
        <v>51.835139991471472</v>
      </c>
      <c r="BI120" s="323">
        <f t="shared" si="13"/>
        <v>90.176948155617865</v>
      </c>
      <c r="BJ120" s="323">
        <f t="shared" si="13"/>
        <v>87.625052190057062</v>
      </c>
      <c r="BK120" s="323">
        <f t="shared" si="13"/>
        <v>92.884892324958983</v>
      </c>
      <c r="BL120" s="323">
        <f t="shared" si="13"/>
        <v>92.827003685682641</v>
      </c>
      <c r="BM120" s="323">
        <f t="shared" si="13"/>
        <v>95.564480747457708</v>
      </c>
      <c r="BN120" s="323">
        <f t="shared" si="13"/>
        <v>99.999999998664521</v>
      </c>
      <c r="BO120" s="323">
        <f t="shared" si="13"/>
        <v>83.588606579888619</v>
      </c>
      <c r="BP120" s="322">
        <f t="shared" si="7"/>
        <v>0</v>
      </c>
      <c r="BQ120" s="322">
        <f t="shared" si="7"/>
        <v>0</v>
      </c>
      <c r="BR120" s="322">
        <f t="shared" si="7"/>
        <v>0</v>
      </c>
      <c r="BS120" s="322">
        <f t="shared" si="7"/>
        <v>0</v>
      </c>
      <c r="BT120" s="322">
        <f t="shared" si="7"/>
        <v>0</v>
      </c>
      <c r="BU120" s="322">
        <f t="shared" si="7"/>
        <v>0</v>
      </c>
      <c r="BV120" s="8"/>
      <c r="BW120" t="s">
        <v>22</v>
      </c>
      <c r="BX120" s="323">
        <f t="shared" ref="BX120:DA120" si="14">SUM(BX26:BX29)/4</f>
        <v>84.476066478438213</v>
      </c>
      <c r="BY120" s="323">
        <f t="shared" si="14"/>
        <v>83.744613372249773</v>
      </c>
      <c r="BZ120" s="323">
        <f t="shared" si="14"/>
        <v>75.789269590733028</v>
      </c>
      <c r="CA120" s="323">
        <f t="shared" si="14"/>
        <v>82.878384229143109</v>
      </c>
      <c r="CB120" s="323">
        <f t="shared" si="14"/>
        <v>88.531286446060491</v>
      </c>
      <c r="CC120" s="323">
        <f t="shared" si="14"/>
        <v>85.621352389967967</v>
      </c>
      <c r="CD120" s="323">
        <f t="shared" si="14"/>
        <v>82.529742589113667</v>
      </c>
      <c r="CE120" s="323">
        <f t="shared" si="14"/>
        <v>91.652230060700631</v>
      </c>
      <c r="CF120" s="323">
        <f t="shared" si="14"/>
        <v>87.457748788628891</v>
      </c>
      <c r="CG120" s="323">
        <f t="shared" si="14"/>
        <v>0</v>
      </c>
      <c r="CH120" s="323">
        <f t="shared" si="14"/>
        <v>87.90189419568911</v>
      </c>
      <c r="CI120" s="323">
        <f t="shared" si="14"/>
        <v>82.508430130743676</v>
      </c>
      <c r="CJ120" s="323">
        <f t="shared" si="14"/>
        <v>92.4322064627072</v>
      </c>
      <c r="CK120" s="323">
        <f t="shared" si="14"/>
        <v>96.385565058036732</v>
      </c>
      <c r="CL120" s="323">
        <f t="shared" si="14"/>
        <v>94.522071216887085</v>
      </c>
      <c r="CM120" s="323">
        <f t="shared" si="14"/>
        <v>101.66482981590781</v>
      </c>
      <c r="CN120" s="323">
        <f t="shared" si="14"/>
        <v>80.775033053242169</v>
      </c>
      <c r="CO120" s="323">
        <f t="shared" si="14"/>
        <v>80.775033053242169</v>
      </c>
      <c r="CP120" s="323">
        <f t="shared" si="14"/>
        <v>0</v>
      </c>
      <c r="CQ120" s="323">
        <f t="shared" si="14"/>
        <v>54.237623108988267</v>
      </c>
      <c r="CR120" s="323">
        <f t="shared" si="14"/>
        <v>54.237623108988267</v>
      </c>
      <c r="CS120" s="323">
        <f t="shared" si="14"/>
        <v>0</v>
      </c>
      <c r="CT120" s="323">
        <f t="shared" si="14"/>
        <v>0</v>
      </c>
      <c r="CU120" s="323">
        <f t="shared" si="14"/>
        <v>69.239459953477478</v>
      </c>
      <c r="CV120" s="323">
        <f t="shared" si="14"/>
        <v>95.996131635553496</v>
      </c>
      <c r="CW120" s="323">
        <f t="shared" si="14"/>
        <v>99.409495361965426</v>
      </c>
      <c r="CX120" s="323">
        <f t="shared" si="14"/>
        <v>0</v>
      </c>
      <c r="CY120" s="323">
        <f t="shared" si="14"/>
        <v>106.4857554716511</v>
      </c>
      <c r="CZ120" s="323">
        <f t="shared" si="14"/>
        <v>58.303399968825801</v>
      </c>
      <c r="DA120" s="323">
        <f t="shared" si="14"/>
        <v>100.7034277800675</v>
      </c>
      <c r="DB120" s="323">
        <v>100.75408352090257</v>
      </c>
      <c r="DC120" s="323">
        <v>100.4755480611376</v>
      </c>
      <c r="DD120" s="323">
        <v>102.97630887473048</v>
      </c>
      <c r="DE120" s="323">
        <v>91.827801650022195</v>
      </c>
      <c r="DF120" s="323">
        <v>108.44285686311461</v>
      </c>
      <c r="DG120" s="8"/>
    </row>
    <row r="121" spans="1:111" x14ac:dyDescent="0.2">
      <c r="A121" s="322" t="s">
        <v>23</v>
      </c>
      <c r="B121" s="323">
        <f t="shared" ref="B121:AJ121" si="15">SUM(B30:B33)/4</f>
        <v>82.790301461323978</v>
      </c>
      <c r="C121" s="323">
        <f t="shared" si="15"/>
        <v>84.31443525990241</v>
      </c>
      <c r="D121" s="323">
        <f t="shared" si="15"/>
        <v>78.684466682181693</v>
      </c>
      <c r="E121" s="323">
        <f t="shared" si="15"/>
        <v>82.324436927945783</v>
      </c>
      <c r="F121" s="323">
        <f t="shared" si="15"/>
        <v>85.235625837852538</v>
      </c>
      <c r="G121" s="323">
        <f t="shared" si="15"/>
        <v>89.078374914865094</v>
      </c>
      <c r="H121" s="323">
        <f t="shared" si="15"/>
        <v>83.225228284812687</v>
      </c>
      <c r="I121" s="323">
        <f t="shared" si="15"/>
        <v>91.498550379018312</v>
      </c>
      <c r="J121" s="323">
        <f t="shared" si="15"/>
        <v>89.301962474087546</v>
      </c>
      <c r="K121" s="323">
        <f t="shared" si="15"/>
        <v>98.897296740366698</v>
      </c>
      <c r="L121" s="323">
        <f t="shared" si="15"/>
        <v>89.018910503788362</v>
      </c>
      <c r="M121" s="323">
        <f t="shared" si="15"/>
        <v>83.620547483071874</v>
      </c>
      <c r="N121" s="323">
        <f t="shared" si="15"/>
        <v>93.864324224169664</v>
      </c>
      <c r="O121" s="323">
        <f t="shared" si="15"/>
        <v>95.936877097162181</v>
      </c>
      <c r="P121" s="323">
        <f t="shared" si="15"/>
        <v>94.458387014592134</v>
      </c>
      <c r="Q121" s="323">
        <f t="shared" si="15"/>
        <v>99.611207340843322</v>
      </c>
      <c r="R121" s="323">
        <f t="shared" si="15"/>
        <v>92.14429034042206</v>
      </c>
      <c r="S121" s="323">
        <f t="shared" si="15"/>
        <v>88.288383807149671</v>
      </c>
      <c r="T121" s="323">
        <f t="shared" si="15"/>
        <v>101.17998360954725</v>
      </c>
      <c r="U121" s="323">
        <f t="shared" si="15"/>
        <v>53.499283249145819</v>
      </c>
      <c r="V121" s="323">
        <f t="shared" si="15"/>
        <v>55.116153419973593</v>
      </c>
      <c r="W121" s="323">
        <f t="shared" si="15"/>
        <v>52.900762825096955</v>
      </c>
      <c r="X121" s="323">
        <f t="shared" si="15"/>
        <v>90.63446015925247</v>
      </c>
      <c r="Y121" s="323">
        <f t="shared" si="15"/>
        <v>79.027539448170401</v>
      </c>
      <c r="Z121" s="323">
        <f t="shared" si="15"/>
        <v>95.132451572104088</v>
      </c>
      <c r="AA121" s="323">
        <f t="shared" si="15"/>
        <v>93.770251043061279</v>
      </c>
      <c r="AB121" s="323">
        <f t="shared" si="15"/>
        <v>95.697975395534613</v>
      </c>
      <c r="AC121" s="323">
        <f t="shared" si="15"/>
        <v>102.55706913554359</v>
      </c>
      <c r="AD121" s="323">
        <f t="shared" si="15"/>
        <v>68.800910927521016</v>
      </c>
      <c r="AE121" s="323">
        <f t="shared" si="15"/>
        <v>100.92839718975509</v>
      </c>
      <c r="AF121" s="323">
        <f t="shared" si="15"/>
        <v>102.88586350774722</v>
      </c>
      <c r="AG121" s="323">
        <f t="shared" si="15"/>
        <v>99.321648632879203</v>
      </c>
      <c r="AH121" s="323">
        <f t="shared" si="15"/>
        <v>103.82136650203589</v>
      </c>
      <c r="AI121" s="323">
        <f t="shared" si="15"/>
        <v>99.355032476981535</v>
      </c>
      <c r="AJ121" s="323">
        <f t="shared" si="15"/>
        <v>95.899119067405294</v>
      </c>
      <c r="AL121" s="322" t="s">
        <v>23</v>
      </c>
      <c r="AM121" s="323">
        <f t="shared" ref="AM121:BO121" si="16">SUM(AM30:AM33)/4</f>
        <v>79.39532220060147</v>
      </c>
      <c r="AN121" s="323">
        <f t="shared" si="16"/>
        <v>89.520018738345968</v>
      </c>
      <c r="AO121" s="323">
        <f t="shared" si="16"/>
        <v>90.89646398604296</v>
      </c>
      <c r="AP121" s="323">
        <f t="shared" si="16"/>
        <v>0</v>
      </c>
      <c r="AQ121" s="323">
        <f t="shared" si="16"/>
        <v>87.443126134600448</v>
      </c>
      <c r="AR121" s="323">
        <f t="shared" si="16"/>
        <v>93.527002124324497</v>
      </c>
      <c r="AS121" s="323">
        <f t="shared" si="16"/>
        <v>0</v>
      </c>
      <c r="AT121" s="323">
        <f t="shared" si="16"/>
        <v>0</v>
      </c>
      <c r="AU121" s="323">
        <f t="shared" si="16"/>
        <v>0</v>
      </c>
      <c r="AV121" s="323">
        <f t="shared" si="16"/>
        <v>98.897296740366698</v>
      </c>
      <c r="AW121" s="323">
        <f t="shared" si="16"/>
        <v>123.61848009923665</v>
      </c>
      <c r="AX121" s="323">
        <f t="shared" si="16"/>
        <v>88.888888888888886</v>
      </c>
      <c r="AY121" s="323">
        <f t="shared" si="16"/>
        <v>236.44999308934362</v>
      </c>
      <c r="AZ121" s="323">
        <f t="shared" si="16"/>
        <v>93.57414564445034</v>
      </c>
      <c r="BA121" s="323">
        <f t="shared" si="16"/>
        <v>0</v>
      </c>
      <c r="BB121" s="323">
        <f t="shared" si="16"/>
        <v>93.57414564445034</v>
      </c>
      <c r="BC121" s="323">
        <f t="shared" si="16"/>
        <v>102.02557100409258</v>
      </c>
      <c r="BD121" s="323">
        <f t="shared" si="16"/>
        <v>103.37262556455794</v>
      </c>
      <c r="BE121" s="323">
        <f t="shared" si="16"/>
        <v>101.17998360954722</v>
      </c>
      <c r="BF121" s="323">
        <f t="shared" si="16"/>
        <v>53.633438926964786</v>
      </c>
      <c r="BG121" s="323">
        <f t="shared" si="16"/>
        <v>0</v>
      </c>
      <c r="BH121" s="323">
        <f t="shared" si="16"/>
        <v>52.900762825096962</v>
      </c>
      <c r="BI121" s="323">
        <f t="shared" si="16"/>
        <v>90.63446015925247</v>
      </c>
      <c r="BJ121" s="323">
        <f t="shared" si="16"/>
        <v>87.774929166635289</v>
      </c>
      <c r="BK121" s="323">
        <f t="shared" si="16"/>
        <v>95.559562609272135</v>
      </c>
      <c r="BL121" s="323">
        <f t="shared" si="16"/>
        <v>93.376223089084363</v>
      </c>
      <c r="BM121" s="323">
        <f t="shared" si="16"/>
        <v>95.697975395534613</v>
      </c>
      <c r="BN121" s="323">
        <f t="shared" si="16"/>
        <v>99.999999998664521</v>
      </c>
      <c r="BO121" s="323">
        <f t="shared" si="16"/>
        <v>82.821860469746198</v>
      </c>
      <c r="BP121" s="322">
        <f t="shared" si="7"/>
        <v>0</v>
      </c>
      <c r="BQ121" s="322">
        <f t="shared" si="7"/>
        <v>0</v>
      </c>
      <c r="BR121" s="322">
        <f t="shared" si="7"/>
        <v>0</v>
      </c>
      <c r="BS121" s="322">
        <f t="shared" si="7"/>
        <v>0</v>
      </c>
      <c r="BT121" s="322">
        <f t="shared" si="7"/>
        <v>0</v>
      </c>
      <c r="BU121" s="322">
        <f t="shared" si="7"/>
        <v>0</v>
      </c>
      <c r="BW121" s="322" t="s">
        <v>23</v>
      </c>
      <c r="BX121" s="323">
        <f t="shared" ref="BX121:DF121" si="17">SUM(BX30:BX33)/4</f>
        <v>84.168985306556692</v>
      </c>
      <c r="BY121" s="323">
        <f t="shared" si="17"/>
        <v>83.048986283686347</v>
      </c>
      <c r="BZ121" s="323">
        <f t="shared" si="17"/>
        <v>73.506347810252834</v>
      </c>
      <c r="CA121" s="323">
        <f t="shared" si="17"/>
        <v>82.324436927945783</v>
      </c>
      <c r="CB121" s="323">
        <f t="shared" si="17"/>
        <v>84.919152326953949</v>
      </c>
      <c r="CC121" s="323">
        <f t="shared" si="17"/>
        <v>86.341293553691898</v>
      </c>
      <c r="CD121" s="323">
        <f t="shared" si="17"/>
        <v>83.225228284812687</v>
      </c>
      <c r="CE121" s="323">
        <f t="shared" si="17"/>
        <v>91.498550379018312</v>
      </c>
      <c r="CF121" s="323">
        <f t="shared" si="17"/>
        <v>89.301962474087546</v>
      </c>
      <c r="CG121" s="323">
        <f t="shared" si="17"/>
        <v>0</v>
      </c>
      <c r="CH121" s="323">
        <f t="shared" si="17"/>
        <v>86.622369089488146</v>
      </c>
      <c r="CI121" s="323">
        <f t="shared" si="17"/>
        <v>82.942856880723127</v>
      </c>
      <c r="CJ121" s="323">
        <f t="shared" si="17"/>
        <v>89.685433829834267</v>
      </c>
      <c r="CK121" s="323">
        <f t="shared" si="17"/>
        <v>96.066909170046287</v>
      </c>
      <c r="CL121" s="323">
        <f t="shared" si="17"/>
        <v>94.458387014592148</v>
      </c>
      <c r="CM121" s="323">
        <f t="shared" si="17"/>
        <v>100.63295164849971</v>
      </c>
      <c r="CN121" s="323">
        <f t="shared" si="17"/>
        <v>81.280019063933651</v>
      </c>
      <c r="CO121" s="323">
        <f t="shared" si="17"/>
        <v>81.280019063933651</v>
      </c>
      <c r="CP121" s="323">
        <f t="shared" si="17"/>
        <v>0</v>
      </c>
      <c r="CQ121" s="323">
        <f t="shared" si="17"/>
        <v>55.116153419973593</v>
      </c>
      <c r="CR121" s="323">
        <f t="shared" si="17"/>
        <v>55.116153419973593</v>
      </c>
      <c r="CS121" s="323">
        <f t="shared" si="17"/>
        <v>0</v>
      </c>
      <c r="CT121" s="323">
        <f t="shared" si="17"/>
        <v>0</v>
      </c>
      <c r="CU121" s="323">
        <f t="shared" si="17"/>
        <v>69.905149050614995</v>
      </c>
      <c r="CV121" s="323">
        <f t="shared" si="17"/>
        <v>95.107224564313981</v>
      </c>
      <c r="CW121" s="323">
        <f t="shared" si="17"/>
        <v>97.547050368758136</v>
      </c>
      <c r="CX121" s="323">
        <f t="shared" si="17"/>
        <v>0</v>
      </c>
      <c r="CY121" s="323">
        <f t="shared" si="17"/>
        <v>106.05042729442448</v>
      </c>
      <c r="CZ121" s="323">
        <f t="shared" si="17"/>
        <v>59.439304640498065</v>
      </c>
      <c r="DA121" s="323">
        <f t="shared" si="17"/>
        <v>100.92839718975509</v>
      </c>
      <c r="DB121" s="323">
        <f t="shared" si="17"/>
        <v>102.88586350774722</v>
      </c>
      <c r="DC121" s="323">
        <f t="shared" si="17"/>
        <v>99.321648632879203</v>
      </c>
      <c r="DD121" s="323">
        <f t="shared" si="17"/>
        <v>103.82136650203586</v>
      </c>
      <c r="DE121" s="323">
        <f t="shared" si="17"/>
        <v>99.355032476981521</v>
      </c>
      <c r="DF121" s="323">
        <f t="shared" si="17"/>
        <v>95.899119067405294</v>
      </c>
    </row>
    <row r="122" spans="1:111" x14ac:dyDescent="0.2">
      <c r="A122" t="s">
        <v>24</v>
      </c>
      <c r="B122" s="323">
        <f t="shared" ref="B122:AJ122" si="18">SUM(B34:B37)/4</f>
        <v>84.235394852198255</v>
      </c>
      <c r="C122" s="323">
        <f t="shared" si="18"/>
        <v>87.310992090324262</v>
      </c>
      <c r="D122" s="323">
        <f t="shared" si="18"/>
        <v>87.478260708775153</v>
      </c>
      <c r="E122" s="323">
        <f t="shared" si="18"/>
        <v>86.224749528765855</v>
      </c>
      <c r="F122" s="323">
        <f t="shared" si="18"/>
        <v>84.153154834462214</v>
      </c>
      <c r="G122" s="323">
        <f t="shared" si="18"/>
        <v>90.62424407694472</v>
      </c>
      <c r="H122" s="323">
        <f t="shared" si="18"/>
        <v>84.838325601759408</v>
      </c>
      <c r="I122" s="323">
        <f t="shared" si="18"/>
        <v>92.65048965509952</v>
      </c>
      <c r="J122" s="323">
        <f t="shared" si="18"/>
        <v>89.798460017539981</v>
      </c>
      <c r="K122" s="323">
        <f t="shared" si="18"/>
        <v>99.263509043854143</v>
      </c>
      <c r="L122" s="323">
        <f t="shared" si="18"/>
        <v>85.081584609292463</v>
      </c>
      <c r="M122" s="323">
        <f t="shared" si="18"/>
        <v>82.642618018640334</v>
      </c>
      <c r="N122" s="323">
        <f t="shared" si="18"/>
        <v>87.360599687844172</v>
      </c>
      <c r="O122" s="323">
        <f t="shared" si="18"/>
        <v>95.943931783890974</v>
      </c>
      <c r="P122" s="323">
        <f t="shared" si="18"/>
        <v>95.196453299894671</v>
      </c>
      <c r="Q122" s="323">
        <f t="shared" si="18"/>
        <v>97.875251046982498</v>
      </c>
      <c r="R122" s="323">
        <f t="shared" si="18"/>
        <v>91.499795276429225</v>
      </c>
      <c r="S122" s="323">
        <f t="shared" si="18"/>
        <v>87.535156235511806</v>
      </c>
      <c r="T122" s="323">
        <f t="shared" si="18"/>
        <v>100.79691477124561</v>
      </c>
      <c r="U122" s="323">
        <f t="shared" si="18"/>
        <v>56.907220571470233</v>
      </c>
      <c r="V122" s="323">
        <f t="shared" si="18"/>
        <v>56.526415725122618</v>
      </c>
      <c r="W122" s="323">
        <f t="shared" si="18"/>
        <v>56.856826890348643</v>
      </c>
      <c r="X122" s="323">
        <f t="shared" si="18"/>
        <v>90.63446015925247</v>
      </c>
      <c r="Y122" s="323">
        <f t="shared" si="18"/>
        <v>80.979262195535554</v>
      </c>
      <c r="Z122" s="323">
        <f t="shared" si="18"/>
        <v>95.173834276204147</v>
      </c>
      <c r="AA122" s="323">
        <f t="shared" si="18"/>
        <v>93.354971442950443</v>
      </c>
      <c r="AB122" s="323">
        <f t="shared" si="18"/>
        <v>96.231953987842232</v>
      </c>
      <c r="AC122" s="323">
        <f t="shared" si="18"/>
        <v>101.31519098748856</v>
      </c>
      <c r="AD122" s="323">
        <f t="shared" si="18"/>
        <v>72.074263476908499</v>
      </c>
      <c r="AE122" s="323">
        <f t="shared" si="18"/>
        <v>97.687608934377607</v>
      </c>
      <c r="AF122" s="323">
        <f t="shared" si="18"/>
        <v>98.430266053351431</v>
      </c>
      <c r="AG122" s="323">
        <f t="shared" si="18"/>
        <v>97.379738858333525</v>
      </c>
      <c r="AH122" s="323">
        <f t="shared" si="18"/>
        <v>101.07544754210932</v>
      </c>
      <c r="AI122" s="323">
        <f t="shared" si="18"/>
        <v>97.479525439628659</v>
      </c>
      <c r="AJ122" s="323">
        <f t="shared" si="18"/>
        <v>94.998768194955886</v>
      </c>
      <c r="AK122" s="8"/>
      <c r="AL122" t="s">
        <v>24</v>
      </c>
      <c r="AM122" s="323">
        <f t="shared" ref="AM122:BO122" si="19">SUM(AM34:AM37)/4</f>
        <v>81.796330693866224</v>
      </c>
      <c r="AN122" s="323">
        <f t="shared" si="19"/>
        <v>90.053950766531813</v>
      </c>
      <c r="AO122" s="323">
        <f t="shared" si="19"/>
        <v>92.106902118758612</v>
      </c>
      <c r="AP122" s="323">
        <f t="shared" si="19"/>
        <v>0</v>
      </c>
      <c r="AQ122" s="323">
        <f t="shared" si="19"/>
        <v>86.723573329943093</v>
      </c>
      <c r="AR122" s="323">
        <f t="shared" si="19"/>
        <v>96.313254335127993</v>
      </c>
      <c r="AS122" s="323">
        <f t="shared" si="19"/>
        <v>0</v>
      </c>
      <c r="AT122" s="323">
        <f t="shared" si="19"/>
        <v>0</v>
      </c>
      <c r="AU122" s="323">
        <f t="shared" si="19"/>
        <v>0</v>
      </c>
      <c r="AV122" s="323">
        <f t="shared" si="19"/>
        <v>99.263509043854143</v>
      </c>
      <c r="AW122" s="323">
        <f t="shared" si="19"/>
        <v>122.42917746498989</v>
      </c>
      <c r="AX122" s="323">
        <f t="shared" si="19"/>
        <v>88.888888888888886</v>
      </c>
      <c r="AY122" s="323">
        <f t="shared" si="19"/>
        <v>233.79561038795578</v>
      </c>
      <c r="AZ122" s="323">
        <f t="shared" si="19"/>
        <v>95.098490029605458</v>
      </c>
      <c r="BA122" s="323">
        <f t="shared" si="19"/>
        <v>0</v>
      </c>
      <c r="BB122" s="323">
        <f t="shared" si="19"/>
        <v>95.098490029605458</v>
      </c>
      <c r="BC122" s="323">
        <f t="shared" si="19"/>
        <v>100.46472612482337</v>
      </c>
      <c r="BD122" s="323">
        <f t="shared" si="19"/>
        <v>99.999999999992141</v>
      </c>
      <c r="BE122" s="323">
        <f t="shared" si="19"/>
        <v>100.79691477124558</v>
      </c>
      <c r="BF122" s="323">
        <f t="shared" si="19"/>
        <v>57.341534968384856</v>
      </c>
      <c r="BG122" s="323">
        <f t="shared" si="19"/>
        <v>0</v>
      </c>
      <c r="BH122" s="323">
        <f t="shared" si="19"/>
        <v>56.856826890348643</v>
      </c>
      <c r="BI122" s="323">
        <f t="shared" si="19"/>
        <v>90.63446015925247</v>
      </c>
      <c r="BJ122" s="323">
        <f t="shared" si="19"/>
        <v>89.959009245812183</v>
      </c>
      <c r="BK122" s="323">
        <f t="shared" si="19"/>
        <v>96.568634046408775</v>
      </c>
      <c r="BL122" s="323">
        <f t="shared" si="19"/>
        <v>93.37492083256052</v>
      </c>
      <c r="BM122" s="323">
        <f t="shared" si="19"/>
        <v>96.231953987842246</v>
      </c>
      <c r="BN122" s="323">
        <f t="shared" si="19"/>
        <v>99.999999998664521</v>
      </c>
      <c r="BO122" s="323">
        <f t="shared" si="19"/>
        <v>86.091522435605498</v>
      </c>
      <c r="BP122" s="322">
        <f t="shared" si="7"/>
        <v>0</v>
      </c>
      <c r="BQ122" s="322">
        <f t="shared" si="7"/>
        <v>0</v>
      </c>
      <c r="BR122" s="322">
        <f t="shared" si="7"/>
        <v>0</v>
      </c>
      <c r="BS122" s="322">
        <f t="shared" si="7"/>
        <v>0</v>
      </c>
      <c r="BT122" s="322">
        <f t="shared" si="7"/>
        <v>0</v>
      </c>
      <c r="BU122" s="322">
        <f t="shared" si="7"/>
        <v>0</v>
      </c>
      <c r="BV122" s="8"/>
      <c r="BW122" t="s">
        <v>24</v>
      </c>
      <c r="BX122" s="323">
        <f t="shared" ref="BX122:DF122" si="20">SUM(BX34:BX37)/4</f>
        <v>85.216601643388643</v>
      </c>
      <c r="BY122" s="323">
        <f t="shared" si="20"/>
        <v>86.65190225521917</v>
      </c>
      <c r="BZ122" s="323">
        <f t="shared" si="20"/>
        <v>85.803419717883628</v>
      </c>
      <c r="CA122" s="323">
        <f t="shared" si="20"/>
        <v>86.224749528765841</v>
      </c>
      <c r="CB122" s="323">
        <f t="shared" si="20"/>
        <v>83.383629166017215</v>
      </c>
      <c r="CC122" s="323">
        <f t="shared" si="20"/>
        <v>87.155106764374494</v>
      </c>
      <c r="CD122" s="323">
        <f t="shared" si="20"/>
        <v>84.838325601759408</v>
      </c>
      <c r="CE122" s="323">
        <f t="shared" si="20"/>
        <v>92.65048965509952</v>
      </c>
      <c r="CF122" s="323">
        <f t="shared" si="20"/>
        <v>89.798460017539995</v>
      </c>
      <c r="CG122" s="323">
        <f t="shared" si="20"/>
        <v>0</v>
      </c>
      <c r="CH122" s="323">
        <f t="shared" si="20"/>
        <v>82.388642173399077</v>
      </c>
      <c r="CI122" s="323">
        <f t="shared" si="20"/>
        <v>81.839573927100247</v>
      </c>
      <c r="CJ122" s="323">
        <f t="shared" si="20"/>
        <v>82.843191421764942</v>
      </c>
      <c r="CK122" s="323">
        <f t="shared" si="20"/>
        <v>96.004283086792384</v>
      </c>
      <c r="CL122" s="323">
        <f t="shared" si="20"/>
        <v>95.196453299894671</v>
      </c>
      <c r="CM122" s="323">
        <f t="shared" si="20"/>
        <v>98.36822029097668</v>
      </c>
      <c r="CN122" s="323">
        <f t="shared" si="20"/>
        <v>81.648472484222594</v>
      </c>
      <c r="CO122" s="323">
        <f t="shared" si="20"/>
        <v>81.648472484222594</v>
      </c>
      <c r="CP122" s="323">
        <f t="shared" si="20"/>
        <v>0</v>
      </c>
      <c r="CQ122" s="323">
        <f t="shared" si="20"/>
        <v>56.526415725122604</v>
      </c>
      <c r="CR122" s="323">
        <f t="shared" si="20"/>
        <v>56.526415725122604</v>
      </c>
      <c r="CS122" s="323">
        <f t="shared" si="20"/>
        <v>0</v>
      </c>
      <c r="CT122" s="323">
        <f t="shared" si="20"/>
        <v>0</v>
      </c>
      <c r="CU122" s="323">
        <f t="shared" si="20"/>
        <v>71.493437016843302</v>
      </c>
      <c r="CV122" s="323">
        <f t="shared" si="20"/>
        <v>94.178841282576215</v>
      </c>
      <c r="CW122" s="323">
        <f t="shared" si="20"/>
        <v>95.240883638221305</v>
      </c>
      <c r="CX122" s="323">
        <f t="shared" si="20"/>
        <v>0</v>
      </c>
      <c r="CY122" s="323">
        <f t="shared" si="20"/>
        <v>103.52948875665408</v>
      </c>
      <c r="CZ122" s="323">
        <f t="shared" si="20"/>
        <v>62.435820103055335</v>
      </c>
      <c r="DA122" s="323">
        <f t="shared" si="20"/>
        <v>97.687608934377593</v>
      </c>
      <c r="DB122" s="323">
        <f t="shared" si="20"/>
        <v>98.430266053351446</v>
      </c>
      <c r="DC122" s="323">
        <f t="shared" si="20"/>
        <v>97.379738858333553</v>
      </c>
      <c r="DD122" s="323">
        <f t="shared" si="20"/>
        <v>101.07544754210929</v>
      </c>
      <c r="DE122" s="323">
        <f t="shared" si="20"/>
        <v>97.479525439628659</v>
      </c>
      <c r="DF122" s="323">
        <f t="shared" si="20"/>
        <v>94.998768194955872</v>
      </c>
      <c r="DG122" s="8"/>
    </row>
    <row r="123" spans="1:111" x14ac:dyDescent="0.2">
      <c r="A123" s="322" t="s">
        <v>25</v>
      </c>
      <c r="B123" s="323">
        <f t="shared" ref="B123:AJ123" si="21">SUM(B38:B41)/4</f>
        <v>87.677679056024559</v>
      </c>
      <c r="C123" s="323">
        <f t="shared" si="21"/>
        <v>90.307946955006869</v>
      </c>
      <c r="D123" s="323">
        <f t="shared" si="21"/>
        <v>91.591346782556258</v>
      </c>
      <c r="E123" s="323">
        <f t="shared" si="21"/>
        <v>92.610864609662372</v>
      </c>
      <c r="F123" s="323">
        <f t="shared" si="21"/>
        <v>85.948419103027632</v>
      </c>
      <c r="G123" s="323">
        <f t="shared" si="21"/>
        <v>90.106919066028041</v>
      </c>
      <c r="H123" s="323">
        <f t="shared" si="21"/>
        <v>88.181525082736385</v>
      </c>
      <c r="I123" s="323">
        <f t="shared" si="21"/>
        <v>92.505572966670641</v>
      </c>
      <c r="J123" s="323">
        <f t="shared" si="21"/>
        <v>90.385419581043436</v>
      </c>
      <c r="K123" s="323">
        <f t="shared" si="21"/>
        <v>98.425047391378655</v>
      </c>
      <c r="L123" s="323">
        <f t="shared" si="21"/>
        <v>86.814772420186046</v>
      </c>
      <c r="M123" s="323">
        <f t="shared" si="21"/>
        <v>86.834991431170735</v>
      </c>
      <c r="N123" s="323">
        <f t="shared" si="21"/>
        <v>86.913101641655331</v>
      </c>
      <c r="O123" s="323">
        <f t="shared" si="21"/>
        <v>95.876300781251473</v>
      </c>
      <c r="P123" s="323">
        <f t="shared" si="21"/>
        <v>95.307000125461002</v>
      </c>
      <c r="Q123" s="323">
        <f t="shared" si="21"/>
        <v>97.329331912628959</v>
      </c>
      <c r="R123" s="323">
        <f t="shared" si="21"/>
        <v>92.946543712599805</v>
      </c>
      <c r="S123" s="323">
        <f t="shared" si="21"/>
        <v>89.834788766802575</v>
      </c>
      <c r="T123" s="323">
        <f t="shared" si="21"/>
        <v>100.30645507064133</v>
      </c>
      <c r="U123" s="323">
        <f t="shared" si="21"/>
        <v>68.719738631014565</v>
      </c>
      <c r="V123" s="323">
        <f t="shared" si="21"/>
        <v>67.511053580260409</v>
      </c>
      <c r="W123" s="323">
        <f t="shared" si="21"/>
        <v>70.253926987203542</v>
      </c>
      <c r="X123" s="323">
        <f t="shared" si="21"/>
        <v>93.621744418278467</v>
      </c>
      <c r="Y123" s="323">
        <f t="shared" si="21"/>
        <v>85.245546372138548</v>
      </c>
      <c r="Z123" s="323">
        <f t="shared" si="21"/>
        <v>96.504433818765349</v>
      </c>
      <c r="AA123" s="323">
        <f t="shared" si="21"/>
        <v>99.393248699833592</v>
      </c>
      <c r="AB123" s="323">
        <f t="shared" si="21"/>
        <v>96.632437932072961</v>
      </c>
      <c r="AC123" s="323">
        <f t="shared" si="21"/>
        <v>101.54146556991489</v>
      </c>
      <c r="AD123" s="323">
        <f t="shared" si="21"/>
        <v>77.386819424410433</v>
      </c>
      <c r="AE123" s="323">
        <f t="shared" si="21"/>
        <v>96.848400070380706</v>
      </c>
      <c r="AF123" s="323">
        <f t="shared" si="21"/>
        <v>97.603455189316378</v>
      </c>
      <c r="AG123" s="323">
        <f t="shared" si="21"/>
        <v>97.829626880313498</v>
      </c>
      <c r="AH123" s="323">
        <f t="shared" si="21"/>
        <v>98.584412142162705</v>
      </c>
      <c r="AI123" s="323">
        <f t="shared" si="21"/>
        <v>96.195653026364354</v>
      </c>
      <c r="AJ123" s="323">
        <f t="shared" si="21"/>
        <v>94.801600698008897</v>
      </c>
      <c r="AK123" s="8"/>
      <c r="AL123" s="322" t="s">
        <v>25</v>
      </c>
      <c r="AM123" s="323">
        <f t="shared" ref="AM123:BO123" si="22">SUM(AM38:AM41)/4</f>
        <v>86.095227935043539</v>
      </c>
      <c r="AN123" s="323">
        <f t="shared" si="22"/>
        <v>91.40648829719467</v>
      </c>
      <c r="AO123" s="323">
        <f t="shared" si="22"/>
        <v>94.991285147726188</v>
      </c>
      <c r="AP123" s="323">
        <f t="shared" si="22"/>
        <v>0</v>
      </c>
      <c r="AQ123" s="323">
        <f t="shared" si="22"/>
        <v>87.676594330830341</v>
      </c>
      <c r="AR123" s="323">
        <f t="shared" si="22"/>
        <v>95.461009882114269</v>
      </c>
      <c r="AS123" s="323">
        <f t="shared" si="22"/>
        <v>0</v>
      </c>
      <c r="AT123" s="323">
        <f t="shared" si="22"/>
        <v>0</v>
      </c>
      <c r="AU123" s="323">
        <f t="shared" si="22"/>
        <v>0</v>
      </c>
      <c r="AV123" s="323">
        <f t="shared" si="22"/>
        <v>98.425047391378655</v>
      </c>
      <c r="AW123" s="323">
        <f t="shared" si="22"/>
        <v>107.30036407691202</v>
      </c>
      <c r="AX123" s="323">
        <f t="shared" si="22"/>
        <v>88.888888888888886</v>
      </c>
      <c r="AY123" s="323">
        <f t="shared" si="22"/>
        <v>173.79056163725957</v>
      </c>
      <c r="AZ123" s="323">
        <f t="shared" si="22"/>
        <v>95.928609478645853</v>
      </c>
      <c r="BA123" s="323">
        <f t="shared" si="22"/>
        <v>0</v>
      </c>
      <c r="BB123" s="323">
        <f t="shared" si="22"/>
        <v>95.928609478645853</v>
      </c>
      <c r="BC123" s="323">
        <f t="shared" si="22"/>
        <v>100.17902211486496</v>
      </c>
      <c r="BD123" s="323">
        <f t="shared" si="22"/>
        <v>99.999999999992269</v>
      </c>
      <c r="BE123" s="323">
        <f t="shared" si="22"/>
        <v>100.30645507064131</v>
      </c>
      <c r="BF123" s="323">
        <f t="shared" si="22"/>
        <v>69.716152947437337</v>
      </c>
      <c r="BG123" s="323">
        <f t="shared" si="22"/>
        <v>0</v>
      </c>
      <c r="BH123" s="323">
        <f t="shared" si="22"/>
        <v>70.253926987203542</v>
      </c>
      <c r="BI123" s="323">
        <f t="shared" si="22"/>
        <v>93.621744418278467</v>
      </c>
      <c r="BJ123" s="323">
        <f t="shared" si="22"/>
        <v>92.324698791113804</v>
      </c>
      <c r="BK123" s="323">
        <f t="shared" si="22"/>
        <v>96.895611298429856</v>
      </c>
      <c r="BL123" s="323">
        <f t="shared" si="22"/>
        <v>100.66334735049722</v>
      </c>
      <c r="BM123" s="323">
        <f t="shared" si="22"/>
        <v>96.632437932072975</v>
      </c>
      <c r="BN123" s="323">
        <f t="shared" si="22"/>
        <v>99.999999998664521</v>
      </c>
      <c r="BO123" s="323">
        <f t="shared" si="22"/>
        <v>87.750494033136377</v>
      </c>
      <c r="BP123" s="322">
        <f t="shared" si="7"/>
        <v>0</v>
      </c>
      <c r="BQ123" s="322">
        <f t="shared" si="7"/>
        <v>0</v>
      </c>
      <c r="BR123" s="322">
        <f t="shared" si="7"/>
        <v>0</v>
      </c>
      <c r="BS123" s="322">
        <f t="shared" si="7"/>
        <v>0</v>
      </c>
      <c r="BT123" s="322">
        <f t="shared" si="7"/>
        <v>0</v>
      </c>
      <c r="BU123" s="322">
        <f t="shared" si="7"/>
        <v>0</v>
      </c>
      <c r="BV123" s="8"/>
      <c r="BW123" s="322" t="s">
        <v>25</v>
      </c>
      <c r="BX123" s="323">
        <f t="shared" ref="BX123:DF123" si="23">SUM(BX38:BX41)/4</f>
        <v>88.359278824988309</v>
      </c>
      <c r="BY123" s="323">
        <f t="shared" si="23"/>
        <v>90.101621572105117</v>
      </c>
      <c r="BZ123" s="323">
        <f t="shared" si="23"/>
        <v>90.398022260853963</v>
      </c>
      <c r="CA123" s="323">
        <f t="shared" si="23"/>
        <v>92.610864609662372</v>
      </c>
      <c r="CB123" s="323">
        <f t="shared" si="23"/>
        <v>85.847191105777284</v>
      </c>
      <c r="CC123" s="323">
        <f t="shared" si="23"/>
        <v>86.833193855682396</v>
      </c>
      <c r="CD123" s="323">
        <f t="shared" si="23"/>
        <v>88.181525082736385</v>
      </c>
      <c r="CE123" s="323">
        <f t="shared" si="23"/>
        <v>92.505572966670627</v>
      </c>
      <c r="CF123" s="323">
        <f t="shared" si="23"/>
        <v>90.385419581043436</v>
      </c>
      <c r="CG123" s="323">
        <f t="shared" si="23"/>
        <v>0</v>
      </c>
      <c r="CH123" s="323">
        <f t="shared" si="23"/>
        <v>85.132790156936309</v>
      </c>
      <c r="CI123" s="323">
        <f t="shared" si="23"/>
        <v>86.57127032815481</v>
      </c>
      <c r="CJ123" s="323">
        <f t="shared" si="23"/>
        <v>84.001337293782939</v>
      </c>
      <c r="CK123" s="323">
        <f t="shared" si="23"/>
        <v>95.895661349127977</v>
      </c>
      <c r="CL123" s="323">
        <f t="shared" si="23"/>
        <v>95.307000125461002</v>
      </c>
      <c r="CM123" s="323">
        <f t="shared" si="23"/>
        <v>97.589047773355972</v>
      </c>
      <c r="CN123" s="323">
        <f t="shared" si="23"/>
        <v>85.020374478710352</v>
      </c>
      <c r="CO123" s="323">
        <f t="shared" si="23"/>
        <v>85.020374478710352</v>
      </c>
      <c r="CP123" s="323">
        <f t="shared" si="23"/>
        <v>0</v>
      </c>
      <c r="CQ123" s="323">
        <f t="shared" si="23"/>
        <v>67.511053580260409</v>
      </c>
      <c r="CR123" s="323">
        <f t="shared" si="23"/>
        <v>67.511053580260409</v>
      </c>
      <c r="CS123" s="323">
        <f t="shared" si="23"/>
        <v>0</v>
      </c>
      <c r="CT123" s="323">
        <f t="shared" si="23"/>
        <v>0</v>
      </c>
      <c r="CU123" s="323">
        <f t="shared" si="23"/>
        <v>77.541769072459516</v>
      </c>
      <c r="CV123" s="323">
        <f t="shared" si="23"/>
        <v>96.610084064670076</v>
      </c>
      <c r="CW123" s="323">
        <f t="shared" si="23"/>
        <v>94.345337713660115</v>
      </c>
      <c r="CX123" s="323">
        <f t="shared" si="23"/>
        <v>0</v>
      </c>
      <c r="CY123" s="323">
        <f t="shared" si="23"/>
        <v>104.09184176320062</v>
      </c>
      <c r="CZ123" s="323">
        <f t="shared" si="23"/>
        <v>70.1384778496694</v>
      </c>
      <c r="DA123" s="323">
        <f t="shared" si="23"/>
        <v>96.848400070380677</v>
      </c>
      <c r="DB123" s="323">
        <f t="shared" si="23"/>
        <v>97.603455189316378</v>
      </c>
      <c r="DC123" s="323">
        <f t="shared" si="23"/>
        <v>97.829626880313498</v>
      </c>
      <c r="DD123" s="323">
        <f t="shared" si="23"/>
        <v>98.584412142162677</v>
      </c>
      <c r="DE123" s="323">
        <f t="shared" si="23"/>
        <v>96.19565302636434</v>
      </c>
      <c r="DF123" s="323">
        <f t="shared" si="23"/>
        <v>94.801600698008883</v>
      </c>
      <c r="DG123" s="8"/>
    </row>
    <row r="124" spans="1:111" x14ac:dyDescent="0.2">
      <c r="A124" t="s">
        <v>176</v>
      </c>
      <c r="B124" s="323">
        <f t="shared" ref="B124:AJ124" si="24">SUM(B42:B45)/4</f>
        <v>91.531898301485825</v>
      </c>
      <c r="C124" s="323">
        <f t="shared" si="24"/>
        <v>92.122075547344139</v>
      </c>
      <c r="D124" s="323">
        <f t="shared" si="24"/>
        <v>92.177864153275536</v>
      </c>
      <c r="E124" s="323">
        <f t="shared" si="24"/>
        <v>95.380591122325114</v>
      </c>
      <c r="F124" s="323">
        <f t="shared" si="24"/>
        <v>88.107504878899718</v>
      </c>
      <c r="G124" s="323">
        <f t="shared" si="24"/>
        <v>92.83159194807584</v>
      </c>
      <c r="H124" s="323">
        <f t="shared" si="24"/>
        <v>89.996360451342213</v>
      </c>
      <c r="I124" s="323">
        <f t="shared" si="24"/>
        <v>94.34275254994742</v>
      </c>
      <c r="J124" s="323">
        <f t="shared" si="24"/>
        <v>92.297491321132583</v>
      </c>
      <c r="K124" s="323">
        <f t="shared" si="24"/>
        <v>95.858240281767436</v>
      </c>
      <c r="L124" s="323">
        <f t="shared" si="24"/>
        <v>93.782981246771584</v>
      </c>
      <c r="M124" s="323">
        <f t="shared" si="24"/>
        <v>93.142221607489731</v>
      </c>
      <c r="N124" s="323">
        <f t="shared" si="24"/>
        <v>94.503597666576042</v>
      </c>
      <c r="O124" s="323">
        <f t="shared" si="24"/>
        <v>96.510727336854131</v>
      </c>
      <c r="P124" s="323">
        <f t="shared" si="24"/>
        <v>96.29519703936964</v>
      </c>
      <c r="Q124" s="323">
        <f t="shared" si="24"/>
        <v>97.014149609382173</v>
      </c>
      <c r="R124" s="323">
        <f t="shared" si="24"/>
        <v>94.869251762521401</v>
      </c>
      <c r="S124" s="323">
        <f t="shared" si="24"/>
        <v>92.69506256971377</v>
      </c>
      <c r="T124" s="323">
        <f t="shared" si="24"/>
        <v>100.00000000000001</v>
      </c>
      <c r="U124" s="323">
        <f t="shared" si="24"/>
        <v>82.284955763059003</v>
      </c>
      <c r="V124" s="323">
        <f t="shared" si="24"/>
        <v>80.654331249601256</v>
      </c>
      <c r="W124" s="323">
        <f t="shared" si="24"/>
        <v>87.054280708088243</v>
      </c>
      <c r="X124" s="323">
        <f t="shared" si="24"/>
        <v>97.308752918157396</v>
      </c>
      <c r="Y124" s="323">
        <f t="shared" si="24"/>
        <v>89.516603112769403</v>
      </c>
      <c r="Z124" s="323">
        <f t="shared" si="24"/>
        <v>98.077471282701211</v>
      </c>
      <c r="AA124" s="323">
        <f t="shared" si="24"/>
        <v>99.39589014608714</v>
      </c>
      <c r="AB124" s="323">
        <f t="shared" si="24"/>
        <v>96.621711169556988</v>
      </c>
      <c r="AC124" s="323">
        <f t="shared" si="24"/>
        <v>101.32500360077417</v>
      </c>
      <c r="AD124" s="323">
        <f t="shared" si="24"/>
        <v>83.865038686206063</v>
      </c>
      <c r="AE124" s="323">
        <f t="shared" si="24"/>
        <v>97.841214856667548</v>
      </c>
      <c r="AF124" s="323">
        <f t="shared" si="24"/>
        <v>98.835940035157506</v>
      </c>
      <c r="AG124" s="323">
        <f t="shared" si="24"/>
        <v>98.076153893582642</v>
      </c>
      <c r="AH124" s="323">
        <f t="shared" si="24"/>
        <v>95.617049665487201</v>
      </c>
      <c r="AI124" s="323">
        <f t="shared" si="24"/>
        <v>95.896930244571109</v>
      </c>
      <c r="AJ124" s="323">
        <f t="shared" si="24"/>
        <v>97.395637761524654</v>
      </c>
      <c r="AK124" s="8"/>
      <c r="AL124" t="s">
        <v>176</v>
      </c>
      <c r="AM124" s="323">
        <f t="shared" ref="AM124:BO124" si="25">SUM(AM42:AM45)/4</f>
        <v>91.052870648684291</v>
      </c>
      <c r="AN124" s="323">
        <f t="shared" si="25"/>
        <v>92.136219383869914</v>
      </c>
      <c r="AO124" s="323">
        <f t="shared" si="25"/>
        <v>96.233992195001122</v>
      </c>
      <c r="AP124" s="323">
        <f t="shared" si="25"/>
        <v>0</v>
      </c>
      <c r="AQ124" s="323">
        <f t="shared" si="25"/>
        <v>87.802727324326355</v>
      </c>
      <c r="AR124" s="323">
        <f t="shared" si="25"/>
        <v>97.816603990074384</v>
      </c>
      <c r="AS124" s="323">
        <f t="shared" si="25"/>
        <v>0</v>
      </c>
      <c r="AT124" s="323">
        <f t="shared" si="25"/>
        <v>0</v>
      </c>
      <c r="AU124" s="323">
        <f t="shared" si="25"/>
        <v>0</v>
      </c>
      <c r="AV124" s="323">
        <f t="shared" si="25"/>
        <v>95.858240281767436</v>
      </c>
      <c r="AW124" s="323">
        <f t="shared" si="25"/>
        <v>110.49569352006228</v>
      </c>
      <c r="AX124" s="323">
        <f t="shared" si="25"/>
        <v>88.888888888888886</v>
      </c>
      <c r="AY124" s="323">
        <f t="shared" si="25"/>
        <v>154.68283064940437</v>
      </c>
      <c r="AZ124" s="323">
        <f t="shared" si="25"/>
        <v>95.928609478645853</v>
      </c>
      <c r="BA124" s="323">
        <f t="shared" si="25"/>
        <v>0</v>
      </c>
      <c r="BB124" s="323">
        <f t="shared" si="25"/>
        <v>95.928609478645853</v>
      </c>
      <c r="BC124" s="323">
        <f t="shared" si="25"/>
        <v>99.999999999996604</v>
      </c>
      <c r="BD124" s="323">
        <f t="shared" si="25"/>
        <v>99.999999999992539</v>
      </c>
      <c r="BE124" s="323">
        <f t="shared" si="25"/>
        <v>99.999999999999972</v>
      </c>
      <c r="BF124" s="323">
        <f t="shared" si="25"/>
        <v>84.042330669132554</v>
      </c>
      <c r="BG124" s="323">
        <f t="shared" si="25"/>
        <v>0</v>
      </c>
      <c r="BH124" s="323">
        <f t="shared" si="25"/>
        <v>87.054280708088243</v>
      </c>
      <c r="BI124" s="323">
        <f t="shared" si="25"/>
        <v>97.308752918157396</v>
      </c>
      <c r="BJ124" s="323">
        <f t="shared" si="25"/>
        <v>94.671520960596638</v>
      </c>
      <c r="BK124" s="323">
        <f t="shared" si="25"/>
        <v>97.710756765879012</v>
      </c>
      <c r="BL124" s="323">
        <f t="shared" si="25"/>
        <v>100.66334735049722</v>
      </c>
      <c r="BM124" s="323">
        <f t="shared" si="25"/>
        <v>96.621711169556988</v>
      </c>
      <c r="BN124" s="323">
        <f t="shared" si="25"/>
        <v>99.999999998664521</v>
      </c>
      <c r="BO124" s="323">
        <f t="shared" si="25"/>
        <v>91.680306270903458</v>
      </c>
      <c r="BP124" s="322">
        <f t="shared" si="7"/>
        <v>0</v>
      </c>
      <c r="BQ124" s="322">
        <f t="shared" si="7"/>
        <v>0</v>
      </c>
      <c r="BR124" s="322">
        <f t="shared" si="7"/>
        <v>0</v>
      </c>
      <c r="BS124" s="322">
        <f t="shared" si="7"/>
        <v>0</v>
      </c>
      <c r="BT124" s="322">
        <f t="shared" si="7"/>
        <v>0</v>
      </c>
      <c r="BU124" s="322">
        <f t="shared" si="7"/>
        <v>0</v>
      </c>
      <c r="BV124" s="8"/>
      <c r="BW124" t="s">
        <v>176</v>
      </c>
      <c r="BX124" s="323">
        <f t="shared" ref="BX124:DF124" si="26">SUM(BX42:BX45)/4</f>
        <v>91.812343488518266</v>
      </c>
      <c r="BY124" s="323">
        <f t="shared" si="26"/>
        <v>92.174525503434637</v>
      </c>
      <c r="BZ124" s="323">
        <f t="shared" si="26"/>
        <v>90.484951842556768</v>
      </c>
      <c r="CA124" s="323">
        <f t="shared" si="26"/>
        <v>95.380591122325114</v>
      </c>
      <c r="CB124" s="323">
        <f t="shared" si="26"/>
        <v>89.205073571535721</v>
      </c>
      <c r="CC124" s="323">
        <f t="shared" si="26"/>
        <v>89.736121490320897</v>
      </c>
      <c r="CD124" s="323">
        <f t="shared" si="26"/>
        <v>89.996360451342213</v>
      </c>
      <c r="CE124" s="323">
        <f t="shared" si="26"/>
        <v>94.342752549947434</v>
      </c>
      <c r="CF124" s="323">
        <f t="shared" si="26"/>
        <v>92.297491321132583</v>
      </c>
      <c r="CG124" s="323">
        <f t="shared" si="26"/>
        <v>0</v>
      </c>
      <c r="CH124" s="323">
        <f t="shared" si="26"/>
        <v>92.529528205935605</v>
      </c>
      <c r="CI124" s="323">
        <f t="shared" si="26"/>
        <v>93.689759453615622</v>
      </c>
      <c r="CJ124" s="323">
        <f t="shared" si="26"/>
        <v>91.62093575433741</v>
      </c>
      <c r="CK124" s="323">
        <f t="shared" si="26"/>
        <v>96.555525649189605</v>
      </c>
      <c r="CL124" s="323">
        <f t="shared" si="26"/>
        <v>96.29519703936964</v>
      </c>
      <c r="CM124" s="323">
        <f t="shared" si="26"/>
        <v>97.243910037444593</v>
      </c>
      <c r="CN124" s="323">
        <f t="shared" si="26"/>
        <v>89.256062827906703</v>
      </c>
      <c r="CO124" s="323">
        <f t="shared" si="26"/>
        <v>89.256062827906703</v>
      </c>
      <c r="CP124" s="323">
        <f t="shared" si="26"/>
        <v>0</v>
      </c>
      <c r="CQ124" s="323">
        <f t="shared" si="26"/>
        <v>80.654331249601256</v>
      </c>
      <c r="CR124" s="323">
        <f t="shared" si="26"/>
        <v>80.654331249601256</v>
      </c>
      <c r="CS124" s="323">
        <f t="shared" si="26"/>
        <v>0</v>
      </c>
      <c r="CT124" s="323">
        <f t="shared" si="26"/>
        <v>0</v>
      </c>
      <c r="CU124" s="323">
        <f t="shared" si="26"/>
        <v>83.723688067641575</v>
      </c>
      <c r="CV124" s="323">
        <f t="shared" si="26"/>
        <v>98.721152380339404</v>
      </c>
      <c r="CW124" s="323">
        <f t="shared" si="26"/>
        <v>94.257331459762639</v>
      </c>
      <c r="CX124" s="323">
        <f t="shared" si="26"/>
        <v>0</v>
      </c>
      <c r="CY124" s="323">
        <f t="shared" si="26"/>
        <v>103.5358315268863</v>
      </c>
      <c r="CZ124" s="323">
        <f t="shared" si="26"/>
        <v>78.12872731173195</v>
      </c>
      <c r="DA124" s="323">
        <f t="shared" si="26"/>
        <v>97.841214856667534</v>
      </c>
      <c r="DB124" s="323">
        <f t="shared" si="26"/>
        <v>98.835940035157506</v>
      </c>
      <c r="DC124" s="323">
        <f t="shared" si="26"/>
        <v>98.076153893582642</v>
      </c>
      <c r="DD124" s="323">
        <f t="shared" si="26"/>
        <v>95.617049665487173</v>
      </c>
      <c r="DE124" s="323">
        <f t="shared" si="26"/>
        <v>95.896930244571109</v>
      </c>
      <c r="DF124" s="323">
        <f t="shared" si="26"/>
        <v>97.395637761524654</v>
      </c>
      <c r="DG124" s="8"/>
    </row>
    <row r="125" spans="1:111" x14ac:dyDescent="0.2">
      <c r="A125" s="322" t="s">
        <v>183</v>
      </c>
      <c r="B125" s="323">
        <f>SUM(B46:B49)/4</f>
        <v>94.86308682237842</v>
      </c>
      <c r="C125" s="323">
        <f t="shared" ref="C125:AJ125" si="27">SUM(C46:C49)/4</f>
        <v>94.338857736438186</v>
      </c>
      <c r="D125" s="323">
        <f t="shared" si="27"/>
        <v>93.817718114463517</v>
      </c>
      <c r="E125" s="323">
        <f t="shared" si="27"/>
        <v>96.55960923619466</v>
      </c>
      <c r="F125" s="323">
        <f t="shared" si="27"/>
        <v>91.099239292518632</v>
      </c>
      <c r="G125" s="323">
        <f t="shared" si="27"/>
        <v>97.50890008230003</v>
      </c>
      <c r="H125" s="323">
        <f t="shared" si="27"/>
        <v>90.718500153199543</v>
      </c>
      <c r="I125" s="323">
        <f t="shared" si="27"/>
        <v>97.125509532878027</v>
      </c>
      <c r="J125" s="323">
        <f t="shared" si="27"/>
        <v>95.131788075047325</v>
      </c>
      <c r="K125" s="323">
        <f t="shared" si="27"/>
        <v>100.07011911413035</v>
      </c>
      <c r="L125" s="323">
        <f t="shared" si="27"/>
        <v>97.609298835667047</v>
      </c>
      <c r="M125" s="323">
        <f t="shared" si="27"/>
        <v>94.323266646260961</v>
      </c>
      <c r="N125" s="323">
        <f t="shared" si="27"/>
        <v>100.48470860673982</v>
      </c>
      <c r="O125" s="323">
        <f t="shared" si="27"/>
        <v>97.440432650571523</v>
      </c>
      <c r="P125" s="323">
        <f t="shared" si="27"/>
        <v>97.178494855343217</v>
      </c>
      <c r="Q125" s="323">
        <f t="shared" si="27"/>
        <v>98.023515203773016</v>
      </c>
      <c r="R125" s="323">
        <f t="shared" si="27"/>
        <v>97.118601373818777</v>
      </c>
      <c r="S125" s="323">
        <f t="shared" si="27"/>
        <v>95.904744921820452</v>
      </c>
      <c r="T125" s="323">
        <f t="shared" si="27"/>
        <v>100.00000000000001</v>
      </c>
      <c r="U125" s="323">
        <f t="shared" si="27"/>
        <v>95.883638026331298</v>
      </c>
      <c r="V125" s="323">
        <f t="shared" si="27"/>
        <v>88.943470699784271</v>
      </c>
      <c r="W125" s="323">
        <f t="shared" si="27"/>
        <v>105.97202027726544</v>
      </c>
      <c r="X125" s="323">
        <f t="shared" si="27"/>
        <v>99.999999998360991</v>
      </c>
      <c r="Y125" s="323">
        <f t="shared" si="27"/>
        <v>92.205276871139432</v>
      </c>
      <c r="Z125" s="323">
        <f t="shared" si="27"/>
        <v>99.042325933124332</v>
      </c>
      <c r="AA125" s="323">
        <f t="shared" si="27"/>
        <v>100.30028218333211</v>
      </c>
      <c r="AB125" s="323">
        <f t="shared" si="27"/>
        <v>98.3980642230771</v>
      </c>
      <c r="AC125" s="323">
        <f t="shared" si="27"/>
        <v>100.0703390592189</v>
      </c>
      <c r="AD125" s="323">
        <f t="shared" si="27"/>
        <v>87.836926796577416</v>
      </c>
      <c r="AE125" s="323">
        <f t="shared" si="27"/>
        <v>98.769333055477659</v>
      </c>
      <c r="AF125" s="323">
        <f t="shared" si="27"/>
        <v>99.291338539580636</v>
      </c>
      <c r="AG125" s="323">
        <f t="shared" si="27"/>
        <v>98.414054710392975</v>
      </c>
      <c r="AH125" s="323">
        <f t="shared" si="27"/>
        <v>97.336621097999227</v>
      </c>
      <c r="AI125" s="323">
        <f t="shared" si="27"/>
        <v>97.162634179714388</v>
      </c>
      <c r="AJ125" s="323">
        <f t="shared" si="27"/>
        <v>100.44955451330864</v>
      </c>
      <c r="AK125" s="8"/>
      <c r="AL125" s="322" t="s">
        <v>183</v>
      </c>
      <c r="AM125" s="323">
        <f>SUM(AM46:AM49)/4</f>
        <v>95.960938653449361</v>
      </c>
      <c r="AN125" s="323">
        <f t="shared" ref="AN125:BO125" si="28">SUM(AN46:AN49)/4</f>
        <v>95.187698353385414</v>
      </c>
      <c r="AO125" s="323">
        <f t="shared" si="28"/>
        <v>97.236752303259351</v>
      </c>
      <c r="AP125" s="323">
        <f t="shared" si="28"/>
        <v>0</v>
      </c>
      <c r="AQ125" s="323">
        <f t="shared" si="28"/>
        <v>92.614050489348003</v>
      </c>
      <c r="AR125" s="323">
        <f t="shared" si="28"/>
        <v>98.163311827542771</v>
      </c>
      <c r="AS125" s="323">
        <f t="shared" si="28"/>
        <v>0</v>
      </c>
      <c r="AT125" s="323">
        <f t="shared" si="28"/>
        <v>0</v>
      </c>
      <c r="AU125" s="323">
        <f t="shared" si="28"/>
        <v>0</v>
      </c>
      <c r="AV125" s="323">
        <f t="shared" si="28"/>
        <v>100.07011911413036</v>
      </c>
      <c r="AW125" s="323">
        <f t="shared" si="28"/>
        <v>96.238484439905022</v>
      </c>
      <c r="AX125" s="323">
        <f t="shared" si="28"/>
        <v>88.888888888888886</v>
      </c>
      <c r="AY125" s="323">
        <f t="shared" si="28"/>
        <v>103.18293155994073</v>
      </c>
      <c r="AZ125" s="323">
        <f t="shared" si="28"/>
        <v>95.928609478645853</v>
      </c>
      <c r="BA125" s="323">
        <f t="shared" si="28"/>
        <v>0</v>
      </c>
      <c r="BB125" s="323">
        <f t="shared" si="28"/>
        <v>95.928609478645853</v>
      </c>
      <c r="BC125" s="323">
        <f t="shared" si="28"/>
        <v>99.999999999996604</v>
      </c>
      <c r="BD125" s="323">
        <f t="shared" si="28"/>
        <v>99.999999999992539</v>
      </c>
      <c r="BE125" s="323">
        <f t="shared" si="28"/>
        <v>99.999999999999972</v>
      </c>
      <c r="BF125" s="323">
        <f t="shared" si="28"/>
        <v>100.17990290141068</v>
      </c>
      <c r="BG125" s="323">
        <f t="shared" si="28"/>
        <v>0</v>
      </c>
      <c r="BH125" s="323">
        <f t="shared" si="28"/>
        <v>105.97202027726544</v>
      </c>
      <c r="BI125" s="323">
        <f t="shared" si="28"/>
        <v>99.999999998360991</v>
      </c>
      <c r="BJ125" s="323">
        <f t="shared" si="28"/>
        <v>95.521878165082015</v>
      </c>
      <c r="BK125" s="323">
        <f t="shared" si="28"/>
        <v>98.458741566022766</v>
      </c>
      <c r="BL125" s="323">
        <f t="shared" si="28"/>
        <v>100.59659337979058</v>
      </c>
      <c r="BM125" s="323">
        <f t="shared" si="28"/>
        <v>98.3980642230771</v>
      </c>
      <c r="BN125" s="323">
        <f t="shared" si="28"/>
        <v>99.999999998664521</v>
      </c>
      <c r="BO125" s="323">
        <f t="shared" si="28"/>
        <v>92.607179489354778</v>
      </c>
      <c r="BP125" s="322">
        <f t="shared" si="7"/>
        <v>0</v>
      </c>
      <c r="BQ125" s="322">
        <f t="shared" si="7"/>
        <v>0</v>
      </c>
      <c r="BR125" s="322">
        <f t="shared" si="7"/>
        <v>0</v>
      </c>
      <c r="BS125" s="322">
        <f t="shared" si="7"/>
        <v>0</v>
      </c>
      <c r="BT125" s="322">
        <f t="shared" si="7"/>
        <v>0</v>
      </c>
      <c r="BU125" s="322">
        <f t="shared" si="7"/>
        <v>0</v>
      </c>
      <c r="BV125" s="8"/>
      <c r="BW125" s="322" t="s">
        <v>183</v>
      </c>
      <c r="BX125" s="323">
        <f>SUM(BX46:BX49)/4</f>
        <v>94.513961281742624</v>
      </c>
      <c r="BY125" s="323">
        <f t="shared" ref="BY125:DF125" si="29">SUM(BY46:BY49)/4</f>
        <v>94.154747959756605</v>
      </c>
      <c r="BZ125" s="323">
        <f t="shared" si="29"/>
        <v>92.358818094106979</v>
      </c>
      <c r="CA125" s="323">
        <f t="shared" si="29"/>
        <v>96.55960923619466</v>
      </c>
      <c r="CB125" s="323">
        <f t="shared" si="29"/>
        <v>90.632982747490615</v>
      </c>
      <c r="CC125" s="323">
        <f t="shared" si="29"/>
        <v>97.121265757883535</v>
      </c>
      <c r="CD125" s="323">
        <f t="shared" si="29"/>
        <v>90.718500153199528</v>
      </c>
      <c r="CE125" s="323">
        <f t="shared" si="29"/>
        <v>97.125509532878027</v>
      </c>
      <c r="CF125" s="323">
        <f t="shared" si="29"/>
        <v>95.131788075047325</v>
      </c>
      <c r="CG125" s="323">
        <f t="shared" si="29"/>
        <v>0</v>
      </c>
      <c r="CH125" s="323">
        <f t="shared" si="29"/>
        <v>97.642352499499381</v>
      </c>
      <c r="CI125" s="323">
        <f t="shared" si="29"/>
        <v>95.02159877610535</v>
      </c>
      <c r="CJ125" s="323">
        <f t="shared" si="29"/>
        <v>99.780155191091282</v>
      </c>
      <c r="CK125" s="323">
        <f t="shared" si="29"/>
        <v>97.522552145630243</v>
      </c>
      <c r="CL125" s="323">
        <f t="shared" si="29"/>
        <v>97.178494855343217</v>
      </c>
      <c r="CM125" s="323">
        <f t="shared" si="29"/>
        <v>98.400762167488182</v>
      </c>
      <c r="CN125" s="323">
        <f t="shared" si="29"/>
        <v>93.962918018100027</v>
      </c>
      <c r="CO125" s="323">
        <f t="shared" si="29"/>
        <v>93.962918018100027</v>
      </c>
      <c r="CP125" s="323">
        <f t="shared" si="29"/>
        <v>0</v>
      </c>
      <c r="CQ125" s="323">
        <f t="shared" si="29"/>
        <v>88.943470699784271</v>
      </c>
      <c r="CR125" s="323">
        <f t="shared" si="29"/>
        <v>88.943470699784271</v>
      </c>
      <c r="CS125" s="323">
        <f t="shared" si="29"/>
        <v>0</v>
      </c>
      <c r="CT125" s="323">
        <f t="shared" si="29"/>
        <v>0</v>
      </c>
      <c r="CU125" s="323">
        <f t="shared" si="29"/>
        <v>88.369747993721987</v>
      </c>
      <c r="CV125" s="323">
        <f t="shared" si="29"/>
        <v>99.753678344598711</v>
      </c>
      <c r="CW125" s="323">
        <f t="shared" si="29"/>
        <v>99.060321108525386</v>
      </c>
      <c r="CX125" s="323">
        <f t="shared" si="29"/>
        <v>0</v>
      </c>
      <c r="CY125" s="323">
        <f t="shared" si="29"/>
        <v>100.4114314729475</v>
      </c>
      <c r="CZ125" s="323">
        <f t="shared" si="29"/>
        <v>84.401400882486385</v>
      </c>
      <c r="DA125" s="323">
        <f t="shared" si="29"/>
        <v>98.769333055477659</v>
      </c>
      <c r="DB125" s="323">
        <f t="shared" si="29"/>
        <v>99.291338539580636</v>
      </c>
      <c r="DC125" s="323">
        <f t="shared" si="29"/>
        <v>98.414054710392975</v>
      </c>
      <c r="DD125" s="323">
        <f t="shared" si="29"/>
        <v>97.336621097999199</v>
      </c>
      <c r="DE125" s="323">
        <f t="shared" si="29"/>
        <v>97.162634179714374</v>
      </c>
      <c r="DF125" s="323">
        <f t="shared" si="29"/>
        <v>100.44955451330864</v>
      </c>
      <c r="DG125" s="8"/>
    </row>
    <row r="126" spans="1:111" x14ac:dyDescent="0.2">
      <c r="A126" t="s">
        <v>208</v>
      </c>
      <c r="B126" s="323">
        <f>SUM(B50:B53)/4</f>
        <v>101.09774266764376</v>
      </c>
      <c r="C126" s="323">
        <f t="shared" ref="C126:AJ126" si="30">SUM(C50:C53)/4</f>
        <v>102.34947424537613</v>
      </c>
      <c r="D126" s="323">
        <f t="shared" si="30"/>
        <v>107.71286367441095</v>
      </c>
      <c r="E126" s="323">
        <f t="shared" si="30"/>
        <v>101.24465969681746</v>
      </c>
      <c r="F126" s="323">
        <f t="shared" si="30"/>
        <v>97.827104391999768</v>
      </c>
      <c r="G126" s="323">
        <f t="shared" si="30"/>
        <v>99.562393453445964</v>
      </c>
      <c r="H126" s="323">
        <f t="shared" si="30"/>
        <v>100.9461377023142</v>
      </c>
      <c r="I126" s="323">
        <f t="shared" si="30"/>
        <v>100.36940167264956</v>
      </c>
      <c r="J126" s="323">
        <f t="shared" si="30"/>
        <v>99.888137854420037</v>
      </c>
      <c r="K126" s="323">
        <f t="shared" si="30"/>
        <v>101.52445698530329</v>
      </c>
      <c r="L126" s="323">
        <f t="shared" si="30"/>
        <v>98.91301741225621</v>
      </c>
      <c r="M126" s="323">
        <f t="shared" si="30"/>
        <v>97.980330098337717</v>
      </c>
      <c r="N126" s="323">
        <f t="shared" si="30"/>
        <v>99.654506782479146</v>
      </c>
      <c r="O126" s="323">
        <f t="shared" si="30"/>
        <v>100.11205965882463</v>
      </c>
      <c r="P126" s="323">
        <f t="shared" si="30"/>
        <v>100.0495049307232</v>
      </c>
      <c r="Q126" s="323">
        <f t="shared" si="30"/>
        <v>100.33527677167474</v>
      </c>
      <c r="R126" s="323">
        <f t="shared" si="30"/>
        <v>99.493536149983171</v>
      </c>
      <c r="S126" s="323">
        <f t="shared" si="30"/>
        <v>99.352559071904295</v>
      </c>
      <c r="T126" s="323">
        <f t="shared" si="30"/>
        <v>100.00000000000001</v>
      </c>
      <c r="U126" s="323">
        <f t="shared" si="30"/>
        <v>105.77864931220699</v>
      </c>
      <c r="V126" s="323">
        <f t="shared" si="30"/>
        <v>102.37835315534753</v>
      </c>
      <c r="W126" s="323">
        <f t="shared" si="30"/>
        <v>113.02490030598634</v>
      </c>
      <c r="X126" s="323">
        <f t="shared" si="30"/>
        <v>99.999999999180488</v>
      </c>
      <c r="Y126" s="323">
        <f t="shared" si="30"/>
        <v>100.08683198150158</v>
      </c>
      <c r="Z126" s="323">
        <f t="shared" si="30"/>
        <v>100.76424833701157</v>
      </c>
      <c r="AA126" s="323">
        <f t="shared" si="30"/>
        <v>99.858922084402124</v>
      </c>
      <c r="AB126" s="323">
        <f t="shared" si="30"/>
        <v>99.659239696152568</v>
      </c>
      <c r="AC126" s="323">
        <f t="shared" si="30"/>
        <v>99.912046425692239</v>
      </c>
      <c r="AD126" s="323">
        <f t="shared" si="30"/>
        <v>99.797397254600668</v>
      </c>
      <c r="AE126" s="323">
        <f t="shared" si="30"/>
        <v>100.19846079215918</v>
      </c>
      <c r="AF126" s="323">
        <f t="shared" si="30"/>
        <v>100.52687401006969</v>
      </c>
      <c r="AG126" s="323">
        <f t="shared" si="30"/>
        <v>98.714717176014091</v>
      </c>
      <c r="AH126" s="323">
        <f t="shared" si="30"/>
        <v>101.56647084870227</v>
      </c>
      <c r="AI126" s="323">
        <f t="shared" si="30"/>
        <v>99.596325669398425</v>
      </c>
      <c r="AJ126" s="323">
        <f t="shared" si="30"/>
        <v>99.964273309623692</v>
      </c>
      <c r="AK126" s="8"/>
      <c r="AL126" t="s">
        <v>208</v>
      </c>
      <c r="AM126" s="323">
        <f>SUM(AM50:AM53)/4</f>
        <v>100.99689178721458</v>
      </c>
      <c r="AN126" s="323">
        <f t="shared" ref="AN126:BO126" si="31">SUM(AN50:AN53)/4</f>
        <v>99.92238534525066</v>
      </c>
      <c r="AO126" s="323">
        <f t="shared" si="31"/>
        <v>99.716496497873038</v>
      </c>
      <c r="AP126" s="323">
        <f t="shared" si="31"/>
        <v>0</v>
      </c>
      <c r="AQ126" s="323">
        <f t="shared" si="31"/>
        <v>99.887054969411196</v>
      </c>
      <c r="AR126" s="323">
        <f t="shared" si="31"/>
        <v>99.590620440451872</v>
      </c>
      <c r="AS126" s="323">
        <f t="shared" si="31"/>
        <v>0</v>
      </c>
      <c r="AT126" s="323">
        <f t="shared" si="31"/>
        <v>0</v>
      </c>
      <c r="AU126" s="323">
        <f t="shared" si="31"/>
        <v>0</v>
      </c>
      <c r="AV126" s="323">
        <f t="shared" si="31"/>
        <v>101.52445698530329</v>
      </c>
      <c r="AW126" s="323">
        <f t="shared" si="31"/>
        <v>96.221464834655521</v>
      </c>
      <c r="AX126" s="323">
        <f t="shared" si="31"/>
        <v>97.222222222222229</v>
      </c>
      <c r="AY126" s="323">
        <f t="shared" si="31"/>
        <v>87.927527223068182</v>
      </c>
      <c r="AZ126" s="323"/>
      <c r="BA126" s="323">
        <f t="shared" si="31"/>
        <v>0</v>
      </c>
      <c r="BB126" s="323"/>
      <c r="BC126" s="323">
        <f t="shared" si="31"/>
        <v>100</v>
      </c>
      <c r="BD126" s="323"/>
      <c r="BE126" s="323">
        <f t="shared" si="31"/>
        <v>99.999999999999986</v>
      </c>
      <c r="BF126" s="323">
        <f t="shared" si="31"/>
        <v>107.87686902128475</v>
      </c>
      <c r="BG126" s="323">
        <f t="shared" si="31"/>
        <v>0</v>
      </c>
      <c r="BH126" s="323">
        <f t="shared" si="31"/>
        <v>113.02490030598634</v>
      </c>
      <c r="BI126" s="323">
        <f t="shared" si="31"/>
        <v>99.999999999180488</v>
      </c>
      <c r="BJ126" s="323">
        <f t="shared" si="31"/>
        <v>100.11009736085835</v>
      </c>
      <c r="BK126" s="323">
        <f t="shared" si="31"/>
        <v>100.7245608121691</v>
      </c>
      <c r="BL126" s="323">
        <f t="shared" si="31"/>
        <v>99.966972377694105</v>
      </c>
      <c r="BM126" s="323">
        <f t="shared" si="31"/>
        <v>99.659239696152582</v>
      </c>
      <c r="BN126" s="323">
        <f t="shared" si="31"/>
        <v>99.99999999933226</v>
      </c>
      <c r="BO126" s="323">
        <f t="shared" si="31"/>
        <v>100.115416061937</v>
      </c>
      <c r="BP126" s="322">
        <f t="shared" si="7"/>
        <v>0</v>
      </c>
      <c r="BQ126" s="322">
        <f t="shared" si="7"/>
        <v>0</v>
      </c>
      <c r="BR126" s="322">
        <f t="shared" si="7"/>
        <v>0</v>
      </c>
      <c r="BS126" s="322">
        <f t="shared" si="7"/>
        <v>0</v>
      </c>
      <c r="BT126" s="322">
        <f t="shared" si="7"/>
        <v>0</v>
      </c>
      <c r="BU126" s="322">
        <f t="shared" si="7"/>
        <v>0</v>
      </c>
      <c r="BV126" s="8"/>
      <c r="BW126" t="s">
        <v>208</v>
      </c>
      <c r="BX126" s="323">
        <f>SUM(BX50:BX53)/4</f>
        <v>101.12010713629084</v>
      </c>
      <c r="BY126" s="323">
        <f t="shared" ref="BY126:DF126" si="32">SUM(BY50:BY53)/4</f>
        <v>102.9846480343667</v>
      </c>
      <c r="BZ126" s="323">
        <f t="shared" si="32"/>
        <v>109.71704044989788</v>
      </c>
      <c r="CA126" s="323">
        <f t="shared" si="32"/>
        <v>101.24465969681746</v>
      </c>
      <c r="CB126" s="323">
        <f t="shared" si="32"/>
        <v>96.451004340478718</v>
      </c>
      <c r="CC126" s="323">
        <f t="shared" si="32"/>
        <v>99.606123951457789</v>
      </c>
      <c r="CD126" s="323">
        <f t="shared" si="32"/>
        <v>100.9461377023142</v>
      </c>
      <c r="CE126" s="323">
        <f t="shared" si="32"/>
        <v>100.36940167264959</v>
      </c>
      <c r="CF126" s="323">
        <f t="shared" si="32"/>
        <v>99.888137854420037</v>
      </c>
      <c r="CG126" s="323">
        <f t="shared" si="32"/>
        <v>0</v>
      </c>
      <c r="CH126" s="323">
        <f t="shared" si="32"/>
        <v>99.443025704434945</v>
      </c>
      <c r="CI126" s="323">
        <f t="shared" si="32"/>
        <v>98.091968060604188</v>
      </c>
      <c r="CJ126" s="323">
        <f t="shared" si="32"/>
        <v>100.69244027996277</v>
      </c>
      <c r="CK126" s="323">
        <f t="shared" si="32"/>
        <v>100.14342008833853</v>
      </c>
      <c r="CL126" s="323">
        <f t="shared" si="32"/>
        <v>100.0495049307232</v>
      </c>
      <c r="CM126" s="323">
        <f t="shared" si="32"/>
        <v>100.44719439904054</v>
      </c>
      <c r="CN126" s="323">
        <f t="shared" si="32"/>
        <v>98.868216356187872</v>
      </c>
      <c r="CO126" s="323">
        <f t="shared" si="32"/>
        <v>98.868216356187872</v>
      </c>
      <c r="CP126" s="323">
        <f t="shared" si="32"/>
        <v>0</v>
      </c>
      <c r="CQ126" s="323">
        <f t="shared" si="32"/>
        <v>102.68700997745279</v>
      </c>
      <c r="CR126" s="323">
        <f t="shared" si="32"/>
        <v>102.68700997745279</v>
      </c>
      <c r="CS126" s="323">
        <f t="shared" si="32"/>
        <v>0</v>
      </c>
      <c r="CT126" s="323">
        <f t="shared" si="32"/>
        <v>0</v>
      </c>
      <c r="CU126" s="323">
        <f t="shared" si="32"/>
        <v>99.163881847983006</v>
      </c>
      <c r="CV126" s="323">
        <f t="shared" si="32"/>
        <v>100.98144618314825</v>
      </c>
      <c r="CW126" s="323">
        <f t="shared" si="32"/>
        <v>99.632892834422876</v>
      </c>
      <c r="CX126" s="323">
        <f t="shared" si="32"/>
        <v>0</v>
      </c>
      <c r="CY126" s="323">
        <f t="shared" si="32"/>
        <v>99.666094938378848</v>
      </c>
      <c r="CZ126" s="323">
        <f t="shared" si="32"/>
        <v>98.825161348351799</v>
      </c>
      <c r="DA126" s="323">
        <f t="shared" si="32"/>
        <v>100.20406391380735</v>
      </c>
      <c r="DB126" s="323">
        <f t="shared" si="32"/>
        <v>100.52687401006969</v>
      </c>
      <c r="DC126" s="323">
        <f t="shared" si="32"/>
        <v>98.714717176014091</v>
      </c>
      <c r="DD126" s="323">
        <f t="shared" si="32"/>
        <v>101.56647084870227</v>
      </c>
      <c r="DE126" s="323">
        <f t="shared" si="32"/>
        <v>99.622664303285603</v>
      </c>
      <c r="DF126" s="323">
        <f t="shared" si="32"/>
        <v>99.964273309623692</v>
      </c>
      <c r="DG126" s="8"/>
    </row>
    <row r="127" spans="1:111" x14ac:dyDescent="0.2">
      <c r="A127" s="322" t="s">
        <v>453</v>
      </c>
      <c r="B127" s="323">
        <f>SUM(B54:B57)/4</f>
        <v>109.3414697370401</v>
      </c>
      <c r="C127" s="323">
        <f t="shared" ref="C127:AJ127" si="33">SUM(C54:C57)/4</f>
        <v>120.68384685764377</v>
      </c>
      <c r="D127" s="323">
        <f t="shared" si="33"/>
        <v>148.24770954810083</v>
      </c>
      <c r="E127" s="323">
        <f t="shared" si="33"/>
        <v>110.0439100671763</v>
      </c>
      <c r="F127" s="323">
        <f t="shared" si="33"/>
        <v>108.96439566946596</v>
      </c>
      <c r="G127" s="323">
        <f t="shared" si="33"/>
        <v>104.27981629821615</v>
      </c>
      <c r="H127" s="323">
        <f t="shared" si="33"/>
        <v>115.97000050798559</v>
      </c>
      <c r="I127" s="323">
        <f t="shared" si="33"/>
        <v>105.73283575381102</v>
      </c>
      <c r="J127" s="323">
        <f t="shared" si="33"/>
        <v>106.3334442061949</v>
      </c>
      <c r="K127" s="323">
        <f t="shared" si="33"/>
        <v>106.9696141231621</v>
      </c>
      <c r="L127" s="323">
        <f t="shared" si="33"/>
        <v>106.87764011584792</v>
      </c>
      <c r="M127" s="323">
        <f t="shared" si="33"/>
        <v>109.21980502848724</v>
      </c>
      <c r="N127" s="323">
        <f t="shared" si="33"/>
        <v>103.03419093723613</v>
      </c>
      <c r="O127" s="323">
        <f t="shared" si="33"/>
        <v>106.40779877816627</v>
      </c>
      <c r="P127" s="323">
        <f t="shared" si="33"/>
        <v>106.50739927072358</v>
      </c>
      <c r="Q127" s="323">
        <f t="shared" si="33"/>
        <v>106.06939857223546</v>
      </c>
      <c r="R127" s="323">
        <f t="shared" si="33"/>
        <v>104.40501079907452</v>
      </c>
      <c r="S127" s="323">
        <f t="shared" si="33"/>
        <v>103.33289582744192</v>
      </c>
      <c r="T127" s="323">
        <f t="shared" si="33"/>
        <v>105.88626975399583</v>
      </c>
      <c r="U127" s="323">
        <f t="shared" si="33"/>
        <v>102.87352230494524</v>
      </c>
      <c r="V127" s="323">
        <f t="shared" si="33"/>
        <v>101.72503002965293</v>
      </c>
      <c r="W127" s="323">
        <f t="shared" si="33"/>
        <v>104.03353445148302</v>
      </c>
      <c r="X127" s="323">
        <f t="shared" si="33"/>
        <v>99.999999999999986</v>
      </c>
      <c r="Y127" s="323">
        <f t="shared" si="33"/>
        <v>95.664250418657076</v>
      </c>
      <c r="Z127" s="323">
        <f t="shared" si="33"/>
        <v>104.04344649604599</v>
      </c>
      <c r="AA127" s="323">
        <f t="shared" si="33"/>
        <v>103.83781707072859</v>
      </c>
      <c r="AB127" s="323">
        <f t="shared" si="33"/>
        <v>100.77287315384081</v>
      </c>
      <c r="AC127" s="323">
        <f t="shared" si="33"/>
        <v>101.83384150924721</v>
      </c>
      <c r="AD127" s="323">
        <f t="shared" si="33"/>
        <v>92.842597670581654</v>
      </c>
      <c r="AE127" s="323">
        <f t="shared" si="33"/>
        <v>105.06336701489261</v>
      </c>
      <c r="AF127" s="323">
        <f t="shared" si="33"/>
        <v>105.48759344237376</v>
      </c>
      <c r="AG127" s="323">
        <f t="shared" si="33"/>
        <v>104.99121337121147</v>
      </c>
      <c r="AH127" s="323">
        <f t="shared" si="33"/>
        <v>101.02027669195394</v>
      </c>
      <c r="AI127" s="323">
        <f t="shared" si="33"/>
        <v>105.67798470127934</v>
      </c>
      <c r="AJ127" s="323">
        <f t="shared" si="33"/>
        <v>102.96453384919081</v>
      </c>
      <c r="AK127" s="8"/>
      <c r="AL127" s="322" t="s">
        <v>453</v>
      </c>
      <c r="AM127" s="323">
        <f t="shared" ref="AM127:BO127" si="34">SUM(AM54:AM57)/4</f>
        <v>105.82904724545254</v>
      </c>
      <c r="AN127" s="323">
        <f t="shared" si="34"/>
        <v>107.0692706884108</v>
      </c>
      <c r="AO127" s="323">
        <f t="shared" si="34"/>
        <v>107.10134731144721</v>
      </c>
      <c r="AP127" s="323">
        <f t="shared" si="34"/>
        <v>0</v>
      </c>
      <c r="AQ127" s="323">
        <f t="shared" si="34"/>
        <v>108.33916982431676</v>
      </c>
      <c r="AR127" s="323">
        <f t="shared" si="34"/>
        <v>101.86446119653624</v>
      </c>
      <c r="AS127" s="323"/>
      <c r="AT127" s="323"/>
      <c r="AU127" s="323"/>
      <c r="AV127" s="323">
        <f t="shared" si="34"/>
        <v>106.96961412316212</v>
      </c>
      <c r="AW127" s="323">
        <f t="shared" si="34"/>
        <v>107.07050124109358</v>
      </c>
      <c r="AX127" s="323">
        <f t="shared" si="34"/>
        <v>116.66666666666667</v>
      </c>
      <c r="AY127" s="323">
        <f t="shared" si="34"/>
        <v>77.580697117322018</v>
      </c>
      <c r="AZ127" s="323"/>
      <c r="BA127" s="323"/>
      <c r="BB127" s="323">
        <f t="shared" si="34"/>
        <v>0</v>
      </c>
      <c r="BC127" s="323">
        <f t="shared" si="34"/>
        <v>105.88626975399583</v>
      </c>
      <c r="BD127" s="323"/>
      <c r="BE127" s="323">
        <f t="shared" si="34"/>
        <v>105.88626975399583</v>
      </c>
      <c r="BF127" s="323">
        <f t="shared" si="34"/>
        <v>103.53545739423446</v>
      </c>
      <c r="BG127" s="323"/>
      <c r="BH127" s="323">
        <f t="shared" si="34"/>
        <v>104.03353445148302</v>
      </c>
      <c r="BI127" s="323">
        <f t="shared" si="34"/>
        <v>99.999999999999986</v>
      </c>
      <c r="BJ127" s="323">
        <f t="shared" si="34"/>
        <v>105.81154747144379</v>
      </c>
      <c r="BK127" s="323">
        <f t="shared" si="34"/>
        <v>103.70730716451821</v>
      </c>
      <c r="BL127" s="323">
        <f t="shared" si="34"/>
        <v>99.999999999999972</v>
      </c>
      <c r="BM127" s="323">
        <f t="shared" si="34"/>
        <v>100.77287315384083</v>
      </c>
      <c r="BN127" s="323">
        <f t="shared" si="34"/>
        <v>100</v>
      </c>
      <c r="BO127" s="323">
        <f t="shared" si="34"/>
        <v>108.6943342673884</v>
      </c>
      <c r="BP127" s="322"/>
      <c r="BQ127" s="322"/>
      <c r="BR127" s="322"/>
      <c r="BS127" s="322"/>
      <c r="BT127" s="322"/>
      <c r="BU127" s="322"/>
      <c r="BV127" s="8"/>
      <c r="BW127" s="322" t="s">
        <v>453</v>
      </c>
      <c r="BX127" s="323">
        <f t="shared" ref="BX127:DF127" si="35">SUM(BX54:BX57)/4</f>
        <v>110.43167700670028</v>
      </c>
      <c r="BY127" s="323">
        <f t="shared" si="35"/>
        <v>123.62287307350304</v>
      </c>
      <c r="BZ127" s="323">
        <f t="shared" si="35"/>
        <v>156.80452480969069</v>
      </c>
      <c r="CA127" s="323">
        <f t="shared" si="35"/>
        <v>110.0439100671763</v>
      </c>
      <c r="CB127" s="323">
        <f t="shared" si="35"/>
        <v>109.48900882070757</v>
      </c>
      <c r="CC127" s="323">
        <f t="shared" si="35"/>
        <v>105.92538810514517</v>
      </c>
      <c r="CD127" s="323">
        <f t="shared" si="35"/>
        <v>115.97000050798559</v>
      </c>
      <c r="CE127" s="323">
        <f t="shared" si="35"/>
        <v>105.73283575381102</v>
      </c>
      <c r="CF127" s="323">
        <f t="shared" si="35"/>
        <v>106.3334442061949</v>
      </c>
      <c r="CG127" s="323"/>
      <c r="CH127" s="323">
        <f t="shared" si="35"/>
        <v>106.76940047522498</v>
      </c>
      <c r="CI127" s="323">
        <f t="shared" si="35"/>
        <v>103.45122691137065</v>
      </c>
      <c r="CJ127" s="323">
        <f t="shared" si="35"/>
        <v>110.77021038035687</v>
      </c>
      <c r="CK127" s="323">
        <f t="shared" si="35"/>
        <v>106.40779877816627</v>
      </c>
      <c r="CL127" s="323">
        <f t="shared" si="35"/>
        <v>106.50739927072358</v>
      </c>
      <c r="CM127" s="323">
        <f t="shared" si="35"/>
        <v>106.06939857223546</v>
      </c>
      <c r="CN127" s="323">
        <f t="shared" si="35"/>
        <v>103.33289582744192</v>
      </c>
      <c r="CO127" s="323">
        <f t="shared" si="35"/>
        <v>103.33289582744192</v>
      </c>
      <c r="CP127" s="323"/>
      <c r="CQ127" s="323">
        <f t="shared" si="35"/>
        <v>101.72503002965293</v>
      </c>
      <c r="CR127" s="323">
        <f t="shared" si="35"/>
        <v>101.72503002965293</v>
      </c>
      <c r="CS127" s="323"/>
      <c r="CT127" s="323"/>
      <c r="CU127" s="323">
        <f t="shared" si="35"/>
        <v>90.800190481507173</v>
      </c>
      <c r="CV127" s="323">
        <f t="shared" si="35"/>
        <v>105.4823517633105</v>
      </c>
      <c r="CW127" s="323">
        <f t="shared" si="35"/>
        <v>105.28221720615545</v>
      </c>
      <c r="CX127" s="323"/>
      <c r="CY127" s="323">
        <f t="shared" si="35"/>
        <v>102.56144173495603</v>
      </c>
      <c r="CZ127" s="323">
        <f t="shared" si="35"/>
        <v>86.491129637910873</v>
      </c>
      <c r="DA127" s="323">
        <f t="shared" si="35"/>
        <v>105.06336701489261</v>
      </c>
      <c r="DB127" s="323">
        <f t="shared" si="35"/>
        <v>105.48759344237376</v>
      </c>
      <c r="DC127" s="323">
        <f t="shared" si="35"/>
        <v>104.99121337121147</v>
      </c>
      <c r="DD127" s="323">
        <f t="shared" si="35"/>
        <v>101.02027669195394</v>
      </c>
      <c r="DE127" s="323">
        <f t="shared" si="35"/>
        <v>105.67798470127934</v>
      </c>
      <c r="DF127" s="323">
        <f t="shared" si="35"/>
        <v>102.96453384919081</v>
      </c>
      <c r="DG127" s="8"/>
    </row>
    <row r="128" spans="1:111" x14ac:dyDescent="0.2">
      <c r="A128" s="322" t="s">
        <v>467</v>
      </c>
      <c r="B128" s="323">
        <f>SUM(B58:B61)/4</f>
        <v>113.29706400689969</v>
      </c>
      <c r="C128" s="323">
        <f t="shared" ref="C128:AJ128" si="36">SUM(C58:C61)/4</f>
        <v>123.29185413519838</v>
      </c>
      <c r="D128" s="323">
        <f t="shared" si="36"/>
        <v>142.45120538811523</v>
      </c>
      <c r="E128" s="323">
        <f t="shared" si="36"/>
        <v>114.27656150804985</v>
      </c>
      <c r="F128" s="323">
        <f t="shared" si="36"/>
        <v>113.51818026795974</v>
      </c>
      <c r="G128" s="323">
        <f t="shared" si="36"/>
        <v>109.24436898358775</v>
      </c>
      <c r="H128" s="323">
        <f t="shared" si="36"/>
        <v>122.20917812709874</v>
      </c>
      <c r="I128" s="323">
        <f t="shared" si="36"/>
        <v>111.09847866422453</v>
      </c>
      <c r="J128" s="323">
        <f t="shared" si="36"/>
        <v>120.24512200711075</v>
      </c>
      <c r="K128" s="323">
        <f t="shared" si="36"/>
        <v>110.67894545174028</v>
      </c>
      <c r="L128" s="323">
        <f t="shared" si="36"/>
        <v>116.57447535870281</v>
      </c>
      <c r="M128" s="323">
        <f t="shared" si="36"/>
        <v>116.7513393985771</v>
      </c>
      <c r="N128" s="323">
        <f t="shared" si="36"/>
        <v>116.28424474978522</v>
      </c>
      <c r="O128" s="323">
        <f t="shared" si="36"/>
        <v>112.1783706320345</v>
      </c>
      <c r="P128" s="323">
        <f t="shared" si="36"/>
        <v>113.59564103409554</v>
      </c>
      <c r="Q128" s="323">
        <f t="shared" si="36"/>
        <v>107.36308725739511</v>
      </c>
      <c r="R128" s="323">
        <f t="shared" si="36"/>
        <v>106.50419850181061</v>
      </c>
      <c r="S128" s="323">
        <f t="shared" si="36"/>
        <v>105.5313130316142</v>
      </c>
      <c r="T128" s="323">
        <f t="shared" si="36"/>
        <v>107.84835967199442</v>
      </c>
      <c r="U128" s="323">
        <f t="shared" si="36"/>
        <v>108.41681542723863</v>
      </c>
      <c r="V128" s="323">
        <f t="shared" si="36"/>
        <v>98.295110140695357</v>
      </c>
      <c r="W128" s="323">
        <f t="shared" si="36"/>
        <v>116.25808819576403</v>
      </c>
      <c r="X128" s="323">
        <f t="shared" si="36"/>
        <v>99.999999999999986</v>
      </c>
      <c r="Y128" s="323">
        <f t="shared" si="36"/>
        <v>96.645852178893264</v>
      </c>
      <c r="Z128" s="323">
        <f t="shared" si="36"/>
        <v>104.94382232779103</v>
      </c>
      <c r="AA128" s="323">
        <f t="shared" si="36"/>
        <v>106.43071071474743</v>
      </c>
      <c r="AB128" s="323">
        <f t="shared" si="36"/>
        <v>101.85024597528883</v>
      </c>
      <c r="AC128" s="323">
        <f t="shared" si="36"/>
        <v>102.85410000181864</v>
      </c>
      <c r="AD128" s="323">
        <f t="shared" si="36"/>
        <v>93.650371571106589</v>
      </c>
      <c r="AE128" s="323">
        <f t="shared" si="36"/>
        <v>109.74152940112212</v>
      </c>
      <c r="AF128" s="323">
        <f t="shared" si="36"/>
        <v>111.0460897375428</v>
      </c>
      <c r="AG128" s="323">
        <f t="shared" si="36"/>
        <v>119.49754849295212</v>
      </c>
      <c r="AH128" s="323">
        <f t="shared" si="36"/>
        <v>106.44980818423069</v>
      </c>
      <c r="AI128" s="323">
        <f t="shared" si="36"/>
        <v>108.55962432541712</v>
      </c>
      <c r="AJ128" s="323">
        <f t="shared" si="36"/>
        <v>107.19846699709065</v>
      </c>
      <c r="AK128" s="8"/>
      <c r="AL128" s="322" t="s">
        <v>467</v>
      </c>
      <c r="AM128" s="323">
        <f t="shared" ref="AM128:BO128" si="37">SUM(AM58:AM61)/4</f>
        <v>111.80872485328656</v>
      </c>
      <c r="AN128" s="323">
        <f t="shared" si="37"/>
        <v>111.10449730982859</v>
      </c>
      <c r="AO128" s="323">
        <f t="shared" si="37"/>
        <v>114.48867983910121</v>
      </c>
      <c r="AP128" s="323"/>
      <c r="AQ128" s="323">
        <f t="shared" si="37"/>
        <v>110.9737049735193</v>
      </c>
      <c r="AR128" s="323">
        <f t="shared" si="37"/>
        <v>102.18561285881627</v>
      </c>
      <c r="AS128" s="323"/>
      <c r="AT128" s="323"/>
      <c r="AU128" s="323"/>
      <c r="AV128" s="323">
        <f t="shared" si="37"/>
        <v>110.67894545174029</v>
      </c>
      <c r="AW128" s="323">
        <f t="shared" si="37"/>
        <v>116.18138348388125</v>
      </c>
      <c r="AX128" s="323">
        <f t="shared" si="37"/>
        <v>127.77777777777777</v>
      </c>
      <c r="AY128" s="323">
        <f t="shared" si="37"/>
        <v>80.544711844427113</v>
      </c>
      <c r="AZ128" s="323"/>
      <c r="BA128" s="323"/>
      <c r="BB128" s="323"/>
      <c r="BC128" s="323">
        <f t="shared" si="37"/>
        <v>107.84835967199442</v>
      </c>
      <c r="BD128" s="323"/>
      <c r="BE128" s="323">
        <f t="shared" si="37"/>
        <v>107.84835967199442</v>
      </c>
      <c r="BF128" s="323">
        <f t="shared" si="37"/>
        <v>114.25047407409554</v>
      </c>
      <c r="BG128" s="323"/>
      <c r="BH128" s="323">
        <f t="shared" si="37"/>
        <v>116.25808819576403</v>
      </c>
      <c r="BI128" s="323">
        <f t="shared" si="37"/>
        <v>99.999999999999986</v>
      </c>
      <c r="BJ128" s="323">
        <f t="shared" si="37"/>
        <v>107.48409758886274</v>
      </c>
      <c r="BK128" s="323">
        <f t="shared" si="37"/>
        <v>103.84161572383569</v>
      </c>
      <c r="BL128" s="323">
        <f t="shared" si="37"/>
        <v>101.22718654563603</v>
      </c>
      <c r="BM128" s="323">
        <f t="shared" si="37"/>
        <v>101.85024597528884</v>
      </c>
      <c r="BN128" s="323">
        <f t="shared" si="37"/>
        <v>100</v>
      </c>
      <c r="BO128" s="323">
        <f t="shared" si="37"/>
        <v>111.07501828156349</v>
      </c>
      <c r="BP128" s="322"/>
      <c r="BQ128" s="322"/>
      <c r="BR128" s="322"/>
      <c r="BS128" s="322"/>
      <c r="BT128" s="322"/>
      <c r="BU128" s="322"/>
      <c r="BV128" s="8"/>
      <c r="BW128" s="322" t="s">
        <v>467</v>
      </c>
      <c r="BX128" s="323">
        <f t="shared" ref="BX128:DF128" si="38">SUM(BX58:BX61)/4</f>
        <v>113.75902385622734</v>
      </c>
      <c r="BY128" s="323">
        <f t="shared" si="38"/>
        <v>125.92278151527643</v>
      </c>
      <c r="BZ128" s="323">
        <f t="shared" si="38"/>
        <v>148.26630427812734</v>
      </c>
      <c r="CA128" s="323">
        <f t="shared" si="38"/>
        <v>114.27656150804985</v>
      </c>
      <c r="CB128" s="323">
        <f t="shared" si="38"/>
        <v>115.6531931002495</v>
      </c>
      <c r="CC128" s="323">
        <f t="shared" si="38"/>
        <v>114.05347140618092</v>
      </c>
      <c r="CD128" s="323">
        <f t="shared" si="38"/>
        <v>122.20917812709874</v>
      </c>
      <c r="CE128" s="323">
        <f t="shared" si="38"/>
        <v>111.09847866422456</v>
      </c>
      <c r="CF128" s="323">
        <f t="shared" si="38"/>
        <v>120.24512200711075</v>
      </c>
      <c r="CG128" s="323"/>
      <c r="CH128" s="323">
        <f t="shared" si="38"/>
        <v>116.79509070152157</v>
      </c>
      <c r="CI128" s="323">
        <f t="shared" si="38"/>
        <v>108.20990621041568</v>
      </c>
      <c r="CJ128" s="323">
        <f t="shared" si="38"/>
        <v>127.1464754282154</v>
      </c>
      <c r="CK128" s="323">
        <f t="shared" si="38"/>
        <v>112.1783706320345</v>
      </c>
      <c r="CL128" s="323">
        <f t="shared" si="38"/>
        <v>113.59564103409554</v>
      </c>
      <c r="CM128" s="323">
        <f t="shared" si="38"/>
        <v>107.36308725739511</v>
      </c>
      <c r="CN128" s="323">
        <f t="shared" si="38"/>
        <v>105.5313130316142</v>
      </c>
      <c r="CO128" s="323">
        <f t="shared" si="38"/>
        <v>105.5313130316142</v>
      </c>
      <c r="CP128" s="323"/>
      <c r="CQ128" s="323">
        <f t="shared" si="38"/>
        <v>98.295110140695357</v>
      </c>
      <c r="CR128" s="323">
        <f t="shared" si="38"/>
        <v>98.295110140695357</v>
      </c>
      <c r="CS128" s="323"/>
      <c r="CT128" s="323"/>
      <c r="CU128" s="323">
        <f t="shared" si="38"/>
        <v>91.450589340583647</v>
      </c>
      <c r="CV128" s="323">
        <f t="shared" si="38"/>
        <v>109.66201725260608</v>
      </c>
      <c r="CW128" s="323">
        <f t="shared" si="38"/>
        <v>108.38910812557936</v>
      </c>
      <c r="CX128" s="323"/>
      <c r="CY128" s="323">
        <f t="shared" si="38"/>
        <v>103.98650091817223</v>
      </c>
      <c r="CZ128" s="323">
        <f t="shared" si="38"/>
        <v>86.668670488315229</v>
      </c>
      <c r="DA128" s="323">
        <f t="shared" si="38"/>
        <v>109.74152940112212</v>
      </c>
      <c r="DB128" s="323">
        <f t="shared" si="38"/>
        <v>111.0460897375428</v>
      </c>
      <c r="DC128" s="323">
        <f t="shared" si="38"/>
        <v>119.49754849295212</v>
      </c>
      <c r="DD128" s="323">
        <f t="shared" si="38"/>
        <v>106.44980818423069</v>
      </c>
      <c r="DE128" s="323">
        <f t="shared" si="38"/>
        <v>108.55962432541712</v>
      </c>
      <c r="DF128" s="323">
        <f t="shared" si="38"/>
        <v>107.19846699709065</v>
      </c>
      <c r="DG128" s="8"/>
    </row>
    <row r="129" spans="1:111" x14ac:dyDescent="0.2">
      <c r="A129" s="322" t="s">
        <v>468</v>
      </c>
      <c r="B129" s="323">
        <f>SUM(B62:B65)/4</f>
        <v>117.66002798420979</v>
      </c>
      <c r="C129" s="323">
        <f t="shared" ref="C129:AJ129" si="39">SUM(C62:C65)/4</f>
        <v>126.48508503838488</v>
      </c>
      <c r="D129" s="323">
        <f t="shared" si="39"/>
        <v>138.9677249286311</v>
      </c>
      <c r="E129" s="323">
        <f t="shared" si="39"/>
        <v>121.67473233012851</v>
      </c>
      <c r="F129" s="323">
        <f t="shared" si="39"/>
        <v>120.85480579223217</v>
      </c>
      <c r="G129" s="323">
        <f t="shared" si="39"/>
        <v>111.75690928568483</v>
      </c>
      <c r="H129" s="323">
        <f t="shared" si="39"/>
        <v>127.1165252901877</v>
      </c>
      <c r="I129" s="323">
        <f t="shared" si="39"/>
        <v>108.28281826976603</v>
      </c>
      <c r="J129" s="323">
        <f t="shared" si="39"/>
        <v>131.11128367933418</v>
      </c>
      <c r="K129" s="323">
        <f t="shared" si="39"/>
        <v>115.63829353337101</v>
      </c>
      <c r="L129" s="323">
        <f t="shared" si="39"/>
        <v>122.47268417815083</v>
      </c>
      <c r="M129" s="323">
        <f t="shared" si="39"/>
        <v>124.79977238591903</v>
      </c>
      <c r="N129" s="323">
        <f t="shared" si="39"/>
        <v>118.65397559258628</v>
      </c>
      <c r="O129" s="323">
        <f t="shared" si="39"/>
        <v>113.87954601636821</v>
      </c>
      <c r="P129" s="323">
        <f t="shared" si="39"/>
        <v>116.03802581408121</v>
      </c>
      <c r="Q129" s="323">
        <f t="shared" si="39"/>
        <v>106.54594766470048</v>
      </c>
      <c r="R129" s="323">
        <f t="shared" si="39"/>
        <v>107.74038324470941</v>
      </c>
      <c r="S129" s="323">
        <f t="shared" si="39"/>
        <v>107.41549873252134</v>
      </c>
      <c r="T129" s="323">
        <f t="shared" si="39"/>
        <v>108.18925123529534</v>
      </c>
      <c r="U129" s="323">
        <f t="shared" si="39"/>
        <v>118.66087497425954</v>
      </c>
      <c r="V129" s="323">
        <f t="shared" si="39"/>
        <v>109.86311398779158</v>
      </c>
      <c r="W129" s="323">
        <f t="shared" si="39"/>
        <v>126.80624342530328</v>
      </c>
      <c r="X129" s="323">
        <f t="shared" si="39"/>
        <v>101.90612391524847</v>
      </c>
      <c r="Y129" s="323">
        <f t="shared" si="39"/>
        <v>101.00272029270306</v>
      </c>
      <c r="Z129" s="323">
        <f t="shared" si="39"/>
        <v>105.79574820867003</v>
      </c>
      <c r="AA129" s="323">
        <f t="shared" si="39"/>
        <v>110.1073580758551</v>
      </c>
      <c r="AB129" s="323">
        <f t="shared" si="39"/>
        <v>104.51830574677649</v>
      </c>
      <c r="AC129" s="323">
        <f t="shared" si="39"/>
        <v>103.480909341798</v>
      </c>
      <c r="AD129" s="323">
        <f t="shared" si="39"/>
        <v>99.142592873688102</v>
      </c>
      <c r="AE129" s="323">
        <f t="shared" si="39"/>
        <v>113.75977220768195</v>
      </c>
      <c r="AF129" s="323">
        <f t="shared" si="39"/>
        <v>113.46485231382596</v>
      </c>
      <c r="AG129" s="323">
        <f t="shared" si="39"/>
        <v>122.58143750650125</v>
      </c>
      <c r="AH129" s="323">
        <f t="shared" si="39"/>
        <v>109.45732212071411</v>
      </c>
      <c r="AI129" s="323">
        <f t="shared" si="39"/>
        <v>112.55744696527154</v>
      </c>
      <c r="AJ129" s="323">
        <f t="shared" si="39"/>
        <v>117.74813593081414</v>
      </c>
      <c r="AK129" s="8"/>
      <c r="AL129" s="322" t="s">
        <v>468</v>
      </c>
      <c r="AM129" s="323">
        <f>SUM(AM62:AM65)/4</f>
        <v>117.54540188130605</v>
      </c>
      <c r="AN129" s="323">
        <f t="shared" ref="AN129:BO129" si="40">SUM(AN62:AN65)/4</f>
        <v>114.63783704152661</v>
      </c>
      <c r="AO129" s="323">
        <f t="shared" si="40"/>
        <v>119.27572641200209</v>
      </c>
      <c r="AP129" s="323"/>
      <c r="AQ129" s="323">
        <f t="shared" si="40"/>
        <v>113.48428857016255</v>
      </c>
      <c r="AR129" s="323">
        <f t="shared" si="40"/>
        <v>103.31953021671998</v>
      </c>
      <c r="AS129" s="323"/>
      <c r="AT129" s="323"/>
      <c r="AU129" s="323"/>
      <c r="AV129" s="323">
        <f t="shared" si="40"/>
        <v>115.63829353337103</v>
      </c>
      <c r="AW129" s="323">
        <f t="shared" si="40"/>
        <v>127.94738808138055</v>
      </c>
      <c r="AX129" s="323">
        <f t="shared" si="40"/>
        <v>141.66666666666666</v>
      </c>
      <c r="AY129" s="323">
        <f t="shared" si="40"/>
        <v>85.786918742099715</v>
      </c>
      <c r="AZ129" s="323"/>
      <c r="BA129" s="323"/>
      <c r="BB129" s="323"/>
      <c r="BC129" s="323">
        <f t="shared" si="40"/>
        <v>108.18925123529534</v>
      </c>
      <c r="BD129" s="323"/>
      <c r="BE129" s="323">
        <f t="shared" si="40"/>
        <v>108.18925123529534</v>
      </c>
      <c r="BF129" s="323">
        <f t="shared" si="40"/>
        <v>123.73147651804516</v>
      </c>
      <c r="BG129" s="323"/>
      <c r="BH129" s="323">
        <f t="shared" si="40"/>
        <v>126.80624342530328</v>
      </c>
      <c r="BI129" s="323">
        <f t="shared" si="40"/>
        <v>101.90612391524847</v>
      </c>
      <c r="BJ129" s="323">
        <f t="shared" si="40"/>
        <v>108.31701796941709</v>
      </c>
      <c r="BK129" s="323">
        <f t="shared" si="40"/>
        <v>104.05119901363136</v>
      </c>
      <c r="BL129" s="323">
        <f t="shared" si="40"/>
        <v>107.25201093972323</v>
      </c>
      <c r="BM129" s="323">
        <f t="shared" si="40"/>
        <v>104.51830574677651</v>
      </c>
      <c r="BN129" s="323">
        <f t="shared" si="40"/>
        <v>100.95137206802595</v>
      </c>
      <c r="BO129" s="323">
        <f t="shared" si="40"/>
        <v>111.18433268374521</v>
      </c>
      <c r="BP129" s="322"/>
      <c r="BQ129" s="322"/>
      <c r="BR129" s="322"/>
      <c r="BS129" s="322"/>
      <c r="BT129" s="322"/>
      <c r="BU129" s="322"/>
      <c r="BV129" s="8"/>
      <c r="BW129" s="322" t="s">
        <v>468</v>
      </c>
      <c r="BX129" s="323">
        <f>SUM(BX62:BX65)/4</f>
        <v>117.69560633817426</v>
      </c>
      <c r="BY129" s="323">
        <f t="shared" ref="BY129:DF129" si="41">SUM(BY62:BY65)/4</f>
        <v>129.04259193509162</v>
      </c>
      <c r="BZ129" s="323">
        <f t="shared" si="41"/>
        <v>143.06288144499979</v>
      </c>
      <c r="CA129" s="323">
        <f t="shared" si="41"/>
        <v>121.67473233012851</v>
      </c>
      <c r="CB129" s="323">
        <f t="shared" si="41"/>
        <v>127.03924345767706</v>
      </c>
      <c r="CC129" s="323">
        <f t="shared" si="41"/>
        <v>117.50526202711198</v>
      </c>
      <c r="CD129" s="323">
        <f t="shared" si="41"/>
        <v>127.1165252901877</v>
      </c>
      <c r="CE129" s="323">
        <f t="shared" si="41"/>
        <v>108.28281826976604</v>
      </c>
      <c r="CF129" s="323">
        <f t="shared" si="41"/>
        <v>131.11128367933418</v>
      </c>
      <c r="CG129" s="323"/>
      <c r="CH129" s="323">
        <f t="shared" si="41"/>
        <v>119.40011067611528</v>
      </c>
      <c r="CI129" s="323">
        <f t="shared" si="41"/>
        <v>111.73413454019864</v>
      </c>
      <c r="CJ129" s="323">
        <f t="shared" si="41"/>
        <v>128.6431815001302</v>
      </c>
      <c r="CK129" s="323">
        <f t="shared" si="41"/>
        <v>113.87954601636821</v>
      </c>
      <c r="CL129" s="323">
        <f t="shared" si="41"/>
        <v>116.03802581408121</v>
      </c>
      <c r="CM129" s="323">
        <f t="shared" si="41"/>
        <v>106.54594766470048</v>
      </c>
      <c r="CN129" s="323">
        <f t="shared" si="41"/>
        <v>107.41549873252134</v>
      </c>
      <c r="CO129" s="323">
        <f t="shared" si="41"/>
        <v>107.41549873252134</v>
      </c>
      <c r="CP129" s="323"/>
      <c r="CQ129" s="323">
        <f t="shared" si="41"/>
        <v>109.86311398779158</v>
      </c>
      <c r="CR129" s="323">
        <f t="shared" si="41"/>
        <v>109.86311398779158</v>
      </c>
      <c r="CS129" s="323"/>
      <c r="CT129" s="323"/>
      <c r="CU129" s="323">
        <f t="shared" si="41"/>
        <v>97.496645511150902</v>
      </c>
      <c r="CV129" s="323">
        <f t="shared" si="41"/>
        <v>113.26360689195475</v>
      </c>
      <c r="CW129" s="323">
        <f t="shared" si="41"/>
        <v>111.1819960052071</v>
      </c>
      <c r="CX129" s="323"/>
      <c r="CY129" s="323">
        <f t="shared" si="41"/>
        <v>104.48453581772553</v>
      </c>
      <c r="CZ129" s="323">
        <f t="shared" si="41"/>
        <v>94.31771296263004</v>
      </c>
      <c r="DA129" s="323">
        <f t="shared" si="41"/>
        <v>113.75977220768195</v>
      </c>
      <c r="DB129" s="323">
        <f t="shared" si="41"/>
        <v>113.46485231382596</v>
      </c>
      <c r="DC129" s="323">
        <f t="shared" si="41"/>
        <v>122.58143750650125</v>
      </c>
      <c r="DD129" s="323">
        <f t="shared" si="41"/>
        <v>109.45732212071411</v>
      </c>
      <c r="DE129" s="323">
        <f t="shared" si="41"/>
        <v>112.55744696527154</v>
      </c>
      <c r="DF129" s="323">
        <f t="shared" si="41"/>
        <v>117.74813593081414</v>
      </c>
      <c r="DG129" s="8"/>
    </row>
    <row r="130" spans="1:111" s="98" customFormat="1" x14ac:dyDescent="0.2">
      <c r="A130" s="322" t="s">
        <v>469</v>
      </c>
      <c r="B130" s="327">
        <f>SUM(B66:B69)/4</f>
        <v>125.07499744263468</v>
      </c>
      <c r="C130" s="327">
        <f t="shared" ref="C130:AJ130" si="42">SUM(C66:C69)/4</f>
        <v>132.23837522481088</v>
      </c>
      <c r="D130" s="327">
        <f t="shared" si="42"/>
        <v>144.99252024268793</v>
      </c>
      <c r="E130" s="327">
        <f t="shared" si="42"/>
        <v>129.35760464970463</v>
      </c>
      <c r="F130" s="327">
        <f t="shared" si="42"/>
        <v>122.35492593237254</v>
      </c>
      <c r="G130" s="327">
        <f t="shared" si="42"/>
        <v>115.09727782540982</v>
      </c>
      <c r="H130" s="327">
        <f t="shared" si="42"/>
        <v>131.69798367382145</v>
      </c>
      <c r="I130" s="327">
        <f t="shared" si="42"/>
        <v>113.06184481459593</v>
      </c>
      <c r="J130" s="327">
        <f t="shared" si="42"/>
        <v>141.94091706857088</v>
      </c>
      <c r="K130" s="327">
        <f t="shared" si="42"/>
        <v>115.85646165163637</v>
      </c>
      <c r="L130" s="327">
        <f t="shared" si="42"/>
        <v>135.75852131991425</v>
      </c>
      <c r="M130" s="327">
        <f t="shared" si="42"/>
        <v>137.77454565241004</v>
      </c>
      <c r="N130" s="327">
        <f t="shared" si="42"/>
        <v>132.45026278398532</v>
      </c>
      <c r="O130" s="327">
        <f t="shared" si="42"/>
        <v>120.67434093521081</v>
      </c>
      <c r="P130" s="327">
        <f t="shared" si="42"/>
        <v>124.25368898068893</v>
      </c>
      <c r="Q130" s="327">
        <f t="shared" si="42"/>
        <v>108.51323525603053</v>
      </c>
      <c r="R130" s="327">
        <f t="shared" si="42"/>
        <v>111.43700539203982</v>
      </c>
      <c r="S130" s="327">
        <f t="shared" si="42"/>
        <v>112.8007548256171</v>
      </c>
      <c r="T130" s="327">
        <f t="shared" si="42"/>
        <v>109.55281748849904</v>
      </c>
      <c r="U130" s="327">
        <f t="shared" si="42"/>
        <v>129.6886847270076</v>
      </c>
      <c r="V130" s="327">
        <f t="shared" si="42"/>
        <v>111.93509153919945</v>
      </c>
      <c r="W130" s="327">
        <f t="shared" si="42"/>
        <v>144.47093945353953</v>
      </c>
      <c r="X130" s="327">
        <f t="shared" si="42"/>
        <v>107.62449566099396</v>
      </c>
      <c r="Y130" s="327">
        <f t="shared" si="42"/>
        <v>109.95420128826501</v>
      </c>
      <c r="Z130" s="327">
        <f t="shared" si="42"/>
        <v>106.91444818886275</v>
      </c>
      <c r="AA130" s="327">
        <f t="shared" si="42"/>
        <v>118.05939916688692</v>
      </c>
      <c r="AB130" s="327">
        <f t="shared" si="42"/>
        <v>112.18487137715472</v>
      </c>
      <c r="AC130" s="327">
        <f t="shared" si="42"/>
        <v>103.16162712582253</v>
      </c>
      <c r="AD130" s="327">
        <f t="shared" si="42"/>
        <v>110.67911387318682</v>
      </c>
      <c r="AE130" s="327">
        <f t="shared" si="42"/>
        <v>117.74825363968657</v>
      </c>
      <c r="AF130" s="327">
        <f t="shared" si="42"/>
        <v>115.17607656741201</v>
      </c>
      <c r="AG130" s="327">
        <f t="shared" si="42"/>
        <v>128.27505679185305</v>
      </c>
      <c r="AH130" s="327">
        <f t="shared" si="42"/>
        <v>113.4825528318139</v>
      </c>
      <c r="AI130" s="327">
        <f t="shared" si="42"/>
        <v>119.49803214406847</v>
      </c>
      <c r="AJ130" s="327">
        <f t="shared" si="42"/>
        <v>124.46622749263055</v>
      </c>
      <c r="AK130" s="327"/>
      <c r="AL130" s="322" t="s">
        <v>469</v>
      </c>
      <c r="AM130" s="327">
        <f t="shared" ref="AM130:BO130" si="43">SUM(AM66:AM69)/4</f>
        <v>128.74849402419767</v>
      </c>
      <c r="AN130" s="327">
        <f t="shared" si="43"/>
        <v>115.53130263167454</v>
      </c>
      <c r="AO130" s="327">
        <f t="shared" si="43"/>
        <v>121.95781170723839</v>
      </c>
      <c r="AP130" s="327"/>
      <c r="AQ130" s="327">
        <f t="shared" si="43"/>
        <v>112.95337930491418</v>
      </c>
      <c r="AR130" s="327">
        <f t="shared" si="43"/>
        <v>106.06259761810851</v>
      </c>
      <c r="AS130" s="327"/>
      <c r="AT130" s="327"/>
      <c r="AU130" s="327"/>
      <c r="AV130" s="327">
        <f t="shared" si="43"/>
        <v>115.85646165163638</v>
      </c>
      <c r="AW130" s="327">
        <f t="shared" si="43"/>
        <v>146.60437821533489</v>
      </c>
      <c r="AX130" s="327">
        <f t="shared" si="43"/>
        <v>166.66666666666669</v>
      </c>
      <c r="AY130" s="327">
        <f t="shared" si="43"/>
        <v>84.951318845628606</v>
      </c>
      <c r="AZ130" s="327"/>
      <c r="BA130" s="327"/>
      <c r="BB130" s="327"/>
      <c r="BC130" s="327">
        <f t="shared" si="43"/>
        <v>109.55281748849904</v>
      </c>
      <c r="BD130" s="327"/>
      <c r="BE130" s="327">
        <f t="shared" si="43"/>
        <v>109.55281748849904</v>
      </c>
      <c r="BF130" s="327">
        <f t="shared" si="43"/>
        <v>139.9209923748632</v>
      </c>
      <c r="BG130" s="327"/>
      <c r="BH130" s="327">
        <f t="shared" si="43"/>
        <v>144.47093945353953</v>
      </c>
      <c r="BI130" s="327">
        <f t="shared" si="43"/>
        <v>107.62449566099396</v>
      </c>
      <c r="BJ130" s="327">
        <f t="shared" si="43"/>
        <v>122.97642672245703</v>
      </c>
      <c r="BK130" s="327">
        <f t="shared" si="43"/>
        <v>104.8301223982688</v>
      </c>
      <c r="BL130" s="327">
        <f t="shared" si="43"/>
        <v>121.64492448507673</v>
      </c>
      <c r="BM130" s="327">
        <f t="shared" si="43"/>
        <v>112.18487137715475</v>
      </c>
      <c r="BN130" s="327">
        <f t="shared" si="43"/>
        <v>103.80548827210377</v>
      </c>
      <c r="BO130" s="327">
        <f t="shared" si="43"/>
        <v>131.38452796935891</v>
      </c>
      <c r="BP130" s="327"/>
      <c r="BQ130" s="327"/>
      <c r="BR130" s="327"/>
      <c r="BS130" s="327"/>
      <c r="BT130" s="327"/>
      <c r="BU130" s="327"/>
      <c r="BW130" s="322" t="s">
        <v>469</v>
      </c>
      <c r="BX130" s="327">
        <f t="shared" ref="BX130:DA130" si="44">SUM(BX66:BX69)/4</f>
        <v>123.93479500745394</v>
      </c>
      <c r="BY130" s="327">
        <f t="shared" si="44"/>
        <v>135.84498946906893</v>
      </c>
      <c r="BZ130" s="327">
        <f t="shared" si="44"/>
        <v>149.78282817826593</v>
      </c>
      <c r="CA130" s="327">
        <f t="shared" si="44"/>
        <v>129.35760464970463</v>
      </c>
      <c r="CB130" s="327">
        <f t="shared" si="44"/>
        <v>130.24355536290841</v>
      </c>
      <c r="CC130" s="327">
        <f t="shared" si="44"/>
        <v>121.25256945247313</v>
      </c>
      <c r="CD130" s="327">
        <f t="shared" si="44"/>
        <v>131.69798367382145</v>
      </c>
      <c r="CE130" s="327">
        <f t="shared" si="44"/>
        <v>113.06184481459596</v>
      </c>
      <c r="CF130" s="327">
        <f t="shared" si="44"/>
        <v>141.94091706857088</v>
      </c>
      <c r="CG130" s="327"/>
      <c r="CH130" s="327">
        <f t="shared" si="44"/>
        <v>129.67149029635888</v>
      </c>
      <c r="CI130" s="327">
        <f t="shared" si="44"/>
        <v>115.39378109174717</v>
      </c>
      <c r="CJ130" s="327">
        <f t="shared" si="44"/>
        <v>146.88650310661419</v>
      </c>
      <c r="CK130" s="327">
        <f t="shared" si="44"/>
        <v>120.67434093521081</v>
      </c>
      <c r="CL130" s="327">
        <f t="shared" si="44"/>
        <v>124.25368898068893</v>
      </c>
      <c r="CM130" s="327">
        <f t="shared" si="44"/>
        <v>108.51323525603053</v>
      </c>
      <c r="CN130" s="327">
        <f t="shared" si="44"/>
        <v>112.8007548256171</v>
      </c>
      <c r="CO130" s="327">
        <f t="shared" si="44"/>
        <v>112.8007548256171</v>
      </c>
      <c r="CP130" s="327"/>
      <c r="CQ130" s="327">
        <f t="shared" si="44"/>
        <v>111.93509153919945</v>
      </c>
      <c r="CR130" s="327">
        <f t="shared" si="44"/>
        <v>111.93509153919945</v>
      </c>
      <c r="CS130" s="327"/>
      <c r="CT130" s="327"/>
      <c r="CU130" s="327">
        <f t="shared" si="44"/>
        <v>103.71205772062467</v>
      </c>
      <c r="CV130" s="327">
        <f t="shared" si="44"/>
        <v>115.83678210661509</v>
      </c>
      <c r="CW130" s="327">
        <f t="shared" si="44"/>
        <v>116.7099515096054</v>
      </c>
      <c r="CX130" s="327"/>
      <c r="CY130" s="327">
        <f t="shared" si="44"/>
        <v>102.90616692765541</v>
      </c>
      <c r="CZ130" s="327">
        <f t="shared" si="44"/>
        <v>102.38287611198533</v>
      </c>
      <c r="DA130" s="327">
        <f t="shared" si="44"/>
        <v>117.74825363968657</v>
      </c>
      <c r="DB130" s="327">
        <f t="shared" ref="DB130:DF130" si="45">SUM(DB66:DB69)/4</f>
        <v>115.17607656741201</v>
      </c>
      <c r="DC130" s="327">
        <f t="shared" si="45"/>
        <v>128.27505679185305</v>
      </c>
      <c r="DD130" s="327">
        <f t="shared" si="45"/>
        <v>113.4825528318139</v>
      </c>
      <c r="DE130" s="327">
        <f t="shared" si="45"/>
        <v>119.49803214406847</v>
      </c>
      <c r="DF130" s="327">
        <f t="shared" si="45"/>
        <v>124.46622749263055</v>
      </c>
    </row>
    <row r="131" spans="1:111" s="98" customFormat="1" x14ac:dyDescent="0.2">
      <c r="A131" s="322" t="s">
        <v>470</v>
      </c>
      <c r="B131" s="327">
        <f>SUM(B70:B73)/4</f>
        <v>127.74929857032541</v>
      </c>
      <c r="C131" s="327">
        <f t="shared" ref="C131:AE131" si="46">SUM(C70:C73)/4</f>
        <v>135.73847805908278</v>
      </c>
      <c r="D131" s="327">
        <f t="shared" si="46"/>
        <v>146.40432335925448</v>
      </c>
      <c r="E131" s="327">
        <f t="shared" si="46"/>
        <v>136.34655844666523</v>
      </c>
      <c r="F131" s="327">
        <f t="shared" si="46"/>
        <v>126.14163807507646</v>
      </c>
      <c r="G131" s="327">
        <f t="shared" si="46"/>
        <v>118.84410441654606</v>
      </c>
      <c r="H131" s="327">
        <f t="shared" si="46"/>
        <v>136.66615586258987</v>
      </c>
      <c r="I131" s="327">
        <f t="shared" si="46"/>
        <v>118.870914670692</v>
      </c>
      <c r="J131" s="327">
        <f t="shared" si="46"/>
        <v>142.55738472703854</v>
      </c>
      <c r="K131" s="327">
        <f t="shared" si="46"/>
        <v>118.79644642793848</v>
      </c>
      <c r="L131" s="327">
        <f t="shared" si="46"/>
        <v>135.17388662967019</v>
      </c>
      <c r="M131" s="327">
        <f t="shared" si="46"/>
        <v>138.1659956802263</v>
      </c>
      <c r="N131" s="327">
        <f t="shared" si="46"/>
        <v>130.2638911760547</v>
      </c>
      <c r="O131" s="327">
        <f t="shared" si="46"/>
        <v>121.42208022595823</v>
      </c>
      <c r="P131" s="327">
        <f t="shared" si="46"/>
        <v>125.87571641804439</v>
      </c>
      <c r="Q131" s="327">
        <f t="shared" si="46"/>
        <v>106.29051444905512</v>
      </c>
      <c r="R131" s="327">
        <f t="shared" si="46"/>
        <v>112.50705849290587</v>
      </c>
      <c r="S131" s="327">
        <f t="shared" si="46"/>
        <v>114.64529772522421</v>
      </c>
      <c r="T131" s="327">
        <f t="shared" si="46"/>
        <v>109.55281748849904</v>
      </c>
      <c r="U131" s="327">
        <f t="shared" si="46"/>
        <v>136.74321015498023</v>
      </c>
      <c r="V131" s="327">
        <f t="shared" si="46"/>
        <v>112.02364688881573</v>
      </c>
      <c r="W131" s="327">
        <f t="shared" si="46"/>
        <v>157.09977003082588</v>
      </c>
      <c r="X131" s="327">
        <f t="shared" si="46"/>
        <v>107.62449566099396</v>
      </c>
      <c r="Y131" s="327">
        <f t="shared" si="46"/>
        <v>111.30707826176017</v>
      </c>
      <c r="Z131" s="327">
        <f t="shared" si="46"/>
        <v>111.25020479185304</v>
      </c>
      <c r="AA131" s="327">
        <f t="shared" si="46"/>
        <v>112.04117538403369</v>
      </c>
      <c r="AB131" s="327">
        <f t="shared" si="46"/>
        <v>125.83434350683504</v>
      </c>
      <c r="AC131" s="327">
        <f t="shared" si="46"/>
        <v>102.15062612736467</v>
      </c>
      <c r="AD131" s="327">
        <f t="shared" si="46"/>
        <v>112.64471806793168</v>
      </c>
      <c r="AE131" s="327">
        <f t="shared" si="46"/>
        <v>120.81205794425719</v>
      </c>
      <c r="AF131" s="327">
        <f t="shared" ref="AF131:AJ131" si="47">SUM(AF70:AF73)/4</f>
        <v>118.00810440822357</v>
      </c>
      <c r="AG131" s="327">
        <f t="shared" si="47"/>
        <v>135.21112390730576</v>
      </c>
      <c r="AH131" s="327">
        <f t="shared" si="47"/>
        <v>116.36293689341397</v>
      </c>
      <c r="AI131" s="327">
        <f t="shared" si="47"/>
        <v>123.19053364929587</v>
      </c>
      <c r="AJ131" s="327">
        <f t="shared" si="47"/>
        <v>126.96915906005637</v>
      </c>
      <c r="AK131" s="327"/>
      <c r="AL131" s="322" t="s">
        <v>470</v>
      </c>
      <c r="AM131" s="327">
        <f t="shared" ref="AM131:BO131" si="48">SUM(AM70:AM73)/4</f>
        <v>133.38556683152694</v>
      </c>
      <c r="AN131" s="327">
        <f t="shared" si="48"/>
        <v>118.09442219980816</v>
      </c>
      <c r="AO131" s="327">
        <f t="shared" si="48"/>
        <v>124.19969628578851</v>
      </c>
      <c r="AP131" s="327"/>
      <c r="AQ131" s="327">
        <f t="shared" si="48"/>
        <v>115.58633619744266</v>
      </c>
      <c r="AR131" s="327">
        <f t="shared" si="48"/>
        <v>108.55962119851678</v>
      </c>
      <c r="AS131" s="327"/>
      <c r="AT131" s="327"/>
      <c r="AU131" s="327"/>
      <c r="AV131" s="327">
        <f t="shared" si="48"/>
        <v>118.79644642793851</v>
      </c>
      <c r="AW131" s="327">
        <f t="shared" si="48"/>
        <v>145.42419399773266</v>
      </c>
      <c r="AX131" s="327">
        <f t="shared" si="48"/>
        <v>166.66666666666669</v>
      </c>
      <c r="AY131" s="327">
        <f t="shared" si="48"/>
        <v>80.144331643335548</v>
      </c>
      <c r="AZ131" s="327"/>
      <c r="BA131" s="327"/>
      <c r="BB131" s="327"/>
      <c r="BC131" s="327">
        <f t="shared" si="48"/>
        <v>109.55281748849904</v>
      </c>
      <c r="BD131" s="327"/>
      <c r="BE131" s="327">
        <f t="shared" si="48"/>
        <v>109.55281748849904</v>
      </c>
      <c r="BF131" s="327">
        <f t="shared" si="48"/>
        <v>150.9903641583582</v>
      </c>
      <c r="BG131" s="327"/>
      <c r="BH131" s="327">
        <f t="shared" si="48"/>
        <v>157.09977003082588</v>
      </c>
      <c r="BI131" s="327">
        <f t="shared" si="48"/>
        <v>107.62449566099396</v>
      </c>
      <c r="BJ131" s="327">
        <f t="shared" si="48"/>
        <v>128.93002396649803</v>
      </c>
      <c r="BK131" s="327">
        <f t="shared" si="48"/>
        <v>110.03190438704837</v>
      </c>
      <c r="BL131" s="327">
        <f t="shared" si="48"/>
        <v>102.45437309127207</v>
      </c>
      <c r="BM131" s="327">
        <f t="shared" si="48"/>
        <v>125.83434350683507</v>
      </c>
      <c r="BN131" s="327">
        <f t="shared" si="48"/>
        <v>103.80548827210377</v>
      </c>
      <c r="BO131" s="327">
        <f t="shared" si="48"/>
        <v>140.06548300368084</v>
      </c>
      <c r="BP131" s="327"/>
      <c r="BQ131" s="327"/>
      <c r="BR131" s="327"/>
      <c r="BS131" s="327"/>
      <c r="BT131" s="327"/>
      <c r="BU131" s="327"/>
      <c r="BW131" s="322" t="s">
        <v>470</v>
      </c>
      <c r="BX131" s="327">
        <f t="shared" ref="BX131:DA131" si="49">SUM(BX70:BX73)/4</f>
        <v>125.99987900396238</v>
      </c>
      <c r="BY131" s="327">
        <f t="shared" si="49"/>
        <v>139.54736216093835</v>
      </c>
      <c r="BZ131" s="327">
        <f t="shared" si="49"/>
        <v>151.02200719549143</v>
      </c>
      <c r="CA131" s="327">
        <f t="shared" si="49"/>
        <v>136.34655844666523</v>
      </c>
      <c r="CB131" s="327">
        <f t="shared" si="49"/>
        <v>134.99835796804618</v>
      </c>
      <c r="CC131" s="327">
        <f t="shared" si="49"/>
        <v>125.85088185504904</v>
      </c>
      <c r="CD131" s="327">
        <f t="shared" si="49"/>
        <v>136.66615586258987</v>
      </c>
      <c r="CE131" s="327">
        <f t="shared" si="49"/>
        <v>118.87091467069203</v>
      </c>
      <c r="CF131" s="327">
        <f t="shared" si="49"/>
        <v>142.55738472703854</v>
      </c>
      <c r="CG131" s="327"/>
      <c r="CH131" s="327">
        <f t="shared" si="49"/>
        <v>129.42109645808688</v>
      </c>
      <c r="CI131" s="327">
        <f t="shared" si="49"/>
        <v>116.08846087917496</v>
      </c>
      <c r="CJ131" s="327">
        <f t="shared" si="49"/>
        <v>145.49660892274048</v>
      </c>
      <c r="CK131" s="327">
        <f t="shared" si="49"/>
        <v>121.42208022595823</v>
      </c>
      <c r="CL131" s="327">
        <f t="shared" si="49"/>
        <v>125.87571641804439</v>
      </c>
      <c r="CM131" s="327">
        <f t="shared" si="49"/>
        <v>106.29051444905512</v>
      </c>
      <c r="CN131" s="327">
        <f t="shared" si="49"/>
        <v>114.64529772522421</v>
      </c>
      <c r="CO131" s="327">
        <f t="shared" si="49"/>
        <v>114.64529772522421</v>
      </c>
      <c r="CP131" s="327"/>
      <c r="CQ131" s="327">
        <f t="shared" si="49"/>
        <v>112.02364688881573</v>
      </c>
      <c r="CR131" s="327">
        <f t="shared" si="49"/>
        <v>112.02364688881573</v>
      </c>
      <c r="CS131" s="327"/>
      <c r="CT131" s="327"/>
      <c r="CU131" s="327">
        <f t="shared" si="49"/>
        <v>102.85960069891078</v>
      </c>
      <c r="CV131" s="327">
        <f t="shared" si="49"/>
        <v>116.46536025020528</v>
      </c>
      <c r="CW131" s="327">
        <f t="shared" si="49"/>
        <v>115.64926255306244</v>
      </c>
      <c r="CX131" s="327"/>
      <c r="CY131" s="327">
        <f t="shared" si="49"/>
        <v>101.49403826851341</v>
      </c>
      <c r="CZ131" s="327">
        <f t="shared" si="49"/>
        <v>101.65777598387797</v>
      </c>
      <c r="DA131" s="327">
        <f t="shared" si="49"/>
        <v>120.81205794425719</v>
      </c>
      <c r="DB131" s="327">
        <f t="shared" ref="DB131:DF131" si="50">SUM(DB70:DB73)/4</f>
        <v>118.00810440822357</v>
      </c>
      <c r="DC131" s="327">
        <f t="shared" si="50"/>
        <v>135.21112390730576</v>
      </c>
      <c r="DD131" s="327">
        <f t="shared" si="50"/>
        <v>116.36293689341397</v>
      </c>
      <c r="DE131" s="327">
        <f t="shared" si="50"/>
        <v>123.19053364929587</v>
      </c>
      <c r="DF131" s="327">
        <f t="shared" si="50"/>
        <v>126.96915906005637</v>
      </c>
    </row>
    <row r="132" spans="1:111" s="98" customFormat="1" x14ac:dyDescent="0.2">
      <c r="A132" s="322" t="s">
        <v>1019</v>
      </c>
      <c r="B132" s="327">
        <f>SUM(B74:B77)/4</f>
        <v>128.67365775972874</v>
      </c>
      <c r="C132" s="327">
        <f t="shared" ref="C132:AE132" si="51">SUM(C74:C77)/4</f>
        <v>136.86446894783083</v>
      </c>
      <c r="D132" s="327">
        <f t="shared" si="51"/>
        <v>144.29441380583933</v>
      </c>
      <c r="E132" s="327">
        <f t="shared" si="51"/>
        <v>140.41289951507562</v>
      </c>
      <c r="F132" s="327">
        <f t="shared" si="51"/>
        <v>131.07519516797183</v>
      </c>
      <c r="G132" s="327">
        <f t="shared" si="51"/>
        <v>118.31332394815429</v>
      </c>
      <c r="H132" s="327">
        <f t="shared" si="51"/>
        <v>138.63335616872729</v>
      </c>
      <c r="I132" s="327">
        <f t="shared" si="51"/>
        <v>122.69707229260351</v>
      </c>
      <c r="J132" s="327">
        <f t="shared" si="51"/>
        <v>142.50493046565362</v>
      </c>
      <c r="K132" s="327">
        <f t="shared" si="51"/>
        <v>112.60015814895922</v>
      </c>
      <c r="L132" s="327">
        <f t="shared" si="51"/>
        <v>136.03397892192925</v>
      </c>
      <c r="M132" s="327">
        <f t="shared" si="51"/>
        <v>139.2133218523399</v>
      </c>
      <c r="N132" s="327">
        <f t="shared" si="51"/>
        <v>130.81673614433078</v>
      </c>
      <c r="O132" s="327">
        <f t="shared" si="51"/>
        <v>121.19498752739301</v>
      </c>
      <c r="P132" s="327">
        <f t="shared" si="51"/>
        <v>126.50500262997005</v>
      </c>
      <c r="Q132" s="327">
        <f t="shared" si="51"/>
        <v>103.15380963689354</v>
      </c>
      <c r="R132" s="327">
        <f t="shared" si="51"/>
        <v>114.28708591047999</v>
      </c>
      <c r="S132" s="327">
        <f t="shared" si="51"/>
        <v>118.35353947649713</v>
      </c>
      <c r="T132" s="327">
        <f t="shared" si="51"/>
        <v>108.66877918143405</v>
      </c>
      <c r="U132" s="327">
        <f t="shared" si="51"/>
        <v>139.02728928663259</v>
      </c>
      <c r="V132" s="327">
        <f t="shared" si="51"/>
        <v>113.03063320262154</v>
      </c>
      <c r="W132" s="327">
        <f t="shared" si="51"/>
        <v>160.54538128618645</v>
      </c>
      <c r="X132" s="327">
        <f t="shared" si="51"/>
        <v>107.62449566099396</v>
      </c>
      <c r="Y132" s="327">
        <f t="shared" si="51"/>
        <v>111.70333067613259</v>
      </c>
      <c r="Z132" s="327">
        <f t="shared" si="51"/>
        <v>114.3171825664772</v>
      </c>
      <c r="AA132" s="327">
        <f t="shared" si="51"/>
        <v>98.671157781469958</v>
      </c>
      <c r="AB132" s="327">
        <f t="shared" si="51"/>
        <v>125.60257797523498</v>
      </c>
      <c r="AC132" s="327">
        <f t="shared" si="51"/>
        <v>102.76012010081635</v>
      </c>
      <c r="AD132" s="327">
        <f t="shared" si="51"/>
        <v>114.30330042256479</v>
      </c>
      <c r="AE132" s="327">
        <f t="shared" si="51"/>
        <v>121.30413658271159</v>
      </c>
      <c r="AF132" s="327">
        <f t="shared" ref="AF132:AJ132" si="52">SUM(AF74:AF77)/4</f>
        <v>118.7308829025191</v>
      </c>
      <c r="AG132" s="327">
        <f t="shared" si="52"/>
        <v>144.92105295493531</v>
      </c>
      <c r="AH132" s="327">
        <f t="shared" si="52"/>
        <v>116.25304072499502</v>
      </c>
      <c r="AI132" s="327">
        <f t="shared" si="52"/>
        <v>123.07045499391587</v>
      </c>
      <c r="AJ132" s="327">
        <f t="shared" si="52"/>
        <v>127.42837500254885</v>
      </c>
      <c r="AK132" s="327"/>
      <c r="AL132" s="322" t="s">
        <v>1019</v>
      </c>
      <c r="AM132" s="327">
        <f t="shared" ref="AM132:BO132" si="53">SUM(AM74:AM77)/4</f>
        <v>135.12413196308199</v>
      </c>
      <c r="AN132" s="327">
        <f t="shared" si="53"/>
        <v>119.08753248862817</v>
      </c>
      <c r="AO132" s="327">
        <f t="shared" si="53"/>
        <v>127.37695172688767</v>
      </c>
      <c r="AP132" s="327"/>
      <c r="AQ132" s="327">
        <f t="shared" si="53"/>
        <v>118.83884728333861</v>
      </c>
      <c r="AR132" s="327">
        <f t="shared" si="53"/>
        <v>107.82860112943887</v>
      </c>
      <c r="AS132" s="327"/>
      <c r="AT132" s="327"/>
      <c r="AU132" s="327"/>
      <c r="AV132" s="327">
        <f t="shared" si="53"/>
        <v>112.60015814895925</v>
      </c>
      <c r="AW132" s="327">
        <f t="shared" si="53"/>
        <v>144.32221617095084</v>
      </c>
      <c r="AX132" s="327">
        <f t="shared" si="53"/>
        <v>166.66666666666669</v>
      </c>
      <c r="AY132" s="327">
        <f t="shared" si="53"/>
        <v>75.655885490993938</v>
      </c>
      <c r="AZ132" s="327"/>
      <c r="BA132" s="327"/>
      <c r="BB132" s="327"/>
      <c r="BC132" s="327">
        <f t="shared" si="53"/>
        <v>108.66877918143405</v>
      </c>
      <c r="BD132" s="327"/>
      <c r="BE132" s="327">
        <f t="shared" si="53"/>
        <v>108.66877918143405</v>
      </c>
      <c r="BF132" s="327">
        <f t="shared" si="53"/>
        <v>154.01049747739881</v>
      </c>
      <c r="BG132" s="327"/>
      <c r="BH132" s="327">
        <f t="shared" si="53"/>
        <v>160.54538128618645</v>
      </c>
      <c r="BI132" s="327">
        <f t="shared" si="53"/>
        <v>107.62449566099396</v>
      </c>
      <c r="BJ132" s="327">
        <f t="shared" si="53"/>
        <v>133.08908903369556</v>
      </c>
      <c r="BK132" s="327">
        <f t="shared" si="53"/>
        <v>113.00860059176831</v>
      </c>
      <c r="BL132" s="327">
        <f t="shared" si="53"/>
        <v>102.62619458385507</v>
      </c>
      <c r="BM132" s="327">
        <f t="shared" si="53"/>
        <v>125.60257797523499</v>
      </c>
      <c r="BN132" s="327">
        <f t="shared" si="53"/>
        <v>103.80548827210377</v>
      </c>
      <c r="BO132" s="327">
        <f t="shared" si="53"/>
        <v>146.34401584242519</v>
      </c>
      <c r="BP132" s="327"/>
      <c r="BQ132" s="327"/>
      <c r="BR132" s="327"/>
      <c r="BS132" s="327"/>
      <c r="BT132" s="327"/>
      <c r="BU132" s="327"/>
      <c r="BW132" s="322" t="s">
        <v>1019</v>
      </c>
      <c r="BX132" s="327">
        <f t="shared" ref="BX132:DA132" si="54">SUM(BX74:BX77)/4</f>
        <v>126.67151995139446</v>
      </c>
      <c r="BY132" s="327">
        <f t="shared" si="54"/>
        <v>140.70203844994521</v>
      </c>
      <c r="BZ132" s="327">
        <f t="shared" si="54"/>
        <v>147.81257652632371</v>
      </c>
      <c r="CA132" s="327">
        <f t="shared" si="54"/>
        <v>140.41289951507562</v>
      </c>
      <c r="CB132" s="327">
        <f t="shared" si="54"/>
        <v>141.34244351231035</v>
      </c>
      <c r="CC132" s="327">
        <f t="shared" si="54"/>
        <v>125.45652382876141</v>
      </c>
      <c r="CD132" s="327">
        <f t="shared" si="54"/>
        <v>138.63335616872729</v>
      </c>
      <c r="CE132" s="327">
        <f t="shared" si="54"/>
        <v>122.69707229260354</v>
      </c>
      <c r="CF132" s="327">
        <f t="shared" si="54"/>
        <v>142.50493046565362</v>
      </c>
      <c r="CG132" s="327"/>
      <c r="CH132" s="327">
        <f t="shared" si="54"/>
        <v>131.38236330945665</v>
      </c>
      <c r="CI132" s="327">
        <f t="shared" si="54"/>
        <v>117.94707953011795</v>
      </c>
      <c r="CJ132" s="327">
        <f t="shared" si="54"/>
        <v>147.58164143287053</v>
      </c>
      <c r="CK132" s="327">
        <f t="shared" si="54"/>
        <v>121.19498752739301</v>
      </c>
      <c r="CL132" s="327">
        <f t="shared" si="54"/>
        <v>126.50500262997005</v>
      </c>
      <c r="CM132" s="327">
        <f t="shared" si="54"/>
        <v>103.15380963689354</v>
      </c>
      <c r="CN132" s="327">
        <f t="shared" si="54"/>
        <v>118.35353947649713</v>
      </c>
      <c r="CO132" s="327">
        <f t="shared" si="54"/>
        <v>118.35353947649713</v>
      </c>
      <c r="CP132" s="327"/>
      <c r="CQ132" s="327">
        <f t="shared" si="54"/>
        <v>113.03063320262154</v>
      </c>
      <c r="CR132" s="327">
        <f t="shared" si="54"/>
        <v>113.03063320262154</v>
      </c>
      <c r="CS132" s="327"/>
      <c r="CT132" s="327"/>
      <c r="CU132" s="327">
        <f t="shared" si="54"/>
        <v>101.45216626146475</v>
      </c>
      <c r="CV132" s="327">
        <f t="shared" si="54"/>
        <v>119.91880463045293</v>
      </c>
      <c r="CW132" s="327">
        <f t="shared" si="54"/>
        <v>97.182640849135112</v>
      </c>
      <c r="CX132" s="327"/>
      <c r="CY132" s="327">
        <f t="shared" si="54"/>
        <v>102.34535682190582</v>
      </c>
      <c r="CZ132" s="327">
        <f t="shared" si="54"/>
        <v>101.46523826512643</v>
      </c>
      <c r="DA132" s="327">
        <f t="shared" si="54"/>
        <v>121.30413658271159</v>
      </c>
      <c r="DB132" s="327">
        <f t="shared" ref="DB132:DF132" si="55">SUM(DB74:DB77)/4</f>
        <v>118.7308829025191</v>
      </c>
      <c r="DC132" s="327">
        <f t="shared" si="55"/>
        <v>144.92105295493531</v>
      </c>
      <c r="DD132" s="327">
        <f t="shared" si="55"/>
        <v>116.25304072499502</v>
      </c>
      <c r="DE132" s="327">
        <f t="shared" si="55"/>
        <v>123.07045499391587</v>
      </c>
      <c r="DF132" s="327">
        <f t="shared" si="55"/>
        <v>127.42837500254885</v>
      </c>
    </row>
    <row r="133" spans="1:111" s="98" customFormat="1" x14ac:dyDescent="0.2">
      <c r="A133" s="322" t="s">
        <v>1035</v>
      </c>
      <c r="B133" s="327">
        <f>SUM(B78:B81)/4</f>
        <v>128.7168857654259</v>
      </c>
      <c r="C133" s="327">
        <f t="shared" ref="C133:AJ133" si="56">SUM(C78:C81)/4</f>
        <v>137.97404303109255</v>
      </c>
      <c r="D133" s="327">
        <f t="shared" si="56"/>
        <v>144.2871083748426</v>
      </c>
      <c r="E133" s="327">
        <f t="shared" si="56"/>
        <v>144.07246659034186</v>
      </c>
      <c r="F133" s="327">
        <f t="shared" si="56"/>
        <v>132.50493457819738</v>
      </c>
      <c r="G133" s="327">
        <f t="shared" si="56"/>
        <v>115.19727456166287</v>
      </c>
      <c r="H133" s="327">
        <f t="shared" si="56"/>
        <v>139.22951093144769</v>
      </c>
      <c r="I133" s="327">
        <f t="shared" si="56"/>
        <v>126.32597761459945</v>
      </c>
      <c r="J133" s="327">
        <f t="shared" si="56"/>
        <v>141.5669400225897</v>
      </c>
      <c r="K133" s="327">
        <f t="shared" si="56"/>
        <v>114.29893293938414</v>
      </c>
      <c r="L133" s="327">
        <f t="shared" si="56"/>
        <v>136.96887884019552</v>
      </c>
      <c r="M133" s="327">
        <f t="shared" si="56"/>
        <v>139.06324782944355</v>
      </c>
      <c r="N133" s="327">
        <f t="shared" si="56"/>
        <v>133.53205817569133</v>
      </c>
      <c r="O133" s="327">
        <f t="shared" si="56"/>
        <v>122.39883918547714</v>
      </c>
      <c r="P133" s="327">
        <f t="shared" si="56"/>
        <v>128.16891899351256</v>
      </c>
      <c r="Q133" s="327">
        <f t="shared" si="56"/>
        <v>102.79455666495755</v>
      </c>
      <c r="R133" s="327">
        <f t="shared" si="56"/>
        <v>114.06120876971242</v>
      </c>
      <c r="S133" s="327">
        <f t="shared" si="56"/>
        <v>118.82170686216594</v>
      </c>
      <c r="T133" s="327">
        <f t="shared" si="56"/>
        <v>107.48399399712662</v>
      </c>
      <c r="U133" s="327">
        <f t="shared" si="56"/>
        <v>135.18184414364794</v>
      </c>
      <c r="V133" s="327">
        <f t="shared" si="56"/>
        <v>112.75146507420095</v>
      </c>
      <c r="W133" s="327">
        <f t="shared" si="56"/>
        <v>153.81318938897454</v>
      </c>
      <c r="X133" s="327">
        <f t="shared" si="56"/>
        <v>107.62449566099396</v>
      </c>
      <c r="Y133" s="327">
        <f t="shared" si="56"/>
        <v>111.61920078618894</v>
      </c>
      <c r="Z133" s="327">
        <f t="shared" si="56"/>
        <v>113.14408677204176</v>
      </c>
      <c r="AA133" s="327">
        <f t="shared" si="56"/>
        <v>95.534359673106422</v>
      </c>
      <c r="AB133" s="327">
        <f t="shared" si="56"/>
        <v>127.1706077705656</v>
      </c>
      <c r="AC133" s="327">
        <f t="shared" si="56"/>
        <v>103.16074649725188</v>
      </c>
      <c r="AD133" s="327">
        <f t="shared" si="56"/>
        <v>114.40595267948569</v>
      </c>
      <c r="AE133" s="327">
        <f t="shared" si="56"/>
        <v>120.24029036841645</v>
      </c>
      <c r="AF133" s="327">
        <f t="shared" si="56"/>
        <v>116.65340033970826</v>
      </c>
      <c r="AG133" s="327">
        <f t="shared" si="56"/>
        <v>149.99978112259228</v>
      </c>
      <c r="AH133" s="327">
        <f t="shared" si="56"/>
        <v>114.48105394899072</v>
      </c>
      <c r="AI133" s="327">
        <f t="shared" si="56"/>
        <v>121.9033862720551</v>
      </c>
      <c r="AJ133" s="327">
        <f t="shared" si="56"/>
        <v>130.33100366755212</v>
      </c>
      <c r="AK133" s="327"/>
      <c r="AL133" s="322" t="s">
        <v>1035</v>
      </c>
      <c r="AM133" s="327">
        <f t="shared" ref="AM133:BO133" si="57">SUM(AM78:AM81)/4</f>
        <v>135.48793073243894</v>
      </c>
      <c r="AN133" s="327">
        <f t="shared" si="57"/>
        <v>119.96281904757801</v>
      </c>
      <c r="AO133" s="327">
        <f t="shared" si="57"/>
        <v>128.40829734220429</v>
      </c>
      <c r="AP133" s="327"/>
      <c r="AQ133" s="327">
        <f t="shared" si="57"/>
        <v>119.81446203449528</v>
      </c>
      <c r="AR133" s="327">
        <f t="shared" si="57"/>
        <v>106.16240736052993</v>
      </c>
      <c r="AS133" s="327"/>
      <c r="AT133" s="327"/>
      <c r="AU133" s="327"/>
      <c r="AV133" s="327">
        <f t="shared" si="57"/>
        <v>114.29893293938416</v>
      </c>
      <c r="AW133" s="327">
        <f t="shared" si="57"/>
        <v>144.66307443359452</v>
      </c>
      <c r="AX133" s="327">
        <f t="shared" si="57"/>
        <v>166.66666666666669</v>
      </c>
      <c r="AY133" s="327">
        <f t="shared" si="57"/>
        <v>77.044229176569502</v>
      </c>
      <c r="AZ133" s="327"/>
      <c r="BA133" s="327"/>
      <c r="BB133" s="327"/>
      <c r="BC133" s="327">
        <f t="shared" si="57"/>
        <v>107.48399399712662</v>
      </c>
      <c r="BD133" s="327"/>
      <c r="BE133" s="327">
        <f t="shared" si="57"/>
        <v>107.48399399712662</v>
      </c>
      <c r="BF133" s="327">
        <f t="shared" si="57"/>
        <v>148.10962371303762</v>
      </c>
      <c r="BG133" s="327"/>
      <c r="BH133" s="327">
        <f t="shared" si="57"/>
        <v>153.81318938897454</v>
      </c>
      <c r="BI133" s="327">
        <f t="shared" si="57"/>
        <v>107.62449566099396</v>
      </c>
      <c r="BJ133" s="327">
        <f t="shared" si="57"/>
        <v>140.01226638947372</v>
      </c>
      <c r="BK133" s="327">
        <f t="shared" si="57"/>
        <v>113.00860059176831</v>
      </c>
      <c r="BL133" s="327">
        <f t="shared" si="57"/>
        <v>102.68346841471607</v>
      </c>
      <c r="BM133" s="327">
        <f t="shared" si="57"/>
        <v>127.17060777056562</v>
      </c>
      <c r="BN133" s="327">
        <f t="shared" si="57"/>
        <v>104.62366825060609</v>
      </c>
      <c r="BO133" s="327">
        <f t="shared" si="57"/>
        <v>157.01593763299374</v>
      </c>
      <c r="BP133" s="327"/>
      <c r="BQ133" s="327"/>
      <c r="BR133" s="327"/>
      <c r="BS133" s="327"/>
      <c r="BT133" s="327"/>
      <c r="BU133" s="327"/>
      <c r="BW133" s="322" t="s">
        <v>1035</v>
      </c>
      <c r="BX133" s="327">
        <f t="shared" ref="BX133:DF133" si="58">SUM(BX78:BX81)/4</f>
        <v>126.61524723420892</v>
      </c>
      <c r="BY133" s="327">
        <f t="shared" si="58"/>
        <v>141.8621890012102</v>
      </c>
      <c r="BZ133" s="327">
        <f t="shared" si="58"/>
        <v>147.58927277514883</v>
      </c>
      <c r="CA133" s="327">
        <f t="shared" si="58"/>
        <v>144.07246659034186</v>
      </c>
      <c r="CB133" s="327">
        <f t="shared" si="58"/>
        <v>143.15322886025422</v>
      </c>
      <c r="CC133" s="327">
        <f t="shared" si="58"/>
        <v>121.35269358687856</v>
      </c>
      <c r="CD133" s="327">
        <f t="shared" si="58"/>
        <v>139.22951093144769</v>
      </c>
      <c r="CE133" s="327">
        <f t="shared" si="58"/>
        <v>126.32597761459948</v>
      </c>
      <c r="CF133" s="327">
        <f t="shared" si="58"/>
        <v>141.5669400225897</v>
      </c>
      <c r="CG133" s="327"/>
      <c r="CH133" s="327">
        <f t="shared" si="58"/>
        <v>132.6506578153452</v>
      </c>
      <c r="CI133" s="327">
        <f t="shared" si="58"/>
        <v>117.68075335074413</v>
      </c>
      <c r="CJ133" s="327">
        <f t="shared" si="58"/>
        <v>150.70026881618878</v>
      </c>
      <c r="CK133" s="327">
        <f t="shared" si="58"/>
        <v>122.39883918547714</v>
      </c>
      <c r="CL133" s="327">
        <f t="shared" si="58"/>
        <v>128.16891899351256</v>
      </c>
      <c r="CM133" s="327">
        <f t="shared" si="58"/>
        <v>102.79455666495755</v>
      </c>
      <c r="CN133" s="327">
        <f t="shared" si="58"/>
        <v>118.82170686216594</v>
      </c>
      <c r="CO133" s="327">
        <f t="shared" si="58"/>
        <v>118.82170686216594</v>
      </c>
      <c r="CP133" s="327"/>
      <c r="CQ133" s="327">
        <f t="shared" si="58"/>
        <v>112.75146507420095</v>
      </c>
      <c r="CR133" s="327">
        <f t="shared" si="58"/>
        <v>112.75146507420095</v>
      </c>
      <c r="CS133" s="327"/>
      <c r="CT133" s="327"/>
      <c r="CU133" s="327">
        <f t="shared" si="58"/>
        <v>98.009116034025368</v>
      </c>
      <c r="CV133" s="327">
        <f t="shared" si="58"/>
        <v>113.72405989673078</v>
      </c>
      <c r="CW133" s="327">
        <f t="shared" si="58"/>
        <v>92.843722406072246</v>
      </c>
      <c r="CX133" s="327"/>
      <c r="CY133" s="327">
        <f t="shared" si="58"/>
        <v>102.58031345951795</v>
      </c>
      <c r="CZ133" s="327">
        <f t="shared" si="58"/>
        <v>97.332999463791452</v>
      </c>
      <c r="DA133" s="327">
        <f t="shared" si="58"/>
        <v>120.24029036841645</v>
      </c>
      <c r="DB133" s="327">
        <f t="shared" si="58"/>
        <v>116.65340033970826</v>
      </c>
      <c r="DC133" s="327">
        <f t="shared" si="58"/>
        <v>149.99978112259228</v>
      </c>
      <c r="DD133" s="327">
        <f t="shared" si="58"/>
        <v>114.48105394899072</v>
      </c>
      <c r="DE133" s="327">
        <f t="shared" si="58"/>
        <v>121.9033862720551</v>
      </c>
      <c r="DF133" s="327">
        <f t="shared" si="58"/>
        <v>130.33100366755212</v>
      </c>
    </row>
    <row r="134" spans="1:111" s="98" customFormat="1" x14ac:dyDescent="0.2">
      <c r="A134" s="322" t="s">
        <v>1098</v>
      </c>
      <c r="B134" s="327">
        <f>SUM(B82:B85)/4</f>
        <v>127.53747029818453</v>
      </c>
      <c r="C134" s="327">
        <f t="shared" ref="C134:AJ134" si="59">SUM(C82:C85)/4</f>
        <v>136.35308484918545</v>
      </c>
      <c r="D134" s="327">
        <f t="shared" si="59"/>
        <v>141.03371972034296</v>
      </c>
      <c r="E134" s="327">
        <f t="shared" si="59"/>
        <v>141.46276719407189</v>
      </c>
      <c r="F134" s="327">
        <f t="shared" si="59"/>
        <v>132.55131261996911</v>
      </c>
      <c r="G134" s="327">
        <f t="shared" si="59"/>
        <v>113.92371198334806</v>
      </c>
      <c r="H134" s="327">
        <f t="shared" si="59"/>
        <v>139.90207798979674</v>
      </c>
      <c r="I134" s="327">
        <f t="shared" si="59"/>
        <v>127.34094209952451</v>
      </c>
      <c r="J134" s="327">
        <f t="shared" si="59"/>
        <v>140.01954873735875</v>
      </c>
      <c r="K134" s="327">
        <f t="shared" si="59"/>
        <v>115.12858061328754</v>
      </c>
      <c r="L134" s="327">
        <f t="shared" si="59"/>
        <v>140.32110133356986</v>
      </c>
      <c r="M134" s="327">
        <f t="shared" si="59"/>
        <v>139.62267573014722</v>
      </c>
      <c r="N134" s="327">
        <f t="shared" si="59"/>
        <v>141.46720479422288</v>
      </c>
      <c r="O134" s="327">
        <f t="shared" si="59"/>
        <v>123.0388182389426</v>
      </c>
      <c r="P134" s="327">
        <f t="shared" si="59"/>
        <v>128.91675702036349</v>
      </c>
      <c r="Q134" s="327">
        <f t="shared" si="59"/>
        <v>103.06807669931604</v>
      </c>
      <c r="R134" s="327">
        <f t="shared" si="59"/>
        <v>116.8217906489985</v>
      </c>
      <c r="S134" s="327">
        <f t="shared" si="59"/>
        <v>122.94296746611533</v>
      </c>
      <c r="T134" s="327">
        <f t="shared" si="59"/>
        <v>108.36463053565402</v>
      </c>
      <c r="U134" s="327">
        <f t="shared" si="59"/>
        <v>126.99360718410936</v>
      </c>
      <c r="V134" s="327">
        <f t="shared" si="59"/>
        <v>108.86972181277957</v>
      </c>
      <c r="W134" s="327">
        <f t="shared" si="59"/>
        <v>142.20799246139219</v>
      </c>
      <c r="X134" s="327">
        <f t="shared" si="59"/>
        <v>103.59037097263736</v>
      </c>
      <c r="Y134" s="327">
        <f t="shared" si="59"/>
        <v>108.47117345028337</v>
      </c>
      <c r="Z134" s="327">
        <f t="shared" si="59"/>
        <v>113.02355106193102</v>
      </c>
      <c r="AA134" s="327">
        <f t="shared" si="59"/>
        <v>86.945790850501581</v>
      </c>
      <c r="AB134" s="327">
        <f t="shared" si="59"/>
        <v>129.11928993662679</v>
      </c>
      <c r="AC134" s="327">
        <f t="shared" si="59"/>
        <v>103.19060111841925</v>
      </c>
      <c r="AD134" s="327">
        <f t="shared" si="59"/>
        <v>110.7494604913437</v>
      </c>
      <c r="AE134" s="327">
        <f t="shared" si="59"/>
        <v>121.4221103303808</v>
      </c>
      <c r="AF134" s="327">
        <f t="shared" si="59"/>
        <v>118.45596774982702</v>
      </c>
      <c r="AG134" s="327">
        <f t="shared" si="59"/>
        <v>150.66622013226197</v>
      </c>
      <c r="AH134" s="327">
        <f t="shared" si="59"/>
        <v>112.29955308637842</v>
      </c>
      <c r="AI134" s="327">
        <f t="shared" si="59"/>
        <v>122.16289374526065</v>
      </c>
      <c r="AJ134" s="327">
        <f t="shared" si="59"/>
        <v>131.68428687812255</v>
      </c>
      <c r="AK134" s="327"/>
      <c r="AL134" s="322" t="s">
        <v>1098</v>
      </c>
      <c r="AM134" s="327">
        <f t="shared" ref="AM134:BO134" si="60">SUM(AM82:AM85)/4</f>
        <v>135.67398488151753</v>
      </c>
      <c r="AN134" s="327">
        <f t="shared" si="60"/>
        <v>123.37458643227625</v>
      </c>
      <c r="AO134" s="327">
        <f t="shared" si="60"/>
        <v>130.19618664527738</v>
      </c>
      <c r="AP134" s="327"/>
      <c r="AQ134" s="327">
        <f t="shared" si="60"/>
        <v>125.72662232497495</v>
      </c>
      <c r="AR134" s="327">
        <f t="shared" si="60"/>
        <v>109.23929571650189</v>
      </c>
      <c r="AS134" s="327"/>
      <c r="AT134" s="327"/>
      <c r="AU134" s="327"/>
      <c r="AV134" s="327">
        <f t="shared" si="60"/>
        <v>115.12858061328757</v>
      </c>
      <c r="AW134" s="327">
        <f t="shared" si="60"/>
        <v>146.45077999506441</v>
      </c>
      <c r="AX134" s="327">
        <f t="shared" si="60"/>
        <v>166.66666666666669</v>
      </c>
      <c r="AY134" s="327">
        <f t="shared" si="60"/>
        <v>84.325700685240747</v>
      </c>
      <c r="AZ134" s="327"/>
      <c r="BA134" s="327"/>
      <c r="BB134" s="327"/>
      <c r="BC134" s="327">
        <f t="shared" si="60"/>
        <v>108.36463053565402</v>
      </c>
      <c r="BD134" s="327"/>
      <c r="BE134" s="327">
        <f t="shared" si="60"/>
        <v>108.36463053565402</v>
      </c>
      <c r="BF134" s="327">
        <f t="shared" si="60"/>
        <v>137.4393332369778</v>
      </c>
      <c r="BG134" s="327"/>
      <c r="BH134" s="327">
        <f t="shared" si="60"/>
        <v>142.20799246139219</v>
      </c>
      <c r="BI134" s="327">
        <f t="shared" si="60"/>
        <v>103.59037097263736</v>
      </c>
      <c r="BJ134" s="327">
        <f t="shared" si="60"/>
        <v>146.6133778759106</v>
      </c>
      <c r="BK134" s="327">
        <f t="shared" si="60"/>
        <v>113.05777345485326</v>
      </c>
      <c r="BL134" s="327">
        <f t="shared" si="60"/>
        <v>102.68346841471607</v>
      </c>
      <c r="BM134" s="327">
        <f t="shared" si="60"/>
        <v>129.11928993662681</v>
      </c>
      <c r="BN134" s="327">
        <f t="shared" si="60"/>
        <v>104.75686034012972</v>
      </c>
      <c r="BO134" s="327">
        <f t="shared" si="60"/>
        <v>167.26489969389488</v>
      </c>
      <c r="BP134" s="327"/>
      <c r="BQ134" s="327"/>
      <c r="BR134" s="327"/>
      <c r="BS134" s="327"/>
      <c r="BT134" s="327"/>
      <c r="BU134" s="327"/>
      <c r="BW134" s="322" t="s">
        <v>1098</v>
      </c>
      <c r="BX134" s="327">
        <f t="shared" ref="BX134:DF134" si="61">SUM(BX82:BX85)/4</f>
        <v>125.01200891940934</v>
      </c>
      <c r="BY134" s="327">
        <f t="shared" si="61"/>
        <v>139.15479873404252</v>
      </c>
      <c r="BZ134" s="327">
        <f t="shared" si="61"/>
        <v>143.28749777929605</v>
      </c>
      <c r="CA134" s="327">
        <f t="shared" si="61"/>
        <v>141.46276719407189</v>
      </c>
      <c r="CB134" s="327">
        <f t="shared" si="61"/>
        <v>138.27775900679495</v>
      </c>
      <c r="CC134" s="327">
        <f t="shared" si="61"/>
        <v>117.1151861211593</v>
      </c>
      <c r="CD134" s="327">
        <f t="shared" si="61"/>
        <v>139.90207798979674</v>
      </c>
      <c r="CE134" s="327">
        <f t="shared" si="61"/>
        <v>127.34094209952454</v>
      </c>
      <c r="CF134" s="327">
        <f t="shared" si="61"/>
        <v>140.01954873735875</v>
      </c>
      <c r="CG134" s="327"/>
      <c r="CH134" s="327">
        <f t="shared" si="61"/>
        <v>136.88093569827578</v>
      </c>
      <c r="CI134" s="327">
        <f t="shared" si="61"/>
        <v>118.67353206456868</v>
      </c>
      <c r="CJ134" s="327">
        <f t="shared" si="61"/>
        <v>158.83408534601585</v>
      </c>
      <c r="CK134" s="327">
        <f t="shared" si="61"/>
        <v>123.0388182389426</v>
      </c>
      <c r="CL134" s="327">
        <f t="shared" si="61"/>
        <v>128.91675702036349</v>
      </c>
      <c r="CM134" s="327">
        <f t="shared" si="61"/>
        <v>103.06807669931604</v>
      </c>
      <c r="CN134" s="327">
        <f t="shared" si="61"/>
        <v>122.94296746611533</v>
      </c>
      <c r="CO134" s="327">
        <f t="shared" si="61"/>
        <v>122.94296746611533</v>
      </c>
      <c r="CP134" s="327"/>
      <c r="CQ134" s="327">
        <f t="shared" si="61"/>
        <v>108.86972181277957</v>
      </c>
      <c r="CR134" s="327">
        <f t="shared" si="61"/>
        <v>108.86972181277957</v>
      </c>
      <c r="CS134" s="327"/>
      <c r="CT134" s="327"/>
      <c r="CU134" s="327">
        <f t="shared" si="61"/>
        <v>90.187884068277398</v>
      </c>
      <c r="CV134" s="327">
        <f t="shared" si="61"/>
        <v>112.87705591299854</v>
      </c>
      <c r="CW134" s="327">
        <f t="shared" si="61"/>
        <v>81.022761381892721</v>
      </c>
      <c r="CX134" s="327"/>
      <c r="CY134" s="327">
        <f t="shared" si="61"/>
        <v>102.56916760985891</v>
      </c>
      <c r="CZ134" s="327">
        <f t="shared" si="61"/>
        <v>88.104874943558144</v>
      </c>
      <c r="DA134" s="327">
        <f t="shared" si="61"/>
        <v>121.4221103303808</v>
      </c>
      <c r="DB134" s="327">
        <f t="shared" si="61"/>
        <v>118.45596774982702</v>
      </c>
      <c r="DC134" s="327">
        <f t="shared" si="61"/>
        <v>150.66622013226197</v>
      </c>
      <c r="DD134" s="327">
        <f t="shared" si="61"/>
        <v>112.29955308637842</v>
      </c>
      <c r="DE134" s="327">
        <f t="shared" si="61"/>
        <v>122.16289374526065</v>
      </c>
      <c r="DF134" s="327">
        <f t="shared" si="61"/>
        <v>131.68428687812255</v>
      </c>
    </row>
    <row r="135" spans="1:111" s="98" customFormat="1" x14ac:dyDescent="0.2">
      <c r="A135" s="322" t="s">
        <v>1294</v>
      </c>
      <c r="B135" s="324">
        <f>SUM(B86:B89)/4</f>
        <v>127.66220066959536</v>
      </c>
      <c r="C135" s="324">
        <f t="shared" ref="C135:AJ135" si="62">SUM(C86:C89)/4</f>
        <v>134.11329868684234</v>
      </c>
      <c r="D135" s="324">
        <f t="shared" si="62"/>
        <v>138.59129762992617</v>
      </c>
      <c r="E135" s="324">
        <f t="shared" si="62"/>
        <v>137.39784975284249</v>
      </c>
      <c r="F135" s="324">
        <f t="shared" si="62"/>
        <v>135.40194014303458</v>
      </c>
      <c r="G135" s="324">
        <f t="shared" si="62"/>
        <v>113.62630104378482</v>
      </c>
      <c r="H135" s="324">
        <f t="shared" si="62"/>
        <v>129.93514810748431</v>
      </c>
      <c r="I135" s="324">
        <f t="shared" si="62"/>
        <v>126.46839256616329</v>
      </c>
      <c r="J135" s="324">
        <f t="shared" si="62"/>
        <v>134.89256002123631</v>
      </c>
      <c r="K135" s="324">
        <f t="shared" si="62"/>
        <v>116.19000183811428</v>
      </c>
      <c r="L135" s="324">
        <f t="shared" si="62"/>
        <v>147.07768650713689</v>
      </c>
      <c r="M135" s="324">
        <f t="shared" si="62"/>
        <v>141.14447917839232</v>
      </c>
      <c r="N135" s="324">
        <f t="shared" si="62"/>
        <v>156.8139696830724</v>
      </c>
      <c r="O135" s="324">
        <f t="shared" si="62"/>
        <v>123.70366595410377</v>
      </c>
      <c r="P135" s="324">
        <f t="shared" si="62"/>
        <v>129.1202251172179</v>
      </c>
      <c r="Q135" s="324">
        <f t="shared" si="62"/>
        <v>105.30049656034218</v>
      </c>
      <c r="R135" s="324">
        <f t="shared" si="62"/>
        <v>119.55263993794961</v>
      </c>
      <c r="S135" s="324">
        <f t="shared" si="62"/>
        <v>127.75317339041789</v>
      </c>
      <c r="T135" s="324">
        <f t="shared" si="62"/>
        <v>108.22259238427863</v>
      </c>
      <c r="U135" s="324">
        <f t="shared" si="62"/>
        <v>127.56260359973069</v>
      </c>
      <c r="V135" s="324">
        <f t="shared" si="62"/>
        <v>104.7639550075333</v>
      </c>
      <c r="W135" s="324">
        <f t="shared" si="62"/>
        <v>146.21519556248501</v>
      </c>
      <c r="X135" s="324">
        <f t="shared" si="62"/>
        <v>101.57330862845907</v>
      </c>
      <c r="Y135" s="324">
        <f t="shared" si="62"/>
        <v>107.62382064705412</v>
      </c>
      <c r="Z135" s="324">
        <f t="shared" si="62"/>
        <v>111.1558090148032</v>
      </c>
      <c r="AA135" s="324">
        <f t="shared" si="62"/>
        <v>87.714658148251402</v>
      </c>
      <c r="AB135" s="324">
        <f t="shared" si="62"/>
        <v>129.19193356641696</v>
      </c>
      <c r="AC135" s="324">
        <f t="shared" si="62"/>
        <v>102.29899829964691</v>
      </c>
      <c r="AD135" s="324">
        <f t="shared" si="62"/>
        <v>109.75579746113952</v>
      </c>
      <c r="AE135" s="324">
        <f t="shared" si="62"/>
        <v>122.0559788953326</v>
      </c>
      <c r="AF135" s="324">
        <f t="shared" si="62"/>
        <v>118.56393172240345</v>
      </c>
      <c r="AG135" s="324">
        <f t="shared" si="62"/>
        <v>135.68928168919047</v>
      </c>
      <c r="AH135" s="324">
        <f t="shared" si="62"/>
        <v>114.58770542826623</v>
      </c>
      <c r="AI135" s="324">
        <f t="shared" si="62"/>
        <v>121.75205281716606</v>
      </c>
      <c r="AJ135" s="324">
        <f t="shared" si="62"/>
        <v>137.03724962381995</v>
      </c>
      <c r="AK135" s="327"/>
      <c r="AL135" s="322" t="s">
        <v>1294</v>
      </c>
      <c r="AM135" s="324">
        <f t="shared" ref="AM135:AY135" si="63">SUM(AM86:AM89)/4</f>
        <v>140.18199321152866</v>
      </c>
      <c r="AN135" s="324">
        <f t="shared" si="63"/>
        <v>125.41759175972879</v>
      </c>
      <c r="AO135" s="324">
        <f t="shared" si="63"/>
        <v>130.94750032363027</v>
      </c>
      <c r="AP135" s="324"/>
      <c r="AQ135" s="324">
        <f t="shared" si="63"/>
        <v>129.95644146588245</v>
      </c>
      <c r="AR135" s="324">
        <f t="shared" si="63"/>
        <v>108.04488041443608</v>
      </c>
      <c r="AS135" s="324"/>
      <c r="AT135" s="324"/>
      <c r="AU135" s="324"/>
      <c r="AV135" s="324">
        <f t="shared" si="63"/>
        <v>116.1900018381143</v>
      </c>
      <c r="AW135" s="324">
        <f t="shared" si="63"/>
        <v>155.37407698829062</v>
      </c>
      <c r="AX135" s="324">
        <f t="shared" si="63"/>
        <v>169.44444444444446</v>
      </c>
      <c r="AY135" s="324">
        <f t="shared" si="63"/>
        <v>112.13468272715153</v>
      </c>
      <c r="AZ135" s="324"/>
      <c r="BA135" s="324"/>
      <c r="BB135" s="324"/>
      <c r="BC135" s="324">
        <f t="shared" ref="BC135" si="64">SUM(BC86:BC89)/4</f>
        <v>108.22259238427863</v>
      </c>
      <c r="BD135" s="324"/>
      <c r="BE135" s="324">
        <f t="shared" ref="BE135:BF135" si="65">SUM(BE86:BE89)/4</f>
        <v>108.22259238427863</v>
      </c>
      <c r="BF135" s="324">
        <f t="shared" si="65"/>
        <v>140.70263581083904</v>
      </c>
      <c r="BG135" s="324"/>
      <c r="BH135" s="324">
        <f t="shared" ref="BH135:BO135" si="66">SUM(BH86:BH89)/4</f>
        <v>146.21519556248501</v>
      </c>
      <c r="BI135" s="324">
        <f t="shared" si="66"/>
        <v>101.57330862845907</v>
      </c>
      <c r="BJ135" s="324">
        <f t="shared" si="66"/>
        <v>153.04010968914679</v>
      </c>
      <c r="BK135" s="324">
        <f t="shared" si="66"/>
        <v>111.81775204110653</v>
      </c>
      <c r="BL135" s="324">
        <f t="shared" si="66"/>
        <v>102.68346841471607</v>
      </c>
      <c r="BM135" s="324">
        <f t="shared" si="66"/>
        <v>129.19193356641699</v>
      </c>
      <c r="BN135" s="324">
        <f t="shared" si="66"/>
        <v>104.75686034012972</v>
      </c>
      <c r="BO135" s="324">
        <f t="shared" si="66"/>
        <v>177.71743110621588</v>
      </c>
      <c r="BP135" s="324"/>
      <c r="BQ135" s="324"/>
      <c r="BR135" s="324"/>
      <c r="BS135" s="324"/>
      <c r="BT135" s="324"/>
      <c r="BU135" s="324"/>
      <c r="BW135" s="322" t="s">
        <v>1294</v>
      </c>
      <c r="BX135" s="324">
        <f t="shared" ref="BX135:CR135" si="67">SUM(BX86:BX89)/4</f>
        <v>123.77623055166576</v>
      </c>
      <c r="BY135" s="324">
        <f t="shared" si="67"/>
        <v>135.99047138076511</v>
      </c>
      <c r="BZ135" s="324">
        <f t="shared" si="67"/>
        <v>140.18090501905152</v>
      </c>
      <c r="CA135" s="324">
        <f t="shared" si="67"/>
        <v>137.39784975284249</v>
      </c>
      <c r="CB135" s="324">
        <f t="shared" si="67"/>
        <v>139.97113740713829</v>
      </c>
      <c r="CC135" s="324">
        <f t="shared" si="67"/>
        <v>117.42890067970603</v>
      </c>
      <c r="CD135" s="324">
        <f t="shared" si="67"/>
        <v>129.93514810748431</v>
      </c>
      <c r="CE135" s="324">
        <f t="shared" si="67"/>
        <v>126.46839256616333</v>
      </c>
      <c r="CF135" s="324">
        <f t="shared" si="67"/>
        <v>134.89256002123631</v>
      </c>
      <c r="CG135" s="324"/>
      <c r="CH135" s="324">
        <f t="shared" si="67"/>
        <v>142.42149504810749</v>
      </c>
      <c r="CI135" s="324">
        <f t="shared" si="67"/>
        <v>119.22241747229896</v>
      </c>
      <c r="CJ135" s="324">
        <f t="shared" si="67"/>
        <v>170.39323840905593</v>
      </c>
      <c r="CK135" s="324">
        <f t="shared" si="67"/>
        <v>123.70366595410377</v>
      </c>
      <c r="CL135" s="324">
        <f t="shared" si="67"/>
        <v>129.1202251172179</v>
      </c>
      <c r="CM135" s="324">
        <f t="shared" si="67"/>
        <v>105.30049656034218</v>
      </c>
      <c r="CN135" s="324">
        <f t="shared" si="67"/>
        <v>127.75317339041789</v>
      </c>
      <c r="CO135" s="324">
        <f t="shared" si="67"/>
        <v>127.75317339041789</v>
      </c>
      <c r="CP135" s="324"/>
      <c r="CQ135" s="324">
        <f t="shared" si="67"/>
        <v>104.7639550075333</v>
      </c>
      <c r="CR135" s="324">
        <f t="shared" si="67"/>
        <v>104.7639550075333</v>
      </c>
      <c r="CS135" s="324"/>
      <c r="CT135" s="324"/>
      <c r="CU135" s="324">
        <f t="shared" ref="CU135:CW135" si="68">SUM(CU86:CU89)/4</f>
        <v>85.85373242804441</v>
      </c>
      <c r="CV135" s="324">
        <f t="shared" si="68"/>
        <v>108.32224204467863</v>
      </c>
      <c r="CW135" s="324">
        <f t="shared" si="68"/>
        <v>82.080999436124245</v>
      </c>
      <c r="CX135" s="324"/>
      <c r="CY135" s="324">
        <f t="shared" ref="CY135:DF135" si="69">SUM(CY86:CY89)/4</f>
        <v>101.32380989519717</v>
      </c>
      <c r="CZ135" s="324">
        <f t="shared" si="69"/>
        <v>82.524954902744952</v>
      </c>
      <c r="DA135" s="324">
        <f t="shared" si="69"/>
        <v>122.0559788953326</v>
      </c>
      <c r="DB135" s="324">
        <f t="shared" si="69"/>
        <v>118.56393172240345</v>
      </c>
      <c r="DC135" s="324">
        <f t="shared" si="69"/>
        <v>135.68928168919047</v>
      </c>
      <c r="DD135" s="324">
        <f t="shared" si="69"/>
        <v>114.58770542826623</v>
      </c>
      <c r="DE135" s="324">
        <f t="shared" si="69"/>
        <v>121.75205281716606</v>
      </c>
      <c r="DF135" s="324">
        <f t="shared" si="69"/>
        <v>137.03724962381995</v>
      </c>
    </row>
    <row r="136" spans="1:111" ht="24.95" customHeight="1" x14ac:dyDescent="0.2">
      <c r="A136" t="s">
        <v>172</v>
      </c>
      <c r="AK136" s="327"/>
      <c r="AL136" t="s">
        <v>172</v>
      </c>
      <c r="BW136" t="s">
        <v>172</v>
      </c>
    </row>
    <row r="137" spans="1:111" ht="20.100000000000001" hidden="1" customHeight="1" outlineLevel="2" x14ac:dyDescent="0.2">
      <c r="A137" s="323" t="str">
        <f>A18</f>
        <v>1999 Q4</v>
      </c>
      <c r="B137" s="326">
        <f t="shared" ref="B137:AJ144" si="70">IF(B14&gt;0,(B18/B14-1)*100,"")</f>
        <v>1.3790490121443844</v>
      </c>
      <c r="C137" s="326">
        <f t="shared" si="70"/>
        <v>1.4132073912826781</v>
      </c>
      <c r="D137" s="326">
        <f t="shared" si="70"/>
        <v>0.64301012320984174</v>
      </c>
      <c r="E137" s="326">
        <f t="shared" si="70"/>
        <v>-0.46286148562161289</v>
      </c>
      <c r="F137" s="326">
        <f t="shared" si="70"/>
        <v>0.39607297895887239</v>
      </c>
      <c r="G137" s="326">
        <f t="shared" si="70"/>
        <v>1.8369968413894266</v>
      </c>
      <c r="H137" s="326">
        <f t="shared" si="70"/>
        <v>0.67804265799746855</v>
      </c>
      <c r="I137" s="326">
        <f t="shared" si="70"/>
        <v>-5.9957615025474365E-2</v>
      </c>
      <c r="J137" s="326">
        <f t="shared" si="70"/>
        <v>6.1168932759940953</v>
      </c>
      <c r="K137" s="326">
        <f t="shared" si="70"/>
        <v>2.2784065366415973</v>
      </c>
      <c r="L137" s="326">
        <f t="shared" si="70"/>
        <v>0.49452669280634076</v>
      </c>
      <c r="M137" s="326">
        <f t="shared" si="70"/>
        <v>0.52851735181291826</v>
      </c>
      <c r="N137" s="326">
        <f t="shared" si="70"/>
        <v>0.54366894897313056</v>
      </c>
      <c r="O137" s="326">
        <f t="shared" si="70"/>
        <v>-0.22177392609729063</v>
      </c>
      <c r="P137" s="326">
        <f t="shared" si="70"/>
        <v>0.18964911634071768</v>
      </c>
      <c r="Q137" s="326">
        <f t="shared" si="70"/>
        <v>-1.0588463080498878</v>
      </c>
      <c r="R137" s="326">
        <f t="shared" si="70"/>
        <v>0.35467978118610688</v>
      </c>
      <c r="S137" s="326">
        <f t="shared" si="70"/>
        <v>-1.5889209745689747E-2</v>
      </c>
      <c r="T137" s="326">
        <f t="shared" si="70"/>
        <v>1.2009080400664951</v>
      </c>
      <c r="U137" s="326">
        <f t="shared" si="70"/>
        <v>-0.50103069933965516</v>
      </c>
      <c r="V137" s="326">
        <f t="shared" si="70"/>
        <v>-0.85498538330116558</v>
      </c>
      <c r="W137" s="326">
        <f t="shared" si="70"/>
        <v>-0.2899871815170374</v>
      </c>
      <c r="X137" s="326">
        <f t="shared" si="70"/>
        <v>5.9436255979794517E-2</v>
      </c>
      <c r="Y137" s="326">
        <f t="shared" si="70"/>
        <v>-7.3556398221252817E-2</v>
      </c>
      <c r="Z137" s="326">
        <f t="shared" si="70"/>
        <v>-0.56806970310000482</v>
      </c>
      <c r="AA137" s="326">
        <f t="shared" si="70"/>
        <v>-2.1468309338809388</v>
      </c>
      <c r="AB137" s="326">
        <f t="shared" si="70"/>
        <v>0</v>
      </c>
      <c r="AC137" s="326">
        <f t="shared" si="70"/>
        <v>-0.43347494699743638</v>
      </c>
      <c r="AD137" s="326">
        <f t="shared" si="70"/>
        <v>0.46917289050962818</v>
      </c>
      <c r="AE137" s="326">
        <f t="shared" si="70"/>
        <v>4.5529010769134848</v>
      </c>
      <c r="AF137" s="326">
        <f t="shared" si="70"/>
        <v>7.8432330453553023</v>
      </c>
      <c r="AG137" s="326">
        <f t="shared" si="70"/>
        <v>0.820528641206697</v>
      </c>
      <c r="AH137" s="326">
        <f t="shared" si="70"/>
        <v>-0.72021904917695112</v>
      </c>
      <c r="AI137" s="326">
        <f t="shared" si="70"/>
        <v>-1.165701295925814</v>
      </c>
      <c r="AJ137" s="326">
        <f t="shared" si="70"/>
        <v>0.35511424465872743</v>
      </c>
      <c r="AL137" s="323" t="str">
        <f>AL18</f>
        <v>1999 Q4</v>
      </c>
      <c r="AM137" s="326">
        <f t="shared" ref="AM137:BU144" si="71">IF(AM14&gt;0,(AM18/AM14-1)*100,"")</f>
        <v>0.14435877017795473</v>
      </c>
      <c r="AN137" s="326">
        <f t="shared" si="71"/>
        <v>-0.18246222485736041</v>
      </c>
      <c r="AO137" s="326">
        <f t="shared" si="71"/>
        <v>-0.22420617568490453</v>
      </c>
      <c r="AP137" s="326" t="str">
        <f t="shared" si="71"/>
        <v/>
      </c>
      <c r="AQ137" s="326">
        <f t="shared" si="71"/>
        <v>-1.0233057287590386</v>
      </c>
      <c r="AR137" s="326">
        <f t="shared" si="71"/>
        <v>1.9891446248912592</v>
      </c>
      <c r="AS137" s="326" t="str">
        <f t="shared" si="71"/>
        <v/>
      </c>
      <c r="AT137" s="326" t="str">
        <f t="shared" si="71"/>
        <v/>
      </c>
      <c r="AU137" s="326" t="str">
        <f t="shared" si="71"/>
        <v/>
      </c>
      <c r="AV137" s="326">
        <f t="shared" si="71"/>
        <v>2.2784065366416195</v>
      </c>
      <c r="AW137" s="326">
        <f t="shared" si="71"/>
        <v>-3.0440282138931685</v>
      </c>
      <c r="AX137" s="326">
        <f t="shared" si="71"/>
        <v>-1.1286681715575675</v>
      </c>
      <c r="AY137" s="326">
        <f t="shared" si="71"/>
        <v>-9.7094235932551278</v>
      </c>
      <c r="AZ137" s="326">
        <f t="shared" si="71"/>
        <v>2.2204460492503131E-14</v>
      </c>
      <c r="BA137" s="326" t="str">
        <f t="shared" si="71"/>
        <v/>
      </c>
      <c r="BB137" s="326">
        <f t="shared" si="71"/>
        <v>2.2204460492503131E-14</v>
      </c>
      <c r="BC137" s="326">
        <f t="shared" si="71"/>
        <v>0.63558425835266164</v>
      </c>
      <c r="BD137" s="326">
        <f t="shared" si="71"/>
        <v>2.2204460492503131E-14</v>
      </c>
      <c r="BE137" s="326">
        <f t="shared" si="71"/>
        <v>1.2009080400664729</v>
      </c>
      <c r="BF137" s="326">
        <f t="shared" si="71"/>
        <v>-0.20873082846876168</v>
      </c>
      <c r="BG137" s="326" t="str">
        <f t="shared" si="71"/>
        <v/>
      </c>
      <c r="BH137" s="326">
        <f t="shared" si="71"/>
        <v>-0.28998718151701519</v>
      </c>
      <c r="BI137" s="326">
        <f t="shared" si="71"/>
        <v>5.9436255979794517E-2</v>
      </c>
      <c r="BJ137" s="326">
        <f t="shared" si="71"/>
        <v>0.70697853784964515</v>
      </c>
      <c r="BK137" s="326">
        <f t="shared" si="71"/>
        <v>0.87684483467613816</v>
      </c>
      <c r="BL137" s="326">
        <f t="shared" si="71"/>
        <v>0</v>
      </c>
      <c r="BM137" s="326">
        <f t="shared" si="71"/>
        <v>0</v>
      </c>
      <c r="BN137" s="326">
        <f t="shared" si="71"/>
        <v>2.2204460492503131E-14</v>
      </c>
      <c r="BO137" s="326">
        <f t="shared" si="71"/>
        <v>1.3215520546469239</v>
      </c>
      <c r="BP137" s="326" t="str">
        <f t="shared" si="71"/>
        <v/>
      </c>
      <c r="BQ137" s="326" t="str">
        <f t="shared" si="71"/>
        <v/>
      </c>
      <c r="BR137" s="326" t="str">
        <f t="shared" si="71"/>
        <v/>
      </c>
      <c r="BS137" s="326" t="str">
        <f t="shared" si="71"/>
        <v/>
      </c>
      <c r="BT137" s="326" t="str">
        <f t="shared" si="71"/>
        <v/>
      </c>
      <c r="BU137" s="326" t="str">
        <f t="shared" si="71"/>
        <v/>
      </c>
      <c r="BW137" s="323" t="str">
        <f>BW18</f>
        <v>1999 q4</v>
      </c>
      <c r="BX137" s="326">
        <f t="shared" ref="BX137:DF144" si="72">IF(BX14&gt;0,(BX18/BX14-1)*100,"")</f>
        <v>1.8465030411412453</v>
      </c>
      <c r="BY137" s="326">
        <f t="shared" si="72"/>
        <v>1.8154255643991091</v>
      </c>
      <c r="BZ137" s="326">
        <f t="shared" si="72"/>
        <v>1.1776927489236533</v>
      </c>
      <c r="CA137" s="326">
        <f t="shared" si="72"/>
        <v>-0.46286148562159068</v>
      </c>
      <c r="CB137" s="326">
        <f t="shared" si="72"/>
        <v>1.4093827056533392</v>
      </c>
      <c r="CC137" s="326">
        <f t="shared" si="72"/>
        <v>1.7014867243730469</v>
      </c>
      <c r="CD137" s="326">
        <f t="shared" si="72"/>
        <v>0.67804265799749075</v>
      </c>
      <c r="CE137" s="326">
        <f t="shared" si="72"/>
        <v>-5.9957615025485467E-2</v>
      </c>
      <c r="CF137" s="326">
        <f t="shared" si="72"/>
        <v>6.1168932759940953</v>
      </c>
      <c r="CG137" s="326" t="str">
        <f t="shared" si="72"/>
        <v/>
      </c>
      <c r="CH137" s="326">
        <f t="shared" si="72"/>
        <v>0.87483707321283077</v>
      </c>
      <c r="CI137" s="326">
        <f t="shared" si="72"/>
        <v>0.7522090666887804</v>
      </c>
      <c r="CJ137" s="326">
        <f t="shared" si="72"/>
        <v>0.99737593623245857</v>
      </c>
      <c r="CK137" s="326">
        <f t="shared" si="72"/>
        <v>-0.23044253991232333</v>
      </c>
      <c r="CL137" s="326">
        <f t="shared" si="72"/>
        <v>0.18964911634071768</v>
      </c>
      <c r="CM137" s="326">
        <f t="shared" si="72"/>
        <v>-1.1732134023101914</v>
      </c>
      <c r="CN137" s="326">
        <f t="shared" si="72"/>
        <v>-1.8169430141801168E-2</v>
      </c>
      <c r="CO137" s="326">
        <f t="shared" si="72"/>
        <v>-1.8169430141801168E-2</v>
      </c>
      <c r="CP137" s="326" t="str">
        <f t="shared" si="72"/>
        <v/>
      </c>
      <c r="CQ137" s="326">
        <f t="shared" si="72"/>
        <v>-0.85498538330119889</v>
      </c>
      <c r="CR137" s="326">
        <f t="shared" si="72"/>
        <v>-0.85498538330119889</v>
      </c>
      <c r="CS137" s="326" t="str">
        <f t="shared" si="72"/>
        <v/>
      </c>
      <c r="CT137" s="326" t="str">
        <f t="shared" si="72"/>
        <v/>
      </c>
      <c r="CU137" s="326">
        <f t="shared" si="72"/>
        <v>-1.2711862875475211</v>
      </c>
      <c r="CV137" s="326">
        <f t="shared" si="72"/>
        <v>-2.0703558831978497</v>
      </c>
      <c r="CW137" s="326">
        <f t="shared" si="72"/>
        <v>-9.7418187301753552</v>
      </c>
      <c r="CX137" s="326" t="str">
        <f t="shared" si="72"/>
        <v/>
      </c>
      <c r="CY137" s="326">
        <f t="shared" si="72"/>
        <v>-0.93328882166983096</v>
      </c>
      <c r="CZ137" s="326">
        <f t="shared" si="72"/>
        <v>-0.56966757321010864</v>
      </c>
      <c r="DA137" s="326">
        <f t="shared" si="72"/>
        <v>4.552901076913507</v>
      </c>
      <c r="DB137" s="326">
        <f t="shared" si="72"/>
        <v>7.8432330453553023</v>
      </c>
      <c r="DC137" s="326">
        <f t="shared" si="72"/>
        <v>0.820528641206697</v>
      </c>
      <c r="DD137" s="326">
        <f t="shared" si="72"/>
        <v>-0.72021904917698443</v>
      </c>
      <c r="DE137" s="326">
        <f t="shared" si="72"/>
        <v>-1.165701295925814</v>
      </c>
      <c r="DF137" s="326">
        <f t="shared" si="72"/>
        <v>0.35511424465872743</v>
      </c>
    </row>
    <row r="138" spans="1:111" hidden="1" outlineLevel="2" x14ac:dyDescent="0.2">
      <c r="A138" s="323" t="str">
        <f t="shared" ref="A138:A202" si="73">A19</f>
        <v>2000 Q1</v>
      </c>
      <c r="B138" s="13">
        <f t="shared" si="70"/>
        <v>1.5168354181430033</v>
      </c>
      <c r="C138" s="13">
        <f t="shared" si="70"/>
        <v>1.5126099616510791</v>
      </c>
      <c r="D138" s="13">
        <f t="shared" si="70"/>
        <v>-1.1275542734004773</v>
      </c>
      <c r="E138" s="13">
        <f t="shared" si="70"/>
        <v>0.70478999216050386</v>
      </c>
      <c r="F138" s="13">
        <f t="shared" si="70"/>
        <v>1.0291267100926982</v>
      </c>
      <c r="G138" s="13">
        <f t="shared" si="70"/>
        <v>2.0468219306079005</v>
      </c>
      <c r="H138" s="13">
        <f t="shared" si="70"/>
        <v>1.0570000705024452</v>
      </c>
      <c r="I138" s="13">
        <f t="shared" si="70"/>
        <v>-2.861484645193324</v>
      </c>
      <c r="J138" s="13">
        <f t="shared" si="70"/>
        <v>7.0646272805355848</v>
      </c>
      <c r="K138" s="13">
        <f t="shared" si="70"/>
        <v>1.9236192398940588</v>
      </c>
      <c r="L138" s="13">
        <f t="shared" si="70"/>
        <v>1.1179346420676861</v>
      </c>
      <c r="M138" s="13">
        <f t="shared" si="70"/>
        <v>0.70053627296606802</v>
      </c>
      <c r="N138" s="13">
        <f t="shared" si="70"/>
        <v>1.4503131033498207</v>
      </c>
      <c r="O138" s="13">
        <f t="shared" si="70"/>
        <v>0.86083062835931035</v>
      </c>
      <c r="P138" s="13">
        <f t="shared" si="70"/>
        <v>1.1794355758280251</v>
      </c>
      <c r="Q138" s="13">
        <f t="shared" si="70"/>
        <v>0.18933024649565589</v>
      </c>
      <c r="R138" s="13">
        <f t="shared" si="70"/>
        <v>2.2972075107582368</v>
      </c>
      <c r="S138" s="13">
        <f t="shared" si="70"/>
        <v>2.651845368066974</v>
      </c>
      <c r="T138" s="13">
        <f t="shared" si="70"/>
        <v>1.5422960659797091</v>
      </c>
      <c r="U138" s="13">
        <f t="shared" si="70"/>
        <v>-0.2300561175511473</v>
      </c>
      <c r="V138" s="13">
        <f t="shared" si="70"/>
        <v>-0.5779641626198595</v>
      </c>
      <c r="W138" s="13">
        <f t="shared" si="70"/>
        <v>0</v>
      </c>
      <c r="X138" s="13">
        <f t="shared" si="70"/>
        <v>7.1331986588196727E-2</v>
      </c>
      <c r="Y138" s="13">
        <f t="shared" si="70"/>
        <v>0.13814795806090796</v>
      </c>
      <c r="Z138" s="13">
        <f t="shared" si="70"/>
        <v>-1.5889257967654169</v>
      </c>
      <c r="AA138" s="13">
        <f t="shared" si="70"/>
        <v>-2.9231326803885738</v>
      </c>
      <c r="AB138" s="13">
        <f t="shared" si="70"/>
        <v>-0.49337603669400432</v>
      </c>
      <c r="AC138" s="13">
        <f t="shared" si="70"/>
        <v>-0.25819809340029698</v>
      </c>
      <c r="AD138" s="13">
        <f t="shared" si="70"/>
        <v>1.2185287090560326</v>
      </c>
      <c r="AE138" s="13">
        <f t="shared" si="70"/>
        <v>3.75748851088058</v>
      </c>
      <c r="AF138" s="13">
        <f t="shared" si="70"/>
        <v>6.9046905369562372</v>
      </c>
      <c r="AG138" s="13">
        <f t="shared" si="70"/>
        <v>0.80453522215981899</v>
      </c>
      <c r="AH138" s="13">
        <f t="shared" si="70"/>
        <v>-0.79799023089075494</v>
      </c>
      <c r="AI138" s="13">
        <f t="shared" si="70"/>
        <v>-2.3050820866606592</v>
      </c>
      <c r="AJ138" s="13">
        <f t="shared" si="70"/>
        <v>0.98572921201072194</v>
      </c>
      <c r="AL138" s="323" t="str">
        <f t="shared" ref="AL138:AL202" si="74">AL19</f>
        <v>2000 Q1</v>
      </c>
      <c r="AM138" s="13">
        <f t="shared" si="71"/>
        <v>4.9167676222006129E-2</v>
      </c>
      <c r="AN138" s="13">
        <f t="shared" si="71"/>
        <v>-0.6997641529558285</v>
      </c>
      <c r="AO138" s="13">
        <f t="shared" si="71"/>
        <v>-0.93638046398000219</v>
      </c>
      <c r="AP138" s="13" t="str">
        <f t="shared" si="71"/>
        <v/>
      </c>
      <c r="AQ138" s="13">
        <f t="shared" si="71"/>
        <v>-1.6042188357904719</v>
      </c>
      <c r="AR138" s="13">
        <f t="shared" si="71"/>
        <v>2.3480868281754663</v>
      </c>
      <c r="AS138" s="13" t="str">
        <f t="shared" si="71"/>
        <v/>
      </c>
      <c r="AT138" s="13" t="str">
        <f t="shared" si="71"/>
        <v/>
      </c>
      <c r="AU138" s="13" t="str">
        <f t="shared" si="71"/>
        <v/>
      </c>
      <c r="AV138" s="13">
        <f t="shared" si="71"/>
        <v>1.9236192398940588</v>
      </c>
      <c r="AW138" s="13">
        <f t="shared" si="71"/>
        <v>-5.9143741585854892</v>
      </c>
      <c r="AX138" s="13">
        <f t="shared" si="71"/>
        <v>-1.3513513513513598</v>
      </c>
      <c r="AY138" s="13">
        <f t="shared" si="71"/>
        <v>-19.776728654810384</v>
      </c>
      <c r="AZ138" s="13">
        <f t="shared" si="71"/>
        <v>0</v>
      </c>
      <c r="BA138" s="13" t="str">
        <f t="shared" si="71"/>
        <v/>
      </c>
      <c r="BB138" s="13">
        <f t="shared" si="71"/>
        <v>0</v>
      </c>
      <c r="BC138" s="13">
        <f t="shared" si="71"/>
        <v>0.81643910985855772</v>
      </c>
      <c r="BD138" s="13">
        <f t="shared" si="71"/>
        <v>9.9194008562619729E-8</v>
      </c>
      <c r="BE138" s="13">
        <f t="shared" si="71"/>
        <v>1.5422960659797091</v>
      </c>
      <c r="BF138" s="13">
        <f t="shared" si="71"/>
        <v>4.5748577031323734E-2</v>
      </c>
      <c r="BG138" s="13" t="str">
        <f t="shared" si="71"/>
        <v/>
      </c>
      <c r="BH138" s="13">
        <f t="shared" si="71"/>
        <v>0</v>
      </c>
      <c r="BI138" s="13">
        <f t="shared" si="71"/>
        <v>7.1331986588196727E-2</v>
      </c>
      <c r="BJ138" s="13">
        <f t="shared" si="71"/>
        <v>0.9672938566400946</v>
      </c>
      <c r="BK138" s="13">
        <f t="shared" si="71"/>
        <v>2.7202903383178434</v>
      </c>
      <c r="BL138" s="13">
        <f t="shared" si="71"/>
        <v>0</v>
      </c>
      <c r="BM138" s="13">
        <f t="shared" si="71"/>
        <v>-0.49337603669401542</v>
      </c>
      <c r="BN138" s="13">
        <f t="shared" si="71"/>
        <v>0</v>
      </c>
      <c r="BO138" s="13">
        <f t="shared" si="71"/>
        <v>1.6097014350544336</v>
      </c>
      <c r="BP138" s="13" t="str">
        <f t="shared" si="71"/>
        <v/>
      </c>
      <c r="BQ138" s="13" t="str">
        <f t="shared" si="71"/>
        <v/>
      </c>
      <c r="BR138" s="13" t="str">
        <f t="shared" si="71"/>
        <v/>
      </c>
      <c r="BS138" s="13" t="str">
        <f t="shared" si="71"/>
        <v/>
      </c>
      <c r="BT138" s="13" t="str">
        <f t="shared" si="71"/>
        <v/>
      </c>
      <c r="BU138" s="13" t="str">
        <f t="shared" si="71"/>
        <v/>
      </c>
      <c r="BW138" s="323" t="str">
        <f t="shared" ref="BW138:BW202" si="75">BW19</f>
        <v>2000 q1</v>
      </c>
      <c r="BX138" s="13">
        <f t="shared" si="72"/>
        <v>2.0616965091600603</v>
      </c>
      <c r="BY138" s="13">
        <f t="shared" si="72"/>
        <v>2.092446176232432</v>
      </c>
      <c r="BZ138" s="13">
        <f t="shared" si="72"/>
        <v>-1.0114791964034642</v>
      </c>
      <c r="CA138" s="13">
        <f t="shared" si="72"/>
        <v>0.70478999216050386</v>
      </c>
      <c r="CB138" s="13">
        <f t="shared" si="72"/>
        <v>3.1938572716642133</v>
      </c>
      <c r="CC138" s="13">
        <f t="shared" si="72"/>
        <v>1.757969728639508</v>
      </c>
      <c r="CD138" s="13">
        <f t="shared" si="72"/>
        <v>1.0570000705024674</v>
      </c>
      <c r="CE138" s="13">
        <f t="shared" si="72"/>
        <v>-2.861484645193324</v>
      </c>
      <c r="CF138" s="13">
        <f t="shared" si="72"/>
        <v>7.0646272805355848</v>
      </c>
      <c r="CG138" s="13" t="str">
        <f t="shared" si="72"/>
        <v/>
      </c>
      <c r="CH138" s="13">
        <f t="shared" si="72"/>
        <v>1.9095918818050395</v>
      </c>
      <c r="CI138" s="13">
        <f t="shared" si="72"/>
        <v>0.97937322786931791</v>
      </c>
      <c r="CJ138" s="13">
        <f t="shared" si="72"/>
        <v>2.6322889999609078</v>
      </c>
      <c r="CK138" s="13">
        <f t="shared" si="72"/>
        <v>0.89712110326254368</v>
      </c>
      <c r="CL138" s="13">
        <f t="shared" si="72"/>
        <v>1.1794355758280028</v>
      </c>
      <c r="CM138" s="13">
        <f t="shared" si="72"/>
        <v>0.24478808290395726</v>
      </c>
      <c r="CN138" s="13">
        <f t="shared" si="72"/>
        <v>4.2985969923464262</v>
      </c>
      <c r="CO138" s="13">
        <f t="shared" si="72"/>
        <v>4.2985969923464262</v>
      </c>
      <c r="CP138" s="13" t="str">
        <f t="shared" si="72"/>
        <v/>
      </c>
      <c r="CQ138" s="13">
        <f t="shared" si="72"/>
        <v>-0.5779641626198373</v>
      </c>
      <c r="CR138" s="13">
        <f t="shared" si="72"/>
        <v>-0.5779641626198373</v>
      </c>
      <c r="CS138" s="13" t="str">
        <f t="shared" si="72"/>
        <v/>
      </c>
      <c r="CT138" s="13" t="str">
        <f t="shared" si="72"/>
        <v/>
      </c>
      <c r="CU138" s="13">
        <f t="shared" si="72"/>
        <v>-1.2010512130665507</v>
      </c>
      <c r="CV138" s="13">
        <f t="shared" si="72"/>
        <v>-5.7499798719867439</v>
      </c>
      <c r="CW138" s="13">
        <f t="shared" si="72"/>
        <v>-13.262537035717227</v>
      </c>
      <c r="CX138" s="13" t="str">
        <f t="shared" si="72"/>
        <v/>
      </c>
      <c r="CY138" s="13">
        <f t="shared" si="72"/>
        <v>-0.54063158621592278</v>
      </c>
      <c r="CZ138" s="13">
        <f t="shared" si="72"/>
        <v>0.78160625833310071</v>
      </c>
      <c r="DA138" s="13">
        <f t="shared" si="72"/>
        <v>3.75748851088058</v>
      </c>
      <c r="DB138" s="13">
        <f t="shared" si="72"/>
        <v>6.9046905369562595</v>
      </c>
      <c r="DC138" s="13">
        <f t="shared" si="72"/>
        <v>0.80453522215981899</v>
      </c>
      <c r="DD138" s="13">
        <f t="shared" si="72"/>
        <v>-0.79799023089075494</v>
      </c>
      <c r="DE138" s="13">
        <f t="shared" si="72"/>
        <v>-2.3050820866606592</v>
      </c>
      <c r="DF138" s="13">
        <f t="shared" si="72"/>
        <v>0.98572921201072194</v>
      </c>
    </row>
    <row r="139" spans="1:111" hidden="1" outlineLevel="2" x14ac:dyDescent="0.2">
      <c r="A139" s="323" t="str">
        <f t="shared" si="73"/>
        <v>2000 Q2</v>
      </c>
      <c r="B139" s="13">
        <f t="shared" si="70"/>
        <v>2.2387182181999643</v>
      </c>
      <c r="C139" s="13">
        <f t="shared" si="70"/>
        <v>0.63943532696966177</v>
      </c>
      <c r="D139" s="13">
        <f t="shared" si="70"/>
        <v>-4.8458077364739616</v>
      </c>
      <c r="E139" s="13">
        <f t="shared" si="70"/>
        <v>-2.1908390664118316</v>
      </c>
      <c r="F139" s="13">
        <f t="shared" si="70"/>
        <v>4.0452348850486652</v>
      </c>
      <c r="G139" s="13">
        <f t="shared" si="70"/>
        <v>1.9569972339530173</v>
      </c>
      <c r="H139" s="13">
        <f t="shared" si="70"/>
        <v>-5.5391459661924269E-2</v>
      </c>
      <c r="I139" s="13">
        <f t="shared" si="70"/>
        <v>-4.5213281302756485</v>
      </c>
      <c r="J139" s="13">
        <f t="shared" si="70"/>
        <v>7.6891868590703627</v>
      </c>
      <c r="K139" s="13">
        <f t="shared" si="70"/>
        <v>-0.48542618464677556</v>
      </c>
      <c r="L139" s="13">
        <f t="shared" si="70"/>
        <v>1.0591795204589083</v>
      </c>
      <c r="M139" s="13">
        <f t="shared" si="70"/>
        <v>0.57394939175703374</v>
      </c>
      <c r="N139" s="13">
        <f t="shared" si="70"/>
        <v>1.3631496711605573</v>
      </c>
      <c r="O139" s="13">
        <f t="shared" si="70"/>
        <v>0.33949616015627182</v>
      </c>
      <c r="P139" s="13">
        <f t="shared" si="70"/>
        <v>1.2220431562234291</v>
      </c>
      <c r="Q139" s="13">
        <f t="shared" si="70"/>
        <v>-1.489786005910787</v>
      </c>
      <c r="R139" s="13">
        <f t="shared" si="70"/>
        <v>1.876507492095425</v>
      </c>
      <c r="S139" s="13">
        <f t="shared" si="70"/>
        <v>2.7148280568615402</v>
      </c>
      <c r="T139" s="13">
        <f t="shared" si="70"/>
        <v>5.214436778033793E-2</v>
      </c>
      <c r="U139" s="13">
        <f t="shared" si="70"/>
        <v>12.532444189766935</v>
      </c>
      <c r="V139" s="13">
        <f t="shared" si="70"/>
        <v>8.9542566288453465</v>
      </c>
      <c r="W139" s="13">
        <f t="shared" si="70"/>
        <v>11.081418899465811</v>
      </c>
      <c r="X139" s="13">
        <f t="shared" si="70"/>
        <v>20.028512456133885</v>
      </c>
      <c r="Y139" s="13">
        <f t="shared" si="70"/>
        <v>1.931088498020439</v>
      </c>
      <c r="Z139" s="13">
        <f t="shared" si="70"/>
        <v>-1.0928104096928459</v>
      </c>
      <c r="AA139" s="13">
        <f t="shared" si="70"/>
        <v>6.6617741275736053</v>
      </c>
      <c r="AB139" s="13">
        <f t="shared" si="70"/>
        <v>-0.49337603669400432</v>
      </c>
      <c r="AC139" s="13">
        <f t="shared" si="70"/>
        <v>0.91470659210792782</v>
      </c>
      <c r="AD139" s="13">
        <f t="shared" si="70"/>
        <v>2.292232039711406</v>
      </c>
      <c r="AE139" s="13">
        <f t="shared" si="70"/>
        <v>3.3715485745321017</v>
      </c>
      <c r="AF139" s="13">
        <f t="shared" si="70"/>
        <v>6.7163014062550763</v>
      </c>
      <c r="AG139" s="13">
        <f t="shared" si="70"/>
        <v>-2.285416857412681E-2</v>
      </c>
      <c r="AH139" s="13">
        <f t="shared" si="70"/>
        <v>-1.1195240042359278</v>
      </c>
      <c r="AI139" s="13">
        <f t="shared" si="70"/>
        <v>-3.0217273689429058</v>
      </c>
      <c r="AJ139" s="13">
        <f t="shared" si="70"/>
        <v>0.40310334782991397</v>
      </c>
      <c r="AL139" s="323" t="str">
        <f t="shared" si="74"/>
        <v>2000 Q2</v>
      </c>
      <c r="AM139" s="13">
        <f t="shared" si="71"/>
        <v>5.2594168918656869</v>
      </c>
      <c r="AN139" s="13">
        <f t="shared" si="71"/>
        <v>4.69804300672374</v>
      </c>
      <c r="AO139" s="13">
        <f t="shared" si="71"/>
        <v>-0.18421372655031965</v>
      </c>
      <c r="AP139" s="13" t="str">
        <f t="shared" si="71"/>
        <v/>
      </c>
      <c r="AQ139" s="13">
        <f t="shared" si="71"/>
        <v>9.9021798788614834</v>
      </c>
      <c r="AR139" s="13">
        <f t="shared" si="71"/>
        <v>4.3562502473370124</v>
      </c>
      <c r="AS139" s="13" t="str">
        <f t="shared" si="71"/>
        <v/>
      </c>
      <c r="AT139" s="13" t="str">
        <f t="shared" si="71"/>
        <v/>
      </c>
      <c r="AU139" s="13" t="str">
        <f t="shared" si="71"/>
        <v/>
      </c>
      <c r="AV139" s="13">
        <f t="shared" si="71"/>
        <v>-0.48542618464679776</v>
      </c>
      <c r="AW139" s="13">
        <f t="shared" si="71"/>
        <v>-7.3711422492706795</v>
      </c>
      <c r="AX139" s="13">
        <f t="shared" si="71"/>
        <v>0</v>
      </c>
      <c r="AY139" s="13">
        <f t="shared" si="71"/>
        <v>-26.701621546219968</v>
      </c>
      <c r="AZ139" s="13">
        <f t="shared" si="71"/>
        <v>0</v>
      </c>
      <c r="BA139" s="13" t="str">
        <f t="shared" si="71"/>
        <v/>
      </c>
      <c r="BB139" s="13">
        <f t="shared" si="71"/>
        <v>0</v>
      </c>
      <c r="BC139" s="13">
        <f t="shared" si="71"/>
        <v>2.8351417955407854E-2</v>
      </c>
      <c r="BD139" s="13">
        <f t="shared" si="71"/>
        <v>9.9194008562619729E-8</v>
      </c>
      <c r="BE139" s="13">
        <f t="shared" si="71"/>
        <v>5.214436778033793E-2</v>
      </c>
      <c r="BF139" s="13">
        <f t="shared" si="71"/>
        <v>13.192227494268671</v>
      </c>
      <c r="BG139" s="13" t="str">
        <f t="shared" si="71"/>
        <v/>
      </c>
      <c r="BH139" s="13">
        <f t="shared" si="71"/>
        <v>11.081418899465856</v>
      </c>
      <c r="BI139" s="13">
        <f t="shared" si="71"/>
        <v>20.028512456133885</v>
      </c>
      <c r="BJ139" s="13">
        <f t="shared" si="71"/>
        <v>2.0883588969416333</v>
      </c>
      <c r="BK139" s="13">
        <f t="shared" si="71"/>
        <v>3.0589017689103049</v>
      </c>
      <c r="BL139" s="13">
        <f t="shared" si="71"/>
        <v>9.2915213981050506</v>
      </c>
      <c r="BM139" s="13">
        <f t="shared" si="71"/>
        <v>-0.49337603669401542</v>
      </c>
      <c r="BN139" s="13">
        <f t="shared" si="71"/>
        <v>0</v>
      </c>
      <c r="BO139" s="13">
        <f t="shared" si="71"/>
        <v>1.6076605183374948</v>
      </c>
      <c r="BP139" s="13" t="str">
        <f t="shared" si="71"/>
        <v/>
      </c>
      <c r="BQ139" s="13" t="str">
        <f t="shared" si="71"/>
        <v/>
      </c>
      <c r="BR139" s="13" t="str">
        <f t="shared" si="71"/>
        <v/>
      </c>
      <c r="BS139" s="13" t="str">
        <f t="shared" si="71"/>
        <v/>
      </c>
      <c r="BT139" s="13" t="str">
        <f t="shared" si="71"/>
        <v/>
      </c>
      <c r="BU139" s="13" t="str">
        <f t="shared" si="71"/>
        <v/>
      </c>
      <c r="BW139" s="323" t="str">
        <f t="shared" si="75"/>
        <v>2000 q2</v>
      </c>
      <c r="BX139" s="13">
        <f t="shared" si="72"/>
        <v>1.1944322069487701</v>
      </c>
      <c r="BY139" s="13">
        <f t="shared" si="72"/>
        <v>-0.52325627507497918</v>
      </c>
      <c r="BZ139" s="13">
        <f t="shared" si="72"/>
        <v>-6.8184994093762441</v>
      </c>
      <c r="CA139" s="13">
        <f t="shared" si="72"/>
        <v>-2.1908390664118094</v>
      </c>
      <c r="CB139" s="13">
        <f t="shared" si="72"/>
        <v>-8.5247181584025E-2</v>
      </c>
      <c r="CC139" s="13">
        <f t="shared" si="72"/>
        <v>0.10187129558929531</v>
      </c>
      <c r="CD139" s="13">
        <f t="shared" si="72"/>
        <v>-5.5391459661924269E-2</v>
      </c>
      <c r="CE139" s="13">
        <f t="shared" si="72"/>
        <v>-4.5213281302756485</v>
      </c>
      <c r="CF139" s="13">
        <f t="shared" si="72"/>
        <v>7.6891868590703627</v>
      </c>
      <c r="CG139" s="13" t="str">
        <f t="shared" si="72"/>
        <v/>
      </c>
      <c r="CH139" s="13">
        <f t="shared" si="72"/>
        <v>2.0671143162692251</v>
      </c>
      <c r="CI139" s="13">
        <f t="shared" si="72"/>
        <v>0.64825454898451706</v>
      </c>
      <c r="CJ139" s="13">
        <f t="shared" si="72"/>
        <v>3.1085796949091193</v>
      </c>
      <c r="CK139" s="13">
        <f t="shared" si="72"/>
        <v>0.35660293378019237</v>
      </c>
      <c r="CL139" s="13">
        <f t="shared" si="72"/>
        <v>1.2220431562234069</v>
      </c>
      <c r="CM139" s="13">
        <f t="shared" si="72"/>
        <v>-1.6208722273327925</v>
      </c>
      <c r="CN139" s="13">
        <f t="shared" si="72"/>
        <v>4.4133165152458131</v>
      </c>
      <c r="CO139" s="13">
        <f t="shared" si="72"/>
        <v>4.4133165152458131</v>
      </c>
      <c r="CP139" s="13" t="str">
        <f t="shared" si="72"/>
        <v/>
      </c>
      <c r="CQ139" s="13">
        <f t="shared" si="72"/>
        <v>8.9542566288453465</v>
      </c>
      <c r="CR139" s="13">
        <f t="shared" si="72"/>
        <v>8.9542566288453465</v>
      </c>
      <c r="CS139" s="13" t="str">
        <f t="shared" si="72"/>
        <v/>
      </c>
      <c r="CT139" s="13" t="str">
        <f t="shared" si="72"/>
        <v/>
      </c>
      <c r="CU139" s="13">
        <f t="shared" si="72"/>
        <v>1.3918089316874882</v>
      </c>
      <c r="CV139" s="13">
        <f t="shared" si="72"/>
        <v>-5.1417895902048594</v>
      </c>
      <c r="CW139" s="13">
        <f t="shared" si="72"/>
        <v>-3.0430564402316618</v>
      </c>
      <c r="CX139" s="13" t="str">
        <f t="shared" si="72"/>
        <v/>
      </c>
      <c r="CY139" s="13">
        <f t="shared" si="72"/>
        <v>1.9209382416530918</v>
      </c>
      <c r="CZ139" s="13">
        <f t="shared" si="72"/>
        <v>3.3639913980886726</v>
      </c>
      <c r="DA139" s="13">
        <f t="shared" si="72"/>
        <v>3.3715485745320795</v>
      </c>
      <c r="DB139" s="13">
        <f t="shared" si="72"/>
        <v>6.7163014062550763</v>
      </c>
      <c r="DC139" s="13">
        <f t="shared" si="72"/>
        <v>-2.2854168574137912E-2</v>
      </c>
      <c r="DD139" s="13">
        <f t="shared" si="72"/>
        <v>-1.1195240042359611</v>
      </c>
      <c r="DE139" s="13">
        <f t="shared" si="72"/>
        <v>-3.0217273689429169</v>
      </c>
      <c r="DF139" s="13">
        <f t="shared" si="72"/>
        <v>0.40310334782991397</v>
      </c>
    </row>
    <row r="140" spans="1:111" hidden="1" outlineLevel="2" x14ac:dyDescent="0.2">
      <c r="A140" s="323" t="str">
        <f t="shared" si="73"/>
        <v>2000 Q3</v>
      </c>
      <c r="B140" s="13">
        <f t="shared" si="70"/>
        <v>2.2167275709551459</v>
      </c>
      <c r="C140" s="13">
        <f t="shared" si="70"/>
        <v>0.6641990243328566</v>
      </c>
      <c r="D140" s="13">
        <f t="shared" si="70"/>
        <v>-2.0636374411869052</v>
      </c>
      <c r="E140" s="13">
        <f t="shared" si="70"/>
        <v>-4.7734928064786626</v>
      </c>
      <c r="F140" s="13">
        <f t="shared" si="70"/>
        <v>5.8273482974303015</v>
      </c>
      <c r="G140" s="13">
        <f t="shared" si="70"/>
        <v>2.7359598923377693</v>
      </c>
      <c r="H140" s="13">
        <f t="shared" si="70"/>
        <v>0.58521975118634995</v>
      </c>
      <c r="I140" s="13">
        <f t="shared" si="70"/>
        <v>-4.3168823370007718</v>
      </c>
      <c r="J140" s="13">
        <f t="shared" si="70"/>
        <v>5.1555540059566418</v>
      </c>
      <c r="K140" s="13">
        <f t="shared" si="70"/>
        <v>-3.5301850767944898</v>
      </c>
      <c r="L140" s="13">
        <f t="shared" si="70"/>
        <v>2.1809853719650496</v>
      </c>
      <c r="M140" s="13">
        <f t="shared" si="70"/>
        <v>5.2459295939422113E-2</v>
      </c>
      <c r="N140" s="13">
        <f t="shared" si="70"/>
        <v>3.7715151783306977</v>
      </c>
      <c r="O140" s="13">
        <f t="shared" si="70"/>
        <v>-2.7110620034408561</v>
      </c>
      <c r="P140" s="13">
        <f t="shared" si="70"/>
        <v>2.1694218038945001</v>
      </c>
      <c r="Q140" s="13">
        <f t="shared" si="70"/>
        <v>-12.044252004568223</v>
      </c>
      <c r="R140" s="13">
        <f t="shared" si="70"/>
        <v>-0.408483093212475</v>
      </c>
      <c r="S140" s="13">
        <f t="shared" si="70"/>
        <v>-0.59036934617895387</v>
      </c>
      <c r="T140" s="13">
        <f t="shared" si="70"/>
        <v>3.6174256993426468E-3</v>
      </c>
      <c r="U140" s="13">
        <f t="shared" si="70"/>
        <v>14.832543472285442</v>
      </c>
      <c r="V140" s="13">
        <f t="shared" si="70"/>
        <v>11.820128590396539</v>
      </c>
      <c r="W140" s="13">
        <f t="shared" si="70"/>
        <v>13.054195754598631</v>
      </c>
      <c r="X140" s="13">
        <f t="shared" si="70"/>
        <v>20.028512456133885</v>
      </c>
      <c r="Y140" s="13">
        <f t="shared" si="70"/>
        <v>7.5544673594168277</v>
      </c>
      <c r="Z140" s="13">
        <f t="shared" si="70"/>
        <v>-0.39480257992104972</v>
      </c>
      <c r="AA140" s="13">
        <f t="shared" si="70"/>
        <v>59.079684832401533</v>
      </c>
      <c r="AB140" s="13">
        <f t="shared" si="70"/>
        <v>-3.1166432114030473</v>
      </c>
      <c r="AC140" s="13">
        <f t="shared" si="70"/>
        <v>-0.12014040548764537</v>
      </c>
      <c r="AD140" s="13">
        <f t="shared" si="70"/>
        <v>1.5719260379396083</v>
      </c>
      <c r="AE140" s="13">
        <f t="shared" si="70"/>
        <v>-2.6894214293354368</v>
      </c>
      <c r="AF140" s="13">
        <f t="shared" si="70"/>
        <v>-2.8072158329160768</v>
      </c>
      <c r="AG140" s="13">
        <f t="shared" si="70"/>
        <v>-0.20366332376305918</v>
      </c>
      <c r="AH140" s="13">
        <f t="shared" si="70"/>
        <v>-0.40121840097301353</v>
      </c>
      <c r="AI140" s="13">
        <f t="shared" si="70"/>
        <v>-3.7418535265138941</v>
      </c>
      <c r="AJ140" s="13">
        <f t="shared" si="70"/>
        <v>-0.14956392157015053</v>
      </c>
      <c r="AL140" s="323" t="str">
        <f t="shared" si="74"/>
        <v>2000 Q3</v>
      </c>
      <c r="AM140" s="13">
        <f t="shared" si="71"/>
        <v>9.4742515249829129</v>
      </c>
      <c r="AN140" s="13">
        <f t="shared" si="71"/>
        <v>4.2169890491649431</v>
      </c>
      <c r="AO140" s="13">
        <f t="shared" si="71"/>
        <v>-0.15429246374057959</v>
      </c>
      <c r="AP140" s="13" t="str">
        <f t="shared" si="71"/>
        <v/>
      </c>
      <c r="AQ140" s="13">
        <f t="shared" si="71"/>
        <v>9.3804473657214125</v>
      </c>
      <c r="AR140" s="13">
        <f t="shared" si="71"/>
        <v>4.0362743158280701</v>
      </c>
      <c r="AS140" s="13" t="str">
        <f t="shared" si="71"/>
        <v/>
      </c>
      <c r="AT140" s="13" t="str">
        <f t="shared" si="71"/>
        <v/>
      </c>
      <c r="AU140" s="13" t="str">
        <f t="shared" si="71"/>
        <v/>
      </c>
      <c r="AV140" s="13">
        <f t="shared" si="71"/>
        <v>-3.5301850767944898</v>
      </c>
      <c r="AW140" s="13">
        <f t="shared" si="71"/>
        <v>-2.3712249718783385</v>
      </c>
      <c r="AX140" s="13">
        <f t="shared" si="71"/>
        <v>1.0273972602739656</v>
      </c>
      <c r="AY140" s="13">
        <f t="shared" si="71"/>
        <v>-10.158124540046787</v>
      </c>
      <c r="AZ140" s="13">
        <f t="shared" si="71"/>
        <v>0</v>
      </c>
      <c r="BA140" s="13" t="str">
        <f t="shared" si="71"/>
        <v/>
      </c>
      <c r="BB140" s="13">
        <f t="shared" si="71"/>
        <v>0</v>
      </c>
      <c r="BC140" s="13">
        <f t="shared" si="71"/>
        <v>1.9663072670317305E-3</v>
      </c>
      <c r="BD140" s="13">
        <f t="shared" si="71"/>
        <v>-2.8190783041281975E-10</v>
      </c>
      <c r="BE140" s="13">
        <f t="shared" si="71"/>
        <v>3.6174256993648513E-3</v>
      </c>
      <c r="BF140" s="13">
        <f t="shared" si="71"/>
        <v>14.89688692897122</v>
      </c>
      <c r="BG140" s="13" t="str">
        <f t="shared" si="71"/>
        <v/>
      </c>
      <c r="BH140" s="13">
        <f t="shared" si="71"/>
        <v>13.054195754598652</v>
      </c>
      <c r="BI140" s="13">
        <f t="shared" si="71"/>
        <v>20.028512456133885</v>
      </c>
      <c r="BJ140" s="13">
        <f t="shared" si="71"/>
        <v>12.410405081667442</v>
      </c>
      <c r="BK140" s="13">
        <f t="shared" si="71"/>
        <v>7.0406329359379738</v>
      </c>
      <c r="BL140" s="13">
        <f t="shared" si="71"/>
        <v>72.922320452745765</v>
      </c>
      <c r="BM140" s="13">
        <f t="shared" si="71"/>
        <v>-3.1166432114030362</v>
      </c>
      <c r="BN140" s="13">
        <f t="shared" si="71"/>
        <v>0</v>
      </c>
      <c r="BO140" s="13">
        <f t="shared" si="71"/>
        <v>1.3123197273059883</v>
      </c>
      <c r="BP140" s="13" t="str">
        <f t="shared" si="71"/>
        <v/>
      </c>
      <c r="BQ140" s="13" t="str">
        <f t="shared" si="71"/>
        <v/>
      </c>
      <c r="BR140" s="13" t="str">
        <f t="shared" si="71"/>
        <v/>
      </c>
      <c r="BS140" s="13" t="str">
        <f t="shared" si="71"/>
        <v/>
      </c>
      <c r="BT140" s="13" t="str">
        <f t="shared" si="71"/>
        <v/>
      </c>
      <c r="BU140" s="13" t="str">
        <f t="shared" si="71"/>
        <v/>
      </c>
      <c r="BW140" s="323" t="str">
        <f t="shared" si="75"/>
        <v>2000 q3</v>
      </c>
      <c r="BX140" s="13">
        <f t="shared" si="72"/>
        <v>-0.35725919860934985</v>
      </c>
      <c r="BY140" s="13">
        <f t="shared" si="72"/>
        <v>-0.36564759280666159</v>
      </c>
      <c r="BZ140" s="13">
        <f t="shared" si="72"/>
        <v>-2.7880862797571071</v>
      </c>
      <c r="CA140" s="13">
        <f t="shared" si="72"/>
        <v>-4.7734928064786626</v>
      </c>
      <c r="CB140" s="13">
        <f t="shared" si="72"/>
        <v>3.4299388553134857</v>
      </c>
      <c r="CC140" s="13">
        <f t="shared" si="72"/>
        <v>1.7029852586055272</v>
      </c>
      <c r="CD140" s="13">
        <f t="shared" si="72"/>
        <v>0.58521975118637215</v>
      </c>
      <c r="CE140" s="13">
        <f t="shared" si="72"/>
        <v>-4.3168823370007603</v>
      </c>
      <c r="CF140" s="13">
        <f t="shared" si="72"/>
        <v>5.1555540059566418</v>
      </c>
      <c r="CG140" s="13" t="str">
        <f t="shared" si="72"/>
        <v/>
      </c>
      <c r="CH140" s="13">
        <f t="shared" si="72"/>
        <v>2.7416524428125699</v>
      </c>
      <c r="CI140" s="13">
        <f t="shared" si="72"/>
        <v>-7.8063235129743891E-2</v>
      </c>
      <c r="CJ140" s="13">
        <f t="shared" si="72"/>
        <v>4.8212448932634322</v>
      </c>
      <c r="CK140" s="13">
        <f t="shared" si="72"/>
        <v>-2.8112356812824091</v>
      </c>
      <c r="CL140" s="13">
        <f t="shared" si="72"/>
        <v>2.1694218038944779</v>
      </c>
      <c r="CM140" s="13">
        <f t="shared" si="72"/>
        <v>-13.465843028936209</v>
      </c>
      <c r="CN140" s="13">
        <f t="shared" si="72"/>
        <v>-0.92913423791060046</v>
      </c>
      <c r="CO140" s="13">
        <f t="shared" si="72"/>
        <v>-0.92913423791060046</v>
      </c>
      <c r="CP140" s="13" t="str">
        <f t="shared" si="72"/>
        <v/>
      </c>
      <c r="CQ140" s="13">
        <f t="shared" si="72"/>
        <v>11.820128590396495</v>
      </c>
      <c r="CR140" s="13">
        <f t="shared" si="72"/>
        <v>11.820128590396495</v>
      </c>
      <c r="CS140" s="13" t="str">
        <f t="shared" si="72"/>
        <v/>
      </c>
      <c r="CT140" s="13" t="str">
        <f t="shared" si="72"/>
        <v/>
      </c>
      <c r="CU140" s="13">
        <f t="shared" si="72"/>
        <v>4.9948380416164895E-4</v>
      </c>
      <c r="CV140" s="13">
        <f t="shared" si="72"/>
        <v>-7.6214216152689973</v>
      </c>
      <c r="CW140" s="13">
        <f t="shared" si="72"/>
        <v>-3.380265266326532</v>
      </c>
      <c r="CX140" s="13" t="str">
        <f t="shared" si="72"/>
        <v/>
      </c>
      <c r="CY140" s="13">
        <f t="shared" si="72"/>
        <v>-0.37454361982165452</v>
      </c>
      <c r="CZ140" s="13">
        <f t="shared" si="72"/>
        <v>2.2871016831995439</v>
      </c>
      <c r="DA140" s="13">
        <f t="shared" si="72"/>
        <v>-2.6894214293354368</v>
      </c>
      <c r="DB140" s="13">
        <f t="shared" si="72"/>
        <v>-2.8072158329160768</v>
      </c>
      <c r="DC140" s="13">
        <f t="shared" si="72"/>
        <v>-0.20366332376303697</v>
      </c>
      <c r="DD140" s="13">
        <f t="shared" si="72"/>
        <v>-0.40121840097299133</v>
      </c>
      <c r="DE140" s="13">
        <f t="shared" si="72"/>
        <v>-3.7418535265139052</v>
      </c>
      <c r="DF140" s="13">
        <f t="shared" si="72"/>
        <v>-0.14956392157015053</v>
      </c>
    </row>
    <row r="141" spans="1:111" hidden="1" outlineLevel="2" x14ac:dyDescent="0.2">
      <c r="A141" s="323" t="str">
        <f t="shared" si="73"/>
        <v>2000 Q4</v>
      </c>
      <c r="B141" s="13">
        <f t="shared" si="70"/>
        <v>2.6746059242548359</v>
      </c>
      <c r="C141" s="13">
        <f t="shared" si="70"/>
        <v>0.41043817295549623</v>
      </c>
      <c r="D141" s="13">
        <f t="shared" si="70"/>
        <v>-3.8466943950663302</v>
      </c>
      <c r="E141" s="13">
        <f t="shared" si="70"/>
        <v>-1.8728117018103396</v>
      </c>
      <c r="F141" s="13">
        <f t="shared" si="70"/>
        <v>6.0821702318013537</v>
      </c>
      <c r="G141" s="13">
        <f t="shared" si="70"/>
        <v>3.0146032526633393</v>
      </c>
      <c r="H141" s="13">
        <f t="shared" si="70"/>
        <v>0.61076559003006015</v>
      </c>
      <c r="I141" s="13">
        <f t="shared" si="70"/>
        <v>-1.6372412765290001</v>
      </c>
      <c r="J141" s="13">
        <f t="shared" si="70"/>
        <v>1.2132843966463636</v>
      </c>
      <c r="K141" s="13">
        <f t="shared" si="70"/>
        <v>-3.3720027543180042</v>
      </c>
      <c r="L141" s="13">
        <f t="shared" si="70"/>
        <v>4.2719125501461841</v>
      </c>
      <c r="M141" s="13">
        <f t="shared" si="70"/>
        <v>1.7031491098953966</v>
      </c>
      <c r="N141" s="13">
        <f t="shared" si="70"/>
        <v>6.1974435119019011</v>
      </c>
      <c r="O141" s="13">
        <f t="shared" si="70"/>
        <v>-2.2620632571270782</v>
      </c>
      <c r="P141" s="13">
        <f t="shared" si="70"/>
        <v>1.5936986243451523</v>
      </c>
      <c r="Q141" s="13">
        <f t="shared" si="70"/>
        <v>-9.7916283846463674</v>
      </c>
      <c r="R141" s="13">
        <f t="shared" si="70"/>
        <v>0.29523103199469158</v>
      </c>
      <c r="S141" s="13">
        <f t="shared" si="70"/>
        <v>-1.6135995408095294E-2</v>
      </c>
      <c r="T141" s="13">
        <f t="shared" si="70"/>
        <v>0.96663310368285682</v>
      </c>
      <c r="U141" s="13">
        <f t="shared" si="70"/>
        <v>13.645903156497784</v>
      </c>
      <c r="V141" s="13">
        <f t="shared" si="70"/>
        <v>11.299228299444719</v>
      </c>
      <c r="W141" s="13">
        <f t="shared" si="70"/>
        <v>11.589666467536075</v>
      </c>
      <c r="X141" s="13">
        <f t="shared" si="70"/>
        <v>20.028512456133885</v>
      </c>
      <c r="Y141" s="13">
        <f t="shared" si="70"/>
        <v>9.101610184399366</v>
      </c>
      <c r="Z141" s="13">
        <f t="shared" si="70"/>
        <v>0.88282923206219888</v>
      </c>
      <c r="AA141" s="13">
        <f t="shared" si="70"/>
        <v>59.444923210184662</v>
      </c>
      <c r="AB141" s="13">
        <f t="shared" si="70"/>
        <v>-2.1181273837193593</v>
      </c>
      <c r="AC141" s="13">
        <f t="shared" si="70"/>
        <v>0.49035174468952114</v>
      </c>
      <c r="AD141" s="13">
        <f t="shared" si="70"/>
        <v>3.6049280286245766</v>
      </c>
      <c r="AE141" s="13">
        <f t="shared" si="70"/>
        <v>-1.9026438692952841</v>
      </c>
      <c r="AF141" s="13">
        <f t="shared" si="70"/>
        <v>-2.1959776708958101</v>
      </c>
      <c r="AG141" s="13">
        <f t="shared" si="70"/>
        <v>0.1452342076012636</v>
      </c>
      <c r="AH141" s="13">
        <f t="shared" si="70"/>
        <v>0.85118841898224051</v>
      </c>
      <c r="AI141" s="13">
        <f t="shared" si="70"/>
        <v>-2.5743195013040232</v>
      </c>
      <c r="AJ141" s="13">
        <f t="shared" si="70"/>
        <v>0.54332825092322512</v>
      </c>
      <c r="AL141" s="323" t="str">
        <f t="shared" si="74"/>
        <v>2000 Q4</v>
      </c>
      <c r="AM141" s="13">
        <f t="shared" si="71"/>
        <v>10.157642303017965</v>
      </c>
      <c r="AN141" s="13">
        <f t="shared" si="71"/>
        <v>5.722422392644555</v>
      </c>
      <c r="AO141" s="13">
        <f t="shared" si="71"/>
        <v>0.58289730827603137</v>
      </c>
      <c r="AP141" s="13" t="str">
        <f t="shared" si="71"/>
        <v/>
      </c>
      <c r="AQ141" s="13">
        <f t="shared" si="71"/>
        <v>12.418942167536319</v>
      </c>
      <c r="AR141" s="13">
        <f t="shared" si="71"/>
        <v>3.7158568719473761</v>
      </c>
      <c r="AS141" s="13" t="str">
        <f t="shared" si="71"/>
        <v/>
      </c>
      <c r="AT141" s="13" t="str">
        <f t="shared" si="71"/>
        <v/>
      </c>
      <c r="AU141" s="13" t="str">
        <f t="shared" si="71"/>
        <v/>
      </c>
      <c r="AV141" s="13">
        <f t="shared" si="71"/>
        <v>-3.3720027543180375</v>
      </c>
      <c r="AW141" s="13">
        <f t="shared" si="71"/>
        <v>0.25829824193634998</v>
      </c>
      <c r="AX141" s="13">
        <f t="shared" si="71"/>
        <v>1.0273972602739656</v>
      </c>
      <c r="AY141" s="13">
        <f t="shared" si="71"/>
        <v>-0.34982767952115301</v>
      </c>
      <c r="AZ141" s="13">
        <f t="shared" si="71"/>
        <v>1.1704453976707274</v>
      </c>
      <c r="BA141" s="13" t="str">
        <f t="shared" si="71"/>
        <v/>
      </c>
      <c r="BB141" s="13">
        <f t="shared" si="71"/>
        <v>1.1704453976707274</v>
      </c>
      <c r="BC141" s="13">
        <f t="shared" si="71"/>
        <v>0.84079018159282093</v>
      </c>
      <c r="BD141" s="13">
        <f t="shared" si="71"/>
        <v>0.70811051992945018</v>
      </c>
      <c r="BE141" s="13">
        <f t="shared" si="71"/>
        <v>0.96663310368285682</v>
      </c>
      <c r="BF141" s="13">
        <f t="shared" si="71"/>
        <v>13.624356476386822</v>
      </c>
      <c r="BG141" s="13" t="str">
        <f t="shared" si="71"/>
        <v/>
      </c>
      <c r="BH141" s="13">
        <f t="shared" si="71"/>
        <v>11.589666467536098</v>
      </c>
      <c r="BI141" s="13">
        <f t="shared" si="71"/>
        <v>20.028512456133885</v>
      </c>
      <c r="BJ141" s="13">
        <f t="shared" si="71"/>
        <v>13.353658061150654</v>
      </c>
      <c r="BK141" s="13">
        <f t="shared" si="71"/>
        <v>7.8271224852570542</v>
      </c>
      <c r="BL141" s="13">
        <f t="shared" si="71"/>
        <v>72.922320452745765</v>
      </c>
      <c r="BM141" s="13">
        <f t="shared" si="71"/>
        <v>-2.1181273837193371</v>
      </c>
      <c r="BN141" s="13">
        <f t="shared" si="71"/>
        <v>0.88571963748571569</v>
      </c>
      <c r="BO141" s="13">
        <f t="shared" si="71"/>
        <v>2.1523263004201487</v>
      </c>
      <c r="BP141" s="13" t="str">
        <f t="shared" si="71"/>
        <v/>
      </c>
      <c r="BQ141" s="13" t="str">
        <f t="shared" si="71"/>
        <v/>
      </c>
      <c r="BR141" s="13" t="str">
        <f t="shared" si="71"/>
        <v/>
      </c>
      <c r="BS141" s="13" t="str">
        <f t="shared" si="71"/>
        <v/>
      </c>
      <c r="BT141" s="13" t="str">
        <f t="shared" si="71"/>
        <v/>
      </c>
      <c r="BU141" s="13" t="str">
        <f t="shared" si="71"/>
        <v/>
      </c>
      <c r="BW141" s="323" t="str">
        <f t="shared" si="75"/>
        <v>2000 q4</v>
      </c>
      <c r="BX141" s="13">
        <f t="shared" si="72"/>
        <v>2.9830495404659096E-2</v>
      </c>
      <c r="BY141" s="13">
        <f t="shared" si="72"/>
        <v>-1.0068653653711346</v>
      </c>
      <c r="BZ141" s="13">
        <f t="shared" si="72"/>
        <v>-5.9512630252523513</v>
      </c>
      <c r="CA141" s="13">
        <f t="shared" si="72"/>
        <v>-1.8728117018103729</v>
      </c>
      <c r="CB141" s="13">
        <f t="shared" si="72"/>
        <v>2.0231137949389799</v>
      </c>
      <c r="CC141" s="13">
        <f t="shared" si="72"/>
        <v>2.4744929381683711</v>
      </c>
      <c r="CD141" s="13">
        <f t="shared" si="72"/>
        <v>0.61076559003006015</v>
      </c>
      <c r="CE141" s="13">
        <f t="shared" si="72"/>
        <v>-1.6372412765290112</v>
      </c>
      <c r="CF141" s="13">
        <f t="shared" si="72"/>
        <v>1.2132843966463414</v>
      </c>
      <c r="CG141" s="13" t="str">
        <f t="shared" si="72"/>
        <v/>
      </c>
      <c r="CH141" s="13">
        <f t="shared" si="72"/>
        <v>4.7806361839936695</v>
      </c>
      <c r="CI141" s="13">
        <f t="shared" si="72"/>
        <v>1.7896512408727583</v>
      </c>
      <c r="CJ141" s="13">
        <f t="shared" si="72"/>
        <v>6.9899310213011656</v>
      </c>
      <c r="CK141" s="13">
        <f t="shared" si="72"/>
        <v>-2.3857884459005829</v>
      </c>
      <c r="CL141" s="13">
        <f t="shared" si="72"/>
        <v>1.5936986243451523</v>
      </c>
      <c r="CM141" s="13">
        <f t="shared" si="72"/>
        <v>-11.08895239627029</v>
      </c>
      <c r="CN141" s="13">
        <f t="shared" si="72"/>
        <v>-0.42691345983270068</v>
      </c>
      <c r="CO141" s="13">
        <f t="shared" si="72"/>
        <v>-0.42691345983270068</v>
      </c>
      <c r="CP141" s="13" t="str">
        <f t="shared" si="72"/>
        <v/>
      </c>
      <c r="CQ141" s="13">
        <f t="shared" si="72"/>
        <v>11.299228299444719</v>
      </c>
      <c r="CR141" s="13">
        <f t="shared" si="72"/>
        <v>11.299228299444719</v>
      </c>
      <c r="CS141" s="13" t="str">
        <f t="shared" si="72"/>
        <v/>
      </c>
      <c r="CT141" s="13" t="str">
        <f t="shared" si="72"/>
        <v/>
      </c>
      <c r="CU141" s="13">
        <f t="shared" si="72"/>
        <v>2.4362419788596323</v>
      </c>
      <c r="CV141" s="13">
        <f t="shared" si="72"/>
        <v>-6.0795059807820735</v>
      </c>
      <c r="CW141" s="13">
        <f t="shared" si="72"/>
        <v>-2.2933543842579507</v>
      </c>
      <c r="CX141" s="13" t="str">
        <f t="shared" si="72"/>
        <v/>
      </c>
      <c r="CY141" s="13">
        <f t="shared" si="72"/>
        <v>-8.4061149104641686E-2</v>
      </c>
      <c r="CZ141" s="13">
        <f t="shared" si="72"/>
        <v>5.8647270824743858</v>
      </c>
      <c r="DA141" s="13">
        <f t="shared" si="72"/>
        <v>-1.9026438692952952</v>
      </c>
      <c r="DB141" s="13">
        <f t="shared" si="72"/>
        <v>-2.1959776708958101</v>
      </c>
      <c r="DC141" s="13">
        <f t="shared" si="72"/>
        <v>0.1452342076012636</v>
      </c>
      <c r="DD141" s="13">
        <f t="shared" si="72"/>
        <v>0.85118841898221831</v>
      </c>
      <c r="DE141" s="13">
        <f t="shared" si="72"/>
        <v>-2.5743195013040232</v>
      </c>
      <c r="DF141" s="13">
        <f t="shared" si="72"/>
        <v>0.54332825092322512</v>
      </c>
    </row>
    <row r="142" spans="1:111" hidden="1" outlineLevel="2" x14ac:dyDescent="0.2">
      <c r="A142" s="323" t="str">
        <f t="shared" si="73"/>
        <v>2001 Q1</v>
      </c>
      <c r="B142" s="13">
        <f t="shared" si="70"/>
        <v>2.0483725176905443</v>
      </c>
      <c r="C142" s="13">
        <f t="shared" si="70"/>
        <v>-0.17281850155211886</v>
      </c>
      <c r="D142" s="13">
        <f t="shared" si="70"/>
        <v>-3.5043627678961631</v>
      </c>
      <c r="E142" s="13">
        <f t="shared" si="70"/>
        <v>-4.0114766149289549</v>
      </c>
      <c r="F142" s="13">
        <f t="shared" si="70"/>
        <v>5.2728444458434387</v>
      </c>
      <c r="G142" s="13">
        <f t="shared" si="70"/>
        <v>2.4739792775666292</v>
      </c>
      <c r="H142" s="13">
        <f t="shared" si="70"/>
        <v>0.69962014572022557</v>
      </c>
      <c r="I142" s="13">
        <f t="shared" si="70"/>
        <v>0.27109197227008774</v>
      </c>
      <c r="J142" s="13">
        <f t="shared" si="70"/>
        <v>0.8981862850119704</v>
      </c>
      <c r="K142" s="13">
        <f t="shared" si="70"/>
        <v>-2.3378263179754111</v>
      </c>
      <c r="L142" s="13">
        <f t="shared" si="70"/>
        <v>3.490367646227388</v>
      </c>
      <c r="M142" s="13">
        <f t="shared" si="70"/>
        <v>0.71451552500474413</v>
      </c>
      <c r="N142" s="13">
        <f t="shared" si="70"/>
        <v>5.7798656011907257</v>
      </c>
      <c r="O142" s="13">
        <f t="shared" si="70"/>
        <v>-4.4691291228269652</v>
      </c>
      <c r="P142" s="13">
        <f t="shared" si="70"/>
        <v>-0.22506514272393474</v>
      </c>
      <c r="Q142" s="13">
        <f t="shared" si="70"/>
        <v>-12.8365115129501</v>
      </c>
      <c r="R142" s="13">
        <f t="shared" si="70"/>
        <v>-2.2825872403597902</v>
      </c>
      <c r="S142" s="13">
        <f t="shared" si="70"/>
        <v>-3.7047313377324698</v>
      </c>
      <c r="T142" s="13">
        <f t="shared" si="70"/>
        <v>0.86932982208964837</v>
      </c>
      <c r="U142" s="13">
        <f t="shared" si="70"/>
        <v>11.409941331325069</v>
      </c>
      <c r="V142" s="13">
        <f t="shared" si="70"/>
        <v>12.967265096258696</v>
      </c>
      <c r="W142" s="13">
        <f t="shared" si="70"/>
        <v>7.4083386548267738</v>
      </c>
      <c r="X142" s="13">
        <f t="shared" si="70"/>
        <v>20.028512456133885</v>
      </c>
      <c r="Y142" s="13">
        <f t="shared" si="70"/>
        <v>10.436486589037685</v>
      </c>
      <c r="Z142" s="13">
        <f t="shared" si="70"/>
        <v>2.6335114630674505</v>
      </c>
      <c r="AA142" s="13">
        <f t="shared" si="70"/>
        <v>61.256965423069843</v>
      </c>
      <c r="AB142" s="13">
        <f t="shared" si="70"/>
        <v>2.674033768955586</v>
      </c>
      <c r="AC142" s="13">
        <f t="shared" si="70"/>
        <v>0.36029417683198783</v>
      </c>
      <c r="AD142" s="13">
        <f t="shared" si="70"/>
        <v>4.7874198695244452</v>
      </c>
      <c r="AE142" s="13">
        <f t="shared" si="70"/>
        <v>-2.2170085085982172</v>
      </c>
      <c r="AF142" s="13">
        <f t="shared" si="70"/>
        <v>-2.8033564166253133</v>
      </c>
      <c r="AG142" s="13">
        <f t="shared" si="70"/>
        <v>1.1558239349837462</v>
      </c>
      <c r="AH142" s="13">
        <f t="shared" si="70"/>
        <v>-0.35124587135471064</v>
      </c>
      <c r="AI142" s="13">
        <f t="shared" si="70"/>
        <v>-1.7712127681126288</v>
      </c>
      <c r="AJ142" s="13">
        <f t="shared" si="70"/>
        <v>-1.2335185720660724</v>
      </c>
      <c r="AL142" s="323" t="str">
        <f t="shared" si="74"/>
        <v>2001 Q1</v>
      </c>
      <c r="AM142" s="13">
        <f t="shared" si="71"/>
        <v>9.2376732813038487</v>
      </c>
      <c r="AN142" s="13">
        <f t="shared" si="71"/>
        <v>4.9871191444939011</v>
      </c>
      <c r="AO142" s="13">
        <f t="shared" si="71"/>
        <v>0.51442097460903113</v>
      </c>
      <c r="AP142" s="13" t="str">
        <f t="shared" si="71"/>
        <v/>
      </c>
      <c r="AQ142" s="13">
        <f t="shared" si="71"/>
        <v>11.479615740689919</v>
      </c>
      <c r="AR142" s="13">
        <f t="shared" si="71"/>
        <v>-0.72495525794160631</v>
      </c>
      <c r="AS142" s="13" t="str">
        <f t="shared" si="71"/>
        <v/>
      </c>
      <c r="AT142" s="13" t="str">
        <f t="shared" si="71"/>
        <v/>
      </c>
      <c r="AU142" s="13" t="str">
        <f t="shared" si="71"/>
        <v/>
      </c>
      <c r="AV142" s="13">
        <f t="shared" si="71"/>
        <v>-2.3378263179754111</v>
      </c>
      <c r="AW142" s="13">
        <f t="shared" si="71"/>
        <v>9.32019156180246</v>
      </c>
      <c r="AX142" s="13">
        <f t="shared" si="71"/>
        <v>1.0273972602739656</v>
      </c>
      <c r="AY142" s="13">
        <f t="shared" si="71"/>
        <v>20.802230478964812</v>
      </c>
      <c r="AZ142" s="13">
        <f t="shared" si="71"/>
        <v>1.1704453976707274</v>
      </c>
      <c r="BA142" s="13" t="str">
        <f t="shared" si="71"/>
        <v/>
      </c>
      <c r="BB142" s="13">
        <f t="shared" si="71"/>
        <v>1.1704453976707274</v>
      </c>
      <c r="BC142" s="13">
        <f t="shared" si="71"/>
        <v>0.78794216119870697</v>
      </c>
      <c r="BD142" s="13">
        <f t="shared" si="71"/>
        <v>0.70811051951724657</v>
      </c>
      <c r="BE142" s="13">
        <f t="shared" si="71"/>
        <v>0.86932982208964837</v>
      </c>
      <c r="BF142" s="13">
        <f t="shared" si="71"/>
        <v>10.645395424552738</v>
      </c>
      <c r="BG142" s="13" t="str">
        <f t="shared" si="71"/>
        <v/>
      </c>
      <c r="BH142" s="13">
        <f t="shared" si="71"/>
        <v>7.4083386548268182</v>
      </c>
      <c r="BI142" s="13">
        <f t="shared" si="71"/>
        <v>20.028512456133885</v>
      </c>
      <c r="BJ142" s="13">
        <f t="shared" si="71"/>
        <v>14.183712079557797</v>
      </c>
      <c r="BK142" s="13">
        <f t="shared" si="71"/>
        <v>5.6870772736490771</v>
      </c>
      <c r="BL142" s="13">
        <f t="shared" si="71"/>
        <v>72.922320452745765</v>
      </c>
      <c r="BM142" s="13">
        <f t="shared" si="71"/>
        <v>2.6740337689556082</v>
      </c>
      <c r="BN142" s="13">
        <f t="shared" si="71"/>
        <v>0.88571963748571569</v>
      </c>
      <c r="BO142" s="13">
        <f t="shared" si="71"/>
        <v>3.1076442119583714</v>
      </c>
      <c r="BP142" s="13" t="str">
        <f t="shared" si="71"/>
        <v/>
      </c>
      <c r="BQ142" s="13" t="str">
        <f t="shared" si="71"/>
        <v/>
      </c>
      <c r="BR142" s="13" t="str">
        <f t="shared" si="71"/>
        <v/>
      </c>
      <c r="BS142" s="13" t="str">
        <f t="shared" si="71"/>
        <v/>
      </c>
      <c r="BT142" s="13" t="str">
        <f t="shared" si="71"/>
        <v/>
      </c>
      <c r="BU142" s="13" t="str">
        <f t="shared" si="71"/>
        <v/>
      </c>
      <c r="BW142" s="323" t="str">
        <f t="shared" si="75"/>
        <v>2001 q1</v>
      </c>
      <c r="BX142" s="13">
        <f t="shared" si="72"/>
        <v>-0.48592349146059366</v>
      </c>
      <c r="BY142" s="13">
        <f t="shared" si="72"/>
        <v>-1.549696396854372</v>
      </c>
      <c r="BZ142" s="13">
        <f t="shared" si="72"/>
        <v>-5.5582903201357725</v>
      </c>
      <c r="CA142" s="13">
        <f t="shared" si="72"/>
        <v>-4.0114766149289549</v>
      </c>
      <c r="CB142" s="13">
        <f t="shared" si="72"/>
        <v>1.0888910567611543</v>
      </c>
      <c r="CC142" s="13">
        <f t="shared" si="72"/>
        <v>4.9286515173929901</v>
      </c>
      <c r="CD142" s="13">
        <f t="shared" si="72"/>
        <v>0.69962014572022557</v>
      </c>
      <c r="CE142" s="13">
        <f t="shared" si="72"/>
        <v>0.27109197227008774</v>
      </c>
      <c r="CF142" s="13">
        <f t="shared" si="72"/>
        <v>0.8981862850119704</v>
      </c>
      <c r="CG142" s="13" t="str">
        <f t="shared" si="72"/>
        <v/>
      </c>
      <c r="CH142" s="13">
        <f t="shared" si="72"/>
        <v>3.0804495380461372</v>
      </c>
      <c r="CI142" s="13">
        <f t="shared" si="72"/>
        <v>0.67038944223358765</v>
      </c>
      <c r="CJ142" s="13">
        <f t="shared" si="72"/>
        <v>4.8687308932301221</v>
      </c>
      <c r="CK142" s="13">
        <f t="shared" si="72"/>
        <v>-4.6834036424750813</v>
      </c>
      <c r="CL142" s="13">
        <f t="shared" si="72"/>
        <v>-0.22506514272395695</v>
      </c>
      <c r="CM142" s="13">
        <f t="shared" si="72"/>
        <v>-14.501483034886142</v>
      </c>
      <c r="CN142" s="13">
        <f t="shared" si="72"/>
        <v>-6.2802221636037769</v>
      </c>
      <c r="CO142" s="13">
        <f t="shared" si="72"/>
        <v>-6.2802221636037769</v>
      </c>
      <c r="CP142" s="13" t="str">
        <f t="shared" si="72"/>
        <v/>
      </c>
      <c r="CQ142" s="13">
        <f t="shared" si="72"/>
        <v>12.967265096258673</v>
      </c>
      <c r="CR142" s="13">
        <f t="shared" si="72"/>
        <v>12.967265096258673</v>
      </c>
      <c r="CS142" s="13" t="str">
        <f t="shared" si="72"/>
        <v/>
      </c>
      <c r="CT142" s="13" t="str">
        <f t="shared" si="72"/>
        <v/>
      </c>
      <c r="CU142" s="13">
        <f t="shared" si="72"/>
        <v>4.1714581772015258</v>
      </c>
      <c r="CV142" s="13">
        <f t="shared" si="72"/>
        <v>-0.64523933769374819</v>
      </c>
      <c r="CW142" s="13">
        <f t="shared" si="72"/>
        <v>4.7329179502272778</v>
      </c>
      <c r="CX142" s="13" t="str">
        <f t="shared" si="72"/>
        <v/>
      </c>
      <c r="CY142" s="13">
        <f t="shared" si="72"/>
        <v>-0.30028398364267961</v>
      </c>
      <c r="CZ142" s="13">
        <f t="shared" si="72"/>
        <v>6.5987427064054582</v>
      </c>
      <c r="DA142" s="13">
        <f t="shared" si="72"/>
        <v>-2.2170085085982172</v>
      </c>
      <c r="DB142" s="13">
        <f t="shared" si="72"/>
        <v>-2.8033564166253133</v>
      </c>
      <c r="DC142" s="13">
        <f t="shared" si="72"/>
        <v>1.1558239349837685</v>
      </c>
      <c r="DD142" s="13">
        <f t="shared" si="72"/>
        <v>-0.35124587135471064</v>
      </c>
      <c r="DE142" s="13">
        <f t="shared" si="72"/>
        <v>-1.7712127681126288</v>
      </c>
      <c r="DF142" s="13">
        <f t="shared" si="72"/>
        <v>-1.2335185720660613</v>
      </c>
    </row>
    <row r="143" spans="1:111" hidden="1" outlineLevel="2" x14ac:dyDescent="0.2">
      <c r="A143" s="323" t="str">
        <f t="shared" si="73"/>
        <v>2001 Q2</v>
      </c>
      <c r="B143" s="13">
        <f t="shared" si="70"/>
        <v>0.6580637134430134</v>
      </c>
      <c r="C143" s="13">
        <f t="shared" si="70"/>
        <v>-0.37073397132715291</v>
      </c>
      <c r="D143" s="13">
        <f t="shared" si="70"/>
        <v>-4.7815645498829333</v>
      </c>
      <c r="E143" s="13">
        <f t="shared" si="70"/>
        <v>-1.0492618153635003</v>
      </c>
      <c r="F143" s="13">
        <f t="shared" si="70"/>
        <v>2.419778948745166</v>
      </c>
      <c r="G143" s="13">
        <f t="shared" si="70"/>
        <v>2.1200141334683842</v>
      </c>
      <c r="H143" s="13">
        <f t="shared" si="70"/>
        <v>1.8650684260646422</v>
      </c>
      <c r="I143" s="13">
        <f t="shared" si="70"/>
        <v>0.72535012334027371</v>
      </c>
      <c r="J143" s="13">
        <f t="shared" si="70"/>
        <v>0.90172445489551389</v>
      </c>
      <c r="K143" s="13">
        <f t="shared" si="70"/>
        <v>2.3987755443449998</v>
      </c>
      <c r="L143" s="13">
        <f t="shared" si="70"/>
        <v>1.9542592574230966</v>
      </c>
      <c r="M143" s="13">
        <f t="shared" si="70"/>
        <v>-2.0279931194283174</v>
      </c>
      <c r="N143" s="13">
        <f t="shared" si="70"/>
        <v>5.3319066098372669</v>
      </c>
      <c r="O143" s="13">
        <f t="shared" si="70"/>
        <v>-3.8301212226262815</v>
      </c>
      <c r="P143" s="13">
        <f t="shared" si="70"/>
        <v>-1.9143074362126811E-2</v>
      </c>
      <c r="Q143" s="13">
        <f t="shared" si="70"/>
        <v>-11.343894741869065</v>
      </c>
      <c r="R143" s="13">
        <f t="shared" si="70"/>
        <v>-1.7989820118644473</v>
      </c>
      <c r="S143" s="13">
        <f t="shared" si="70"/>
        <v>-3.0183381438586565</v>
      </c>
      <c r="T143" s="13">
        <f t="shared" si="70"/>
        <v>0.92636110490296186</v>
      </c>
      <c r="U143" s="13">
        <f t="shared" si="70"/>
        <v>-2.3864111805733335</v>
      </c>
      <c r="V143" s="13">
        <f t="shared" si="70"/>
        <v>4.3054638951728119</v>
      </c>
      <c r="W143" s="13">
        <f t="shared" si="70"/>
        <v>-5.4280748469337725</v>
      </c>
      <c r="X143" s="13">
        <f t="shared" si="70"/>
        <v>0</v>
      </c>
      <c r="Y143" s="13">
        <f t="shared" si="70"/>
        <v>8.5791197505848071</v>
      </c>
      <c r="Z143" s="13">
        <f t="shared" si="70"/>
        <v>3.8831756671382722</v>
      </c>
      <c r="AA143" s="13">
        <f t="shared" si="70"/>
        <v>49.998617933919107</v>
      </c>
      <c r="AB143" s="13">
        <f t="shared" si="70"/>
        <v>1.339216635317042</v>
      </c>
      <c r="AC143" s="13">
        <f t="shared" si="70"/>
        <v>-0.50909654553781269</v>
      </c>
      <c r="AD143" s="13">
        <f t="shared" si="70"/>
        <v>3.0571990442991748</v>
      </c>
      <c r="AE143" s="13">
        <f t="shared" si="70"/>
        <v>-1.7955365911153209</v>
      </c>
      <c r="AF143" s="13">
        <f t="shared" si="70"/>
        <v>-2.0654370135301359</v>
      </c>
      <c r="AG143" s="13">
        <f t="shared" si="70"/>
        <v>6.5845340118698248</v>
      </c>
      <c r="AH143" s="13">
        <f t="shared" si="70"/>
        <v>-0.45136700730936674</v>
      </c>
      <c r="AI143" s="13">
        <f t="shared" si="70"/>
        <v>-2.3144730165457594</v>
      </c>
      <c r="AJ143" s="13">
        <f t="shared" si="70"/>
        <v>-2.1125565338516505</v>
      </c>
      <c r="AL143" s="323" t="str">
        <f t="shared" si="74"/>
        <v>2001 Q2</v>
      </c>
      <c r="AM143" s="13">
        <f t="shared" si="71"/>
        <v>3.4374302740393103</v>
      </c>
      <c r="AN143" s="13">
        <f t="shared" si="71"/>
        <v>-0.4353186059592673</v>
      </c>
      <c r="AO143" s="13">
        <f t="shared" si="71"/>
        <v>0.44259251591916016</v>
      </c>
      <c r="AP143" s="13" t="str">
        <f t="shared" si="71"/>
        <v/>
      </c>
      <c r="AQ143" s="13">
        <f t="shared" si="71"/>
        <v>-1.0700482305130987</v>
      </c>
      <c r="AR143" s="13">
        <f t="shared" si="71"/>
        <v>-5.0871633484409706</v>
      </c>
      <c r="AS143" s="13" t="str">
        <f t="shared" si="71"/>
        <v/>
      </c>
      <c r="AT143" s="13" t="str">
        <f t="shared" si="71"/>
        <v/>
      </c>
      <c r="AU143" s="13" t="str">
        <f t="shared" si="71"/>
        <v/>
      </c>
      <c r="AV143" s="13">
        <f t="shared" si="71"/>
        <v>2.3987755443449998</v>
      </c>
      <c r="AW143" s="13">
        <f t="shared" si="71"/>
        <v>22.59884568280992</v>
      </c>
      <c r="AX143" s="13">
        <f t="shared" si="71"/>
        <v>1.0273972602739656</v>
      </c>
      <c r="AY143" s="13">
        <f t="shared" si="71"/>
        <v>48.575657305887376</v>
      </c>
      <c r="AZ143" s="13">
        <f t="shared" si="71"/>
        <v>1.1704453976707274</v>
      </c>
      <c r="BA143" s="13" t="str">
        <f t="shared" si="71"/>
        <v/>
      </c>
      <c r="BB143" s="13">
        <f t="shared" si="71"/>
        <v>1.1704453976707274</v>
      </c>
      <c r="BC143" s="13">
        <f t="shared" si="71"/>
        <v>0.81892999494326268</v>
      </c>
      <c r="BD143" s="13">
        <f t="shared" si="71"/>
        <v>0.70811051951724657</v>
      </c>
      <c r="BE143" s="13">
        <f t="shared" si="71"/>
        <v>0.92636110490296186</v>
      </c>
      <c r="BF143" s="13">
        <f t="shared" si="71"/>
        <v>-4.2745692389327132</v>
      </c>
      <c r="BG143" s="13" t="str">
        <f t="shared" si="71"/>
        <v/>
      </c>
      <c r="BH143" s="13">
        <f t="shared" si="71"/>
        <v>-5.428074846933761</v>
      </c>
      <c r="BI143" s="13">
        <f t="shared" si="71"/>
        <v>0</v>
      </c>
      <c r="BJ143" s="13">
        <f t="shared" si="71"/>
        <v>12.136389939203918</v>
      </c>
      <c r="BK143" s="13">
        <f t="shared" si="71"/>
        <v>5.3398306814914198</v>
      </c>
      <c r="BL143" s="13">
        <f t="shared" si="71"/>
        <v>58.221166876119604</v>
      </c>
      <c r="BM143" s="13">
        <f t="shared" si="71"/>
        <v>1.3392166353170643</v>
      </c>
      <c r="BN143" s="13">
        <f t="shared" si="71"/>
        <v>0.88571963748571569</v>
      </c>
      <c r="BO143" s="13">
        <f t="shared" si="71"/>
        <v>1.8409823326283492</v>
      </c>
      <c r="BP143" s="13" t="str">
        <f t="shared" si="71"/>
        <v/>
      </c>
      <c r="BQ143" s="13" t="str">
        <f t="shared" si="71"/>
        <v/>
      </c>
      <c r="BR143" s="13" t="str">
        <f t="shared" si="71"/>
        <v/>
      </c>
      <c r="BS143" s="13" t="str">
        <f t="shared" si="71"/>
        <v/>
      </c>
      <c r="BT143" s="13" t="str">
        <f t="shared" si="71"/>
        <v/>
      </c>
      <c r="BU143" s="13" t="str">
        <f t="shared" si="71"/>
        <v/>
      </c>
      <c r="BW143" s="323" t="str">
        <f t="shared" si="75"/>
        <v>2001 q2</v>
      </c>
      <c r="BX143" s="13">
        <f t="shared" si="72"/>
        <v>-0.40613333227763615</v>
      </c>
      <c r="BY143" s="13">
        <f t="shared" si="72"/>
        <v>-0.32590097097476844</v>
      </c>
      <c r="BZ143" s="13">
        <f t="shared" si="72"/>
        <v>-7.4858592799589179</v>
      </c>
      <c r="CA143" s="13">
        <f t="shared" si="72"/>
        <v>-1.0492618153635003</v>
      </c>
      <c r="CB143" s="13">
        <f t="shared" si="72"/>
        <v>5.3676373961545343</v>
      </c>
      <c r="CC143" s="13">
        <f t="shared" si="72"/>
        <v>7.7815667285790813</v>
      </c>
      <c r="CD143" s="13">
        <f t="shared" si="72"/>
        <v>1.8650684260646422</v>
      </c>
      <c r="CE143" s="13">
        <f t="shared" si="72"/>
        <v>0.72535012334027371</v>
      </c>
      <c r="CF143" s="13">
        <f t="shared" si="72"/>
        <v>0.90172445489551389</v>
      </c>
      <c r="CG143" s="13" t="str">
        <f t="shared" si="72"/>
        <v/>
      </c>
      <c r="CH143" s="13">
        <f t="shared" si="72"/>
        <v>0.29700591457666459</v>
      </c>
      <c r="CI143" s="13">
        <f t="shared" si="72"/>
        <v>-2.4268579830248438</v>
      </c>
      <c r="CJ143" s="13">
        <f t="shared" si="72"/>
        <v>2.3745442349002444</v>
      </c>
      <c r="CK143" s="13">
        <f t="shared" si="72"/>
        <v>-4.0222823032457944</v>
      </c>
      <c r="CL143" s="13">
        <f t="shared" si="72"/>
        <v>-1.9143074362137913E-2</v>
      </c>
      <c r="CM143" s="13">
        <f t="shared" si="72"/>
        <v>-12.872958152766667</v>
      </c>
      <c r="CN143" s="13">
        <f t="shared" si="72"/>
        <v>-5.2028438801158705</v>
      </c>
      <c r="CO143" s="13">
        <f t="shared" si="72"/>
        <v>-5.2028438801158705</v>
      </c>
      <c r="CP143" s="13" t="str">
        <f t="shared" si="72"/>
        <v/>
      </c>
      <c r="CQ143" s="13">
        <f t="shared" si="72"/>
        <v>4.3054638951728119</v>
      </c>
      <c r="CR143" s="13">
        <f t="shared" si="72"/>
        <v>4.3054638951728119</v>
      </c>
      <c r="CS143" s="13" t="str">
        <f t="shared" si="72"/>
        <v/>
      </c>
      <c r="CT143" s="13" t="str">
        <f t="shared" si="72"/>
        <v/>
      </c>
      <c r="CU143" s="13">
        <f t="shared" si="72"/>
        <v>2.7548999680008013</v>
      </c>
      <c r="CV143" s="13">
        <f t="shared" si="72"/>
        <v>2.3857409540023466</v>
      </c>
      <c r="CW143" s="13">
        <f t="shared" si="72"/>
        <v>3.9053811284879059</v>
      </c>
      <c r="CX143" s="13" t="str">
        <f t="shared" si="72"/>
        <v/>
      </c>
      <c r="CY143" s="13">
        <f t="shared" si="72"/>
        <v>-2.126341448762592</v>
      </c>
      <c r="CZ143" s="13">
        <f t="shared" si="72"/>
        <v>4.0587873838354049</v>
      </c>
      <c r="DA143" s="13">
        <f t="shared" si="72"/>
        <v>-1.7955365911153209</v>
      </c>
      <c r="DB143" s="13">
        <f t="shared" si="72"/>
        <v>-2.0654370135301359</v>
      </c>
      <c r="DC143" s="13">
        <f t="shared" si="72"/>
        <v>6.5845340118698248</v>
      </c>
      <c r="DD143" s="13">
        <f t="shared" si="72"/>
        <v>-0.45136700730933343</v>
      </c>
      <c r="DE143" s="13">
        <f t="shared" si="72"/>
        <v>-2.3144730165457594</v>
      </c>
      <c r="DF143" s="13">
        <f t="shared" si="72"/>
        <v>-2.1125565338516505</v>
      </c>
    </row>
    <row r="144" spans="1:111" hidden="1" outlineLevel="2" x14ac:dyDescent="0.2">
      <c r="A144" s="323" t="str">
        <f t="shared" si="73"/>
        <v>2001 Q3</v>
      </c>
      <c r="B144" s="13">
        <f t="shared" si="70"/>
        <v>-7.8721273660176116E-2</v>
      </c>
      <c r="C144" s="13">
        <f t="shared" si="70"/>
        <v>-0.40673701579918564</v>
      </c>
      <c r="D144" s="13">
        <f t="shared" si="70"/>
        <v>-5.2788964952282029</v>
      </c>
      <c r="E144" s="13">
        <f t="shared" si="70"/>
        <v>4.9307920917973647E-2</v>
      </c>
      <c r="F144" s="13">
        <f t="shared" si="70"/>
        <v>0.67803244366209103</v>
      </c>
      <c r="G144" s="13">
        <f t="shared" si="70"/>
        <v>-0.29594706148934335</v>
      </c>
      <c r="H144" s="13">
        <f t="shared" si="70"/>
        <v>-6.0809875714107342</v>
      </c>
      <c r="I144" s="13">
        <f t="shared" si="70"/>
        <v>3.0360650359401609</v>
      </c>
      <c r="J144" s="13">
        <f t="shared" si="70"/>
        <v>3.9315789805924428</v>
      </c>
      <c r="K144" s="13">
        <f t="shared" si="70"/>
        <v>4.4131391850665169</v>
      </c>
      <c r="L144" s="13">
        <f t="shared" ref="C144:AJ151" si="76">IF(L21&gt;0,(L25/L21-1)*100,"")</f>
        <v>2.2020866760565916</v>
      </c>
      <c r="M144" s="13">
        <f t="shared" si="76"/>
        <v>0.36200495651468323</v>
      </c>
      <c r="N144" s="13">
        <f t="shared" si="76"/>
        <v>3.6793238771560377</v>
      </c>
      <c r="O144" s="13">
        <f t="shared" si="76"/>
        <v>-0.29785163717288565</v>
      </c>
      <c r="P144" s="13">
        <f t="shared" si="76"/>
        <v>-3.1878018850917123E-2</v>
      </c>
      <c r="Q144" s="13">
        <f t="shared" si="76"/>
        <v>-1.0308401909511988</v>
      </c>
      <c r="R144" s="13">
        <f t="shared" si="76"/>
        <v>-0.94042030299820167</v>
      </c>
      <c r="S144" s="13">
        <f t="shared" si="76"/>
        <v>-1.8796357311056555</v>
      </c>
      <c r="T144" s="13">
        <f t="shared" si="76"/>
        <v>0.97503849235500706</v>
      </c>
      <c r="U144" s="13">
        <f t="shared" si="76"/>
        <v>-1.3830600267168869</v>
      </c>
      <c r="V144" s="13">
        <f t="shared" si="76"/>
        <v>8.8965934088479859</v>
      </c>
      <c r="W144" s="13">
        <f t="shared" si="76"/>
        <v>-5.4280748469337725</v>
      </c>
      <c r="X144" s="13">
        <f t="shared" si="76"/>
        <v>0</v>
      </c>
      <c r="Y144" s="13">
        <f t="shared" si="76"/>
        <v>4.1509946471236958</v>
      </c>
      <c r="Z144" s="13">
        <f t="shared" si="76"/>
        <v>8.4413596319130146</v>
      </c>
      <c r="AA144" s="13">
        <f t="shared" si="76"/>
        <v>-0.70301003088228953</v>
      </c>
      <c r="AB144" s="13">
        <f t="shared" si="76"/>
        <v>-5.9192966025901956</v>
      </c>
      <c r="AC144" s="13">
        <f t="shared" si="76"/>
        <v>1.8122775954666048</v>
      </c>
      <c r="AD144" s="13">
        <f t="shared" si="76"/>
        <v>6.028442595283523</v>
      </c>
      <c r="AE144" s="13">
        <f t="shared" si="76"/>
        <v>-3.4117260027043517</v>
      </c>
      <c r="AF144" s="13">
        <f t="shared" si="76"/>
        <v>-3.5263909949231564</v>
      </c>
      <c r="AG144" s="13">
        <f t="shared" si="76"/>
        <v>1.4462917755025062</v>
      </c>
      <c r="AH144" s="13">
        <f t="shared" si="76"/>
        <v>-4.0944121744073581</v>
      </c>
      <c r="AI144" s="13">
        <f t="shared" si="76"/>
        <v>-4.3813460824283279</v>
      </c>
      <c r="AJ144" s="13">
        <f t="shared" si="76"/>
        <v>-2.5379444395996931</v>
      </c>
      <c r="AL144" s="323" t="str">
        <f t="shared" si="74"/>
        <v>2001 Q3</v>
      </c>
      <c r="AM144" s="13">
        <f t="shared" si="71"/>
        <v>-0.55590513656860185</v>
      </c>
      <c r="AN144" s="13">
        <f t="shared" si="71"/>
        <v>8.7971817760035265E-2</v>
      </c>
      <c r="AO144" s="13">
        <f t="shared" si="71"/>
        <v>5.3239920665925533</v>
      </c>
      <c r="AP144" s="13" t="str">
        <f t="shared" si="71"/>
        <v/>
      </c>
      <c r="AQ144" s="13">
        <f t="shared" si="71"/>
        <v>-2.4812287448870984</v>
      </c>
      <c r="AR144" s="13">
        <f t="shared" si="71"/>
        <v>-11.53443166768059</v>
      </c>
      <c r="AS144" s="13" t="str">
        <f t="shared" si="71"/>
        <v/>
      </c>
      <c r="AT144" s="13" t="str">
        <f t="shared" si="71"/>
        <v/>
      </c>
      <c r="AU144" s="13" t="str">
        <f t="shared" si="71"/>
        <v/>
      </c>
      <c r="AV144" s="13">
        <f t="shared" si="71"/>
        <v>4.4131391850665169</v>
      </c>
      <c r="AW144" s="13">
        <f t="shared" ref="AW144:BU144" si="77">IF(AW21&gt;0,(AW25/AW21-1)*100,"")</f>
        <v>14.389973724449989</v>
      </c>
      <c r="AX144" s="13">
        <f t="shared" si="77"/>
        <v>-8.4745762711868622E-2</v>
      </c>
      <c r="AY144" s="13">
        <f t="shared" si="77"/>
        <v>18.764686945494624</v>
      </c>
      <c r="AZ144" s="13">
        <f t="shared" si="77"/>
        <v>1.1704453976707274</v>
      </c>
      <c r="BA144" s="13" t="str">
        <f t="shared" si="77"/>
        <v/>
      </c>
      <c r="BB144" s="13">
        <f t="shared" si="77"/>
        <v>1.1704453976707274</v>
      </c>
      <c r="BC144" s="13">
        <f t="shared" si="77"/>
        <v>0.84536165690436427</v>
      </c>
      <c r="BD144" s="13">
        <f t="shared" si="77"/>
        <v>0.70811061969757727</v>
      </c>
      <c r="BE144" s="13">
        <f t="shared" si="77"/>
        <v>0.97503849235500706</v>
      </c>
      <c r="BF144" s="13">
        <f t="shared" si="77"/>
        <v>-4.2745692389327132</v>
      </c>
      <c r="BG144" s="13" t="str">
        <f t="shared" si="77"/>
        <v/>
      </c>
      <c r="BH144" s="13">
        <f t="shared" si="77"/>
        <v>-5.428074846933761</v>
      </c>
      <c r="BI144" s="13">
        <f t="shared" si="77"/>
        <v>0</v>
      </c>
      <c r="BJ144" s="13">
        <f t="shared" si="77"/>
        <v>0.74653031221969535</v>
      </c>
      <c r="BK144" s="13">
        <f t="shared" si="77"/>
        <v>6.5330739303785634</v>
      </c>
      <c r="BL144" s="13">
        <f t="shared" si="77"/>
        <v>-2.983889029216491</v>
      </c>
      <c r="BM144" s="13">
        <f t="shared" si="77"/>
        <v>-5.9192966025902072</v>
      </c>
      <c r="BN144" s="13">
        <f t="shared" si="77"/>
        <v>0.88571963748571569</v>
      </c>
      <c r="BO144" s="13">
        <f t="shared" si="77"/>
        <v>1.6661828253556443</v>
      </c>
      <c r="BP144" s="13" t="str">
        <f t="shared" si="77"/>
        <v/>
      </c>
      <c r="BQ144" s="13" t="str">
        <f t="shared" si="77"/>
        <v/>
      </c>
      <c r="BR144" s="13" t="str">
        <f t="shared" si="77"/>
        <v/>
      </c>
      <c r="BS144" s="13" t="str">
        <f t="shared" si="77"/>
        <v/>
      </c>
      <c r="BT144" s="13" t="str">
        <f t="shared" si="77"/>
        <v/>
      </c>
      <c r="BU144" s="13" t="str">
        <f t="shared" si="77"/>
        <v/>
      </c>
      <c r="BW144" s="323" t="str">
        <f t="shared" si="75"/>
        <v>2001 q3</v>
      </c>
      <c r="BX144" s="13">
        <f t="shared" si="72"/>
        <v>6.5566486025159243E-2</v>
      </c>
      <c r="BY144" s="13">
        <f t="shared" si="72"/>
        <v>-0.58142345485495683</v>
      </c>
      <c r="BZ144" s="13">
        <f t="shared" si="72"/>
        <v>-10.323254515212687</v>
      </c>
      <c r="CA144" s="13">
        <f t="shared" si="72"/>
        <v>4.9307920917973647E-2</v>
      </c>
      <c r="CB144" s="13">
        <f t="shared" si="72"/>
        <v>2.942135053446826</v>
      </c>
      <c r="CC144" s="13">
        <f t="shared" si="72"/>
        <v>8.2966195719792459</v>
      </c>
      <c r="CD144" s="13">
        <f t="shared" si="72"/>
        <v>-6.0809875714107342</v>
      </c>
      <c r="CE144" s="13">
        <f t="shared" si="72"/>
        <v>3.0360650359401831</v>
      </c>
      <c r="CF144" s="13">
        <f t="shared" si="72"/>
        <v>3.9315789805924428</v>
      </c>
      <c r="CG144" s="13" t="str">
        <f t="shared" si="72"/>
        <v/>
      </c>
      <c r="CH144" s="13">
        <f t="shared" ref="CH144:DF144" si="78">IF(CH21&gt;0,(CH25/CH21-1)*100,"")</f>
        <v>1.3280122511833525</v>
      </c>
      <c r="CI144" s="13">
        <f t="shared" si="78"/>
        <v>0.42126572570091447</v>
      </c>
      <c r="CJ144" s="13">
        <f t="shared" si="78"/>
        <v>2.0274218575487168</v>
      </c>
      <c r="CK144" s="13">
        <f t="shared" si="78"/>
        <v>-0.36023077209849097</v>
      </c>
      <c r="CL144" s="13">
        <f t="shared" si="78"/>
        <v>-3.1878018850883816E-2</v>
      </c>
      <c r="CM144" s="13">
        <f t="shared" si="78"/>
        <v>-1.3494184867249404</v>
      </c>
      <c r="CN144" s="13">
        <f t="shared" si="78"/>
        <v>-3.4905247722763266</v>
      </c>
      <c r="CO144" s="13">
        <f t="shared" si="78"/>
        <v>-3.4905247722763266</v>
      </c>
      <c r="CP144" s="13" t="str">
        <f t="shared" si="78"/>
        <v/>
      </c>
      <c r="CQ144" s="13">
        <f t="shared" si="78"/>
        <v>8.8965934088479859</v>
      </c>
      <c r="CR144" s="13">
        <f t="shared" si="78"/>
        <v>8.8965934088479859</v>
      </c>
      <c r="CS144" s="13" t="str">
        <f t="shared" si="78"/>
        <v/>
      </c>
      <c r="CT144" s="13" t="str">
        <f t="shared" si="78"/>
        <v/>
      </c>
      <c r="CU144" s="13">
        <f t="shared" si="78"/>
        <v>9.1365340829488328</v>
      </c>
      <c r="CV144" s="13">
        <f t="shared" si="78"/>
        <v>9.9853844676478065</v>
      </c>
      <c r="CW144" s="13">
        <f t="shared" si="78"/>
        <v>14.32140832304205</v>
      </c>
      <c r="CX144" s="13" t="str">
        <f t="shared" si="78"/>
        <v/>
      </c>
      <c r="CY144" s="13">
        <f t="shared" si="78"/>
        <v>2.7340431901733631</v>
      </c>
      <c r="CZ144" s="13">
        <f t="shared" si="78"/>
        <v>10.381603702274189</v>
      </c>
      <c r="DA144" s="13">
        <f t="shared" si="78"/>
        <v>-3.4117260027043517</v>
      </c>
      <c r="DB144" s="13">
        <f t="shared" si="78"/>
        <v>-3.5263909949231564</v>
      </c>
      <c r="DC144" s="13">
        <f t="shared" si="78"/>
        <v>1.4462917755025062</v>
      </c>
      <c r="DD144" s="13">
        <f t="shared" si="78"/>
        <v>-4.0944121744073581</v>
      </c>
      <c r="DE144" s="13">
        <f t="shared" si="78"/>
        <v>-4.3813460824283057</v>
      </c>
      <c r="DF144" s="13">
        <f t="shared" si="78"/>
        <v>-2.5379444395996931</v>
      </c>
    </row>
    <row r="145" spans="1:110" hidden="1" outlineLevel="2" x14ac:dyDescent="0.2">
      <c r="A145" s="323" t="str">
        <f t="shared" si="73"/>
        <v>2001 Q4</v>
      </c>
      <c r="B145" s="13">
        <f t="shared" ref="B145:Q197" si="79">IF(B22&gt;0,(B26/B22-1)*100,"")</f>
        <v>-0.60345612938914606</v>
      </c>
      <c r="C145" s="13">
        <f t="shared" si="76"/>
        <v>-0.27372468861641686</v>
      </c>
      <c r="D145" s="13">
        <f t="shared" si="76"/>
        <v>-2.5671427743021114</v>
      </c>
      <c r="E145" s="13">
        <f t="shared" si="76"/>
        <v>0.77422100585973208</v>
      </c>
      <c r="F145" s="13">
        <f t="shared" si="76"/>
        <v>1.1453392751211711</v>
      </c>
      <c r="G145" s="13">
        <f t="shared" si="76"/>
        <v>-2.201714095475138</v>
      </c>
      <c r="H145" s="13">
        <f t="shared" si="76"/>
        <v>-6.9627231017004743</v>
      </c>
      <c r="I145" s="13">
        <f t="shared" si="76"/>
        <v>-1.2885274032610861</v>
      </c>
      <c r="J145" s="13">
        <f t="shared" si="76"/>
        <v>1.4530208290272961</v>
      </c>
      <c r="K145" s="13">
        <f t="shared" si="76"/>
        <v>3.786446481972483</v>
      </c>
      <c r="L145" s="13">
        <f t="shared" si="76"/>
        <v>-1.973680554981827</v>
      </c>
      <c r="M145" s="13">
        <f t="shared" si="76"/>
        <v>-2.7907466884603105</v>
      </c>
      <c r="N145" s="13">
        <f t="shared" si="76"/>
        <v>-1.3676239046453986</v>
      </c>
      <c r="O145" s="13">
        <f t="shared" si="76"/>
        <v>-1.8076237836038955</v>
      </c>
      <c r="P145" s="13">
        <f t="shared" si="76"/>
        <v>-1.8671380155942052</v>
      </c>
      <c r="Q145" s="13">
        <f t="shared" si="76"/>
        <v>-1.7761264520167686</v>
      </c>
      <c r="R145" s="13">
        <f t="shared" si="76"/>
        <v>-1.8345754043348483</v>
      </c>
      <c r="S145" s="13">
        <f t="shared" si="76"/>
        <v>-2.7352277453773</v>
      </c>
      <c r="T145" s="13">
        <f t="shared" si="76"/>
        <v>1.1942644113061007E-2</v>
      </c>
      <c r="U145" s="13">
        <f t="shared" si="76"/>
        <v>0.35886633764006248</v>
      </c>
      <c r="V145" s="13">
        <f t="shared" si="76"/>
        <v>8.7852275153454062</v>
      </c>
      <c r="W145" s="13">
        <f t="shared" si="76"/>
        <v>-2.1117567502951129</v>
      </c>
      <c r="X145" s="13">
        <f t="shared" si="76"/>
        <v>-1.0095762755815363</v>
      </c>
      <c r="Y145" s="13">
        <f t="shared" si="76"/>
        <v>3.3182758967302606</v>
      </c>
      <c r="Z145" s="13">
        <f t="shared" si="76"/>
        <v>6.5442828582645607</v>
      </c>
      <c r="AA145" s="13">
        <f t="shared" si="76"/>
        <v>0.62454891728929152</v>
      </c>
      <c r="AB145" s="13">
        <f t="shared" si="76"/>
        <v>-8.1666116347815958</v>
      </c>
      <c r="AC145" s="13">
        <f t="shared" si="76"/>
        <v>0.57137125696478108</v>
      </c>
      <c r="AD145" s="13">
        <f t="shared" si="76"/>
        <v>5.4342511017080541</v>
      </c>
      <c r="AE145" s="13">
        <f t="shared" si="76"/>
        <v>-4.8726981912677321</v>
      </c>
      <c r="AF145" s="13">
        <f t="shared" si="76"/>
        <v>-4.80383349793152</v>
      </c>
      <c r="AG145" s="13">
        <f t="shared" si="76"/>
        <v>-0.70300259092862527</v>
      </c>
      <c r="AH145" s="13">
        <f t="shared" si="76"/>
        <v>-4.3115379274869303</v>
      </c>
      <c r="AI145" s="13">
        <f t="shared" si="76"/>
        <v>-6.9246038634958262</v>
      </c>
      <c r="AJ145" s="13">
        <f t="shared" si="76"/>
        <v>-0.93954340571542616</v>
      </c>
      <c r="AL145" s="323" t="str">
        <f t="shared" si="74"/>
        <v>2001 Q4</v>
      </c>
      <c r="AM145" s="13">
        <f t="shared" ref="AM145:BU152" si="80">IF(AM22&gt;0,(AM26/AM22-1)*100,"")</f>
        <v>-0.65286263269109801</v>
      </c>
      <c r="AN145" s="13">
        <f t="shared" si="80"/>
        <v>-0.57249928159808228</v>
      </c>
      <c r="AO145" s="13">
        <f t="shared" si="80"/>
        <v>2.5363726172113354</v>
      </c>
      <c r="AP145" s="13" t="str">
        <f t="shared" si="80"/>
        <v/>
      </c>
      <c r="AQ145" s="13">
        <f t="shared" si="80"/>
        <v>-1.6564333426349442</v>
      </c>
      <c r="AR145" s="13">
        <f t="shared" si="80"/>
        <v>-11.301921208780852</v>
      </c>
      <c r="AS145" s="13" t="str">
        <f t="shared" si="80"/>
        <v/>
      </c>
      <c r="AT145" s="13" t="str">
        <f t="shared" si="80"/>
        <v/>
      </c>
      <c r="AU145" s="13" t="str">
        <f t="shared" si="80"/>
        <v/>
      </c>
      <c r="AV145" s="13">
        <f t="shared" si="80"/>
        <v>3.786446481972483</v>
      </c>
      <c r="AW145" s="13">
        <f t="shared" si="80"/>
        <v>-1.6631569127986134</v>
      </c>
      <c r="AX145" s="13">
        <f t="shared" si="80"/>
        <v>1.6949152542372836</v>
      </c>
      <c r="AY145" s="13">
        <f t="shared" si="80"/>
        <v>-15.774421061213639</v>
      </c>
      <c r="AZ145" s="13">
        <f t="shared" si="80"/>
        <v>0</v>
      </c>
      <c r="BA145" s="13" t="str">
        <f t="shared" si="80"/>
        <v/>
      </c>
      <c r="BB145" s="13">
        <f t="shared" si="80"/>
        <v>0</v>
      </c>
      <c r="BC145" s="13">
        <f t="shared" si="80"/>
        <v>-4.1486226331888254E-2</v>
      </c>
      <c r="BD145" s="13">
        <f t="shared" si="80"/>
        <v>-0.10675547725782497</v>
      </c>
      <c r="BE145" s="13">
        <f t="shared" si="80"/>
        <v>1.1942644113038803E-2</v>
      </c>
      <c r="BF145" s="13">
        <f t="shared" si="80"/>
        <v>-2.7010214504444185</v>
      </c>
      <c r="BG145" s="13" t="str">
        <f t="shared" si="80"/>
        <v/>
      </c>
      <c r="BH145" s="13">
        <f t="shared" si="80"/>
        <v>-2.1117567502951129</v>
      </c>
      <c r="BI145" s="13">
        <f t="shared" si="80"/>
        <v>-1.0095762755815363</v>
      </c>
      <c r="BJ145" s="13">
        <f t="shared" si="80"/>
        <v>-0.20884577329122189</v>
      </c>
      <c r="BK145" s="13">
        <f t="shared" si="80"/>
        <v>3.7177099389427815</v>
      </c>
      <c r="BL145" s="13">
        <f t="shared" si="80"/>
        <v>-2.983889029216491</v>
      </c>
      <c r="BM145" s="13">
        <f t="shared" si="80"/>
        <v>-8.1666116347816278</v>
      </c>
      <c r="BN145" s="13">
        <f t="shared" si="80"/>
        <v>0</v>
      </c>
      <c r="BO145" s="13">
        <f t="shared" si="80"/>
        <v>1.1278242211809619</v>
      </c>
      <c r="BP145" s="13" t="str">
        <f t="shared" si="80"/>
        <v/>
      </c>
      <c r="BQ145" s="13" t="str">
        <f t="shared" si="80"/>
        <v/>
      </c>
      <c r="BR145" s="13" t="str">
        <f t="shared" si="80"/>
        <v/>
      </c>
      <c r="BS145" s="13" t="str">
        <f t="shared" si="80"/>
        <v/>
      </c>
      <c r="BT145" s="13" t="str">
        <f t="shared" si="80"/>
        <v/>
      </c>
      <c r="BU145" s="13" t="str">
        <f t="shared" si="80"/>
        <v/>
      </c>
      <c r="BW145" s="323" t="str">
        <f t="shared" si="75"/>
        <v>2001 q4</v>
      </c>
      <c r="BX145" s="13">
        <f t="shared" ref="BX145:DF152" si="81">IF(BX22&gt;0,(BX26/BX22-1)*100,"")</f>
        <v>-0.59140247125964995</v>
      </c>
      <c r="BY145" s="13">
        <f t="shared" si="81"/>
        <v>-0.19567662715386236</v>
      </c>
      <c r="BZ145" s="13">
        <f t="shared" si="81"/>
        <v>-5.1223717829615882</v>
      </c>
      <c r="CA145" s="13">
        <f t="shared" si="81"/>
        <v>0.77422100585975429</v>
      </c>
      <c r="CB145" s="13">
        <f t="shared" si="81"/>
        <v>3.1919509028716542</v>
      </c>
      <c r="CC145" s="13">
        <f t="shared" si="81"/>
        <v>4.7156607676294815</v>
      </c>
      <c r="CD145" s="13">
        <f t="shared" si="81"/>
        <v>-6.9627231017004743</v>
      </c>
      <c r="CE145" s="13">
        <f t="shared" si="81"/>
        <v>-1.2885274032610528</v>
      </c>
      <c r="CF145" s="13">
        <f t="shared" si="81"/>
        <v>1.4530208290272961</v>
      </c>
      <c r="CG145" s="13" t="str">
        <f t="shared" si="81"/>
        <v/>
      </c>
      <c r="CH145" s="13">
        <f t="shared" si="81"/>
        <v>-1.9068840437824974</v>
      </c>
      <c r="CI145" s="13">
        <f t="shared" si="81"/>
        <v>-3.3784014062787748</v>
      </c>
      <c r="CJ145" s="13">
        <f t="shared" si="81"/>
        <v>-0.75432561409289889</v>
      </c>
      <c r="CK145" s="13">
        <f t="shared" si="81"/>
        <v>-1.8826985150377062</v>
      </c>
      <c r="CL145" s="13">
        <f t="shared" si="81"/>
        <v>-1.8671380155942274</v>
      </c>
      <c r="CM145" s="13">
        <f t="shared" si="81"/>
        <v>-2.0655370169045506</v>
      </c>
      <c r="CN145" s="13">
        <f t="shared" si="81"/>
        <v>-4.3655360313905938</v>
      </c>
      <c r="CO145" s="13">
        <f t="shared" si="81"/>
        <v>-4.3655360313905938</v>
      </c>
      <c r="CP145" s="13" t="str">
        <f t="shared" si="81"/>
        <v/>
      </c>
      <c r="CQ145" s="13">
        <f t="shared" si="81"/>
        <v>8.7852275153454062</v>
      </c>
      <c r="CR145" s="13">
        <f t="shared" si="81"/>
        <v>8.7852275153454062</v>
      </c>
      <c r="CS145" s="13" t="str">
        <f t="shared" si="81"/>
        <v/>
      </c>
      <c r="CT145" s="13" t="str">
        <f t="shared" si="81"/>
        <v/>
      </c>
      <c r="CU145" s="13">
        <f t="shared" si="81"/>
        <v>8.4754119759738558</v>
      </c>
      <c r="CV145" s="13">
        <f t="shared" si="81"/>
        <v>9.4238031395576183</v>
      </c>
      <c r="CW145" s="13">
        <f t="shared" si="81"/>
        <v>25.645016789430187</v>
      </c>
      <c r="CX145" s="13" t="str">
        <f t="shared" si="81"/>
        <v/>
      </c>
      <c r="CY145" s="13">
        <f t="shared" si="81"/>
        <v>1.0860972867203778</v>
      </c>
      <c r="CZ145" s="13">
        <f t="shared" si="81"/>
        <v>9.1136542365338524</v>
      </c>
      <c r="DA145" s="13">
        <f t="shared" si="81"/>
        <v>-4.8726981912677214</v>
      </c>
      <c r="DB145" s="13">
        <f t="shared" si="81"/>
        <v>-4.80383349793152</v>
      </c>
      <c r="DC145" s="13">
        <f t="shared" si="81"/>
        <v>-0.70300259092862527</v>
      </c>
      <c r="DD145" s="13">
        <f t="shared" si="81"/>
        <v>-4.3115379274869188</v>
      </c>
      <c r="DE145" s="13">
        <f t="shared" si="81"/>
        <v>-6.9246038634958378</v>
      </c>
      <c r="DF145" s="13">
        <f t="shared" si="81"/>
        <v>-0.93954340571542616</v>
      </c>
    </row>
    <row r="146" spans="1:110" hidden="1" outlineLevel="2" x14ac:dyDescent="0.2">
      <c r="A146" s="323" t="str">
        <f t="shared" si="73"/>
        <v>2002 Q1</v>
      </c>
      <c r="B146" s="13">
        <f t="shared" si="79"/>
        <v>-3.9471270370150524E-2</v>
      </c>
      <c r="C146" s="13">
        <f t="shared" si="76"/>
        <v>1.0246195028525307</v>
      </c>
      <c r="D146" s="13">
        <f t="shared" si="76"/>
        <v>-1.0965470134661426</v>
      </c>
      <c r="E146" s="13">
        <f t="shared" si="76"/>
        <v>5.873035173337704</v>
      </c>
      <c r="F146" s="13">
        <f t="shared" si="76"/>
        <v>0.215798662225275</v>
      </c>
      <c r="G146" s="13">
        <f t="shared" si="76"/>
        <v>-0.93760102775209964</v>
      </c>
      <c r="H146" s="13">
        <f t="shared" si="76"/>
        <v>-4.2832249296963498</v>
      </c>
      <c r="I146" s="13">
        <f t="shared" si="76"/>
        <v>-2.8032902394792281E-2</v>
      </c>
      <c r="J146" s="13">
        <f t="shared" si="76"/>
        <v>0.83690016611053242</v>
      </c>
      <c r="K146" s="13">
        <f t="shared" si="76"/>
        <v>2.6984218516220126</v>
      </c>
      <c r="L146" s="13">
        <f t="shared" si="76"/>
        <v>-6.0495117576182427</v>
      </c>
      <c r="M146" s="13">
        <f t="shared" si="76"/>
        <v>-2.0333170621353647</v>
      </c>
      <c r="N146" s="13">
        <f t="shared" si="76"/>
        <v>-9.1432980862284694</v>
      </c>
      <c r="O146" s="13">
        <f t="shared" si="76"/>
        <v>0.27120788812311503</v>
      </c>
      <c r="P146" s="13">
        <f t="shared" si="76"/>
        <v>0.83712489604987894</v>
      </c>
      <c r="Q146" s="13">
        <f t="shared" si="76"/>
        <v>-0.90822334947497918</v>
      </c>
      <c r="R146" s="13">
        <f t="shared" si="76"/>
        <v>0.16641934711885131</v>
      </c>
      <c r="S146" s="13">
        <f t="shared" si="76"/>
        <v>-0.53585680599784746</v>
      </c>
      <c r="T146" s="13">
        <f t="shared" si="76"/>
        <v>1.4983905560457256</v>
      </c>
      <c r="U146" s="13">
        <f t="shared" si="76"/>
        <v>6.0757843292599034</v>
      </c>
      <c r="V146" s="13">
        <f t="shared" si="76"/>
        <v>9.6102913402108303</v>
      </c>
      <c r="W146" s="13">
        <f t="shared" si="76"/>
        <v>6.0868925158405141</v>
      </c>
      <c r="X146" s="13">
        <f t="shared" si="76"/>
        <v>-1.0095762755815363</v>
      </c>
      <c r="Y146" s="13">
        <f t="shared" si="76"/>
        <v>1.2579599293894406</v>
      </c>
      <c r="Z146" s="13">
        <f t="shared" si="76"/>
        <v>5.0951388407771026</v>
      </c>
      <c r="AA146" s="13">
        <f t="shared" si="76"/>
        <v>-1.1076194296931408</v>
      </c>
      <c r="AB146" s="13">
        <f t="shared" si="76"/>
        <v>-12.018722896551438</v>
      </c>
      <c r="AC146" s="13">
        <f t="shared" si="76"/>
        <v>-0.41256400032136931</v>
      </c>
      <c r="AD146" s="13">
        <f t="shared" si="76"/>
        <v>3.0613177831850358</v>
      </c>
      <c r="AE146" s="13">
        <f t="shared" si="76"/>
        <v>-4.5425230680977595</v>
      </c>
      <c r="AF146" s="13">
        <f t="shared" si="76"/>
        <v>-5.5379227338870578</v>
      </c>
      <c r="AG146" s="13">
        <f t="shared" si="76"/>
        <v>-1.037465988814168</v>
      </c>
      <c r="AH146" s="13">
        <f t="shared" si="76"/>
        <v>-2.8850254422020383</v>
      </c>
      <c r="AI146" s="13">
        <f t="shared" si="76"/>
        <v>-4.6903738943038125</v>
      </c>
      <c r="AJ146" s="13">
        <f t="shared" si="76"/>
        <v>2.2223730485291693</v>
      </c>
      <c r="AL146" s="323" t="str">
        <f t="shared" si="74"/>
        <v>2002 Q1</v>
      </c>
      <c r="AM146" s="13">
        <f t="shared" si="80"/>
        <v>0.75785880679617446</v>
      </c>
      <c r="AN146" s="13">
        <f t="shared" si="80"/>
        <v>-0.18832186593769062</v>
      </c>
      <c r="AO146" s="13">
        <f t="shared" si="80"/>
        <v>2.2495960489749223</v>
      </c>
      <c r="AP146" s="13" t="str">
        <f t="shared" si="80"/>
        <v/>
      </c>
      <c r="AQ146" s="13">
        <f t="shared" si="80"/>
        <v>-1.9764895420612549</v>
      </c>
      <c r="AR146" s="13">
        <f t="shared" si="80"/>
        <v>-4.412707480664757</v>
      </c>
      <c r="AS146" s="13" t="str">
        <f t="shared" si="80"/>
        <v/>
      </c>
      <c r="AT146" s="13" t="str">
        <f t="shared" si="80"/>
        <v/>
      </c>
      <c r="AU146" s="13" t="str">
        <f t="shared" si="80"/>
        <v/>
      </c>
      <c r="AV146" s="13">
        <f t="shared" si="80"/>
        <v>2.6984218516220126</v>
      </c>
      <c r="AW146" s="13">
        <f t="shared" si="80"/>
        <v>-9.4611694323763711</v>
      </c>
      <c r="AX146" s="13">
        <f t="shared" si="80"/>
        <v>1.6949152542372836</v>
      </c>
      <c r="AY146" s="13">
        <f t="shared" si="80"/>
        <v>-24.750484960066675</v>
      </c>
      <c r="AZ146" s="13">
        <f t="shared" si="80"/>
        <v>0</v>
      </c>
      <c r="BA146" s="13" t="str">
        <f t="shared" si="80"/>
        <v/>
      </c>
      <c r="BB146" s="13">
        <f t="shared" si="80"/>
        <v>0</v>
      </c>
      <c r="BC146" s="13">
        <f t="shared" si="80"/>
        <v>0.80558334849019086</v>
      </c>
      <c r="BD146" s="13">
        <f t="shared" si="80"/>
        <v>-0.10675567472178127</v>
      </c>
      <c r="BE146" s="13">
        <f t="shared" si="80"/>
        <v>1.4983905560457034</v>
      </c>
      <c r="BF146" s="13">
        <f t="shared" si="80"/>
        <v>4.0609362264649729</v>
      </c>
      <c r="BG146" s="13" t="str">
        <f t="shared" si="80"/>
        <v/>
      </c>
      <c r="BH146" s="13">
        <f t="shared" si="80"/>
        <v>6.0868925158405141</v>
      </c>
      <c r="BI146" s="13">
        <f t="shared" si="80"/>
        <v>-1.0095762755815363</v>
      </c>
      <c r="BJ146" s="13">
        <f t="shared" si="80"/>
        <v>-1.1476991881059107</v>
      </c>
      <c r="BK146" s="13">
        <f t="shared" si="80"/>
        <v>3.4950995182852385</v>
      </c>
      <c r="BL146" s="13">
        <f t="shared" si="80"/>
        <v>-2.983889029216491</v>
      </c>
      <c r="BM146" s="13">
        <f t="shared" si="80"/>
        <v>-12.018722896551438</v>
      </c>
      <c r="BN146" s="13">
        <f t="shared" si="80"/>
        <v>0</v>
      </c>
      <c r="BO146" s="13">
        <f t="shared" si="80"/>
        <v>7.0457882248997628E-2</v>
      </c>
      <c r="BP146" s="13" t="str">
        <f t="shared" si="80"/>
        <v/>
      </c>
      <c r="BQ146" s="13" t="str">
        <f t="shared" si="80"/>
        <v/>
      </c>
      <c r="BR146" s="13" t="str">
        <f t="shared" si="80"/>
        <v/>
      </c>
      <c r="BS146" s="13" t="str">
        <f t="shared" si="80"/>
        <v/>
      </c>
      <c r="BT146" s="13" t="str">
        <f t="shared" si="80"/>
        <v/>
      </c>
      <c r="BU146" s="13" t="str">
        <f t="shared" si="80"/>
        <v/>
      </c>
      <c r="BW146" s="323" t="str">
        <f t="shared" si="75"/>
        <v>2002 q1</v>
      </c>
      <c r="BX146" s="13">
        <f t="shared" si="81"/>
        <v>-0.33591665052083997</v>
      </c>
      <c r="BY146" s="13">
        <f t="shared" si="81"/>
        <v>1.312540459000866</v>
      </c>
      <c r="BZ146" s="13">
        <f t="shared" si="81"/>
        <v>-2.896580917507463</v>
      </c>
      <c r="CA146" s="13">
        <f t="shared" si="81"/>
        <v>5.873035173337704</v>
      </c>
      <c r="CB146" s="13">
        <f t="shared" si="81"/>
        <v>1.5917905237189833</v>
      </c>
      <c r="CC146" s="13">
        <f t="shared" si="81"/>
        <v>1.4847860976927585</v>
      </c>
      <c r="CD146" s="13">
        <f t="shared" si="81"/>
        <v>-4.2832249296963498</v>
      </c>
      <c r="CE146" s="13">
        <f t="shared" si="81"/>
        <v>-2.8032902394792281E-2</v>
      </c>
      <c r="CF146" s="13">
        <f t="shared" si="81"/>
        <v>0.83690016611053242</v>
      </c>
      <c r="CG146" s="13" t="str">
        <f t="shared" si="81"/>
        <v/>
      </c>
      <c r="CH146" s="13">
        <f t="shared" si="81"/>
        <v>-5.8225994787807984</v>
      </c>
      <c r="CI146" s="13">
        <f t="shared" si="81"/>
        <v>-2.5291521219998558</v>
      </c>
      <c r="CJ146" s="13">
        <f t="shared" si="81"/>
        <v>-8.199109868955901</v>
      </c>
      <c r="CK146" s="13">
        <f t="shared" si="81"/>
        <v>0.28122832927013341</v>
      </c>
      <c r="CL146" s="13">
        <f t="shared" si="81"/>
        <v>0.83712489604990115</v>
      </c>
      <c r="CM146" s="13">
        <f t="shared" si="81"/>
        <v>-1.0514955987196983</v>
      </c>
      <c r="CN146" s="13">
        <f t="shared" si="81"/>
        <v>-0.82578701254560904</v>
      </c>
      <c r="CO146" s="13">
        <f t="shared" si="81"/>
        <v>-0.82578701254560904</v>
      </c>
      <c r="CP146" s="13" t="str">
        <f t="shared" si="81"/>
        <v/>
      </c>
      <c r="CQ146" s="13">
        <f t="shared" si="81"/>
        <v>9.6102913402108303</v>
      </c>
      <c r="CR146" s="13">
        <f t="shared" si="81"/>
        <v>9.6102913402108303</v>
      </c>
      <c r="CS146" s="13" t="str">
        <f t="shared" si="81"/>
        <v/>
      </c>
      <c r="CT146" s="13" t="str">
        <f t="shared" si="81"/>
        <v/>
      </c>
      <c r="CU146" s="13">
        <f t="shared" si="81"/>
        <v>5.158238314169572</v>
      </c>
      <c r="CV146" s="13">
        <f t="shared" si="81"/>
        <v>6.1625052384732593</v>
      </c>
      <c r="CW146" s="13">
        <f t="shared" si="81"/>
        <v>11.704902882093071</v>
      </c>
      <c r="CX146" s="13" t="str">
        <f t="shared" si="81"/>
        <v/>
      </c>
      <c r="CY146" s="13">
        <f t="shared" si="81"/>
        <v>-1.3361924813210968</v>
      </c>
      <c r="CZ146" s="13">
        <f t="shared" si="81"/>
        <v>5.7768731119635985</v>
      </c>
      <c r="DA146" s="13">
        <f t="shared" si="81"/>
        <v>-4.5425230680977595</v>
      </c>
      <c r="DB146" s="13">
        <f t="shared" si="81"/>
        <v>-5.5379227338870578</v>
      </c>
      <c r="DC146" s="13">
        <f t="shared" si="81"/>
        <v>-1.037465988814168</v>
      </c>
      <c r="DD146" s="13">
        <f t="shared" si="81"/>
        <v>-2.8850254422020605</v>
      </c>
      <c r="DE146" s="13">
        <f t="shared" si="81"/>
        <v>-4.6903738943038231</v>
      </c>
      <c r="DF146" s="13">
        <f t="shared" si="81"/>
        <v>2.2223730485291693</v>
      </c>
    </row>
    <row r="147" spans="1:110" hidden="1" outlineLevel="2" x14ac:dyDescent="0.2">
      <c r="A147" s="323" t="str">
        <f t="shared" si="73"/>
        <v>2002 Q2</v>
      </c>
      <c r="B147" s="13">
        <f t="shared" si="79"/>
        <v>9.0147419390551597E-2</v>
      </c>
      <c r="C147" s="13">
        <f t="shared" si="76"/>
        <v>0.95277404805846899</v>
      </c>
      <c r="D147" s="13">
        <f t="shared" si="76"/>
        <v>1.4891679763833876</v>
      </c>
      <c r="E147" s="13">
        <f t="shared" si="76"/>
        <v>3.3989424041653615</v>
      </c>
      <c r="F147" s="13">
        <f t="shared" si="76"/>
        <v>-0.21722477166041809</v>
      </c>
      <c r="G147" s="13">
        <f t="shared" si="76"/>
        <v>-2.1710183213282774</v>
      </c>
      <c r="H147" s="13">
        <f t="shared" si="76"/>
        <v>-4.7261560873764985</v>
      </c>
      <c r="I147" s="13">
        <f t="shared" si="76"/>
        <v>4.1515548753195519</v>
      </c>
      <c r="J147" s="13">
        <f t="shared" si="76"/>
        <v>0.94972740026988411</v>
      </c>
      <c r="K147" s="13">
        <f t="shared" si="76"/>
        <v>-4.2000501013123142</v>
      </c>
      <c r="L147" s="13">
        <f t="shared" si="76"/>
        <v>-3.7985099627751207</v>
      </c>
      <c r="M147" s="13">
        <f t="shared" si="76"/>
        <v>-1.1057603559345153</v>
      </c>
      <c r="N147" s="13">
        <f t="shared" si="76"/>
        <v>-6.0663802461276006</v>
      </c>
      <c r="O147" s="13">
        <f t="shared" si="76"/>
        <v>-0.13212110731486426</v>
      </c>
      <c r="P147" s="13">
        <f t="shared" si="76"/>
        <v>1.0781510426430829</v>
      </c>
      <c r="Q147" s="13">
        <f t="shared" si="76"/>
        <v>-2.7273849925221416</v>
      </c>
      <c r="R147" s="13">
        <f t="shared" si="76"/>
        <v>-0.9691722893776844</v>
      </c>
      <c r="S147" s="13">
        <f t="shared" si="76"/>
        <v>-0.75341951126407514</v>
      </c>
      <c r="T147" s="13">
        <f t="shared" si="76"/>
        <v>-1.4862704119467995</v>
      </c>
      <c r="U147" s="13">
        <f t="shared" si="76"/>
        <v>4.9570687997848584</v>
      </c>
      <c r="V147" s="13">
        <f t="shared" si="76"/>
        <v>5.9218446807458802</v>
      </c>
      <c r="W147" s="13">
        <f t="shared" si="76"/>
        <v>5.25886488450098</v>
      </c>
      <c r="X147" s="13">
        <f t="shared" si="76"/>
        <v>0</v>
      </c>
      <c r="Y147" s="13">
        <f t="shared" si="76"/>
        <v>1.7705206674951679</v>
      </c>
      <c r="Z147" s="13">
        <f t="shared" si="76"/>
        <v>5.8196238015253865</v>
      </c>
      <c r="AA147" s="13">
        <f t="shared" si="76"/>
        <v>0.18328615275591265</v>
      </c>
      <c r="AB147" s="13">
        <f t="shared" si="76"/>
        <v>-10.859853507026706</v>
      </c>
      <c r="AC147" s="13">
        <f t="shared" si="76"/>
        <v>2.4316578281280421E-2</v>
      </c>
      <c r="AD147" s="13">
        <f t="shared" si="76"/>
        <v>3.1733759233588232</v>
      </c>
      <c r="AE147" s="13">
        <f t="shared" si="76"/>
        <v>-4.3310049931891248</v>
      </c>
      <c r="AF147" s="13">
        <f t="shared" si="76"/>
        <v>-5.7171466128160819</v>
      </c>
      <c r="AG147" s="13">
        <f t="shared" si="76"/>
        <v>-5.7455125842930554</v>
      </c>
      <c r="AH147" s="13">
        <f t="shared" si="76"/>
        <v>-2.3032027440482938</v>
      </c>
      <c r="AI147" s="13">
        <f t="shared" si="76"/>
        <v>-2.9617964958084664</v>
      </c>
      <c r="AJ147" s="13">
        <f t="shared" si="76"/>
        <v>2.5388933304489214</v>
      </c>
      <c r="AL147" s="323" t="str">
        <f t="shared" si="74"/>
        <v>2002 Q2</v>
      </c>
      <c r="AM147" s="13">
        <f t="shared" si="80"/>
        <v>0.75074349258121842</v>
      </c>
      <c r="AN147" s="13">
        <f t="shared" si="80"/>
        <v>1.6571214590688221E-2</v>
      </c>
      <c r="AO147" s="13">
        <f t="shared" si="80"/>
        <v>2.1824042696056534</v>
      </c>
      <c r="AP147" s="13" t="str">
        <f t="shared" si="80"/>
        <v/>
      </c>
      <c r="AQ147" s="13">
        <f t="shared" si="80"/>
        <v>-0.41182450912498059</v>
      </c>
      <c r="AR147" s="13">
        <f t="shared" si="80"/>
        <v>-1.9593599815754037</v>
      </c>
      <c r="AS147" s="13" t="str">
        <f t="shared" si="80"/>
        <v/>
      </c>
      <c r="AT147" s="13" t="str">
        <f t="shared" si="80"/>
        <v/>
      </c>
      <c r="AU147" s="13" t="str">
        <f t="shared" si="80"/>
        <v/>
      </c>
      <c r="AV147" s="13">
        <f t="shared" si="80"/>
        <v>-4.2000501013123355</v>
      </c>
      <c r="AW147" s="13">
        <f t="shared" si="80"/>
        <v>-17.706474643813884</v>
      </c>
      <c r="AX147" s="13">
        <f t="shared" si="80"/>
        <v>1.6949152542372836</v>
      </c>
      <c r="AY147" s="13">
        <f t="shared" si="80"/>
        <v>-33.293891227359637</v>
      </c>
      <c r="AZ147" s="13">
        <f t="shared" si="80"/>
        <v>0</v>
      </c>
      <c r="BA147" s="13" t="str">
        <f t="shared" si="80"/>
        <v/>
      </c>
      <c r="BB147" s="13">
        <f t="shared" si="80"/>
        <v>0</v>
      </c>
      <c r="BC147" s="13">
        <f t="shared" si="80"/>
        <v>-0.89499752443120695</v>
      </c>
      <c r="BD147" s="13">
        <f t="shared" si="80"/>
        <v>-0.10675567472178127</v>
      </c>
      <c r="BE147" s="13">
        <f t="shared" si="80"/>
        <v>-1.4862704119467995</v>
      </c>
      <c r="BF147" s="13">
        <f t="shared" si="80"/>
        <v>3.9548244106957231</v>
      </c>
      <c r="BG147" s="13" t="str">
        <f t="shared" si="80"/>
        <v/>
      </c>
      <c r="BH147" s="13">
        <f t="shared" si="80"/>
        <v>5.2588648845009578</v>
      </c>
      <c r="BI147" s="13">
        <f t="shared" si="80"/>
        <v>0</v>
      </c>
      <c r="BJ147" s="13">
        <f t="shared" si="80"/>
        <v>-0.33118598962361689</v>
      </c>
      <c r="BK147" s="13">
        <f t="shared" si="80"/>
        <v>6.6456634288771577</v>
      </c>
      <c r="BL147" s="13">
        <f t="shared" si="80"/>
        <v>-1.2807776733845144</v>
      </c>
      <c r="BM147" s="13">
        <f t="shared" si="80"/>
        <v>-10.859853507026706</v>
      </c>
      <c r="BN147" s="13">
        <f t="shared" si="80"/>
        <v>0</v>
      </c>
      <c r="BO147" s="13">
        <f t="shared" si="80"/>
        <v>6.8900068527666392E-3</v>
      </c>
      <c r="BP147" s="13" t="str">
        <f t="shared" si="80"/>
        <v/>
      </c>
      <c r="BQ147" s="13" t="str">
        <f t="shared" si="80"/>
        <v/>
      </c>
      <c r="BR147" s="13" t="str">
        <f t="shared" si="80"/>
        <v/>
      </c>
      <c r="BS147" s="13" t="str">
        <f t="shared" si="80"/>
        <v/>
      </c>
      <c r="BT147" s="13" t="str">
        <f t="shared" si="80"/>
        <v/>
      </c>
      <c r="BU147" s="13" t="str">
        <f t="shared" si="80"/>
        <v/>
      </c>
      <c r="BW147" s="323" t="str">
        <f t="shared" si="75"/>
        <v>2002 q2</v>
      </c>
      <c r="BX147" s="13">
        <f t="shared" si="81"/>
        <v>-0.19242880909536852</v>
      </c>
      <c r="BY147" s="13">
        <f t="shared" si="81"/>
        <v>1.1020433549258302</v>
      </c>
      <c r="BZ147" s="13">
        <f t="shared" si="81"/>
        <v>1.1527970048803793</v>
      </c>
      <c r="CA147" s="13">
        <f t="shared" si="81"/>
        <v>3.3989424041653393</v>
      </c>
      <c r="CB147" s="13">
        <f t="shared" si="81"/>
        <v>-0.48468088396967923</v>
      </c>
      <c r="CC147" s="13">
        <f t="shared" si="81"/>
        <v>-2.4478375315713397</v>
      </c>
      <c r="CD147" s="13">
        <f t="shared" si="81"/>
        <v>-4.7261560873764985</v>
      </c>
      <c r="CE147" s="13">
        <f t="shared" si="81"/>
        <v>4.1515548753195297</v>
      </c>
      <c r="CF147" s="13">
        <f t="shared" si="81"/>
        <v>0.94972740026986191</v>
      </c>
      <c r="CG147" s="13" t="str">
        <f t="shared" si="81"/>
        <v/>
      </c>
      <c r="CH147" s="13">
        <f t="shared" si="81"/>
        <v>-2.4544187948442708</v>
      </c>
      <c r="CI147" s="13">
        <f t="shared" si="81"/>
        <v>-1.4846881992042205</v>
      </c>
      <c r="CJ147" s="13">
        <f t="shared" si="81"/>
        <v>-3.124128117574676</v>
      </c>
      <c r="CK147" s="13">
        <f t="shared" si="81"/>
        <v>-0.13944419421821896</v>
      </c>
      <c r="CL147" s="13">
        <f t="shared" si="81"/>
        <v>1.0781510426431051</v>
      </c>
      <c r="CM147" s="13">
        <f t="shared" si="81"/>
        <v>-3.1496474366884963</v>
      </c>
      <c r="CN147" s="13">
        <f t="shared" si="81"/>
        <v>-1.2028602577340508</v>
      </c>
      <c r="CO147" s="13">
        <f t="shared" si="81"/>
        <v>-1.2028602577340508</v>
      </c>
      <c r="CP147" s="13" t="str">
        <f t="shared" si="81"/>
        <v/>
      </c>
      <c r="CQ147" s="13">
        <f t="shared" si="81"/>
        <v>5.9218446807458802</v>
      </c>
      <c r="CR147" s="13">
        <f t="shared" si="81"/>
        <v>5.9218446807458802</v>
      </c>
      <c r="CS147" s="13" t="str">
        <f t="shared" si="81"/>
        <v/>
      </c>
      <c r="CT147" s="13" t="str">
        <f t="shared" si="81"/>
        <v/>
      </c>
      <c r="CU147" s="13">
        <f t="shared" si="81"/>
        <v>5.2373148967796546</v>
      </c>
      <c r="CV147" s="13">
        <f t="shared" si="81"/>
        <v>4.3042400107415224</v>
      </c>
      <c r="CW147" s="13">
        <f t="shared" si="81"/>
        <v>9.3817547100867102</v>
      </c>
      <c r="CX147" s="13" t="str">
        <f t="shared" si="81"/>
        <v/>
      </c>
      <c r="CY147" s="13">
        <f t="shared" si="81"/>
        <v>-0.30732914653588406</v>
      </c>
      <c r="CZ147" s="13">
        <f t="shared" si="81"/>
        <v>6.2498257005577873</v>
      </c>
      <c r="DA147" s="13">
        <f t="shared" si="81"/>
        <v>-4.3310049931891248</v>
      </c>
      <c r="DB147" s="13">
        <f t="shared" si="81"/>
        <v>-5.7171466128160819</v>
      </c>
      <c r="DC147" s="13">
        <f t="shared" si="81"/>
        <v>-5.7455125842930554</v>
      </c>
      <c r="DD147" s="13">
        <f t="shared" si="81"/>
        <v>-2.3032027440482605</v>
      </c>
      <c r="DE147" s="13">
        <f t="shared" si="81"/>
        <v>-2.9617964958084442</v>
      </c>
      <c r="DF147" s="13">
        <f t="shared" si="81"/>
        <v>2.5388933304488992</v>
      </c>
    </row>
    <row r="148" spans="1:110" hidden="1" outlineLevel="2" x14ac:dyDescent="0.2">
      <c r="A148" s="323" t="str">
        <f t="shared" si="73"/>
        <v>2002 Q3</v>
      </c>
      <c r="B148" s="13">
        <f t="shared" si="79"/>
        <v>-8.201116965375066E-2</v>
      </c>
      <c r="C148" s="13">
        <f t="shared" si="76"/>
        <v>0.21568145423165319</v>
      </c>
      <c r="D148" s="13">
        <f t="shared" si="76"/>
        <v>-2.1568319958685023</v>
      </c>
      <c r="E148" s="13">
        <f t="shared" si="76"/>
        <v>4.5253397889906788</v>
      </c>
      <c r="F148" s="13">
        <f t="shared" si="76"/>
        <v>-0.2937807621285482</v>
      </c>
      <c r="G148" s="13">
        <f t="shared" si="76"/>
        <v>-0.77585656172687312</v>
      </c>
      <c r="H148" s="13">
        <f t="shared" si="76"/>
        <v>2.7802699610530057</v>
      </c>
      <c r="I148" s="13">
        <f t="shared" si="76"/>
        <v>0.20680212070622872</v>
      </c>
      <c r="J148" s="13">
        <f t="shared" si="76"/>
        <v>-1.0790548780259313</v>
      </c>
      <c r="K148" s="13">
        <f t="shared" si="76"/>
        <v>-2.917770467310743</v>
      </c>
      <c r="L148" s="13">
        <f t="shared" si="76"/>
        <v>-5.2675925688464691</v>
      </c>
      <c r="M148" s="13">
        <f t="shared" si="76"/>
        <v>-1.6303220573194777</v>
      </c>
      <c r="N148" s="13">
        <f t="shared" si="76"/>
        <v>-8.1622502064698459</v>
      </c>
      <c r="O148" s="13">
        <f t="shared" si="76"/>
        <v>-0.96290011583384238</v>
      </c>
      <c r="P148" s="13">
        <f t="shared" si="76"/>
        <v>-0.14834556885970906</v>
      </c>
      <c r="Q148" s="13">
        <f t="shared" si="76"/>
        <v>-2.7369568817614764</v>
      </c>
      <c r="R148" s="13">
        <f t="shared" si="76"/>
        <v>-5.4322542869778001E-2</v>
      </c>
      <c r="S148" s="13">
        <f t="shared" si="76"/>
        <v>0.64973006184410043</v>
      </c>
      <c r="T148" s="13">
        <f t="shared" si="76"/>
        <v>-1.4862704119467995</v>
      </c>
      <c r="U148" s="13">
        <f t="shared" si="76"/>
        <v>3.9981282271879692</v>
      </c>
      <c r="V148" s="13">
        <f t="shared" si="76"/>
        <v>-0.29295290146764685</v>
      </c>
      <c r="W148" s="13">
        <f t="shared" si="76"/>
        <v>6.2234325021928827</v>
      </c>
      <c r="X148" s="13">
        <f t="shared" si="76"/>
        <v>0</v>
      </c>
      <c r="Y148" s="13">
        <f t="shared" si="76"/>
        <v>0.24968463661196871</v>
      </c>
      <c r="Z148" s="13">
        <f t="shared" si="76"/>
        <v>0.14182350794813559</v>
      </c>
      <c r="AA148" s="13">
        <f t="shared" si="76"/>
        <v>1.8368388373896094</v>
      </c>
      <c r="AB148" s="13">
        <f t="shared" si="76"/>
        <v>-1.3826916743873041</v>
      </c>
      <c r="AC148" s="13">
        <f t="shared" si="76"/>
        <v>-1.2017777571458943</v>
      </c>
      <c r="AD148" s="13">
        <f t="shared" si="76"/>
        <v>0.35470390419354292</v>
      </c>
      <c r="AE148" s="13">
        <f t="shared" si="76"/>
        <v>-0.59719254461196858</v>
      </c>
      <c r="AF148" s="13">
        <f t="shared" si="76"/>
        <v>-1.5791433283531831</v>
      </c>
      <c r="AG148" s="13">
        <f t="shared" si="76"/>
        <v>-1.3858938926295306</v>
      </c>
      <c r="AH148" s="13">
        <f t="shared" si="76"/>
        <v>1.8023673589687261</v>
      </c>
      <c r="AI148" s="13">
        <f t="shared" si="76"/>
        <v>0.94339334370554528</v>
      </c>
      <c r="AJ148" s="13">
        <f t="shared" si="76"/>
        <v>2.2746287678508725</v>
      </c>
      <c r="AL148" s="323" t="str">
        <f t="shared" si="74"/>
        <v>2002 Q3</v>
      </c>
      <c r="AM148" s="13">
        <f t="shared" si="80"/>
        <v>0.86523992172062858</v>
      </c>
      <c r="AN148" s="13">
        <f t="shared" si="80"/>
        <v>-1.0457267458463537E-2</v>
      </c>
      <c r="AO148" s="13">
        <f t="shared" si="80"/>
        <v>-1.4852180759605482</v>
      </c>
      <c r="AP148" s="13" t="str">
        <f t="shared" si="80"/>
        <v/>
      </c>
      <c r="AQ148" s="13">
        <f t="shared" si="80"/>
        <v>0.45092384040683609</v>
      </c>
      <c r="AR148" s="13">
        <f t="shared" si="80"/>
        <v>5.4353417888091338</v>
      </c>
      <c r="AS148" s="13" t="str">
        <f t="shared" si="80"/>
        <v/>
      </c>
      <c r="AT148" s="13" t="str">
        <f t="shared" si="80"/>
        <v/>
      </c>
      <c r="AU148" s="13" t="str">
        <f t="shared" si="80"/>
        <v/>
      </c>
      <c r="AV148" s="13">
        <f t="shared" si="80"/>
        <v>-2.917770467310743</v>
      </c>
      <c r="AW148" s="13">
        <f t="shared" si="80"/>
        <v>-24.212358147732115</v>
      </c>
      <c r="AX148" s="13">
        <f t="shared" si="80"/>
        <v>1.7811704834605591</v>
      </c>
      <c r="AY148" s="13">
        <f t="shared" si="80"/>
        <v>-41.801671075801103</v>
      </c>
      <c r="AZ148" s="13">
        <f t="shared" si="80"/>
        <v>0.69019868509321292</v>
      </c>
      <c r="BA148" s="13" t="str">
        <f t="shared" si="80"/>
        <v/>
      </c>
      <c r="BB148" s="13">
        <f t="shared" si="80"/>
        <v>0.69019868509321292</v>
      </c>
      <c r="BC148" s="13">
        <f t="shared" si="80"/>
        <v>-0.89499752443120695</v>
      </c>
      <c r="BD148" s="13">
        <f t="shared" si="80"/>
        <v>-0.10675567472178127</v>
      </c>
      <c r="BE148" s="13">
        <f t="shared" si="80"/>
        <v>-1.4862704119467995</v>
      </c>
      <c r="BF148" s="13">
        <f t="shared" si="80"/>
        <v>4.8642610412804821</v>
      </c>
      <c r="BG148" s="13" t="str">
        <f t="shared" si="80"/>
        <v/>
      </c>
      <c r="BH148" s="13">
        <f t="shared" si="80"/>
        <v>6.2234325021928605</v>
      </c>
      <c r="BI148" s="13">
        <f t="shared" si="80"/>
        <v>0</v>
      </c>
      <c r="BJ148" s="13">
        <f t="shared" si="80"/>
        <v>0.25149482990376448</v>
      </c>
      <c r="BK148" s="13">
        <f t="shared" si="80"/>
        <v>3.2252561694720461</v>
      </c>
      <c r="BL148" s="13">
        <f t="shared" si="80"/>
        <v>1.7554933286749508</v>
      </c>
      <c r="BM148" s="13">
        <f t="shared" si="80"/>
        <v>-1.3826916743873041</v>
      </c>
      <c r="BN148" s="13">
        <f t="shared" si="80"/>
        <v>0</v>
      </c>
      <c r="BO148" s="13">
        <f t="shared" si="80"/>
        <v>-1.0743726743885462</v>
      </c>
      <c r="BP148" s="13" t="str">
        <f t="shared" si="80"/>
        <v/>
      </c>
      <c r="BQ148" s="13" t="str">
        <f t="shared" si="80"/>
        <v/>
      </c>
      <c r="BR148" s="13" t="str">
        <f t="shared" si="80"/>
        <v/>
      </c>
      <c r="BS148" s="13" t="str">
        <f t="shared" si="80"/>
        <v/>
      </c>
      <c r="BT148" s="13" t="str">
        <f t="shared" si="80"/>
        <v/>
      </c>
      <c r="BU148" s="13" t="str">
        <f t="shared" si="80"/>
        <v/>
      </c>
      <c r="BW148" s="323" t="str">
        <f t="shared" si="75"/>
        <v>2002 q3</v>
      </c>
      <c r="BX148" s="13">
        <f t="shared" si="81"/>
        <v>-0.43118602782278304</v>
      </c>
      <c r="BY148" s="13">
        <f t="shared" si="81"/>
        <v>0.23877062273813809</v>
      </c>
      <c r="BZ148" s="13">
        <f t="shared" si="81"/>
        <v>-2.7870721734508885</v>
      </c>
      <c r="CA148" s="13">
        <f t="shared" si="81"/>
        <v>4.5253397889906788</v>
      </c>
      <c r="CB148" s="13">
        <f t="shared" si="81"/>
        <v>-1.1789353041081752</v>
      </c>
      <c r="CC148" s="13">
        <f t="shared" si="81"/>
        <v>-4.7785966443146926</v>
      </c>
      <c r="CD148" s="13">
        <f t="shared" si="81"/>
        <v>2.7802699610530057</v>
      </c>
      <c r="CE148" s="13">
        <f t="shared" si="81"/>
        <v>0.20680212070620652</v>
      </c>
      <c r="CF148" s="13">
        <f t="shared" si="81"/>
        <v>-1.0790548780259424</v>
      </c>
      <c r="CG148" s="13" t="str">
        <f t="shared" si="81"/>
        <v/>
      </c>
      <c r="CH148" s="13">
        <f t="shared" si="81"/>
        <v>-3.6165369828141225</v>
      </c>
      <c r="CI148" s="13">
        <f t="shared" si="81"/>
        <v>-2.0837783474659366</v>
      </c>
      <c r="CJ148" s="13">
        <f t="shared" si="81"/>
        <v>-4.6881090546455617</v>
      </c>
      <c r="CK148" s="13">
        <f t="shared" si="81"/>
        <v>-1.0273034836598693</v>
      </c>
      <c r="CL148" s="13">
        <f t="shared" si="81"/>
        <v>-0.14834556885966466</v>
      </c>
      <c r="CM148" s="13">
        <f t="shared" si="81"/>
        <v>-3.217343951803453</v>
      </c>
      <c r="CN148" s="13">
        <f t="shared" si="81"/>
        <v>1.0956444132805609</v>
      </c>
      <c r="CO148" s="13">
        <f t="shared" si="81"/>
        <v>1.0956444132805609</v>
      </c>
      <c r="CP148" s="13" t="str">
        <f t="shared" si="81"/>
        <v/>
      </c>
      <c r="CQ148" s="13">
        <f t="shared" si="81"/>
        <v>-0.29295290146764685</v>
      </c>
      <c r="CR148" s="13">
        <f t="shared" si="81"/>
        <v>-0.29295290146764685</v>
      </c>
      <c r="CS148" s="13" t="str">
        <f t="shared" si="81"/>
        <v/>
      </c>
      <c r="CT148" s="13" t="str">
        <f t="shared" si="81"/>
        <v/>
      </c>
      <c r="CU148" s="13">
        <f t="shared" si="81"/>
        <v>0.45399203454337123</v>
      </c>
      <c r="CV148" s="13">
        <f t="shared" si="81"/>
        <v>-3.6568458644366864</v>
      </c>
      <c r="CW148" s="13">
        <f t="shared" si="81"/>
        <v>2.4170043566756894</v>
      </c>
      <c r="CX148" s="13" t="str">
        <f t="shared" si="81"/>
        <v/>
      </c>
      <c r="CY148" s="13">
        <f t="shared" si="81"/>
        <v>-2.7458366904659526</v>
      </c>
      <c r="CZ148" s="13">
        <f t="shared" si="81"/>
        <v>1.7073765862150703</v>
      </c>
      <c r="DA148" s="13">
        <f t="shared" si="81"/>
        <v>-0.59719254461197968</v>
      </c>
      <c r="DB148" s="13">
        <f t="shared" si="81"/>
        <v>-1.5791433283531831</v>
      </c>
      <c r="DC148" s="13">
        <f t="shared" si="81"/>
        <v>-1.3858938926295306</v>
      </c>
      <c r="DD148" s="13">
        <f t="shared" si="81"/>
        <v>1.8023673589687261</v>
      </c>
      <c r="DE148" s="13">
        <f t="shared" si="81"/>
        <v>0.94339334370554528</v>
      </c>
      <c r="DF148" s="13">
        <f t="shared" si="81"/>
        <v>2.2746287678508725</v>
      </c>
    </row>
    <row r="149" spans="1:110" hidden="1" outlineLevel="2" x14ac:dyDescent="0.2">
      <c r="A149" s="323" t="str">
        <f t="shared" si="73"/>
        <v>2002 Q4</v>
      </c>
      <c r="B149" s="13">
        <f t="shared" si="79"/>
        <v>-0.39018149944940461</v>
      </c>
      <c r="C149" s="13">
        <f t="shared" si="76"/>
        <v>-1.0205814359719678</v>
      </c>
      <c r="D149" s="13">
        <f t="shared" si="76"/>
        <v>-5.1277558047292509</v>
      </c>
      <c r="E149" s="13">
        <f t="shared" si="76"/>
        <v>2.5515008770420566</v>
      </c>
      <c r="F149" s="13">
        <f t="shared" si="76"/>
        <v>-2.7996759117324133</v>
      </c>
      <c r="G149" s="13">
        <f t="shared" si="76"/>
        <v>2.136664576043068</v>
      </c>
      <c r="H149" s="13">
        <f t="shared" si="76"/>
        <v>1.8310425104304029</v>
      </c>
      <c r="I149" s="13">
        <f t="shared" si="76"/>
        <v>2.7332736878290298</v>
      </c>
      <c r="J149" s="13">
        <f t="shared" si="76"/>
        <v>0.49863232892159992</v>
      </c>
      <c r="K149" s="13">
        <f t="shared" si="76"/>
        <v>-4.970816336809003</v>
      </c>
      <c r="L149" s="13">
        <f t="shared" si="76"/>
        <v>-0.79245876082025823</v>
      </c>
      <c r="M149" s="13">
        <f t="shared" si="76"/>
        <v>0.49332355712974341</v>
      </c>
      <c r="N149" s="13">
        <f t="shared" si="76"/>
        <v>-1.8505635954217503</v>
      </c>
      <c r="O149" s="13">
        <f t="shared" si="76"/>
        <v>-0.79935015623101568</v>
      </c>
      <c r="P149" s="13">
        <f t="shared" si="76"/>
        <v>0.29613813243933862</v>
      </c>
      <c r="Q149" s="13">
        <f t="shared" si="76"/>
        <v>-3.1774674967818717</v>
      </c>
      <c r="R149" s="13">
        <f t="shared" si="76"/>
        <v>0.90566521940023126</v>
      </c>
      <c r="S149" s="13">
        <f t="shared" si="76"/>
        <v>2.0837552354884936</v>
      </c>
      <c r="T149" s="13">
        <f t="shared" si="76"/>
        <v>-1.4862704119467995</v>
      </c>
      <c r="U149" s="13">
        <f t="shared" si="76"/>
        <v>3.8206090374566681</v>
      </c>
      <c r="V149" s="13">
        <f t="shared" si="76"/>
        <v>-1.534006408254418</v>
      </c>
      <c r="W149" s="13">
        <f t="shared" si="76"/>
        <v>5.5116691900142678</v>
      </c>
      <c r="X149" s="13">
        <f t="shared" si="76"/>
        <v>1.0198726680796133</v>
      </c>
      <c r="Y149" s="13">
        <f t="shared" si="76"/>
        <v>-0.29798788284696176</v>
      </c>
      <c r="Z149" s="13">
        <f t="shared" si="76"/>
        <v>0.40792661640380867</v>
      </c>
      <c r="AA149" s="13">
        <f t="shared" si="76"/>
        <v>0.33867048774445241</v>
      </c>
      <c r="AB149" s="13">
        <f t="shared" si="76"/>
        <v>-1.1102230246251565E-14</v>
      </c>
      <c r="AC149" s="13">
        <f t="shared" si="76"/>
        <v>-0.52386334584247907</v>
      </c>
      <c r="AD149" s="13">
        <f t="shared" si="76"/>
        <v>-0.91105378427023265</v>
      </c>
      <c r="AE149" s="13">
        <f t="shared" si="76"/>
        <v>-6.0901924732148505E-2</v>
      </c>
      <c r="AF149" s="13">
        <f t="shared" si="76"/>
        <v>-1.2867222726561489</v>
      </c>
      <c r="AG149" s="13">
        <f t="shared" si="76"/>
        <v>-0.68319483085337307</v>
      </c>
      <c r="AH149" s="13">
        <f t="shared" si="76"/>
        <v>1.0614408772762873</v>
      </c>
      <c r="AI149" s="13">
        <f t="shared" si="76"/>
        <v>2.956973988903</v>
      </c>
      <c r="AJ149" s="13">
        <f t="shared" si="76"/>
        <v>0.37931671887332374</v>
      </c>
      <c r="AL149" s="323" t="str">
        <f t="shared" si="74"/>
        <v>2002 Q4</v>
      </c>
      <c r="AM149" s="13">
        <f t="shared" si="80"/>
        <v>0.48826736701597095</v>
      </c>
      <c r="AN149" s="13">
        <f t="shared" si="80"/>
        <v>-2.1882633326846146</v>
      </c>
      <c r="AO149" s="13">
        <f t="shared" si="80"/>
        <v>-1.3444036815679516</v>
      </c>
      <c r="AP149" s="13" t="str">
        <f t="shared" si="80"/>
        <v/>
      </c>
      <c r="AQ149" s="13">
        <f t="shared" si="80"/>
        <v>-3.5839215177870809</v>
      </c>
      <c r="AR149" s="13">
        <f t="shared" si="80"/>
        <v>5.3082424024705421</v>
      </c>
      <c r="AS149" s="13" t="str">
        <f t="shared" si="80"/>
        <v/>
      </c>
      <c r="AT149" s="13" t="str">
        <f t="shared" si="80"/>
        <v/>
      </c>
      <c r="AU149" s="13" t="str">
        <f t="shared" si="80"/>
        <v/>
      </c>
      <c r="AV149" s="13">
        <f t="shared" si="80"/>
        <v>-4.9708163368089808</v>
      </c>
      <c r="AW149" s="13">
        <f t="shared" si="80"/>
        <v>0.4584973216530841</v>
      </c>
      <c r="AX149" s="13">
        <f t="shared" si="80"/>
        <v>0</v>
      </c>
      <c r="AY149" s="13">
        <f t="shared" si="80"/>
        <v>30.301460111664969</v>
      </c>
      <c r="AZ149" s="13">
        <f t="shared" si="80"/>
        <v>0.69019868509321292</v>
      </c>
      <c r="BA149" s="13" t="str">
        <f t="shared" si="80"/>
        <v/>
      </c>
      <c r="BB149" s="13">
        <f t="shared" si="80"/>
        <v>0.69019868509321292</v>
      </c>
      <c r="BC149" s="13">
        <f t="shared" si="80"/>
        <v>0.59924329646399155</v>
      </c>
      <c r="BD149" s="13">
        <f t="shared" si="80"/>
        <v>3.5156577552093227</v>
      </c>
      <c r="BE149" s="13">
        <f t="shared" si="80"/>
        <v>-1.4862704119467995</v>
      </c>
      <c r="BF149" s="13">
        <f t="shared" si="80"/>
        <v>5.8023323299200902</v>
      </c>
      <c r="BG149" s="13" t="str">
        <f t="shared" si="80"/>
        <v/>
      </c>
      <c r="BH149" s="13">
        <f t="shared" si="80"/>
        <v>5.5116691900142678</v>
      </c>
      <c r="BI149" s="13">
        <f t="shared" si="80"/>
        <v>1.0198726680796133</v>
      </c>
      <c r="BJ149" s="13">
        <f t="shared" si="80"/>
        <v>0.40372991040402706</v>
      </c>
      <c r="BK149" s="13">
        <f t="shared" si="80"/>
        <v>3.3015622109125786</v>
      </c>
      <c r="BL149" s="13">
        <f t="shared" si="80"/>
        <v>1.7554933286749508</v>
      </c>
      <c r="BM149" s="13">
        <f t="shared" si="80"/>
        <v>0</v>
      </c>
      <c r="BN149" s="13">
        <f t="shared" si="80"/>
        <v>0</v>
      </c>
      <c r="BO149" s="13">
        <f t="shared" si="80"/>
        <v>-1.0648840883353605</v>
      </c>
      <c r="BP149" s="13" t="str">
        <f t="shared" si="80"/>
        <v/>
      </c>
      <c r="BQ149" s="13" t="str">
        <f t="shared" si="80"/>
        <v/>
      </c>
      <c r="BR149" s="13" t="str">
        <f t="shared" si="80"/>
        <v/>
      </c>
      <c r="BS149" s="13" t="str">
        <f t="shared" si="80"/>
        <v/>
      </c>
      <c r="BT149" s="13" t="str">
        <f t="shared" si="80"/>
        <v/>
      </c>
      <c r="BU149" s="13" t="str">
        <f t="shared" si="80"/>
        <v/>
      </c>
      <c r="BW149" s="323" t="str">
        <f t="shared" si="75"/>
        <v>2002 q4</v>
      </c>
      <c r="BX149" s="13">
        <f t="shared" si="81"/>
        <v>-0.73585707792963584</v>
      </c>
      <c r="BY149" s="13">
        <f t="shared" si="81"/>
        <v>-0.75700462444584504</v>
      </c>
      <c r="BZ149" s="13">
        <f t="shared" si="81"/>
        <v>-7.2638722740330337</v>
      </c>
      <c r="CA149" s="13">
        <f t="shared" si="81"/>
        <v>2.5515008770420566</v>
      </c>
      <c r="CB149" s="13">
        <f t="shared" si="81"/>
        <v>-2.3499974788182887</v>
      </c>
      <c r="CC149" s="13">
        <f t="shared" si="81"/>
        <v>-2.9354972280670744E-2</v>
      </c>
      <c r="CD149" s="13">
        <f t="shared" si="81"/>
        <v>1.8310425104304029</v>
      </c>
      <c r="CE149" s="13">
        <f t="shared" si="81"/>
        <v>2.7332736878290298</v>
      </c>
      <c r="CF149" s="13">
        <f t="shared" si="81"/>
        <v>0.49863232892159992</v>
      </c>
      <c r="CG149" s="13" t="str">
        <f t="shared" si="81"/>
        <v/>
      </c>
      <c r="CH149" s="13">
        <f t="shared" si="81"/>
        <v>-1.1962423318096826</v>
      </c>
      <c r="CI149" s="13">
        <f t="shared" si="81"/>
        <v>0.56104002327241886</v>
      </c>
      <c r="CJ149" s="13">
        <f t="shared" si="81"/>
        <v>-2.4322596672797903</v>
      </c>
      <c r="CK149" s="13">
        <f t="shared" si="81"/>
        <v>-0.85912956151570352</v>
      </c>
      <c r="CL149" s="13">
        <f t="shared" si="81"/>
        <v>0.29613813243933862</v>
      </c>
      <c r="CM149" s="13">
        <f t="shared" si="81"/>
        <v>-3.7136910954649771</v>
      </c>
      <c r="CN149" s="13">
        <f t="shared" si="81"/>
        <v>1.2623829302754741</v>
      </c>
      <c r="CO149" s="13">
        <f t="shared" si="81"/>
        <v>1.2623829302754741</v>
      </c>
      <c r="CP149" s="13" t="str">
        <f t="shared" si="81"/>
        <v/>
      </c>
      <c r="CQ149" s="13">
        <f t="shared" si="81"/>
        <v>-1.534006408254418</v>
      </c>
      <c r="CR149" s="13">
        <f t="shared" si="81"/>
        <v>-1.534006408254418</v>
      </c>
      <c r="CS149" s="13" t="str">
        <f t="shared" si="81"/>
        <v/>
      </c>
      <c r="CT149" s="13" t="str">
        <f t="shared" si="81"/>
        <v/>
      </c>
      <c r="CU149" s="13">
        <f t="shared" si="81"/>
        <v>-1.1278192493570982</v>
      </c>
      <c r="CV149" s="13">
        <f t="shared" si="81"/>
        <v>-3.1583635533745436</v>
      </c>
      <c r="CW149" s="13">
        <f t="shared" si="81"/>
        <v>-7.5838946162223859</v>
      </c>
      <c r="CX149" s="13" t="str">
        <f t="shared" si="81"/>
        <v/>
      </c>
      <c r="CY149" s="13">
        <f t="shared" si="81"/>
        <v>-1.2929102132814174</v>
      </c>
      <c r="CZ149" s="13">
        <f t="shared" si="81"/>
        <v>-0.72588186786749498</v>
      </c>
      <c r="DA149" s="13">
        <f t="shared" si="81"/>
        <v>-6.0901924732148505E-2</v>
      </c>
      <c r="DB149" s="13">
        <f t="shared" si="81"/>
        <v>-1.2867222726561489</v>
      </c>
      <c r="DC149" s="13">
        <f t="shared" si="81"/>
        <v>-0.68319483085338417</v>
      </c>
      <c r="DD149" s="13">
        <f t="shared" si="81"/>
        <v>1.0614408772762873</v>
      </c>
      <c r="DE149" s="13">
        <f t="shared" si="81"/>
        <v>2.956973988903</v>
      </c>
      <c r="DF149" s="13">
        <f t="shared" si="81"/>
        <v>0.37931671887332374</v>
      </c>
    </row>
    <row r="150" spans="1:110" hidden="1" outlineLevel="2" x14ac:dyDescent="0.2">
      <c r="A150" s="323" t="str">
        <f t="shared" si="73"/>
        <v>2003 Q1</v>
      </c>
      <c r="B150" s="13">
        <f t="shared" si="79"/>
        <v>-0.78787167915955747</v>
      </c>
      <c r="C150" s="13">
        <f t="shared" si="76"/>
        <v>-2.2776391108038418</v>
      </c>
      <c r="D150" s="13">
        <f t="shared" si="76"/>
        <v>-4.9626778130312683</v>
      </c>
      <c r="E150" s="13">
        <f t="shared" si="76"/>
        <v>-2.5674315580215934</v>
      </c>
      <c r="F150" s="13">
        <f t="shared" si="76"/>
        <v>-4.6322021296719029</v>
      </c>
      <c r="G150" s="13">
        <f t="shared" si="76"/>
        <v>0.29360062575036761</v>
      </c>
      <c r="H150" s="13">
        <f t="shared" si="76"/>
        <v>0.10037930320914157</v>
      </c>
      <c r="I150" s="13">
        <f t="shared" si="76"/>
        <v>2.1629592220477223</v>
      </c>
      <c r="J150" s="13">
        <f t="shared" si="76"/>
        <v>2.2067329412920555</v>
      </c>
      <c r="K150" s="13">
        <f t="shared" si="76"/>
        <v>-4.9774171125038453</v>
      </c>
      <c r="L150" s="13">
        <f t="shared" si="76"/>
        <v>1.8413195829134699</v>
      </c>
      <c r="M150" s="13">
        <f t="shared" si="76"/>
        <v>0.47021249659384701</v>
      </c>
      <c r="N150" s="13">
        <f t="shared" si="76"/>
        <v>2.6956291820024125</v>
      </c>
      <c r="O150" s="13">
        <f t="shared" si="76"/>
        <v>-1.1540474968659953</v>
      </c>
      <c r="P150" s="13">
        <f t="shared" si="76"/>
        <v>-0.9631130111192987</v>
      </c>
      <c r="Q150" s="13">
        <f t="shared" si="76"/>
        <v>-1.6019226072681247</v>
      </c>
      <c r="R150" s="13">
        <f t="shared" si="76"/>
        <v>-2.8248680827174799</v>
      </c>
      <c r="S150" s="13">
        <f t="shared" si="76"/>
        <v>-2.7524293852422943</v>
      </c>
      <c r="T150" s="13">
        <f t="shared" si="76"/>
        <v>-2.9290078469015102</v>
      </c>
      <c r="U150" s="13">
        <f t="shared" si="76"/>
        <v>1.1042751890387503</v>
      </c>
      <c r="V150" s="13">
        <f t="shared" si="76"/>
        <v>-1.3501583595080358</v>
      </c>
      <c r="W150" s="13">
        <f t="shared" si="76"/>
        <v>1.5611463792629454</v>
      </c>
      <c r="X150" s="13">
        <f t="shared" si="76"/>
        <v>1.0198726680796133</v>
      </c>
      <c r="Y150" s="13">
        <f t="shared" si="76"/>
        <v>0.6279944946891991</v>
      </c>
      <c r="Z150" s="13">
        <f t="shared" si="76"/>
        <v>2.3730153935865417</v>
      </c>
      <c r="AA150" s="13">
        <f t="shared" si="76"/>
        <v>1.1379397010777392</v>
      </c>
      <c r="AB150" s="13">
        <f t="shared" si="76"/>
        <v>0</v>
      </c>
      <c r="AC150" s="13">
        <f t="shared" si="76"/>
        <v>0.32758282919167492</v>
      </c>
      <c r="AD150" s="13">
        <f t="shared" si="76"/>
        <v>-5.0298732129394619E-2</v>
      </c>
      <c r="AE150" s="13">
        <f t="shared" si="76"/>
        <v>0.11635989253604428</v>
      </c>
      <c r="AF150" s="13">
        <f t="shared" si="76"/>
        <v>-6.6181831562839299E-2</v>
      </c>
      <c r="AG150" s="13">
        <f t="shared" si="76"/>
        <v>-1.3211967187715445</v>
      </c>
      <c r="AH150" s="13">
        <f t="shared" si="76"/>
        <v>1.0511045362926685</v>
      </c>
      <c r="AI150" s="13">
        <f t="shared" si="76"/>
        <v>1.118188542471632</v>
      </c>
      <c r="AJ150" s="13">
        <f t="shared" si="76"/>
        <v>-1.5158805443776791</v>
      </c>
      <c r="AL150" s="323" t="str">
        <f t="shared" si="74"/>
        <v>2003 Q1</v>
      </c>
      <c r="AM150" s="13">
        <f t="shared" si="80"/>
        <v>-0.3664052610384938</v>
      </c>
      <c r="AN150" s="13">
        <f t="shared" si="80"/>
        <v>-2.4629671376775075</v>
      </c>
      <c r="AO150" s="13">
        <f t="shared" si="80"/>
        <v>-0.11847350535212353</v>
      </c>
      <c r="AP150" s="13" t="str">
        <f t="shared" si="80"/>
        <v/>
      </c>
      <c r="AQ150" s="13">
        <f t="shared" si="80"/>
        <v>-4.5954654848889724</v>
      </c>
      <c r="AR150" s="13">
        <f t="shared" si="80"/>
        <v>1.0659069602783511</v>
      </c>
      <c r="AS150" s="13" t="str">
        <f t="shared" si="80"/>
        <v/>
      </c>
      <c r="AT150" s="13" t="str">
        <f t="shared" si="80"/>
        <v/>
      </c>
      <c r="AU150" s="13" t="str">
        <f t="shared" si="80"/>
        <v/>
      </c>
      <c r="AV150" s="13">
        <f t="shared" si="80"/>
        <v>-4.9774171125038453</v>
      </c>
      <c r="AW150" s="13">
        <f t="shared" si="80"/>
        <v>3.0640485089401759</v>
      </c>
      <c r="AX150" s="13">
        <f t="shared" si="80"/>
        <v>0</v>
      </c>
      <c r="AY150" s="13">
        <f t="shared" si="80"/>
        <v>35.503708516990919</v>
      </c>
      <c r="AZ150" s="13">
        <f t="shared" si="80"/>
        <v>0.69019868509321292</v>
      </c>
      <c r="BA150" s="13" t="str">
        <f t="shared" si="80"/>
        <v/>
      </c>
      <c r="BB150" s="13">
        <f t="shared" si="80"/>
        <v>0.69019868509321292</v>
      </c>
      <c r="BC150" s="13">
        <f t="shared" si="80"/>
        <v>-5.2668713164029661</v>
      </c>
      <c r="BD150" s="13">
        <f t="shared" si="80"/>
        <v>-8.7891446440061962</v>
      </c>
      <c r="BE150" s="13">
        <f t="shared" si="80"/>
        <v>-2.9290078469015102</v>
      </c>
      <c r="BF150" s="13">
        <f t="shared" si="80"/>
        <v>1.9887517545064348</v>
      </c>
      <c r="BG150" s="13" t="str">
        <f t="shared" si="80"/>
        <v/>
      </c>
      <c r="BH150" s="13">
        <f t="shared" si="80"/>
        <v>1.5611463792629454</v>
      </c>
      <c r="BI150" s="13">
        <f t="shared" si="80"/>
        <v>1.0198726680796133</v>
      </c>
      <c r="BJ150" s="13">
        <f t="shared" si="80"/>
        <v>0.47600055538044028</v>
      </c>
      <c r="BK150" s="13">
        <f t="shared" si="80"/>
        <v>4.7746956340702251</v>
      </c>
      <c r="BL150" s="13">
        <f t="shared" si="80"/>
        <v>1.3809675840709801</v>
      </c>
      <c r="BM150" s="13">
        <f t="shared" si="80"/>
        <v>0</v>
      </c>
      <c r="BN150" s="13">
        <f t="shared" si="80"/>
        <v>0</v>
      </c>
      <c r="BO150" s="13">
        <f t="shared" si="80"/>
        <v>-1.1076953906669296</v>
      </c>
      <c r="BP150" s="13" t="str">
        <f t="shared" si="80"/>
        <v/>
      </c>
      <c r="BQ150" s="13" t="str">
        <f t="shared" si="80"/>
        <v/>
      </c>
      <c r="BR150" s="13" t="str">
        <f t="shared" si="80"/>
        <v/>
      </c>
      <c r="BS150" s="13" t="str">
        <f t="shared" si="80"/>
        <v/>
      </c>
      <c r="BT150" s="13" t="str">
        <f t="shared" si="80"/>
        <v/>
      </c>
      <c r="BU150" s="13" t="str">
        <f t="shared" si="80"/>
        <v/>
      </c>
      <c r="BW150" s="323" t="str">
        <f t="shared" si="75"/>
        <v>2003 q1</v>
      </c>
      <c r="BX150" s="13">
        <f t="shared" si="81"/>
        <v>-0.95813171365739525</v>
      </c>
      <c r="BY150" s="13">
        <f t="shared" si="81"/>
        <v>-2.275563015888904</v>
      </c>
      <c r="BZ150" s="13">
        <f t="shared" si="81"/>
        <v>-7.597900326153006</v>
      </c>
      <c r="CA150" s="13">
        <f t="shared" si="81"/>
        <v>-2.5674315580215934</v>
      </c>
      <c r="CB150" s="13">
        <f t="shared" si="81"/>
        <v>-4.6301021239125717</v>
      </c>
      <c r="CC150" s="13">
        <f t="shared" si="81"/>
        <v>-0.36675976615773154</v>
      </c>
      <c r="CD150" s="13">
        <f t="shared" si="81"/>
        <v>0.10037930320911936</v>
      </c>
      <c r="CE150" s="13">
        <f t="shared" si="81"/>
        <v>2.1629592220477223</v>
      </c>
      <c r="CF150" s="13">
        <f t="shared" si="81"/>
        <v>2.2067329412920555</v>
      </c>
      <c r="CG150" s="13" t="str">
        <f t="shared" si="81"/>
        <v/>
      </c>
      <c r="CH150" s="13">
        <f t="shared" si="81"/>
        <v>1.5501161919110995</v>
      </c>
      <c r="CI150" s="13">
        <f t="shared" si="81"/>
        <v>0.53615101405795063</v>
      </c>
      <c r="CJ150" s="13">
        <f t="shared" si="81"/>
        <v>2.292626461339875</v>
      </c>
      <c r="CK150" s="13">
        <f t="shared" si="81"/>
        <v>-1.227831514690414</v>
      </c>
      <c r="CL150" s="13">
        <f t="shared" si="81"/>
        <v>-0.9631130111192876</v>
      </c>
      <c r="CM150" s="13">
        <f t="shared" si="81"/>
        <v>-1.9566034087746265</v>
      </c>
      <c r="CN150" s="13">
        <f t="shared" si="81"/>
        <v>0.633589714991456</v>
      </c>
      <c r="CO150" s="13">
        <f t="shared" si="81"/>
        <v>0.633589714991456</v>
      </c>
      <c r="CP150" s="13" t="str">
        <f t="shared" si="81"/>
        <v/>
      </c>
      <c r="CQ150" s="13">
        <f t="shared" si="81"/>
        <v>-1.3501583595080358</v>
      </c>
      <c r="CR150" s="13">
        <f t="shared" si="81"/>
        <v>-1.3501583595080358</v>
      </c>
      <c r="CS150" s="13" t="str">
        <f t="shared" si="81"/>
        <v/>
      </c>
      <c r="CT150" s="13" t="str">
        <f t="shared" si="81"/>
        <v/>
      </c>
      <c r="CU150" s="13">
        <f t="shared" si="81"/>
        <v>0.84634835131451869</v>
      </c>
      <c r="CV150" s="13">
        <f t="shared" si="81"/>
        <v>-0.31253374693230862</v>
      </c>
      <c r="CW150" s="13">
        <f t="shared" si="81"/>
        <v>-0.61466681032883441</v>
      </c>
      <c r="CX150" s="13" t="str">
        <f t="shared" si="81"/>
        <v/>
      </c>
      <c r="CY150" s="13">
        <f t="shared" si="81"/>
        <v>0.76591149279765514</v>
      </c>
      <c r="CZ150" s="13">
        <f t="shared" si="81"/>
        <v>1.2130463323460905</v>
      </c>
      <c r="DA150" s="13">
        <f t="shared" si="81"/>
        <v>0.11635989253606649</v>
      </c>
      <c r="DB150" s="13">
        <f t="shared" si="81"/>
        <v>-6.6181831562839299E-2</v>
      </c>
      <c r="DC150" s="13">
        <f t="shared" si="81"/>
        <v>-1.3211967187715667</v>
      </c>
      <c r="DD150" s="13">
        <f t="shared" si="81"/>
        <v>1.0511045362926907</v>
      </c>
      <c r="DE150" s="13">
        <f t="shared" si="81"/>
        <v>1.118188542471632</v>
      </c>
      <c r="DF150" s="13">
        <f t="shared" si="81"/>
        <v>-1.5158805443776791</v>
      </c>
    </row>
    <row r="151" spans="1:110" hidden="1" outlineLevel="2" x14ac:dyDescent="0.2">
      <c r="A151" s="323" t="str">
        <f t="shared" si="73"/>
        <v>2003 Q2</v>
      </c>
      <c r="B151" s="13">
        <f t="shared" si="79"/>
        <v>-0.10794608686578444</v>
      </c>
      <c r="C151" s="13">
        <f t="shared" si="76"/>
        <v>-0.72784814608827242</v>
      </c>
      <c r="D151" s="13">
        <f t="shared" si="76"/>
        <v>-0.30702869018749412</v>
      </c>
      <c r="E151" s="13">
        <f t="shared" si="76"/>
        <v>-0.85702245475763883</v>
      </c>
      <c r="F151" s="13">
        <f t="shared" si="76"/>
        <v>-3.818788562313058</v>
      </c>
      <c r="G151" s="13">
        <f t="shared" si="76"/>
        <v>1.9634216830594964</v>
      </c>
      <c r="H151" s="13">
        <f t="shared" si="76"/>
        <v>0.41811275521554947</v>
      </c>
      <c r="I151" s="13">
        <f t="shared" si="76"/>
        <v>-3.1484393118237586</v>
      </c>
      <c r="J151" s="13">
        <f t="shared" si="76"/>
        <v>2.3747800061591162</v>
      </c>
      <c r="K151" s="13">
        <f t="shared" si="76"/>
        <v>-3.1674521822845914</v>
      </c>
      <c r="L151" s="13">
        <f t="shared" si="76"/>
        <v>-1.8804993600124997</v>
      </c>
      <c r="M151" s="13">
        <f t="shared" si="76"/>
        <v>1.2058560260589379</v>
      </c>
      <c r="N151" s="13">
        <f t="shared" si="76"/>
        <v>-4.3800924306428897</v>
      </c>
      <c r="O151" s="13">
        <f t="shared" si="76"/>
        <v>-0.57980328469392495</v>
      </c>
      <c r="P151" s="13">
        <f t="shared" si="76"/>
        <v>-0.96451033658554453</v>
      </c>
      <c r="Q151" s="13">
        <f t="shared" si="76"/>
        <v>0.29910085693773958</v>
      </c>
      <c r="R151" s="13">
        <f t="shared" si="76"/>
        <v>-2.2027893237589802</v>
      </c>
      <c r="S151" s="13">
        <f t="shared" si="76"/>
        <v>-3.2661671813773219</v>
      </c>
      <c r="T151" s="13">
        <f t="shared" si="76"/>
        <v>0</v>
      </c>
      <c r="U151" s="13">
        <f t="shared" si="76"/>
        <v>2.6151658806829792</v>
      </c>
      <c r="V151" s="13">
        <f t="shared" si="76"/>
        <v>4.1728587326876232</v>
      </c>
      <c r="W151" s="13">
        <f t="shared" si="76"/>
        <v>0.2669504933299427</v>
      </c>
      <c r="X151" s="13">
        <f t="shared" si="76"/>
        <v>0</v>
      </c>
      <c r="Y151" s="13">
        <f t="shared" si="76"/>
        <v>0.77240545859149634</v>
      </c>
      <c r="Z151" s="13">
        <f t="shared" si="76"/>
        <v>0.4091503413535591</v>
      </c>
      <c r="AA151" s="13">
        <f t="shared" si="76"/>
        <v>-0.17921343215486774</v>
      </c>
      <c r="AB151" s="13">
        <f t="shared" si="76"/>
        <v>0</v>
      </c>
      <c r="AC151" s="13">
        <f t="shared" ref="C151:AJ159" si="82">IF(AC28&gt;0,(AC32/AC28-1)*100,"")</f>
        <v>1.7498467160792508E-2</v>
      </c>
      <c r="AD151" s="13">
        <f t="shared" si="82"/>
        <v>1.1911082724081812</v>
      </c>
      <c r="AE151" s="13">
        <f t="shared" si="82"/>
        <v>0.36247459991647357</v>
      </c>
      <c r="AF151" s="13">
        <f t="shared" si="82"/>
        <v>0.26410111829839877</v>
      </c>
      <c r="AG151" s="13">
        <f t="shared" si="82"/>
        <v>-0.85829090581829304</v>
      </c>
      <c r="AH151" s="13">
        <f t="shared" si="82"/>
        <v>0.4284509553422966</v>
      </c>
      <c r="AI151" s="13">
        <f t="shared" si="82"/>
        <v>1.048778386513427</v>
      </c>
      <c r="AJ151" s="13">
        <f t="shared" si="82"/>
        <v>-0.33074663015962846</v>
      </c>
      <c r="AL151" s="323" t="str">
        <f t="shared" si="74"/>
        <v>2003 Q2</v>
      </c>
      <c r="AM151" s="13">
        <f t="shared" si="80"/>
        <v>-4.9273330975230234E-2</v>
      </c>
      <c r="AN151" s="13">
        <f t="shared" si="80"/>
        <v>-1.2303231815000815</v>
      </c>
      <c r="AO151" s="13">
        <f t="shared" si="80"/>
        <v>-0.10730104749303582</v>
      </c>
      <c r="AP151" s="13" t="str">
        <f t="shared" si="80"/>
        <v/>
      </c>
      <c r="AQ151" s="13">
        <f t="shared" si="80"/>
        <v>-2.2647455936500638</v>
      </c>
      <c r="AR151" s="13">
        <f t="shared" si="80"/>
        <v>2.9287414060693129</v>
      </c>
      <c r="AS151" s="13" t="str">
        <f t="shared" si="80"/>
        <v/>
      </c>
      <c r="AT151" s="13" t="str">
        <f t="shared" si="80"/>
        <v/>
      </c>
      <c r="AU151" s="13" t="str">
        <f t="shared" si="80"/>
        <v/>
      </c>
      <c r="AV151" s="13">
        <f t="shared" si="80"/>
        <v>-3.1674521822845692</v>
      </c>
      <c r="AW151" s="13">
        <f t="shared" si="80"/>
        <v>5.9745626971170696</v>
      </c>
      <c r="AX151" s="13">
        <f t="shared" si="80"/>
        <v>0</v>
      </c>
      <c r="AY151" s="13">
        <f t="shared" si="80"/>
        <v>39.966399369913219</v>
      </c>
      <c r="AZ151" s="13">
        <f t="shared" si="80"/>
        <v>0.69019868509321292</v>
      </c>
      <c r="BA151" s="13" t="str">
        <f t="shared" si="80"/>
        <v/>
      </c>
      <c r="BB151" s="13">
        <f t="shared" si="80"/>
        <v>0.69019868509321292</v>
      </c>
      <c r="BC151" s="13">
        <f t="shared" si="80"/>
        <v>-3.6475717356682313</v>
      </c>
      <c r="BD151" s="13">
        <f t="shared" si="80"/>
        <v>-8.7891446440061962</v>
      </c>
      <c r="BE151" s="13">
        <f t="shared" si="80"/>
        <v>0</v>
      </c>
      <c r="BF151" s="13">
        <f t="shared" si="80"/>
        <v>1.4797562035593792</v>
      </c>
      <c r="BG151" s="13" t="str">
        <f t="shared" si="80"/>
        <v/>
      </c>
      <c r="BH151" s="13">
        <f t="shared" si="80"/>
        <v>0.2669504933299427</v>
      </c>
      <c r="BI151" s="13">
        <f t="shared" si="80"/>
        <v>0</v>
      </c>
      <c r="BJ151" s="13">
        <f t="shared" si="80"/>
        <v>-0.34157972409851745</v>
      </c>
      <c r="BK151" s="13">
        <f t="shared" si="80"/>
        <v>1.6794045158514459</v>
      </c>
      <c r="BL151" s="13">
        <f t="shared" si="80"/>
        <v>-0.36806439864059959</v>
      </c>
      <c r="BM151" s="13">
        <f t="shared" si="80"/>
        <v>0</v>
      </c>
      <c r="BN151" s="13">
        <f t="shared" si="80"/>
        <v>0</v>
      </c>
      <c r="BO151" s="13">
        <f t="shared" si="80"/>
        <v>-1.2839201792780308</v>
      </c>
      <c r="BP151" s="13" t="str">
        <f t="shared" si="80"/>
        <v/>
      </c>
      <c r="BQ151" s="13" t="str">
        <f t="shared" si="80"/>
        <v/>
      </c>
      <c r="BR151" s="13" t="str">
        <f t="shared" si="80"/>
        <v/>
      </c>
      <c r="BS151" s="13" t="str">
        <f t="shared" si="80"/>
        <v/>
      </c>
      <c r="BT151" s="13" t="str">
        <f t="shared" si="80"/>
        <v/>
      </c>
      <c r="BU151" s="13" t="str">
        <f t="shared" si="80"/>
        <v/>
      </c>
      <c r="BW151" s="323" t="str">
        <f t="shared" si="75"/>
        <v>2003 q2</v>
      </c>
      <c r="BX151" s="13">
        <f t="shared" si="81"/>
        <v>-0.12130721566726566</v>
      </c>
      <c r="BY151" s="13">
        <f t="shared" si="81"/>
        <v>-0.58295900287612668</v>
      </c>
      <c r="BZ151" s="13">
        <f t="shared" si="81"/>
        <v>-0.61575241827980243</v>
      </c>
      <c r="CA151" s="13">
        <f t="shared" si="81"/>
        <v>-0.85702245475763883</v>
      </c>
      <c r="CB151" s="13">
        <f t="shared" si="81"/>
        <v>-4.7761487897737709</v>
      </c>
      <c r="CC151" s="13">
        <f t="shared" si="81"/>
        <v>1.284253664239321</v>
      </c>
      <c r="CD151" s="13">
        <f t="shared" si="81"/>
        <v>0.41811275521554947</v>
      </c>
      <c r="CE151" s="13">
        <f t="shared" si="81"/>
        <v>-3.1484393118237364</v>
      </c>
      <c r="CF151" s="13">
        <f t="shared" si="81"/>
        <v>2.3747800061591384</v>
      </c>
      <c r="CG151" s="13" t="str">
        <f t="shared" si="81"/>
        <v/>
      </c>
      <c r="CH151" s="13">
        <f t="shared" si="81"/>
        <v>-2.8518207318596667</v>
      </c>
      <c r="CI151" s="13">
        <f t="shared" si="81"/>
        <v>1.3738758437844334</v>
      </c>
      <c r="CJ151" s="13">
        <f t="shared" si="81"/>
        <v>-6.0226474722360646</v>
      </c>
      <c r="CK151" s="13">
        <f t="shared" si="81"/>
        <v>-0.63034015420575518</v>
      </c>
      <c r="CL151" s="13">
        <f t="shared" si="81"/>
        <v>-0.96451033658553342</v>
      </c>
      <c r="CM151" s="13">
        <f t="shared" si="81"/>
        <v>0.22972583988696282</v>
      </c>
      <c r="CN151" s="13">
        <f t="shared" si="81"/>
        <v>-0.17593783973521848</v>
      </c>
      <c r="CO151" s="13">
        <f t="shared" si="81"/>
        <v>-0.17593783973521848</v>
      </c>
      <c r="CP151" s="13" t="str">
        <f t="shared" si="81"/>
        <v/>
      </c>
      <c r="CQ151" s="13">
        <f t="shared" si="81"/>
        <v>4.1728587326876232</v>
      </c>
      <c r="CR151" s="13">
        <f t="shared" si="81"/>
        <v>4.1728587326876232</v>
      </c>
      <c r="CS151" s="13" t="str">
        <f t="shared" si="81"/>
        <v/>
      </c>
      <c r="CT151" s="13" t="str">
        <f t="shared" si="81"/>
        <v/>
      </c>
      <c r="CU151" s="13">
        <f t="shared" si="81"/>
        <v>2.3843262004392018</v>
      </c>
      <c r="CV151" s="13">
        <f t="shared" si="81"/>
        <v>-1.2245439261551527</v>
      </c>
      <c r="CW151" s="13">
        <f t="shared" si="81"/>
        <v>1.4050075035848542</v>
      </c>
      <c r="CX151" s="13" t="str">
        <f t="shared" si="81"/>
        <v/>
      </c>
      <c r="CY151" s="13">
        <f t="shared" si="81"/>
        <v>5.718824615188467E-2</v>
      </c>
      <c r="CZ151" s="13">
        <f t="shared" si="81"/>
        <v>4.0661986666645777</v>
      </c>
      <c r="DA151" s="13">
        <f t="shared" si="81"/>
        <v>0.36247459991647357</v>
      </c>
      <c r="DB151" s="13">
        <f t="shared" si="81"/>
        <v>0.26410111829839877</v>
      </c>
      <c r="DC151" s="13">
        <f t="shared" si="81"/>
        <v>-0.85829090581829304</v>
      </c>
      <c r="DD151" s="13">
        <f t="shared" si="81"/>
        <v>0.4284509553422744</v>
      </c>
      <c r="DE151" s="13">
        <f t="shared" si="81"/>
        <v>1.048778386513427</v>
      </c>
      <c r="DF151" s="13">
        <f t="shared" si="81"/>
        <v>-0.33074663015961736</v>
      </c>
    </row>
    <row r="152" spans="1:110" hidden="1" outlineLevel="2" x14ac:dyDescent="0.2">
      <c r="A152" s="323" t="str">
        <f t="shared" si="73"/>
        <v>2003 Q3</v>
      </c>
      <c r="B152" s="13">
        <f t="shared" si="79"/>
        <v>0.30992511914382792</v>
      </c>
      <c r="C152" s="13">
        <f t="shared" si="82"/>
        <v>-0.31131615773841714</v>
      </c>
      <c r="D152" s="13">
        <f t="shared" si="82"/>
        <v>1.5798876179071941</v>
      </c>
      <c r="E152" s="13">
        <f t="shared" si="82"/>
        <v>-1.6907152201850795</v>
      </c>
      <c r="F152" s="13">
        <f t="shared" si="82"/>
        <v>-4.0748774909905467</v>
      </c>
      <c r="G152" s="13">
        <f t="shared" si="82"/>
        <v>1.4535940405778325</v>
      </c>
      <c r="H152" s="13">
        <f t="shared" si="82"/>
        <v>1.052733021507235</v>
      </c>
      <c r="I152" s="13">
        <f t="shared" si="82"/>
        <v>-2.275755137002855</v>
      </c>
      <c r="J152" s="13">
        <f t="shared" si="82"/>
        <v>3.3538213632234415</v>
      </c>
      <c r="K152" s="13">
        <f t="shared" si="82"/>
        <v>-2.6656343589686382</v>
      </c>
      <c r="L152" s="13">
        <f t="shared" si="82"/>
        <v>-1.4392054046391545</v>
      </c>
      <c r="M152" s="13">
        <f t="shared" si="82"/>
        <v>-0.3137081056714397</v>
      </c>
      <c r="N152" s="13">
        <f t="shared" si="82"/>
        <v>-2.3482015959179647</v>
      </c>
      <c r="O152" s="13">
        <f t="shared" si="82"/>
        <v>1.3628546886131465</v>
      </c>
      <c r="P152" s="13">
        <f t="shared" si="82"/>
        <v>1.3834818113152014</v>
      </c>
      <c r="Q152" s="13">
        <f t="shared" si="82"/>
        <v>1.347548741318394</v>
      </c>
      <c r="R152" s="13">
        <f t="shared" si="82"/>
        <v>-2.3121126147606419</v>
      </c>
      <c r="S152" s="13">
        <f t="shared" si="82"/>
        <v>-2.7007626619322322</v>
      </c>
      <c r="T152" s="13">
        <f t="shared" si="82"/>
        <v>-1.5086936797153228</v>
      </c>
      <c r="U152" s="13">
        <f t="shared" si="82"/>
        <v>3.3106876029953103</v>
      </c>
      <c r="V152" s="13">
        <f t="shared" si="82"/>
        <v>5.3254421054401035</v>
      </c>
      <c r="W152" s="13">
        <f t="shared" si="82"/>
        <v>0.95058502563503122</v>
      </c>
      <c r="X152" s="13">
        <f t="shared" si="82"/>
        <v>0</v>
      </c>
      <c r="Y152" s="13">
        <f t="shared" si="82"/>
        <v>0.84974550484830935</v>
      </c>
      <c r="Z152" s="13">
        <f t="shared" si="82"/>
        <v>1.3835953421627245</v>
      </c>
      <c r="AA152" s="13">
        <f t="shared" si="82"/>
        <v>-0.29879107519662496</v>
      </c>
      <c r="AB152" s="13">
        <f t="shared" si="82"/>
        <v>0.55876261570313446</v>
      </c>
      <c r="AC152" s="13">
        <f t="shared" si="82"/>
        <v>-0.57261882032173528</v>
      </c>
      <c r="AD152" s="13">
        <f t="shared" si="82"/>
        <v>1.3823746915772261</v>
      </c>
      <c r="AE152" s="13">
        <f t="shared" si="82"/>
        <v>0.47585198004811424</v>
      </c>
      <c r="AF152" s="13">
        <f t="shared" si="82"/>
        <v>0.49517518142532246</v>
      </c>
      <c r="AG152" s="13">
        <f t="shared" si="82"/>
        <v>-0.83559120753797789</v>
      </c>
      <c r="AH152" s="13">
        <f t="shared" si="82"/>
        <v>-0.22728347396470117</v>
      </c>
      <c r="AI152" s="13">
        <f t="shared" si="82"/>
        <v>0.64170614472267573</v>
      </c>
      <c r="AJ152" s="13">
        <f t="shared" si="82"/>
        <v>0.82599818169688533</v>
      </c>
      <c r="AL152" s="323" t="str">
        <f t="shared" si="74"/>
        <v>2003 Q3</v>
      </c>
      <c r="AM152" s="13">
        <f t="shared" si="80"/>
        <v>0.17904945807802886</v>
      </c>
      <c r="AN152" s="13">
        <f t="shared" si="80"/>
        <v>-2.6245571722154026</v>
      </c>
      <c r="AO152" s="13">
        <f t="shared" si="80"/>
        <v>-2.358362295327876</v>
      </c>
      <c r="AP152" s="13" t="str">
        <f t="shared" si="80"/>
        <v/>
      </c>
      <c r="AQ152" s="13">
        <f t="shared" si="80"/>
        <v>-3.1728319832355023</v>
      </c>
      <c r="AR152" s="13">
        <f t="shared" si="80"/>
        <v>-1.1635311941071702E-2</v>
      </c>
      <c r="AS152" s="13" t="str">
        <f t="shared" si="80"/>
        <v/>
      </c>
      <c r="AT152" s="13" t="str">
        <f t="shared" si="80"/>
        <v/>
      </c>
      <c r="AU152" s="13" t="str">
        <f t="shared" si="80"/>
        <v/>
      </c>
      <c r="AV152" s="13">
        <f t="shared" si="80"/>
        <v>-2.6656343589686382</v>
      </c>
      <c r="AW152" s="13">
        <f t="shared" ref="AW152:BU152" si="83">IF(AW29&gt;0,(AW33/AW29-1)*100,"")</f>
        <v>19.723272908673394</v>
      </c>
      <c r="AX152" s="13">
        <f t="shared" si="83"/>
        <v>0</v>
      </c>
      <c r="AY152" s="13">
        <f t="shared" si="83"/>
        <v>68.158625674636426</v>
      </c>
      <c r="AZ152" s="13">
        <f t="shared" si="83"/>
        <v>0</v>
      </c>
      <c r="BA152" s="13" t="str">
        <f t="shared" si="83"/>
        <v/>
      </c>
      <c r="BB152" s="13">
        <f t="shared" si="83"/>
        <v>0</v>
      </c>
      <c r="BC152" s="13">
        <f t="shared" si="83"/>
        <v>-4.5022355703987156</v>
      </c>
      <c r="BD152" s="13">
        <f t="shared" si="83"/>
        <v>-8.7891446440061962</v>
      </c>
      <c r="BE152" s="13">
        <f t="shared" si="83"/>
        <v>-1.5086936797153117</v>
      </c>
      <c r="BF152" s="13">
        <f t="shared" si="83"/>
        <v>1.930769646732311</v>
      </c>
      <c r="BG152" s="13" t="str">
        <f t="shared" si="83"/>
        <v/>
      </c>
      <c r="BH152" s="13">
        <f t="shared" si="83"/>
        <v>0.95058502563505343</v>
      </c>
      <c r="BI152" s="13">
        <f t="shared" si="83"/>
        <v>0</v>
      </c>
      <c r="BJ152" s="13">
        <f t="shared" si="83"/>
        <v>0.14987847451155556</v>
      </c>
      <c r="BK152" s="13">
        <f t="shared" si="83"/>
        <v>1.8371197147225793</v>
      </c>
      <c r="BL152" s="13">
        <f t="shared" si="83"/>
        <v>-0.36806439864059959</v>
      </c>
      <c r="BM152" s="13">
        <f t="shared" si="83"/>
        <v>0.55876261570313446</v>
      </c>
      <c r="BN152" s="13">
        <f t="shared" si="83"/>
        <v>0</v>
      </c>
      <c r="BO152" s="13">
        <f t="shared" si="83"/>
        <v>-0.20494786407339038</v>
      </c>
      <c r="BP152" s="13" t="str">
        <f t="shared" si="83"/>
        <v/>
      </c>
      <c r="BQ152" s="13" t="str">
        <f t="shared" si="83"/>
        <v/>
      </c>
      <c r="BR152" s="13" t="str">
        <f t="shared" si="83"/>
        <v/>
      </c>
      <c r="BS152" s="13" t="str">
        <f t="shared" si="83"/>
        <v/>
      </c>
      <c r="BT152" s="13" t="str">
        <f t="shared" si="83"/>
        <v/>
      </c>
      <c r="BU152" s="13" t="str">
        <f t="shared" si="83"/>
        <v/>
      </c>
      <c r="BW152" s="323" t="str">
        <f t="shared" si="75"/>
        <v>2003 q3</v>
      </c>
      <c r="BX152" s="13">
        <f t="shared" si="81"/>
        <v>0.36563473355870624</v>
      </c>
      <c r="BY152" s="13">
        <f t="shared" si="81"/>
        <v>0.31244981875255817</v>
      </c>
      <c r="BZ152" s="13">
        <f t="shared" si="81"/>
        <v>3.8128703200897229</v>
      </c>
      <c r="CA152" s="13">
        <f t="shared" si="81"/>
        <v>-1.6907152201851128</v>
      </c>
      <c r="CB152" s="13">
        <f t="shared" si="81"/>
        <v>-4.5878680425817775</v>
      </c>
      <c r="CC152" s="13">
        <f t="shared" si="81"/>
        <v>2.5154698856695523</v>
      </c>
      <c r="CD152" s="13">
        <f t="shared" si="81"/>
        <v>1.0527330215072572</v>
      </c>
      <c r="CE152" s="13">
        <f t="shared" si="81"/>
        <v>-2.275755137002855</v>
      </c>
      <c r="CF152" s="13">
        <f t="shared" si="81"/>
        <v>3.3538213632234415</v>
      </c>
      <c r="CG152" s="13" t="str">
        <f t="shared" si="81"/>
        <v/>
      </c>
      <c r="CH152" s="13">
        <f t="shared" ref="CH152:DF152" si="84">IF(CH29&gt;0,(CH33/CH29-1)*100,"")</f>
        <v>-3.2284897656029266</v>
      </c>
      <c r="CI152" s="13">
        <f t="shared" si="84"/>
        <v>-0.35717334322180605</v>
      </c>
      <c r="CJ152" s="13">
        <f t="shared" si="84"/>
        <v>-5.4318732755196937</v>
      </c>
      <c r="CK152" s="13">
        <f t="shared" si="84"/>
        <v>1.4135178026041251</v>
      </c>
      <c r="CL152" s="13">
        <f t="shared" si="84"/>
        <v>1.383481811315157</v>
      </c>
      <c r="CM152" s="13">
        <f t="shared" si="84"/>
        <v>1.5103869665225478</v>
      </c>
      <c r="CN152" s="13">
        <f t="shared" si="84"/>
        <v>0.79799989511866176</v>
      </c>
      <c r="CO152" s="13">
        <f t="shared" si="84"/>
        <v>0.79799989511866176</v>
      </c>
      <c r="CP152" s="13" t="str">
        <f t="shared" si="84"/>
        <v/>
      </c>
      <c r="CQ152" s="13">
        <f t="shared" si="84"/>
        <v>5.3254421054401035</v>
      </c>
      <c r="CR152" s="13">
        <f t="shared" si="84"/>
        <v>5.3254421054401035</v>
      </c>
      <c r="CS152" s="13" t="str">
        <f t="shared" si="84"/>
        <v/>
      </c>
      <c r="CT152" s="13" t="str">
        <f t="shared" si="84"/>
        <v/>
      </c>
      <c r="CU152" s="13">
        <f t="shared" si="84"/>
        <v>1.7644335216906226</v>
      </c>
      <c r="CV152" s="13">
        <f t="shared" si="84"/>
        <v>1.0739757811517814</v>
      </c>
      <c r="CW152" s="13">
        <f t="shared" si="84"/>
        <v>-0.18512265949242046</v>
      </c>
      <c r="CX152" s="13" t="str">
        <f t="shared" si="84"/>
        <v/>
      </c>
      <c r="CY152" s="13">
        <f t="shared" si="84"/>
        <v>-1.1450971914419905</v>
      </c>
      <c r="CZ152" s="13">
        <f t="shared" si="84"/>
        <v>3.257343521538747</v>
      </c>
      <c r="DA152" s="13">
        <f t="shared" si="84"/>
        <v>0.47585198004811424</v>
      </c>
      <c r="DB152" s="13">
        <f t="shared" si="84"/>
        <v>0.49517518142532246</v>
      </c>
      <c r="DC152" s="13">
        <f t="shared" si="84"/>
        <v>-0.83559120753797789</v>
      </c>
      <c r="DD152" s="13">
        <f t="shared" si="84"/>
        <v>-0.22728347396471227</v>
      </c>
      <c r="DE152" s="13">
        <f t="shared" si="84"/>
        <v>0.64170614472269794</v>
      </c>
      <c r="DF152" s="13">
        <f t="shared" si="84"/>
        <v>0.82599818169690753</v>
      </c>
    </row>
    <row r="153" spans="1:110" hidden="1" outlineLevel="2" x14ac:dyDescent="0.2">
      <c r="A153" s="323" t="str">
        <f t="shared" si="73"/>
        <v>2003 Q4</v>
      </c>
      <c r="B153" s="13">
        <f t="shared" si="79"/>
        <v>1.0818446680318727</v>
      </c>
      <c r="C153" s="13">
        <f t="shared" si="82"/>
        <v>1.1190375112458462</v>
      </c>
      <c r="D153" s="13">
        <f t="shared" si="82"/>
        <v>8.5890233954764703</v>
      </c>
      <c r="E153" s="13">
        <f t="shared" si="82"/>
        <v>-2.6888237209324317</v>
      </c>
      <c r="F153" s="13">
        <f t="shared" si="82"/>
        <v>-3.3313360915175672</v>
      </c>
      <c r="G153" s="13">
        <f t="shared" si="82"/>
        <v>0.51845307642313099</v>
      </c>
      <c r="H153" s="13">
        <f t="shared" si="82"/>
        <v>2.5480041860521441</v>
      </c>
      <c r="I153" s="13">
        <f t="shared" si="82"/>
        <v>-1.5991910363551298</v>
      </c>
      <c r="J153" s="13">
        <f t="shared" si="82"/>
        <v>2.6288534625983351</v>
      </c>
      <c r="K153" s="13">
        <f t="shared" si="82"/>
        <v>-0.14185120114740268</v>
      </c>
      <c r="L153" s="13">
        <f t="shared" si="82"/>
        <v>-3.4929956036395038</v>
      </c>
      <c r="M153" s="13">
        <f t="shared" si="82"/>
        <v>-1.2723681846623314</v>
      </c>
      <c r="N153" s="13">
        <f t="shared" si="82"/>
        <v>-5.3221976406160776</v>
      </c>
      <c r="O153" s="13">
        <f t="shared" si="82"/>
        <v>1.6338139963065323</v>
      </c>
      <c r="P153" s="13">
        <f t="shared" si="82"/>
        <v>2.1286106314444275</v>
      </c>
      <c r="Q153" s="13">
        <f t="shared" si="82"/>
        <v>0.55822600975921066</v>
      </c>
      <c r="R153" s="13">
        <f t="shared" si="82"/>
        <v>-2.8772017771890979</v>
      </c>
      <c r="S153" s="13">
        <f t="shared" si="82"/>
        <v>-4.2709758409067433</v>
      </c>
      <c r="T153" s="13">
        <f t="shared" si="82"/>
        <v>0</v>
      </c>
      <c r="U153" s="13">
        <f t="shared" si="82"/>
        <v>5.4779179847451509</v>
      </c>
      <c r="V153" s="13">
        <f t="shared" si="82"/>
        <v>6.1295084843859815</v>
      </c>
      <c r="W153" s="13">
        <f t="shared" si="82"/>
        <v>3.9149727169141446</v>
      </c>
      <c r="X153" s="13">
        <f t="shared" si="82"/>
        <v>0</v>
      </c>
      <c r="Y153" s="13">
        <f t="shared" si="82"/>
        <v>1.1149070431186736</v>
      </c>
      <c r="Z153" s="13">
        <f t="shared" si="82"/>
        <v>2.2243839441158597</v>
      </c>
      <c r="AA153" s="13">
        <f t="shared" si="82"/>
        <v>-0.41940138196597809</v>
      </c>
      <c r="AB153" s="13">
        <f t="shared" si="82"/>
        <v>0.55876261570313446</v>
      </c>
      <c r="AC153" s="13">
        <f t="shared" si="82"/>
        <v>-0.69417512307877738</v>
      </c>
      <c r="AD153" s="13">
        <f t="shared" si="82"/>
        <v>1.7294396852961968</v>
      </c>
      <c r="AE153" s="13">
        <f t="shared" si="82"/>
        <v>0.66772730171256178</v>
      </c>
      <c r="AF153" s="13">
        <f t="shared" si="82"/>
        <v>0.78049843412719699</v>
      </c>
      <c r="AG153" s="13">
        <f t="shared" si="82"/>
        <v>-0.34806597392949001</v>
      </c>
      <c r="AH153" s="13">
        <f t="shared" si="82"/>
        <v>-0.45439315673894143</v>
      </c>
      <c r="AI153" s="13">
        <f t="shared" si="82"/>
        <v>0.54131909997672256</v>
      </c>
      <c r="AJ153" s="13">
        <f t="shared" si="82"/>
        <v>0.46021998111063223</v>
      </c>
      <c r="AL153" s="323" t="str">
        <f t="shared" si="74"/>
        <v>2003 Q4</v>
      </c>
      <c r="AM153" s="13">
        <f t="shared" ref="AM153:BU160" si="85">IF(AM30&gt;0,(AM34/AM30-1)*100,"")</f>
        <v>1.1510967346369361</v>
      </c>
      <c r="AN153" s="13">
        <f t="shared" si="85"/>
        <v>-0.92376834568171917</v>
      </c>
      <c r="AO153" s="13">
        <f t="shared" si="85"/>
        <v>6.5763138344188121E-2</v>
      </c>
      <c r="AP153" s="13" t="str">
        <f t="shared" si="85"/>
        <v/>
      </c>
      <c r="AQ153" s="13">
        <f t="shared" si="85"/>
        <v>-2.6911343804634336</v>
      </c>
      <c r="AR153" s="13">
        <f t="shared" si="85"/>
        <v>4.7117298037280264E-2</v>
      </c>
      <c r="AS153" s="13" t="str">
        <f t="shared" si="85"/>
        <v/>
      </c>
      <c r="AT153" s="13" t="str">
        <f t="shared" si="85"/>
        <v/>
      </c>
      <c r="AU153" s="13" t="str">
        <f t="shared" si="85"/>
        <v/>
      </c>
      <c r="AV153" s="13">
        <f t="shared" si="85"/>
        <v>-0.14185120114743599</v>
      </c>
      <c r="AW153" s="13">
        <f t="shared" si="85"/>
        <v>-0.95280591616526689</v>
      </c>
      <c r="AX153" s="13">
        <f t="shared" si="85"/>
        <v>0</v>
      </c>
      <c r="AY153" s="13">
        <f t="shared" si="85"/>
        <v>-1.1155507526248498</v>
      </c>
      <c r="AZ153" s="13">
        <f t="shared" si="85"/>
        <v>0</v>
      </c>
      <c r="BA153" s="13" t="str">
        <f t="shared" si="85"/>
        <v/>
      </c>
      <c r="BB153" s="13">
        <f t="shared" si="85"/>
        <v>0</v>
      </c>
      <c r="BC153" s="13">
        <f t="shared" si="85"/>
        <v>-5.0331651067873073</v>
      </c>
      <c r="BD153" s="13">
        <f t="shared" si="85"/>
        <v>-11.88689977559938</v>
      </c>
      <c r="BE153" s="13">
        <f t="shared" si="85"/>
        <v>2.2204460492503131E-14</v>
      </c>
      <c r="BF153" s="13">
        <f t="shared" si="85"/>
        <v>4.1872746455650089</v>
      </c>
      <c r="BG153" s="13" t="str">
        <f t="shared" si="85"/>
        <v/>
      </c>
      <c r="BH153" s="13">
        <f t="shared" si="85"/>
        <v>3.9149727169141446</v>
      </c>
      <c r="BI153" s="13">
        <f t="shared" si="85"/>
        <v>0</v>
      </c>
      <c r="BJ153" s="13">
        <f t="shared" si="85"/>
        <v>0.23221201933982805</v>
      </c>
      <c r="BK153" s="13">
        <f t="shared" si="85"/>
        <v>1.9330949580705914</v>
      </c>
      <c r="BL153" s="13">
        <f t="shared" si="85"/>
        <v>-0.36806439864059959</v>
      </c>
      <c r="BM153" s="13">
        <f t="shared" si="85"/>
        <v>0.55876261570313446</v>
      </c>
      <c r="BN153" s="13">
        <f t="shared" si="85"/>
        <v>0</v>
      </c>
      <c r="BO153" s="13">
        <f t="shared" si="85"/>
        <v>-8.10204132420278E-2</v>
      </c>
      <c r="BP153" s="13" t="str">
        <f t="shared" si="85"/>
        <v/>
      </c>
      <c r="BQ153" s="13" t="str">
        <f t="shared" si="85"/>
        <v/>
      </c>
      <c r="BR153" s="13" t="str">
        <f t="shared" si="85"/>
        <v/>
      </c>
      <c r="BS153" s="13" t="str">
        <f t="shared" si="85"/>
        <v/>
      </c>
      <c r="BT153" s="13" t="str">
        <f t="shared" si="85"/>
        <v/>
      </c>
      <c r="BU153" s="13" t="str">
        <f t="shared" si="85"/>
        <v/>
      </c>
      <c r="BW153" s="323" t="str">
        <f t="shared" si="75"/>
        <v>2003 q4</v>
      </c>
      <c r="BX153" s="13">
        <f t="shared" ref="BX153:DF160" si="86">IF(BX30&gt;0,(BX34/BX30-1)*100,"")</f>
        <v>1.0480814730563504</v>
      </c>
      <c r="BY153" s="13">
        <f t="shared" si="86"/>
        <v>1.6143820802182018</v>
      </c>
      <c r="BZ153" s="13">
        <f t="shared" si="86"/>
        <v>13.528544696578582</v>
      </c>
      <c r="CA153" s="13">
        <f t="shared" si="86"/>
        <v>-2.6888237209324539</v>
      </c>
      <c r="CB153" s="13">
        <f t="shared" si="86"/>
        <v>-3.9655611326801843</v>
      </c>
      <c r="CC153" s="13">
        <f t="shared" si="86"/>
        <v>0.78645602929461322</v>
      </c>
      <c r="CD153" s="13">
        <f t="shared" si="86"/>
        <v>2.5480041860521441</v>
      </c>
      <c r="CE153" s="13">
        <f t="shared" si="86"/>
        <v>-1.5991910363551187</v>
      </c>
      <c r="CF153" s="13">
        <f t="shared" si="86"/>
        <v>2.6288534625983351</v>
      </c>
      <c r="CG153" s="13" t="str">
        <f t="shared" si="86"/>
        <v/>
      </c>
      <c r="CH153" s="13">
        <f t="shared" si="86"/>
        <v>-3.7837158308637431</v>
      </c>
      <c r="CI153" s="13">
        <f t="shared" si="86"/>
        <v>-1.4465229807237634</v>
      </c>
      <c r="CJ153" s="13">
        <f t="shared" si="86"/>
        <v>-5.58977071986555</v>
      </c>
      <c r="CK153" s="13">
        <f t="shared" si="86"/>
        <v>1.6948682894614375</v>
      </c>
      <c r="CL153" s="13">
        <f t="shared" si="86"/>
        <v>2.1286106314444275</v>
      </c>
      <c r="CM153" s="13">
        <f t="shared" si="86"/>
        <v>0.63769438389706945</v>
      </c>
      <c r="CN153" s="13">
        <f t="shared" si="86"/>
        <v>0.23712676883447248</v>
      </c>
      <c r="CO153" s="13">
        <f t="shared" si="86"/>
        <v>0.23712676883447248</v>
      </c>
      <c r="CP153" s="13" t="str">
        <f t="shared" si="86"/>
        <v/>
      </c>
      <c r="CQ153" s="13">
        <f t="shared" si="86"/>
        <v>6.1295084843859593</v>
      </c>
      <c r="CR153" s="13">
        <f t="shared" si="86"/>
        <v>6.1295084843859593</v>
      </c>
      <c r="CS153" s="13" t="str">
        <f t="shared" si="86"/>
        <v/>
      </c>
      <c r="CT153" s="13" t="str">
        <f t="shared" si="86"/>
        <v/>
      </c>
      <c r="CU153" s="13">
        <f t="shared" si="86"/>
        <v>2.3399275409136333</v>
      </c>
      <c r="CV153" s="13">
        <f t="shared" si="86"/>
        <v>2.7450559088157966</v>
      </c>
      <c r="CW153" s="13">
        <f t="shared" si="86"/>
        <v>-0.81975863436078988</v>
      </c>
      <c r="CX153" s="13" t="str">
        <f t="shared" si="86"/>
        <v/>
      </c>
      <c r="CY153" s="13">
        <f t="shared" si="86"/>
        <v>-1.4256880551039686</v>
      </c>
      <c r="CZ153" s="13">
        <f t="shared" si="86"/>
        <v>3.8434353491082263</v>
      </c>
      <c r="DA153" s="13">
        <f t="shared" si="86"/>
        <v>0.66772730171253958</v>
      </c>
      <c r="DB153" s="13">
        <f t="shared" si="86"/>
        <v>0.78049843412719699</v>
      </c>
      <c r="DC153" s="13">
        <f t="shared" si="86"/>
        <v>-0.34806597392947891</v>
      </c>
      <c r="DD153" s="13">
        <f t="shared" si="86"/>
        <v>-0.45439315673894143</v>
      </c>
      <c r="DE153" s="13">
        <f t="shared" si="86"/>
        <v>0.54131909997672256</v>
      </c>
      <c r="DF153" s="13">
        <f t="shared" si="86"/>
        <v>0.46021998111063223</v>
      </c>
    </row>
    <row r="154" spans="1:110" hidden="1" outlineLevel="1" x14ac:dyDescent="0.2">
      <c r="A154" s="323" t="str">
        <f t="shared" si="73"/>
        <v>2004 Q1</v>
      </c>
      <c r="B154" s="13">
        <f t="shared" si="79"/>
        <v>1.8180461219815536</v>
      </c>
      <c r="C154" s="13">
        <f t="shared" si="82"/>
        <v>3.4433197109561942</v>
      </c>
      <c r="D154" s="13">
        <f t="shared" si="82"/>
        <v>12.102182708017061</v>
      </c>
      <c r="E154" s="13">
        <f t="shared" si="82"/>
        <v>2.9896543543615373</v>
      </c>
      <c r="F154" s="13">
        <f t="shared" si="82"/>
        <v>-1.0546053488974083</v>
      </c>
      <c r="G154" s="13">
        <f t="shared" si="82"/>
        <v>4.2673643857949584</v>
      </c>
      <c r="H154" s="13">
        <f t="shared" si="82"/>
        <v>2.7390422156640115</v>
      </c>
      <c r="I154" s="13">
        <f t="shared" si="82"/>
        <v>0.46723896031073409</v>
      </c>
      <c r="J154" s="13">
        <f t="shared" si="82"/>
        <v>0.33432224901337459</v>
      </c>
      <c r="K154" s="13">
        <f t="shared" si="82"/>
        <v>0.67274539015962365</v>
      </c>
      <c r="L154" s="13">
        <f t="shared" si="82"/>
        <v>-3.9516121408917804</v>
      </c>
      <c r="M154" s="13">
        <f t="shared" si="82"/>
        <v>-0.84261278880598534</v>
      </c>
      <c r="N154" s="13">
        <f t="shared" si="82"/>
        <v>-6.3942530456456481</v>
      </c>
      <c r="O154" s="13">
        <f t="shared" si="82"/>
        <v>0.73904870341301443</v>
      </c>
      <c r="P154" s="13">
        <f t="shared" si="82"/>
        <v>1.5251711391962131</v>
      </c>
      <c r="Q154" s="13">
        <f t="shared" si="82"/>
        <v>-0.99463993053872102</v>
      </c>
      <c r="R154" s="13">
        <f t="shared" si="82"/>
        <v>-0.11368655260005633</v>
      </c>
      <c r="S154" s="13">
        <f t="shared" si="82"/>
        <v>-0.17255180290265404</v>
      </c>
      <c r="T154" s="13">
        <f t="shared" si="82"/>
        <v>0</v>
      </c>
      <c r="U154" s="13">
        <f t="shared" si="82"/>
        <v>4.3179455048796278</v>
      </c>
      <c r="V154" s="13">
        <f t="shared" si="82"/>
        <v>2.7433919187953348</v>
      </c>
      <c r="W154" s="13">
        <f t="shared" si="82"/>
        <v>3.4917697805360914</v>
      </c>
      <c r="X154" s="13">
        <f t="shared" si="82"/>
        <v>0</v>
      </c>
      <c r="Y154" s="13">
        <f t="shared" si="82"/>
        <v>2.914375077702358</v>
      </c>
      <c r="Z154" s="13">
        <f t="shared" si="82"/>
        <v>1.7998378329876052</v>
      </c>
      <c r="AA154" s="13">
        <f t="shared" si="82"/>
        <v>-0.50271744954341058</v>
      </c>
      <c r="AB154" s="13">
        <f t="shared" si="82"/>
        <v>0.55876261570313446</v>
      </c>
      <c r="AC154" s="13">
        <f t="shared" si="82"/>
        <v>-1.265253552854162</v>
      </c>
      <c r="AD154" s="13">
        <f t="shared" si="82"/>
        <v>5.1334681933665749</v>
      </c>
      <c r="AE154" s="13">
        <f t="shared" si="82"/>
        <v>-3.2096854999619118</v>
      </c>
      <c r="AF154" s="13">
        <f t="shared" si="82"/>
        <v>-4.6855242820629917</v>
      </c>
      <c r="AG154" s="13">
        <f t="shared" si="82"/>
        <v>-2.3456659164697302</v>
      </c>
      <c r="AH154" s="13">
        <f t="shared" si="82"/>
        <v>-1.7284629937411644</v>
      </c>
      <c r="AI154" s="13">
        <f t="shared" si="82"/>
        <v>-1.5115407137539338</v>
      </c>
      <c r="AJ154" s="13">
        <f t="shared" si="82"/>
        <v>0.16319056727720493</v>
      </c>
      <c r="AL154" s="323" t="str">
        <f t="shared" si="74"/>
        <v>2004 Q1</v>
      </c>
      <c r="AM154" s="13">
        <f t="shared" si="85"/>
        <v>3.1815020584529785</v>
      </c>
      <c r="AN154" s="13">
        <f t="shared" si="85"/>
        <v>1.0397908418249724</v>
      </c>
      <c r="AO154" s="13">
        <f t="shared" si="85"/>
        <v>0.89981585408660525</v>
      </c>
      <c r="AP154" s="13" t="str">
        <f t="shared" si="85"/>
        <v/>
      </c>
      <c r="AQ154" s="13">
        <f t="shared" si="85"/>
        <v>3.0355275931359671E-2</v>
      </c>
      <c r="AR154" s="13">
        <f t="shared" si="85"/>
        <v>6.1411597272088558</v>
      </c>
      <c r="AS154" s="13" t="str">
        <f t="shared" si="85"/>
        <v/>
      </c>
      <c r="AT154" s="13" t="str">
        <f t="shared" si="85"/>
        <v/>
      </c>
      <c r="AU154" s="13" t="str">
        <f t="shared" si="85"/>
        <v/>
      </c>
      <c r="AV154" s="13">
        <f t="shared" si="85"/>
        <v>0.67274539015962365</v>
      </c>
      <c r="AW154" s="13">
        <f t="shared" si="85"/>
        <v>-4.7640295808262785</v>
      </c>
      <c r="AX154" s="13">
        <f t="shared" si="85"/>
        <v>0</v>
      </c>
      <c r="AY154" s="13">
        <f t="shared" si="85"/>
        <v>-5.5777537631241607</v>
      </c>
      <c r="AZ154" s="13">
        <f t="shared" si="85"/>
        <v>1.9435415112843302</v>
      </c>
      <c r="BA154" s="13" t="str">
        <f t="shared" si="85"/>
        <v/>
      </c>
      <c r="BB154" s="13">
        <f t="shared" si="85"/>
        <v>1.9435415112843302</v>
      </c>
      <c r="BC154" s="13">
        <f t="shared" si="85"/>
        <v>-1.1102230246251565E-14</v>
      </c>
      <c r="BD154" s="13">
        <f t="shared" si="85"/>
        <v>0</v>
      </c>
      <c r="BE154" s="13">
        <f t="shared" si="85"/>
        <v>2.2204460492503131E-14</v>
      </c>
      <c r="BF154" s="13">
        <f t="shared" si="85"/>
        <v>3.7806260787993207</v>
      </c>
      <c r="BG154" s="13" t="str">
        <f t="shared" si="85"/>
        <v/>
      </c>
      <c r="BH154" s="13">
        <f t="shared" si="85"/>
        <v>3.4917697805360914</v>
      </c>
      <c r="BI154" s="13">
        <f t="shared" si="85"/>
        <v>0</v>
      </c>
      <c r="BJ154" s="13">
        <f t="shared" si="85"/>
        <v>3.541265546759087</v>
      </c>
      <c r="BK154" s="13">
        <f t="shared" si="85"/>
        <v>1.054934413407671</v>
      </c>
      <c r="BL154" s="13">
        <f t="shared" si="85"/>
        <v>0</v>
      </c>
      <c r="BM154" s="13">
        <f t="shared" si="85"/>
        <v>0.55876261570313446</v>
      </c>
      <c r="BN154" s="13">
        <f t="shared" si="85"/>
        <v>0</v>
      </c>
      <c r="BO154" s="13">
        <f t="shared" si="85"/>
        <v>5.8653096959492501</v>
      </c>
      <c r="BP154" s="13" t="str">
        <f t="shared" si="85"/>
        <v/>
      </c>
      <c r="BQ154" s="13" t="str">
        <f t="shared" si="85"/>
        <v/>
      </c>
      <c r="BR154" s="13" t="str">
        <f t="shared" si="85"/>
        <v/>
      </c>
      <c r="BS154" s="13" t="str">
        <f t="shared" si="85"/>
        <v/>
      </c>
      <c r="BT154" s="13" t="str">
        <f t="shared" si="85"/>
        <v/>
      </c>
      <c r="BU154" s="13" t="str">
        <f t="shared" si="85"/>
        <v/>
      </c>
      <c r="BW154" s="323" t="str">
        <f t="shared" si="75"/>
        <v>2004 q1</v>
      </c>
      <c r="BX154" s="13">
        <f t="shared" si="86"/>
        <v>1.2920433899578754</v>
      </c>
      <c r="BY154" s="13">
        <f t="shared" si="86"/>
        <v>4.1076457586814552</v>
      </c>
      <c r="BZ154" s="13">
        <f t="shared" si="86"/>
        <v>18.675079094994416</v>
      </c>
      <c r="CA154" s="13">
        <f t="shared" si="86"/>
        <v>2.9896543543615373</v>
      </c>
      <c r="CB154" s="13">
        <f t="shared" si="86"/>
        <v>-2.0803451018797769</v>
      </c>
      <c r="CC154" s="13">
        <f t="shared" si="86"/>
        <v>3.0379503774226713</v>
      </c>
      <c r="CD154" s="13">
        <f t="shared" si="86"/>
        <v>2.7390422156640337</v>
      </c>
      <c r="CE154" s="13">
        <f t="shared" si="86"/>
        <v>0.46723896031073409</v>
      </c>
      <c r="CF154" s="13">
        <f t="shared" si="86"/>
        <v>0.3343222490133968</v>
      </c>
      <c r="CG154" s="13" t="str">
        <f t="shared" si="86"/>
        <v/>
      </c>
      <c r="CH154" s="13">
        <f t="shared" si="86"/>
        <v>-4.0641985315900691</v>
      </c>
      <c r="CI154" s="13">
        <f t="shared" si="86"/>
        <v>-0.95855166764584609</v>
      </c>
      <c r="CJ154" s="13">
        <f t="shared" si="86"/>
        <v>-6.4585137743418013</v>
      </c>
      <c r="CK154" s="13">
        <f t="shared" si="86"/>
        <v>0.67839581355528811</v>
      </c>
      <c r="CL154" s="13">
        <f t="shared" si="86"/>
        <v>1.5251711391961909</v>
      </c>
      <c r="CM154" s="13">
        <f t="shared" si="86"/>
        <v>-1.48767860082063</v>
      </c>
      <c r="CN154" s="13">
        <f t="shared" si="86"/>
        <v>-0.25788408387807937</v>
      </c>
      <c r="CO154" s="13">
        <f t="shared" si="86"/>
        <v>-0.25788408387807937</v>
      </c>
      <c r="CP154" s="13" t="str">
        <f t="shared" si="86"/>
        <v/>
      </c>
      <c r="CQ154" s="13">
        <f t="shared" si="86"/>
        <v>2.7433919187953126</v>
      </c>
      <c r="CR154" s="13">
        <f t="shared" si="86"/>
        <v>2.7433919187953126</v>
      </c>
      <c r="CS154" s="13" t="str">
        <f t="shared" si="86"/>
        <v/>
      </c>
      <c r="CT154" s="13" t="str">
        <f t="shared" si="86"/>
        <v/>
      </c>
      <c r="CU154" s="13">
        <f t="shared" si="86"/>
        <v>2.1327981387536443</v>
      </c>
      <c r="CV154" s="13">
        <f t="shared" si="86"/>
        <v>2.9000518507082074</v>
      </c>
      <c r="CW154" s="13">
        <f t="shared" si="86"/>
        <v>-2.7359360185592929</v>
      </c>
      <c r="CX154" s="13" t="str">
        <f t="shared" si="86"/>
        <v/>
      </c>
      <c r="CY154" s="13">
        <f t="shared" si="86"/>
        <v>-2.5151841168323474</v>
      </c>
      <c r="CZ154" s="13">
        <f t="shared" si="86"/>
        <v>3.9742796284945703</v>
      </c>
      <c r="DA154" s="13">
        <f t="shared" si="86"/>
        <v>-3.2096854999619118</v>
      </c>
      <c r="DB154" s="13">
        <f t="shared" si="86"/>
        <v>-4.6855242820629801</v>
      </c>
      <c r="DC154" s="13">
        <f t="shared" si="86"/>
        <v>-2.345665916469708</v>
      </c>
      <c r="DD154" s="13">
        <f t="shared" si="86"/>
        <v>-1.7284629937411644</v>
      </c>
      <c r="DE154" s="13">
        <f t="shared" si="86"/>
        <v>-1.5115407137539227</v>
      </c>
      <c r="DF154" s="13">
        <f t="shared" si="86"/>
        <v>0.16319056727718273</v>
      </c>
    </row>
    <row r="155" spans="1:110" hidden="1" outlineLevel="1" x14ac:dyDescent="0.2">
      <c r="A155" s="323" t="str">
        <f t="shared" si="73"/>
        <v>2004 Q2</v>
      </c>
      <c r="B155" s="13">
        <f t="shared" si="79"/>
        <v>1.7689450794464934</v>
      </c>
      <c r="C155" s="13">
        <f t="shared" si="82"/>
        <v>4.2910683598950561</v>
      </c>
      <c r="D155" s="13">
        <f t="shared" si="82"/>
        <v>11.436060378827939</v>
      </c>
      <c r="E155" s="13">
        <f t="shared" si="82"/>
        <v>8.323875068259067</v>
      </c>
      <c r="F155" s="13">
        <f t="shared" si="82"/>
        <v>-1.3805459024417766</v>
      </c>
      <c r="G155" s="13">
        <f t="shared" si="82"/>
        <v>0.12728300180391283</v>
      </c>
      <c r="H155" s="13">
        <f t="shared" si="82"/>
        <v>1.5187654677693674</v>
      </c>
      <c r="I155" s="13">
        <f t="shared" si="82"/>
        <v>3.2614834182751906</v>
      </c>
      <c r="J155" s="13">
        <f t="shared" si="82"/>
        <v>-6.7765504600558746E-2</v>
      </c>
      <c r="K155" s="13">
        <f t="shared" si="82"/>
        <v>0.79144150798828861</v>
      </c>
      <c r="L155" s="13">
        <f t="shared" si="82"/>
        <v>-4.7288910175486638</v>
      </c>
      <c r="M155" s="13">
        <f t="shared" si="82"/>
        <v>-1.6953334680594012</v>
      </c>
      <c r="N155" s="13">
        <f t="shared" si="82"/>
        <v>-6.9509183568946087</v>
      </c>
      <c r="O155" s="13">
        <f t="shared" si="82"/>
        <v>-0.81248421364470413</v>
      </c>
      <c r="P155" s="13">
        <f t="shared" si="82"/>
        <v>0.24192155616442612</v>
      </c>
      <c r="Q155" s="13">
        <f t="shared" si="82"/>
        <v>-3.275742525677805</v>
      </c>
      <c r="R155" s="13">
        <f t="shared" si="82"/>
        <v>-0.3914209503735</v>
      </c>
      <c r="S155" s="13">
        <f t="shared" si="82"/>
        <v>0.18394428489509895</v>
      </c>
      <c r="T155" s="13">
        <f t="shared" si="82"/>
        <v>-1.5086936797153117</v>
      </c>
      <c r="U155" s="13">
        <f t="shared" si="82"/>
        <v>8.3607595973225646</v>
      </c>
      <c r="V155" s="13">
        <f t="shared" si="82"/>
        <v>0.6605800534107642</v>
      </c>
      <c r="W155" s="13">
        <f t="shared" si="82"/>
        <v>12.27306419042189</v>
      </c>
      <c r="X155" s="13">
        <f t="shared" si="82"/>
        <v>0</v>
      </c>
      <c r="Y155" s="13">
        <f t="shared" si="82"/>
        <v>2.2146575647180144</v>
      </c>
      <c r="Z155" s="13">
        <f t="shared" si="82"/>
        <v>-3.3346768223306955</v>
      </c>
      <c r="AA155" s="13">
        <f t="shared" si="82"/>
        <v>-0.52967236988714639</v>
      </c>
      <c r="AB155" s="13">
        <f t="shared" si="82"/>
        <v>0.55876261570313446</v>
      </c>
      <c r="AC155" s="13">
        <f t="shared" si="82"/>
        <v>-1.886108184901869</v>
      </c>
      <c r="AD155" s="13">
        <f t="shared" si="82"/>
        <v>5.2696566029497571</v>
      </c>
      <c r="AE155" s="13">
        <f t="shared" si="82"/>
        <v>-5.1802018138977113</v>
      </c>
      <c r="AF155" s="13">
        <f t="shared" si="82"/>
        <v>-6.6536889365647278</v>
      </c>
      <c r="AG155" s="13">
        <f t="shared" si="82"/>
        <v>-2.9152206879708209</v>
      </c>
      <c r="AH155" s="13">
        <f t="shared" si="82"/>
        <v>-4.2982237139626562</v>
      </c>
      <c r="AI155" s="13">
        <f t="shared" si="82"/>
        <v>-3.4575935860917895</v>
      </c>
      <c r="AJ155" s="13">
        <f t="shared" si="82"/>
        <v>-2.4323148934806138</v>
      </c>
      <c r="AL155" s="323" t="str">
        <f t="shared" si="74"/>
        <v>2004 Q2</v>
      </c>
      <c r="AM155" s="13">
        <f t="shared" si="85"/>
        <v>3.7617955710827822</v>
      </c>
      <c r="AN155" s="13">
        <f t="shared" si="85"/>
        <v>-5.3275894407578406E-2</v>
      </c>
      <c r="AO155" s="13">
        <f t="shared" si="85"/>
        <v>0.59217064308585421</v>
      </c>
      <c r="AP155" s="13" t="str">
        <f t="shared" si="85"/>
        <v/>
      </c>
      <c r="AQ155" s="13">
        <f t="shared" si="85"/>
        <v>-1.5766217346749323</v>
      </c>
      <c r="AR155" s="13">
        <f t="shared" si="85"/>
        <v>1.4816118060752226</v>
      </c>
      <c r="AS155" s="13" t="str">
        <f t="shared" si="85"/>
        <v/>
      </c>
      <c r="AT155" s="13" t="str">
        <f t="shared" si="85"/>
        <v/>
      </c>
      <c r="AU155" s="13" t="str">
        <f t="shared" si="85"/>
        <v/>
      </c>
      <c r="AV155" s="13">
        <f t="shared" si="85"/>
        <v>0.79144150798828861</v>
      </c>
      <c r="AW155" s="13">
        <f t="shared" si="85"/>
        <v>2.4276171678888847</v>
      </c>
      <c r="AX155" s="13">
        <f t="shared" si="85"/>
        <v>0</v>
      </c>
      <c r="AY155" s="13">
        <f t="shared" si="85"/>
        <v>2.8288408510116492</v>
      </c>
      <c r="AZ155" s="13">
        <f t="shared" si="85"/>
        <v>2.2862753096611677</v>
      </c>
      <c r="BA155" s="13" t="str">
        <f t="shared" si="85"/>
        <v/>
      </c>
      <c r="BB155" s="13">
        <f t="shared" si="85"/>
        <v>2.2862753096611677</v>
      </c>
      <c r="BC155" s="13">
        <f t="shared" si="85"/>
        <v>-0.88701846972223386</v>
      </c>
      <c r="BD155" s="13">
        <f t="shared" si="85"/>
        <v>0</v>
      </c>
      <c r="BE155" s="13">
        <f t="shared" si="85"/>
        <v>-1.5086936797153006</v>
      </c>
      <c r="BF155" s="13">
        <f t="shared" si="85"/>
        <v>10.625498268665101</v>
      </c>
      <c r="BG155" s="13" t="str">
        <f t="shared" si="85"/>
        <v/>
      </c>
      <c r="BH155" s="13">
        <f t="shared" si="85"/>
        <v>12.27306419042189</v>
      </c>
      <c r="BI155" s="13">
        <f t="shared" si="85"/>
        <v>0</v>
      </c>
      <c r="BJ155" s="13">
        <f t="shared" si="85"/>
        <v>3.1911651634267679</v>
      </c>
      <c r="BK155" s="13">
        <f t="shared" si="85"/>
        <v>1.054934413407671</v>
      </c>
      <c r="BL155" s="13">
        <f t="shared" si="85"/>
        <v>0</v>
      </c>
      <c r="BM155" s="13">
        <f t="shared" si="85"/>
        <v>0.55876261570313446</v>
      </c>
      <c r="BN155" s="13">
        <f t="shared" si="85"/>
        <v>0</v>
      </c>
      <c r="BO155" s="13">
        <f t="shared" si="85"/>
        <v>5.1750664063234364</v>
      </c>
      <c r="BP155" s="13" t="str">
        <f t="shared" si="85"/>
        <v/>
      </c>
      <c r="BQ155" s="13" t="str">
        <f t="shared" si="85"/>
        <v/>
      </c>
      <c r="BR155" s="13" t="str">
        <f t="shared" si="85"/>
        <v/>
      </c>
      <c r="BS155" s="13" t="str">
        <f t="shared" si="85"/>
        <v/>
      </c>
      <c r="BT155" s="13" t="str">
        <f t="shared" si="85"/>
        <v/>
      </c>
      <c r="BU155" s="13" t="str">
        <f t="shared" si="85"/>
        <v/>
      </c>
      <c r="BW155" s="323" t="str">
        <f t="shared" si="75"/>
        <v>2004 q2</v>
      </c>
      <c r="BX155" s="13">
        <f t="shared" si="86"/>
        <v>0.99787072906507568</v>
      </c>
      <c r="BY155" s="13">
        <f t="shared" si="86"/>
        <v>5.4473554369457</v>
      </c>
      <c r="BZ155" s="13">
        <f t="shared" si="86"/>
        <v>17.427709831908601</v>
      </c>
      <c r="CA155" s="13">
        <f t="shared" si="86"/>
        <v>8.3238750682590901</v>
      </c>
      <c r="CB155" s="13">
        <f t="shared" si="86"/>
        <v>-1.5003438495597043</v>
      </c>
      <c r="CC155" s="13">
        <f t="shared" si="86"/>
        <v>-0.68326894580520436</v>
      </c>
      <c r="CD155" s="13">
        <f t="shared" si="86"/>
        <v>1.5187654677693674</v>
      </c>
      <c r="CE155" s="13">
        <f t="shared" si="86"/>
        <v>3.2614834182752128</v>
      </c>
      <c r="CF155" s="13">
        <f t="shared" si="86"/>
        <v>-6.7765504600592052E-2</v>
      </c>
      <c r="CG155" s="13" t="str">
        <f t="shared" si="86"/>
        <v/>
      </c>
      <c r="CH155" s="13">
        <f t="shared" si="86"/>
        <v>-5.5444087813118941</v>
      </c>
      <c r="CI155" s="13">
        <f t="shared" si="86"/>
        <v>-1.9277874332102263</v>
      </c>
      <c r="CJ155" s="13">
        <f t="shared" si="86"/>
        <v>-8.360016099424449</v>
      </c>
      <c r="CK155" s="13">
        <f t="shared" si="86"/>
        <v>-0.9432401022325676</v>
      </c>
      <c r="CL155" s="13">
        <f t="shared" si="86"/>
        <v>0.24192155616440392</v>
      </c>
      <c r="CM155" s="13">
        <f t="shared" si="86"/>
        <v>-4.0709780218786911</v>
      </c>
      <c r="CN155" s="13">
        <f t="shared" si="86"/>
        <v>0.29672644975338169</v>
      </c>
      <c r="CO155" s="13">
        <f t="shared" si="86"/>
        <v>0.29672644975338169</v>
      </c>
      <c r="CP155" s="13" t="str">
        <f t="shared" si="86"/>
        <v/>
      </c>
      <c r="CQ155" s="13">
        <f t="shared" si="86"/>
        <v>0.6605800534107642</v>
      </c>
      <c r="CR155" s="13">
        <f t="shared" si="86"/>
        <v>0.6605800534107642</v>
      </c>
      <c r="CS155" s="13" t="str">
        <f t="shared" si="86"/>
        <v/>
      </c>
      <c r="CT155" s="13" t="str">
        <f t="shared" si="86"/>
        <v/>
      </c>
      <c r="CU155" s="13">
        <f t="shared" si="86"/>
        <v>0.47236287827565615</v>
      </c>
      <c r="CV155" s="13">
        <f t="shared" si="86"/>
        <v>-8.2658433796346635</v>
      </c>
      <c r="CW155" s="13">
        <f t="shared" si="86"/>
        <v>-2.700735587844838</v>
      </c>
      <c r="CX155" s="13" t="str">
        <f t="shared" si="86"/>
        <v/>
      </c>
      <c r="CY155" s="13">
        <f t="shared" si="86"/>
        <v>-3.6839846761361428</v>
      </c>
      <c r="CZ155" s="13">
        <f t="shared" si="86"/>
        <v>4.4229004294879415</v>
      </c>
      <c r="DA155" s="13">
        <f t="shared" si="86"/>
        <v>-5.1802018138976997</v>
      </c>
      <c r="DB155" s="13">
        <f t="shared" si="86"/>
        <v>-6.6536889365647278</v>
      </c>
      <c r="DC155" s="13">
        <f t="shared" si="86"/>
        <v>-2.9152206879708209</v>
      </c>
      <c r="DD155" s="13">
        <f t="shared" si="86"/>
        <v>-4.2982237139626562</v>
      </c>
      <c r="DE155" s="13">
        <f t="shared" si="86"/>
        <v>-3.4575935860918006</v>
      </c>
      <c r="DF155" s="13">
        <f t="shared" si="86"/>
        <v>-2.4323148934806138</v>
      </c>
    </row>
    <row r="156" spans="1:110" hidden="1" outlineLevel="1" x14ac:dyDescent="0.2">
      <c r="A156" s="323" t="str">
        <f t="shared" si="73"/>
        <v>2004 Q3</v>
      </c>
      <c r="B156" s="13">
        <f t="shared" si="79"/>
        <v>2.3110288799951695</v>
      </c>
      <c r="C156" s="13">
        <f t="shared" si="82"/>
        <v>5.3490843866081939</v>
      </c>
      <c r="D156" s="13">
        <f t="shared" si="82"/>
        <v>12.522185628922401</v>
      </c>
      <c r="E156" s="13">
        <f t="shared" si="82"/>
        <v>10.432416989132086</v>
      </c>
      <c r="F156" s="13">
        <f t="shared" si="82"/>
        <v>0.73872848714564565</v>
      </c>
      <c r="G156" s="13">
        <f t="shared" si="82"/>
        <v>2.0667009850101614</v>
      </c>
      <c r="H156" s="13">
        <f t="shared" si="82"/>
        <v>0.96597831548566049</v>
      </c>
      <c r="I156" s="13">
        <f t="shared" si="82"/>
        <v>2.9991505805201379</v>
      </c>
      <c r="J156" s="13">
        <f t="shared" si="82"/>
        <v>-0.62009149033308564</v>
      </c>
      <c r="K156" s="13">
        <f t="shared" si="82"/>
        <v>0.16431893065704806</v>
      </c>
      <c r="L156" s="13">
        <f t="shared" si="82"/>
        <v>-5.5476760976055477</v>
      </c>
      <c r="M156" s="13">
        <f t="shared" si="82"/>
        <v>-0.8646916468922683</v>
      </c>
      <c r="N156" s="13">
        <f t="shared" si="82"/>
        <v>-9.1185982802683192</v>
      </c>
      <c r="O156" s="13">
        <f t="shared" si="82"/>
        <v>-1.5053184150497501</v>
      </c>
      <c r="P156" s="13">
        <f t="shared" si="82"/>
        <v>-0.74232289320557143</v>
      </c>
      <c r="Q156" s="13">
        <f t="shared" si="82"/>
        <v>-3.2379831079081711</v>
      </c>
      <c r="R156" s="13">
        <f t="shared" si="82"/>
        <v>0.64813692309761972</v>
      </c>
      <c r="S156" s="13">
        <f t="shared" si="82"/>
        <v>0.9809432623750336</v>
      </c>
      <c r="T156" s="13">
        <f t="shared" si="82"/>
        <v>2.2204460492503131E-14</v>
      </c>
      <c r="U156" s="13">
        <f t="shared" si="82"/>
        <v>7.332508054107123</v>
      </c>
      <c r="V156" s="13">
        <f t="shared" si="82"/>
        <v>0.88775501690920855</v>
      </c>
      <c r="W156" s="13">
        <f t="shared" si="82"/>
        <v>10.500156557918494</v>
      </c>
      <c r="X156" s="13">
        <f t="shared" si="82"/>
        <v>0</v>
      </c>
      <c r="Y156" s="13">
        <f t="shared" si="82"/>
        <v>3.6266865795415049</v>
      </c>
      <c r="Z156" s="13">
        <f t="shared" si="82"/>
        <v>-0.49096026432793316</v>
      </c>
      <c r="AA156" s="13">
        <f t="shared" si="82"/>
        <v>-0.31982619982380278</v>
      </c>
      <c r="AB156" s="13">
        <f t="shared" si="82"/>
        <v>0.55565780760302719</v>
      </c>
      <c r="AC156" s="13">
        <f t="shared" si="82"/>
        <v>-0.99734966656120916</v>
      </c>
      <c r="AD156" s="13">
        <f t="shared" si="82"/>
        <v>6.8588773748017751</v>
      </c>
      <c r="AE156" s="13">
        <f t="shared" si="82"/>
        <v>-5.105264163418366</v>
      </c>
      <c r="AF156" s="13">
        <f t="shared" si="82"/>
        <v>-6.7429143973217753</v>
      </c>
      <c r="AG156" s="13">
        <f t="shared" si="82"/>
        <v>-2.2086987985353468</v>
      </c>
      <c r="AH156" s="13">
        <f t="shared" si="82"/>
        <v>-4.1017335300334352</v>
      </c>
      <c r="AI156" s="13">
        <f t="shared" si="82"/>
        <v>-3.1069369538584968</v>
      </c>
      <c r="AJ156" s="13">
        <f t="shared" si="82"/>
        <v>-1.9342914569791092</v>
      </c>
      <c r="AL156" s="323" t="str">
        <f t="shared" si="74"/>
        <v>2004 Q3</v>
      </c>
      <c r="AM156" s="13">
        <f t="shared" si="85"/>
        <v>4.0042649220019211</v>
      </c>
      <c r="AN156" s="13">
        <f t="shared" si="85"/>
        <v>2.343431671688756</v>
      </c>
      <c r="AO156" s="13">
        <f t="shared" si="85"/>
        <v>3.8130673042324981</v>
      </c>
      <c r="AP156" s="13" t="str">
        <f t="shared" si="85"/>
        <v/>
      </c>
      <c r="AQ156" s="13">
        <f t="shared" si="85"/>
        <v>0.97766915502988105</v>
      </c>
      <c r="AR156" s="13">
        <f t="shared" si="85"/>
        <v>4.3195398355738046</v>
      </c>
      <c r="AS156" s="13" t="str">
        <f t="shared" si="85"/>
        <v/>
      </c>
      <c r="AT156" s="13" t="str">
        <f t="shared" si="85"/>
        <v/>
      </c>
      <c r="AU156" s="13" t="str">
        <f t="shared" si="85"/>
        <v/>
      </c>
      <c r="AV156" s="13">
        <f t="shared" si="85"/>
        <v>0.16431893065704806</v>
      </c>
      <c r="AW156" s="13">
        <f t="shared" si="85"/>
        <v>-0.67121597277540745</v>
      </c>
      <c r="AX156" s="13">
        <f t="shared" si="85"/>
        <v>0</v>
      </c>
      <c r="AY156" s="13">
        <f t="shared" si="85"/>
        <v>-0.77923599603402227</v>
      </c>
      <c r="AZ156" s="13">
        <f t="shared" si="85"/>
        <v>2.2862753096611677</v>
      </c>
      <c r="BA156" s="13" t="str">
        <f t="shared" si="85"/>
        <v/>
      </c>
      <c r="BB156" s="13">
        <f t="shared" si="85"/>
        <v>2.2862753096611677</v>
      </c>
      <c r="BC156" s="13">
        <f t="shared" si="85"/>
        <v>0</v>
      </c>
      <c r="BD156" s="13">
        <f t="shared" si="85"/>
        <v>0</v>
      </c>
      <c r="BE156" s="13">
        <f t="shared" si="85"/>
        <v>2.2204460492503131E-14</v>
      </c>
      <c r="BF156" s="13">
        <f t="shared" si="85"/>
        <v>9.1808572603529583</v>
      </c>
      <c r="BG156" s="13" t="str">
        <f t="shared" si="85"/>
        <v/>
      </c>
      <c r="BH156" s="13">
        <f t="shared" si="85"/>
        <v>10.500156557918473</v>
      </c>
      <c r="BI156" s="13">
        <f t="shared" si="85"/>
        <v>0</v>
      </c>
      <c r="BJ156" s="13">
        <f t="shared" si="85"/>
        <v>2.9874930555529255</v>
      </c>
      <c r="BK156" s="13">
        <f t="shared" si="85"/>
        <v>0.19668286042633376</v>
      </c>
      <c r="BL156" s="13">
        <f t="shared" si="85"/>
        <v>0.36384042931603133</v>
      </c>
      <c r="BM156" s="13">
        <f t="shared" si="85"/>
        <v>0.55565780760304939</v>
      </c>
      <c r="BN156" s="13">
        <f t="shared" si="85"/>
        <v>0</v>
      </c>
      <c r="BO156" s="13">
        <f t="shared" si="85"/>
        <v>4.8366249153259933</v>
      </c>
      <c r="BP156" s="13" t="str">
        <f t="shared" si="85"/>
        <v/>
      </c>
      <c r="BQ156" s="13" t="str">
        <f t="shared" si="85"/>
        <v/>
      </c>
      <c r="BR156" s="13" t="str">
        <f t="shared" si="85"/>
        <v/>
      </c>
      <c r="BS156" s="13" t="str">
        <f t="shared" si="85"/>
        <v/>
      </c>
      <c r="BT156" s="13" t="str">
        <f t="shared" si="85"/>
        <v/>
      </c>
      <c r="BU156" s="13" t="str">
        <f t="shared" si="85"/>
        <v/>
      </c>
      <c r="BW156" s="323" t="str">
        <f t="shared" si="75"/>
        <v>2004 q3</v>
      </c>
      <c r="BX156" s="13">
        <f t="shared" si="86"/>
        <v>1.6396349300153323</v>
      </c>
      <c r="BY156" s="13">
        <f t="shared" si="86"/>
        <v>6.1636541316686388</v>
      </c>
      <c r="BZ156" s="13">
        <f t="shared" si="86"/>
        <v>17.222993027565892</v>
      </c>
      <c r="CA156" s="13">
        <f t="shared" si="86"/>
        <v>10.432416989132133</v>
      </c>
      <c r="CB156" s="13">
        <f t="shared" si="86"/>
        <v>0.40496975964250392</v>
      </c>
      <c r="CC156" s="13">
        <f t="shared" si="86"/>
        <v>0.64101830593892295</v>
      </c>
      <c r="CD156" s="13">
        <f t="shared" si="86"/>
        <v>0.96597831548563828</v>
      </c>
      <c r="CE156" s="13">
        <f t="shared" si="86"/>
        <v>2.9991505805201157</v>
      </c>
      <c r="CF156" s="13">
        <f t="shared" si="86"/>
        <v>-0.62009149033306343</v>
      </c>
      <c r="CG156" s="13" t="str">
        <f t="shared" si="86"/>
        <v/>
      </c>
      <c r="CH156" s="13">
        <f t="shared" si="86"/>
        <v>-6.2070306069879173</v>
      </c>
      <c r="CI156" s="13">
        <f t="shared" si="86"/>
        <v>-0.98404020979737661</v>
      </c>
      <c r="CJ156" s="13">
        <f t="shared" si="86"/>
        <v>-10.244768042407982</v>
      </c>
      <c r="CK156" s="13">
        <f t="shared" si="86"/>
        <v>-1.6624868033190854</v>
      </c>
      <c r="CL156" s="13">
        <f t="shared" si="86"/>
        <v>-0.74232289320557143</v>
      </c>
      <c r="CM156" s="13">
        <f t="shared" si="86"/>
        <v>-4.0527065050172677</v>
      </c>
      <c r="CN156" s="13">
        <f t="shared" si="86"/>
        <v>1.5372769005782772</v>
      </c>
      <c r="CO156" s="13">
        <f t="shared" si="86"/>
        <v>1.5372769005782772</v>
      </c>
      <c r="CP156" s="13" t="str">
        <f t="shared" si="86"/>
        <v/>
      </c>
      <c r="CQ156" s="13">
        <f t="shared" si="86"/>
        <v>0.88775501690920855</v>
      </c>
      <c r="CR156" s="13">
        <f t="shared" si="86"/>
        <v>0.88775501690920855</v>
      </c>
      <c r="CS156" s="13" t="str">
        <f t="shared" si="86"/>
        <v/>
      </c>
      <c r="CT156" s="13" t="str">
        <f t="shared" si="86"/>
        <v/>
      </c>
      <c r="CU156" s="13">
        <f t="shared" si="86"/>
        <v>4.1602497539094507</v>
      </c>
      <c r="CV156" s="13">
        <f t="shared" si="86"/>
        <v>-1.2251942398581961</v>
      </c>
      <c r="CW156" s="13">
        <f t="shared" si="86"/>
        <v>-3.2008036877040902</v>
      </c>
      <c r="CX156" s="13" t="str">
        <f t="shared" si="86"/>
        <v/>
      </c>
      <c r="CY156" s="13">
        <f t="shared" si="86"/>
        <v>-1.8795186124285546</v>
      </c>
      <c r="CZ156" s="13">
        <f t="shared" si="86"/>
        <v>7.8664337218449232</v>
      </c>
      <c r="DA156" s="13">
        <f t="shared" si="86"/>
        <v>-5.1052641634183544</v>
      </c>
      <c r="DB156" s="13">
        <f t="shared" si="86"/>
        <v>-6.7429143973217531</v>
      </c>
      <c r="DC156" s="13">
        <f t="shared" si="86"/>
        <v>-2.2086987985353468</v>
      </c>
      <c r="DD156" s="13">
        <f t="shared" si="86"/>
        <v>-4.1017335300334352</v>
      </c>
      <c r="DE156" s="13">
        <f t="shared" si="86"/>
        <v>-3.106936953858519</v>
      </c>
      <c r="DF156" s="13">
        <f t="shared" si="86"/>
        <v>-1.9342914569791092</v>
      </c>
    </row>
    <row r="157" spans="1:110" hidden="1" outlineLevel="1" x14ac:dyDescent="0.2">
      <c r="A157" s="323" t="str">
        <f t="shared" si="73"/>
        <v>2004 Q4</v>
      </c>
      <c r="B157" s="13">
        <f t="shared" si="79"/>
        <v>3.1992139997192304</v>
      </c>
      <c r="C157" s="13">
        <f t="shared" si="82"/>
        <v>5.045818790859169</v>
      </c>
      <c r="D157" s="13">
        <f t="shared" si="82"/>
        <v>8.5485046625344516</v>
      </c>
      <c r="E157" s="13">
        <f t="shared" si="82"/>
        <v>12.704607183599004</v>
      </c>
      <c r="F157" s="13">
        <f t="shared" si="82"/>
        <v>0.97571483727820763</v>
      </c>
      <c r="G157" s="13">
        <f t="shared" si="82"/>
        <v>-1.0448401315058087</v>
      </c>
      <c r="H157" s="13">
        <f t="shared" si="82"/>
        <v>2.1414638022835275</v>
      </c>
      <c r="I157" s="13">
        <f t="shared" si="82"/>
        <v>1.5666731851466942</v>
      </c>
      <c r="J157" s="13">
        <f t="shared" si="82"/>
        <v>7.6109203319307817E-2</v>
      </c>
      <c r="K157" s="13">
        <f t="shared" si="82"/>
        <v>-0.7313043053314261</v>
      </c>
      <c r="L157" s="13">
        <f t="shared" si="82"/>
        <v>-6.7860859998104317</v>
      </c>
      <c r="M157" s="13">
        <f t="shared" si="82"/>
        <v>-1.4516067533783872</v>
      </c>
      <c r="N157" s="13">
        <f t="shared" si="82"/>
        <v>-11.057851836084398</v>
      </c>
      <c r="O157" s="13">
        <f t="shared" si="82"/>
        <v>-1.1872960162789825</v>
      </c>
      <c r="P157" s="13">
        <f t="shared" si="82"/>
        <v>-0.6482345123547617</v>
      </c>
      <c r="Q157" s="13">
        <f t="shared" si="82"/>
        <v>-2.441734517059968</v>
      </c>
      <c r="R157" s="13">
        <f t="shared" si="82"/>
        <v>0.95550362583818327</v>
      </c>
      <c r="S157" s="13">
        <f t="shared" si="82"/>
        <v>2.2439327744496529</v>
      </c>
      <c r="T157" s="13">
        <f t="shared" si="82"/>
        <v>-1.5389971157587112</v>
      </c>
      <c r="U157" s="13">
        <f t="shared" si="82"/>
        <v>14.309845749011973</v>
      </c>
      <c r="V157" s="13">
        <f t="shared" si="82"/>
        <v>13.245845258210442</v>
      </c>
      <c r="W157" s="13">
        <f t="shared" si="82"/>
        <v>15.887474640694933</v>
      </c>
      <c r="X157" s="13">
        <f t="shared" si="82"/>
        <v>0</v>
      </c>
      <c r="Y157" s="13">
        <f t="shared" si="82"/>
        <v>6.0687354560140072</v>
      </c>
      <c r="Z157" s="13">
        <f t="shared" si="82"/>
        <v>-0.34590657375012102</v>
      </c>
      <c r="AA157" s="13">
        <f t="shared" si="82"/>
        <v>6.3941721891521919</v>
      </c>
      <c r="AB157" s="13">
        <f t="shared" si="82"/>
        <v>0.55565780760302719</v>
      </c>
      <c r="AC157" s="13">
        <f t="shared" si="82"/>
        <v>-0.7318328853408218</v>
      </c>
      <c r="AD157" s="13">
        <f t="shared" si="82"/>
        <v>9.4515936104582199</v>
      </c>
      <c r="AE157" s="13">
        <f t="shared" si="82"/>
        <v>-4.320923973135427</v>
      </c>
      <c r="AF157" s="13">
        <f t="shared" si="82"/>
        <v>-5.4206736991496252</v>
      </c>
      <c r="AG157" s="13">
        <f t="shared" si="82"/>
        <v>-2.3570261668583337</v>
      </c>
      <c r="AH157" s="13">
        <f t="shared" si="82"/>
        <v>-3.119069412358666</v>
      </c>
      <c r="AI157" s="13">
        <f t="shared" si="82"/>
        <v>-3.1559714162354369</v>
      </c>
      <c r="AJ157" s="13">
        <f t="shared" si="82"/>
        <v>-1.8201606240803136</v>
      </c>
      <c r="AL157" s="323" t="str">
        <f t="shared" si="74"/>
        <v>2004 Q4</v>
      </c>
      <c r="AM157" s="13">
        <f t="shared" si="85"/>
        <v>4.9311699857254254</v>
      </c>
      <c r="AN157" s="13">
        <f t="shared" si="85"/>
        <v>1.555294067596158</v>
      </c>
      <c r="AO157" s="13">
        <f t="shared" si="85"/>
        <v>3.131703927601337</v>
      </c>
      <c r="AP157" s="13" t="str">
        <f t="shared" si="85"/>
        <v/>
      </c>
      <c r="AQ157" s="13">
        <f t="shared" si="85"/>
        <v>0.61677138002644849</v>
      </c>
      <c r="AR157" s="13">
        <f t="shared" si="85"/>
        <v>2.0704031616926688</v>
      </c>
      <c r="AS157" s="13" t="str">
        <f t="shared" si="85"/>
        <v/>
      </c>
      <c r="AT157" s="13" t="str">
        <f t="shared" si="85"/>
        <v/>
      </c>
      <c r="AU157" s="13" t="str">
        <f t="shared" si="85"/>
        <v/>
      </c>
      <c r="AV157" s="13">
        <f t="shared" si="85"/>
        <v>-0.73130430533141499</v>
      </c>
      <c r="AW157" s="13">
        <f t="shared" si="85"/>
        <v>-15.543560057565442</v>
      </c>
      <c r="AX157" s="13">
        <f t="shared" si="85"/>
        <v>0</v>
      </c>
      <c r="AY157" s="13">
        <f t="shared" si="85"/>
        <v>-29.716865574173568</v>
      </c>
      <c r="AZ157" s="13">
        <f t="shared" si="85"/>
        <v>2.5161478290613104</v>
      </c>
      <c r="BA157" s="13" t="str">
        <f t="shared" si="85"/>
        <v/>
      </c>
      <c r="BB157" s="13">
        <f t="shared" si="85"/>
        <v>2.5161478290613104</v>
      </c>
      <c r="BC157" s="13">
        <f t="shared" si="85"/>
        <v>-0.90403407715420325</v>
      </c>
      <c r="BD157" s="13">
        <f t="shared" si="85"/>
        <v>0</v>
      </c>
      <c r="BE157" s="13">
        <f t="shared" si="85"/>
        <v>-1.5389971157587445</v>
      </c>
      <c r="BF157" s="13">
        <f t="shared" si="85"/>
        <v>14.220578491662227</v>
      </c>
      <c r="BG157" s="13" t="str">
        <f t="shared" si="85"/>
        <v/>
      </c>
      <c r="BH157" s="13">
        <f t="shared" si="85"/>
        <v>15.887474640694933</v>
      </c>
      <c r="BI157" s="13">
        <f t="shared" si="85"/>
        <v>0</v>
      </c>
      <c r="BJ157" s="13">
        <f t="shared" si="85"/>
        <v>4.6697404522434205</v>
      </c>
      <c r="BK157" s="13">
        <f t="shared" si="85"/>
        <v>0.33868234179297296</v>
      </c>
      <c r="BL157" s="13">
        <f t="shared" si="85"/>
        <v>7.9036104565608722</v>
      </c>
      <c r="BM157" s="13">
        <f t="shared" si="85"/>
        <v>0.55565780760304939</v>
      </c>
      <c r="BN157" s="13">
        <f t="shared" si="85"/>
        <v>0</v>
      </c>
      <c r="BO157" s="13">
        <f t="shared" si="85"/>
        <v>5.217800062242639</v>
      </c>
      <c r="BP157" s="13" t="str">
        <f t="shared" si="85"/>
        <v/>
      </c>
      <c r="BQ157" s="13" t="str">
        <f t="shared" si="85"/>
        <v/>
      </c>
      <c r="BR157" s="13" t="str">
        <f t="shared" si="85"/>
        <v/>
      </c>
      <c r="BS157" s="13" t="str">
        <f t="shared" si="85"/>
        <v/>
      </c>
      <c r="BT157" s="13" t="str">
        <f t="shared" si="85"/>
        <v/>
      </c>
      <c r="BU157" s="13" t="str">
        <f t="shared" si="85"/>
        <v/>
      </c>
      <c r="BW157" s="323" t="str">
        <f t="shared" si="75"/>
        <v>2004 q4</v>
      </c>
      <c r="BX157" s="13">
        <f t="shared" si="86"/>
        <v>2.5525660411360507</v>
      </c>
      <c r="BY157" s="13">
        <f t="shared" si="86"/>
        <v>6.0173393888325766</v>
      </c>
      <c r="BZ157" s="13">
        <f t="shared" si="86"/>
        <v>11.22569506602964</v>
      </c>
      <c r="CA157" s="13">
        <f t="shared" si="86"/>
        <v>12.704607183599004</v>
      </c>
      <c r="CB157" s="13">
        <f t="shared" si="86"/>
        <v>1.1724333953630817</v>
      </c>
      <c r="CC157" s="13">
        <f t="shared" si="86"/>
        <v>-3.0808526346086329</v>
      </c>
      <c r="CD157" s="13">
        <f t="shared" si="86"/>
        <v>2.1414638022835275</v>
      </c>
      <c r="CE157" s="13">
        <f t="shared" si="86"/>
        <v>1.566673185146672</v>
      </c>
      <c r="CF157" s="13">
        <f t="shared" si="86"/>
        <v>7.6109203319307817E-2</v>
      </c>
      <c r="CG157" s="13" t="str">
        <f t="shared" si="86"/>
        <v/>
      </c>
      <c r="CH157" s="13">
        <f t="shared" si="86"/>
        <v>-6.2147714167537611</v>
      </c>
      <c r="CI157" s="13">
        <f t="shared" si="86"/>
        <v>-1.6534957632297953</v>
      </c>
      <c r="CJ157" s="13">
        <f t="shared" si="86"/>
        <v>-9.7714438243633452</v>
      </c>
      <c r="CK157" s="13">
        <f t="shared" si="86"/>
        <v>-1.343101921957357</v>
      </c>
      <c r="CL157" s="13">
        <f t="shared" si="86"/>
        <v>-0.6482345123547506</v>
      </c>
      <c r="CM157" s="13">
        <f t="shared" si="86"/>
        <v>-3.2146763827085145</v>
      </c>
      <c r="CN157" s="13">
        <f t="shared" si="86"/>
        <v>3.5111618822956547</v>
      </c>
      <c r="CO157" s="13">
        <f t="shared" si="86"/>
        <v>3.5111618822956547</v>
      </c>
      <c r="CP157" s="13" t="str">
        <f t="shared" si="86"/>
        <v/>
      </c>
      <c r="CQ157" s="13">
        <f t="shared" si="86"/>
        <v>13.245845258210442</v>
      </c>
      <c r="CR157" s="13">
        <f t="shared" si="86"/>
        <v>13.245845258210442</v>
      </c>
      <c r="CS157" s="13" t="str">
        <f t="shared" si="86"/>
        <v/>
      </c>
      <c r="CT157" s="13" t="str">
        <f t="shared" si="86"/>
        <v/>
      </c>
      <c r="CU157" s="13">
        <f t="shared" si="86"/>
        <v>7.4740788531843849</v>
      </c>
      <c r="CV157" s="13">
        <f t="shared" si="86"/>
        <v>-1.0710484044581525</v>
      </c>
      <c r="CW157" s="13">
        <f t="shared" si="86"/>
        <v>-1.3317971569271281</v>
      </c>
      <c r="CX157" s="13" t="str">
        <f t="shared" si="86"/>
        <v/>
      </c>
      <c r="CY157" s="13">
        <f t="shared" si="86"/>
        <v>-1.3201948262673069</v>
      </c>
      <c r="CZ157" s="13">
        <f t="shared" si="86"/>
        <v>12.782556620108654</v>
      </c>
      <c r="DA157" s="13">
        <f t="shared" si="86"/>
        <v>-4.3209239731354039</v>
      </c>
      <c r="DB157" s="13">
        <f t="shared" si="86"/>
        <v>-5.4206736991496252</v>
      </c>
      <c r="DC157" s="13">
        <f t="shared" si="86"/>
        <v>-2.3570261668583115</v>
      </c>
      <c r="DD157" s="13">
        <f t="shared" si="86"/>
        <v>-3.119069412358666</v>
      </c>
      <c r="DE157" s="13">
        <f t="shared" si="86"/>
        <v>-3.1559714162354369</v>
      </c>
      <c r="DF157" s="13">
        <f t="shared" si="86"/>
        <v>-1.8201606240803025</v>
      </c>
    </row>
    <row r="158" spans="1:110" hidden="1" outlineLevel="1" x14ac:dyDescent="0.2">
      <c r="A158" s="323" t="str">
        <f t="shared" si="73"/>
        <v>2005 Q1</v>
      </c>
      <c r="B158" s="13">
        <f t="shared" si="79"/>
        <v>3.9368732838579001</v>
      </c>
      <c r="C158" s="13">
        <f t="shared" si="82"/>
        <v>3.6840472136049796</v>
      </c>
      <c r="D158" s="13">
        <f t="shared" si="82"/>
        <v>5.2147881173321364</v>
      </c>
      <c r="E158" s="13">
        <f t="shared" si="82"/>
        <v>8.7278053516445908</v>
      </c>
      <c r="F158" s="13">
        <f t="shared" si="82"/>
        <v>1.9709173917787925</v>
      </c>
      <c r="G158" s="13">
        <f t="shared" si="82"/>
        <v>-2.928887329590335</v>
      </c>
      <c r="H158" s="13">
        <f t="shared" si="82"/>
        <v>2.6905735385196916</v>
      </c>
      <c r="I158" s="13">
        <f t="shared" si="82"/>
        <v>-0.46040227783554766</v>
      </c>
      <c r="J158" s="13">
        <f t="shared" si="82"/>
        <v>0.64398052032663688</v>
      </c>
      <c r="K158" s="13">
        <f t="shared" si="82"/>
        <v>0.39820801967067609</v>
      </c>
      <c r="L158" s="13">
        <f t="shared" si="82"/>
        <v>1.3731689814977077</v>
      </c>
      <c r="M158" s="13">
        <f t="shared" si="82"/>
        <v>3.8411239647996309</v>
      </c>
      <c r="N158" s="13">
        <f t="shared" si="82"/>
        <v>-0.63813640081045175</v>
      </c>
      <c r="O158" s="13">
        <f t="shared" si="82"/>
        <v>-0.82275993752638499</v>
      </c>
      <c r="P158" s="13">
        <f t="shared" si="82"/>
        <v>-0.6511370180347531</v>
      </c>
      <c r="Q158" s="13">
        <f t="shared" si="82"/>
        <v>-1.2788182573046813</v>
      </c>
      <c r="R158" s="13">
        <f t="shared" si="82"/>
        <v>1.6069339864065002</v>
      </c>
      <c r="S158" s="13">
        <f t="shared" si="82"/>
        <v>2.9137547946345599</v>
      </c>
      <c r="T158" s="13">
        <f t="shared" si="82"/>
        <v>-0.93551964387259545</v>
      </c>
      <c r="U158" s="13">
        <f t="shared" si="82"/>
        <v>21.476367337600433</v>
      </c>
      <c r="V158" s="13">
        <f t="shared" si="82"/>
        <v>16.834271189886827</v>
      </c>
      <c r="W158" s="13">
        <f t="shared" si="82"/>
        <v>25.960011880368828</v>
      </c>
      <c r="X158" s="13">
        <f t="shared" si="82"/>
        <v>4.3946261407667553</v>
      </c>
      <c r="Y158" s="13">
        <f t="shared" si="82"/>
        <v>4.4523560653118244</v>
      </c>
      <c r="Z158" s="13">
        <f t="shared" si="82"/>
        <v>-0.87003894288349981</v>
      </c>
      <c r="AA158" s="13">
        <f t="shared" si="82"/>
        <v>6.6064652016847525</v>
      </c>
      <c r="AB158" s="13">
        <f t="shared" si="82"/>
        <v>0.55565780760302719</v>
      </c>
      <c r="AC158" s="13">
        <f t="shared" si="82"/>
        <v>-0.24689580926252619</v>
      </c>
      <c r="AD158" s="13">
        <f t="shared" si="82"/>
        <v>6.572228087359222</v>
      </c>
      <c r="AE158" s="13">
        <f t="shared" si="82"/>
        <v>-0.65209052287775737</v>
      </c>
      <c r="AF158" s="13">
        <f t="shared" si="82"/>
        <v>-0.33254817064365394</v>
      </c>
      <c r="AG158" s="13">
        <f t="shared" si="82"/>
        <v>0.81935005613555933</v>
      </c>
      <c r="AH158" s="13">
        <f t="shared" si="82"/>
        <v>-1.4911352292400704</v>
      </c>
      <c r="AI158" s="13">
        <f t="shared" si="82"/>
        <v>-1.161872438875744</v>
      </c>
      <c r="AJ158" s="13">
        <f t="shared" si="82"/>
        <v>-1.2719749031665506</v>
      </c>
      <c r="AL158" s="323" t="str">
        <f t="shared" si="74"/>
        <v>2005 Q1</v>
      </c>
      <c r="AM158" s="13">
        <f t="shared" si="85"/>
        <v>4.9196267124561599</v>
      </c>
      <c r="AN158" s="13">
        <f t="shared" si="85"/>
        <v>1.3051064157103331</v>
      </c>
      <c r="AO158" s="13">
        <f t="shared" si="85"/>
        <v>2.7690681560343933</v>
      </c>
      <c r="AP158" s="13" t="str">
        <f t="shared" si="85"/>
        <v/>
      </c>
      <c r="AQ158" s="13">
        <f t="shared" si="85"/>
        <v>0.96576166116912887</v>
      </c>
      <c r="AR158" s="13">
        <f t="shared" si="85"/>
        <v>-2.6121609645583743</v>
      </c>
      <c r="AS158" s="13" t="str">
        <f t="shared" si="85"/>
        <v/>
      </c>
      <c r="AT158" s="13" t="str">
        <f t="shared" si="85"/>
        <v/>
      </c>
      <c r="AU158" s="13" t="str">
        <f t="shared" si="85"/>
        <v/>
      </c>
      <c r="AV158" s="13">
        <f t="shared" si="85"/>
        <v>0.39820801967067609</v>
      </c>
      <c r="AW158" s="13">
        <f t="shared" si="85"/>
        <v>-8.7620941995580459</v>
      </c>
      <c r="AX158" s="13">
        <f t="shared" si="85"/>
        <v>0</v>
      </c>
      <c r="AY158" s="13">
        <f t="shared" si="85"/>
        <v>-22.378462679085096</v>
      </c>
      <c r="AZ158" s="13">
        <f t="shared" si="85"/>
        <v>0.56168964633587226</v>
      </c>
      <c r="BA158" s="13" t="str">
        <f t="shared" si="85"/>
        <v/>
      </c>
      <c r="BB158" s="13">
        <f t="shared" si="85"/>
        <v>0.56168964633587226</v>
      </c>
      <c r="BC158" s="13">
        <f t="shared" si="85"/>
        <v>-0.54922668926532525</v>
      </c>
      <c r="BD158" s="13">
        <f t="shared" si="85"/>
        <v>0</v>
      </c>
      <c r="BE158" s="13">
        <f t="shared" si="85"/>
        <v>-0.93551964387260655</v>
      </c>
      <c r="BF158" s="13">
        <f t="shared" si="85"/>
        <v>24.002431569474169</v>
      </c>
      <c r="BG158" s="13" t="str">
        <f t="shared" si="85"/>
        <v/>
      </c>
      <c r="BH158" s="13">
        <f t="shared" si="85"/>
        <v>25.960011880368828</v>
      </c>
      <c r="BI158" s="13">
        <f t="shared" si="85"/>
        <v>4.3946261407667553</v>
      </c>
      <c r="BJ158" s="13">
        <f t="shared" si="85"/>
        <v>1.3474641951709332</v>
      </c>
      <c r="BK158" s="13">
        <f t="shared" si="85"/>
        <v>0.38985361091099513</v>
      </c>
      <c r="BL158" s="13">
        <f t="shared" si="85"/>
        <v>7.9036104565608722</v>
      </c>
      <c r="BM158" s="13">
        <f t="shared" si="85"/>
        <v>0.55565780760304939</v>
      </c>
      <c r="BN158" s="13">
        <f t="shared" si="85"/>
        <v>0</v>
      </c>
      <c r="BO158" s="13">
        <f t="shared" si="85"/>
        <v>-0.54616166085710294</v>
      </c>
      <c r="BP158" s="13" t="str">
        <f t="shared" si="85"/>
        <v/>
      </c>
      <c r="BQ158" s="13" t="str">
        <f t="shared" si="85"/>
        <v/>
      </c>
      <c r="BR158" s="13" t="str">
        <f t="shared" si="85"/>
        <v/>
      </c>
      <c r="BS158" s="13" t="str">
        <f t="shared" si="85"/>
        <v/>
      </c>
      <c r="BT158" s="13" t="str">
        <f t="shared" si="85"/>
        <v/>
      </c>
      <c r="BU158" s="13" t="str">
        <f t="shared" si="85"/>
        <v/>
      </c>
      <c r="BW158" s="323" t="str">
        <f t="shared" si="75"/>
        <v>2005 q1</v>
      </c>
      <c r="BX158" s="13">
        <f t="shared" si="86"/>
        <v>3.5943506122798841</v>
      </c>
      <c r="BY158" s="13">
        <f t="shared" si="86"/>
        <v>4.317743729395529</v>
      </c>
      <c r="BZ158" s="13">
        <f t="shared" si="86"/>
        <v>6.3400826828946988</v>
      </c>
      <c r="CA158" s="13">
        <f t="shared" si="86"/>
        <v>8.7278053516445908</v>
      </c>
      <c r="CB158" s="13">
        <f t="shared" si="86"/>
        <v>2.7750685247819096</v>
      </c>
      <c r="CC158" s="13">
        <f t="shared" si="86"/>
        <v>-3.1188353908573774</v>
      </c>
      <c r="CD158" s="13">
        <f t="shared" si="86"/>
        <v>2.6905735385196916</v>
      </c>
      <c r="CE158" s="13">
        <f t="shared" si="86"/>
        <v>-0.46040227783555876</v>
      </c>
      <c r="CF158" s="13">
        <f t="shared" si="86"/>
        <v>0.64398052032663688</v>
      </c>
      <c r="CG158" s="13" t="str">
        <f t="shared" si="86"/>
        <v/>
      </c>
      <c r="CH158" s="13">
        <f t="shared" si="86"/>
        <v>2.2333273146910582</v>
      </c>
      <c r="CI158" s="13">
        <f t="shared" si="86"/>
        <v>4.3753400237556583</v>
      </c>
      <c r="CJ158" s="13">
        <f t="shared" si="86"/>
        <v>0.58472330530883188</v>
      </c>
      <c r="CK158" s="13">
        <f t="shared" si="86"/>
        <v>-0.87800784835316836</v>
      </c>
      <c r="CL158" s="13">
        <f t="shared" si="86"/>
        <v>-0.6511370180347531</v>
      </c>
      <c r="CM158" s="13">
        <f t="shared" si="86"/>
        <v>-1.5307678174942496</v>
      </c>
      <c r="CN158" s="13">
        <f t="shared" si="86"/>
        <v>4.5895008695536088</v>
      </c>
      <c r="CO158" s="13">
        <f t="shared" si="86"/>
        <v>4.5895008695536088</v>
      </c>
      <c r="CP158" s="13" t="str">
        <f t="shared" si="86"/>
        <v/>
      </c>
      <c r="CQ158" s="13">
        <f t="shared" si="86"/>
        <v>16.834271189886852</v>
      </c>
      <c r="CR158" s="13">
        <f t="shared" si="86"/>
        <v>16.834271189886852</v>
      </c>
      <c r="CS158" s="13" t="str">
        <f t="shared" si="86"/>
        <v/>
      </c>
      <c r="CT158" s="13" t="str">
        <f t="shared" si="86"/>
        <v/>
      </c>
      <c r="CU158" s="13">
        <f t="shared" si="86"/>
        <v>8.1436369230877723</v>
      </c>
      <c r="CV158" s="13">
        <f t="shared" si="86"/>
        <v>-2.3975635551785168</v>
      </c>
      <c r="CW158" s="13">
        <f t="shared" si="86"/>
        <v>-0.62490856171889542</v>
      </c>
      <c r="CX158" s="13" t="str">
        <f t="shared" si="86"/>
        <v/>
      </c>
      <c r="CY158" s="13">
        <f t="shared" si="86"/>
        <v>-0.39514614372972989</v>
      </c>
      <c r="CZ158" s="13">
        <f t="shared" si="86"/>
        <v>13.680204156606157</v>
      </c>
      <c r="DA158" s="13">
        <f t="shared" si="86"/>
        <v>-0.65209052287775737</v>
      </c>
      <c r="DB158" s="13">
        <f t="shared" si="86"/>
        <v>-0.33254817064369835</v>
      </c>
      <c r="DC158" s="13">
        <f t="shared" si="86"/>
        <v>0.81935005613555933</v>
      </c>
      <c r="DD158" s="13">
        <f t="shared" si="86"/>
        <v>-1.4911352292400704</v>
      </c>
      <c r="DE158" s="13">
        <f t="shared" si="86"/>
        <v>-1.161872438875744</v>
      </c>
      <c r="DF158" s="13">
        <f t="shared" si="86"/>
        <v>-1.2719749031665728</v>
      </c>
    </row>
    <row r="159" spans="1:110" hidden="1" outlineLevel="1" x14ac:dyDescent="0.2">
      <c r="A159" s="323" t="str">
        <f t="shared" si="73"/>
        <v>2005 Q2</v>
      </c>
      <c r="B159" s="13">
        <f t="shared" si="79"/>
        <v>4.2139269791432232</v>
      </c>
      <c r="C159" s="13">
        <f t="shared" si="82"/>
        <v>2.5543492166819615</v>
      </c>
      <c r="D159" s="13">
        <f t="shared" si="82"/>
        <v>2.3930114547577874</v>
      </c>
      <c r="E159" s="13">
        <f t="shared" si="82"/>
        <v>4.8473852259099282</v>
      </c>
      <c r="F159" s="13">
        <f t="shared" si="82"/>
        <v>2.7323318092269622</v>
      </c>
      <c r="G159" s="13">
        <f t="shared" si="82"/>
        <v>0.82645272469021869</v>
      </c>
      <c r="H159" s="13">
        <f t="shared" si="82"/>
        <v>5.0223255829565883</v>
      </c>
      <c r="I159" s="13">
        <f t="shared" si="82"/>
        <v>-0.61876926530414211</v>
      </c>
      <c r="J159" s="13">
        <f t="shared" si="82"/>
        <v>0.76443861510553379</v>
      </c>
      <c r="K159" s="13">
        <f t="shared" si="82"/>
        <v>0.27997498965746104</v>
      </c>
      <c r="L159" s="13">
        <f t="shared" ref="C159:AJ166" si="87">IF(L36&gt;0,(L40/L36-1)*100,"")</f>
        <v>5.6576368295540469</v>
      </c>
      <c r="M159" s="13">
        <f t="shared" si="87"/>
        <v>7.0277518299280306</v>
      </c>
      <c r="N159" s="13">
        <f t="shared" si="87"/>
        <v>4.4058746568828244</v>
      </c>
      <c r="O159" s="13">
        <f t="shared" si="87"/>
        <v>0.52305205292413337</v>
      </c>
      <c r="P159" s="13">
        <f t="shared" si="87"/>
        <v>0.33468134641649883</v>
      </c>
      <c r="Q159" s="13">
        <f t="shared" si="87"/>
        <v>0.9931793331421801</v>
      </c>
      <c r="R159" s="13">
        <f t="shared" si="87"/>
        <v>2.0295073961013044</v>
      </c>
      <c r="S159" s="13">
        <f t="shared" si="87"/>
        <v>2.7511784913684556</v>
      </c>
      <c r="T159" s="13">
        <f t="shared" si="87"/>
        <v>0.58195393812607854</v>
      </c>
      <c r="U159" s="13">
        <f t="shared" si="87"/>
        <v>20.539372948187573</v>
      </c>
      <c r="V159" s="13">
        <f t="shared" si="87"/>
        <v>18.963453141679842</v>
      </c>
      <c r="W159" s="13">
        <f t="shared" si="87"/>
        <v>23.512325323323591</v>
      </c>
      <c r="X159" s="13">
        <f t="shared" si="87"/>
        <v>4.3946261407667553</v>
      </c>
      <c r="Y159" s="13">
        <f t="shared" si="87"/>
        <v>5.4617704543156398</v>
      </c>
      <c r="Z159" s="13">
        <f t="shared" si="87"/>
        <v>4.6717859826932218</v>
      </c>
      <c r="AA159" s="13">
        <f t="shared" si="87"/>
        <v>6.730911162862796</v>
      </c>
      <c r="AB159" s="13">
        <f t="shared" si="87"/>
        <v>0.55565780760302719</v>
      </c>
      <c r="AC159" s="13">
        <f t="shared" si="87"/>
        <v>1.0446849767517641</v>
      </c>
      <c r="AD159" s="13">
        <f t="shared" si="87"/>
        <v>6.6794705331154836</v>
      </c>
      <c r="AE159" s="13">
        <f t="shared" si="87"/>
        <v>0.61326647954522695</v>
      </c>
      <c r="AF159" s="13">
        <f t="shared" si="87"/>
        <v>0.78470821005507396</v>
      </c>
      <c r="AG159" s="13">
        <f t="shared" si="87"/>
        <v>1.5758727541517636</v>
      </c>
      <c r="AH159" s="13">
        <f t="shared" si="87"/>
        <v>0.3250769332026282</v>
      </c>
      <c r="AI159" s="13">
        <f t="shared" si="87"/>
        <v>4.4586750175756862E-2</v>
      </c>
      <c r="AJ159" s="13">
        <f t="shared" si="87"/>
        <v>1.3556617670862359</v>
      </c>
      <c r="AL159" s="323" t="str">
        <f t="shared" si="74"/>
        <v>2005 Q2</v>
      </c>
      <c r="AM159" s="13">
        <f t="shared" si="85"/>
        <v>4.6707037569826193</v>
      </c>
      <c r="AN159" s="13">
        <f t="shared" si="85"/>
        <v>0.75059920605653474</v>
      </c>
      <c r="AO159" s="13">
        <f t="shared" si="85"/>
        <v>2.7477586609925719</v>
      </c>
      <c r="AP159" s="13" t="str">
        <f t="shared" si="85"/>
        <v/>
      </c>
      <c r="AQ159" s="13">
        <f t="shared" si="85"/>
        <v>-0.23793769673524645</v>
      </c>
      <c r="AR159" s="13">
        <f t="shared" si="85"/>
        <v>-1.5917961699224326</v>
      </c>
      <c r="AS159" s="13" t="str">
        <f t="shared" si="85"/>
        <v/>
      </c>
      <c r="AT159" s="13" t="str">
        <f t="shared" si="85"/>
        <v/>
      </c>
      <c r="AU159" s="13" t="str">
        <f t="shared" si="85"/>
        <v/>
      </c>
      <c r="AV159" s="13">
        <f t="shared" si="85"/>
        <v>0.27997498965746104</v>
      </c>
      <c r="AW159" s="13">
        <f t="shared" si="85"/>
        <v>-13.237578359123937</v>
      </c>
      <c r="AX159" s="13">
        <f t="shared" si="85"/>
        <v>0</v>
      </c>
      <c r="AY159" s="13">
        <f t="shared" si="85"/>
        <v>-26.055211569182703</v>
      </c>
      <c r="AZ159" s="13">
        <f t="shared" si="85"/>
        <v>0.22473447068458441</v>
      </c>
      <c r="BA159" s="13" t="str">
        <f t="shared" si="85"/>
        <v/>
      </c>
      <c r="BB159" s="13">
        <f t="shared" si="85"/>
        <v>0.22473447068458441</v>
      </c>
      <c r="BC159" s="13">
        <f t="shared" si="85"/>
        <v>0.34081487131312205</v>
      </c>
      <c r="BD159" s="13">
        <f t="shared" si="85"/>
        <v>2.4424906541753444E-13</v>
      </c>
      <c r="BE159" s="13">
        <f t="shared" si="85"/>
        <v>0.58195393812607854</v>
      </c>
      <c r="BF159" s="13">
        <f t="shared" si="85"/>
        <v>21.678649437458208</v>
      </c>
      <c r="BG159" s="13" t="str">
        <f t="shared" si="85"/>
        <v/>
      </c>
      <c r="BH159" s="13">
        <f t="shared" si="85"/>
        <v>23.512325323323591</v>
      </c>
      <c r="BI159" s="13">
        <f t="shared" si="85"/>
        <v>4.3946261407667553</v>
      </c>
      <c r="BJ159" s="13">
        <f t="shared" si="85"/>
        <v>2.1060443216680769</v>
      </c>
      <c r="BK159" s="13">
        <f t="shared" si="85"/>
        <v>0.38985361091099513</v>
      </c>
      <c r="BL159" s="13">
        <f t="shared" si="85"/>
        <v>7.9036104565608722</v>
      </c>
      <c r="BM159" s="13">
        <f t="shared" si="85"/>
        <v>0.55565780760304939</v>
      </c>
      <c r="BN159" s="13">
        <f t="shared" si="85"/>
        <v>0</v>
      </c>
      <c r="BO159" s="13">
        <f t="shared" si="85"/>
        <v>1.0604485466977343</v>
      </c>
      <c r="BP159" s="13" t="str">
        <f t="shared" si="85"/>
        <v/>
      </c>
      <c r="BQ159" s="13" t="str">
        <f t="shared" si="85"/>
        <v/>
      </c>
      <c r="BR159" s="13" t="str">
        <f t="shared" si="85"/>
        <v/>
      </c>
      <c r="BS159" s="13" t="str">
        <f t="shared" si="85"/>
        <v/>
      </c>
      <c r="BT159" s="13" t="str">
        <f t="shared" si="85"/>
        <v/>
      </c>
      <c r="BU159" s="13" t="str">
        <f t="shared" si="85"/>
        <v/>
      </c>
      <c r="BW159" s="323" t="str">
        <f t="shared" si="75"/>
        <v>2005 q2</v>
      </c>
      <c r="BX159" s="13">
        <f t="shared" si="86"/>
        <v>4.0981818267729508</v>
      </c>
      <c r="BY159" s="13">
        <f t="shared" si="86"/>
        <v>3.0703433409470238</v>
      </c>
      <c r="BZ159" s="13">
        <f t="shared" si="86"/>
        <v>2.2231022914229959</v>
      </c>
      <c r="CA159" s="13">
        <f t="shared" si="86"/>
        <v>4.8473852259099059</v>
      </c>
      <c r="CB159" s="13">
        <f t="shared" si="86"/>
        <v>4.9150562538691434</v>
      </c>
      <c r="CC159" s="13">
        <f t="shared" si="86"/>
        <v>2.4845333406623871</v>
      </c>
      <c r="CD159" s="13">
        <f t="shared" si="86"/>
        <v>5.0223255829565883</v>
      </c>
      <c r="CE159" s="13">
        <f t="shared" si="86"/>
        <v>-0.61876926530415322</v>
      </c>
      <c r="CF159" s="13">
        <f t="shared" si="86"/>
        <v>0.7644386151055782</v>
      </c>
      <c r="CG159" s="13" t="str">
        <f t="shared" si="86"/>
        <v/>
      </c>
      <c r="CH159" s="13">
        <f t="shared" si="86"/>
        <v>7.5665176902815601</v>
      </c>
      <c r="CI159" s="13">
        <f t="shared" si="86"/>
        <v>8.0137474196491976</v>
      </c>
      <c r="CJ159" s="13">
        <f t="shared" si="86"/>
        <v>7.286686043760815</v>
      </c>
      <c r="CK159" s="13">
        <f t="shared" si="86"/>
        <v>0.5300807766778437</v>
      </c>
      <c r="CL159" s="13">
        <f t="shared" si="86"/>
        <v>0.33468134641652103</v>
      </c>
      <c r="CM159" s="13">
        <f t="shared" si="86"/>
        <v>1.0644979445759928</v>
      </c>
      <c r="CN159" s="13">
        <f t="shared" si="86"/>
        <v>4.3279444635428321</v>
      </c>
      <c r="CO159" s="13">
        <f t="shared" si="86"/>
        <v>4.3279444635428321</v>
      </c>
      <c r="CP159" s="13" t="str">
        <f t="shared" si="86"/>
        <v/>
      </c>
      <c r="CQ159" s="13">
        <f t="shared" si="86"/>
        <v>18.963453141679842</v>
      </c>
      <c r="CR159" s="13">
        <f t="shared" si="86"/>
        <v>18.963453141679842</v>
      </c>
      <c r="CS159" s="13" t="str">
        <f t="shared" si="86"/>
        <v/>
      </c>
      <c r="CT159" s="13" t="str">
        <f t="shared" si="86"/>
        <v/>
      </c>
      <c r="CU159" s="13">
        <f t="shared" si="86"/>
        <v>9.8941023999764113</v>
      </c>
      <c r="CV159" s="13">
        <f t="shared" si="86"/>
        <v>10.023305696311757</v>
      </c>
      <c r="CW159" s="13">
        <f t="shared" si="86"/>
        <v>0.11225296395438455</v>
      </c>
      <c r="CX159" s="13" t="str">
        <f t="shared" si="86"/>
        <v/>
      </c>
      <c r="CY159" s="13">
        <f t="shared" si="86"/>
        <v>2.1853887312760056</v>
      </c>
      <c r="CZ159" s="13">
        <f t="shared" si="86"/>
        <v>12.012890299957579</v>
      </c>
      <c r="DA159" s="13">
        <f t="shared" si="86"/>
        <v>0.61326647954520475</v>
      </c>
      <c r="DB159" s="13">
        <f t="shared" si="86"/>
        <v>0.78470821005507396</v>
      </c>
      <c r="DC159" s="13">
        <f t="shared" si="86"/>
        <v>1.5758727541517636</v>
      </c>
      <c r="DD159" s="13">
        <f t="shared" si="86"/>
        <v>0.3250769332026282</v>
      </c>
      <c r="DE159" s="13">
        <f t="shared" si="86"/>
        <v>4.4586750175756862E-2</v>
      </c>
      <c r="DF159" s="13">
        <f t="shared" si="86"/>
        <v>1.3556617670861915</v>
      </c>
    </row>
    <row r="160" spans="1:110" hidden="1" outlineLevel="1" x14ac:dyDescent="0.2">
      <c r="A160" s="323" t="str">
        <f t="shared" si="73"/>
        <v>2005 Q3</v>
      </c>
      <c r="B160" s="13">
        <f t="shared" si="79"/>
        <v>4.9809838894395053</v>
      </c>
      <c r="C160" s="13">
        <f t="shared" si="87"/>
        <v>2.5171709222405969</v>
      </c>
      <c r="D160" s="13">
        <f t="shared" si="87"/>
        <v>2.9113923667426933</v>
      </c>
      <c r="E160" s="13">
        <f t="shared" si="87"/>
        <v>3.9489559868275403</v>
      </c>
      <c r="F160" s="13">
        <f t="shared" si="87"/>
        <v>2.840405413321001</v>
      </c>
      <c r="G160" s="13">
        <f t="shared" si="87"/>
        <v>0.89947334329680828</v>
      </c>
      <c r="H160" s="13">
        <f t="shared" si="87"/>
        <v>5.9048399248042172</v>
      </c>
      <c r="I160" s="13">
        <f t="shared" si="87"/>
        <v>-1.0764574881249156</v>
      </c>
      <c r="J160" s="13">
        <f t="shared" si="87"/>
        <v>1.1326306739581904</v>
      </c>
      <c r="K160" s="13">
        <f t="shared" si="87"/>
        <v>-3.3240132376717746</v>
      </c>
      <c r="L160" s="13">
        <f t="shared" si="87"/>
        <v>8.337101691774107</v>
      </c>
      <c r="M160" s="13">
        <f t="shared" si="87"/>
        <v>10.915265158638899</v>
      </c>
      <c r="N160" s="13">
        <f t="shared" si="87"/>
        <v>6.0965104207781895</v>
      </c>
      <c r="O160" s="13">
        <f t="shared" si="87"/>
        <v>1.2327682216179969</v>
      </c>
      <c r="P160" s="13">
        <f t="shared" si="87"/>
        <v>1.4445803903651466</v>
      </c>
      <c r="Q160" s="13">
        <f t="shared" si="87"/>
        <v>0.57074465270015029</v>
      </c>
      <c r="R160" s="13">
        <f t="shared" si="87"/>
        <v>1.7321201467068725</v>
      </c>
      <c r="S160" s="13">
        <f t="shared" si="87"/>
        <v>2.5976696738229776</v>
      </c>
      <c r="T160" s="13">
        <f t="shared" si="87"/>
        <v>-3.0767625261118869E-2</v>
      </c>
      <c r="U160" s="13">
        <f t="shared" si="87"/>
        <v>26.549224275282057</v>
      </c>
      <c r="V160" s="13">
        <f t="shared" si="87"/>
        <v>28.655261816197442</v>
      </c>
      <c r="W160" s="13">
        <f t="shared" si="87"/>
        <v>28.691822810237099</v>
      </c>
      <c r="X160" s="13">
        <f t="shared" si="87"/>
        <v>4.3946261407667553</v>
      </c>
      <c r="Y160" s="13">
        <f t="shared" si="87"/>
        <v>5.1089890480608524</v>
      </c>
      <c r="Z160" s="13">
        <f t="shared" si="87"/>
        <v>2.310633200386647</v>
      </c>
      <c r="AA160" s="13">
        <f t="shared" si="87"/>
        <v>6.1419416759792567</v>
      </c>
      <c r="AB160" s="13">
        <f t="shared" si="87"/>
        <v>0</v>
      </c>
      <c r="AC160" s="13">
        <f t="shared" si="87"/>
        <v>0.84118343585457556</v>
      </c>
      <c r="AD160" s="13">
        <f t="shared" si="87"/>
        <v>6.8788865937509769</v>
      </c>
      <c r="AE160" s="13">
        <f t="shared" si="87"/>
        <v>1.1159831336337245</v>
      </c>
      <c r="AF160" s="13">
        <f t="shared" si="87"/>
        <v>1.9453009756299267</v>
      </c>
      <c r="AG160" s="13">
        <f t="shared" si="87"/>
        <v>1.8690571118344268</v>
      </c>
      <c r="AH160" s="13">
        <f t="shared" si="87"/>
        <v>-5.5730026975807201</v>
      </c>
      <c r="AI160" s="13">
        <f t="shared" si="87"/>
        <v>-0.93367290879180498</v>
      </c>
      <c r="AJ160" s="13">
        <f t="shared" si="87"/>
        <v>0.96281820143273578</v>
      </c>
      <c r="AL160" s="323" t="str">
        <f t="shared" si="74"/>
        <v>2005 Q3</v>
      </c>
      <c r="AM160" s="13">
        <f t="shared" si="85"/>
        <v>6.4865390838140025</v>
      </c>
      <c r="AN160" s="13">
        <f t="shared" si="85"/>
        <v>2.3867156692224167</v>
      </c>
      <c r="AO160" s="13">
        <f t="shared" si="85"/>
        <v>3.8695901234551799</v>
      </c>
      <c r="AP160" s="13" t="str">
        <f t="shared" si="85"/>
        <v/>
      </c>
      <c r="AQ160" s="13">
        <f t="shared" si="85"/>
        <v>3.008455106965946</v>
      </c>
      <c r="AR160" s="13">
        <f t="shared" si="85"/>
        <v>-1.2714974485555253</v>
      </c>
      <c r="AS160" s="13" t="str">
        <f t="shared" si="85"/>
        <v/>
      </c>
      <c r="AT160" s="13" t="str">
        <f t="shared" si="85"/>
        <v/>
      </c>
      <c r="AU160" s="13" t="str">
        <f t="shared" si="85"/>
        <v/>
      </c>
      <c r="AV160" s="13">
        <f t="shared" si="85"/>
        <v>-3.3240132376717746</v>
      </c>
      <c r="AW160" s="13">
        <f t="shared" ref="AW160:BU160" si="88">IF(AW37&gt;0,(AW41/AW37-1)*100,"")</f>
        <v>-11.726105124718922</v>
      </c>
      <c r="AX160" s="13">
        <f t="shared" si="88"/>
        <v>0</v>
      </c>
      <c r="AY160" s="13">
        <f t="shared" si="88"/>
        <v>-24.415635018525805</v>
      </c>
      <c r="AZ160" s="13">
        <f t="shared" si="88"/>
        <v>0.22473447068458441</v>
      </c>
      <c r="BA160" s="13" t="str">
        <f t="shared" si="88"/>
        <v/>
      </c>
      <c r="BB160" s="13">
        <f t="shared" si="88"/>
        <v>0.22473447068458441</v>
      </c>
      <c r="BC160" s="13">
        <f t="shared" si="88"/>
        <v>-1.7167889785130175E-2</v>
      </c>
      <c r="BD160" s="13">
        <f t="shared" si="88"/>
        <v>2.4424906541753444E-13</v>
      </c>
      <c r="BE160" s="13">
        <f t="shared" si="88"/>
        <v>-3.0767625261141074E-2</v>
      </c>
      <c r="BF160" s="13">
        <f t="shared" si="88"/>
        <v>26.241552300301741</v>
      </c>
      <c r="BG160" s="13" t="str">
        <f t="shared" si="88"/>
        <v/>
      </c>
      <c r="BH160" s="13">
        <f t="shared" si="88"/>
        <v>28.691822810237099</v>
      </c>
      <c r="BI160" s="13">
        <f t="shared" si="88"/>
        <v>4.3946261407667553</v>
      </c>
      <c r="BJ160" s="13">
        <f t="shared" si="88"/>
        <v>2.4588414720769336</v>
      </c>
      <c r="BK160" s="13">
        <f t="shared" si="88"/>
        <v>0.23609817469218974</v>
      </c>
      <c r="BL160" s="13">
        <f t="shared" si="88"/>
        <v>7.5124367451392393</v>
      </c>
      <c r="BM160" s="13">
        <f t="shared" si="88"/>
        <v>0</v>
      </c>
      <c r="BN160" s="13">
        <f t="shared" si="88"/>
        <v>0</v>
      </c>
      <c r="BO160" s="13">
        <f t="shared" si="88"/>
        <v>2.1555242110415485</v>
      </c>
      <c r="BP160" s="13" t="str">
        <f t="shared" si="88"/>
        <v/>
      </c>
      <c r="BQ160" s="13" t="str">
        <f t="shared" si="88"/>
        <v/>
      </c>
      <c r="BR160" s="13" t="str">
        <f t="shared" si="88"/>
        <v/>
      </c>
      <c r="BS160" s="13" t="str">
        <f t="shared" si="88"/>
        <v/>
      </c>
      <c r="BT160" s="13" t="str">
        <f t="shared" si="88"/>
        <v/>
      </c>
      <c r="BU160" s="13" t="str">
        <f t="shared" si="88"/>
        <v/>
      </c>
      <c r="BW160" s="323" t="str">
        <f t="shared" si="75"/>
        <v>2005 q3</v>
      </c>
      <c r="BX160" s="13">
        <f t="shared" si="86"/>
        <v>4.4952915760974044</v>
      </c>
      <c r="BY160" s="13">
        <f t="shared" si="86"/>
        <v>2.6227580621343449</v>
      </c>
      <c r="BZ160" s="13">
        <f t="shared" si="86"/>
        <v>2.1825554212392184</v>
      </c>
      <c r="CA160" s="13">
        <f t="shared" si="86"/>
        <v>3.9489559868275403</v>
      </c>
      <c r="CB160" s="13">
        <f t="shared" si="86"/>
        <v>2.9784781927821635</v>
      </c>
      <c r="CC160" s="13">
        <f t="shared" si="86"/>
        <v>2.3353286488644098</v>
      </c>
      <c r="CD160" s="13">
        <f t="shared" si="86"/>
        <v>5.9048399248042172</v>
      </c>
      <c r="CE160" s="13">
        <f t="shared" si="86"/>
        <v>-1.0764574881248823</v>
      </c>
      <c r="CF160" s="13">
        <f t="shared" si="86"/>
        <v>1.1326306739581904</v>
      </c>
      <c r="CG160" s="13" t="str">
        <f t="shared" si="86"/>
        <v/>
      </c>
      <c r="CH160" s="13">
        <f t="shared" ref="CH160:DF160" si="89">IF(CH37&gt;0,(CH41/CH37-1)*100,"")</f>
        <v>10.340956449052152</v>
      </c>
      <c r="CI160" s="13">
        <f t="shared" si="89"/>
        <v>12.444297803844396</v>
      </c>
      <c r="CJ160" s="13">
        <f t="shared" si="89"/>
        <v>8.6987893626007562</v>
      </c>
      <c r="CK160" s="13">
        <f t="shared" si="89"/>
        <v>1.2707624553199404</v>
      </c>
      <c r="CL160" s="13">
        <f t="shared" si="89"/>
        <v>1.4445803903651466</v>
      </c>
      <c r="CM160" s="13">
        <f t="shared" si="89"/>
        <v>0.62742839440639298</v>
      </c>
      <c r="CN160" s="13">
        <f t="shared" si="89"/>
        <v>4.0858628222884441</v>
      </c>
      <c r="CO160" s="13">
        <f t="shared" si="89"/>
        <v>4.0858628222884441</v>
      </c>
      <c r="CP160" s="13" t="str">
        <f t="shared" si="89"/>
        <v/>
      </c>
      <c r="CQ160" s="13">
        <f t="shared" si="89"/>
        <v>28.65526181619742</v>
      </c>
      <c r="CR160" s="13">
        <f t="shared" si="89"/>
        <v>28.65526181619742</v>
      </c>
      <c r="CS160" s="13" t="str">
        <f t="shared" si="89"/>
        <v/>
      </c>
      <c r="CT160" s="13" t="str">
        <f t="shared" si="89"/>
        <v/>
      </c>
      <c r="CU160" s="13">
        <f t="shared" si="89"/>
        <v>8.3238768087003034</v>
      </c>
      <c r="CV160" s="13">
        <f t="shared" si="89"/>
        <v>4.621532059959077</v>
      </c>
      <c r="CW160" s="13">
        <f t="shared" si="89"/>
        <v>-1.9090485716129812</v>
      </c>
      <c r="CX160" s="13" t="str">
        <f t="shared" si="89"/>
        <v/>
      </c>
      <c r="CY160" s="13">
        <f t="shared" si="89"/>
        <v>1.7545352264779268</v>
      </c>
      <c r="CZ160" s="13">
        <f t="shared" si="89"/>
        <v>10.972980584533442</v>
      </c>
      <c r="DA160" s="13">
        <f t="shared" si="89"/>
        <v>1.1159831336337245</v>
      </c>
      <c r="DB160" s="13">
        <f t="shared" si="89"/>
        <v>1.9453009756298822</v>
      </c>
      <c r="DC160" s="13">
        <f t="shared" si="89"/>
        <v>1.8690571118344268</v>
      </c>
      <c r="DD160" s="13">
        <f t="shared" si="89"/>
        <v>-5.5730026975807201</v>
      </c>
      <c r="DE160" s="13">
        <f t="shared" si="89"/>
        <v>-0.93367290879179388</v>
      </c>
      <c r="DF160" s="13">
        <f t="shared" si="89"/>
        <v>0.96281820143273578</v>
      </c>
    </row>
    <row r="161" spans="1:110" hidden="1" outlineLevel="1" x14ac:dyDescent="0.2">
      <c r="A161" s="323" t="str">
        <f t="shared" si="73"/>
        <v>2005 Q4</v>
      </c>
      <c r="B161" s="13">
        <f t="shared" si="79"/>
        <v>3.9075801045152625</v>
      </c>
      <c r="C161" s="13">
        <f t="shared" si="87"/>
        <v>1.1843261667021432</v>
      </c>
      <c r="D161" s="13">
        <f t="shared" si="87"/>
        <v>-0.96615749986436184</v>
      </c>
      <c r="E161" s="13">
        <f t="shared" si="87"/>
        <v>3.1449880551184917</v>
      </c>
      <c r="F161" s="13">
        <f t="shared" si="87"/>
        <v>2.2984309393087488</v>
      </c>
      <c r="G161" s="13">
        <f t="shared" si="87"/>
        <v>1.5040837509569416</v>
      </c>
      <c r="H161" s="13">
        <f t="shared" si="87"/>
        <v>4.490433365136326</v>
      </c>
      <c r="I161" s="13">
        <f t="shared" si="87"/>
        <v>0.52355990972030586</v>
      </c>
      <c r="J161" s="13">
        <f t="shared" si="87"/>
        <v>0.42837521641960752</v>
      </c>
      <c r="K161" s="13">
        <f t="shared" si="87"/>
        <v>-5.5055582366953404</v>
      </c>
      <c r="L161" s="13">
        <f t="shared" si="87"/>
        <v>11.304621448362862</v>
      </c>
      <c r="M161" s="13">
        <f t="shared" si="87"/>
        <v>14.24019592118424</v>
      </c>
      <c r="N161" s="13">
        <f t="shared" si="87"/>
        <v>8.8653825003395035</v>
      </c>
      <c r="O161" s="13">
        <f t="shared" si="87"/>
        <v>0.6485523426047024</v>
      </c>
      <c r="P161" s="13">
        <f t="shared" si="87"/>
        <v>0.88850286304655857</v>
      </c>
      <c r="Q161" s="13">
        <f t="shared" si="87"/>
        <v>-5.7804539477634975E-2</v>
      </c>
      <c r="R161" s="13">
        <f t="shared" si="87"/>
        <v>1.2232446440807232</v>
      </c>
      <c r="S161" s="13">
        <f t="shared" si="87"/>
        <v>1.8147894984817059</v>
      </c>
      <c r="T161" s="13">
        <f t="shared" si="87"/>
        <v>0</v>
      </c>
      <c r="U161" s="13">
        <f t="shared" si="87"/>
        <v>20.3385008405089</v>
      </c>
      <c r="V161" s="13">
        <f t="shared" si="87"/>
        <v>21.077931178694477</v>
      </c>
      <c r="W161" s="13">
        <f t="shared" si="87"/>
        <v>22.211367944077832</v>
      </c>
      <c r="X161" s="13">
        <f t="shared" si="87"/>
        <v>4.3946261407667553</v>
      </c>
      <c r="Y161" s="13">
        <f t="shared" si="87"/>
        <v>3.6937191592130381</v>
      </c>
      <c r="Z161" s="13">
        <f t="shared" si="87"/>
        <v>1.1659915205751936</v>
      </c>
      <c r="AA161" s="13">
        <f t="shared" si="87"/>
        <v>-0.20421534951413634</v>
      </c>
      <c r="AB161" s="13">
        <f t="shared" si="87"/>
        <v>0</v>
      </c>
      <c r="AC161" s="13">
        <f t="shared" si="87"/>
        <v>0.51222700582409519</v>
      </c>
      <c r="AD161" s="13">
        <f t="shared" si="87"/>
        <v>6.2332105898655232</v>
      </c>
      <c r="AE161" s="13">
        <f t="shared" si="87"/>
        <v>0.13323490762737755</v>
      </c>
      <c r="AF161" s="13">
        <f t="shared" si="87"/>
        <v>0.22762463169678782</v>
      </c>
      <c r="AG161" s="13">
        <f t="shared" si="87"/>
        <v>2.3232509247210764</v>
      </c>
      <c r="AH161" s="13">
        <f t="shared" si="87"/>
        <v>-6.3069992113468647</v>
      </c>
      <c r="AI161" s="13">
        <f t="shared" si="87"/>
        <v>-0.59369572380224556</v>
      </c>
      <c r="AJ161" s="13">
        <f t="shared" si="87"/>
        <v>0.79743671201797373</v>
      </c>
      <c r="AL161" s="323" t="str">
        <f t="shared" si="74"/>
        <v>2005 Q4</v>
      </c>
      <c r="AM161" s="13">
        <f t="shared" ref="AM161:BU168" si="90">IF(AM38&gt;0,(AM42/AM38-1)*100,"")</f>
        <v>5.4274716316683014</v>
      </c>
      <c r="AN161" s="13">
        <f t="shared" si="90"/>
        <v>2.0079720328954886</v>
      </c>
      <c r="AO161" s="13">
        <f t="shared" si="90"/>
        <v>3.3059438292074583</v>
      </c>
      <c r="AP161" s="13" t="str">
        <f t="shared" si="90"/>
        <v/>
      </c>
      <c r="AQ161" s="13">
        <f t="shared" si="90"/>
        <v>2.3519669566764767</v>
      </c>
      <c r="AR161" s="13">
        <f t="shared" si="90"/>
        <v>0.80944399746720741</v>
      </c>
      <c r="AS161" s="13" t="str">
        <f t="shared" si="90"/>
        <v/>
      </c>
      <c r="AT161" s="13" t="str">
        <f t="shared" si="90"/>
        <v/>
      </c>
      <c r="AU161" s="13" t="str">
        <f t="shared" si="90"/>
        <v/>
      </c>
      <c r="AV161" s="13">
        <f t="shared" si="90"/>
        <v>-5.5055582366953404</v>
      </c>
      <c r="AW161" s="13">
        <f t="shared" si="90"/>
        <v>4.0578941244393096</v>
      </c>
      <c r="AX161" s="13">
        <f t="shared" si="90"/>
        <v>0</v>
      </c>
      <c r="AY161" s="13">
        <f t="shared" si="90"/>
        <v>-10.627426604110612</v>
      </c>
      <c r="AZ161" s="13">
        <f t="shared" si="90"/>
        <v>0</v>
      </c>
      <c r="BA161" s="13" t="str">
        <f t="shared" si="90"/>
        <v/>
      </c>
      <c r="BB161" s="13">
        <f t="shared" si="90"/>
        <v>0</v>
      </c>
      <c r="BC161" s="13">
        <f t="shared" si="90"/>
        <v>1.7763568394002505E-13</v>
      </c>
      <c r="BD161" s="13">
        <f t="shared" si="90"/>
        <v>3.9968028886505635E-13</v>
      </c>
      <c r="BE161" s="13">
        <f t="shared" si="90"/>
        <v>0</v>
      </c>
      <c r="BF161" s="13">
        <f t="shared" si="90"/>
        <v>20.439397913156899</v>
      </c>
      <c r="BG161" s="13" t="str">
        <f t="shared" si="90"/>
        <v/>
      </c>
      <c r="BH161" s="13">
        <f t="shared" si="90"/>
        <v>22.211367944077853</v>
      </c>
      <c r="BI161" s="13">
        <f t="shared" si="90"/>
        <v>4.3946261407667553</v>
      </c>
      <c r="BJ161" s="13">
        <f t="shared" si="90"/>
        <v>0.6986112761624641</v>
      </c>
      <c r="BK161" s="13">
        <f t="shared" si="90"/>
        <v>0</v>
      </c>
      <c r="BL161" s="13">
        <f t="shared" si="90"/>
        <v>0</v>
      </c>
      <c r="BM161" s="13">
        <f t="shared" si="90"/>
        <v>0</v>
      </c>
      <c r="BN161" s="13">
        <f t="shared" si="90"/>
        <v>0</v>
      </c>
      <c r="BO161" s="13">
        <f t="shared" si="90"/>
        <v>1.5665032353704644</v>
      </c>
      <c r="BP161" s="13" t="str">
        <f t="shared" si="90"/>
        <v/>
      </c>
      <c r="BQ161" s="13" t="str">
        <f t="shared" si="90"/>
        <v/>
      </c>
      <c r="BR161" s="13" t="str">
        <f t="shared" si="90"/>
        <v/>
      </c>
      <c r="BS161" s="13" t="str">
        <f t="shared" si="90"/>
        <v/>
      </c>
      <c r="BT161" s="13" t="str">
        <f t="shared" si="90"/>
        <v/>
      </c>
      <c r="BU161" s="13" t="str">
        <f t="shared" si="90"/>
        <v/>
      </c>
      <c r="BW161" s="323" t="str">
        <f t="shared" si="75"/>
        <v>2005 q4</v>
      </c>
      <c r="BX161" s="13">
        <f t="shared" ref="BX161:DF168" si="91">IF(BX38&gt;0,(BX42/BX38-1)*100,"")</f>
        <v>3.3932020895462545</v>
      </c>
      <c r="BY161" s="13">
        <f t="shared" si="91"/>
        <v>1.0276961320083045</v>
      </c>
      <c r="BZ161" s="13">
        <f t="shared" si="91"/>
        <v>-3.2900491152964229</v>
      </c>
      <c r="CA161" s="13">
        <f t="shared" si="91"/>
        <v>3.1449880551184917</v>
      </c>
      <c r="CB161" s="13">
        <f t="shared" si="91"/>
        <v>2.240837301572296</v>
      </c>
      <c r="CC161" s="13">
        <f t="shared" si="91"/>
        <v>1.9524406247556358</v>
      </c>
      <c r="CD161" s="13">
        <f t="shared" si="91"/>
        <v>4.4904333651363704</v>
      </c>
      <c r="CE161" s="13">
        <f t="shared" si="91"/>
        <v>0.52355990972030586</v>
      </c>
      <c r="CF161" s="13">
        <f t="shared" si="91"/>
        <v>0.42837521641962972</v>
      </c>
      <c r="CG161" s="13" t="str">
        <f t="shared" si="91"/>
        <v/>
      </c>
      <c r="CH161" s="13">
        <f t="shared" si="91"/>
        <v>12.069884674272323</v>
      </c>
      <c r="CI161" s="13">
        <f t="shared" si="91"/>
        <v>16.25688854849794</v>
      </c>
      <c r="CJ161" s="13">
        <f t="shared" si="91"/>
        <v>8.6987893626007562</v>
      </c>
      <c r="CK161" s="13">
        <f t="shared" si="91"/>
        <v>0.67376767723192899</v>
      </c>
      <c r="CL161" s="13">
        <f t="shared" si="91"/>
        <v>0.88850286304653636</v>
      </c>
      <c r="CM161" s="13">
        <f t="shared" si="91"/>
        <v>-4.7516086165533267E-2</v>
      </c>
      <c r="CN161" s="13">
        <f t="shared" si="91"/>
        <v>2.8618060605671847</v>
      </c>
      <c r="CO161" s="13">
        <f t="shared" si="91"/>
        <v>2.8618060605671847</v>
      </c>
      <c r="CP161" s="13" t="str">
        <f t="shared" si="91"/>
        <v/>
      </c>
      <c r="CQ161" s="13">
        <f t="shared" si="91"/>
        <v>21.077931178694477</v>
      </c>
      <c r="CR161" s="13">
        <f t="shared" si="91"/>
        <v>21.077931178694477</v>
      </c>
      <c r="CS161" s="13" t="str">
        <f t="shared" si="91"/>
        <v/>
      </c>
      <c r="CT161" s="13" t="str">
        <f t="shared" si="91"/>
        <v/>
      </c>
      <c r="CU161" s="13">
        <f t="shared" si="91"/>
        <v>7.3210359203389697</v>
      </c>
      <c r="CV161" s="13">
        <f t="shared" si="91"/>
        <v>2.4134011827318336</v>
      </c>
      <c r="CW161" s="13">
        <f t="shared" si="91"/>
        <v>-1.5427686455210088</v>
      </c>
      <c r="CX161" s="13" t="str">
        <f t="shared" si="91"/>
        <v/>
      </c>
      <c r="CY161" s="13">
        <f t="shared" si="91"/>
        <v>1.0487611969517419</v>
      </c>
      <c r="CZ161" s="13">
        <f t="shared" si="91"/>
        <v>9.9516942214738826</v>
      </c>
      <c r="DA161" s="13">
        <f t="shared" si="91"/>
        <v>0.13323490762739976</v>
      </c>
      <c r="DB161" s="13">
        <f t="shared" si="91"/>
        <v>0.22762463169678782</v>
      </c>
      <c r="DC161" s="13">
        <f t="shared" si="91"/>
        <v>2.3232509247210542</v>
      </c>
      <c r="DD161" s="13">
        <f t="shared" si="91"/>
        <v>-6.3069992113468647</v>
      </c>
      <c r="DE161" s="13">
        <f t="shared" si="91"/>
        <v>-0.59369572380224556</v>
      </c>
      <c r="DF161" s="13">
        <f t="shared" si="91"/>
        <v>0.79743671201797373</v>
      </c>
    </row>
    <row r="162" spans="1:110" hidden="1" outlineLevel="1" x14ac:dyDescent="0.2">
      <c r="A162" s="323" t="str">
        <f t="shared" si="73"/>
        <v>2006 Q1</v>
      </c>
      <c r="B162" s="13">
        <f t="shared" si="79"/>
        <v>3.8914304897217811</v>
      </c>
      <c r="C162" s="13">
        <f t="shared" si="87"/>
        <v>2.3760530555309911</v>
      </c>
      <c r="D162" s="13">
        <f t="shared" si="87"/>
        <v>0.49708357573174933</v>
      </c>
      <c r="E162" s="13">
        <f t="shared" si="87"/>
        <v>3.4347639616768788</v>
      </c>
      <c r="F162" s="13">
        <f t="shared" si="87"/>
        <v>4.7535877965209972</v>
      </c>
      <c r="G162" s="13">
        <f t="shared" si="87"/>
        <v>2.8461334524870319</v>
      </c>
      <c r="H162" s="13">
        <f t="shared" si="87"/>
        <v>1.6372340806251717</v>
      </c>
      <c r="I162" s="13">
        <f t="shared" si="87"/>
        <v>0.16952164803754055</v>
      </c>
      <c r="J162" s="13">
        <f t="shared" si="87"/>
        <v>2.0292498860599029</v>
      </c>
      <c r="K162" s="13">
        <f t="shared" si="87"/>
        <v>-4.1814324000621461</v>
      </c>
      <c r="L162" s="13">
        <f t="shared" si="87"/>
        <v>6.5917250063722621</v>
      </c>
      <c r="M162" s="13">
        <f t="shared" si="87"/>
        <v>8.1366000863570385</v>
      </c>
      <c r="N162" s="13">
        <f t="shared" si="87"/>
        <v>5.2547902009078218</v>
      </c>
      <c r="O162" s="13">
        <f t="shared" si="87"/>
        <v>1.2628485485996821</v>
      </c>
      <c r="P162" s="13">
        <f t="shared" si="87"/>
        <v>1.6186055932400523</v>
      </c>
      <c r="Q162" s="13">
        <f t="shared" si="87"/>
        <v>0.30540017090572302</v>
      </c>
      <c r="R162" s="13">
        <f t="shared" si="87"/>
        <v>1.703218457372202</v>
      </c>
      <c r="S162" s="13">
        <f t="shared" si="87"/>
        <v>2.7870251463284479</v>
      </c>
      <c r="T162" s="13">
        <f t="shared" si="87"/>
        <v>-0.60917643712123937</v>
      </c>
      <c r="U162" s="13">
        <f t="shared" si="87"/>
        <v>13.391672153606148</v>
      </c>
      <c r="V162" s="13">
        <f t="shared" si="87"/>
        <v>18.001308596104803</v>
      </c>
      <c r="W162" s="13">
        <f t="shared" si="87"/>
        <v>12.43859532877083</v>
      </c>
      <c r="X162" s="13">
        <f t="shared" si="87"/>
        <v>0</v>
      </c>
      <c r="Y162" s="13">
        <f t="shared" si="87"/>
        <v>4.7673330610068287</v>
      </c>
      <c r="Z162" s="13">
        <f t="shared" si="87"/>
        <v>0.7973178468732911</v>
      </c>
      <c r="AA162" s="13">
        <f t="shared" si="87"/>
        <v>-4.6798449004703535E-2</v>
      </c>
      <c r="AB162" s="13">
        <f t="shared" si="87"/>
        <v>-0.38319231735277626</v>
      </c>
      <c r="AC162" s="13">
        <f t="shared" si="87"/>
        <v>6.8619202605813001E-2</v>
      </c>
      <c r="AD162" s="13">
        <f t="shared" si="87"/>
        <v>8.1067651162870504</v>
      </c>
      <c r="AE162" s="13">
        <f t="shared" si="87"/>
        <v>0.18965396210006702</v>
      </c>
      <c r="AF162" s="13">
        <f t="shared" si="87"/>
        <v>0.33260377126185237</v>
      </c>
      <c r="AG162" s="13">
        <f t="shared" si="87"/>
        <v>1.4396689729430756</v>
      </c>
      <c r="AH162" s="13">
        <f t="shared" si="87"/>
        <v>-6.5456997523395621</v>
      </c>
      <c r="AI162" s="13">
        <f t="shared" si="87"/>
        <v>-0.59247905367245668</v>
      </c>
      <c r="AJ162" s="13">
        <f t="shared" si="87"/>
        <v>0.96127396035192714</v>
      </c>
      <c r="AL162" s="323" t="str">
        <f t="shared" si="74"/>
        <v>2006 Q1</v>
      </c>
      <c r="AM162" s="13">
        <f t="shared" si="90"/>
        <v>5.0784569071353092</v>
      </c>
      <c r="AN162" s="13">
        <f t="shared" si="90"/>
        <v>1.5870077417460049</v>
      </c>
      <c r="AO162" s="13">
        <f t="shared" si="90"/>
        <v>2.2857153199554281</v>
      </c>
      <c r="AP162" s="13" t="str">
        <f t="shared" si="90"/>
        <v/>
      </c>
      <c r="AQ162" s="13">
        <f t="shared" si="90"/>
        <v>1.2412335420266096</v>
      </c>
      <c r="AR162" s="13">
        <f t="shared" si="90"/>
        <v>3.0085217336826897</v>
      </c>
      <c r="AS162" s="13" t="str">
        <f t="shared" si="90"/>
        <v/>
      </c>
      <c r="AT162" s="13" t="str">
        <f t="shared" si="90"/>
        <v/>
      </c>
      <c r="AU162" s="13" t="str">
        <f t="shared" si="90"/>
        <v/>
      </c>
      <c r="AV162" s="13">
        <f t="shared" si="90"/>
        <v>-4.1814324000621461</v>
      </c>
      <c r="AW162" s="13">
        <f t="shared" si="90"/>
        <v>0.65095122082690082</v>
      </c>
      <c r="AX162" s="13">
        <f t="shared" si="90"/>
        <v>0</v>
      </c>
      <c r="AY162" s="13">
        <f t="shared" si="90"/>
        <v>-14.596453668153032</v>
      </c>
      <c r="AZ162" s="13">
        <f t="shared" si="90"/>
        <v>0</v>
      </c>
      <c r="BA162" s="13" t="str">
        <f t="shared" si="90"/>
        <v/>
      </c>
      <c r="BB162" s="13">
        <f t="shared" si="90"/>
        <v>0</v>
      </c>
      <c r="BC162" s="13">
        <f t="shared" si="90"/>
        <v>-0.35676684662883096</v>
      </c>
      <c r="BD162" s="13">
        <f t="shared" si="90"/>
        <v>3.9968028886505635E-13</v>
      </c>
      <c r="BE162" s="13">
        <f t="shared" si="90"/>
        <v>-0.60917643712125047</v>
      </c>
      <c r="BF162" s="13">
        <f t="shared" si="90"/>
        <v>10.93861248294079</v>
      </c>
      <c r="BG162" s="13" t="str">
        <f t="shared" si="90"/>
        <v/>
      </c>
      <c r="BH162" s="13">
        <f t="shared" si="90"/>
        <v>12.438595328770852</v>
      </c>
      <c r="BI162" s="13">
        <f t="shared" si="90"/>
        <v>0</v>
      </c>
      <c r="BJ162" s="13">
        <f t="shared" si="90"/>
        <v>3.4599109741443979</v>
      </c>
      <c r="BK162" s="13">
        <f t="shared" si="90"/>
        <v>1.0194510157641057</v>
      </c>
      <c r="BL162" s="13">
        <f t="shared" si="90"/>
        <v>0</v>
      </c>
      <c r="BM162" s="13">
        <f t="shared" si="90"/>
        <v>-0.38319231735277626</v>
      </c>
      <c r="BN162" s="13">
        <f t="shared" si="90"/>
        <v>0</v>
      </c>
      <c r="BO162" s="13">
        <f t="shared" si="90"/>
        <v>6.2264502449135506</v>
      </c>
      <c r="BP162" s="13" t="str">
        <f t="shared" si="90"/>
        <v/>
      </c>
      <c r="BQ162" s="13" t="str">
        <f t="shared" si="90"/>
        <v/>
      </c>
      <c r="BR162" s="13" t="str">
        <f t="shared" si="90"/>
        <v/>
      </c>
      <c r="BS162" s="13" t="str">
        <f t="shared" si="90"/>
        <v/>
      </c>
      <c r="BT162" s="13" t="str">
        <f t="shared" si="90"/>
        <v/>
      </c>
      <c r="BU162" s="13" t="str">
        <f t="shared" si="90"/>
        <v/>
      </c>
      <c r="BW162" s="323" t="str">
        <f t="shared" si="75"/>
        <v>2006 q1</v>
      </c>
      <c r="BX162" s="13">
        <f t="shared" si="91"/>
        <v>3.4500701712667503</v>
      </c>
      <c r="BY162" s="13">
        <f t="shared" si="91"/>
        <v>2.5566625752670769</v>
      </c>
      <c r="BZ162" s="13">
        <f t="shared" si="91"/>
        <v>-0.61866728489403666</v>
      </c>
      <c r="CA162" s="13">
        <f t="shared" si="91"/>
        <v>3.4347639616768788</v>
      </c>
      <c r="CB162" s="13">
        <f t="shared" si="91"/>
        <v>6.8731214900287219</v>
      </c>
      <c r="CC162" s="13">
        <f t="shared" si="91"/>
        <v>2.6998503659943607</v>
      </c>
      <c r="CD162" s="13">
        <f t="shared" si="91"/>
        <v>1.6372340806251939</v>
      </c>
      <c r="CE162" s="13">
        <f t="shared" si="91"/>
        <v>0.16952164803758496</v>
      </c>
      <c r="CF162" s="13">
        <f t="shared" si="91"/>
        <v>2.0292498860599029</v>
      </c>
      <c r="CG162" s="13" t="str">
        <f t="shared" si="91"/>
        <v/>
      </c>
      <c r="CH162" s="13">
        <f t="shared" si="91"/>
        <v>7.2460291496085683</v>
      </c>
      <c r="CI162" s="13">
        <f t="shared" si="91"/>
        <v>9.2222694058818675</v>
      </c>
      <c r="CJ162" s="13">
        <f t="shared" si="91"/>
        <v>5.5732983676460401</v>
      </c>
      <c r="CK162" s="13">
        <f t="shared" si="91"/>
        <v>1.3127406353850013</v>
      </c>
      <c r="CL162" s="13">
        <f t="shared" si="91"/>
        <v>1.6186055932400523</v>
      </c>
      <c r="CM162" s="13">
        <f t="shared" si="91"/>
        <v>0.35903295033121729</v>
      </c>
      <c r="CN162" s="13">
        <f t="shared" si="91"/>
        <v>4.368179816518647</v>
      </c>
      <c r="CO162" s="13">
        <f t="shared" si="91"/>
        <v>4.368179816518647</v>
      </c>
      <c r="CP162" s="13" t="str">
        <f t="shared" si="91"/>
        <v/>
      </c>
      <c r="CQ162" s="13">
        <f t="shared" si="91"/>
        <v>18.001308596104803</v>
      </c>
      <c r="CR162" s="13">
        <f t="shared" si="91"/>
        <v>18.001308596104803</v>
      </c>
      <c r="CS162" s="13" t="str">
        <f t="shared" si="91"/>
        <v/>
      </c>
      <c r="CT162" s="13" t="str">
        <f t="shared" si="91"/>
        <v/>
      </c>
      <c r="CU162" s="13">
        <f t="shared" si="91"/>
        <v>6.2217450805079011</v>
      </c>
      <c r="CV162" s="13">
        <f t="shared" si="91"/>
        <v>0.35684829981363908</v>
      </c>
      <c r="CW162" s="13">
        <f t="shared" si="91"/>
        <v>-0.39331183291794192</v>
      </c>
      <c r="CX162" s="13" t="str">
        <f t="shared" si="91"/>
        <v/>
      </c>
      <c r="CY162" s="13">
        <f t="shared" si="91"/>
        <v>1.9380068836238884E-2</v>
      </c>
      <c r="CZ162" s="13">
        <f t="shared" si="91"/>
        <v>8.826453110529453</v>
      </c>
      <c r="DA162" s="13">
        <f t="shared" si="91"/>
        <v>0.18965396210004482</v>
      </c>
      <c r="DB162" s="13">
        <f t="shared" si="91"/>
        <v>0.33260377126187457</v>
      </c>
      <c r="DC162" s="13">
        <f t="shared" si="91"/>
        <v>1.4396689729430756</v>
      </c>
      <c r="DD162" s="13">
        <f t="shared" si="91"/>
        <v>-6.5456997523395959</v>
      </c>
      <c r="DE162" s="13">
        <f t="shared" si="91"/>
        <v>-0.59247905367245668</v>
      </c>
      <c r="DF162" s="13">
        <f t="shared" si="91"/>
        <v>0.96127396035194934</v>
      </c>
    </row>
    <row r="163" spans="1:110" hidden="1" outlineLevel="1" x14ac:dyDescent="0.2">
      <c r="A163" s="323" t="str">
        <f t="shared" si="73"/>
        <v>2006 Q2</v>
      </c>
      <c r="B163" s="13">
        <f t="shared" si="79"/>
        <v>4.685171623526907</v>
      </c>
      <c r="C163" s="13">
        <f t="shared" si="87"/>
        <v>2.0536481935496509</v>
      </c>
      <c r="D163" s="13">
        <f t="shared" si="87"/>
        <v>1.285660306713754</v>
      </c>
      <c r="E163" s="13">
        <f t="shared" si="87"/>
        <v>2.8520570984091664</v>
      </c>
      <c r="F163" s="13">
        <f t="shared" si="87"/>
        <v>1.7807537131440565</v>
      </c>
      <c r="G163" s="13">
        <f t="shared" si="87"/>
        <v>3.9612331189394334</v>
      </c>
      <c r="H163" s="13">
        <f t="shared" si="87"/>
        <v>1.1450608473810187</v>
      </c>
      <c r="I163" s="13">
        <f t="shared" si="87"/>
        <v>3.3114226902983823</v>
      </c>
      <c r="J163" s="13">
        <f t="shared" si="87"/>
        <v>2.1103031702832453</v>
      </c>
      <c r="K163" s="13">
        <f t="shared" si="87"/>
        <v>-2.2552365609690428</v>
      </c>
      <c r="L163" s="13">
        <f t="shared" si="87"/>
        <v>5.7128454392598282</v>
      </c>
      <c r="M163" s="13">
        <f t="shared" si="87"/>
        <v>5.3567969539498606</v>
      </c>
      <c r="N163" s="13">
        <f t="shared" si="87"/>
        <v>6.0932069535542199</v>
      </c>
      <c r="O163" s="13">
        <f t="shared" si="87"/>
        <v>0.9462970241596258</v>
      </c>
      <c r="P163" s="13">
        <f t="shared" si="87"/>
        <v>1.5527036874840805</v>
      </c>
      <c r="Q163" s="13">
        <f t="shared" si="87"/>
        <v>-0.61077388201628002</v>
      </c>
      <c r="R163" s="13">
        <f t="shared" si="87"/>
        <v>2.1237550554738638</v>
      </c>
      <c r="S163" s="13">
        <f t="shared" si="87"/>
        <v>3.4048129921491199</v>
      </c>
      <c r="T163" s="13">
        <f t="shared" si="87"/>
        <v>-0.60917643712123937</v>
      </c>
      <c r="U163" s="13">
        <f t="shared" si="87"/>
        <v>20.64897532457821</v>
      </c>
      <c r="V163" s="13">
        <f t="shared" si="87"/>
        <v>22.799500672589936</v>
      </c>
      <c r="W163" s="13">
        <f t="shared" si="87"/>
        <v>24.530935656098407</v>
      </c>
      <c r="X163" s="13">
        <f t="shared" si="87"/>
        <v>5.6886874291798506</v>
      </c>
      <c r="Y163" s="13">
        <f t="shared" si="87"/>
        <v>5.8424240845362796</v>
      </c>
      <c r="Z163" s="13">
        <f t="shared" si="87"/>
        <v>2.5019170475452102</v>
      </c>
      <c r="AA163" s="13">
        <f t="shared" si="87"/>
        <v>-2.4024892843776957E-2</v>
      </c>
      <c r="AB163" s="13">
        <f t="shared" si="87"/>
        <v>-0.38319231735277626</v>
      </c>
      <c r="AC163" s="13">
        <f t="shared" si="87"/>
        <v>-0.49428511325723123</v>
      </c>
      <c r="AD163" s="13">
        <f t="shared" si="87"/>
        <v>9.7178745792661161</v>
      </c>
      <c r="AE163" s="13">
        <f t="shared" si="87"/>
        <v>2.2222965292091335</v>
      </c>
      <c r="AF163" s="13">
        <f t="shared" si="87"/>
        <v>2.8577825095132292</v>
      </c>
      <c r="AG163" s="13">
        <f t="shared" si="87"/>
        <v>-1.046897929880497</v>
      </c>
      <c r="AH163" s="13">
        <f t="shared" si="87"/>
        <v>-2.3680961292419811</v>
      </c>
      <c r="AI163" s="13">
        <f t="shared" si="87"/>
        <v>-0.35960631079943184</v>
      </c>
      <c r="AJ163" s="13">
        <f t="shared" si="87"/>
        <v>4.7216362863047978</v>
      </c>
      <c r="AL163" s="323" t="str">
        <f t="shared" si="74"/>
        <v>2006 Q2</v>
      </c>
      <c r="AM163" s="13">
        <f t="shared" si="90"/>
        <v>5.9538871234326107</v>
      </c>
      <c r="AN163" s="13">
        <f t="shared" si="90"/>
        <v>0.43539237415246568</v>
      </c>
      <c r="AO163" s="13">
        <f t="shared" si="90"/>
        <v>0.20013322727647775</v>
      </c>
      <c r="AP163" s="13" t="str">
        <f t="shared" si="90"/>
        <v/>
      </c>
      <c r="AQ163" s="13">
        <f t="shared" si="90"/>
        <v>5.4326848472796563E-2</v>
      </c>
      <c r="AR163" s="13">
        <f t="shared" si="90"/>
        <v>2.7068582576442735</v>
      </c>
      <c r="AS163" s="13" t="str">
        <f t="shared" si="90"/>
        <v/>
      </c>
      <c r="AT163" s="13" t="str">
        <f t="shared" si="90"/>
        <v/>
      </c>
      <c r="AU163" s="13" t="str">
        <f t="shared" si="90"/>
        <v/>
      </c>
      <c r="AV163" s="13">
        <f t="shared" si="90"/>
        <v>-2.2552365609690317</v>
      </c>
      <c r="AW163" s="13">
        <f t="shared" si="90"/>
        <v>4.5725422109715863</v>
      </c>
      <c r="AX163" s="13">
        <f t="shared" si="90"/>
        <v>0</v>
      </c>
      <c r="AY163" s="13">
        <f t="shared" si="90"/>
        <v>-8.2292320621357931</v>
      </c>
      <c r="AZ163" s="13">
        <f t="shared" si="90"/>
        <v>0</v>
      </c>
      <c r="BA163" s="13" t="str">
        <f t="shared" si="90"/>
        <v/>
      </c>
      <c r="BB163" s="13">
        <f t="shared" si="90"/>
        <v>0</v>
      </c>
      <c r="BC163" s="13">
        <f t="shared" si="90"/>
        <v>-0.35676684662896418</v>
      </c>
      <c r="BD163" s="13">
        <f t="shared" si="90"/>
        <v>1.5543122344752192E-13</v>
      </c>
      <c r="BE163" s="13">
        <f t="shared" si="90"/>
        <v>-0.60917643712125047</v>
      </c>
      <c r="BF163" s="13">
        <f t="shared" si="90"/>
        <v>21.064312683863061</v>
      </c>
      <c r="BG163" s="13" t="str">
        <f t="shared" si="90"/>
        <v/>
      </c>
      <c r="BH163" s="13">
        <f t="shared" si="90"/>
        <v>24.530935656098407</v>
      </c>
      <c r="BI163" s="13">
        <f t="shared" si="90"/>
        <v>5.6886874291798506</v>
      </c>
      <c r="BJ163" s="13">
        <f t="shared" si="90"/>
        <v>3.1555016545548042</v>
      </c>
      <c r="BK163" s="13">
        <f t="shared" si="90"/>
        <v>1.0194510157641057</v>
      </c>
      <c r="BL163" s="13">
        <f t="shared" si="90"/>
        <v>0</v>
      </c>
      <c r="BM163" s="13">
        <f t="shared" si="90"/>
        <v>-0.38319231735277626</v>
      </c>
      <c r="BN163" s="13">
        <f t="shared" si="90"/>
        <v>0</v>
      </c>
      <c r="BO163" s="13">
        <f t="shared" si="90"/>
        <v>5.6093759892227535</v>
      </c>
      <c r="BP163" s="13" t="str">
        <f t="shared" si="90"/>
        <v/>
      </c>
      <c r="BQ163" s="13" t="str">
        <f t="shared" si="90"/>
        <v/>
      </c>
      <c r="BR163" s="13" t="str">
        <f t="shared" si="90"/>
        <v/>
      </c>
      <c r="BS163" s="13" t="str">
        <f t="shared" si="90"/>
        <v/>
      </c>
      <c r="BT163" s="13" t="str">
        <f t="shared" si="90"/>
        <v/>
      </c>
      <c r="BU163" s="13" t="str">
        <f t="shared" si="90"/>
        <v/>
      </c>
      <c r="BW163" s="323" t="str">
        <f t="shared" si="75"/>
        <v>2006 q2</v>
      </c>
      <c r="BX163" s="13">
        <f t="shared" si="91"/>
        <v>4.2422964437321742</v>
      </c>
      <c r="BY163" s="13">
        <f t="shared" si="91"/>
        <v>2.4277832418638345</v>
      </c>
      <c r="BZ163" s="13">
        <f t="shared" si="91"/>
        <v>1.5204239352642146</v>
      </c>
      <c r="CA163" s="13">
        <f t="shared" si="91"/>
        <v>2.8520570984091664</v>
      </c>
      <c r="CB163" s="13">
        <f t="shared" si="91"/>
        <v>2.7086649585780886</v>
      </c>
      <c r="CC163" s="13">
        <f t="shared" si="91"/>
        <v>4.7247355660549051</v>
      </c>
      <c r="CD163" s="13">
        <f t="shared" si="91"/>
        <v>1.1450608473810187</v>
      </c>
      <c r="CE163" s="13">
        <f t="shared" si="91"/>
        <v>3.3114226902983823</v>
      </c>
      <c r="CF163" s="13">
        <f t="shared" si="91"/>
        <v>2.1103031702832231</v>
      </c>
      <c r="CG163" s="13" t="str">
        <f t="shared" si="91"/>
        <v/>
      </c>
      <c r="CH163" s="13">
        <f t="shared" si="91"/>
        <v>6.0246454302240071</v>
      </c>
      <c r="CI163" s="13">
        <f t="shared" si="91"/>
        <v>6.0524194107503648</v>
      </c>
      <c r="CJ163" s="13">
        <f t="shared" si="91"/>
        <v>5.9313969910398834</v>
      </c>
      <c r="CK163" s="13">
        <f t="shared" si="91"/>
        <v>0.98480079743186177</v>
      </c>
      <c r="CL163" s="13">
        <f t="shared" si="91"/>
        <v>1.5527036874840583</v>
      </c>
      <c r="CM163" s="13">
        <f t="shared" si="91"/>
        <v>-0.67417365020162601</v>
      </c>
      <c r="CN163" s="13">
        <f t="shared" si="91"/>
        <v>5.3324017179768202</v>
      </c>
      <c r="CO163" s="13">
        <f t="shared" si="91"/>
        <v>5.3324017179768202</v>
      </c>
      <c r="CP163" s="13" t="str">
        <f t="shared" si="91"/>
        <v/>
      </c>
      <c r="CQ163" s="13">
        <f t="shared" si="91"/>
        <v>22.799500672589936</v>
      </c>
      <c r="CR163" s="13">
        <f t="shared" si="91"/>
        <v>22.799500672589936</v>
      </c>
      <c r="CS163" s="13" t="str">
        <f t="shared" si="91"/>
        <v/>
      </c>
      <c r="CT163" s="13" t="str">
        <f t="shared" si="91"/>
        <v/>
      </c>
      <c r="CU163" s="13">
        <f t="shared" si="91"/>
        <v>9.0687689275480885</v>
      </c>
      <c r="CV163" s="13">
        <f t="shared" si="91"/>
        <v>3.6156821915176884</v>
      </c>
      <c r="CW163" s="13">
        <f t="shared" si="91"/>
        <v>-0.35237416917853759</v>
      </c>
      <c r="CX163" s="13" t="str">
        <f t="shared" si="91"/>
        <v/>
      </c>
      <c r="CY163" s="13">
        <f t="shared" si="91"/>
        <v>-1.1340279246248475</v>
      </c>
      <c r="CZ163" s="13">
        <f t="shared" si="91"/>
        <v>13.016196112153789</v>
      </c>
      <c r="DA163" s="13">
        <f t="shared" si="91"/>
        <v>2.2222965292091779</v>
      </c>
      <c r="DB163" s="13">
        <f t="shared" si="91"/>
        <v>2.8577825095132514</v>
      </c>
      <c r="DC163" s="13">
        <f t="shared" si="91"/>
        <v>-1.046897929880497</v>
      </c>
      <c r="DD163" s="13">
        <f t="shared" si="91"/>
        <v>-2.3680961292420033</v>
      </c>
      <c r="DE163" s="13">
        <f t="shared" si="91"/>
        <v>-0.35960631079942074</v>
      </c>
      <c r="DF163" s="13">
        <f t="shared" si="91"/>
        <v>4.72163628630482</v>
      </c>
    </row>
    <row r="164" spans="1:110" hidden="1" outlineLevel="1" x14ac:dyDescent="0.2">
      <c r="A164" s="323" t="str">
        <f t="shared" si="73"/>
        <v>2006 Q3</v>
      </c>
      <c r="B164" s="13">
        <f t="shared" si="79"/>
        <v>5.0765921972711014</v>
      </c>
      <c r="C164" s="13">
        <f t="shared" si="87"/>
        <v>2.4104450938486011</v>
      </c>
      <c r="D164" s="13">
        <f t="shared" si="87"/>
        <v>1.7248519435994591</v>
      </c>
      <c r="E164" s="13">
        <f t="shared" si="87"/>
        <v>2.5440136410900926</v>
      </c>
      <c r="F164" s="13">
        <f t="shared" si="87"/>
        <v>1.2685386009356314</v>
      </c>
      <c r="G164" s="13">
        <f t="shared" si="87"/>
        <v>3.740318925327224</v>
      </c>
      <c r="H164" s="13">
        <f t="shared" si="87"/>
        <v>1.0477786203842099</v>
      </c>
      <c r="I164" s="13">
        <f t="shared" si="87"/>
        <v>3.9482911436228507</v>
      </c>
      <c r="J164" s="13">
        <f t="shared" si="87"/>
        <v>3.8835827846730897</v>
      </c>
      <c r="K164" s="13">
        <f t="shared" si="87"/>
        <v>1.6304573796509736</v>
      </c>
      <c r="L164" s="13">
        <f t="shared" si="87"/>
        <v>8.7066785531684232</v>
      </c>
      <c r="M164" s="13">
        <f t="shared" si="87"/>
        <v>2.050043881387098</v>
      </c>
      <c r="N164" s="13">
        <f t="shared" si="87"/>
        <v>14.61332010777876</v>
      </c>
      <c r="O164" s="13">
        <f t="shared" si="87"/>
        <v>-0.20209193819158422</v>
      </c>
      <c r="P164" s="13">
        <f t="shared" si="87"/>
        <v>9.9865368566920409E-2</v>
      </c>
      <c r="Q164" s="13">
        <f t="shared" si="87"/>
        <v>-0.92992090891029777</v>
      </c>
      <c r="R164" s="13">
        <f t="shared" si="87"/>
        <v>3.2132844426431717</v>
      </c>
      <c r="S164" s="13">
        <f t="shared" si="87"/>
        <v>4.7034951090588084</v>
      </c>
      <c r="T164" s="13">
        <f t="shared" si="87"/>
        <v>0</v>
      </c>
      <c r="U164" s="13">
        <f t="shared" si="87"/>
        <v>24.264377309775533</v>
      </c>
      <c r="V164" s="13">
        <f t="shared" si="87"/>
        <v>16.298667730729832</v>
      </c>
      <c r="W164" s="13">
        <f t="shared" si="87"/>
        <v>35.602708965791649</v>
      </c>
      <c r="X164" s="13">
        <f t="shared" si="87"/>
        <v>5.6886874291798506</v>
      </c>
      <c r="Y164" s="13">
        <f t="shared" si="87"/>
        <v>5.7093891952198383</v>
      </c>
      <c r="Z164" s="13">
        <f t="shared" si="87"/>
        <v>2.0485523545531903</v>
      </c>
      <c r="AA164" s="13">
        <f t="shared" si="87"/>
        <v>0.28665649293395656</v>
      </c>
      <c r="AB164" s="13">
        <f t="shared" si="87"/>
        <v>0.72198230875566427</v>
      </c>
      <c r="AC164" s="13">
        <f t="shared" si="87"/>
        <v>-0.93324231565169447</v>
      </c>
      <c r="AD164" s="13">
        <f t="shared" si="87"/>
        <v>9.3550266122204526</v>
      </c>
      <c r="AE164" s="13">
        <f t="shared" si="87"/>
        <v>1.5612050870707384</v>
      </c>
      <c r="AF164" s="13">
        <f t="shared" si="87"/>
        <v>1.6447867981210562</v>
      </c>
      <c r="AG164" s="13">
        <f t="shared" si="87"/>
        <v>-1.6554733056059034</v>
      </c>
      <c r="AH164" s="13">
        <f t="shared" si="87"/>
        <v>3.6154547227997824</v>
      </c>
      <c r="AI164" s="13">
        <f t="shared" si="87"/>
        <v>0.30878678434091977</v>
      </c>
      <c r="AJ164" s="13">
        <f t="shared" si="87"/>
        <v>4.439282296688507</v>
      </c>
      <c r="AL164" s="323" t="str">
        <f t="shared" si="74"/>
        <v>2006 Q3</v>
      </c>
      <c r="AM164" s="13">
        <f t="shared" si="90"/>
        <v>6.545542077148192</v>
      </c>
      <c r="AN164" s="13">
        <f t="shared" si="90"/>
        <v>-0.7824533866839678</v>
      </c>
      <c r="AO164" s="13">
        <f t="shared" si="90"/>
        <v>-0.50650208755519399</v>
      </c>
      <c r="AP164" s="13" t="str">
        <f t="shared" si="90"/>
        <v/>
      </c>
      <c r="AQ164" s="13">
        <f t="shared" si="90"/>
        <v>-2.893098574441999</v>
      </c>
      <c r="AR164" s="13">
        <f t="shared" si="90"/>
        <v>3.3358500385266776</v>
      </c>
      <c r="AS164" s="13" t="str">
        <f t="shared" si="90"/>
        <v/>
      </c>
      <c r="AT164" s="13" t="str">
        <f t="shared" si="90"/>
        <v/>
      </c>
      <c r="AU164" s="13" t="str">
        <f t="shared" si="90"/>
        <v/>
      </c>
      <c r="AV164" s="13">
        <f t="shared" si="90"/>
        <v>1.6304573796509736</v>
      </c>
      <c r="AW164" s="13">
        <f t="shared" si="90"/>
        <v>2.6104625794864722</v>
      </c>
      <c r="AX164" s="13">
        <f t="shared" si="90"/>
        <v>0</v>
      </c>
      <c r="AY164" s="13">
        <f t="shared" si="90"/>
        <v>-10.729059979616807</v>
      </c>
      <c r="AZ164" s="13">
        <f t="shared" si="90"/>
        <v>0</v>
      </c>
      <c r="BA164" s="13" t="str">
        <f t="shared" si="90"/>
        <v/>
      </c>
      <c r="BB164" s="13">
        <f t="shared" si="90"/>
        <v>0</v>
      </c>
      <c r="BC164" s="13">
        <f t="shared" si="90"/>
        <v>6.6613381477509392E-14</v>
      </c>
      <c r="BD164" s="13">
        <f t="shared" si="90"/>
        <v>1.5543122344752192E-13</v>
      </c>
      <c r="BE164" s="13">
        <f t="shared" si="90"/>
        <v>0</v>
      </c>
      <c r="BF164" s="13">
        <f t="shared" si="90"/>
        <v>29.246773421807614</v>
      </c>
      <c r="BG164" s="13" t="str">
        <f t="shared" si="90"/>
        <v/>
      </c>
      <c r="BH164" s="13">
        <f t="shared" si="90"/>
        <v>35.602708965791649</v>
      </c>
      <c r="BI164" s="13">
        <f t="shared" si="90"/>
        <v>5.6886874291798506</v>
      </c>
      <c r="BJ164" s="13">
        <f t="shared" si="90"/>
        <v>2.8484009286954715</v>
      </c>
      <c r="BK164" s="13">
        <f t="shared" si="90"/>
        <v>1.3259621972477653</v>
      </c>
      <c r="BL164" s="13">
        <f t="shared" si="90"/>
        <v>0</v>
      </c>
      <c r="BM164" s="13">
        <f t="shared" si="90"/>
        <v>0.72198230875566427</v>
      </c>
      <c r="BN164" s="13">
        <f t="shared" si="90"/>
        <v>0</v>
      </c>
      <c r="BO164" s="13">
        <f t="shared" si="90"/>
        <v>4.4985417764682678</v>
      </c>
      <c r="BP164" s="13" t="str">
        <f t="shared" si="90"/>
        <v/>
      </c>
      <c r="BQ164" s="13" t="str">
        <f t="shared" si="90"/>
        <v/>
      </c>
      <c r="BR164" s="13" t="str">
        <f t="shared" si="90"/>
        <v/>
      </c>
      <c r="BS164" s="13" t="str">
        <f t="shared" si="90"/>
        <v/>
      </c>
      <c r="BT164" s="13" t="str">
        <f t="shared" si="90"/>
        <v/>
      </c>
      <c r="BU164" s="13" t="str">
        <f t="shared" si="90"/>
        <v/>
      </c>
      <c r="BW164" s="323" t="str">
        <f t="shared" si="75"/>
        <v>2006 q3</v>
      </c>
      <c r="BX164" s="13">
        <f t="shared" si="91"/>
        <v>4.5257263959702199</v>
      </c>
      <c r="BY164" s="13">
        <f t="shared" si="91"/>
        <v>3.1711896229107417</v>
      </c>
      <c r="BZ164" s="13">
        <f t="shared" si="91"/>
        <v>2.7446619836380304</v>
      </c>
      <c r="CA164" s="13">
        <f t="shared" si="91"/>
        <v>2.5440136410900926</v>
      </c>
      <c r="CB164" s="13">
        <f t="shared" si="91"/>
        <v>3.8488757445777289</v>
      </c>
      <c r="CC164" s="13">
        <f t="shared" si="91"/>
        <v>3.9250276700444786</v>
      </c>
      <c r="CD164" s="13">
        <f t="shared" si="91"/>
        <v>1.0477786203842099</v>
      </c>
      <c r="CE164" s="13">
        <f t="shared" si="91"/>
        <v>3.9482911436228285</v>
      </c>
      <c r="CF164" s="13">
        <f t="shared" si="91"/>
        <v>3.8835827846730897</v>
      </c>
      <c r="CG164" s="13" t="str">
        <f t="shared" si="91"/>
        <v/>
      </c>
      <c r="CH164" s="13">
        <f t="shared" si="91"/>
        <v>9.6279684316154412</v>
      </c>
      <c r="CI164" s="13">
        <f t="shared" si="91"/>
        <v>2.3049287757873183</v>
      </c>
      <c r="CJ164" s="13">
        <f t="shared" si="91"/>
        <v>15.963246254972363</v>
      </c>
      <c r="CK164" s="13">
        <f t="shared" si="91"/>
        <v>-0.2094316493571502</v>
      </c>
      <c r="CL164" s="13">
        <f t="shared" si="91"/>
        <v>9.9865368566920409E-2</v>
      </c>
      <c r="CM164" s="13">
        <f t="shared" si="91"/>
        <v>-1.0490033997402892</v>
      </c>
      <c r="CN164" s="13">
        <f t="shared" si="91"/>
        <v>7.3036988656259627</v>
      </c>
      <c r="CO164" s="13">
        <f t="shared" si="91"/>
        <v>7.3036988656259627</v>
      </c>
      <c r="CP164" s="13" t="str">
        <f t="shared" si="91"/>
        <v/>
      </c>
      <c r="CQ164" s="13">
        <f t="shared" si="91"/>
        <v>16.298667730729832</v>
      </c>
      <c r="CR164" s="13">
        <f t="shared" si="91"/>
        <v>16.298667730729832</v>
      </c>
      <c r="CS164" s="13" t="str">
        <f t="shared" si="91"/>
        <v/>
      </c>
      <c r="CT164" s="13" t="str">
        <f t="shared" si="91"/>
        <v/>
      </c>
      <c r="CU164" s="13">
        <f t="shared" si="91"/>
        <v>9.2122775536858761</v>
      </c>
      <c r="CV164" s="13">
        <f t="shared" si="91"/>
        <v>2.3473953061067476</v>
      </c>
      <c r="CW164" s="13">
        <f t="shared" si="91"/>
        <v>1.9697836077609665</v>
      </c>
      <c r="CX164" s="13" t="str">
        <f t="shared" si="91"/>
        <v/>
      </c>
      <c r="CY164" s="13">
        <f t="shared" si="91"/>
        <v>-2.0444461582279083</v>
      </c>
      <c r="CZ164" s="13">
        <f t="shared" si="91"/>
        <v>13.632210185779513</v>
      </c>
      <c r="DA164" s="13">
        <f t="shared" si="91"/>
        <v>1.5612050870707384</v>
      </c>
      <c r="DB164" s="13">
        <f t="shared" si="91"/>
        <v>1.644786798121034</v>
      </c>
      <c r="DC164" s="13">
        <f t="shared" si="91"/>
        <v>-1.6554733056059034</v>
      </c>
      <c r="DD164" s="13">
        <f t="shared" si="91"/>
        <v>3.6154547227998046</v>
      </c>
      <c r="DE164" s="13">
        <f t="shared" si="91"/>
        <v>0.30878678434089757</v>
      </c>
      <c r="DF164" s="13">
        <f t="shared" si="91"/>
        <v>4.4392822966884848</v>
      </c>
    </row>
    <row r="165" spans="1:110" hidden="1" outlineLevel="1" x14ac:dyDescent="0.2">
      <c r="A165" s="323" t="str">
        <f t="shared" si="73"/>
        <v>2006 Q4</v>
      </c>
      <c r="B165" s="13">
        <f t="shared" si="79"/>
        <v>4.8652047237825347</v>
      </c>
      <c r="C165" s="13">
        <f t="shared" si="87"/>
        <v>4.0465122531323061</v>
      </c>
      <c r="D165" s="13">
        <f t="shared" si="87"/>
        <v>4.0909802719310662</v>
      </c>
      <c r="E165" s="13">
        <f t="shared" si="87"/>
        <v>3.303693660405882</v>
      </c>
      <c r="F165" s="13">
        <f t="shared" si="87"/>
        <v>4.7051625284748821</v>
      </c>
      <c r="G165" s="13">
        <f t="shared" si="87"/>
        <v>6.6408948740067419</v>
      </c>
      <c r="H165" s="13">
        <f t="shared" si="87"/>
        <v>0.28532514814818555</v>
      </c>
      <c r="I165" s="13">
        <f t="shared" si="87"/>
        <v>3.1605337460383964</v>
      </c>
      <c r="J165" s="13">
        <f t="shared" si="87"/>
        <v>4.6134439961806217</v>
      </c>
      <c r="K165" s="13">
        <f t="shared" si="87"/>
        <v>6.5023137575499712</v>
      </c>
      <c r="L165" s="13">
        <f t="shared" si="87"/>
        <v>7.4023554190900676</v>
      </c>
      <c r="M165" s="13">
        <f t="shared" si="87"/>
        <v>0.31397846049190381</v>
      </c>
      <c r="N165" s="13">
        <f t="shared" si="87"/>
        <v>13.800834460705858</v>
      </c>
      <c r="O165" s="13">
        <f t="shared" si="87"/>
        <v>0.98543038512513004</v>
      </c>
      <c r="P165" s="13">
        <f t="shared" si="87"/>
        <v>1.054158886311507</v>
      </c>
      <c r="Q165" s="13">
        <f t="shared" si="87"/>
        <v>0.78654434018154973</v>
      </c>
      <c r="R165" s="13">
        <f t="shared" si="87"/>
        <v>3.949073886495813</v>
      </c>
      <c r="S165" s="13">
        <f t="shared" si="87"/>
        <v>5.7921040244000022</v>
      </c>
      <c r="T165" s="13">
        <f t="shared" si="87"/>
        <v>0</v>
      </c>
      <c r="U165" s="13">
        <f t="shared" si="87"/>
        <v>17.021953645775213</v>
      </c>
      <c r="V165" s="13">
        <f t="shared" si="87"/>
        <v>11.042019881787702</v>
      </c>
      <c r="W165" s="13">
        <f t="shared" si="87"/>
        <v>24.822674609783533</v>
      </c>
      <c r="X165" s="13">
        <f t="shared" si="87"/>
        <v>5.6886874291798506</v>
      </c>
      <c r="Y165" s="13">
        <f t="shared" si="87"/>
        <v>4.2837100368757541</v>
      </c>
      <c r="Z165" s="13">
        <f t="shared" si="87"/>
        <v>1.5965199108923578</v>
      </c>
      <c r="AA165" s="13">
        <f t="shared" si="87"/>
        <v>0.73135924153011622</v>
      </c>
      <c r="AB165" s="13">
        <f t="shared" si="87"/>
        <v>1.827156934864127</v>
      </c>
      <c r="AC165" s="13">
        <f t="shared" si="87"/>
        <v>-1.4376022340862216</v>
      </c>
      <c r="AD165" s="13">
        <f t="shared" si="87"/>
        <v>6.8768610171996647</v>
      </c>
      <c r="AE165" s="13">
        <f t="shared" si="87"/>
        <v>1.6578683848134546</v>
      </c>
      <c r="AF165" s="13">
        <f t="shared" si="87"/>
        <v>1.3555021532625222</v>
      </c>
      <c r="AG165" s="13">
        <f t="shared" si="87"/>
        <v>-1.0071947426987138</v>
      </c>
      <c r="AH165" s="13">
        <f t="shared" si="87"/>
        <v>3.6414610317952567</v>
      </c>
      <c r="AI165" s="13">
        <f t="shared" si="87"/>
        <v>1.1734714320734252</v>
      </c>
      <c r="AJ165" s="13">
        <f t="shared" si="87"/>
        <v>5.0513384588148025</v>
      </c>
      <c r="AL165" s="323" t="str">
        <f t="shared" si="74"/>
        <v>2006 Q4</v>
      </c>
      <c r="AM165" s="13">
        <f t="shared" si="90"/>
        <v>5.5296625785441256</v>
      </c>
      <c r="AN165" s="13">
        <f t="shared" si="90"/>
        <v>2.0739338765585646</v>
      </c>
      <c r="AO165" s="13">
        <f t="shared" si="90"/>
        <v>-0.38654821669160677</v>
      </c>
      <c r="AP165" s="13" t="str">
        <f t="shared" si="90"/>
        <v/>
      </c>
      <c r="AQ165" s="13">
        <f t="shared" si="90"/>
        <v>3.4196485139352584</v>
      </c>
      <c r="AR165" s="13">
        <f t="shared" si="90"/>
        <v>1.2596169644678135</v>
      </c>
      <c r="AS165" s="13" t="str">
        <f t="shared" si="90"/>
        <v/>
      </c>
      <c r="AT165" s="13" t="str">
        <f t="shared" si="90"/>
        <v/>
      </c>
      <c r="AU165" s="13" t="str">
        <f t="shared" si="90"/>
        <v/>
      </c>
      <c r="AV165" s="13">
        <f t="shared" si="90"/>
        <v>6.5023137575499712</v>
      </c>
      <c r="AW165" s="13">
        <f t="shared" si="90"/>
        <v>-6.1335206560696687</v>
      </c>
      <c r="AX165" s="13">
        <f t="shared" si="90"/>
        <v>0</v>
      </c>
      <c r="AY165" s="13">
        <f t="shared" si="90"/>
        <v>-10.063784239116291</v>
      </c>
      <c r="AZ165" s="13">
        <f t="shared" si="90"/>
        <v>0</v>
      </c>
      <c r="BA165" s="13" t="str">
        <f t="shared" si="90"/>
        <v/>
      </c>
      <c r="BB165" s="13">
        <f t="shared" si="90"/>
        <v>0</v>
      </c>
      <c r="BC165" s="13">
        <f t="shared" si="90"/>
        <v>0</v>
      </c>
      <c r="BD165" s="13">
        <f t="shared" si="90"/>
        <v>0</v>
      </c>
      <c r="BE165" s="13">
        <f t="shared" si="90"/>
        <v>0</v>
      </c>
      <c r="BF165" s="13">
        <f t="shared" si="90"/>
        <v>21.175484587988748</v>
      </c>
      <c r="BG165" s="13" t="str">
        <f t="shared" si="90"/>
        <v/>
      </c>
      <c r="BH165" s="13">
        <f t="shared" si="90"/>
        <v>24.822674609783512</v>
      </c>
      <c r="BI165" s="13">
        <f t="shared" si="90"/>
        <v>5.6886874291798506</v>
      </c>
      <c r="BJ165" s="13">
        <f t="shared" si="90"/>
        <v>2.8728991472808829</v>
      </c>
      <c r="BK165" s="13">
        <f t="shared" si="90"/>
        <v>1.3259621972477653</v>
      </c>
      <c r="BL165" s="13">
        <f t="shared" si="90"/>
        <v>0</v>
      </c>
      <c r="BM165" s="13">
        <f t="shared" si="90"/>
        <v>1.8271569348641048</v>
      </c>
      <c r="BN165" s="13">
        <f t="shared" si="90"/>
        <v>0</v>
      </c>
      <c r="BO165" s="13">
        <f t="shared" si="90"/>
        <v>4.2649586759565095</v>
      </c>
      <c r="BP165" s="13" t="str">
        <f t="shared" si="90"/>
        <v/>
      </c>
      <c r="BQ165" s="13" t="str">
        <f t="shared" si="90"/>
        <v/>
      </c>
      <c r="BR165" s="13" t="str">
        <f t="shared" si="90"/>
        <v/>
      </c>
      <c r="BS165" s="13" t="str">
        <f t="shared" si="90"/>
        <v/>
      </c>
      <c r="BT165" s="13" t="str">
        <f t="shared" si="90"/>
        <v/>
      </c>
      <c r="BU165" s="13" t="str">
        <f t="shared" si="90"/>
        <v/>
      </c>
      <c r="BW165" s="323" t="str">
        <f t="shared" si="75"/>
        <v>2006 q4</v>
      </c>
      <c r="BX165" s="13">
        <f t="shared" si="91"/>
        <v>4.6225376334317003</v>
      </c>
      <c r="BY165" s="13">
        <f t="shared" si="91"/>
        <v>4.5025654181224173</v>
      </c>
      <c r="BZ165" s="13">
        <f t="shared" si="91"/>
        <v>6.3660570144534967</v>
      </c>
      <c r="CA165" s="13">
        <f t="shared" si="91"/>
        <v>3.3036936604059042</v>
      </c>
      <c r="CB165" s="13">
        <f t="shared" si="91"/>
        <v>5.1612860750452016</v>
      </c>
      <c r="CC165" s="13">
        <f t="shared" si="91"/>
        <v>10.351701598769214</v>
      </c>
      <c r="CD165" s="13">
        <f t="shared" si="91"/>
        <v>0.28532514814816334</v>
      </c>
      <c r="CE165" s="13">
        <f t="shared" si="91"/>
        <v>3.1605337460383964</v>
      </c>
      <c r="CF165" s="13">
        <f t="shared" si="91"/>
        <v>4.6134439961806217</v>
      </c>
      <c r="CG165" s="13" t="str">
        <f t="shared" si="91"/>
        <v/>
      </c>
      <c r="CH165" s="13">
        <f t="shared" si="91"/>
        <v>8.6399701677207332</v>
      </c>
      <c r="CI165" s="13">
        <f t="shared" si="91"/>
        <v>0.35155900825523112</v>
      </c>
      <c r="CJ165" s="13">
        <f t="shared" si="91"/>
        <v>15.963246254972363</v>
      </c>
      <c r="CK165" s="13">
        <f t="shared" si="91"/>
        <v>1.0249753521616389</v>
      </c>
      <c r="CL165" s="13">
        <f t="shared" si="91"/>
        <v>1.054158886311507</v>
      </c>
      <c r="CM165" s="13">
        <f t="shared" si="91"/>
        <v>0.90129852492368823</v>
      </c>
      <c r="CN165" s="13">
        <f t="shared" si="91"/>
        <v>8.9573788395590714</v>
      </c>
      <c r="CO165" s="13">
        <f t="shared" si="91"/>
        <v>8.9573788395590714</v>
      </c>
      <c r="CP165" s="13" t="str">
        <f t="shared" si="91"/>
        <v/>
      </c>
      <c r="CQ165" s="13">
        <f t="shared" si="91"/>
        <v>11.042019881787702</v>
      </c>
      <c r="CR165" s="13">
        <f t="shared" si="91"/>
        <v>11.042019881787702</v>
      </c>
      <c r="CS165" s="13" t="str">
        <f t="shared" si="91"/>
        <v/>
      </c>
      <c r="CT165" s="13" t="str">
        <f t="shared" si="91"/>
        <v/>
      </c>
      <c r="CU165" s="13">
        <f t="shared" si="91"/>
        <v>5.9383421801789016</v>
      </c>
      <c r="CV165" s="13">
        <f t="shared" si="91"/>
        <v>1.4233595483833072</v>
      </c>
      <c r="CW165" s="13">
        <f t="shared" si="91"/>
        <v>3.8414278796046641</v>
      </c>
      <c r="CX165" s="13" t="str">
        <f t="shared" si="91"/>
        <v/>
      </c>
      <c r="CY165" s="13">
        <f t="shared" si="91"/>
        <v>-3.3471377021278337</v>
      </c>
      <c r="CZ165" s="13">
        <f t="shared" si="91"/>
        <v>8.9247550819678167</v>
      </c>
      <c r="DA165" s="13">
        <f t="shared" si="91"/>
        <v>1.6578683848134546</v>
      </c>
      <c r="DB165" s="13">
        <f t="shared" si="91"/>
        <v>1.3555021532625222</v>
      </c>
      <c r="DC165" s="13">
        <f t="shared" si="91"/>
        <v>-1.0071947426987138</v>
      </c>
      <c r="DD165" s="13">
        <f t="shared" si="91"/>
        <v>3.6414610317952567</v>
      </c>
      <c r="DE165" s="13">
        <f t="shared" si="91"/>
        <v>1.1734714320734252</v>
      </c>
      <c r="DF165" s="13">
        <f t="shared" si="91"/>
        <v>5.0513384588147803</v>
      </c>
    </row>
    <row r="166" spans="1:110" hidden="1" outlineLevel="1" x14ac:dyDescent="0.2">
      <c r="A166" s="323" t="str">
        <f t="shared" si="73"/>
        <v>2007 Q1</v>
      </c>
      <c r="B166" s="13">
        <f t="shared" si="79"/>
        <v>4.274108228854745</v>
      </c>
      <c r="C166" s="13">
        <f t="shared" si="87"/>
        <v>2.1256857606685164</v>
      </c>
      <c r="D166" s="13">
        <f t="shared" si="87"/>
        <v>1.3102275861257784</v>
      </c>
      <c r="E166" s="13">
        <f t="shared" si="87"/>
        <v>2.5573287974011372</v>
      </c>
      <c r="F166" s="13">
        <f t="shared" si="87"/>
        <v>1.1487916213991145</v>
      </c>
      <c r="G166" s="13">
        <f t="shared" si="87"/>
        <v>5.7360974188687353</v>
      </c>
      <c r="H166" s="13">
        <f t="shared" si="87"/>
        <v>1.5480337240960873</v>
      </c>
      <c r="I166" s="13">
        <f t="shared" si="87"/>
        <v>4.2560342508126014</v>
      </c>
      <c r="J166" s="13">
        <f t="shared" si="87"/>
        <v>2.4646786721029157</v>
      </c>
      <c r="K166" s="13">
        <f t="shared" si="87"/>
        <v>4.6795376115854159</v>
      </c>
      <c r="L166" s="13">
        <f t="shared" si="87"/>
        <v>5.7077025956165928</v>
      </c>
      <c r="M166" s="13">
        <f t="shared" si="87"/>
        <v>1.6324862151911868</v>
      </c>
      <c r="N166" s="13">
        <f t="shared" si="87"/>
        <v>9.1759757914095843</v>
      </c>
      <c r="O166" s="13">
        <f t="shared" si="87"/>
        <v>0.44004720313630674</v>
      </c>
      <c r="P166" s="13">
        <f t="shared" si="87"/>
        <v>0.47223395280899805</v>
      </c>
      <c r="Q166" s="13">
        <f t="shared" si="87"/>
        <v>0.31333369773449693</v>
      </c>
      <c r="R166" s="13">
        <f t="shared" si="87"/>
        <v>2.3795895808037537</v>
      </c>
      <c r="S166" s="13">
        <f t="shared" si="87"/>
        <v>3.4800288491988463</v>
      </c>
      <c r="T166" s="13">
        <f t="shared" si="87"/>
        <v>0</v>
      </c>
      <c r="U166" s="13">
        <f t="shared" si="87"/>
        <v>23.932597008311319</v>
      </c>
      <c r="V166" s="13">
        <f t="shared" si="87"/>
        <v>12.903891813904123</v>
      </c>
      <c r="W166" s="13">
        <f t="shared" si="87"/>
        <v>33.525932834049499</v>
      </c>
      <c r="X166" s="13">
        <f t="shared" si="87"/>
        <v>5.6886874291798506</v>
      </c>
      <c r="Y166" s="13">
        <f t="shared" si="87"/>
        <v>3.1082467663219537</v>
      </c>
      <c r="Z166" s="13">
        <f t="shared" si="87"/>
        <v>1.7791321781648994</v>
      </c>
      <c r="AA166" s="13">
        <f t="shared" si="87"/>
        <v>1.0785122009755455</v>
      </c>
      <c r="AB166" s="13">
        <f t="shared" si="87"/>
        <v>2.2188517215473214</v>
      </c>
      <c r="AC166" s="13">
        <f t="shared" ref="C166:AJ174" si="92">IF(AC43&gt;0,(AC47/AC43-1)*100,"")</f>
        <v>-1.5427070927153341</v>
      </c>
      <c r="AD166" s="13">
        <f t="shared" si="92"/>
        <v>4.8125609180107221</v>
      </c>
      <c r="AE166" s="13">
        <f t="shared" si="92"/>
        <v>1.6003940827058249</v>
      </c>
      <c r="AF166" s="13">
        <f t="shared" si="92"/>
        <v>1.2293489919737999</v>
      </c>
      <c r="AG166" s="13">
        <f t="shared" si="92"/>
        <v>-0.30416596430485887</v>
      </c>
      <c r="AH166" s="13">
        <f t="shared" si="92"/>
        <v>5.3843420679044129</v>
      </c>
      <c r="AI166" s="13">
        <f t="shared" si="92"/>
        <v>1.0594537467894405</v>
      </c>
      <c r="AJ166" s="13">
        <f t="shared" si="92"/>
        <v>5.3240615039102934</v>
      </c>
      <c r="AL166" s="323" t="str">
        <f t="shared" si="74"/>
        <v>2007 Q1</v>
      </c>
      <c r="AM166" s="13">
        <f t="shared" si="90"/>
        <v>6.2443685014788919</v>
      </c>
      <c r="AN166" s="13">
        <f t="shared" si="90"/>
        <v>2.0130607712970372</v>
      </c>
      <c r="AO166" s="13">
        <f t="shared" si="90"/>
        <v>-0.35302357437478893</v>
      </c>
      <c r="AP166" s="13" t="str">
        <f t="shared" si="90"/>
        <v/>
      </c>
      <c r="AQ166" s="13">
        <f t="shared" si="90"/>
        <v>4.112163335029595</v>
      </c>
      <c r="AR166" s="13">
        <f t="shared" si="90"/>
        <v>0.17512707897806568</v>
      </c>
      <c r="AS166" s="13" t="str">
        <f t="shared" si="90"/>
        <v/>
      </c>
      <c r="AT166" s="13" t="str">
        <f t="shared" si="90"/>
        <v/>
      </c>
      <c r="AU166" s="13" t="str">
        <f t="shared" si="90"/>
        <v/>
      </c>
      <c r="AV166" s="13">
        <f t="shared" si="90"/>
        <v>4.6795376115854159</v>
      </c>
      <c r="AW166" s="13">
        <f t="shared" si="90"/>
        <v>-12.084847690576151</v>
      </c>
      <c r="AX166" s="13">
        <f t="shared" si="90"/>
        <v>0</v>
      </c>
      <c r="AY166" s="13">
        <f t="shared" si="90"/>
        <v>-37.918276790703345</v>
      </c>
      <c r="AZ166" s="13">
        <f t="shared" si="90"/>
        <v>0</v>
      </c>
      <c r="BA166" s="13" t="str">
        <f t="shared" si="90"/>
        <v/>
      </c>
      <c r="BB166" s="13">
        <f t="shared" si="90"/>
        <v>0</v>
      </c>
      <c r="BC166" s="13">
        <f t="shared" si="90"/>
        <v>0</v>
      </c>
      <c r="BD166" s="13">
        <f t="shared" si="90"/>
        <v>0</v>
      </c>
      <c r="BE166" s="13">
        <f t="shared" si="90"/>
        <v>0</v>
      </c>
      <c r="BF166" s="13">
        <f t="shared" si="90"/>
        <v>29.349643736224774</v>
      </c>
      <c r="BG166" s="13" t="str">
        <f t="shared" si="90"/>
        <v/>
      </c>
      <c r="BH166" s="13">
        <f t="shared" si="90"/>
        <v>33.525932834049478</v>
      </c>
      <c r="BI166" s="13">
        <f t="shared" si="90"/>
        <v>5.6886874291798506</v>
      </c>
      <c r="BJ166" s="13">
        <f t="shared" si="90"/>
        <v>6.3951272048767827E-2</v>
      </c>
      <c r="BK166" s="13">
        <f t="shared" si="90"/>
        <v>0.20183261847364076</v>
      </c>
      <c r="BL166" s="13">
        <f t="shared" si="90"/>
        <v>0</v>
      </c>
      <c r="BM166" s="13">
        <f t="shared" si="90"/>
        <v>2.2188517215472991</v>
      </c>
      <c r="BN166" s="13">
        <f t="shared" si="90"/>
        <v>0</v>
      </c>
      <c r="BO166" s="13">
        <f t="shared" si="90"/>
        <v>-0.42531736161819378</v>
      </c>
      <c r="BP166" s="13" t="str">
        <f t="shared" si="90"/>
        <v/>
      </c>
      <c r="BQ166" s="13" t="str">
        <f t="shared" si="90"/>
        <v/>
      </c>
      <c r="BR166" s="13" t="str">
        <f t="shared" si="90"/>
        <v/>
      </c>
      <c r="BS166" s="13" t="str">
        <f t="shared" si="90"/>
        <v/>
      </c>
      <c r="BT166" s="13" t="str">
        <f t="shared" si="90"/>
        <v/>
      </c>
      <c r="BU166" s="13" t="str">
        <f t="shared" si="90"/>
        <v/>
      </c>
      <c r="BW166" s="323" t="str">
        <f t="shared" si="75"/>
        <v>2007 q1</v>
      </c>
      <c r="BX166" s="13">
        <f t="shared" si="91"/>
        <v>3.5185230251647992</v>
      </c>
      <c r="BY166" s="13">
        <f t="shared" si="91"/>
        <v>2.1655713824350276</v>
      </c>
      <c r="BZ166" s="13">
        <f t="shared" si="91"/>
        <v>2.1212959843710077</v>
      </c>
      <c r="CA166" s="13">
        <f t="shared" si="91"/>
        <v>2.557328797401115</v>
      </c>
      <c r="CB166" s="13">
        <f t="shared" si="91"/>
        <v>-0.95697351643840856</v>
      </c>
      <c r="CC166" s="13">
        <f t="shared" si="91"/>
        <v>9.5260239160945837</v>
      </c>
      <c r="CD166" s="13">
        <f t="shared" si="91"/>
        <v>1.5480337240960651</v>
      </c>
      <c r="CE166" s="13">
        <f t="shared" si="91"/>
        <v>4.2560342508125792</v>
      </c>
      <c r="CF166" s="13">
        <f t="shared" si="91"/>
        <v>2.4646786721029157</v>
      </c>
      <c r="CG166" s="13" t="str">
        <f t="shared" si="91"/>
        <v/>
      </c>
      <c r="CH166" s="13">
        <f t="shared" si="91"/>
        <v>7.261449693699884</v>
      </c>
      <c r="CI166" s="13">
        <f t="shared" si="91"/>
        <v>1.8306067755264888</v>
      </c>
      <c r="CJ166" s="13">
        <f t="shared" si="91"/>
        <v>11.863373985727677</v>
      </c>
      <c r="CK166" s="13">
        <f t="shared" si="91"/>
        <v>0.45697069642742782</v>
      </c>
      <c r="CL166" s="13">
        <f t="shared" si="91"/>
        <v>0.47223395280899805</v>
      </c>
      <c r="CM166" s="13">
        <f t="shared" si="91"/>
        <v>0.3596525150926011</v>
      </c>
      <c r="CN166" s="13">
        <f t="shared" si="91"/>
        <v>5.2966579182292195</v>
      </c>
      <c r="CO166" s="13">
        <f t="shared" si="91"/>
        <v>5.2966579182292195</v>
      </c>
      <c r="CP166" s="13" t="str">
        <f t="shared" si="91"/>
        <v/>
      </c>
      <c r="CQ166" s="13">
        <f t="shared" si="91"/>
        <v>12.903891813904123</v>
      </c>
      <c r="CR166" s="13">
        <f t="shared" si="91"/>
        <v>12.903891813904123</v>
      </c>
      <c r="CS166" s="13" t="str">
        <f t="shared" si="91"/>
        <v/>
      </c>
      <c r="CT166" s="13" t="str">
        <f t="shared" si="91"/>
        <v/>
      </c>
      <c r="CU166" s="13">
        <f t="shared" si="91"/>
        <v>6.9174733812446432</v>
      </c>
      <c r="CV166" s="13">
        <f t="shared" si="91"/>
        <v>3.1913647005534118</v>
      </c>
      <c r="CW166" s="13">
        <f t="shared" si="91"/>
        <v>5.6788373084450727</v>
      </c>
      <c r="CX166" s="13" t="str">
        <f t="shared" si="91"/>
        <v/>
      </c>
      <c r="CY166" s="13">
        <f t="shared" si="91"/>
        <v>-3.6676599341328608</v>
      </c>
      <c r="CZ166" s="13">
        <f t="shared" si="91"/>
        <v>9.8745603578633592</v>
      </c>
      <c r="DA166" s="13">
        <f t="shared" si="91"/>
        <v>1.6003940827058472</v>
      </c>
      <c r="DB166" s="13">
        <f t="shared" si="91"/>
        <v>1.2293489919737999</v>
      </c>
      <c r="DC166" s="13">
        <f t="shared" si="91"/>
        <v>-0.30416596430485887</v>
      </c>
      <c r="DD166" s="13">
        <f t="shared" si="91"/>
        <v>5.3843420679044574</v>
      </c>
      <c r="DE166" s="13">
        <f t="shared" si="91"/>
        <v>1.0594537467894183</v>
      </c>
      <c r="DF166" s="13">
        <f t="shared" si="91"/>
        <v>5.3240615039102934</v>
      </c>
    </row>
    <row r="167" spans="1:110" hidden="1" outlineLevel="1" x14ac:dyDescent="0.2">
      <c r="A167" s="323" t="str">
        <f t="shared" si="73"/>
        <v>2007 Q2</v>
      </c>
      <c r="B167" s="13">
        <f t="shared" si="79"/>
        <v>3.1162136493449788</v>
      </c>
      <c r="C167" s="13">
        <f t="shared" si="92"/>
        <v>1.9559902335310353</v>
      </c>
      <c r="D167" s="13">
        <f t="shared" si="92"/>
        <v>1.2712161310443948</v>
      </c>
      <c r="E167" s="13">
        <f t="shared" si="92"/>
        <v>-1.2502145166080392</v>
      </c>
      <c r="F167" s="13">
        <f t="shared" si="92"/>
        <v>4.4090139483905944</v>
      </c>
      <c r="G167" s="13">
        <f t="shared" si="92"/>
        <v>4.4228916552461639</v>
      </c>
      <c r="H167" s="13">
        <f t="shared" si="92"/>
        <v>1.1192880471484923</v>
      </c>
      <c r="I167" s="13">
        <f t="shared" si="92"/>
        <v>2.2011995447166255</v>
      </c>
      <c r="J167" s="13">
        <f t="shared" si="92"/>
        <v>3.5467107286346167</v>
      </c>
      <c r="K167" s="13">
        <f t="shared" si="92"/>
        <v>3.3802499918142548</v>
      </c>
      <c r="L167" s="13">
        <f t="shared" si="92"/>
        <v>4.1946729555900619</v>
      </c>
      <c r="M167" s="13">
        <f t="shared" si="92"/>
        <v>1.8655996909367589</v>
      </c>
      <c r="N167" s="13">
        <f t="shared" si="92"/>
        <v>5.9007405379327027</v>
      </c>
      <c r="O167" s="13">
        <f t="shared" si="92"/>
        <v>1.0409424782300114</v>
      </c>
      <c r="P167" s="13">
        <f t="shared" si="92"/>
        <v>0.87593837464350344</v>
      </c>
      <c r="Q167" s="13">
        <f t="shared" si="92"/>
        <v>1.4017916830109334</v>
      </c>
      <c r="R167" s="13">
        <f t="shared" si="92"/>
        <v>1.9269213403031227</v>
      </c>
      <c r="S167" s="13">
        <f t="shared" si="92"/>
        <v>2.8233964473020956</v>
      </c>
      <c r="T167" s="13">
        <f t="shared" si="92"/>
        <v>0</v>
      </c>
      <c r="U167" s="13">
        <f t="shared" si="92"/>
        <v>15.944127353671789</v>
      </c>
      <c r="V167" s="13">
        <f t="shared" si="92"/>
        <v>9.5844454821661031</v>
      </c>
      <c r="W167" s="13">
        <f t="shared" si="92"/>
        <v>19.525031838620045</v>
      </c>
      <c r="X167" s="13">
        <f t="shared" si="92"/>
        <v>0</v>
      </c>
      <c r="Y167" s="13">
        <f t="shared" si="92"/>
        <v>1.8756066937905658</v>
      </c>
      <c r="Z167" s="13">
        <f t="shared" si="92"/>
        <v>-0.12865346088720697</v>
      </c>
      <c r="AA167" s="13">
        <f t="shared" si="92"/>
        <v>1.0294845265035768</v>
      </c>
      <c r="AB167" s="13">
        <f t="shared" si="92"/>
        <v>2.2188517215473214</v>
      </c>
      <c r="AC167" s="13">
        <f t="shared" si="92"/>
        <v>-1.5088791832295945</v>
      </c>
      <c r="AD167" s="13">
        <f t="shared" si="92"/>
        <v>3.0859553038304677</v>
      </c>
      <c r="AE167" s="13">
        <f t="shared" si="92"/>
        <v>2.5617336523953149E-2</v>
      </c>
      <c r="AF167" s="13">
        <f t="shared" si="92"/>
        <v>-0.57924798214139539</v>
      </c>
      <c r="AG167" s="13">
        <f t="shared" si="92"/>
        <v>1.3625138689213223</v>
      </c>
      <c r="AH167" s="13">
        <f t="shared" si="92"/>
        <v>-0.87446858658534188</v>
      </c>
      <c r="AI167" s="13">
        <f t="shared" si="92"/>
        <v>1.2727415046136725</v>
      </c>
      <c r="AJ167" s="13">
        <f t="shared" si="92"/>
        <v>0.61190530395083265</v>
      </c>
      <c r="AL167" s="323" t="str">
        <f t="shared" si="74"/>
        <v>2007 Q2</v>
      </c>
      <c r="AM167" s="13">
        <f t="shared" si="90"/>
        <v>5.6718964184264697</v>
      </c>
      <c r="AN167" s="13">
        <f t="shared" si="90"/>
        <v>5.1344809179236117</v>
      </c>
      <c r="AO167" s="13">
        <f t="shared" si="90"/>
        <v>3.2246858681766133</v>
      </c>
      <c r="AP167" s="13" t="str">
        <f t="shared" si="90"/>
        <v/>
      </c>
      <c r="AQ167" s="13">
        <f t="shared" si="90"/>
        <v>7.7345628623998408</v>
      </c>
      <c r="AR167" s="13">
        <f t="shared" si="90"/>
        <v>0.43591668076601309</v>
      </c>
      <c r="AS167" s="13" t="str">
        <f t="shared" si="90"/>
        <v/>
      </c>
      <c r="AT167" s="13" t="str">
        <f t="shared" si="90"/>
        <v/>
      </c>
      <c r="AU167" s="13" t="str">
        <f t="shared" si="90"/>
        <v/>
      </c>
      <c r="AV167" s="13">
        <f t="shared" si="90"/>
        <v>3.3802499918142548</v>
      </c>
      <c r="AW167" s="13">
        <f t="shared" si="90"/>
        <v>-17.415544823328744</v>
      </c>
      <c r="AX167" s="13">
        <f t="shared" si="90"/>
        <v>0</v>
      </c>
      <c r="AY167" s="13">
        <f t="shared" si="90"/>
        <v>-42.780506922294279</v>
      </c>
      <c r="AZ167" s="13">
        <f t="shared" si="90"/>
        <v>0</v>
      </c>
      <c r="BA167" s="13" t="str">
        <f t="shared" si="90"/>
        <v/>
      </c>
      <c r="BB167" s="13">
        <f t="shared" si="90"/>
        <v>0</v>
      </c>
      <c r="BC167" s="13">
        <f t="shared" si="90"/>
        <v>0</v>
      </c>
      <c r="BD167" s="13">
        <f t="shared" si="90"/>
        <v>0</v>
      </c>
      <c r="BE167" s="13">
        <f t="shared" si="90"/>
        <v>0</v>
      </c>
      <c r="BF167" s="13">
        <f t="shared" si="90"/>
        <v>17.646619616448135</v>
      </c>
      <c r="BG167" s="13" t="str">
        <f t="shared" si="90"/>
        <v/>
      </c>
      <c r="BH167" s="13">
        <f t="shared" si="90"/>
        <v>19.525031838620045</v>
      </c>
      <c r="BI167" s="13">
        <f t="shared" si="90"/>
        <v>0</v>
      </c>
      <c r="BJ167" s="13">
        <f t="shared" si="90"/>
        <v>2.5303637412532609E-2</v>
      </c>
      <c r="BK167" s="13">
        <f t="shared" si="90"/>
        <v>0.21312622724489749</v>
      </c>
      <c r="BL167" s="13">
        <f t="shared" si="90"/>
        <v>0</v>
      </c>
      <c r="BM167" s="13">
        <f t="shared" si="90"/>
        <v>2.2188517215472991</v>
      </c>
      <c r="BN167" s="13">
        <f t="shared" si="90"/>
        <v>0</v>
      </c>
      <c r="BO167" s="13">
        <f t="shared" si="90"/>
        <v>-0.6029997088097705</v>
      </c>
      <c r="BP167" s="13" t="str">
        <f t="shared" si="90"/>
        <v/>
      </c>
      <c r="BQ167" s="13" t="str">
        <f t="shared" si="90"/>
        <v/>
      </c>
      <c r="BR167" s="13" t="str">
        <f t="shared" si="90"/>
        <v/>
      </c>
      <c r="BS167" s="13" t="str">
        <f t="shared" si="90"/>
        <v/>
      </c>
      <c r="BT167" s="13" t="str">
        <f t="shared" si="90"/>
        <v/>
      </c>
      <c r="BU167" s="13" t="str">
        <f t="shared" si="90"/>
        <v/>
      </c>
      <c r="BW167" s="323" t="str">
        <f t="shared" si="75"/>
        <v>2007 q2</v>
      </c>
      <c r="BX167" s="13">
        <f t="shared" si="91"/>
        <v>2.0667412302530774</v>
      </c>
      <c r="BY167" s="13">
        <f t="shared" si="91"/>
        <v>1.1300176270224949</v>
      </c>
      <c r="BZ167" s="13">
        <f t="shared" si="91"/>
        <v>0.21620080896698202</v>
      </c>
      <c r="CA167" s="13">
        <f t="shared" si="91"/>
        <v>-1.2502145166080503</v>
      </c>
      <c r="CB167" s="13">
        <f t="shared" si="91"/>
        <v>1.7970147576602535</v>
      </c>
      <c r="CC167" s="13">
        <f t="shared" si="91"/>
        <v>7.1329307553503751</v>
      </c>
      <c r="CD167" s="13">
        <f t="shared" si="91"/>
        <v>1.1192880471484701</v>
      </c>
      <c r="CE167" s="13">
        <f t="shared" si="91"/>
        <v>2.2011995447166477</v>
      </c>
      <c r="CF167" s="13">
        <f t="shared" si="91"/>
        <v>3.5467107286346167</v>
      </c>
      <c r="CG167" s="13" t="str">
        <f t="shared" si="91"/>
        <v/>
      </c>
      <c r="CH167" s="13">
        <f t="shared" si="91"/>
        <v>6.1008304636517074</v>
      </c>
      <c r="CI167" s="13">
        <f t="shared" si="91"/>
        <v>2.0924043126327119</v>
      </c>
      <c r="CJ167" s="13">
        <f t="shared" si="91"/>
        <v>9.4176158622424122</v>
      </c>
      <c r="CK167" s="13">
        <f t="shared" si="91"/>
        <v>1.0823911074552717</v>
      </c>
      <c r="CL167" s="13">
        <f t="shared" si="91"/>
        <v>0.87593837464350344</v>
      </c>
      <c r="CM167" s="13">
        <f t="shared" si="91"/>
        <v>1.604233182632897</v>
      </c>
      <c r="CN167" s="13">
        <f t="shared" si="91"/>
        <v>4.2653823722315298</v>
      </c>
      <c r="CO167" s="13">
        <f t="shared" si="91"/>
        <v>4.2653823722315298</v>
      </c>
      <c r="CP167" s="13" t="str">
        <f t="shared" si="91"/>
        <v/>
      </c>
      <c r="CQ167" s="13">
        <f t="shared" si="91"/>
        <v>9.5844454821661031</v>
      </c>
      <c r="CR167" s="13">
        <f t="shared" si="91"/>
        <v>9.5844454821661031</v>
      </c>
      <c r="CS167" s="13" t="str">
        <f t="shared" si="91"/>
        <v/>
      </c>
      <c r="CT167" s="13" t="str">
        <f t="shared" si="91"/>
        <v/>
      </c>
      <c r="CU167" s="13">
        <f t="shared" si="91"/>
        <v>4.1125556432650923</v>
      </c>
      <c r="CV167" s="13">
        <f t="shared" si="91"/>
        <v>-0.48931121897947127</v>
      </c>
      <c r="CW167" s="13">
        <f t="shared" si="91"/>
        <v>5.4284408608864521</v>
      </c>
      <c r="CX167" s="13" t="str">
        <f t="shared" si="91"/>
        <v/>
      </c>
      <c r="CY167" s="13">
        <f t="shared" si="91"/>
        <v>-3.5967751176116058</v>
      </c>
      <c r="CZ167" s="13">
        <f t="shared" si="91"/>
        <v>6.3619143373917719</v>
      </c>
      <c r="DA167" s="13">
        <f t="shared" si="91"/>
        <v>2.5617336523953149E-2</v>
      </c>
      <c r="DB167" s="13">
        <f t="shared" si="91"/>
        <v>-0.57924798214139539</v>
      </c>
      <c r="DC167" s="13">
        <f t="shared" si="91"/>
        <v>1.3625138689213223</v>
      </c>
      <c r="DD167" s="13">
        <f t="shared" si="91"/>
        <v>-0.87446858658530857</v>
      </c>
      <c r="DE167" s="13">
        <f t="shared" si="91"/>
        <v>1.2727415046136503</v>
      </c>
      <c r="DF167" s="13">
        <f t="shared" si="91"/>
        <v>0.61190530395083265</v>
      </c>
    </row>
    <row r="168" spans="1:110" hidden="1" outlineLevel="1" x14ac:dyDescent="0.2">
      <c r="A168" s="323" t="str">
        <f t="shared" si="73"/>
        <v>2007 Q3</v>
      </c>
      <c r="B168" s="13">
        <f t="shared" si="79"/>
        <v>2.3667316753536838</v>
      </c>
      <c r="C168" s="13">
        <f t="shared" si="92"/>
        <v>1.5408779219157731</v>
      </c>
      <c r="D168" s="13">
        <f t="shared" si="92"/>
        <v>0.51885849528032768</v>
      </c>
      <c r="E168" s="13">
        <f t="shared" si="92"/>
        <v>0.3899723439295899</v>
      </c>
      <c r="F168" s="13">
        <f t="shared" si="92"/>
        <v>3.3660466890671037</v>
      </c>
      <c r="G168" s="13">
        <f t="shared" si="92"/>
        <v>3.4597414750912048</v>
      </c>
      <c r="H168" s="13">
        <f t="shared" si="92"/>
        <v>0.26566963409546673</v>
      </c>
      <c r="I168" s="13">
        <f t="shared" si="92"/>
        <v>2.2273827063959084</v>
      </c>
      <c r="J168" s="13">
        <f t="shared" si="92"/>
        <v>1.7151428707461447</v>
      </c>
      <c r="K168" s="13">
        <f t="shared" si="92"/>
        <v>3.1150525327829248</v>
      </c>
      <c r="L168" s="13">
        <f t="shared" si="92"/>
        <v>-0.62754615920703749</v>
      </c>
      <c r="M168" s="13">
        <f t="shared" si="92"/>
        <v>1.2634576299445532</v>
      </c>
      <c r="N168" s="13">
        <f t="shared" si="92"/>
        <v>-2.2713398329800127</v>
      </c>
      <c r="O168" s="13">
        <f t="shared" si="92"/>
        <v>1.3895704812791232</v>
      </c>
      <c r="P168" s="13">
        <f t="shared" si="92"/>
        <v>1.2689358018714847</v>
      </c>
      <c r="Q168" s="13">
        <f t="shared" si="92"/>
        <v>1.66784617626905</v>
      </c>
      <c r="R168" s="13">
        <f t="shared" si="92"/>
        <v>1.2720462508045705</v>
      </c>
      <c r="S168" s="13">
        <f t="shared" si="92"/>
        <v>1.8482246963184013</v>
      </c>
      <c r="T168" s="13">
        <f t="shared" si="92"/>
        <v>0</v>
      </c>
      <c r="U168" s="13">
        <f t="shared" si="92"/>
        <v>10.344944366023533</v>
      </c>
      <c r="V168" s="13">
        <f t="shared" si="92"/>
        <v>7.8547740454987913</v>
      </c>
      <c r="W168" s="13">
        <f t="shared" si="92"/>
        <v>12.05104547029261</v>
      </c>
      <c r="X168" s="13">
        <f t="shared" si="92"/>
        <v>0</v>
      </c>
      <c r="Y168" s="13">
        <f t="shared" si="92"/>
        <v>2.7955368170501371</v>
      </c>
      <c r="Z168" s="13">
        <f t="shared" si="92"/>
        <v>0.71427646890431795</v>
      </c>
      <c r="AA168" s="13">
        <f t="shared" si="92"/>
        <v>0.80023808325826451</v>
      </c>
      <c r="AB168" s="13">
        <f t="shared" si="92"/>
        <v>1.09725265604943</v>
      </c>
      <c r="AC168" s="13">
        <f t="shared" si="92"/>
        <v>-0.46042613870193039</v>
      </c>
      <c r="AD168" s="13">
        <f t="shared" si="92"/>
        <v>4.2965643248519481</v>
      </c>
      <c r="AE168" s="13">
        <f t="shared" si="92"/>
        <v>0.53070914919828294</v>
      </c>
      <c r="AF168" s="13">
        <f t="shared" si="92"/>
        <v>-0.13455651102394217</v>
      </c>
      <c r="AG168" s="13">
        <f t="shared" si="92"/>
        <v>1.3625138689213223</v>
      </c>
      <c r="AH168" s="13">
        <f t="shared" si="92"/>
        <v>-0.76996590968333445</v>
      </c>
      <c r="AI168" s="13">
        <f t="shared" si="92"/>
        <v>1.7736015364999247</v>
      </c>
      <c r="AJ168" s="13">
        <f t="shared" si="92"/>
        <v>1.7269931191249199</v>
      </c>
      <c r="AL168" s="323" t="str">
        <f t="shared" si="74"/>
        <v>2007 Q3</v>
      </c>
      <c r="AM168" s="13">
        <f t="shared" si="90"/>
        <v>4.1640096454320208</v>
      </c>
      <c r="AN168" s="13">
        <f t="shared" si="90"/>
        <v>4.0359208915419442</v>
      </c>
      <c r="AO168" s="13">
        <f t="shared" si="90"/>
        <v>1.7356874999185923</v>
      </c>
      <c r="AP168" s="13" t="str">
        <f t="shared" si="90"/>
        <v/>
      </c>
      <c r="AQ168" s="13">
        <f t="shared" si="90"/>
        <v>6.6645952959471844</v>
      </c>
      <c r="AR168" s="13">
        <f t="shared" si="90"/>
        <v>-0.42452784443518521</v>
      </c>
      <c r="AS168" s="13" t="str">
        <f t="shared" si="90"/>
        <v/>
      </c>
      <c r="AT168" s="13" t="str">
        <f t="shared" si="90"/>
        <v/>
      </c>
      <c r="AU168" s="13" t="str">
        <f t="shared" si="90"/>
        <v/>
      </c>
      <c r="AV168" s="13">
        <f t="shared" si="90"/>
        <v>3.115052532782947</v>
      </c>
      <c r="AW168" s="13">
        <f t="shared" ref="AW168:BU168" si="93">IF(AW45&gt;0,(AW49/AW45-1)*100,"")</f>
        <v>-15.326255297245128</v>
      </c>
      <c r="AX168" s="13">
        <f t="shared" si="93"/>
        <v>0</v>
      </c>
      <c r="AY168" s="13">
        <f t="shared" si="93"/>
        <v>-39.898559170908221</v>
      </c>
      <c r="AZ168" s="13">
        <f t="shared" si="93"/>
        <v>0</v>
      </c>
      <c r="BA168" s="13" t="str">
        <f t="shared" si="93"/>
        <v/>
      </c>
      <c r="BB168" s="13">
        <f t="shared" si="93"/>
        <v>0</v>
      </c>
      <c r="BC168" s="13">
        <f t="shared" si="93"/>
        <v>0</v>
      </c>
      <c r="BD168" s="13">
        <f t="shared" si="93"/>
        <v>0</v>
      </c>
      <c r="BE168" s="13">
        <f t="shared" si="93"/>
        <v>0</v>
      </c>
      <c r="BF168" s="13">
        <f t="shared" si="93"/>
        <v>10.756074999737542</v>
      </c>
      <c r="BG168" s="13" t="str">
        <f t="shared" si="93"/>
        <v/>
      </c>
      <c r="BH168" s="13">
        <f t="shared" si="93"/>
        <v>12.05104547029261</v>
      </c>
      <c r="BI168" s="13">
        <f t="shared" si="93"/>
        <v>0</v>
      </c>
      <c r="BJ168" s="13">
        <f t="shared" si="93"/>
        <v>0.68514280474178957</v>
      </c>
      <c r="BK168" s="13">
        <f t="shared" si="93"/>
        <v>1.3256411429488635</v>
      </c>
      <c r="BL168" s="13">
        <f t="shared" si="93"/>
        <v>-0.26525631210813083</v>
      </c>
      <c r="BM168" s="13">
        <f t="shared" si="93"/>
        <v>1.09725265604943</v>
      </c>
      <c r="BN168" s="13">
        <f t="shared" si="93"/>
        <v>0</v>
      </c>
      <c r="BO168" s="13">
        <f t="shared" si="93"/>
        <v>0.95686730871842318</v>
      </c>
      <c r="BP168" s="13" t="str">
        <f t="shared" si="93"/>
        <v/>
      </c>
      <c r="BQ168" s="13" t="str">
        <f t="shared" si="93"/>
        <v/>
      </c>
      <c r="BR168" s="13" t="str">
        <f t="shared" si="93"/>
        <v/>
      </c>
      <c r="BS168" s="13" t="str">
        <f t="shared" si="93"/>
        <v/>
      </c>
      <c r="BT168" s="13" t="str">
        <f t="shared" si="93"/>
        <v/>
      </c>
      <c r="BU168" s="13" t="str">
        <f t="shared" si="93"/>
        <v/>
      </c>
      <c r="BW168" s="323" t="str">
        <f t="shared" si="75"/>
        <v>2007 q3</v>
      </c>
      <c r="BX168" s="13">
        <f t="shared" si="91"/>
        <v>1.635249481184986</v>
      </c>
      <c r="BY168" s="13">
        <f t="shared" si="91"/>
        <v>0.8750088489886565</v>
      </c>
      <c r="BZ168" s="13">
        <f t="shared" si="91"/>
        <v>-0.16483856304310152</v>
      </c>
      <c r="CA168" s="13">
        <f t="shared" si="91"/>
        <v>0.3899723439295899</v>
      </c>
      <c r="CB168" s="13">
        <f t="shared" si="91"/>
        <v>0.55448406123119742</v>
      </c>
      <c r="CC168" s="13">
        <f t="shared" si="91"/>
        <v>6.1117180279260941</v>
      </c>
      <c r="CD168" s="13">
        <f t="shared" si="91"/>
        <v>0.26566963409546673</v>
      </c>
      <c r="CE168" s="13">
        <f t="shared" si="91"/>
        <v>2.2273827063959084</v>
      </c>
      <c r="CF168" s="13">
        <f t="shared" si="91"/>
        <v>1.7151428707461225</v>
      </c>
      <c r="CG168" s="13" t="str">
        <f t="shared" si="91"/>
        <v/>
      </c>
      <c r="CH168" s="13">
        <f t="shared" ref="CH168:DF168" si="94">IF(CH45&gt;0,(CH49/CH45-1)*100,"")</f>
        <v>0.48341963488056638</v>
      </c>
      <c r="CI168" s="13">
        <f t="shared" si="94"/>
        <v>1.4160234001579841</v>
      </c>
      <c r="CJ168" s="13">
        <f t="shared" si="94"/>
        <v>-0.28382546145090393</v>
      </c>
      <c r="CK168" s="13">
        <f t="shared" si="94"/>
        <v>1.4446986706296849</v>
      </c>
      <c r="CL168" s="13">
        <f t="shared" si="94"/>
        <v>1.2689358018714847</v>
      </c>
      <c r="CM168" s="13">
        <f t="shared" si="94"/>
        <v>1.9033916898674841</v>
      </c>
      <c r="CN168" s="13">
        <f t="shared" si="94"/>
        <v>2.7978800009391014</v>
      </c>
      <c r="CO168" s="13">
        <f t="shared" si="94"/>
        <v>2.7978800009391014</v>
      </c>
      <c r="CP168" s="13" t="str">
        <f t="shared" si="94"/>
        <v/>
      </c>
      <c r="CQ168" s="13">
        <f t="shared" si="94"/>
        <v>7.8547740454988135</v>
      </c>
      <c r="CR168" s="13">
        <f t="shared" si="94"/>
        <v>7.8547740454988135</v>
      </c>
      <c r="CS168" s="13" t="str">
        <f t="shared" si="94"/>
        <v/>
      </c>
      <c r="CT168" s="13" t="str">
        <f t="shared" si="94"/>
        <v/>
      </c>
      <c r="CU168" s="13">
        <f t="shared" si="94"/>
        <v>5.3091126188693938</v>
      </c>
      <c r="CV168" s="13">
        <f t="shared" si="94"/>
        <v>0.14083932995103687</v>
      </c>
      <c r="CW168" s="13">
        <f t="shared" si="94"/>
        <v>5.4307078163405409</v>
      </c>
      <c r="CX168" s="13" t="str">
        <f t="shared" si="94"/>
        <v/>
      </c>
      <c r="CY168" s="13">
        <f t="shared" si="94"/>
        <v>-1.4453412242862118</v>
      </c>
      <c r="CZ168" s="13">
        <f t="shared" si="94"/>
        <v>7.1341755146519414</v>
      </c>
      <c r="DA168" s="13">
        <f t="shared" si="94"/>
        <v>0.53070914919828294</v>
      </c>
      <c r="DB168" s="13">
        <f t="shared" si="94"/>
        <v>-0.13455651102390886</v>
      </c>
      <c r="DC168" s="13">
        <f t="shared" si="94"/>
        <v>1.3625138689213223</v>
      </c>
      <c r="DD168" s="13">
        <f t="shared" si="94"/>
        <v>-0.76996590968335665</v>
      </c>
      <c r="DE168" s="13">
        <f t="shared" si="94"/>
        <v>1.7736015364999247</v>
      </c>
      <c r="DF168" s="13">
        <f t="shared" si="94"/>
        <v>1.7269931191249421</v>
      </c>
    </row>
    <row r="169" spans="1:110" hidden="1" outlineLevel="1" x14ac:dyDescent="0.2">
      <c r="A169" s="323" t="str">
        <f t="shared" si="73"/>
        <v>2007 Q4</v>
      </c>
      <c r="B169" s="13">
        <f t="shared" si="79"/>
        <v>3.5092819040186018</v>
      </c>
      <c r="C169" s="13">
        <f t="shared" si="92"/>
        <v>2.5582100735119129</v>
      </c>
      <c r="D169" s="13">
        <f t="shared" si="92"/>
        <v>1.2324738578096017</v>
      </c>
      <c r="E169" s="13">
        <f t="shared" si="92"/>
        <v>2.9644835678062975</v>
      </c>
      <c r="F169" s="13">
        <f t="shared" si="92"/>
        <v>1.6866054992361601</v>
      </c>
      <c r="G169" s="13">
        <f t="shared" si="92"/>
        <v>2.373062152646721</v>
      </c>
      <c r="H169" s="13">
        <f t="shared" si="92"/>
        <v>5.8933915827192429</v>
      </c>
      <c r="I169" s="13">
        <f t="shared" si="92"/>
        <v>3.149372751598678</v>
      </c>
      <c r="J169" s="13">
        <f t="shared" si="92"/>
        <v>3.5351185051887724</v>
      </c>
      <c r="K169" s="13">
        <f t="shared" si="92"/>
        <v>1.1106596429864446</v>
      </c>
      <c r="L169" s="13">
        <f t="shared" si="92"/>
        <v>-0.1929891027536601</v>
      </c>
      <c r="M169" s="13">
        <f t="shared" si="92"/>
        <v>1.3854857021664335</v>
      </c>
      <c r="N169" s="13">
        <f t="shared" si="92"/>
        <v>-1.520415984052581</v>
      </c>
      <c r="O169" s="13">
        <f t="shared" si="92"/>
        <v>1.951663263899106</v>
      </c>
      <c r="P169" s="13">
        <f t="shared" si="92"/>
        <v>2.2803097886515467</v>
      </c>
      <c r="Q169" s="13">
        <f t="shared" si="92"/>
        <v>1.2684944205569204</v>
      </c>
      <c r="R169" s="13">
        <f t="shared" si="92"/>
        <v>1.2606983442959185</v>
      </c>
      <c r="S169" s="13">
        <f t="shared" si="92"/>
        <v>1.8121237791699052</v>
      </c>
      <c r="T169" s="13">
        <f t="shared" si="92"/>
        <v>0</v>
      </c>
      <c r="U169" s="13">
        <f t="shared" si="92"/>
        <v>12.334654434503832</v>
      </c>
      <c r="V169" s="13">
        <f t="shared" si="92"/>
        <v>4.8386387239297335</v>
      </c>
      <c r="W169" s="13">
        <f t="shared" si="92"/>
        <v>18.904629789786199</v>
      </c>
      <c r="X169" s="13">
        <f t="shared" si="92"/>
        <v>0</v>
      </c>
      <c r="Y169" s="13">
        <f t="shared" si="92"/>
        <v>5.9043940004933626</v>
      </c>
      <c r="Z169" s="13">
        <f t="shared" si="92"/>
        <v>1.1608690018946044</v>
      </c>
      <c r="AA169" s="13">
        <f t="shared" si="92"/>
        <v>-0.28500178995467529</v>
      </c>
      <c r="AB169" s="13">
        <f t="shared" si="92"/>
        <v>0.54267184677236902</v>
      </c>
      <c r="AC169" s="13">
        <f t="shared" si="92"/>
        <v>-1.0888578670405491</v>
      </c>
      <c r="AD169" s="13">
        <f t="shared" si="92"/>
        <v>9.6989268983854959</v>
      </c>
      <c r="AE169" s="13">
        <f t="shared" si="92"/>
        <v>0.56248602649997537</v>
      </c>
      <c r="AF169" s="13">
        <f t="shared" si="92"/>
        <v>0.25264466028622756</v>
      </c>
      <c r="AG169" s="13">
        <f t="shared" si="92"/>
        <v>-0.37168252969878024</v>
      </c>
      <c r="AH169" s="13">
        <f t="shared" si="92"/>
        <v>2.8933635619045051</v>
      </c>
      <c r="AI169" s="13">
        <f t="shared" si="92"/>
        <v>1.3959184852136097</v>
      </c>
      <c r="AJ169" s="13">
        <f t="shared" si="92"/>
        <v>-0.27456259321059218</v>
      </c>
      <c r="AL169" s="323" t="str">
        <f t="shared" si="74"/>
        <v>2007 Q4</v>
      </c>
      <c r="AM169" s="13">
        <f t="shared" ref="AM169:BU176" si="95">IF(AM46&gt;0,(AM50/AM46-1)*100,"")</f>
        <v>5.77738327834878</v>
      </c>
      <c r="AN169" s="13">
        <f t="shared" si="95"/>
        <v>2.5287092277517242</v>
      </c>
      <c r="AO169" s="13">
        <f t="shared" si="95"/>
        <v>1.1160932669851187</v>
      </c>
      <c r="AP169" s="13" t="str">
        <f t="shared" si="95"/>
        <v/>
      </c>
      <c r="AQ169" s="13">
        <f t="shared" si="95"/>
        <v>3.5944223001590503</v>
      </c>
      <c r="AR169" s="13">
        <f t="shared" si="95"/>
        <v>1.224659913778936</v>
      </c>
      <c r="AS169" s="13" t="str">
        <f t="shared" si="95"/>
        <v/>
      </c>
      <c r="AT169" s="13" t="str">
        <f t="shared" si="95"/>
        <v/>
      </c>
      <c r="AU169" s="13" t="str">
        <f t="shared" si="95"/>
        <v/>
      </c>
      <c r="AV169" s="13">
        <f t="shared" si="95"/>
        <v>1.1106596429864446</v>
      </c>
      <c r="AW169" s="13">
        <f t="shared" si="95"/>
        <v>-9.9194190527492569</v>
      </c>
      <c r="AX169" s="13">
        <f t="shared" si="95"/>
        <v>0</v>
      </c>
      <c r="AY169" s="13">
        <f t="shared" si="95"/>
        <v>-37.32311006930702</v>
      </c>
      <c r="AZ169" s="13">
        <f t="shared" si="95"/>
        <v>2.6745741476616791</v>
      </c>
      <c r="BA169" s="13" t="str">
        <f t="shared" si="95"/>
        <v/>
      </c>
      <c r="BB169" s="13">
        <f t="shared" si="95"/>
        <v>2.6745741476616791</v>
      </c>
      <c r="BC169" s="13">
        <f t="shared" si="95"/>
        <v>3.397282455352979E-12</v>
      </c>
      <c r="BD169" s="13">
        <f t="shared" si="95"/>
        <v>7.4829031859735551E-12</v>
      </c>
      <c r="BE169" s="13">
        <f t="shared" si="95"/>
        <v>0</v>
      </c>
      <c r="BF169" s="13">
        <f t="shared" si="95"/>
        <v>15.237225538674547</v>
      </c>
      <c r="BG169" s="13" t="str">
        <f t="shared" si="95"/>
        <v/>
      </c>
      <c r="BH169" s="13">
        <f t="shared" si="95"/>
        <v>18.904629789786199</v>
      </c>
      <c r="BI169" s="13">
        <f t="shared" si="95"/>
        <v>0</v>
      </c>
      <c r="BJ169" s="13">
        <f t="shared" si="95"/>
        <v>4.5198723206838487</v>
      </c>
      <c r="BK169" s="13">
        <f t="shared" si="95"/>
        <v>1.879284053771535</v>
      </c>
      <c r="BL169" s="13">
        <f t="shared" si="95"/>
        <v>-0.79021596306656505</v>
      </c>
      <c r="BM169" s="13">
        <f t="shared" si="95"/>
        <v>0.54267184677236902</v>
      </c>
      <c r="BN169" s="13">
        <f t="shared" si="95"/>
        <v>0</v>
      </c>
      <c r="BO169" s="13">
        <f t="shared" si="95"/>
        <v>7.8635384262069286</v>
      </c>
      <c r="BP169" s="13" t="str">
        <f t="shared" si="95"/>
        <v/>
      </c>
      <c r="BQ169" s="13" t="str">
        <f t="shared" si="95"/>
        <v/>
      </c>
      <c r="BR169" s="13" t="str">
        <f t="shared" si="95"/>
        <v/>
      </c>
      <c r="BS169" s="13" t="str">
        <f t="shared" si="95"/>
        <v/>
      </c>
      <c r="BT169" s="13" t="str">
        <f t="shared" si="95"/>
        <v/>
      </c>
      <c r="BU169" s="13" t="str">
        <f t="shared" si="95"/>
        <v/>
      </c>
      <c r="BW169" s="323" t="str">
        <f t="shared" si="75"/>
        <v>2007 q4</v>
      </c>
      <c r="BX169" s="13">
        <f t="shared" ref="BX169:DF176" si="96">IF(BX46&gt;0,(BX50/BX46-1)*100,"")</f>
        <v>2.8780351130384352</v>
      </c>
      <c r="BY169" s="13">
        <f t="shared" si="96"/>
        <v>3.0178217822318443</v>
      </c>
      <c r="BZ169" s="13">
        <f t="shared" si="96"/>
        <v>3.8632987376129968</v>
      </c>
      <c r="CA169" s="13">
        <f t="shared" si="96"/>
        <v>2.9644835678062753</v>
      </c>
      <c r="CB169" s="13">
        <f t="shared" si="96"/>
        <v>5.7391665901973532E-2</v>
      </c>
      <c r="CC169" s="13">
        <f t="shared" si="96"/>
        <v>3.344552092360642</v>
      </c>
      <c r="CD169" s="13">
        <f t="shared" si="96"/>
        <v>5.8933915827192651</v>
      </c>
      <c r="CE169" s="13">
        <f t="shared" si="96"/>
        <v>3.149372751598678</v>
      </c>
      <c r="CF169" s="13">
        <f t="shared" si="96"/>
        <v>3.5351185051887724</v>
      </c>
      <c r="CG169" s="13" t="str">
        <f t="shared" si="96"/>
        <v/>
      </c>
      <c r="CH169" s="13">
        <f t="shared" si="96"/>
        <v>0.49033464897965118</v>
      </c>
      <c r="CI169" s="13">
        <f t="shared" si="96"/>
        <v>1.5528089894022434</v>
      </c>
      <c r="CJ169" s="13">
        <f t="shared" si="96"/>
        <v>-0.34100547348686616</v>
      </c>
      <c r="CK169" s="13">
        <f t="shared" si="96"/>
        <v>1.9237335656772991</v>
      </c>
      <c r="CL169" s="13">
        <f t="shared" si="96"/>
        <v>2.2803097886515467</v>
      </c>
      <c r="CM169" s="13">
        <f t="shared" si="96"/>
        <v>1.0630036880624472</v>
      </c>
      <c r="CN169" s="13">
        <f t="shared" si="96"/>
        <v>2.7937011119011146</v>
      </c>
      <c r="CO169" s="13">
        <f t="shared" si="96"/>
        <v>2.7937011119011146</v>
      </c>
      <c r="CP169" s="13" t="str">
        <f t="shared" si="96"/>
        <v/>
      </c>
      <c r="CQ169" s="13">
        <f t="shared" si="96"/>
        <v>6.2705752930594327</v>
      </c>
      <c r="CR169" s="13">
        <f t="shared" si="96"/>
        <v>6.2705752930594327</v>
      </c>
      <c r="CS169" s="13" t="str">
        <f t="shared" si="96"/>
        <v/>
      </c>
      <c r="CT169" s="13" t="str">
        <f t="shared" si="96"/>
        <v/>
      </c>
      <c r="CU169" s="13">
        <f t="shared" si="96"/>
        <v>7.7986163056070312</v>
      </c>
      <c r="CV169" s="13">
        <f t="shared" si="96"/>
        <v>0.34132098349408668</v>
      </c>
      <c r="CW169" s="13">
        <f t="shared" si="96"/>
        <v>1.8795470385965185</v>
      </c>
      <c r="CX169" s="13" t="str">
        <f t="shared" si="96"/>
        <v/>
      </c>
      <c r="CY169" s="13">
        <f t="shared" si="96"/>
        <v>-2.8836439045439755</v>
      </c>
      <c r="CZ169" s="13">
        <f t="shared" si="96"/>
        <v>11.136308076545888</v>
      </c>
      <c r="DA169" s="13">
        <f t="shared" si="96"/>
        <v>0.58519066583055945</v>
      </c>
      <c r="DB169" s="13">
        <f t="shared" si="96"/>
        <v>0.25264466028622756</v>
      </c>
      <c r="DC169" s="13">
        <f t="shared" si="96"/>
        <v>-0.37168252969878024</v>
      </c>
      <c r="DD169" s="13">
        <f t="shared" si="96"/>
        <v>2.8933635619045051</v>
      </c>
      <c r="DE169" s="13">
        <f t="shared" si="96"/>
        <v>1.5045607218492352</v>
      </c>
      <c r="DF169" s="13">
        <f t="shared" si="96"/>
        <v>-0.27456259321059218</v>
      </c>
    </row>
    <row r="170" spans="1:110" hidden="1" outlineLevel="1" x14ac:dyDescent="0.2">
      <c r="A170" s="323" t="str">
        <f t="shared" si="73"/>
        <v>2008 Q1</v>
      </c>
      <c r="B170" s="13">
        <f t="shared" si="79"/>
        <v>4.3622032665375343</v>
      </c>
      <c r="C170" s="13">
        <f t="shared" si="92"/>
        <v>3.609269538842419</v>
      </c>
      <c r="D170" s="13">
        <f t="shared" si="92"/>
        <v>2.8366999315822428</v>
      </c>
      <c r="E170" s="13">
        <f t="shared" si="92"/>
        <v>2.1484475642376655</v>
      </c>
      <c r="F170" s="13">
        <f t="shared" si="92"/>
        <v>4.7248881134172915</v>
      </c>
      <c r="G170" s="13">
        <f t="shared" si="92"/>
        <v>1.7150121614862179</v>
      </c>
      <c r="H170" s="13">
        <f t="shared" si="92"/>
        <v>6.0347185790231794</v>
      </c>
      <c r="I170" s="13">
        <f t="shared" si="92"/>
        <v>2.8786990718053351</v>
      </c>
      <c r="J170" s="13">
        <f t="shared" si="92"/>
        <v>5.1612209631385575</v>
      </c>
      <c r="K170" s="13">
        <f t="shared" si="92"/>
        <v>0.3093141096377483</v>
      </c>
      <c r="L170" s="13">
        <f t="shared" si="92"/>
        <v>0.94366710749720362</v>
      </c>
      <c r="M170" s="13">
        <f t="shared" si="92"/>
        <v>2.4776839244945226</v>
      </c>
      <c r="N170" s="13">
        <f t="shared" si="92"/>
        <v>-0.31100812619503371</v>
      </c>
      <c r="O170" s="13">
        <f t="shared" si="92"/>
        <v>2.5102418116138114</v>
      </c>
      <c r="P170" s="13">
        <f t="shared" si="92"/>
        <v>2.7363939305946161</v>
      </c>
      <c r="Q170" s="13">
        <f t="shared" si="92"/>
        <v>2.0273571849896754</v>
      </c>
      <c r="R170" s="13">
        <f t="shared" si="92"/>
        <v>1.9112387931697894</v>
      </c>
      <c r="S170" s="13">
        <f t="shared" si="92"/>
        <v>2.7638890476045175</v>
      </c>
      <c r="T170" s="13">
        <f t="shared" si="92"/>
        <v>0</v>
      </c>
      <c r="U170" s="13">
        <f t="shared" si="92"/>
        <v>14.089273275435499</v>
      </c>
      <c r="V170" s="13">
        <f t="shared" si="92"/>
        <v>10.819051029483685</v>
      </c>
      <c r="W170" s="13">
        <f t="shared" si="92"/>
        <v>20.611472878085092</v>
      </c>
      <c r="X170" s="13">
        <f t="shared" si="92"/>
        <v>0</v>
      </c>
      <c r="Y170" s="13">
        <f t="shared" si="92"/>
        <v>6.1109320646616672</v>
      </c>
      <c r="Z170" s="13">
        <f t="shared" si="92"/>
        <v>1.2393644602285647</v>
      </c>
      <c r="AA170" s="13">
        <f t="shared" si="92"/>
        <v>-0.55824146858739487</v>
      </c>
      <c r="AB170" s="13">
        <f t="shared" si="92"/>
        <v>0.54267184677236902</v>
      </c>
      <c r="AC170" s="13">
        <f t="shared" si="92"/>
        <v>0.14916882281996724</v>
      </c>
      <c r="AD170" s="13">
        <f t="shared" si="92"/>
        <v>9.8649661074377661</v>
      </c>
      <c r="AE170" s="13">
        <f t="shared" si="92"/>
        <v>1.0094024268078261</v>
      </c>
      <c r="AF170" s="13">
        <f t="shared" si="92"/>
        <v>0.66184140629570454</v>
      </c>
      <c r="AG170" s="13">
        <f t="shared" si="92"/>
        <v>-1.3497814719731993</v>
      </c>
      <c r="AH170" s="13">
        <f t="shared" si="92"/>
        <v>1.0023450382828258</v>
      </c>
      <c r="AI170" s="13">
        <f t="shared" si="92"/>
        <v>2.7343859858057096</v>
      </c>
      <c r="AJ170" s="13">
        <f t="shared" si="92"/>
        <v>-1.1995697736925548</v>
      </c>
      <c r="AL170" s="323" t="str">
        <f t="shared" si="74"/>
        <v>2008 Q1</v>
      </c>
      <c r="AM170" s="13">
        <f t="shared" si="95"/>
        <v>6.5744890069354911</v>
      </c>
      <c r="AN170" s="13">
        <f t="shared" si="95"/>
        <v>4.1771396233352132</v>
      </c>
      <c r="AO170" s="13">
        <f t="shared" si="95"/>
        <v>1.6817679962900067</v>
      </c>
      <c r="AP170" s="13" t="str">
        <f t="shared" si="95"/>
        <v/>
      </c>
      <c r="AQ170" s="13">
        <f t="shared" si="95"/>
        <v>7.0924132976517118</v>
      </c>
      <c r="AR170" s="13">
        <f t="shared" si="95"/>
        <v>5.4053677375875964E-3</v>
      </c>
      <c r="AS170" s="13" t="str">
        <f t="shared" si="95"/>
        <v/>
      </c>
      <c r="AT170" s="13" t="str">
        <f t="shared" si="95"/>
        <v/>
      </c>
      <c r="AU170" s="13" t="str">
        <f t="shared" si="95"/>
        <v/>
      </c>
      <c r="AV170" s="13">
        <f t="shared" si="95"/>
        <v>0.3093141096377483</v>
      </c>
      <c r="AW170" s="13">
        <f t="shared" si="95"/>
        <v>6.5449790098655702</v>
      </c>
      <c r="AX170" s="13">
        <f t="shared" si="95"/>
        <v>12.5</v>
      </c>
      <c r="AY170" s="13">
        <f t="shared" si="95"/>
        <v>-4.9495430307783028</v>
      </c>
      <c r="AZ170" s="13">
        <f t="shared" si="95"/>
        <v>2.6745741476616791</v>
      </c>
      <c r="BA170" s="13" t="str">
        <f t="shared" si="95"/>
        <v/>
      </c>
      <c r="BB170" s="13">
        <f t="shared" si="95"/>
        <v>2.6745741476616791</v>
      </c>
      <c r="BC170" s="13">
        <f t="shared" si="95"/>
        <v>3.397282455352979E-12</v>
      </c>
      <c r="BD170" s="13">
        <f t="shared" si="95"/>
        <v>7.4829031859735551E-12</v>
      </c>
      <c r="BE170" s="13">
        <f t="shared" si="95"/>
        <v>0</v>
      </c>
      <c r="BF170" s="13">
        <f t="shared" si="95"/>
        <v>16.455523505358993</v>
      </c>
      <c r="BG170" s="13" t="str">
        <f t="shared" si="95"/>
        <v/>
      </c>
      <c r="BH170" s="13">
        <f t="shared" si="95"/>
        <v>20.611472878085092</v>
      </c>
      <c r="BI170" s="13">
        <f t="shared" si="95"/>
        <v>0</v>
      </c>
      <c r="BJ170" s="13">
        <f t="shared" si="95"/>
        <v>4.6466322685653649</v>
      </c>
      <c r="BK170" s="13">
        <f t="shared" si="95"/>
        <v>1.9305869145362697</v>
      </c>
      <c r="BL170" s="13">
        <f t="shared" si="95"/>
        <v>-0.65897605032695372</v>
      </c>
      <c r="BM170" s="13">
        <f t="shared" si="95"/>
        <v>0.54267184677236902</v>
      </c>
      <c r="BN170" s="13">
        <f t="shared" si="95"/>
        <v>0</v>
      </c>
      <c r="BO170" s="13">
        <f t="shared" si="95"/>
        <v>8.1275549182059148</v>
      </c>
      <c r="BP170" s="13" t="str">
        <f t="shared" si="95"/>
        <v/>
      </c>
      <c r="BQ170" s="13" t="str">
        <f t="shared" si="95"/>
        <v/>
      </c>
      <c r="BR170" s="13" t="str">
        <f t="shared" si="95"/>
        <v/>
      </c>
      <c r="BS170" s="13" t="str">
        <f t="shared" si="95"/>
        <v/>
      </c>
      <c r="BT170" s="13" t="str">
        <f t="shared" si="95"/>
        <v/>
      </c>
      <c r="BU170" s="13" t="str">
        <f t="shared" si="95"/>
        <v/>
      </c>
      <c r="BW170" s="323" t="str">
        <f t="shared" si="75"/>
        <v>2008 q1</v>
      </c>
      <c r="BX170" s="13">
        <f t="shared" si="96"/>
        <v>3.4411038178642439</v>
      </c>
      <c r="BY170" s="13">
        <f t="shared" si="96"/>
        <v>3.3847740217734401</v>
      </c>
      <c r="BZ170" s="13">
        <f t="shared" si="96"/>
        <v>3.3958290546655556</v>
      </c>
      <c r="CA170" s="13">
        <f t="shared" si="96"/>
        <v>2.1484475642376877</v>
      </c>
      <c r="CB170" s="13">
        <f t="shared" si="96"/>
        <v>2.4423884637627014</v>
      </c>
      <c r="CC170" s="13">
        <f t="shared" si="96"/>
        <v>2.8973971860427161</v>
      </c>
      <c r="CD170" s="13">
        <f t="shared" si="96"/>
        <v>6.0347185790231794</v>
      </c>
      <c r="CE170" s="13">
        <f t="shared" si="96"/>
        <v>2.8786990718053351</v>
      </c>
      <c r="CF170" s="13">
        <f t="shared" si="96"/>
        <v>5.1612209631385353</v>
      </c>
      <c r="CG170" s="13" t="str">
        <f t="shared" si="96"/>
        <v/>
      </c>
      <c r="CH170" s="13">
        <f t="shared" si="96"/>
        <v>0.50280137472900055</v>
      </c>
      <c r="CI170" s="13">
        <f t="shared" si="96"/>
        <v>1.2772995333322212</v>
      </c>
      <c r="CJ170" s="13">
        <f t="shared" si="96"/>
        <v>-7.4186322450364717E-2</v>
      </c>
      <c r="CK170" s="13">
        <f t="shared" si="96"/>
        <v>2.5064965325278576</v>
      </c>
      <c r="CL170" s="13">
        <f t="shared" si="96"/>
        <v>2.7363939305946161</v>
      </c>
      <c r="CM170" s="13">
        <f t="shared" si="96"/>
        <v>1.954602738178246</v>
      </c>
      <c r="CN170" s="13">
        <f t="shared" si="96"/>
        <v>4.173240752921914</v>
      </c>
      <c r="CO170" s="13">
        <f t="shared" si="96"/>
        <v>4.173240752921914</v>
      </c>
      <c r="CP170" s="13" t="str">
        <f t="shared" si="96"/>
        <v/>
      </c>
      <c r="CQ170" s="13">
        <f t="shared" si="96"/>
        <v>10.819051029483706</v>
      </c>
      <c r="CR170" s="13">
        <f t="shared" si="96"/>
        <v>10.819051029483706</v>
      </c>
      <c r="CS170" s="13" t="str">
        <f t="shared" si="96"/>
        <v/>
      </c>
      <c r="CT170" s="13" t="str">
        <f t="shared" si="96"/>
        <v/>
      </c>
      <c r="CU170" s="13">
        <f t="shared" si="96"/>
        <v>8.0006067117833091</v>
      </c>
      <c r="CV170" s="13">
        <f t="shared" si="96"/>
        <v>0.46103522506728556</v>
      </c>
      <c r="CW170" s="13">
        <f t="shared" si="96"/>
        <v>-8.5935454020580337E-2</v>
      </c>
      <c r="CX170" s="13" t="str">
        <f t="shared" si="96"/>
        <v/>
      </c>
      <c r="CY170" s="13">
        <f t="shared" si="96"/>
        <v>9.2009539338899771E-2</v>
      </c>
      <c r="CZ170" s="13">
        <f t="shared" si="96"/>
        <v>10.979939741798805</v>
      </c>
      <c r="DA170" s="13">
        <f t="shared" si="96"/>
        <v>1.0094024268078261</v>
      </c>
      <c r="DB170" s="13">
        <f t="shared" si="96"/>
        <v>0.66184140629570454</v>
      </c>
      <c r="DC170" s="13">
        <f t="shared" si="96"/>
        <v>-1.3497814719731993</v>
      </c>
      <c r="DD170" s="13">
        <f t="shared" si="96"/>
        <v>1.0023450382828258</v>
      </c>
      <c r="DE170" s="13">
        <f t="shared" si="96"/>
        <v>2.7343859858057318</v>
      </c>
      <c r="DF170" s="13">
        <f t="shared" si="96"/>
        <v>-1.1995697736925548</v>
      </c>
    </row>
    <row r="171" spans="1:110" hidden="1" outlineLevel="1" x14ac:dyDescent="0.2">
      <c r="A171" s="323" t="str">
        <f t="shared" si="73"/>
        <v>2008 Q2</v>
      </c>
      <c r="B171" s="13">
        <f t="shared" si="79"/>
        <v>5.2875065739122373</v>
      </c>
      <c r="C171" s="13">
        <f t="shared" si="92"/>
        <v>6.0946055763107854</v>
      </c>
      <c r="D171" s="13">
        <f t="shared" si="92"/>
        <v>6.5729377651758014</v>
      </c>
      <c r="E171" s="13">
        <f t="shared" si="92"/>
        <v>5.5362269989077229</v>
      </c>
      <c r="F171" s="13">
        <f t="shared" si="92"/>
        <v>9.0521890332580632</v>
      </c>
      <c r="G171" s="13">
        <f t="shared" si="92"/>
        <v>1.6850472937422367</v>
      </c>
      <c r="H171" s="13">
        <f t="shared" si="92"/>
        <v>9.6863376082273476</v>
      </c>
      <c r="I171" s="13">
        <f t="shared" si="92"/>
        <v>2.2779195729575319</v>
      </c>
      <c r="J171" s="13">
        <f t="shared" si="92"/>
        <v>4.633778500967245</v>
      </c>
      <c r="K171" s="13">
        <f t="shared" si="92"/>
        <v>-0.64028995841849401</v>
      </c>
      <c r="L171" s="13">
        <f t="shared" si="92"/>
        <v>2.5027473909577047</v>
      </c>
      <c r="M171" s="13">
        <f t="shared" si="92"/>
        <v>5.7250011370904907</v>
      </c>
      <c r="N171" s="13">
        <f t="shared" si="92"/>
        <v>-0.15488849670428628</v>
      </c>
      <c r="O171" s="13">
        <f t="shared" si="92"/>
        <v>2.6580108148998027</v>
      </c>
      <c r="P171" s="13">
        <f t="shared" si="92"/>
        <v>2.9504838115163246</v>
      </c>
      <c r="Q171" s="13">
        <f t="shared" si="92"/>
        <v>2.0194873810912117</v>
      </c>
      <c r="R171" s="13">
        <f t="shared" si="92"/>
        <v>3.1426090749011371</v>
      </c>
      <c r="S171" s="13">
        <f t="shared" si="92"/>
        <v>4.5264224753263527</v>
      </c>
      <c r="T171" s="13">
        <f t="shared" si="92"/>
        <v>0</v>
      </c>
      <c r="U171" s="13">
        <f t="shared" si="92"/>
        <v>2.8013958740942257</v>
      </c>
      <c r="V171" s="13">
        <f t="shared" si="92"/>
        <v>10.369702194825292</v>
      </c>
      <c r="W171" s="13">
        <f t="shared" si="92"/>
        <v>-6.1421624340404213</v>
      </c>
      <c r="X171" s="13">
        <f t="shared" si="92"/>
        <v>1.6390000467936261E-9</v>
      </c>
      <c r="Y171" s="13">
        <f t="shared" si="92"/>
        <v>8.3125334638213708</v>
      </c>
      <c r="Z171" s="13">
        <f t="shared" si="92"/>
        <v>1.1568615483664058</v>
      </c>
      <c r="AA171" s="13">
        <f t="shared" si="92"/>
        <v>-0.43068881835328643</v>
      </c>
      <c r="AB171" s="13">
        <f t="shared" si="92"/>
        <v>1.628015540317107</v>
      </c>
      <c r="AC171" s="13">
        <f t="shared" si="92"/>
        <v>0.26210781750015677</v>
      </c>
      <c r="AD171" s="13">
        <f t="shared" si="92"/>
        <v>13.446037693390256</v>
      </c>
      <c r="AE171" s="13">
        <f t="shared" si="92"/>
        <v>1.4106559648019656</v>
      </c>
      <c r="AF171" s="13">
        <f t="shared" si="92"/>
        <v>0.87606102305315403</v>
      </c>
      <c r="AG171" s="13">
        <f t="shared" si="92"/>
        <v>1.510429893441434</v>
      </c>
      <c r="AH171" s="13">
        <f t="shared" si="92"/>
        <v>3.6136681462282993</v>
      </c>
      <c r="AI171" s="13">
        <f t="shared" si="92"/>
        <v>3.0285786267821413</v>
      </c>
      <c r="AJ171" s="13">
        <f t="shared" si="92"/>
        <v>-0.10325626142769773</v>
      </c>
      <c r="AL171" s="323" t="str">
        <f t="shared" si="74"/>
        <v>2008 Q2</v>
      </c>
      <c r="AM171" s="13">
        <f t="shared" si="95"/>
        <v>3.5101124953964336</v>
      </c>
      <c r="AN171" s="13">
        <f t="shared" si="95"/>
        <v>4.0116534179233332</v>
      </c>
      <c r="AO171" s="13">
        <f t="shared" si="95"/>
        <v>2.1408056206319692</v>
      </c>
      <c r="AP171" s="13" t="str">
        <f t="shared" si="95"/>
        <v/>
      </c>
      <c r="AQ171" s="13">
        <f t="shared" si="95"/>
        <v>6.6974992564043934</v>
      </c>
      <c r="AR171" s="13">
        <f t="shared" si="95"/>
        <v>1.4006643798720075</v>
      </c>
      <c r="AS171" s="13" t="str">
        <f t="shared" si="95"/>
        <v/>
      </c>
      <c r="AT171" s="13" t="str">
        <f t="shared" si="95"/>
        <v/>
      </c>
      <c r="AU171" s="13" t="str">
        <f t="shared" si="95"/>
        <v/>
      </c>
      <c r="AV171" s="13">
        <f t="shared" si="95"/>
        <v>-0.64028995841847181</v>
      </c>
      <c r="AW171" s="13">
        <f t="shared" si="95"/>
        <v>4.5484099462121952</v>
      </c>
      <c r="AX171" s="13">
        <f t="shared" si="95"/>
        <v>12.5</v>
      </c>
      <c r="AY171" s="13">
        <f t="shared" si="95"/>
        <v>4.9224481778625817</v>
      </c>
      <c r="AZ171" s="13"/>
      <c r="BA171" s="13" t="str">
        <f t="shared" si="95"/>
        <v/>
      </c>
      <c r="BB171" s="13"/>
      <c r="BC171" s="13">
        <f t="shared" si="95"/>
        <v>3.4194869158454821E-12</v>
      </c>
      <c r="BD171" s="13"/>
      <c r="BE171" s="13">
        <f t="shared" si="95"/>
        <v>4.4408920985006262E-14</v>
      </c>
      <c r="BF171" s="13">
        <f t="shared" si="95"/>
        <v>-1.1952330553281598</v>
      </c>
      <c r="BG171" s="13" t="str">
        <f t="shared" si="95"/>
        <v/>
      </c>
      <c r="BH171" s="13">
        <f t="shared" si="95"/>
        <v>-6.1421624340404213</v>
      </c>
      <c r="BI171" s="13">
        <f t="shared" si="95"/>
        <v>1.6390000467936261E-9</v>
      </c>
      <c r="BJ171" s="13">
        <f t="shared" si="95"/>
        <v>4.8674826388303893</v>
      </c>
      <c r="BK171" s="13">
        <f t="shared" si="95"/>
        <v>1.9190997549816569</v>
      </c>
      <c r="BL171" s="13">
        <f t="shared" si="95"/>
        <v>-0.65897605032698703</v>
      </c>
      <c r="BM171" s="13">
        <f t="shared" si="95"/>
        <v>1.6280155403171293</v>
      </c>
      <c r="BN171" s="13">
        <f t="shared" si="95"/>
        <v>1.3354872763216008E-9</v>
      </c>
      <c r="BO171" s="13">
        <f t="shared" si="95"/>
        <v>8.3206960158135992</v>
      </c>
      <c r="BP171" s="13" t="str">
        <f t="shared" si="95"/>
        <v/>
      </c>
      <c r="BQ171" s="13" t="str">
        <f t="shared" si="95"/>
        <v/>
      </c>
      <c r="BR171" s="13" t="str">
        <f t="shared" si="95"/>
        <v/>
      </c>
      <c r="BS171" s="13" t="str">
        <f t="shared" si="95"/>
        <v/>
      </c>
      <c r="BT171" s="13" t="str">
        <f t="shared" si="95"/>
        <v/>
      </c>
      <c r="BU171" s="13" t="str">
        <f t="shared" si="95"/>
        <v/>
      </c>
      <c r="BW171" s="323" t="str">
        <f t="shared" si="75"/>
        <v>2008 q2</v>
      </c>
      <c r="BX171" s="13">
        <f t="shared" si="96"/>
        <v>5.9336169225540525</v>
      </c>
      <c r="BY171" s="13">
        <f t="shared" si="96"/>
        <v>6.6282444376137617</v>
      </c>
      <c r="BZ171" s="13">
        <f t="shared" si="96"/>
        <v>8.6577174602710638</v>
      </c>
      <c r="CA171" s="13">
        <f t="shared" si="96"/>
        <v>5.5362269989077451</v>
      </c>
      <c r="CB171" s="13">
        <f t="shared" si="96"/>
        <v>10.119405622379873</v>
      </c>
      <c r="CC171" s="13">
        <f t="shared" si="96"/>
        <v>1.8021802096616524</v>
      </c>
      <c r="CD171" s="13">
        <f t="shared" si="96"/>
        <v>9.6863376082273689</v>
      </c>
      <c r="CE171" s="13">
        <f t="shared" si="96"/>
        <v>2.2779195729575319</v>
      </c>
      <c r="CF171" s="13">
        <f t="shared" si="96"/>
        <v>4.6337785009672228</v>
      </c>
      <c r="CG171" s="13" t="str">
        <f t="shared" si="96"/>
        <v/>
      </c>
      <c r="CH171" s="13">
        <f t="shared" si="96"/>
        <v>2.4105261851552262</v>
      </c>
      <c r="CI171" s="13">
        <f t="shared" si="96"/>
        <v>4.9132594025605991</v>
      </c>
      <c r="CJ171" s="13">
        <f t="shared" si="96"/>
        <v>0.46265349614953433</v>
      </c>
      <c r="CK171" s="13">
        <f t="shared" si="96"/>
        <v>2.5725385109789611</v>
      </c>
      <c r="CL171" s="13">
        <f t="shared" si="96"/>
        <v>2.9504838115163246</v>
      </c>
      <c r="CM171" s="13">
        <f t="shared" si="96"/>
        <v>1.621980890049346</v>
      </c>
      <c r="CN171" s="13">
        <f t="shared" si="96"/>
        <v>6.8258747844233136</v>
      </c>
      <c r="CO171" s="13">
        <f t="shared" si="96"/>
        <v>6.8258747844233136</v>
      </c>
      <c r="CP171" s="13" t="str">
        <f t="shared" si="96"/>
        <v/>
      </c>
      <c r="CQ171" s="13">
        <f t="shared" si="96"/>
        <v>10.369702194825269</v>
      </c>
      <c r="CR171" s="13">
        <f t="shared" si="96"/>
        <v>10.369702194825269</v>
      </c>
      <c r="CS171" s="13" t="str">
        <f t="shared" si="96"/>
        <v/>
      </c>
      <c r="CT171" s="13" t="str">
        <f t="shared" si="96"/>
        <v/>
      </c>
      <c r="CU171" s="13">
        <f t="shared" si="96"/>
        <v>12.575410284373877</v>
      </c>
      <c r="CV171" s="13">
        <f t="shared" si="96"/>
        <v>0.27298925724699163</v>
      </c>
      <c r="CW171" s="13">
        <f t="shared" si="96"/>
        <v>0.56582094553738749</v>
      </c>
      <c r="CX171" s="13" t="str">
        <f t="shared" si="96"/>
        <v/>
      </c>
      <c r="CY171" s="13">
        <f t="shared" si="96"/>
        <v>0.33383553301193913</v>
      </c>
      <c r="CZ171" s="13">
        <f t="shared" si="96"/>
        <v>17.360084766594763</v>
      </c>
      <c r="DA171" s="13">
        <f t="shared" si="96"/>
        <v>1.4106559648019656</v>
      </c>
      <c r="DB171" s="13">
        <f t="shared" si="96"/>
        <v>0.87606102305315403</v>
      </c>
      <c r="DC171" s="13">
        <f t="shared" si="96"/>
        <v>1.510429893441434</v>
      </c>
      <c r="DD171" s="13">
        <f t="shared" si="96"/>
        <v>3.6136681462283216</v>
      </c>
      <c r="DE171" s="13">
        <f t="shared" si="96"/>
        <v>3.0285786267821857</v>
      </c>
      <c r="DF171" s="13">
        <f t="shared" si="96"/>
        <v>-0.10325626142769773</v>
      </c>
    </row>
    <row r="172" spans="1:110" hidden="1" outlineLevel="1" x14ac:dyDescent="0.2">
      <c r="A172" s="323" t="str">
        <f t="shared" si="73"/>
        <v>2008 Q3</v>
      </c>
      <c r="B172" s="13">
        <f t="shared" si="79"/>
        <v>13.024471664816573</v>
      </c>
      <c r="C172" s="13">
        <f t="shared" si="92"/>
        <v>21.57259014237356</v>
      </c>
      <c r="D172" s="13">
        <f t="shared" si="92"/>
        <v>48.163967832811608</v>
      </c>
      <c r="E172" s="13">
        <f t="shared" si="92"/>
        <v>8.8038324244408059</v>
      </c>
      <c r="F172" s="13">
        <f t="shared" si="92"/>
        <v>13.954929462940079</v>
      </c>
      <c r="G172" s="13">
        <f t="shared" si="92"/>
        <v>2.6506780115139739</v>
      </c>
      <c r="H172" s="13">
        <f t="shared" si="92"/>
        <v>23.413737445925918</v>
      </c>
      <c r="I172" s="13">
        <f t="shared" si="92"/>
        <v>5.0416318756762335</v>
      </c>
      <c r="J172" s="13">
        <f t="shared" si="92"/>
        <v>6.6532627221895124</v>
      </c>
      <c r="K172" s="13">
        <f t="shared" si="92"/>
        <v>5.0205783757948153</v>
      </c>
      <c r="L172" s="13">
        <f t="shared" si="92"/>
        <v>2.0886696570676211</v>
      </c>
      <c r="M172" s="13">
        <f t="shared" si="92"/>
        <v>5.895846172629704</v>
      </c>
      <c r="N172" s="13">
        <f t="shared" si="92"/>
        <v>-1.3097651927014176</v>
      </c>
      <c r="O172" s="13">
        <f t="shared" si="92"/>
        <v>3.8422258090996309</v>
      </c>
      <c r="P172" s="13">
        <f t="shared" si="92"/>
        <v>3.8455788214365239</v>
      </c>
      <c r="Q172" s="13">
        <f t="shared" si="92"/>
        <v>4.112429979592358</v>
      </c>
      <c r="R172" s="13">
        <f t="shared" si="92"/>
        <v>3.4614962106712444</v>
      </c>
      <c r="S172" s="13">
        <f t="shared" si="92"/>
        <v>5.2644371461013195</v>
      </c>
      <c r="T172" s="13">
        <f t="shared" si="92"/>
        <v>0</v>
      </c>
      <c r="U172" s="13">
        <f t="shared" si="92"/>
        <v>12.20198580696248</v>
      </c>
      <c r="V172" s="13">
        <f t="shared" si="92"/>
        <v>33.564370456413563</v>
      </c>
      <c r="W172" s="13">
        <f t="shared" si="92"/>
        <v>-4.9536087608899386</v>
      </c>
      <c r="X172" s="13">
        <f t="shared" si="92"/>
        <v>1.6390000467936261E-9</v>
      </c>
      <c r="Y172" s="13">
        <f t="shared" si="92"/>
        <v>13.728834460769956</v>
      </c>
      <c r="Z172" s="13">
        <f t="shared" si="92"/>
        <v>3.3819667753824501</v>
      </c>
      <c r="AA172" s="13">
        <f t="shared" si="92"/>
        <v>-0.48576242101051603</v>
      </c>
      <c r="AB172" s="13">
        <f t="shared" si="92"/>
        <v>2.4134711892093819</v>
      </c>
      <c r="AC172" s="13">
        <f t="shared" si="92"/>
        <v>4.9029142294121364E-2</v>
      </c>
      <c r="AD172" s="13">
        <f t="shared" si="92"/>
        <v>21.154293316901708</v>
      </c>
      <c r="AE172" s="13">
        <f t="shared" si="92"/>
        <v>2.7999693081421473</v>
      </c>
      <c r="AF172" s="13">
        <f t="shared" si="92"/>
        <v>3.1822672231166971</v>
      </c>
      <c r="AG172" s="13">
        <f t="shared" si="92"/>
        <v>1.4332653644920201</v>
      </c>
      <c r="AH172" s="13">
        <f t="shared" si="92"/>
        <v>9.9726955769496648</v>
      </c>
      <c r="AI172" s="13">
        <f t="shared" si="92"/>
        <v>2.8572577643236174</v>
      </c>
      <c r="AJ172" s="13">
        <f t="shared" si="92"/>
        <v>-0.35232349751140868</v>
      </c>
      <c r="AL172" s="323" t="str">
        <f t="shared" si="74"/>
        <v>2008 Q3</v>
      </c>
      <c r="AM172" s="13">
        <f t="shared" si="95"/>
        <v>5.1588622094427272</v>
      </c>
      <c r="AN172" s="13">
        <f t="shared" si="95"/>
        <v>9.0924783536682874</v>
      </c>
      <c r="AO172" s="13">
        <f t="shared" si="95"/>
        <v>5.2335603960774524</v>
      </c>
      <c r="AP172" s="13" t="str">
        <f t="shared" si="95"/>
        <v/>
      </c>
      <c r="AQ172" s="13">
        <f t="shared" si="95"/>
        <v>13.837115635291376</v>
      </c>
      <c r="AR172" s="13">
        <f t="shared" si="95"/>
        <v>3.1779255655979943</v>
      </c>
      <c r="AS172" s="13" t="str">
        <f t="shared" si="95"/>
        <v/>
      </c>
      <c r="AT172" s="13" t="str">
        <f t="shared" si="95"/>
        <v/>
      </c>
      <c r="AU172" s="13" t="str">
        <f t="shared" si="95"/>
        <v/>
      </c>
      <c r="AV172" s="13">
        <f t="shared" si="95"/>
        <v>5.0205783757948153</v>
      </c>
      <c r="AW172" s="13">
        <f t="shared" si="95"/>
        <v>-0.71616731431423108</v>
      </c>
      <c r="AX172" s="13">
        <f t="shared" si="95"/>
        <v>12.5</v>
      </c>
      <c r="AY172" s="13">
        <f t="shared" si="95"/>
        <v>-13.294327299838338</v>
      </c>
      <c r="AZ172" s="13"/>
      <c r="BA172" s="13" t="str">
        <f t="shared" si="95"/>
        <v/>
      </c>
      <c r="BB172" s="13"/>
      <c r="BC172" s="13">
        <f t="shared" si="95"/>
        <v>3.4194869158454821E-12</v>
      </c>
      <c r="BD172" s="13"/>
      <c r="BE172" s="13">
        <f t="shared" si="95"/>
        <v>4.4408920985006262E-14</v>
      </c>
      <c r="BF172" s="13">
        <f t="shared" si="95"/>
        <v>1.1571485439767493</v>
      </c>
      <c r="BG172" s="13" t="str">
        <f t="shared" si="95"/>
        <v/>
      </c>
      <c r="BH172" s="13">
        <f t="shared" si="95"/>
        <v>-4.9536087608899386</v>
      </c>
      <c r="BI172" s="13">
        <f t="shared" si="95"/>
        <v>1.6390000467936261E-9</v>
      </c>
      <c r="BJ172" s="13">
        <f t="shared" si="95"/>
        <v>5.1766983171761316</v>
      </c>
      <c r="BK172" s="13">
        <f t="shared" si="95"/>
        <v>3.460478851314841</v>
      </c>
      <c r="BL172" s="13">
        <f t="shared" si="95"/>
        <v>-0.39476688229225232</v>
      </c>
      <c r="BM172" s="13">
        <f t="shared" si="95"/>
        <v>2.4134711892094041</v>
      </c>
      <c r="BN172" s="13">
        <f t="shared" si="95"/>
        <v>1.3354872763216008E-9</v>
      </c>
      <c r="BO172" s="13">
        <f t="shared" si="95"/>
        <v>8.1185163176449073</v>
      </c>
      <c r="BP172" s="13" t="str">
        <f t="shared" si="95"/>
        <v/>
      </c>
      <c r="BQ172" s="13" t="str">
        <f t="shared" si="95"/>
        <v/>
      </c>
      <c r="BR172" s="13" t="str">
        <f t="shared" si="95"/>
        <v/>
      </c>
      <c r="BS172" s="13" t="str">
        <f t="shared" si="95"/>
        <v/>
      </c>
      <c r="BT172" s="13" t="str">
        <f t="shared" si="95"/>
        <v/>
      </c>
      <c r="BU172" s="13" t="str">
        <f t="shared" si="95"/>
        <v/>
      </c>
      <c r="BW172" s="323" t="str">
        <f t="shared" si="75"/>
        <v>2008 q3</v>
      </c>
      <c r="BX172" s="13">
        <f t="shared" si="96"/>
        <v>15.604082656208117</v>
      </c>
      <c r="BY172" s="13">
        <f t="shared" si="96"/>
        <v>24.382222593302004</v>
      </c>
      <c r="BZ172" s="13">
        <f t="shared" si="96"/>
        <v>58.689104745420018</v>
      </c>
      <c r="CA172" s="13">
        <f t="shared" si="96"/>
        <v>8.8038324244408059</v>
      </c>
      <c r="CB172" s="13">
        <f t="shared" si="96"/>
        <v>13.072591050126814</v>
      </c>
      <c r="CC172" s="13">
        <f t="shared" si="96"/>
        <v>2.2204553586419262</v>
      </c>
      <c r="CD172" s="13">
        <f t="shared" si="96"/>
        <v>23.413737445925918</v>
      </c>
      <c r="CE172" s="13">
        <f t="shared" si="96"/>
        <v>5.0416318756762335</v>
      </c>
      <c r="CF172" s="13">
        <f t="shared" si="96"/>
        <v>6.6532627221895124</v>
      </c>
      <c r="CG172" s="13" t="str">
        <f t="shared" si="96"/>
        <v/>
      </c>
      <c r="CH172" s="13">
        <f t="shared" si="96"/>
        <v>3.9696851821828139</v>
      </c>
      <c r="CI172" s="13">
        <f t="shared" si="96"/>
        <v>5.1638208705868438</v>
      </c>
      <c r="CJ172" s="13">
        <f t="shared" si="96"/>
        <v>3.6124594620426054</v>
      </c>
      <c r="CK172" s="13">
        <f t="shared" si="96"/>
        <v>3.741990053384403</v>
      </c>
      <c r="CL172" s="13">
        <f t="shared" si="96"/>
        <v>3.8455788214365239</v>
      </c>
      <c r="CM172" s="13">
        <f t="shared" si="96"/>
        <v>3.6736192984989646</v>
      </c>
      <c r="CN172" s="13">
        <f t="shared" si="96"/>
        <v>7.0669333861786088</v>
      </c>
      <c r="CO172" s="13">
        <f t="shared" si="96"/>
        <v>7.0669333861786088</v>
      </c>
      <c r="CP172" s="13" t="str">
        <f t="shared" si="96"/>
        <v/>
      </c>
      <c r="CQ172" s="13">
        <f t="shared" si="96"/>
        <v>33.564370456413513</v>
      </c>
      <c r="CR172" s="13">
        <f t="shared" si="96"/>
        <v>33.564370456413513</v>
      </c>
      <c r="CS172" s="13" t="str">
        <f t="shared" si="96"/>
        <v/>
      </c>
      <c r="CT172" s="13" t="str">
        <f t="shared" si="96"/>
        <v/>
      </c>
      <c r="CU172" s="13">
        <f t="shared" si="96"/>
        <v>20.08718563682541</v>
      </c>
      <c r="CV172" s="13">
        <f t="shared" si="96"/>
        <v>3.8347914474830214</v>
      </c>
      <c r="CW172" s="13">
        <f t="shared" si="96"/>
        <v>-2.2611528600080533E-2</v>
      </c>
      <c r="CX172" s="13" t="str">
        <f t="shared" si="96"/>
        <v/>
      </c>
      <c r="CY172" s="13">
        <f t="shared" si="96"/>
        <v>-0.48331196326220072</v>
      </c>
      <c r="CZ172" s="13">
        <f t="shared" si="96"/>
        <v>28.162454223411615</v>
      </c>
      <c r="DA172" s="13">
        <f t="shared" si="96"/>
        <v>2.7999693081421473</v>
      </c>
      <c r="DB172" s="13">
        <f t="shared" si="96"/>
        <v>3.1822672231166971</v>
      </c>
      <c r="DC172" s="13">
        <f t="shared" si="96"/>
        <v>1.4332653644920201</v>
      </c>
      <c r="DD172" s="13">
        <f t="shared" si="96"/>
        <v>9.9726955769496648</v>
      </c>
      <c r="DE172" s="13">
        <f t="shared" si="96"/>
        <v>2.8572577643236396</v>
      </c>
      <c r="DF172" s="13">
        <f t="shared" si="96"/>
        <v>-0.35232349751141978</v>
      </c>
    </row>
    <row r="173" spans="1:110" hidden="1" outlineLevel="1" x14ac:dyDescent="0.2">
      <c r="A173" s="323" t="str">
        <f t="shared" si="73"/>
        <v>2008 Q4</v>
      </c>
      <c r="B173" s="13">
        <f t="shared" si="79"/>
        <v>10.894451173498943</v>
      </c>
      <c r="C173" s="13">
        <f t="shared" si="92"/>
        <v>22.072775211225061</v>
      </c>
      <c r="D173" s="13">
        <f t="shared" si="92"/>
        <v>51.888241966156535</v>
      </c>
      <c r="E173" s="13">
        <f t="shared" si="92"/>
        <v>8.1340026980578841</v>
      </c>
      <c r="F173" s="13">
        <f t="shared" si="92"/>
        <v>14.925218151978626</v>
      </c>
      <c r="G173" s="13">
        <f t="shared" si="92"/>
        <v>5.9534239540664835</v>
      </c>
      <c r="H173" s="13">
        <f t="shared" si="92"/>
        <v>19.969028083602481</v>
      </c>
      <c r="I173" s="13">
        <f t="shared" si="92"/>
        <v>4.1286750065502753</v>
      </c>
      <c r="J173" s="13">
        <f t="shared" si="92"/>
        <v>4.7230760988829168</v>
      </c>
      <c r="K173" s="13">
        <f t="shared" si="92"/>
        <v>5.4561759938817067</v>
      </c>
      <c r="L173" s="13">
        <f t="shared" si="92"/>
        <v>1.5127380534258439</v>
      </c>
      <c r="M173" s="13">
        <f t="shared" si="92"/>
        <v>6.211133480009301</v>
      </c>
      <c r="N173" s="13">
        <f t="shared" si="92"/>
        <v>-3.8123108490663804</v>
      </c>
      <c r="O173" s="13">
        <f t="shared" si="92"/>
        <v>4.0987320782658765</v>
      </c>
      <c r="P173" s="13">
        <f t="shared" si="92"/>
        <v>4.2781836181279731</v>
      </c>
      <c r="Q173" s="13">
        <f t="shared" si="92"/>
        <v>3.429958010549905</v>
      </c>
      <c r="R173" s="13">
        <f t="shared" si="92"/>
        <v>2.976128709378556</v>
      </c>
      <c r="S173" s="13">
        <f t="shared" si="92"/>
        <v>4.6281747006156726</v>
      </c>
      <c r="T173" s="13">
        <f t="shared" si="92"/>
        <v>0</v>
      </c>
      <c r="U173" s="13">
        <f t="shared" si="92"/>
        <v>3.5822181938709452</v>
      </c>
      <c r="V173" s="13">
        <f t="shared" si="92"/>
        <v>20.645229720459323</v>
      </c>
      <c r="W173" s="13">
        <f t="shared" si="92"/>
        <v>-11.801533827343357</v>
      </c>
      <c r="X173" s="13">
        <f t="shared" si="92"/>
        <v>1.6390000467936261E-9</v>
      </c>
      <c r="Y173" s="13">
        <f t="shared" si="92"/>
        <v>5.5751408990469598</v>
      </c>
      <c r="Z173" s="13">
        <f t="shared" si="92"/>
        <v>4.2016302553456786</v>
      </c>
      <c r="AA173" s="13">
        <f t="shared" si="92"/>
        <v>0.3066122637737978</v>
      </c>
      <c r="AB173" s="13">
        <f t="shared" si="92"/>
        <v>1.8607018374130035</v>
      </c>
      <c r="AC173" s="13">
        <f t="shared" si="92"/>
        <v>1.379143119540549</v>
      </c>
      <c r="AD173" s="13">
        <f t="shared" si="92"/>
        <v>8.196642136549336</v>
      </c>
      <c r="AE173" s="13">
        <f t="shared" si="92"/>
        <v>3.1573235977883751</v>
      </c>
      <c r="AF173" s="13">
        <f t="shared" si="92"/>
        <v>3.6002739372375192</v>
      </c>
      <c r="AG173" s="13">
        <f t="shared" si="92"/>
        <v>2.6675373018529847</v>
      </c>
      <c r="AH173" s="13">
        <f t="shared" si="92"/>
        <v>0.47057595330959323</v>
      </c>
      <c r="AI173" s="13">
        <f t="shared" si="92"/>
        <v>3.3041092947008632</v>
      </c>
      <c r="AJ173" s="13">
        <f t="shared" si="92"/>
        <v>1.8285175706894474</v>
      </c>
      <c r="AL173" s="323" t="str">
        <f t="shared" si="74"/>
        <v>2008 Q4</v>
      </c>
      <c r="AM173" s="13">
        <f t="shared" si="95"/>
        <v>2.249487911666348</v>
      </c>
      <c r="AN173" s="13">
        <f t="shared" si="95"/>
        <v>9.8380353471806181</v>
      </c>
      <c r="AO173" s="13">
        <f t="shared" si="95"/>
        <v>6.7776236484400565</v>
      </c>
      <c r="AP173" s="13" t="str">
        <f t="shared" si="95"/>
        <v/>
      </c>
      <c r="AQ173" s="13">
        <f t="shared" si="95"/>
        <v>14.379434367788146</v>
      </c>
      <c r="AR173" s="13">
        <f t="shared" si="95"/>
        <v>3.6905617456092665</v>
      </c>
      <c r="AS173" s="13" t="str">
        <f t="shared" si="95"/>
        <v/>
      </c>
      <c r="AT173" s="13" t="str">
        <f t="shared" si="95"/>
        <v/>
      </c>
      <c r="AU173" s="13" t="str">
        <f t="shared" si="95"/>
        <v/>
      </c>
      <c r="AV173" s="13">
        <f t="shared" si="95"/>
        <v>5.4561759938817289</v>
      </c>
      <c r="AW173" s="13">
        <f t="shared" si="95"/>
        <v>4.1241511630443872</v>
      </c>
      <c r="AX173" s="13">
        <f t="shared" si="95"/>
        <v>12.5</v>
      </c>
      <c r="AY173" s="13">
        <f t="shared" si="95"/>
        <v>-12.31446507609888</v>
      </c>
      <c r="AZ173" s="13"/>
      <c r="BA173" s="13" t="str">
        <f t="shared" si="95"/>
        <v/>
      </c>
      <c r="BB173" s="13"/>
      <c r="BC173" s="13">
        <f t="shared" si="95"/>
        <v>2.2204460492503131E-14</v>
      </c>
      <c r="BD173" s="13"/>
      <c r="BE173" s="13">
        <f t="shared" si="95"/>
        <v>4.4408920985006262E-14</v>
      </c>
      <c r="BF173" s="13">
        <f t="shared" si="95"/>
        <v>-4.7713412079975814</v>
      </c>
      <c r="BG173" s="13" t="str">
        <f t="shared" si="95"/>
        <v/>
      </c>
      <c r="BH173" s="13">
        <f t="shared" si="95"/>
        <v>-11.801533827343357</v>
      </c>
      <c r="BI173" s="13">
        <f t="shared" si="95"/>
        <v>1.6390000467936261E-9</v>
      </c>
      <c r="BJ173" s="13">
        <f t="shared" si="95"/>
        <v>2.5719581061066865</v>
      </c>
      <c r="BK173" s="13">
        <f t="shared" si="95"/>
        <v>3.6625376447457336</v>
      </c>
      <c r="BL173" s="13">
        <f t="shared" si="95"/>
        <v>0.13228525191699703</v>
      </c>
      <c r="BM173" s="13">
        <f t="shared" si="95"/>
        <v>1.8607018374130257</v>
      </c>
      <c r="BN173" s="13">
        <f t="shared" si="95"/>
        <v>1.3354872763216008E-9</v>
      </c>
      <c r="BO173" s="13">
        <f t="shared" si="95"/>
        <v>3.4113703529681683</v>
      </c>
      <c r="BP173" s="13" t="str">
        <f t="shared" si="95"/>
        <v/>
      </c>
      <c r="BQ173" s="13" t="str">
        <f t="shared" si="95"/>
        <v/>
      </c>
      <c r="BR173" s="13" t="str">
        <f t="shared" si="95"/>
        <v/>
      </c>
      <c r="BS173" s="13" t="str">
        <f t="shared" si="95"/>
        <v/>
      </c>
      <c r="BT173" s="13" t="str">
        <f t="shared" si="95"/>
        <v/>
      </c>
      <c r="BU173" s="13" t="str">
        <f t="shared" si="95"/>
        <v/>
      </c>
      <c r="BW173" s="323" t="str">
        <f t="shared" si="75"/>
        <v>2008 q4</v>
      </c>
      <c r="BX173" s="13">
        <f t="shared" si="96"/>
        <v>13.434302237104557</v>
      </c>
      <c r="BY173" s="13">
        <f t="shared" si="96"/>
        <v>24.079192839961138</v>
      </c>
      <c r="BZ173" s="13">
        <f t="shared" si="96"/>
        <v>58.480785073485308</v>
      </c>
      <c r="CA173" s="13">
        <f t="shared" si="96"/>
        <v>8.1340026980578841</v>
      </c>
      <c r="CB173" s="13">
        <f t="shared" si="96"/>
        <v>14.467242010509441</v>
      </c>
      <c r="CC173" s="13">
        <f t="shared" si="96"/>
        <v>7.2403688200803673</v>
      </c>
      <c r="CD173" s="13">
        <f t="shared" si="96"/>
        <v>19.96902808360246</v>
      </c>
      <c r="CE173" s="13">
        <f t="shared" si="96"/>
        <v>4.1286750065502753</v>
      </c>
      <c r="CF173" s="13">
        <f t="shared" si="96"/>
        <v>4.7230760988828946</v>
      </c>
      <c r="CG173" s="13" t="str">
        <f t="shared" si="96"/>
        <v/>
      </c>
      <c r="CH173" s="13">
        <f t="shared" si="96"/>
        <v>4.4891764688910651</v>
      </c>
      <c r="CI173" s="13">
        <f t="shared" si="96"/>
        <v>5.9786088787238567</v>
      </c>
      <c r="CJ173" s="13">
        <f t="shared" si="96"/>
        <v>3.6719078009232353</v>
      </c>
      <c r="CK173" s="13">
        <f t="shared" si="96"/>
        <v>4.0464001548752071</v>
      </c>
      <c r="CL173" s="13">
        <f t="shared" si="96"/>
        <v>4.2781836181279731</v>
      </c>
      <c r="CM173" s="13">
        <f t="shared" si="96"/>
        <v>3.2515425225284833</v>
      </c>
      <c r="CN173" s="13">
        <f t="shared" si="96"/>
        <v>5.8575781675048511</v>
      </c>
      <c r="CO173" s="13">
        <f t="shared" si="96"/>
        <v>5.8575781675048511</v>
      </c>
      <c r="CP173" s="13" t="str">
        <f t="shared" si="96"/>
        <v/>
      </c>
      <c r="CQ173" s="13">
        <f t="shared" si="96"/>
        <v>19.01960272209806</v>
      </c>
      <c r="CR173" s="13">
        <f t="shared" si="96"/>
        <v>19.01960272209806</v>
      </c>
      <c r="CS173" s="13" t="str">
        <f t="shared" si="96"/>
        <v/>
      </c>
      <c r="CT173" s="13" t="str">
        <f t="shared" si="96"/>
        <v/>
      </c>
      <c r="CU173" s="13">
        <f t="shared" si="96"/>
        <v>9.3362467305226904</v>
      </c>
      <c r="CV173" s="13">
        <f t="shared" si="96"/>
        <v>6.1011041663209475</v>
      </c>
      <c r="CW173" s="13">
        <f t="shared" si="96"/>
        <v>0.64433327700204046</v>
      </c>
      <c r="CX173" s="13" t="str">
        <f t="shared" si="96"/>
        <v/>
      </c>
      <c r="CY173" s="13">
        <f t="shared" si="96"/>
        <v>2.6950253259575119</v>
      </c>
      <c r="CZ173" s="13">
        <f t="shared" si="96"/>
        <v>12.411302366273702</v>
      </c>
      <c r="DA173" s="13">
        <f t="shared" si="96"/>
        <v>3.134038362545577</v>
      </c>
      <c r="DB173" s="13">
        <f t="shared" si="96"/>
        <v>3.6002739372375192</v>
      </c>
      <c r="DC173" s="13">
        <f t="shared" si="96"/>
        <v>2.6675373018529847</v>
      </c>
      <c r="DD173" s="13">
        <f t="shared" si="96"/>
        <v>0.47057595330961544</v>
      </c>
      <c r="DE173" s="13">
        <f t="shared" si="96"/>
        <v>3.1935409674492377</v>
      </c>
      <c r="DF173" s="13">
        <f t="shared" si="96"/>
        <v>1.8285175706894474</v>
      </c>
    </row>
    <row r="174" spans="1:110" hidden="1" outlineLevel="1" x14ac:dyDescent="0.2">
      <c r="A174" s="323" t="str">
        <f t="shared" si="73"/>
        <v>2009 Q1</v>
      </c>
      <c r="B174" s="13">
        <f t="shared" si="79"/>
        <v>9.7506769451407127</v>
      </c>
      <c r="C174" s="13">
        <f t="shared" si="92"/>
        <v>24.221229996908345</v>
      </c>
      <c r="D174" s="13">
        <f t="shared" si="92"/>
        <v>56.579710284778393</v>
      </c>
      <c r="E174" s="13">
        <f t="shared" si="92"/>
        <v>10.297515750781461</v>
      </c>
      <c r="F174" s="13">
        <f t="shared" si="92"/>
        <v>16.132366764060979</v>
      </c>
      <c r="G174" s="13">
        <f t="shared" si="92"/>
        <v>6.0873495297335101</v>
      </c>
      <c r="H174" s="13">
        <f t="shared" si="92"/>
        <v>20.726152919816453</v>
      </c>
      <c r="I174" s="13">
        <f t="shared" si="92"/>
        <v>5.3398001033499121</v>
      </c>
      <c r="J174" s="13">
        <f t="shared" si="92"/>
        <v>5.7608740804381942</v>
      </c>
      <c r="K174" s="13">
        <f t="shared" si="92"/>
        <v>6.7621229926908777</v>
      </c>
      <c r="L174" s="13">
        <f t="shared" ref="C174:AJ181" si="97">IF(L51&gt;0,(L55/L51-1)*100,"")</f>
        <v>8.1364904527656314</v>
      </c>
      <c r="M174" s="13">
        <f t="shared" si="97"/>
        <v>14.24080234263978</v>
      </c>
      <c r="N174" s="13">
        <f t="shared" si="97"/>
        <v>-0.32108440637690361</v>
      </c>
      <c r="O174" s="13">
        <f t="shared" si="97"/>
        <v>4.1976246255816418</v>
      </c>
      <c r="P174" s="13">
        <f t="shared" si="97"/>
        <v>3.1913415956688729</v>
      </c>
      <c r="Q174" s="13">
        <f t="shared" si="97"/>
        <v>7.6298390851502251</v>
      </c>
      <c r="R174" s="13">
        <f t="shared" si="97"/>
        <v>6.7407581338394307</v>
      </c>
      <c r="S174" s="13">
        <f t="shared" si="97"/>
        <v>5.5182435334256041</v>
      </c>
      <c r="T174" s="13">
        <f t="shared" si="97"/>
        <v>7.8483596719943982</v>
      </c>
      <c r="U174" s="13">
        <f t="shared" si="97"/>
        <v>-12.275575116445037</v>
      </c>
      <c r="V174" s="13">
        <f t="shared" si="97"/>
        <v>3.3723033328468599</v>
      </c>
      <c r="W174" s="13">
        <f t="shared" si="97"/>
        <v>-27.463825370984374</v>
      </c>
      <c r="X174" s="13">
        <f t="shared" si="97"/>
        <v>1.6390000467936261E-9</v>
      </c>
      <c r="Y174" s="13">
        <f t="shared" si="97"/>
        <v>-3.0101569145498108</v>
      </c>
      <c r="Z174" s="13">
        <f t="shared" si="97"/>
        <v>4.030402763657559</v>
      </c>
      <c r="AA174" s="13">
        <f t="shared" si="97"/>
        <v>5.8980565551593811</v>
      </c>
      <c r="AB174" s="13">
        <f t="shared" si="97"/>
        <v>1.8607018374130035</v>
      </c>
      <c r="AC174" s="13">
        <f t="shared" si="97"/>
        <v>0.95583712662643538</v>
      </c>
      <c r="AD174" s="13">
        <f t="shared" si="97"/>
        <v>-4.8453516611337673</v>
      </c>
      <c r="AE174" s="13">
        <f t="shared" si="97"/>
        <v>4.9886947244671243</v>
      </c>
      <c r="AF174" s="13">
        <f t="shared" si="97"/>
        <v>4.6818905368961383</v>
      </c>
      <c r="AG174" s="13">
        <f t="shared" si="97"/>
        <v>5.1100495988033234</v>
      </c>
      <c r="AH174" s="13">
        <f t="shared" si="97"/>
        <v>1.0411099578531369</v>
      </c>
      <c r="AI174" s="13">
        <f t="shared" si="97"/>
        <v>5.9615343392482423</v>
      </c>
      <c r="AJ174" s="13">
        <f t="shared" si="97"/>
        <v>4.8302069124489533</v>
      </c>
      <c r="AL174" s="323" t="str">
        <f t="shared" si="74"/>
        <v>2009 Q1</v>
      </c>
      <c r="AM174" s="13">
        <f t="shared" si="95"/>
        <v>1.9776327793084469</v>
      </c>
      <c r="AN174" s="13">
        <f t="shared" si="95"/>
        <v>8.6745119992082778</v>
      </c>
      <c r="AO174" s="13">
        <f t="shared" si="95"/>
        <v>7.1912124987946635</v>
      </c>
      <c r="AP174" s="13" t="str">
        <f t="shared" si="95"/>
        <v/>
      </c>
      <c r="AQ174" s="13">
        <f t="shared" si="95"/>
        <v>11.16808541830574</v>
      </c>
      <c r="AR174" s="13">
        <f t="shared" si="95"/>
        <v>3.5514383976251285</v>
      </c>
      <c r="AS174" s="13" t="str">
        <f t="shared" si="95"/>
        <v/>
      </c>
      <c r="AT174" s="13" t="str">
        <f t="shared" si="95"/>
        <v/>
      </c>
      <c r="AU174" s="13" t="str">
        <f t="shared" si="95"/>
        <v/>
      </c>
      <c r="AV174" s="13">
        <f t="shared" si="95"/>
        <v>6.7621229926908999</v>
      </c>
      <c r="AW174" s="13">
        <f t="shared" si="95"/>
        <v>10.369276546156092</v>
      </c>
      <c r="AX174" s="13">
        <f t="shared" si="95"/>
        <v>22.222222222222232</v>
      </c>
      <c r="AY174" s="13">
        <f t="shared" si="95"/>
        <v>-17.231620720799079</v>
      </c>
      <c r="AZ174" s="13"/>
      <c r="BA174" s="13" t="str">
        <f t="shared" si="95"/>
        <v/>
      </c>
      <c r="BB174" s="13"/>
      <c r="BC174" s="13">
        <f t="shared" si="95"/>
        <v>7.8483596719944204</v>
      </c>
      <c r="BD174" s="13"/>
      <c r="BE174" s="13">
        <f t="shared" si="95"/>
        <v>7.8483596719944426</v>
      </c>
      <c r="BF174" s="13">
        <f t="shared" si="95"/>
        <v>-20.082596844950384</v>
      </c>
      <c r="BG174" s="13" t="str">
        <f t="shared" si="95"/>
        <v/>
      </c>
      <c r="BH174" s="13">
        <f t="shared" si="95"/>
        <v>-27.463825370984374</v>
      </c>
      <c r="BI174" s="13">
        <f t="shared" si="95"/>
        <v>1.6390000467936261E-9</v>
      </c>
      <c r="BJ174" s="13">
        <f t="shared" si="95"/>
        <v>7.228614871982586</v>
      </c>
      <c r="BK174" s="13">
        <f t="shared" si="95"/>
        <v>3.6625376447457336</v>
      </c>
      <c r="BL174" s="13">
        <f t="shared" si="95"/>
        <v>-4.4408920985006262E-14</v>
      </c>
      <c r="BM174" s="13">
        <f t="shared" si="95"/>
        <v>1.8607018374130257</v>
      </c>
      <c r="BN174" s="13">
        <f t="shared" si="95"/>
        <v>1.3354872763216008E-9</v>
      </c>
      <c r="BO174" s="13">
        <f t="shared" si="95"/>
        <v>10.802532685928124</v>
      </c>
      <c r="BP174" s="13" t="str">
        <f t="shared" si="95"/>
        <v/>
      </c>
      <c r="BQ174" s="13" t="str">
        <f t="shared" si="95"/>
        <v/>
      </c>
      <c r="BR174" s="13" t="str">
        <f t="shared" si="95"/>
        <v/>
      </c>
      <c r="BS174" s="13" t="str">
        <f t="shared" si="95"/>
        <v/>
      </c>
      <c r="BT174" s="13" t="str">
        <f t="shared" si="95"/>
        <v/>
      </c>
      <c r="BU174" s="13" t="str">
        <f t="shared" si="95"/>
        <v/>
      </c>
      <c r="BW174" s="323" t="str">
        <f t="shared" si="75"/>
        <v>2009 q1</v>
      </c>
      <c r="BX174" s="13">
        <f t="shared" si="96"/>
        <v>12.523241841193911</v>
      </c>
      <c r="BY174" s="13">
        <f t="shared" si="96"/>
        <v>27.666283215492847</v>
      </c>
      <c r="BZ174" s="13">
        <f t="shared" si="96"/>
        <v>68.072696023765047</v>
      </c>
      <c r="CA174" s="13">
        <f t="shared" si="96"/>
        <v>10.297515750781461</v>
      </c>
      <c r="CB174" s="13">
        <f t="shared" si="96"/>
        <v>19.699135638414944</v>
      </c>
      <c r="CC174" s="13">
        <f t="shared" si="96"/>
        <v>7.7819590870319644</v>
      </c>
      <c r="CD174" s="13">
        <f t="shared" si="96"/>
        <v>20.726152919816453</v>
      </c>
      <c r="CE174" s="13">
        <f t="shared" si="96"/>
        <v>5.3398001033499121</v>
      </c>
      <c r="CF174" s="13">
        <f t="shared" si="96"/>
        <v>5.7608740804381942</v>
      </c>
      <c r="CG174" s="13" t="str">
        <f t="shared" si="96"/>
        <v/>
      </c>
      <c r="CH174" s="13">
        <f t="shared" si="96"/>
        <v>6.6123708845692075</v>
      </c>
      <c r="CI174" s="13">
        <f t="shared" si="96"/>
        <v>5.5135632991247796</v>
      </c>
      <c r="CJ174" s="13">
        <f t="shared" si="96"/>
        <v>8.5953080593199402</v>
      </c>
      <c r="CK174" s="13">
        <f t="shared" si="96"/>
        <v>4.1187729903154002</v>
      </c>
      <c r="CL174" s="13">
        <f t="shared" si="96"/>
        <v>3.1913415956688507</v>
      </c>
      <c r="CM174" s="13">
        <f t="shared" si="96"/>
        <v>7.3327690169366022</v>
      </c>
      <c r="CN174" s="13">
        <f t="shared" si="96"/>
        <v>6.3895062924235635</v>
      </c>
      <c r="CO174" s="13">
        <f t="shared" si="96"/>
        <v>6.3895062924235635</v>
      </c>
      <c r="CP174" s="13" t="str">
        <f t="shared" si="96"/>
        <v/>
      </c>
      <c r="CQ174" s="13">
        <f t="shared" si="96"/>
        <v>3.3723033328468377</v>
      </c>
      <c r="CR174" s="13">
        <f t="shared" si="96"/>
        <v>3.3723033328468377</v>
      </c>
      <c r="CS174" s="13" t="str">
        <f t="shared" si="96"/>
        <v/>
      </c>
      <c r="CT174" s="13" t="str">
        <f t="shared" si="96"/>
        <v/>
      </c>
      <c r="CU174" s="13">
        <f t="shared" si="96"/>
        <v>-6.4680066093107058</v>
      </c>
      <c r="CV174" s="13">
        <f t="shared" si="96"/>
        <v>5.816776910353072</v>
      </c>
      <c r="CW174" s="13">
        <f t="shared" si="96"/>
        <v>8.6351840910237954</v>
      </c>
      <c r="CX174" s="13" t="str">
        <f t="shared" si="96"/>
        <v/>
      </c>
      <c r="CY174" s="13">
        <f t="shared" si="96"/>
        <v>1.4467818704290814</v>
      </c>
      <c r="CZ174" s="13">
        <f t="shared" si="96"/>
        <v>-9.979092319094363</v>
      </c>
      <c r="DA174" s="13">
        <f t="shared" si="96"/>
        <v>4.9886947244671243</v>
      </c>
      <c r="DB174" s="13">
        <f t="shared" si="96"/>
        <v>4.6818905368961383</v>
      </c>
      <c r="DC174" s="13">
        <f t="shared" si="96"/>
        <v>5.1100495988033234</v>
      </c>
      <c r="DD174" s="13">
        <f t="shared" si="96"/>
        <v>1.0411099578531591</v>
      </c>
      <c r="DE174" s="13">
        <f t="shared" si="96"/>
        <v>5.9615343392482201</v>
      </c>
      <c r="DF174" s="13">
        <f t="shared" si="96"/>
        <v>4.8302069124489533</v>
      </c>
    </row>
    <row r="175" spans="1:110" hidden="1" outlineLevel="1" x14ac:dyDescent="0.2">
      <c r="A175" s="323" t="str">
        <f t="shared" si="73"/>
        <v>2009 Q2</v>
      </c>
      <c r="B175" s="13">
        <f t="shared" si="79"/>
        <v>10.065601266292767</v>
      </c>
      <c r="C175" s="13">
        <f t="shared" si="97"/>
        <v>21.42016394790851</v>
      </c>
      <c r="D175" s="13">
        <f t="shared" si="97"/>
        <v>49.239448751884282</v>
      </c>
      <c r="E175" s="13">
        <f t="shared" si="97"/>
        <v>9.7011235094593964</v>
      </c>
      <c r="F175" s="13">
        <f t="shared" si="97"/>
        <v>9.9914521119152333</v>
      </c>
      <c r="G175" s="13">
        <f t="shared" si="97"/>
        <v>4.7080234059407422</v>
      </c>
      <c r="H175" s="13">
        <f t="shared" si="97"/>
        <v>15.917702809064904</v>
      </c>
      <c r="I175" s="13">
        <f t="shared" si="97"/>
        <v>6.5731323738828173</v>
      </c>
      <c r="J175" s="13">
        <f t="shared" si="97"/>
        <v>8.1854278725170815</v>
      </c>
      <c r="K175" s="13">
        <f t="shared" si="97"/>
        <v>7.4629834865513889</v>
      </c>
      <c r="L175" s="13">
        <f t="shared" si="97"/>
        <v>10.063274172889503</v>
      </c>
      <c r="M175" s="13">
        <f t="shared" si="97"/>
        <v>12.260962963005962</v>
      </c>
      <c r="N175" s="13">
        <f t="shared" si="97"/>
        <v>6.4569076315603935</v>
      </c>
      <c r="O175" s="13">
        <f t="shared" si="97"/>
        <v>8.7747937156826374</v>
      </c>
      <c r="P175" s="13">
        <f t="shared" si="97"/>
        <v>9.1720832242992536</v>
      </c>
      <c r="Q175" s="13">
        <f t="shared" si="97"/>
        <v>7.4249725644201847</v>
      </c>
      <c r="R175" s="13">
        <f t="shared" si="97"/>
        <v>5.4685152952042682</v>
      </c>
      <c r="S175" s="13">
        <f t="shared" si="97"/>
        <v>3.746016485637238</v>
      </c>
      <c r="T175" s="13">
        <f t="shared" si="97"/>
        <v>7.8483596719943982</v>
      </c>
      <c r="U175" s="13">
        <f t="shared" si="97"/>
        <v>5.0557699358783514</v>
      </c>
      <c r="V175" s="13">
        <f t="shared" si="97"/>
        <v>-2.7128706632217336</v>
      </c>
      <c r="W175" s="13">
        <f t="shared" si="97"/>
        <v>10.876283811006848</v>
      </c>
      <c r="X175" s="13">
        <f t="shared" si="97"/>
        <v>0</v>
      </c>
      <c r="Y175" s="13">
        <f t="shared" si="97"/>
        <v>-6.8600487276323179</v>
      </c>
      <c r="Z175" s="13">
        <f t="shared" si="97"/>
        <v>4.1708605561479928</v>
      </c>
      <c r="AA175" s="13">
        <f t="shared" si="97"/>
        <v>4.8345079222755993</v>
      </c>
      <c r="AB175" s="13">
        <f t="shared" si="97"/>
        <v>0.77287315384080291</v>
      </c>
      <c r="AC175" s="13">
        <f t="shared" si="97"/>
        <v>3.2862683074106558</v>
      </c>
      <c r="AD175" s="13">
        <f t="shared" si="97"/>
        <v>-11.15763958829772</v>
      </c>
      <c r="AE175" s="13">
        <f t="shared" si="97"/>
        <v>5.8319059447478949</v>
      </c>
      <c r="AF175" s="13">
        <f t="shared" si="97"/>
        <v>6.0810960930077318</v>
      </c>
      <c r="AG175" s="13">
        <f t="shared" si="97"/>
        <v>3.1857092152894673</v>
      </c>
      <c r="AH175" s="13">
        <f t="shared" si="97"/>
        <v>1.2432794635045097</v>
      </c>
      <c r="AI175" s="13">
        <f t="shared" si="97"/>
        <v>7.6782596617263721</v>
      </c>
      <c r="AJ175" s="13">
        <f t="shared" si="97"/>
        <v>2.1435580589919123</v>
      </c>
      <c r="AL175" s="323" t="str">
        <f t="shared" si="74"/>
        <v>2009 Q2</v>
      </c>
      <c r="AM175" s="13">
        <f t="shared" si="95"/>
        <v>8.9437268785076398</v>
      </c>
      <c r="AN175" s="13">
        <f t="shared" si="95"/>
        <v>7.6156377573208145</v>
      </c>
      <c r="AO175" s="13">
        <f t="shared" si="95"/>
        <v>8.4352066583269103</v>
      </c>
      <c r="AP175" s="13" t="str">
        <f t="shared" si="95"/>
        <v/>
      </c>
      <c r="AQ175" s="13">
        <f t="shared" si="95"/>
        <v>8.4671480815982303</v>
      </c>
      <c r="AR175" s="13">
        <f t="shared" si="95"/>
        <v>1.864461196536249</v>
      </c>
      <c r="AS175" s="13" t="str">
        <f t="shared" si="95"/>
        <v/>
      </c>
      <c r="AT175" s="13" t="str">
        <f t="shared" si="95"/>
        <v/>
      </c>
      <c r="AU175" s="13" t="str">
        <f t="shared" si="95"/>
        <v/>
      </c>
      <c r="AV175" s="13">
        <f t="shared" si="95"/>
        <v>7.4629834865513889</v>
      </c>
      <c r="AW175" s="13">
        <f t="shared" si="95"/>
        <v>12.911043855952919</v>
      </c>
      <c r="AX175" s="13">
        <f t="shared" si="95"/>
        <v>22.222222222222232</v>
      </c>
      <c r="AY175" s="13">
        <f t="shared" si="95"/>
        <v>-15.702971639344065</v>
      </c>
      <c r="AZ175" s="13" t="str">
        <f t="shared" si="95"/>
        <v/>
      </c>
      <c r="BA175" s="13" t="str">
        <f t="shared" si="95"/>
        <v/>
      </c>
      <c r="BB175" s="13" t="str">
        <f t="shared" si="95"/>
        <v/>
      </c>
      <c r="BC175" s="13">
        <f t="shared" si="95"/>
        <v>7.8483596719943982</v>
      </c>
      <c r="BD175" s="13" t="str">
        <f t="shared" si="95"/>
        <v/>
      </c>
      <c r="BE175" s="13">
        <f t="shared" si="95"/>
        <v>7.8483596719943982</v>
      </c>
      <c r="BF175" s="13">
        <f t="shared" si="95"/>
        <v>9.5332365407908792</v>
      </c>
      <c r="BG175" s="13" t="str">
        <f t="shared" si="95"/>
        <v/>
      </c>
      <c r="BH175" s="13">
        <f t="shared" si="95"/>
        <v>10.876283811006848</v>
      </c>
      <c r="BI175" s="13">
        <f t="shared" si="95"/>
        <v>0</v>
      </c>
      <c r="BJ175" s="13">
        <f t="shared" si="95"/>
        <v>7.0004019785995686</v>
      </c>
      <c r="BK175" s="13">
        <f t="shared" si="95"/>
        <v>3.6625376447457336</v>
      </c>
      <c r="BL175" s="13">
        <f t="shared" si="95"/>
        <v>0</v>
      </c>
      <c r="BM175" s="13">
        <f t="shared" si="95"/>
        <v>0.77287315384082511</v>
      </c>
      <c r="BN175" s="13">
        <f t="shared" si="95"/>
        <v>0</v>
      </c>
      <c r="BO175" s="13">
        <f t="shared" si="95"/>
        <v>10.604966352181977</v>
      </c>
      <c r="BP175" s="13" t="str">
        <f t="shared" si="95"/>
        <v/>
      </c>
      <c r="BQ175" s="13" t="str">
        <f t="shared" si="95"/>
        <v/>
      </c>
      <c r="BR175" s="13" t="str">
        <f t="shared" si="95"/>
        <v/>
      </c>
      <c r="BS175" s="13" t="str">
        <f t="shared" si="95"/>
        <v/>
      </c>
      <c r="BT175" s="13" t="str">
        <f t="shared" si="95"/>
        <v/>
      </c>
      <c r="BU175" s="13" t="str">
        <f t="shared" si="95"/>
        <v/>
      </c>
      <c r="BW175" s="323" t="str">
        <f t="shared" si="75"/>
        <v>2009 q2</v>
      </c>
      <c r="BX175" s="13">
        <f t="shared" si="96"/>
        <v>10.41381553041909</v>
      </c>
      <c r="BY175" s="13">
        <f t="shared" si="96"/>
        <v>24.400195339803066</v>
      </c>
      <c r="BZ175" s="13">
        <f t="shared" si="96"/>
        <v>57.725116560756341</v>
      </c>
      <c r="CA175" s="13">
        <f t="shared" si="96"/>
        <v>9.7011235094593964</v>
      </c>
      <c r="CB175" s="13">
        <f t="shared" si="96"/>
        <v>11.270461844156877</v>
      </c>
      <c r="CC175" s="13">
        <f t="shared" si="96"/>
        <v>6.6453310091956208</v>
      </c>
      <c r="CD175" s="13">
        <f t="shared" si="96"/>
        <v>15.917702809064904</v>
      </c>
      <c r="CE175" s="13">
        <f t="shared" si="96"/>
        <v>6.5731323738828173</v>
      </c>
      <c r="CF175" s="13">
        <f t="shared" si="96"/>
        <v>8.1854278725170815</v>
      </c>
      <c r="CG175" s="13" t="str">
        <f t="shared" si="96"/>
        <v/>
      </c>
      <c r="CH175" s="13">
        <f t="shared" si="96"/>
        <v>8.465017568926104</v>
      </c>
      <c r="CI175" s="13">
        <f t="shared" si="96"/>
        <v>4.5446517202891279</v>
      </c>
      <c r="CJ175" s="13">
        <f t="shared" si="96"/>
        <v>13.191906689442323</v>
      </c>
      <c r="CK175" s="13">
        <f t="shared" si="96"/>
        <v>8.7747937156826374</v>
      </c>
      <c r="CL175" s="13">
        <f t="shared" si="96"/>
        <v>9.1720832242992536</v>
      </c>
      <c r="CM175" s="13">
        <f t="shared" si="96"/>
        <v>7.4249725644201847</v>
      </c>
      <c r="CN175" s="13">
        <f t="shared" si="96"/>
        <v>3.746016485637238</v>
      </c>
      <c r="CO175" s="13">
        <f t="shared" si="96"/>
        <v>3.746016485637238</v>
      </c>
      <c r="CP175" s="13" t="str">
        <f t="shared" si="96"/>
        <v/>
      </c>
      <c r="CQ175" s="13">
        <f t="shared" si="96"/>
        <v>-2.7128706632217336</v>
      </c>
      <c r="CR175" s="13">
        <f t="shared" si="96"/>
        <v>-2.7128706632217336</v>
      </c>
      <c r="CS175" s="13" t="str">
        <f t="shared" si="96"/>
        <v/>
      </c>
      <c r="CT175" s="13" t="str">
        <f t="shared" si="96"/>
        <v/>
      </c>
      <c r="CU175" s="13">
        <f t="shared" si="96"/>
        <v>-13.503991704792851</v>
      </c>
      <c r="CV175" s="13">
        <f t="shared" si="96"/>
        <v>6.3468288112271232</v>
      </c>
      <c r="CW175" s="13">
        <f t="shared" si="96"/>
        <v>6.6540224454968433</v>
      </c>
      <c r="CX175" s="13" t="str">
        <f t="shared" si="96"/>
        <v/>
      </c>
      <c r="CY175" s="13">
        <f t="shared" si="96"/>
        <v>4.5901375622806162</v>
      </c>
      <c r="CZ175" s="13">
        <f t="shared" si="96"/>
        <v>-19.877472591731127</v>
      </c>
      <c r="DA175" s="13">
        <f t="shared" si="96"/>
        <v>5.8319059447478949</v>
      </c>
      <c r="DB175" s="13">
        <f t="shared" si="96"/>
        <v>6.0810960930077318</v>
      </c>
      <c r="DC175" s="13">
        <f t="shared" si="96"/>
        <v>3.1857092152894673</v>
      </c>
      <c r="DD175" s="13">
        <f t="shared" si="96"/>
        <v>1.2432794635045097</v>
      </c>
      <c r="DE175" s="13">
        <f t="shared" si="96"/>
        <v>7.6782596617263721</v>
      </c>
      <c r="DF175" s="13">
        <f t="shared" si="96"/>
        <v>2.1435580589919123</v>
      </c>
    </row>
    <row r="176" spans="1:110" hidden="1" outlineLevel="1" x14ac:dyDescent="0.2">
      <c r="A176" s="323" t="str">
        <f t="shared" si="73"/>
        <v>2009 Q3</v>
      </c>
      <c r="B176" s="13">
        <f t="shared" si="79"/>
        <v>2.4788788397231087</v>
      </c>
      <c r="C176" s="13">
        <f t="shared" si="97"/>
        <v>6.0886347623305914</v>
      </c>
      <c r="D176" s="13">
        <f t="shared" si="97"/>
        <v>6.8243470000315165</v>
      </c>
      <c r="E176" s="13">
        <f t="shared" si="97"/>
        <v>6.7392997431051427</v>
      </c>
      <c r="F176" s="13">
        <f t="shared" si="97"/>
        <v>5.3222781149712795</v>
      </c>
      <c r="G176" s="13">
        <f t="shared" si="97"/>
        <v>2.2700839711540022</v>
      </c>
      <c r="H176" s="13">
        <f t="shared" si="97"/>
        <v>4.6377845371026627</v>
      </c>
      <c r="I176" s="13">
        <f t="shared" si="97"/>
        <v>5.3223988038119563</v>
      </c>
      <c r="J176" s="13">
        <f t="shared" si="97"/>
        <v>7.0883220578954242</v>
      </c>
      <c r="K176" s="13">
        <f t="shared" si="97"/>
        <v>1.96226817294054</v>
      </c>
      <c r="L176" s="13">
        <f t="shared" si="97"/>
        <v>12.338698695322869</v>
      </c>
      <c r="M176" s="13">
        <f t="shared" si="97"/>
        <v>12.985006095494246</v>
      </c>
      <c r="N176" s="13">
        <f t="shared" si="97"/>
        <v>11.268690988134257</v>
      </c>
      <c r="O176" s="13">
        <f t="shared" si="97"/>
        <v>8.0345615167887843</v>
      </c>
      <c r="P176" s="13">
        <f t="shared" si="97"/>
        <v>9.1178951209047288</v>
      </c>
      <c r="Q176" s="13">
        <f t="shared" si="97"/>
        <v>4.3919295301053207</v>
      </c>
      <c r="R176" s="13">
        <f t="shared" si="97"/>
        <v>4.5514262526307636</v>
      </c>
      <c r="S176" s="13">
        <f t="shared" si="97"/>
        <v>2.2029463860761211</v>
      </c>
      <c r="T176" s="13">
        <f t="shared" si="97"/>
        <v>7.8483596719943982</v>
      </c>
      <c r="U176" s="13">
        <f t="shared" si="97"/>
        <v>-6.1511724888256065</v>
      </c>
      <c r="V176" s="13">
        <f t="shared" si="97"/>
        <v>-17.863032950359592</v>
      </c>
      <c r="W176" s="13">
        <f t="shared" si="97"/>
        <v>1.7821288937440727</v>
      </c>
      <c r="X176" s="13">
        <f t="shared" si="97"/>
        <v>0</v>
      </c>
      <c r="Y176" s="13">
        <f t="shared" si="97"/>
        <v>-12.459360302896961</v>
      </c>
      <c r="Z176" s="13">
        <f t="shared" si="97"/>
        <v>0.69432972635539159</v>
      </c>
      <c r="AA176" s="13">
        <f t="shared" si="97"/>
        <v>4.895974535957559</v>
      </c>
      <c r="AB176" s="13">
        <f t="shared" si="97"/>
        <v>0</v>
      </c>
      <c r="AC176" s="13">
        <f t="shared" si="97"/>
        <v>2.066418148560123</v>
      </c>
      <c r="AD176" s="13">
        <f t="shared" si="97"/>
        <v>-18.133591480924238</v>
      </c>
      <c r="AE176" s="13">
        <f t="shared" si="97"/>
        <v>5.4206937445379522</v>
      </c>
      <c r="AF176" s="13">
        <f t="shared" si="97"/>
        <v>5.3588703016844708</v>
      </c>
      <c r="AG176" s="13">
        <f t="shared" si="97"/>
        <v>14.350506887908288</v>
      </c>
      <c r="AH176" s="13">
        <f t="shared" si="97"/>
        <v>-4.6552054054784353</v>
      </c>
      <c r="AI176" s="13">
        <f t="shared" si="97"/>
        <v>7.4281630016312272</v>
      </c>
      <c r="AJ176" s="13">
        <f t="shared" si="97"/>
        <v>3.2074511909671699</v>
      </c>
      <c r="AL176" s="323" t="str">
        <f t="shared" si="74"/>
        <v>2009 Q3</v>
      </c>
      <c r="AM176" s="13">
        <f t="shared" si="95"/>
        <v>5.9717554744869172</v>
      </c>
      <c r="AN176" s="13">
        <f t="shared" si="95"/>
        <v>2.8360855834561161</v>
      </c>
      <c r="AO176" s="13">
        <f t="shared" si="95"/>
        <v>7.2076505669165236</v>
      </c>
      <c r="AP176" s="13" t="str">
        <f t="shared" si="95"/>
        <v/>
      </c>
      <c r="AQ176" s="13">
        <f t="shared" si="95"/>
        <v>0.81115932144868452</v>
      </c>
      <c r="AR176" s="13">
        <f t="shared" si="95"/>
        <v>0.10982470721863091</v>
      </c>
      <c r="AS176" s="13" t="str">
        <f t="shared" si="95"/>
        <v/>
      </c>
      <c r="AT176" s="13" t="str">
        <f t="shared" si="95"/>
        <v/>
      </c>
      <c r="AU176" s="13" t="str">
        <f t="shared" si="95"/>
        <v/>
      </c>
      <c r="AV176" s="13">
        <f t="shared" si="95"/>
        <v>1.96226817294054</v>
      </c>
      <c r="AW176" s="13">
        <f t="shared" si="95"/>
        <v>17.123200026888096</v>
      </c>
      <c r="AX176" s="13">
        <f t="shared" si="95"/>
        <v>22.222222222222232</v>
      </c>
      <c r="AY176" s="13">
        <f t="shared" si="95"/>
        <v>-1.1982122278254459</v>
      </c>
      <c r="AZ176" s="13" t="str">
        <f t="shared" si="95"/>
        <v/>
      </c>
      <c r="BA176" s="13" t="str">
        <f t="shared" ref="BA176:BU176" si="98">IF(BA53&gt;0,(BA57/BA53-1)*100,"")</f>
        <v/>
      </c>
      <c r="BB176" s="13" t="str">
        <f t="shared" si="98"/>
        <v/>
      </c>
      <c r="BC176" s="13">
        <f t="shared" si="98"/>
        <v>7.8483596719943982</v>
      </c>
      <c r="BD176" s="13" t="str">
        <f t="shared" si="98"/>
        <v/>
      </c>
      <c r="BE176" s="13">
        <f t="shared" si="98"/>
        <v>7.8483596719943982</v>
      </c>
      <c r="BF176" s="13">
        <f t="shared" si="98"/>
        <v>1.5759939689743874</v>
      </c>
      <c r="BG176" s="13" t="str">
        <f t="shared" si="98"/>
        <v/>
      </c>
      <c r="BH176" s="13">
        <f t="shared" si="98"/>
        <v>1.7821288937440727</v>
      </c>
      <c r="BI176" s="13">
        <f t="shared" si="98"/>
        <v>0</v>
      </c>
      <c r="BJ176" s="13">
        <f t="shared" si="98"/>
        <v>5.9698817068396304</v>
      </c>
      <c r="BK176" s="13">
        <f t="shared" si="98"/>
        <v>0.91680134215648135</v>
      </c>
      <c r="BL176" s="13">
        <f t="shared" si="98"/>
        <v>0</v>
      </c>
      <c r="BM176" s="13">
        <f t="shared" si="98"/>
        <v>0</v>
      </c>
      <c r="BN176" s="13">
        <f t="shared" si="98"/>
        <v>0</v>
      </c>
      <c r="BO176" s="13">
        <f t="shared" si="98"/>
        <v>9.4295919244169681</v>
      </c>
      <c r="BP176" s="13" t="str">
        <f t="shared" si="98"/>
        <v/>
      </c>
      <c r="BQ176" s="13" t="str">
        <f t="shared" si="98"/>
        <v/>
      </c>
      <c r="BR176" s="13" t="str">
        <f t="shared" si="98"/>
        <v/>
      </c>
      <c r="BS176" s="13" t="str">
        <f t="shared" si="98"/>
        <v/>
      </c>
      <c r="BT176" s="13" t="str">
        <f t="shared" si="98"/>
        <v/>
      </c>
      <c r="BU176" s="13" t="str">
        <f t="shared" si="98"/>
        <v/>
      </c>
      <c r="BW176" s="323" t="str">
        <f t="shared" si="75"/>
        <v>2009 q3</v>
      </c>
      <c r="BX176" s="13">
        <f t="shared" si="96"/>
        <v>1.4680836600897917</v>
      </c>
      <c r="BY176" s="13">
        <f t="shared" si="96"/>
        <v>6.7164451311977347</v>
      </c>
      <c r="BZ176" s="13">
        <f t="shared" si="96"/>
        <v>6.768924421994349</v>
      </c>
      <c r="CA176" s="13">
        <f t="shared" si="96"/>
        <v>6.7392997431051427</v>
      </c>
      <c r="CB176" s="13">
        <f t="shared" si="96"/>
        <v>9.3012936169992955</v>
      </c>
      <c r="CC176" s="13">
        <f t="shared" si="96"/>
        <v>3.756032933111908</v>
      </c>
      <c r="CD176" s="13">
        <f t="shared" si="96"/>
        <v>4.6377845371026627</v>
      </c>
      <c r="CE176" s="13">
        <f t="shared" si="96"/>
        <v>5.3223988038119341</v>
      </c>
      <c r="CF176" s="13">
        <f t="shared" si="96"/>
        <v>7.0883220578954242</v>
      </c>
      <c r="CG176" s="13" t="str">
        <f t="shared" si="96"/>
        <v/>
      </c>
      <c r="CH176" s="13">
        <f t="shared" ref="CH176:DF176" si="99">IF(CH53&gt;0,(CH57/CH53-1)*100,"")</f>
        <v>9.789958657937925</v>
      </c>
      <c r="CI176" s="13">
        <f t="shared" si="99"/>
        <v>5.8407617708823301</v>
      </c>
      <c r="CJ176" s="13">
        <f t="shared" si="99"/>
        <v>14.403866682631561</v>
      </c>
      <c r="CK176" s="13">
        <f t="shared" si="99"/>
        <v>8.0345615167887843</v>
      </c>
      <c r="CL176" s="13">
        <f t="shared" si="99"/>
        <v>9.1178951209047288</v>
      </c>
      <c r="CM176" s="13">
        <f t="shared" si="99"/>
        <v>4.3919295301053207</v>
      </c>
      <c r="CN176" s="13">
        <f t="shared" si="99"/>
        <v>2.2029463860761211</v>
      </c>
      <c r="CO176" s="13">
        <f t="shared" si="99"/>
        <v>2.2029463860761211</v>
      </c>
      <c r="CP176" s="13" t="str">
        <f t="shared" si="99"/>
        <v/>
      </c>
      <c r="CQ176" s="13">
        <f t="shared" si="99"/>
        <v>-17.863032950359592</v>
      </c>
      <c r="CR176" s="13">
        <f t="shared" si="99"/>
        <v>-17.863032950359592</v>
      </c>
      <c r="CS176" s="13" t="str">
        <f t="shared" si="99"/>
        <v/>
      </c>
      <c r="CT176" s="13" t="str">
        <f t="shared" si="99"/>
        <v/>
      </c>
      <c r="CU176" s="13">
        <f t="shared" si="99"/>
        <v>-20.617094083288336</v>
      </c>
      <c r="CV176" s="13">
        <f t="shared" si="99"/>
        <v>-0.248213474316894</v>
      </c>
      <c r="CW176" s="13">
        <f t="shared" si="99"/>
        <v>6.7445425045432161</v>
      </c>
      <c r="CX176" s="13" t="str">
        <f t="shared" si="99"/>
        <v/>
      </c>
      <c r="CY176" s="13">
        <f t="shared" si="99"/>
        <v>2.880105456823423</v>
      </c>
      <c r="CZ176" s="13">
        <f t="shared" si="99"/>
        <v>-28.069555217622909</v>
      </c>
      <c r="DA176" s="13">
        <f t="shared" si="99"/>
        <v>5.4206937445379522</v>
      </c>
      <c r="DB176" s="13">
        <f t="shared" si="99"/>
        <v>5.3588703016844708</v>
      </c>
      <c r="DC176" s="13">
        <f t="shared" si="99"/>
        <v>14.350506887908288</v>
      </c>
      <c r="DD176" s="13">
        <f t="shared" si="99"/>
        <v>-4.6552054054784353</v>
      </c>
      <c r="DE176" s="13">
        <f t="shared" si="99"/>
        <v>7.4281630016312272</v>
      </c>
      <c r="DF176" s="13">
        <f t="shared" si="99"/>
        <v>3.2074511909671699</v>
      </c>
    </row>
    <row r="177" spans="1:110" hidden="1" outlineLevel="1" x14ac:dyDescent="0.2">
      <c r="A177" s="323" t="str">
        <f t="shared" si="73"/>
        <v>2009 Q4</v>
      </c>
      <c r="B177" s="13">
        <f t="shared" si="79"/>
        <v>3.8541569004767906</v>
      </c>
      <c r="C177" s="13">
        <f t="shared" si="97"/>
        <v>4.9660939944099924</v>
      </c>
      <c r="D177" s="13">
        <f t="shared" si="97"/>
        <v>3.958350631327745</v>
      </c>
      <c r="E177" s="13">
        <f t="shared" si="97"/>
        <v>4.6714777670866514</v>
      </c>
      <c r="F177" s="13">
        <f t="shared" si="97"/>
        <v>5.985976705476781</v>
      </c>
      <c r="G177" s="13">
        <f t="shared" si="97"/>
        <v>-0.4438836691701864</v>
      </c>
      <c r="H177" s="13">
        <f t="shared" si="97"/>
        <v>4.6179255253618434</v>
      </c>
      <c r="I177" s="13">
        <f t="shared" si="97"/>
        <v>7.2521366985553559</v>
      </c>
      <c r="J177" s="13">
        <f t="shared" si="97"/>
        <v>8.9237648965012628</v>
      </c>
      <c r="K177" s="13">
        <f t="shared" si="97"/>
        <v>1.8884602832405228</v>
      </c>
      <c r="L177" s="13">
        <f t="shared" si="97"/>
        <v>12.786136207755705</v>
      </c>
      <c r="M177" s="13">
        <f t="shared" si="97"/>
        <v>12.259229907243419</v>
      </c>
      <c r="N177" s="13">
        <f t="shared" si="97"/>
        <v>13.695612857055139</v>
      </c>
      <c r="O177" s="13">
        <f t="shared" si="97"/>
        <v>7.6434396664970761</v>
      </c>
      <c r="P177" s="13">
        <f t="shared" si="97"/>
        <v>8.6743163755673933</v>
      </c>
      <c r="Q177" s="13">
        <f t="shared" si="97"/>
        <v>4.1140104524785448</v>
      </c>
      <c r="R177" s="13">
        <f t="shared" si="97"/>
        <v>4.8512322256409446</v>
      </c>
      <c r="S177" s="13">
        <f t="shared" si="97"/>
        <v>2.7247995327565722</v>
      </c>
      <c r="T177" s="13">
        <f t="shared" si="97"/>
        <v>7.8483596719943982</v>
      </c>
      <c r="U177" s="13">
        <f t="shared" si="97"/>
        <v>1.5458963437595896</v>
      </c>
      <c r="V177" s="13">
        <f t="shared" si="97"/>
        <v>-11.585308058323896</v>
      </c>
      <c r="W177" s="13">
        <f t="shared" si="97"/>
        <v>10.865215576093522</v>
      </c>
      <c r="X177" s="13">
        <f t="shared" si="97"/>
        <v>0</v>
      </c>
      <c r="Y177" s="13">
        <f t="shared" si="97"/>
        <v>-6.6413372796038317</v>
      </c>
      <c r="Z177" s="13">
        <f t="shared" si="97"/>
        <v>0.5283405845847744</v>
      </c>
      <c r="AA177" s="13">
        <f t="shared" si="97"/>
        <v>4.8349458146988322</v>
      </c>
      <c r="AB177" s="13">
        <f t="shared" si="97"/>
        <v>1.1504184553629004</v>
      </c>
      <c r="AC177" s="13">
        <f t="shared" si="97"/>
        <v>1.8519578540643122</v>
      </c>
      <c r="AD177" s="13">
        <f t="shared" si="97"/>
        <v>-10.316457559692015</v>
      </c>
      <c r="AE177" s="13">
        <f t="shared" si="97"/>
        <v>5.2368710164079291</v>
      </c>
      <c r="AF177" s="13">
        <f t="shared" si="97"/>
        <v>4.5853567803211037</v>
      </c>
      <c r="AG177" s="13">
        <f t="shared" si="97"/>
        <v>14.426572347442024</v>
      </c>
      <c r="AH177" s="13">
        <f t="shared" si="97"/>
        <v>3.902388293756287</v>
      </c>
      <c r="AI177" s="13">
        <f t="shared" si="97"/>
        <v>6.51552532107329</v>
      </c>
      <c r="AJ177" s="13">
        <f t="shared" si="97"/>
        <v>4.9640081899602784</v>
      </c>
      <c r="AL177" s="323" t="str">
        <f t="shared" si="74"/>
        <v>2009 Q4</v>
      </c>
      <c r="AM177" s="13">
        <f t="shared" ref="AM177:BU184" si="100">IF(AM54&gt;0,(AM58/AM54-1)*100,"")</f>
        <v>8.2321139232402807</v>
      </c>
      <c r="AN177" s="13">
        <f t="shared" si="100"/>
        <v>3.1602387574122259</v>
      </c>
      <c r="AO177" s="13">
        <f t="shared" si="100"/>
        <v>7.0811578027996314</v>
      </c>
      <c r="AP177" s="13" t="str">
        <f t="shared" si="100"/>
        <v/>
      </c>
      <c r="AQ177" s="13">
        <f t="shared" si="100"/>
        <v>1.6298274221471454</v>
      </c>
      <c r="AR177" s="13">
        <f t="shared" si="100"/>
        <v>0.3122643582262663</v>
      </c>
      <c r="AS177" s="13" t="str">
        <f t="shared" si="100"/>
        <v/>
      </c>
      <c r="AT177" s="13" t="str">
        <f t="shared" si="100"/>
        <v/>
      </c>
      <c r="AU177" s="13" t="str">
        <f t="shared" si="100"/>
        <v/>
      </c>
      <c r="AV177" s="13">
        <f t="shared" si="100"/>
        <v>1.8884602832405228</v>
      </c>
      <c r="AW177" s="13">
        <f t="shared" si="100"/>
        <v>19.560646417506476</v>
      </c>
      <c r="AX177" s="13">
        <f t="shared" si="100"/>
        <v>22.222222222222232</v>
      </c>
      <c r="AY177" s="13">
        <f t="shared" si="100"/>
        <v>8.0262379951641538</v>
      </c>
      <c r="AZ177" s="13" t="str">
        <f t="shared" si="100"/>
        <v/>
      </c>
      <c r="BA177" s="13" t="str">
        <f t="shared" si="100"/>
        <v/>
      </c>
      <c r="BB177" s="13" t="str">
        <f t="shared" si="100"/>
        <v/>
      </c>
      <c r="BC177" s="13">
        <f t="shared" si="100"/>
        <v>7.8483596719943982</v>
      </c>
      <c r="BD177" s="13" t="str">
        <f t="shared" si="100"/>
        <v/>
      </c>
      <c r="BE177" s="13">
        <f t="shared" si="100"/>
        <v>7.8483596719943982</v>
      </c>
      <c r="BF177" s="13">
        <f t="shared" si="100"/>
        <v>9.5621015117230979</v>
      </c>
      <c r="BG177" s="13" t="str">
        <f t="shared" si="100"/>
        <v/>
      </c>
      <c r="BH177" s="13">
        <f t="shared" si="100"/>
        <v>10.865215576093522</v>
      </c>
      <c r="BI177" s="13">
        <f t="shared" si="100"/>
        <v>0</v>
      </c>
      <c r="BJ177" s="13">
        <f t="shared" si="100"/>
        <v>4.9735697155428582</v>
      </c>
      <c r="BK177" s="13">
        <f t="shared" si="100"/>
        <v>0.17275100837650381</v>
      </c>
      <c r="BL177" s="13">
        <f t="shared" si="100"/>
        <v>0</v>
      </c>
      <c r="BM177" s="13">
        <f t="shared" si="100"/>
        <v>1.1504184553629004</v>
      </c>
      <c r="BN177" s="13">
        <f t="shared" si="100"/>
        <v>0</v>
      </c>
      <c r="BO177" s="13">
        <f t="shared" si="100"/>
        <v>7.7199110847386843</v>
      </c>
      <c r="BP177" s="13" t="str">
        <f t="shared" si="100"/>
        <v/>
      </c>
      <c r="BQ177" s="13" t="str">
        <f t="shared" si="100"/>
        <v/>
      </c>
      <c r="BR177" s="13" t="str">
        <f t="shared" si="100"/>
        <v/>
      </c>
      <c r="BS177" s="13" t="str">
        <f t="shared" si="100"/>
        <v/>
      </c>
      <c r="BT177" s="13" t="str">
        <f t="shared" si="100"/>
        <v/>
      </c>
      <c r="BU177" s="13" t="str">
        <f t="shared" si="100"/>
        <v/>
      </c>
      <c r="BW177" s="323" t="str">
        <f t="shared" si="75"/>
        <v>2009 q4</v>
      </c>
      <c r="BX177" s="13">
        <f t="shared" ref="BX177:DF184" si="101">IF(BX54&gt;0,(BX58/BX54-1)*100,"")</f>
        <v>2.5979170901830662</v>
      </c>
      <c r="BY177" s="13">
        <f t="shared" si="101"/>
        <v>5.3087162075913463</v>
      </c>
      <c r="BZ177" s="13">
        <f t="shared" si="101"/>
        <v>3.5141565499646088</v>
      </c>
      <c r="CA177" s="13">
        <f t="shared" si="101"/>
        <v>4.6714777670866514</v>
      </c>
      <c r="CB177" s="13">
        <f t="shared" si="101"/>
        <v>9.7615556106271697</v>
      </c>
      <c r="CC177" s="13">
        <f t="shared" si="101"/>
        <v>-0.94006932487304962</v>
      </c>
      <c r="CD177" s="13">
        <f t="shared" si="101"/>
        <v>4.6179255253618434</v>
      </c>
      <c r="CE177" s="13">
        <f t="shared" si="101"/>
        <v>7.2521366985553559</v>
      </c>
      <c r="CF177" s="13">
        <f t="shared" si="101"/>
        <v>8.9237648965012628</v>
      </c>
      <c r="CG177" s="13" t="str">
        <f t="shared" si="101"/>
        <v/>
      </c>
      <c r="CH177" s="13">
        <f t="shared" si="101"/>
        <v>9.3339384563526639</v>
      </c>
      <c r="CI177" s="13">
        <f t="shared" si="101"/>
        <v>4.645229694055053</v>
      </c>
      <c r="CJ177" s="13">
        <f t="shared" si="101"/>
        <v>14.877712343244887</v>
      </c>
      <c r="CK177" s="13">
        <f t="shared" si="101"/>
        <v>7.6434396664970761</v>
      </c>
      <c r="CL177" s="13">
        <f t="shared" si="101"/>
        <v>8.6743163755673933</v>
      </c>
      <c r="CM177" s="13">
        <f t="shared" si="101"/>
        <v>4.1140104524785448</v>
      </c>
      <c r="CN177" s="13">
        <f t="shared" si="101"/>
        <v>2.7247995327565722</v>
      </c>
      <c r="CO177" s="13">
        <f t="shared" si="101"/>
        <v>2.7247995327565722</v>
      </c>
      <c r="CP177" s="13" t="str">
        <f t="shared" si="101"/>
        <v/>
      </c>
      <c r="CQ177" s="13">
        <f t="shared" si="101"/>
        <v>-11.585308058323896</v>
      </c>
      <c r="CR177" s="13">
        <f t="shared" si="101"/>
        <v>-11.585308058323896</v>
      </c>
      <c r="CS177" s="13" t="str">
        <f t="shared" si="101"/>
        <v/>
      </c>
      <c r="CT177" s="13" t="str">
        <f t="shared" si="101"/>
        <v/>
      </c>
      <c r="CU177" s="13">
        <f t="shared" si="101"/>
        <v>-12.234231625701176</v>
      </c>
      <c r="CV177" s="13">
        <f t="shared" si="101"/>
        <v>2.0189265026473002</v>
      </c>
      <c r="CW177" s="13">
        <f t="shared" si="101"/>
        <v>6.6520627683916089</v>
      </c>
      <c r="CX177" s="13" t="str">
        <f t="shared" si="101"/>
        <v/>
      </c>
      <c r="CY177" s="13">
        <f t="shared" si="101"/>
        <v>2.5804450542848523</v>
      </c>
      <c r="CZ177" s="13">
        <f t="shared" si="101"/>
        <v>-17.605394685051657</v>
      </c>
      <c r="DA177" s="13">
        <f t="shared" si="101"/>
        <v>5.2368710164079291</v>
      </c>
      <c r="DB177" s="13">
        <f t="shared" si="101"/>
        <v>4.5853567803211037</v>
      </c>
      <c r="DC177" s="13">
        <f t="shared" si="101"/>
        <v>14.426572347442024</v>
      </c>
      <c r="DD177" s="13">
        <f t="shared" si="101"/>
        <v>3.902388293756287</v>
      </c>
      <c r="DE177" s="13">
        <f t="shared" si="101"/>
        <v>6.51552532107329</v>
      </c>
      <c r="DF177" s="13">
        <f t="shared" si="101"/>
        <v>4.9640081899602784</v>
      </c>
    </row>
    <row r="178" spans="1:110" hidden="1" outlineLevel="1" x14ac:dyDescent="0.2">
      <c r="A178" s="323" t="str">
        <f t="shared" si="73"/>
        <v>2010 Q1</v>
      </c>
      <c r="B178" s="13">
        <f t="shared" si="79"/>
        <v>3.3018805120837769</v>
      </c>
      <c r="C178" s="13">
        <f t="shared" si="97"/>
        <v>0.60865903213014327</v>
      </c>
      <c r="D178" s="13">
        <f t="shared" si="97"/>
        <v>-5.461928662784743</v>
      </c>
      <c r="E178" s="13">
        <f t="shared" si="97"/>
        <v>3.4468754409257896</v>
      </c>
      <c r="F178" s="13">
        <f t="shared" si="97"/>
        <v>2.3073061514822468</v>
      </c>
      <c r="G178" s="13">
        <f t="shared" si="97"/>
        <v>1.3775317281740307</v>
      </c>
      <c r="H178" s="13">
        <f t="shared" si="97"/>
        <v>2.8548443312791161</v>
      </c>
      <c r="I178" s="13">
        <f t="shared" si="97"/>
        <v>6.2259148804336695</v>
      </c>
      <c r="J178" s="13">
        <f t="shared" si="97"/>
        <v>9.3133142306401684</v>
      </c>
      <c r="K178" s="13">
        <f t="shared" si="97"/>
        <v>2.342193124573333</v>
      </c>
      <c r="L178" s="13">
        <f t="shared" si="97"/>
        <v>5.4838940269917869</v>
      </c>
      <c r="M178" s="13">
        <f t="shared" si="97"/>
        <v>3.297139374358693</v>
      </c>
      <c r="N178" s="13">
        <f t="shared" si="97"/>
        <v>9.4788525105859556</v>
      </c>
      <c r="O178" s="13">
        <f t="shared" si="97"/>
        <v>7.9295376173802445</v>
      </c>
      <c r="P178" s="13">
        <f t="shared" si="97"/>
        <v>10.505759658459969</v>
      </c>
      <c r="Q178" s="13">
        <f t="shared" si="97"/>
        <v>-0.45949507137194034</v>
      </c>
      <c r="R178" s="13">
        <f t="shared" si="97"/>
        <v>0.98188810471044885</v>
      </c>
      <c r="S178" s="13">
        <f t="shared" si="97"/>
        <v>1.7208321502306223</v>
      </c>
      <c r="T178" s="13">
        <f t="shared" si="97"/>
        <v>0</v>
      </c>
      <c r="U178" s="13">
        <f t="shared" si="97"/>
        <v>12.349759408552297</v>
      </c>
      <c r="V178" s="13">
        <f t="shared" si="97"/>
        <v>-3.5630894925792078</v>
      </c>
      <c r="W178" s="13">
        <f t="shared" si="97"/>
        <v>25.598262002432893</v>
      </c>
      <c r="X178" s="13">
        <f t="shared" si="97"/>
        <v>0</v>
      </c>
      <c r="Y178" s="13">
        <f t="shared" si="97"/>
        <v>0.74863953596775445</v>
      </c>
      <c r="Z178" s="13">
        <f t="shared" si="97"/>
        <v>0.4997267744710987</v>
      </c>
      <c r="AA178" s="13">
        <f t="shared" si="97"/>
        <v>0.75761222661259175</v>
      </c>
      <c r="AB178" s="13">
        <f t="shared" si="97"/>
        <v>2.3008369107258009</v>
      </c>
      <c r="AC178" s="13">
        <f t="shared" si="97"/>
        <v>1.6617665273945148</v>
      </c>
      <c r="AD178" s="13">
        <f t="shared" si="97"/>
        <v>0.46328800115877922</v>
      </c>
      <c r="AE178" s="13">
        <f t="shared" si="97"/>
        <v>5.3255252784004004</v>
      </c>
      <c r="AF178" s="13">
        <f t="shared" si="97"/>
        <v>7.7591813204381577</v>
      </c>
      <c r="AG178" s="13">
        <f t="shared" si="97"/>
        <v>17.806229556521291</v>
      </c>
      <c r="AH178" s="13">
        <f t="shared" si="97"/>
        <v>5.0944282573457622</v>
      </c>
      <c r="AI178" s="13">
        <f t="shared" si="97"/>
        <v>1.9736901537018348</v>
      </c>
      <c r="AJ178" s="13">
        <f t="shared" si="97"/>
        <v>2.1363353311077526</v>
      </c>
      <c r="AL178" s="323" t="str">
        <f t="shared" si="74"/>
        <v>2010 Q1</v>
      </c>
      <c r="AM178" s="13">
        <f t="shared" si="100"/>
        <v>6.2576715218440659</v>
      </c>
      <c r="AN178" s="13">
        <f t="shared" si="100"/>
        <v>2.9180255993506155</v>
      </c>
      <c r="AO178" s="13">
        <f t="shared" si="100"/>
        <v>7.2756707372710672</v>
      </c>
      <c r="AP178" s="13" t="str">
        <f t="shared" si="100"/>
        <v/>
      </c>
      <c r="AQ178" s="13">
        <f t="shared" si="100"/>
        <v>0.69525731271222746</v>
      </c>
      <c r="AR178" s="13">
        <f t="shared" si="100"/>
        <v>0.31828284236068427</v>
      </c>
      <c r="AS178" s="13" t="str">
        <f t="shared" si="100"/>
        <v/>
      </c>
      <c r="AT178" s="13" t="str">
        <f t="shared" si="100"/>
        <v/>
      </c>
      <c r="AU178" s="13" t="str">
        <f t="shared" si="100"/>
        <v/>
      </c>
      <c r="AV178" s="13">
        <f t="shared" si="100"/>
        <v>2.342193124573333</v>
      </c>
      <c r="AW178" s="13">
        <f t="shared" si="100"/>
        <v>1.6641907810803769</v>
      </c>
      <c r="AX178" s="13">
        <f t="shared" si="100"/>
        <v>0</v>
      </c>
      <c r="AY178" s="13">
        <f t="shared" si="100"/>
        <v>10.51633059400876</v>
      </c>
      <c r="AZ178" s="13" t="str">
        <f t="shared" si="100"/>
        <v/>
      </c>
      <c r="BA178" s="13" t="str">
        <f t="shared" si="100"/>
        <v/>
      </c>
      <c r="BB178" s="13" t="str">
        <f t="shared" si="100"/>
        <v/>
      </c>
      <c r="BC178" s="13">
        <f t="shared" si="100"/>
        <v>0</v>
      </c>
      <c r="BD178" s="13" t="str">
        <f t="shared" si="100"/>
        <v/>
      </c>
      <c r="BE178" s="13">
        <f t="shared" si="100"/>
        <v>0</v>
      </c>
      <c r="BF178" s="13">
        <f t="shared" si="100"/>
        <v>22.206986297916774</v>
      </c>
      <c r="BG178" s="13" t="str">
        <f t="shared" si="100"/>
        <v/>
      </c>
      <c r="BH178" s="13">
        <f t="shared" si="100"/>
        <v>25.598262002432893</v>
      </c>
      <c r="BI178" s="13">
        <f t="shared" si="100"/>
        <v>0</v>
      </c>
      <c r="BJ178" s="13">
        <f t="shared" si="100"/>
        <v>0.52170156317836724</v>
      </c>
      <c r="BK178" s="13">
        <f t="shared" si="100"/>
        <v>0.17275100837650381</v>
      </c>
      <c r="BL178" s="13">
        <f t="shared" si="100"/>
        <v>0</v>
      </c>
      <c r="BM178" s="13">
        <f t="shared" si="100"/>
        <v>2.3008369107257787</v>
      </c>
      <c r="BN178" s="13">
        <f t="shared" si="100"/>
        <v>0</v>
      </c>
      <c r="BO178" s="13">
        <f t="shared" si="100"/>
        <v>0.47439924966985458</v>
      </c>
      <c r="BP178" s="13" t="str">
        <f t="shared" si="100"/>
        <v/>
      </c>
      <c r="BQ178" s="13" t="str">
        <f t="shared" si="100"/>
        <v/>
      </c>
      <c r="BR178" s="13" t="str">
        <f t="shared" si="100"/>
        <v/>
      </c>
      <c r="BS178" s="13" t="str">
        <f t="shared" si="100"/>
        <v/>
      </c>
      <c r="BT178" s="13" t="str">
        <f t="shared" si="100"/>
        <v/>
      </c>
      <c r="BU178" s="13" t="str">
        <f t="shared" si="100"/>
        <v/>
      </c>
      <c r="BW178" s="323" t="str">
        <f t="shared" si="75"/>
        <v>2010 q1</v>
      </c>
      <c r="BX178" s="13">
        <f t="shared" si="101"/>
        <v>2.4321908643979873</v>
      </c>
      <c r="BY178" s="13">
        <f t="shared" si="101"/>
        <v>0.1803128465317938</v>
      </c>
      <c r="BZ178" s="13">
        <f t="shared" si="101"/>
        <v>-7.2170250223508647</v>
      </c>
      <c r="CA178" s="13">
        <f t="shared" si="101"/>
        <v>3.4468754409257896</v>
      </c>
      <c r="CB178" s="13">
        <f t="shared" si="101"/>
        <v>3.6374557085107506</v>
      </c>
      <c r="CC178" s="13">
        <f t="shared" si="101"/>
        <v>2.0663034373571421</v>
      </c>
      <c r="CD178" s="13">
        <f t="shared" si="101"/>
        <v>2.8548443312791161</v>
      </c>
      <c r="CE178" s="13">
        <f t="shared" si="101"/>
        <v>6.2259148804336695</v>
      </c>
      <c r="CF178" s="13">
        <f t="shared" si="101"/>
        <v>9.3133142306401684</v>
      </c>
      <c r="CG178" s="13" t="str">
        <f t="shared" si="101"/>
        <v/>
      </c>
      <c r="CH178" s="13">
        <f t="shared" si="101"/>
        <v>7.7251408703683744</v>
      </c>
      <c r="CI178" s="13">
        <f t="shared" si="101"/>
        <v>6.3608092585324405</v>
      </c>
      <c r="CJ178" s="13">
        <f t="shared" si="101"/>
        <v>9.2732116923477612</v>
      </c>
      <c r="CK178" s="13">
        <f t="shared" si="101"/>
        <v>7.9295376173802445</v>
      </c>
      <c r="CL178" s="13">
        <f t="shared" si="101"/>
        <v>10.505759658459969</v>
      </c>
      <c r="CM178" s="13">
        <f t="shared" si="101"/>
        <v>-0.45949507137194034</v>
      </c>
      <c r="CN178" s="13">
        <f t="shared" si="101"/>
        <v>1.7208321502306223</v>
      </c>
      <c r="CO178" s="13">
        <f t="shared" si="101"/>
        <v>1.7208321502306223</v>
      </c>
      <c r="CP178" s="13" t="str">
        <f t="shared" si="101"/>
        <v/>
      </c>
      <c r="CQ178" s="13">
        <f t="shared" si="101"/>
        <v>-3.5630894925792078</v>
      </c>
      <c r="CR178" s="13">
        <f t="shared" si="101"/>
        <v>-3.5630894925792078</v>
      </c>
      <c r="CS178" s="13" t="str">
        <f t="shared" si="101"/>
        <v/>
      </c>
      <c r="CT178" s="13" t="str">
        <f t="shared" si="101"/>
        <v/>
      </c>
      <c r="CU178" s="13">
        <f t="shared" si="101"/>
        <v>0.88071879097795236</v>
      </c>
      <c r="CV178" s="13">
        <f t="shared" si="101"/>
        <v>1.8683441711729643</v>
      </c>
      <c r="CW178" s="13">
        <f t="shared" si="101"/>
        <v>1.0217943928651607</v>
      </c>
      <c r="CX178" s="13" t="str">
        <f t="shared" si="101"/>
        <v/>
      </c>
      <c r="CY178" s="13">
        <f t="shared" si="101"/>
        <v>2.3137404366315284</v>
      </c>
      <c r="CZ178" s="13">
        <f t="shared" si="101"/>
        <v>0.45735141215290653</v>
      </c>
      <c r="DA178" s="13">
        <f t="shared" si="101"/>
        <v>5.3255252784004004</v>
      </c>
      <c r="DB178" s="13">
        <f t="shared" si="101"/>
        <v>7.7591813204381577</v>
      </c>
      <c r="DC178" s="13">
        <f t="shared" si="101"/>
        <v>17.806229556521291</v>
      </c>
      <c r="DD178" s="13">
        <f t="shared" si="101"/>
        <v>5.0944282573457622</v>
      </c>
      <c r="DE178" s="13">
        <f t="shared" si="101"/>
        <v>1.9736901537018348</v>
      </c>
      <c r="DF178" s="13">
        <f t="shared" si="101"/>
        <v>2.1363353311077526</v>
      </c>
    </row>
    <row r="179" spans="1:110" hidden="1" outlineLevel="1" x14ac:dyDescent="0.2">
      <c r="A179" s="323" t="str">
        <f t="shared" si="73"/>
        <v>2010 Q2</v>
      </c>
      <c r="B179" s="13">
        <f t="shared" si="79"/>
        <v>3.4747545373106759</v>
      </c>
      <c r="C179" s="13">
        <f t="shared" si="97"/>
        <v>2.0787358255007327</v>
      </c>
      <c r="D179" s="13">
        <f t="shared" si="97"/>
        <v>-6.2106876462350247</v>
      </c>
      <c r="E179" s="13">
        <f t="shared" si="97"/>
        <v>5.0416179858597809</v>
      </c>
      <c r="F179" s="13">
        <f t="shared" si="97"/>
        <v>3.7301892258611691</v>
      </c>
      <c r="G179" s="13">
        <f t="shared" si="97"/>
        <v>7.9656952002210124</v>
      </c>
      <c r="H179" s="13">
        <f t="shared" si="97"/>
        <v>7.6674542759169961</v>
      </c>
      <c r="I179" s="13">
        <f t="shared" si="97"/>
        <v>4.7350381260381047</v>
      </c>
      <c r="J179" s="13">
        <f t="shared" si="97"/>
        <v>17.232124066288556</v>
      </c>
      <c r="K179" s="13">
        <f t="shared" si="97"/>
        <v>2.6654520275771088</v>
      </c>
      <c r="L179" s="13">
        <f t="shared" si="97"/>
        <v>5.9066048632873125</v>
      </c>
      <c r="M179" s="13">
        <f t="shared" si="97"/>
        <v>6.2421634150374938</v>
      </c>
      <c r="N179" s="13">
        <f t="shared" si="97"/>
        <v>5.3259381909884329</v>
      </c>
      <c r="O179" s="13">
        <f t="shared" si="97"/>
        <v>3.049307966952397</v>
      </c>
      <c r="P179" s="13">
        <f t="shared" si="97"/>
        <v>3.8503011994940772</v>
      </c>
      <c r="Q179" s="13">
        <f t="shared" si="97"/>
        <v>0.2836127063357452</v>
      </c>
      <c r="R179" s="13">
        <f t="shared" si="97"/>
        <v>1.2156007630954146</v>
      </c>
      <c r="S179" s="13">
        <f t="shared" si="97"/>
        <v>2.1302265671101051</v>
      </c>
      <c r="T179" s="13">
        <f t="shared" si="97"/>
        <v>0</v>
      </c>
      <c r="U179" s="13">
        <f t="shared" si="97"/>
        <v>3.3442530089147438</v>
      </c>
      <c r="V179" s="13">
        <f t="shared" si="97"/>
        <v>0.13121935814750518</v>
      </c>
      <c r="W179" s="13">
        <f t="shared" si="97"/>
        <v>5.622962675905363</v>
      </c>
      <c r="X179" s="13">
        <f t="shared" si="97"/>
        <v>0</v>
      </c>
      <c r="Y179" s="13">
        <f t="shared" si="97"/>
        <v>5.7441262246520131</v>
      </c>
      <c r="Z179" s="13">
        <f t="shared" si="97"/>
        <v>0.45996586519223559</v>
      </c>
      <c r="AA179" s="13">
        <f t="shared" si="97"/>
        <v>2.1176579758246827</v>
      </c>
      <c r="AB179" s="13">
        <f t="shared" si="97"/>
        <v>0.41259223215701635</v>
      </c>
      <c r="AC179" s="13">
        <f t="shared" si="97"/>
        <v>-0.21111521480638995</v>
      </c>
      <c r="AD179" s="13">
        <f t="shared" si="97"/>
        <v>8.2698514088122685</v>
      </c>
      <c r="AE179" s="13">
        <f t="shared" si="97"/>
        <v>3.835198382551197</v>
      </c>
      <c r="AF179" s="13">
        <f t="shared" si="97"/>
        <v>5.3445909270350755</v>
      </c>
      <c r="AG179" s="13">
        <f t="shared" si="97"/>
        <v>17.650057688359567</v>
      </c>
      <c r="AH179" s="13">
        <f t="shared" si="97"/>
        <v>4.9271395120462413</v>
      </c>
      <c r="AI179" s="13">
        <f t="shared" si="97"/>
        <v>0.23430626033398294</v>
      </c>
      <c r="AJ179" s="13">
        <f t="shared" si="97"/>
        <v>4.5136353193394152</v>
      </c>
      <c r="AL179" s="323" t="str">
        <f t="shared" si="74"/>
        <v>2010 Q2</v>
      </c>
      <c r="AM179" s="13">
        <f t="shared" si="100"/>
        <v>3.7035091614141535</v>
      </c>
      <c r="AN179" s="13">
        <f t="shared" si="100"/>
        <v>3.645506609551874</v>
      </c>
      <c r="AO179" s="13">
        <f t="shared" si="100"/>
        <v>6.77047763226164</v>
      </c>
      <c r="AP179" s="13" t="str">
        <f t="shared" si="100"/>
        <v/>
      </c>
      <c r="AQ179" s="13">
        <f t="shared" si="100"/>
        <v>2.5794941225395718</v>
      </c>
      <c r="AR179" s="13">
        <f t="shared" si="100"/>
        <v>0.31527351002269555</v>
      </c>
      <c r="AS179" s="13" t="str">
        <f t="shared" si="100"/>
        <v/>
      </c>
      <c r="AT179" s="13" t="str">
        <f t="shared" si="100"/>
        <v/>
      </c>
      <c r="AU179" s="13" t="str">
        <f t="shared" si="100"/>
        <v/>
      </c>
      <c r="AV179" s="13">
        <f t="shared" si="100"/>
        <v>2.6654520275771088</v>
      </c>
      <c r="AW179" s="13">
        <f t="shared" si="100"/>
        <v>6.9789203137719635</v>
      </c>
      <c r="AX179" s="13">
        <f t="shared" si="100"/>
        <v>9.0909090909090615</v>
      </c>
      <c r="AY179" s="13">
        <f t="shared" si="100"/>
        <v>-2.4313842273925745</v>
      </c>
      <c r="AZ179" s="13" t="str">
        <f t="shared" si="100"/>
        <v/>
      </c>
      <c r="BA179" s="13" t="str">
        <f t="shared" si="100"/>
        <v/>
      </c>
      <c r="BB179" s="13" t="str">
        <f t="shared" si="100"/>
        <v/>
      </c>
      <c r="BC179" s="13">
        <f t="shared" si="100"/>
        <v>0</v>
      </c>
      <c r="BD179" s="13" t="str">
        <f t="shared" si="100"/>
        <v/>
      </c>
      <c r="BE179" s="13">
        <f t="shared" si="100"/>
        <v>0</v>
      </c>
      <c r="BF179" s="13">
        <f t="shared" si="100"/>
        <v>4.989049108545629</v>
      </c>
      <c r="BG179" s="13" t="str">
        <f t="shared" si="100"/>
        <v/>
      </c>
      <c r="BH179" s="13">
        <f t="shared" si="100"/>
        <v>5.622962675905363</v>
      </c>
      <c r="BI179" s="13">
        <f t="shared" si="100"/>
        <v>0</v>
      </c>
      <c r="BJ179" s="13">
        <f t="shared" si="100"/>
        <v>0.49654204758133869</v>
      </c>
      <c r="BK179" s="13">
        <f t="shared" si="100"/>
        <v>0.17275100837650381</v>
      </c>
      <c r="BL179" s="13">
        <f t="shared" si="100"/>
        <v>2.4543730912720996</v>
      </c>
      <c r="BM179" s="13">
        <f t="shared" si="100"/>
        <v>0.41259223215701635</v>
      </c>
      <c r="BN179" s="13">
        <f t="shared" si="100"/>
        <v>0</v>
      </c>
      <c r="BO179" s="13">
        <f t="shared" si="100"/>
        <v>0.47439924966985458</v>
      </c>
      <c r="BP179" s="13" t="str">
        <f t="shared" si="100"/>
        <v/>
      </c>
      <c r="BQ179" s="13" t="str">
        <f t="shared" si="100"/>
        <v/>
      </c>
      <c r="BR179" s="13" t="str">
        <f t="shared" si="100"/>
        <v/>
      </c>
      <c r="BS179" s="13" t="str">
        <f t="shared" si="100"/>
        <v/>
      </c>
      <c r="BT179" s="13" t="str">
        <f t="shared" si="100"/>
        <v/>
      </c>
      <c r="BU179" s="13" t="str">
        <f t="shared" si="100"/>
        <v/>
      </c>
      <c r="BW179" s="323" t="str">
        <f t="shared" si="75"/>
        <v>2010 q2</v>
      </c>
      <c r="BX179" s="13">
        <f t="shared" si="101"/>
        <v>3.4046976211612456</v>
      </c>
      <c r="BY179" s="13">
        <f t="shared" si="101"/>
        <v>1.7861460673432639</v>
      </c>
      <c r="BZ179" s="13">
        <f t="shared" si="101"/>
        <v>-8.0666272730663291</v>
      </c>
      <c r="CA179" s="13">
        <f t="shared" si="101"/>
        <v>5.0416179858597809</v>
      </c>
      <c r="CB179" s="13">
        <f t="shared" si="101"/>
        <v>4.6713869036670186</v>
      </c>
      <c r="CC179" s="13">
        <f t="shared" si="101"/>
        <v>12.944235981088381</v>
      </c>
      <c r="CD179" s="13">
        <f t="shared" si="101"/>
        <v>7.6674542759169961</v>
      </c>
      <c r="CE179" s="13">
        <f t="shared" si="101"/>
        <v>4.7350381260381269</v>
      </c>
      <c r="CF179" s="13">
        <f t="shared" si="101"/>
        <v>17.232124066288556</v>
      </c>
      <c r="CG179" s="13" t="str">
        <f t="shared" si="101"/>
        <v/>
      </c>
      <c r="CH179" s="13">
        <f t="shared" si="101"/>
        <v>5.280119483429746</v>
      </c>
      <c r="CI179" s="13">
        <f t="shared" si="101"/>
        <v>3.6622951641500423</v>
      </c>
      <c r="CJ179" s="13">
        <f t="shared" si="101"/>
        <v>7.0817537021957477</v>
      </c>
      <c r="CK179" s="13">
        <f t="shared" si="101"/>
        <v>3.049307966952397</v>
      </c>
      <c r="CL179" s="13">
        <f t="shared" si="101"/>
        <v>3.8503011994940772</v>
      </c>
      <c r="CM179" s="13">
        <f t="shared" si="101"/>
        <v>0.2836127063357452</v>
      </c>
      <c r="CN179" s="13">
        <f t="shared" si="101"/>
        <v>2.1302265671101051</v>
      </c>
      <c r="CO179" s="13">
        <f t="shared" si="101"/>
        <v>2.1302265671101051</v>
      </c>
      <c r="CP179" s="13" t="str">
        <f t="shared" si="101"/>
        <v/>
      </c>
      <c r="CQ179" s="13">
        <f t="shared" si="101"/>
        <v>0.13121935814750518</v>
      </c>
      <c r="CR179" s="13">
        <f t="shared" si="101"/>
        <v>0.13121935814750518</v>
      </c>
      <c r="CS179" s="13" t="str">
        <f t="shared" si="101"/>
        <v/>
      </c>
      <c r="CT179" s="13" t="str">
        <f t="shared" si="101"/>
        <v/>
      </c>
      <c r="CU179" s="13">
        <f t="shared" si="101"/>
        <v>8.8558232248629807</v>
      </c>
      <c r="CV179" s="13">
        <f t="shared" si="101"/>
        <v>1.6584079828387832</v>
      </c>
      <c r="CW179" s="13">
        <f t="shared" si="101"/>
        <v>1.9988382287916551</v>
      </c>
      <c r="CX179" s="13" t="str">
        <f t="shared" si="101"/>
        <v/>
      </c>
      <c r="CY179" s="13">
        <f t="shared" si="101"/>
        <v>-0.29120180910514604</v>
      </c>
      <c r="CZ179" s="13">
        <f t="shared" si="101"/>
        <v>12.581651006327711</v>
      </c>
      <c r="DA179" s="13">
        <f t="shared" si="101"/>
        <v>3.835198382551197</v>
      </c>
      <c r="DB179" s="13">
        <f t="shared" si="101"/>
        <v>5.3445909270350755</v>
      </c>
      <c r="DC179" s="13">
        <f t="shared" si="101"/>
        <v>17.650057688359567</v>
      </c>
      <c r="DD179" s="13">
        <f t="shared" si="101"/>
        <v>4.9271395120462413</v>
      </c>
      <c r="DE179" s="13">
        <f t="shared" si="101"/>
        <v>0.23430626033398294</v>
      </c>
      <c r="DF179" s="13">
        <f t="shared" si="101"/>
        <v>4.5136353193394152</v>
      </c>
    </row>
    <row r="180" spans="1:110" hidden="1" outlineLevel="1" x14ac:dyDescent="0.2">
      <c r="A180" s="323" t="str">
        <f t="shared" si="73"/>
        <v>2010 Q3</v>
      </c>
      <c r="B180" s="13">
        <f t="shared" si="79"/>
        <v>3.837294021741533</v>
      </c>
      <c r="C180" s="13">
        <f t="shared" si="97"/>
        <v>1.0752689224598155</v>
      </c>
      <c r="D180" s="13">
        <f t="shared" si="97"/>
        <v>-7.6569928600351052</v>
      </c>
      <c r="E180" s="13">
        <f t="shared" si="97"/>
        <v>2.2763312369475486</v>
      </c>
      <c r="F180" s="13">
        <f t="shared" si="97"/>
        <v>4.7466663198670433</v>
      </c>
      <c r="G180" s="13">
        <f t="shared" si="97"/>
        <v>10.183331265977458</v>
      </c>
      <c r="H180" s="13">
        <f t="shared" si="97"/>
        <v>6.3597984364873517</v>
      </c>
      <c r="I180" s="13">
        <f t="shared" si="97"/>
        <v>2.2234704533233396</v>
      </c>
      <c r="J180" s="13">
        <f t="shared" si="97"/>
        <v>16.502155218612046</v>
      </c>
      <c r="K180" s="13">
        <f t="shared" si="97"/>
        <v>6.9339637919379804</v>
      </c>
      <c r="L180" s="13">
        <f t="shared" si="97"/>
        <v>12.316630515837424</v>
      </c>
      <c r="M180" s="13">
        <f t="shared" si="97"/>
        <v>6.2901742131570959</v>
      </c>
      <c r="N180" s="13">
        <f t="shared" si="97"/>
        <v>22.44775434687838</v>
      </c>
      <c r="O180" s="13">
        <f t="shared" si="97"/>
        <v>3.3110544521506968</v>
      </c>
      <c r="P180" s="13">
        <f t="shared" si="97"/>
        <v>3.9490588332563359</v>
      </c>
      <c r="Q180" s="13">
        <f t="shared" si="97"/>
        <v>1.0686920756712404</v>
      </c>
      <c r="R180" s="13">
        <f t="shared" si="97"/>
        <v>1.1099325296698881</v>
      </c>
      <c r="S180" s="13">
        <f t="shared" si="97"/>
        <v>1.9442346978976177</v>
      </c>
      <c r="T180" s="13">
        <f t="shared" si="97"/>
        <v>0</v>
      </c>
      <c r="U180" s="13">
        <f t="shared" si="97"/>
        <v>4.9367556699553283</v>
      </c>
      <c r="V180" s="13">
        <f t="shared" si="97"/>
        <v>2.3475332979258967</v>
      </c>
      <c r="W180" s="13">
        <f t="shared" si="97"/>
        <v>7.1300512715869679</v>
      </c>
      <c r="X180" s="13">
        <f t="shared" si="97"/>
        <v>0</v>
      </c>
      <c r="Y180" s="13">
        <f t="shared" si="97"/>
        <v>4.9694980139787015</v>
      </c>
      <c r="Z180" s="13">
        <f t="shared" si="97"/>
        <v>1.9767665453113814</v>
      </c>
      <c r="AA180" s="13">
        <f t="shared" si="97"/>
        <v>2.3987808828201507</v>
      </c>
      <c r="AB180" s="13">
        <f t="shared" si="97"/>
        <v>0.41259223215701635</v>
      </c>
      <c r="AC180" s="13">
        <f t="shared" si="97"/>
        <v>0.7410431532431927</v>
      </c>
      <c r="AD180" s="13">
        <f t="shared" si="97"/>
        <v>6.7392934181212727</v>
      </c>
      <c r="AE180" s="13">
        <f t="shared" si="97"/>
        <v>3.4628644889155957</v>
      </c>
      <c r="AF180" s="13">
        <f t="shared" si="97"/>
        <v>3.4430941591756747</v>
      </c>
      <c r="AG180" s="13">
        <f t="shared" si="97"/>
        <v>6.2438657226491445</v>
      </c>
      <c r="AH180" s="13">
        <f t="shared" si="97"/>
        <v>7.5656676275105417</v>
      </c>
      <c r="AI180" s="13">
        <f t="shared" si="97"/>
        <v>2.3843105282848498</v>
      </c>
      <c r="AJ180" s="13">
        <f t="shared" si="97"/>
        <v>4.8659069747473138</v>
      </c>
      <c r="AL180" s="323" t="str">
        <f t="shared" si="74"/>
        <v>2010 Q3</v>
      </c>
      <c r="AM180" s="13">
        <f t="shared" si="100"/>
        <v>4.609772422268188</v>
      </c>
      <c r="AN180" s="13">
        <f t="shared" si="100"/>
        <v>5.3236238054367169</v>
      </c>
      <c r="AO180" s="13">
        <f t="shared" si="100"/>
        <v>6.4886573945407422</v>
      </c>
      <c r="AP180" s="13" t="str">
        <f t="shared" si="100"/>
        <v/>
      </c>
      <c r="AQ180" s="13">
        <f t="shared" si="100"/>
        <v>4.8186268157164536</v>
      </c>
      <c r="AR180" s="13">
        <f t="shared" si="100"/>
        <v>0.31527351002269555</v>
      </c>
      <c r="AS180" s="13" t="str">
        <f t="shared" si="100"/>
        <v/>
      </c>
      <c r="AT180" s="13" t="str">
        <f t="shared" si="100"/>
        <v/>
      </c>
      <c r="AU180" s="13" t="str">
        <f t="shared" si="100"/>
        <v/>
      </c>
      <c r="AV180" s="13">
        <f t="shared" si="100"/>
        <v>6.9339637919379804</v>
      </c>
      <c r="AW180" s="13">
        <f t="shared" si="100"/>
        <v>7.592607984528188</v>
      </c>
      <c r="AX180" s="13">
        <f t="shared" si="100"/>
        <v>9.0909090909090615</v>
      </c>
      <c r="AY180" s="13">
        <f t="shared" si="100"/>
        <v>0.93287959104266793</v>
      </c>
      <c r="AZ180" s="13" t="str">
        <f t="shared" si="100"/>
        <v/>
      </c>
      <c r="BA180" s="13" t="str">
        <f t="shared" si="100"/>
        <v/>
      </c>
      <c r="BB180" s="13" t="str">
        <f t="shared" si="100"/>
        <v/>
      </c>
      <c r="BC180" s="13">
        <f t="shared" si="100"/>
        <v>0</v>
      </c>
      <c r="BD180" s="13" t="str">
        <f t="shared" si="100"/>
        <v/>
      </c>
      <c r="BE180" s="13">
        <f t="shared" si="100"/>
        <v>0</v>
      </c>
      <c r="BF180" s="13">
        <f t="shared" si="100"/>
        <v>6.3181297756714327</v>
      </c>
      <c r="BG180" s="13" t="str">
        <f t="shared" si="100"/>
        <v/>
      </c>
      <c r="BH180" s="13">
        <f t="shared" si="100"/>
        <v>7.1300512715869679</v>
      </c>
      <c r="BI180" s="13">
        <f t="shared" si="100"/>
        <v>0</v>
      </c>
      <c r="BJ180" s="13">
        <f t="shared" si="100"/>
        <v>0.48236114423185761</v>
      </c>
      <c r="BK180" s="13">
        <f t="shared" si="100"/>
        <v>0</v>
      </c>
      <c r="BL180" s="13">
        <f t="shared" si="100"/>
        <v>2.4543730912720996</v>
      </c>
      <c r="BM180" s="13">
        <f t="shared" si="100"/>
        <v>0.41259223215701635</v>
      </c>
      <c r="BN180" s="13">
        <f t="shared" si="100"/>
        <v>0</v>
      </c>
      <c r="BO180" s="13">
        <f t="shared" si="100"/>
        <v>0.47439924966985458</v>
      </c>
      <c r="BP180" s="13" t="str">
        <f t="shared" si="100"/>
        <v/>
      </c>
      <c r="BQ180" s="13" t="str">
        <f t="shared" si="100"/>
        <v/>
      </c>
      <c r="BR180" s="13" t="str">
        <f t="shared" si="100"/>
        <v/>
      </c>
      <c r="BS180" s="13" t="str">
        <f t="shared" si="100"/>
        <v/>
      </c>
      <c r="BT180" s="13" t="str">
        <f t="shared" si="100"/>
        <v/>
      </c>
      <c r="BU180" s="13" t="str">
        <f t="shared" si="100"/>
        <v/>
      </c>
      <c r="BW180" s="323" t="str">
        <f t="shared" si="75"/>
        <v>2010 q3</v>
      </c>
      <c r="BX180" s="13">
        <f t="shared" si="101"/>
        <v>3.6038262542908095</v>
      </c>
      <c r="BY180" s="13">
        <f t="shared" si="101"/>
        <v>0.28506426055177059</v>
      </c>
      <c r="BZ180" s="13">
        <f t="shared" si="101"/>
        <v>-9.7107433968438137</v>
      </c>
      <c r="CA180" s="13">
        <f t="shared" si="101"/>
        <v>2.2763312369475486</v>
      </c>
      <c r="CB180" s="13">
        <f t="shared" si="101"/>
        <v>4.6881241491618431</v>
      </c>
      <c r="CC180" s="13">
        <f t="shared" si="101"/>
        <v>16.732603482206819</v>
      </c>
      <c r="CD180" s="13">
        <f t="shared" si="101"/>
        <v>6.3597984364873517</v>
      </c>
      <c r="CE180" s="13">
        <f t="shared" si="101"/>
        <v>2.2234704533233396</v>
      </c>
      <c r="CF180" s="13">
        <f t="shared" si="101"/>
        <v>16.502155218612046</v>
      </c>
      <c r="CG180" s="13" t="str">
        <f t="shared" si="101"/>
        <v/>
      </c>
      <c r="CH180" s="13">
        <f t="shared" si="101"/>
        <v>15.001240059890385</v>
      </c>
      <c r="CI180" s="13">
        <f t="shared" si="101"/>
        <v>3.7887669192351314</v>
      </c>
      <c r="CJ180" s="13">
        <f t="shared" si="101"/>
        <v>27.120436257299673</v>
      </c>
      <c r="CK180" s="13">
        <f t="shared" si="101"/>
        <v>3.3110544521506968</v>
      </c>
      <c r="CL180" s="13">
        <f t="shared" si="101"/>
        <v>3.9490588332563359</v>
      </c>
      <c r="CM180" s="13">
        <f t="shared" si="101"/>
        <v>1.0686920756712404</v>
      </c>
      <c r="CN180" s="13">
        <f t="shared" si="101"/>
        <v>1.9442346978976177</v>
      </c>
      <c r="CO180" s="13">
        <f t="shared" si="101"/>
        <v>1.9442346978976177</v>
      </c>
      <c r="CP180" s="13" t="str">
        <f t="shared" si="101"/>
        <v/>
      </c>
      <c r="CQ180" s="13">
        <f t="shared" si="101"/>
        <v>2.3475332979258967</v>
      </c>
      <c r="CR180" s="13">
        <f t="shared" si="101"/>
        <v>2.3475332979258967</v>
      </c>
      <c r="CS180" s="13" t="str">
        <f t="shared" si="101"/>
        <v/>
      </c>
      <c r="CT180" s="13" t="str">
        <f t="shared" si="101"/>
        <v/>
      </c>
      <c r="CU180" s="13">
        <f t="shared" si="101"/>
        <v>7.6209686931677068</v>
      </c>
      <c r="CV180" s="13">
        <f t="shared" si="101"/>
        <v>10.449525134442128</v>
      </c>
      <c r="CW180" s="13">
        <f t="shared" si="101"/>
        <v>2.379117215409865</v>
      </c>
      <c r="CX180" s="13" t="str">
        <f t="shared" si="101"/>
        <v/>
      </c>
      <c r="CY180" s="13">
        <f t="shared" si="101"/>
        <v>1.0246726751208524</v>
      </c>
      <c r="CZ180" s="13">
        <f t="shared" si="101"/>
        <v>10.175002601683648</v>
      </c>
      <c r="DA180" s="13">
        <f t="shared" si="101"/>
        <v>3.4628644889155957</v>
      </c>
      <c r="DB180" s="13">
        <f t="shared" si="101"/>
        <v>3.4430941591756747</v>
      </c>
      <c r="DC180" s="13">
        <f t="shared" si="101"/>
        <v>6.2438657226491445</v>
      </c>
      <c r="DD180" s="13">
        <f t="shared" si="101"/>
        <v>7.5656676275105417</v>
      </c>
      <c r="DE180" s="13">
        <f t="shared" si="101"/>
        <v>2.3843105282848498</v>
      </c>
      <c r="DF180" s="13">
        <f t="shared" si="101"/>
        <v>4.8659069747473138</v>
      </c>
    </row>
    <row r="181" spans="1:110" hidden="1" outlineLevel="1" x14ac:dyDescent="0.2">
      <c r="A181" s="323" t="str">
        <f t="shared" si="73"/>
        <v>2010 Q4</v>
      </c>
      <c r="B181" s="13">
        <f t="shared" si="79"/>
        <v>2.6478724943543641</v>
      </c>
      <c r="C181" s="13">
        <f t="shared" si="97"/>
        <v>0.89416173940961574</v>
      </c>
      <c r="D181" s="13">
        <f t="shared" si="97"/>
        <v>-8.2326299167281078</v>
      </c>
      <c r="E181" s="13">
        <f t="shared" si="97"/>
        <v>4.3939820603880797</v>
      </c>
      <c r="F181" s="13">
        <f t="shared" si="97"/>
        <v>7.7571508024842695</v>
      </c>
      <c r="G181" s="13">
        <f t="shared" si="97"/>
        <v>8.3301227870455907</v>
      </c>
      <c r="H181" s="13">
        <f t="shared" si="97"/>
        <v>4.570807627488982</v>
      </c>
      <c r="I181" s="13">
        <f t="shared" si="97"/>
        <v>-3.8840559626320825</v>
      </c>
      <c r="J181" s="13">
        <f t="shared" si="97"/>
        <v>14.460084501614535</v>
      </c>
      <c r="K181" s="13">
        <f t="shared" si="97"/>
        <v>7.0114266388864976</v>
      </c>
      <c r="L181" s="13">
        <f t="shared" si="97"/>
        <v>4.8460746558887324</v>
      </c>
      <c r="M181" s="13">
        <f t="shared" si="97"/>
        <v>6.2951662778558015</v>
      </c>
      <c r="N181" s="13">
        <f t="shared" si="97"/>
        <v>2.3764420033686617</v>
      </c>
      <c r="O181" s="13">
        <f t="shared" si="97"/>
        <v>1.1526568491848632</v>
      </c>
      <c r="P181" s="13">
        <f t="shared" si="97"/>
        <v>1.9973083661712465</v>
      </c>
      <c r="Q181" s="13">
        <f t="shared" si="97"/>
        <v>-1.8658561891576997</v>
      </c>
      <c r="R181" s="13">
        <f t="shared" si="97"/>
        <v>1.0385566560920489</v>
      </c>
      <c r="S181" s="13">
        <f t="shared" si="97"/>
        <v>1.812153813140327</v>
      </c>
      <c r="T181" s="13">
        <f t="shared" si="97"/>
        <v>0</v>
      </c>
      <c r="U181" s="13">
        <f t="shared" si="97"/>
        <v>6.4070151551872234</v>
      </c>
      <c r="V181" s="13">
        <f t="shared" si="97"/>
        <v>11.528221379706549</v>
      </c>
      <c r="W181" s="13">
        <f t="shared" si="97"/>
        <v>4.3615591823206845</v>
      </c>
      <c r="X181" s="13">
        <f t="shared" si="97"/>
        <v>0</v>
      </c>
      <c r="Y181" s="13">
        <f t="shared" si="97"/>
        <v>3.1823643035407079</v>
      </c>
      <c r="Z181" s="13">
        <f t="shared" si="97"/>
        <v>0.75679572353775093</v>
      </c>
      <c r="AA181" s="13">
        <f t="shared" si="97"/>
        <v>3.09114826713206</v>
      </c>
      <c r="AB181" s="13">
        <f t="shared" si="97"/>
        <v>9.8585882059687435E-3</v>
      </c>
      <c r="AC181" s="13">
        <f t="shared" ref="C181:AJ189" si="102">IF(AC58&gt;0,(AC62/AC58-1)*100,"")</f>
        <v>1.4529669154382141</v>
      </c>
      <c r="AD181" s="13">
        <f t="shared" si="102"/>
        <v>3.9029682799074594</v>
      </c>
      <c r="AE181" s="13">
        <f t="shared" si="102"/>
        <v>3.7747316094556949</v>
      </c>
      <c r="AF181" s="13">
        <f t="shared" si="102"/>
        <v>4.8826106008820869</v>
      </c>
      <c r="AG181" s="13">
        <f t="shared" si="102"/>
        <v>6.0238257996804156</v>
      </c>
      <c r="AH181" s="13">
        <f t="shared" si="102"/>
        <v>4.1688571383725614</v>
      </c>
      <c r="AI181" s="13">
        <f t="shared" si="102"/>
        <v>2.230299194353691</v>
      </c>
      <c r="AJ181" s="13">
        <f t="shared" si="102"/>
        <v>2.3996149509012188</v>
      </c>
      <c r="AL181" s="323" t="str">
        <f t="shared" si="74"/>
        <v>2010 Q4</v>
      </c>
      <c r="AM181" s="13">
        <f t="shared" si="100"/>
        <v>3.4994529504428717</v>
      </c>
      <c r="AN181" s="13">
        <f t="shared" si="100"/>
        <v>4.4223902928752779</v>
      </c>
      <c r="AO181" s="13">
        <f t="shared" si="100"/>
        <v>5.0561984577885966</v>
      </c>
      <c r="AP181" s="13" t="str">
        <f t="shared" si="100"/>
        <v/>
      </c>
      <c r="AQ181" s="13">
        <f t="shared" si="100"/>
        <v>3.6267295051883419</v>
      </c>
      <c r="AR181" s="13">
        <f t="shared" si="100"/>
        <v>0.42131175095470041</v>
      </c>
      <c r="AS181" s="13" t="str">
        <f t="shared" si="100"/>
        <v/>
      </c>
      <c r="AT181" s="13" t="str">
        <f t="shared" si="100"/>
        <v/>
      </c>
      <c r="AU181" s="13" t="str">
        <f t="shared" si="100"/>
        <v/>
      </c>
      <c r="AV181" s="13">
        <f t="shared" si="100"/>
        <v>7.0114266388864976</v>
      </c>
      <c r="AW181" s="13">
        <f t="shared" si="100"/>
        <v>6.5467932634342141</v>
      </c>
      <c r="AX181" s="13">
        <f t="shared" si="100"/>
        <v>9.0909090909090615</v>
      </c>
      <c r="AY181" s="13">
        <f t="shared" si="100"/>
        <v>-5.9274522911927914</v>
      </c>
      <c r="AZ181" s="13" t="str">
        <f t="shared" si="100"/>
        <v/>
      </c>
      <c r="BA181" s="13" t="str">
        <f t="shared" si="100"/>
        <v/>
      </c>
      <c r="BB181" s="13" t="str">
        <f t="shared" si="100"/>
        <v/>
      </c>
      <c r="BC181" s="13">
        <f t="shared" si="100"/>
        <v>0</v>
      </c>
      <c r="BD181" s="13" t="str">
        <f t="shared" si="100"/>
        <v/>
      </c>
      <c r="BE181" s="13">
        <f t="shared" si="100"/>
        <v>0</v>
      </c>
      <c r="BF181" s="13">
        <f t="shared" si="100"/>
        <v>3.8841118176859313</v>
      </c>
      <c r="BG181" s="13" t="str">
        <f t="shared" si="100"/>
        <v/>
      </c>
      <c r="BH181" s="13">
        <f t="shared" si="100"/>
        <v>4.3615591823206845</v>
      </c>
      <c r="BI181" s="13">
        <f t="shared" si="100"/>
        <v>0</v>
      </c>
      <c r="BJ181" s="13">
        <f t="shared" si="100"/>
        <v>0.26782725735801094</v>
      </c>
      <c r="BK181" s="13">
        <f t="shared" si="100"/>
        <v>0</v>
      </c>
      <c r="BL181" s="13">
        <f t="shared" si="100"/>
        <v>2.4543730912720996</v>
      </c>
      <c r="BM181" s="13">
        <f t="shared" si="100"/>
        <v>9.8585882059465391E-3</v>
      </c>
      <c r="BN181" s="13">
        <f t="shared" si="100"/>
        <v>0</v>
      </c>
      <c r="BO181" s="13">
        <f t="shared" si="100"/>
        <v>0.19712085577701099</v>
      </c>
      <c r="BP181" s="13" t="str">
        <f t="shared" si="100"/>
        <v/>
      </c>
      <c r="BQ181" s="13" t="str">
        <f t="shared" si="100"/>
        <v/>
      </c>
      <c r="BR181" s="13" t="str">
        <f t="shared" si="100"/>
        <v/>
      </c>
      <c r="BS181" s="13" t="str">
        <f t="shared" si="100"/>
        <v/>
      </c>
      <c r="BT181" s="13" t="str">
        <f t="shared" si="100"/>
        <v/>
      </c>
      <c r="BU181" s="13" t="str">
        <f t="shared" si="100"/>
        <v/>
      </c>
      <c r="BW181" s="323" t="str">
        <f t="shared" si="75"/>
        <v>2010 q4</v>
      </c>
      <c r="BX181" s="13">
        <f t="shared" si="101"/>
        <v>2.3900953899992805</v>
      </c>
      <c r="BY181" s="13">
        <f t="shared" si="101"/>
        <v>0.23841322760536077</v>
      </c>
      <c r="BZ181" s="13">
        <f t="shared" si="101"/>
        <v>-10.187993859848776</v>
      </c>
      <c r="CA181" s="13">
        <f t="shared" si="101"/>
        <v>4.3939820603880797</v>
      </c>
      <c r="CB181" s="13">
        <f t="shared" si="101"/>
        <v>11.071864954331501</v>
      </c>
      <c r="CC181" s="13">
        <f t="shared" si="101"/>
        <v>13.585508484921016</v>
      </c>
      <c r="CD181" s="13">
        <f t="shared" si="101"/>
        <v>4.570807627488982</v>
      </c>
      <c r="CE181" s="13">
        <f t="shared" si="101"/>
        <v>-3.8840559626320714</v>
      </c>
      <c r="CF181" s="13">
        <f t="shared" si="101"/>
        <v>14.460084501614535</v>
      </c>
      <c r="CG181" s="13" t="str">
        <f t="shared" si="101"/>
        <v/>
      </c>
      <c r="CH181" s="13">
        <f t="shared" si="101"/>
        <v>3.8983471423583049</v>
      </c>
      <c r="CI181" s="13">
        <f t="shared" si="101"/>
        <v>3.7997037859186289</v>
      </c>
      <c r="CJ181" s="13">
        <f t="shared" si="101"/>
        <v>4.0045909799228729</v>
      </c>
      <c r="CK181" s="13">
        <f t="shared" si="101"/>
        <v>1.1526568491848632</v>
      </c>
      <c r="CL181" s="13">
        <f t="shared" si="101"/>
        <v>1.9973083661712465</v>
      </c>
      <c r="CM181" s="13">
        <f t="shared" si="101"/>
        <v>-1.8658561891576997</v>
      </c>
      <c r="CN181" s="13">
        <f t="shared" si="101"/>
        <v>1.812153813140327</v>
      </c>
      <c r="CO181" s="13">
        <f t="shared" si="101"/>
        <v>1.812153813140327</v>
      </c>
      <c r="CP181" s="13" t="str">
        <f t="shared" si="101"/>
        <v/>
      </c>
      <c r="CQ181" s="13">
        <f t="shared" si="101"/>
        <v>11.528221379706549</v>
      </c>
      <c r="CR181" s="13">
        <f t="shared" si="101"/>
        <v>11.528221379706549</v>
      </c>
      <c r="CS181" s="13" t="str">
        <f t="shared" si="101"/>
        <v/>
      </c>
      <c r="CT181" s="13" t="str">
        <f t="shared" si="101"/>
        <v/>
      </c>
      <c r="CU181" s="13">
        <f t="shared" si="101"/>
        <v>4.860956752950929</v>
      </c>
      <c r="CV181" s="13">
        <f t="shared" si="101"/>
        <v>3.8717775216797978</v>
      </c>
      <c r="CW181" s="13">
        <f t="shared" si="101"/>
        <v>3.315540662126959</v>
      </c>
      <c r="CX181" s="13" t="str">
        <f t="shared" si="101"/>
        <v/>
      </c>
      <c r="CY181" s="13">
        <f t="shared" si="101"/>
        <v>2.0101295366385497</v>
      </c>
      <c r="CZ181" s="13">
        <f t="shared" si="101"/>
        <v>5.8609103765382198</v>
      </c>
      <c r="DA181" s="13">
        <f t="shared" si="101"/>
        <v>3.7747316094556949</v>
      </c>
      <c r="DB181" s="13">
        <f t="shared" si="101"/>
        <v>4.8826106008820869</v>
      </c>
      <c r="DC181" s="13">
        <f t="shared" si="101"/>
        <v>6.0238257996804156</v>
      </c>
      <c r="DD181" s="13">
        <f t="shared" si="101"/>
        <v>4.1688571383725614</v>
      </c>
      <c r="DE181" s="13">
        <f t="shared" si="101"/>
        <v>2.230299194353691</v>
      </c>
      <c r="DF181" s="13">
        <f t="shared" si="101"/>
        <v>2.3996149509012188</v>
      </c>
    </row>
    <row r="182" spans="1:110" hidden="1" outlineLevel="1" x14ac:dyDescent="0.2">
      <c r="A182" s="323" t="str">
        <f t="shared" si="73"/>
        <v>2011 Q1</v>
      </c>
      <c r="B182" s="13">
        <f t="shared" si="79"/>
        <v>3.9246520888116088</v>
      </c>
      <c r="C182" s="13">
        <f t="shared" si="102"/>
        <v>3.3885193107225708</v>
      </c>
      <c r="D182" s="13">
        <f t="shared" si="102"/>
        <v>-2.1078159148772979</v>
      </c>
      <c r="E182" s="13">
        <f t="shared" si="102"/>
        <v>6.5845464390047237</v>
      </c>
      <c r="F182" s="13">
        <f t="shared" si="102"/>
        <v>8.4117555615944362</v>
      </c>
      <c r="G182" s="13">
        <f t="shared" si="102"/>
        <v>4.2044052241606567</v>
      </c>
      <c r="H182" s="13">
        <f t="shared" si="102"/>
        <v>5.5327995870563695</v>
      </c>
      <c r="I182" s="13">
        <f t="shared" si="102"/>
        <v>-3.2231954039734223</v>
      </c>
      <c r="J182" s="13">
        <f t="shared" si="102"/>
        <v>11.549496306070939</v>
      </c>
      <c r="K182" s="13">
        <f t="shared" si="102"/>
        <v>5.3594434772893607</v>
      </c>
      <c r="L182" s="13">
        <f t="shared" si="102"/>
        <v>4.6253723267579039</v>
      </c>
      <c r="M182" s="13">
        <f t="shared" si="102"/>
        <v>5.5787242316918784</v>
      </c>
      <c r="N182" s="13">
        <f t="shared" si="102"/>
        <v>2.9820471543876126</v>
      </c>
      <c r="O182" s="13">
        <f t="shared" si="102"/>
        <v>1.1886470911033564</v>
      </c>
      <c r="P182" s="13">
        <f t="shared" si="102"/>
        <v>1.4485516785665453</v>
      </c>
      <c r="Q182" s="13">
        <f t="shared" si="102"/>
        <v>0.24908039310271857</v>
      </c>
      <c r="R182" s="13">
        <f t="shared" si="102"/>
        <v>0.62886096188941032</v>
      </c>
      <c r="S182" s="13">
        <f t="shared" si="102"/>
        <v>1.0941194300744472</v>
      </c>
      <c r="T182" s="13">
        <f t="shared" si="102"/>
        <v>0</v>
      </c>
      <c r="U182" s="13">
        <f t="shared" si="102"/>
        <v>8.0440731910569561</v>
      </c>
      <c r="V182" s="13">
        <f t="shared" si="102"/>
        <v>13.125862543197741</v>
      </c>
      <c r="W182" s="13">
        <f t="shared" si="102"/>
        <v>6.2359872541486672</v>
      </c>
      <c r="X182" s="13">
        <f t="shared" si="102"/>
        <v>0</v>
      </c>
      <c r="Y182" s="13">
        <f t="shared" si="102"/>
        <v>5.2414358719520937</v>
      </c>
      <c r="Z182" s="13">
        <f t="shared" si="102"/>
        <v>0.85474481950635894</v>
      </c>
      <c r="AA182" s="13">
        <f t="shared" si="102"/>
        <v>1.7640032100998182</v>
      </c>
      <c r="AB182" s="13">
        <f t="shared" si="102"/>
        <v>-1.1147967959773575</v>
      </c>
      <c r="AC182" s="13">
        <f t="shared" si="102"/>
        <v>1.4529669154382141</v>
      </c>
      <c r="AD182" s="13">
        <f t="shared" si="102"/>
        <v>7.1455148610406471</v>
      </c>
      <c r="AE182" s="13">
        <f t="shared" si="102"/>
        <v>2.7900893047283271</v>
      </c>
      <c r="AF182" s="13">
        <f t="shared" si="102"/>
        <v>0.54403125195903179</v>
      </c>
      <c r="AG182" s="13">
        <f t="shared" si="102"/>
        <v>1.927468255101239</v>
      </c>
      <c r="AH182" s="13">
        <f t="shared" si="102"/>
        <v>2.5664415365147075</v>
      </c>
      <c r="AI182" s="13">
        <f t="shared" si="102"/>
        <v>3.6333208177411702</v>
      </c>
      <c r="AJ182" s="13">
        <f t="shared" si="102"/>
        <v>10.404476692628585</v>
      </c>
      <c r="AL182" s="323" t="str">
        <f t="shared" si="74"/>
        <v>2011 Q1</v>
      </c>
      <c r="AM182" s="13">
        <f t="shared" si="100"/>
        <v>3.9319203393834101</v>
      </c>
      <c r="AN182" s="13">
        <f t="shared" si="100"/>
        <v>4.4051629579611618</v>
      </c>
      <c r="AO182" s="13">
        <f t="shared" si="100"/>
        <v>5.394255771053591</v>
      </c>
      <c r="AP182" s="13" t="str">
        <f t="shared" si="100"/>
        <v/>
      </c>
      <c r="AQ182" s="13">
        <f t="shared" si="100"/>
        <v>4.0948994153706675</v>
      </c>
      <c r="AR182" s="13">
        <f t="shared" si="100"/>
        <v>0.42131175095470041</v>
      </c>
      <c r="AS182" s="13" t="str">
        <f t="shared" si="100"/>
        <v/>
      </c>
      <c r="AT182" s="13" t="str">
        <f t="shared" si="100"/>
        <v/>
      </c>
      <c r="AU182" s="13" t="str">
        <f t="shared" si="100"/>
        <v/>
      </c>
      <c r="AV182" s="13">
        <f t="shared" si="100"/>
        <v>5.3594434772893607</v>
      </c>
      <c r="AW182" s="13">
        <f t="shared" si="100"/>
        <v>6.8388806052439577</v>
      </c>
      <c r="AX182" s="13">
        <f t="shared" si="100"/>
        <v>9.0909090909090615</v>
      </c>
      <c r="AY182" s="13">
        <f t="shared" si="100"/>
        <v>-4.0002032329221837</v>
      </c>
      <c r="AZ182" s="13" t="str">
        <f t="shared" si="100"/>
        <v/>
      </c>
      <c r="BA182" s="13" t="str">
        <f t="shared" si="100"/>
        <v/>
      </c>
      <c r="BB182" s="13" t="str">
        <f t="shared" si="100"/>
        <v/>
      </c>
      <c r="BC182" s="13">
        <f t="shared" si="100"/>
        <v>0</v>
      </c>
      <c r="BD182" s="13" t="str">
        <f t="shared" si="100"/>
        <v/>
      </c>
      <c r="BE182" s="13">
        <f t="shared" si="100"/>
        <v>0</v>
      </c>
      <c r="BF182" s="13">
        <f t="shared" si="100"/>
        <v>5.5599637383641376</v>
      </c>
      <c r="BG182" s="13" t="str">
        <f t="shared" si="100"/>
        <v/>
      </c>
      <c r="BH182" s="13">
        <f t="shared" si="100"/>
        <v>6.2359872541486672</v>
      </c>
      <c r="BI182" s="13">
        <f t="shared" si="100"/>
        <v>0</v>
      </c>
      <c r="BJ182" s="13">
        <f t="shared" si="100"/>
        <v>4.0117683542617577E-2</v>
      </c>
      <c r="BK182" s="13">
        <f t="shared" si="100"/>
        <v>0</v>
      </c>
      <c r="BL182" s="13">
        <f t="shared" si="100"/>
        <v>2.4543730912720996</v>
      </c>
      <c r="BM182" s="13">
        <f t="shared" si="100"/>
        <v>-1.1147967959773575</v>
      </c>
      <c r="BN182" s="13">
        <f t="shared" si="100"/>
        <v>0</v>
      </c>
      <c r="BO182" s="13">
        <f t="shared" si="100"/>
        <v>0</v>
      </c>
      <c r="BP182" s="13" t="str">
        <f t="shared" si="100"/>
        <v/>
      </c>
      <c r="BQ182" s="13" t="str">
        <f t="shared" si="100"/>
        <v/>
      </c>
      <c r="BR182" s="13" t="str">
        <f t="shared" si="100"/>
        <v/>
      </c>
      <c r="BS182" s="13" t="str">
        <f t="shared" si="100"/>
        <v/>
      </c>
      <c r="BT182" s="13" t="str">
        <f t="shared" si="100"/>
        <v/>
      </c>
      <c r="BU182" s="13" t="str">
        <f t="shared" si="100"/>
        <v/>
      </c>
      <c r="BW182" s="323" t="str">
        <f t="shared" si="75"/>
        <v>2011 q1</v>
      </c>
      <c r="BX182" s="13">
        <f t="shared" si="101"/>
        <v>3.9224336661099146</v>
      </c>
      <c r="BY182" s="13">
        <f t="shared" si="101"/>
        <v>3.1947969096229434</v>
      </c>
      <c r="BZ182" s="13">
        <f t="shared" si="101"/>
        <v>-3.3029800001113441</v>
      </c>
      <c r="CA182" s="13">
        <f t="shared" si="101"/>
        <v>6.5845464390047237</v>
      </c>
      <c r="CB182" s="13">
        <f t="shared" si="101"/>
        <v>11.872600402437982</v>
      </c>
      <c r="CC182" s="13">
        <f t="shared" si="101"/>
        <v>6.6222146160172857</v>
      </c>
      <c r="CD182" s="13">
        <f t="shared" si="101"/>
        <v>5.5327995870563695</v>
      </c>
      <c r="CE182" s="13">
        <f t="shared" si="101"/>
        <v>-3.2231954039734223</v>
      </c>
      <c r="CF182" s="13">
        <f t="shared" si="101"/>
        <v>11.549496306070939</v>
      </c>
      <c r="CG182" s="13" t="str">
        <f t="shared" si="101"/>
        <v/>
      </c>
      <c r="CH182" s="13">
        <f t="shared" si="101"/>
        <v>3.3996498355316707</v>
      </c>
      <c r="CI182" s="13">
        <f t="shared" si="101"/>
        <v>2.510406039220503</v>
      </c>
      <c r="CJ182" s="13">
        <f t="shared" si="101"/>
        <v>4.38175874874982</v>
      </c>
      <c r="CK182" s="13">
        <f t="shared" si="101"/>
        <v>1.1886470911033564</v>
      </c>
      <c r="CL182" s="13">
        <f t="shared" si="101"/>
        <v>1.4485516785665453</v>
      </c>
      <c r="CM182" s="13">
        <f t="shared" si="101"/>
        <v>0.24908039310271857</v>
      </c>
      <c r="CN182" s="13">
        <f t="shared" si="101"/>
        <v>1.0941194300744472</v>
      </c>
      <c r="CO182" s="13">
        <f t="shared" si="101"/>
        <v>1.0941194300744472</v>
      </c>
      <c r="CP182" s="13" t="str">
        <f t="shared" si="101"/>
        <v/>
      </c>
      <c r="CQ182" s="13">
        <f t="shared" si="101"/>
        <v>13.125862543197741</v>
      </c>
      <c r="CR182" s="13">
        <f t="shared" si="101"/>
        <v>13.125862543197741</v>
      </c>
      <c r="CS182" s="13" t="str">
        <f t="shared" si="101"/>
        <v/>
      </c>
      <c r="CT182" s="13" t="str">
        <f t="shared" si="101"/>
        <v/>
      </c>
      <c r="CU182" s="13">
        <f t="shared" si="101"/>
        <v>8.2578608292115607</v>
      </c>
      <c r="CV182" s="13">
        <f t="shared" si="101"/>
        <v>4.3728864685794289</v>
      </c>
      <c r="CW182" s="13">
        <f t="shared" si="101"/>
        <v>1.5257036284578085</v>
      </c>
      <c r="CX182" s="13" t="str">
        <f t="shared" si="101"/>
        <v/>
      </c>
      <c r="CY182" s="13">
        <f t="shared" si="101"/>
        <v>2.0101295366385497</v>
      </c>
      <c r="CZ182" s="13">
        <f t="shared" si="101"/>
        <v>10.963914178581202</v>
      </c>
      <c r="DA182" s="13">
        <f t="shared" si="101"/>
        <v>2.7900893047283271</v>
      </c>
      <c r="DB182" s="13">
        <f t="shared" si="101"/>
        <v>0.54403125195903179</v>
      </c>
      <c r="DC182" s="13">
        <f t="shared" si="101"/>
        <v>1.927468255101239</v>
      </c>
      <c r="DD182" s="13">
        <f t="shared" si="101"/>
        <v>2.5664415365147075</v>
      </c>
      <c r="DE182" s="13">
        <f t="shared" si="101"/>
        <v>3.6333208177411702</v>
      </c>
      <c r="DF182" s="13">
        <f t="shared" si="101"/>
        <v>10.404476692628585</v>
      </c>
    </row>
    <row r="183" spans="1:110" hidden="1" outlineLevel="1" x14ac:dyDescent="0.2">
      <c r="A183" s="323" t="str">
        <f t="shared" si="73"/>
        <v>2011 Q2</v>
      </c>
      <c r="B183" s="13">
        <f t="shared" si="79"/>
        <v>3.4045422461392416</v>
      </c>
      <c r="C183" s="13">
        <f t="shared" si="102"/>
        <v>2.1569953551445309</v>
      </c>
      <c r="D183" s="13">
        <f t="shared" si="102"/>
        <v>-1.0728391967447903</v>
      </c>
      <c r="E183" s="13">
        <f t="shared" si="102"/>
        <v>5.8918375768753473</v>
      </c>
      <c r="F183" s="13">
        <f t="shared" si="102"/>
        <v>7.4461112017903286</v>
      </c>
      <c r="G183" s="13">
        <f t="shared" si="102"/>
        <v>-2.2738944694993823</v>
      </c>
      <c r="H183" s="13">
        <f t="shared" si="102"/>
        <v>1.4400929308578503</v>
      </c>
      <c r="I183" s="13">
        <f t="shared" si="102"/>
        <v>-3.1743964739923469</v>
      </c>
      <c r="J183" s="13">
        <f t="shared" si="102"/>
        <v>3.5493148399254437</v>
      </c>
      <c r="K183" s="13">
        <f t="shared" si="102"/>
        <v>5.0166261021491687</v>
      </c>
      <c r="L183" s="13">
        <f t="shared" si="102"/>
        <v>3.4359428990422547</v>
      </c>
      <c r="M183" s="13">
        <f t="shared" si="102"/>
        <v>1.6455920865593443</v>
      </c>
      <c r="N183" s="13">
        <f t="shared" si="102"/>
        <v>6.5610024373199627</v>
      </c>
      <c r="O183" s="13">
        <f t="shared" si="102"/>
        <v>2.023301465841798</v>
      </c>
      <c r="P183" s="13">
        <f t="shared" si="102"/>
        <v>2.7198512696573918</v>
      </c>
      <c r="Q183" s="13">
        <f t="shared" si="102"/>
        <v>-0.46730689911149703</v>
      </c>
      <c r="R183" s="13">
        <f t="shared" si="102"/>
        <v>0.48941584130899329</v>
      </c>
      <c r="S183" s="13">
        <f t="shared" si="102"/>
        <v>1.0828379557287438</v>
      </c>
      <c r="T183" s="13">
        <f t="shared" si="102"/>
        <v>-0.3160841428999972</v>
      </c>
      <c r="U183" s="13">
        <f t="shared" si="102"/>
        <v>11.220240034897566</v>
      </c>
      <c r="V183" s="13">
        <f t="shared" si="102"/>
        <v>13.71494837393481</v>
      </c>
      <c r="W183" s="13">
        <f t="shared" si="102"/>
        <v>11.20549346353652</v>
      </c>
      <c r="X183" s="13">
        <f t="shared" si="102"/>
        <v>0</v>
      </c>
      <c r="Y183" s="13">
        <f t="shared" si="102"/>
        <v>2.4552624005286461</v>
      </c>
      <c r="Z183" s="13">
        <f t="shared" si="102"/>
        <v>0.84650551548259845</v>
      </c>
      <c r="AA183" s="13">
        <f t="shared" si="102"/>
        <v>2.1632595939878874</v>
      </c>
      <c r="AB183" s="13">
        <f t="shared" si="102"/>
        <v>0.80438916400253913</v>
      </c>
      <c r="AC183" s="13">
        <f t="shared" si="102"/>
        <v>0.30527052093174412</v>
      </c>
      <c r="AD183" s="13">
        <f t="shared" si="102"/>
        <v>3.1565298823504007</v>
      </c>
      <c r="AE183" s="13">
        <f t="shared" si="102"/>
        <v>4.0911540025025062</v>
      </c>
      <c r="AF183" s="13">
        <f t="shared" si="102"/>
        <v>1.7205119830921323</v>
      </c>
      <c r="AG183" s="13">
        <f t="shared" si="102"/>
        <v>1.6541227844273143</v>
      </c>
      <c r="AH183" s="13">
        <f t="shared" si="102"/>
        <v>2.7233064583875422</v>
      </c>
      <c r="AI183" s="13">
        <f t="shared" si="102"/>
        <v>4.0594722091906954</v>
      </c>
      <c r="AJ183" s="13">
        <f t="shared" si="102"/>
        <v>14.256782197286766</v>
      </c>
      <c r="AL183" s="323" t="str">
        <f t="shared" si="74"/>
        <v>2011 Q2</v>
      </c>
      <c r="AM183" s="13">
        <f t="shared" si="100"/>
        <v>4.1363882006615782</v>
      </c>
      <c r="AN183" s="13">
        <f t="shared" si="100"/>
        <v>3.1245704260426388</v>
      </c>
      <c r="AO183" s="13">
        <f t="shared" si="100"/>
        <v>3.8399406190732233</v>
      </c>
      <c r="AP183" s="13" t="str">
        <f t="shared" si="100"/>
        <v/>
      </c>
      <c r="AQ183" s="13">
        <f t="shared" si="100"/>
        <v>2.1828268040609</v>
      </c>
      <c r="AR183" s="13">
        <f t="shared" si="100"/>
        <v>0.85402313250420026</v>
      </c>
      <c r="AS183" s="13" t="str">
        <f t="shared" si="100"/>
        <v/>
      </c>
      <c r="AT183" s="13" t="str">
        <f t="shared" si="100"/>
        <v/>
      </c>
      <c r="AU183" s="13" t="str">
        <f t="shared" si="100"/>
        <v/>
      </c>
      <c r="AV183" s="13">
        <f t="shared" si="100"/>
        <v>5.0166261021491909</v>
      </c>
      <c r="AW183" s="13">
        <f t="shared" si="100"/>
        <v>3.7236670323464116</v>
      </c>
      <c r="AX183" s="13">
        <f t="shared" si="100"/>
        <v>0</v>
      </c>
      <c r="AY183" s="13">
        <f t="shared" si="100"/>
        <v>22.274410915514807</v>
      </c>
      <c r="AZ183" s="13" t="str">
        <f t="shared" si="100"/>
        <v/>
      </c>
      <c r="BA183" s="13" t="str">
        <f t="shared" si="100"/>
        <v/>
      </c>
      <c r="BB183" s="13" t="str">
        <f t="shared" si="100"/>
        <v/>
      </c>
      <c r="BC183" s="13">
        <f t="shared" si="100"/>
        <v>-0.3160841428999972</v>
      </c>
      <c r="BD183" s="13" t="str">
        <f t="shared" si="100"/>
        <v/>
      </c>
      <c r="BE183" s="13">
        <f t="shared" si="100"/>
        <v>-0.3160841428999972</v>
      </c>
      <c r="BF183" s="13">
        <f t="shared" si="100"/>
        <v>10.002254656498222</v>
      </c>
      <c r="BG183" s="13" t="str">
        <f t="shared" si="100"/>
        <v/>
      </c>
      <c r="BH183" s="13">
        <f t="shared" si="100"/>
        <v>11.20549346353652</v>
      </c>
      <c r="BI183" s="13">
        <f t="shared" si="100"/>
        <v>0</v>
      </c>
      <c r="BJ183" s="13">
        <f t="shared" si="100"/>
        <v>7.0383454578282212E-2</v>
      </c>
      <c r="BK183" s="13">
        <f t="shared" si="100"/>
        <v>0</v>
      </c>
      <c r="BL183" s="13">
        <f t="shared" si="100"/>
        <v>0</v>
      </c>
      <c r="BM183" s="13">
        <f t="shared" si="100"/>
        <v>0.80438916400253913</v>
      </c>
      <c r="BN183" s="13">
        <f t="shared" si="100"/>
        <v>0</v>
      </c>
      <c r="BO183" s="13">
        <f t="shared" si="100"/>
        <v>0</v>
      </c>
      <c r="BP183" s="13" t="str">
        <f t="shared" si="100"/>
        <v/>
      </c>
      <c r="BQ183" s="13" t="str">
        <f t="shared" si="100"/>
        <v/>
      </c>
      <c r="BR183" s="13" t="str">
        <f t="shared" si="100"/>
        <v/>
      </c>
      <c r="BS183" s="13" t="str">
        <f t="shared" si="100"/>
        <v/>
      </c>
      <c r="BT183" s="13" t="str">
        <f t="shared" si="100"/>
        <v/>
      </c>
      <c r="BU183" s="13" t="str">
        <f t="shared" si="100"/>
        <v/>
      </c>
      <c r="BW183" s="323" t="str">
        <f t="shared" si="75"/>
        <v>2011 q2</v>
      </c>
      <c r="BX183" s="13">
        <f t="shared" si="101"/>
        <v>3.1797641469549109</v>
      </c>
      <c r="BY183" s="13">
        <f t="shared" si="101"/>
        <v>1.9730028495809071</v>
      </c>
      <c r="BZ183" s="13">
        <f t="shared" si="101"/>
        <v>-1.8885861446381269</v>
      </c>
      <c r="CA183" s="13">
        <f t="shared" si="101"/>
        <v>5.8918375768753473</v>
      </c>
      <c r="CB183" s="13">
        <f t="shared" si="101"/>
        <v>11.665115751939936</v>
      </c>
      <c r="CC183" s="13">
        <f t="shared" si="101"/>
        <v>-4.0817968996320069</v>
      </c>
      <c r="CD183" s="13">
        <f t="shared" si="101"/>
        <v>1.4400929308578503</v>
      </c>
      <c r="CE183" s="13">
        <f t="shared" si="101"/>
        <v>-3.1743964739923691</v>
      </c>
      <c r="CF183" s="13">
        <f t="shared" si="101"/>
        <v>3.5493148399254437</v>
      </c>
      <c r="CG183" s="13" t="str">
        <f t="shared" si="101"/>
        <v/>
      </c>
      <c r="CH183" s="13">
        <f t="shared" si="101"/>
        <v>3.265131634171814</v>
      </c>
      <c r="CI183" s="13">
        <f t="shared" si="101"/>
        <v>3.2139088328592136</v>
      </c>
      <c r="CJ183" s="13">
        <f t="shared" si="101"/>
        <v>3.3203525917414378</v>
      </c>
      <c r="CK183" s="13">
        <f t="shared" si="101"/>
        <v>2.023301465841798</v>
      </c>
      <c r="CL183" s="13">
        <f t="shared" si="101"/>
        <v>2.7198512696573918</v>
      </c>
      <c r="CM183" s="13">
        <f t="shared" si="101"/>
        <v>-0.46730689911149703</v>
      </c>
      <c r="CN183" s="13">
        <f t="shared" si="101"/>
        <v>1.0828379557287438</v>
      </c>
      <c r="CO183" s="13">
        <f t="shared" si="101"/>
        <v>1.0828379557287438</v>
      </c>
      <c r="CP183" s="13" t="str">
        <f t="shared" si="101"/>
        <v/>
      </c>
      <c r="CQ183" s="13">
        <f t="shared" si="101"/>
        <v>13.71494837393481</v>
      </c>
      <c r="CR183" s="13">
        <f t="shared" si="101"/>
        <v>13.71494837393481</v>
      </c>
      <c r="CS183" s="13" t="str">
        <f t="shared" si="101"/>
        <v/>
      </c>
      <c r="CT183" s="13" t="str">
        <f t="shared" si="101"/>
        <v/>
      </c>
      <c r="CU183" s="13">
        <f t="shared" si="101"/>
        <v>3.7608429727353787</v>
      </c>
      <c r="CV183" s="13">
        <f t="shared" si="101"/>
        <v>4.3270424851392431</v>
      </c>
      <c r="CW183" s="13">
        <f t="shared" si="101"/>
        <v>2.9300380891826627</v>
      </c>
      <c r="CX183" s="13" t="str">
        <f t="shared" si="101"/>
        <v/>
      </c>
      <c r="CY183" s="13">
        <f t="shared" si="101"/>
        <v>0.42141315681825109</v>
      </c>
      <c r="CZ183" s="13">
        <f t="shared" si="101"/>
        <v>4.714700343458933</v>
      </c>
      <c r="DA183" s="13">
        <f t="shared" si="101"/>
        <v>4.0911540025025062</v>
      </c>
      <c r="DB183" s="13">
        <f t="shared" si="101"/>
        <v>1.7205119830921323</v>
      </c>
      <c r="DC183" s="13">
        <f t="shared" si="101"/>
        <v>1.6541227844273143</v>
      </c>
      <c r="DD183" s="13">
        <f t="shared" si="101"/>
        <v>2.7233064583875422</v>
      </c>
      <c r="DE183" s="13">
        <f t="shared" si="101"/>
        <v>4.0594722091906954</v>
      </c>
      <c r="DF183" s="13">
        <f t="shared" si="101"/>
        <v>14.256782197286766</v>
      </c>
    </row>
    <row r="184" spans="1:110" hidden="1" outlineLevel="1" x14ac:dyDescent="0.2">
      <c r="A184" s="323" t="str">
        <f t="shared" si="73"/>
        <v>2011 Q3</v>
      </c>
      <c r="B184" s="13">
        <f t="shared" si="79"/>
        <v>5.388642035826785</v>
      </c>
      <c r="C184" s="13">
        <f t="shared" si="102"/>
        <v>3.9333141462651877</v>
      </c>
      <c r="D184" s="13">
        <f t="shared" si="102"/>
        <v>2.1015331619952393</v>
      </c>
      <c r="E184" s="13">
        <f t="shared" si="102"/>
        <v>8.9964005794918691</v>
      </c>
      <c r="F184" s="13">
        <f t="shared" si="102"/>
        <v>2.3443333796490995</v>
      </c>
      <c r="G184" s="13">
        <f t="shared" si="102"/>
        <v>-0.42485959208863333</v>
      </c>
      <c r="H184" s="13">
        <f t="shared" si="102"/>
        <v>4.606462521468635</v>
      </c>
      <c r="I184" s="13">
        <f t="shared" si="102"/>
        <v>0.15000783684659957</v>
      </c>
      <c r="J184" s="13">
        <f t="shared" si="102"/>
        <v>7.4747187433231499</v>
      </c>
      <c r="K184" s="13">
        <f t="shared" si="102"/>
        <v>0.76813557402513055</v>
      </c>
      <c r="L184" s="13">
        <f t="shared" si="102"/>
        <v>7.1400657644377752</v>
      </c>
      <c r="M184" s="13">
        <f t="shared" si="102"/>
        <v>13.916077358086575</v>
      </c>
      <c r="N184" s="13">
        <f t="shared" si="102"/>
        <v>-2.7480159418274974</v>
      </c>
      <c r="O184" s="13">
        <f t="shared" si="102"/>
        <v>1.6966461200647487</v>
      </c>
      <c r="P184" s="13">
        <f t="shared" si="102"/>
        <v>2.4319392675068441</v>
      </c>
      <c r="Q184" s="13">
        <f t="shared" si="102"/>
        <v>-0.96130243936036752</v>
      </c>
      <c r="R184" s="13">
        <f t="shared" si="102"/>
        <v>2.4845063875077678</v>
      </c>
      <c r="S184" s="13">
        <f t="shared" si="102"/>
        <v>3.1511192812075484</v>
      </c>
      <c r="T184" s="13">
        <f t="shared" si="102"/>
        <v>1.5804207144999749</v>
      </c>
      <c r="U184" s="13">
        <f t="shared" si="102"/>
        <v>12.011527160484171</v>
      </c>
      <c r="V184" s="13">
        <f t="shared" si="102"/>
        <v>8.8725051493511398</v>
      </c>
      <c r="W184" s="13">
        <f t="shared" si="102"/>
        <v>14.343305912642768</v>
      </c>
      <c r="X184" s="13">
        <f t="shared" si="102"/>
        <v>7.6244956609939685</v>
      </c>
      <c r="Y184" s="13">
        <f t="shared" si="102"/>
        <v>7.1478313936337523</v>
      </c>
      <c r="Z184" s="13">
        <f t="shared" si="102"/>
        <v>0.78938165786823777</v>
      </c>
      <c r="AA184" s="13">
        <f t="shared" si="102"/>
        <v>6.7813147760575898</v>
      </c>
      <c r="AB184" s="13">
        <f t="shared" si="102"/>
        <v>10.868313434627908</v>
      </c>
      <c r="AC184" s="13">
        <f t="shared" si="102"/>
        <v>-0.75977589294163872</v>
      </c>
      <c r="AD184" s="13">
        <f t="shared" si="102"/>
        <v>9.2582929689399851</v>
      </c>
      <c r="AE184" s="13">
        <f t="shared" si="102"/>
        <v>3.9913975225913223</v>
      </c>
      <c r="AF184" s="13">
        <f t="shared" si="102"/>
        <v>1.6705020176694507</v>
      </c>
      <c r="AG184" s="13">
        <f t="shared" si="102"/>
        <v>0.90926726147759762</v>
      </c>
      <c r="AH184" s="13">
        <f t="shared" si="102"/>
        <v>1.8876513572656739</v>
      </c>
      <c r="AI184" s="13">
        <f t="shared" si="102"/>
        <v>4.7848340043602722</v>
      </c>
      <c r="AJ184" s="13">
        <f t="shared" si="102"/>
        <v>12.232001304690066</v>
      </c>
      <c r="AL184" s="323" t="str">
        <f t="shared" si="74"/>
        <v>2011 Q3</v>
      </c>
      <c r="AM184" s="13">
        <f t="shared" si="100"/>
        <v>8.8548007706096712</v>
      </c>
      <c r="AN184" s="13">
        <f t="shared" si="100"/>
        <v>0.86692141020900948</v>
      </c>
      <c r="AO184" s="13">
        <f t="shared" si="100"/>
        <v>2.5218425488664042</v>
      </c>
      <c r="AP184" s="13" t="str">
        <f t="shared" si="100"/>
        <v/>
      </c>
      <c r="AQ184" s="13">
        <f t="shared" si="100"/>
        <v>-0.73702045634029822</v>
      </c>
      <c r="AR184" s="13">
        <f t="shared" si="100"/>
        <v>2.7420109267848325</v>
      </c>
      <c r="AS184" s="13" t="str">
        <f t="shared" si="100"/>
        <v/>
      </c>
      <c r="AT184" s="13" t="str">
        <f t="shared" si="100"/>
        <v/>
      </c>
      <c r="AU184" s="13" t="str">
        <f t="shared" si="100"/>
        <v/>
      </c>
      <c r="AV184" s="13">
        <f t="shared" si="100"/>
        <v>0.76813557402513055</v>
      </c>
      <c r="AW184" s="13">
        <f t="shared" ref="AW184:BU184" si="103">IF(AW61&gt;0,(AW65/AW61-1)*100,"")</f>
        <v>22.775592761988193</v>
      </c>
      <c r="AX184" s="13">
        <f t="shared" si="103"/>
        <v>25.000000000000021</v>
      </c>
      <c r="AY184" s="13">
        <f t="shared" si="103"/>
        <v>12.089286563781654</v>
      </c>
      <c r="AZ184" s="13" t="str">
        <f t="shared" si="103"/>
        <v/>
      </c>
      <c r="BA184" s="13" t="str">
        <f t="shared" si="103"/>
        <v/>
      </c>
      <c r="BB184" s="13" t="str">
        <f t="shared" si="103"/>
        <v/>
      </c>
      <c r="BC184" s="13">
        <f t="shared" si="103"/>
        <v>1.5804207144999749</v>
      </c>
      <c r="BD184" s="13" t="str">
        <f t="shared" si="103"/>
        <v/>
      </c>
      <c r="BE184" s="13">
        <f t="shared" si="103"/>
        <v>1.5804207144999749</v>
      </c>
      <c r="BF184" s="13">
        <f t="shared" si="103"/>
        <v>13.623680594241927</v>
      </c>
      <c r="BG184" s="13" t="str">
        <f t="shared" si="103"/>
        <v/>
      </c>
      <c r="BH184" s="13">
        <f t="shared" si="103"/>
        <v>14.343305912642768</v>
      </c>
      <c r="BI184" s="13">
        <f t="shared" si="103"/>
        <v>7.6244956609939685</v>
      </c>
      <c r="BJ184" s="13">
        <f t="shared" si="103"/>
        <v>2.7205277668839845</v>
      </c>
      <c r="BK184" s="13">
        <f t="shared" si="103"/>
        <v>0.80731906311262147</v>
      </c>
      <c r="BL184" s="13">
        <f t="shared" si="103"/>
        <v>18.730827015757189</v>
      </c>
      <c r="BM184" s="13">
        <f t="shared" si="103"/>
        <v>10.868313434627908</v>
      </c>
      <c r="BN184" s="13">
        <f t="shared" si="103"/>
        <v>3.8054882721037631</v>
      </c>
      <c r="BO184" s="13">
        <f t="shared" si="103"/>
        <v>0.19673305389755757</v>
      </c>
      <c r="BP184" s="13" t="str">
        <f t="shared" si="103"/>
        <v/>
      </c>
      <c r="BQ184" s="13" t="str">
        <f t="shared" si="103"/>
        <v/>
      </c>
      <c r="BR184" s="13" t="str">
        <f t="shared" si="103"/>
        <v/>
      </c>
      <c r="BS184" s="13" t="str">
        <f t="shared" si="103"/>
        <v/>
      </c>
      <c r="BT184" s="13" t="str">
        <f t="shared" si="103"/>
        <v/>
      </c>
      <c r="BU184" s="13" t="str">
        <f t="shared" si="103"/>
        <v/>
      </c>
      <c r="BW184" s="323" t="str">
        <f t="shared" si="75"/>
        <v>2011 q3</v>
      </c>
      <c r="BX184" s="13">
        <f t="shared" si="101"/>
        <v>4.3308860406247041</v>
      </c>
      <c r="BY184" s="13">
        <f t="shared" si="101"/>
        <v>4.5323269604787608</v>
      </c>
      <c r="BZ184" s="13">
        <f t="shared" si="101"/>
        <v>2.0295615653451726</v>
      </c>
      <c r="CA184" s="13">
        <f t="shared" si="101"/>
        <v>8.9964005794918691</v>
      </c>
      <c r="CB184" s="13">
        <f t="shared" si="101"/>
        <v>4.8542384403835959</v>
      </c>
      <c r="CC184" s="13">
        <f t="shared" si="101"/>
        <v>-2.2310625797765438</v>
      </c>
      <c r="CD184" s="13">
        <f t="shared" si="101"/>
        <v>4.606462521468635</v>
      </c>
      <c r="CE184" s="13">
        <f t="shared" si="101"/>
        <v>0.15000783684659957</v>
      </c>
      <c r="CF184" s="13">
        <f t="shared" si="101"/>
        <v>7.4747187433231499</v>
      </c>
      <c r="CG184" s="13" t="str">
        <f t="shared" si="101"/>
        <v/>
      </c>
      <c r="CH184" s="13">
        <f t="shared" ref="CH184:DF184" si="104">IF(CH61&gt;0,(CH65/CH61-1)*100,"")</f>
        <v>-1.1730074341877561</v>
      </c>
      <c r="CI184" s="13">
        <f t="shared" si="104"/>
        <v>3.5110289075196199</v>
      </c>
      <c r="CJ184" s="13">
        <f t="shared" si="104"/>
        <v>-5.3065996832656452</v>
      </c>
      <c r="CK184" s="13">
        <f t="shared" si="104"/>
        <v>1.6966461200647487</v>
      </c>
      <c r="CL184" s="13">
        <f t="shared" si="104"/>
        <v>2.4319392675068441</v>
      </c>
      <c r="CM184" s="13">
        <f t="shared" si="104"/>
        <v>-0.96130243936036752</v>
      </c>
      <c r="CN184" s="13">
        <f t="shared" si="104"/>
        <v>3.1511192812075484</v>
      </c>
      <c r="CO184" s="13">
        <f t="shared" si="104"/>
        <v>3.1511192812075484</v>
      </c>
      <c r="CP184" s="13" t="str">
        <f t="shared" si="104"/>
        <v/>
      </c>
      <c r="CQ184" s="13">
        <f t="shared" si="104"/>
        <v>8.8725051493511398</v>
      </c>
      <c r="CR184" s="13">
        <f t="shared" si="104"/>
        <v>8.8725051493511398</v>
      </c>
      <c r="CS184" s="13" t="str">
        <f t="shared" si="104"/>
        <v/>
      </c>
      <c r="CT184" s="13" t="str">
        <f t="shared" si="104"/>
        <v/>
      </c>
      <c r="CU184" s="13">
        <f t="shared" si="104"/>
        <v>9.5904167773204652</v>
      </c>
      <c r="CV184" s="13">
        <f t="shared" si="104"/>
        <v>0.71977268638869774</v>
      </c>
      <c r="CW184" s="13">
        <f t="shared" si="104"/>
        <v>2.5515142089750587</v>
      </c>
      <c r="CX184" s="13" t="str">
        <f t="shared" si="104"/>
        <v/>
      </c>
      <c r="CY184" s="13">
        <f t="shared" si="104"/>
        <v>-2.489378752059257</v>
      </c>
      <c r="CZ184" s="13">
        <f t="shared" si="104"/>
        <v>13.790168484569708</v>
      </c>
      <c r="DA184" s="13">
        <f t="shared" si="104"/>
        <v>3.9913975225913223</v>
      </c>
      <c r="DB184" s="13">
        <f t="shared" si="104"/>
        <v>1.6705020176694507</v>
      </c>
      <c r="DC184" s="13">
        <f t="shared" si="104"/>
        <v>0.90926726147759762</v>
      </c>
      <c r="DD184" s="13">
        <f t="shared" si="104"/>
        <v>1.8876513572656739</v>
      </c>
      <c r="DE184" s="13">
        <f t="shared" si="104"/>
        <v>4.7848340043602722</v>
      </c>
      <c r="DF184" s="13">
        <f t="shared" si="104"/>
        <v>12.232001304690066</v>
      </c>
    </row>
    <row r="185" spans="1:110" hidden="1" outlineLevel="1" x14ac:dyDescent="0.2">
      <c r="A185" s="323" t="str">
        <f t="shared" si="73"/>
        <v>2011 Q4</v>
      </c>
      <c r="B185" s="13">
        <f t="shared" si="79"/>
        <v>7.5631231876213567</v>
      </c>
      <c r="C185" s="13">
        <f t="shared" si="102"/>
        <v>4.5976157753003566</v>
      </c>
      <c r="D185" s="13">
        <f t="shared" si="102"/>
        <v>3.7974288963629643</v>
      </c>
      <c r="E185" s="13">
        <f t="shared" si="102"/>
        <v>7.5115079763129478</v>
      </c>
      <c r="F185" s="13">
        <f t="shared" si="102"/>
        <v>-0.13425542952439917</v>
      </c>
      <c r="G185" s="13">
        <f t="shared" si="102"/>
        <v>2.3968566651903833</v>
      </c>
      <c r="H185" s="13">
        <f t="shared" si="102"/>
        <v>2.2901001890855088</v>
      </c>
      <c r="I185" s="13">
        <f t="shared" si="102"/>
        <v>6.0611070118282262</v>
      </c>
      <c r="J185" s="13">
        <f t="shared" si="102"/>
        <v>9.7068565564822471</v>
      </c>
      <c r="K185" s="13">
        <f t="shared" si="102"/>
        <v>0.5036725898444061</v>
      </c>
      <c r="L185" s="13">
        <f t="shared" si="102"/>
        <v>16.047501061257741</v>
      </c>
      <c r="M185" s="13">
        <f t="shared" si="102"/>
        <v>15.162607305801078</v>
      </c>
      <c r="N185" s="13">
        <f t="shared" si="102"/>
        <v>17.613318505414366</v>
      </c>
      <c r="O185" s="13">
        <f t="shared" si="102"/>
        <v>4.7587851317272944</v>
      </c>
      <c r="P185" s="13">
        <f t="shared" si="102"/>
        <v>5.4704123574730756</v>
      </c>
      <c r="Q185" s="13">
        <f t="shared" si="102"/>
        <v>2.1155450069795245</v>
      </c>
      <c r="R185" s="13">
        <f t="shared" si="102"/>
        <v>3.0321284097519774</v>
      </c>
      <c r="S185" s="13">
        <f t="shared" si="102"/>
        <v>4.0942255160595131</v>
      </c>
      <c r="T185" s="13">
        <f t="shared" si="102"/>
        <v>1.5804207144999749</v>
      </c>
      <c r="U185" s="13">
        <f t="shared" si="102"/>
        <v>11.94118138722391</v>
      </c>
      <c r="V185" s="13">
        <f t="shared" si="102"/>
        <v>4.3008250211801213</v>
      </c>
      <c r="W185" s="13">
        <f t="shared" si="102"/>
        <v>16.966481791528643</v>
      </c>
      <c r="X185" s="13">
        <f t="shared" si="102"/>
        <v>7.6244956609939685</v>
      </c>
      <c r="Y185" s="13">
        <f t="shared" si="102"/>
        <v>11.081002979855681</v>
      </c>
      <c r="Z185" s="13">
        <f t="shared" si="102"/>
        <v>1.504381609974037</v>
      </c>
      <c r="AA185" s="13">
        <f t="shared" si="102"/>
        <v>9.126039457032963</v>
      </c>
      <c r="AB185" s="13">
        <f t="shared" si="102"/>
        <v>10.047493783083095</v>
      </c>
      <c r="AC185" s="13">
        <f t="shared" si="102"/>
        <v>-1.2625335699306794</v>
      </c>
      <c r="AD185" s="13">
        <f t="shared" si="102"/>
        <v>14.842453181994619</v>
      </c>
      <c r="AE185" s="13">
        <f t="shared" si="102"/>
        <v>4.4384525740901903</v>
      </c>
      <c r="AF185" s="13">
        <f t="shared" si="102"/>
        <v>1.2002681742927734</v>
      </c>
      <c r="AG185" s="13">
        <f t="shared" si="102"/>
        <v>0.8359388341751206</v>
      </c>
      <c r="AH185" s="13">
        <f t="shared" si="102"/>
        <v>2.021172641363056</v>
      </c>
      <c r="AI185" s="13">
        <f t="shared" si="102"/>
        <v>6.2491459554843587</v>
      </c>
      <c r="AJ185" s="13">
        <f t="shared" si="102"/>
        <v>14.490675996323699</v>
      </c>
      <c r="AL185" s="323" t="str">
        <f t="shared" si="74"/>
        <v>2011 Q4</v>
      </c>
      <c r="AM185" s="13">
        <f t="shared" ref="AM185:BU192" si="105">IF(AM62&gt;0,(AM66/AM62-1)*100,"")</f>
        <v>11.764951311138727</v>
      </c>
      <c r="AN185" s="13">
        <f t="shared" si="105"/>
        <v>0.92159090867809379</v>
      </c>
      <c r="AO185" s="13">
        <f t="shared" si="105"/>
        <v>2.9909275129436974</v>
      </c>
      <c r="AP185" s="13" t="str">
        <f t="shared" si="105"/>
        <v/>
      </c>
      <c r="AQ185" s="13">
        <f t="shared" si="105"/>
        <v>-0.73702045634029822</v>
      </c>
      <c r="AR185" s="13">
        <f t="shared" si="105"/>
        <v>2.3109628179180497</v>
      </c>
      <c r="AS185" s="13" t="str">
        <f t="shared" si="105"/>
        <v/>
      </c>
      <c r="AT185" s="13" t="str">
        <f t="shared" si="105"/>
        <v/>
      </c>
      <c r="AU185" s="13" t="str">
        <f t="shared" si="105"/>
        <v/>
      </c>
      <c r="AV185" s="13">
        <f t="shared" si="105"/>
        <v>0.50367258984442831</v>
      </c>
      <c r="AW185" s="13">
        <f t="shared" si="105"/>
        <v>23.904812356322935</v>
      </c>
      <c r="AX185" s="13">
        <f t="shared" si="105"/>
        <v>25.000000000000021</v>
      </c>
      <c r="AY185" s="13">
        <f t="shared" si="105"/>
        <v>17.677629777097636</v>
      </c>
      <c r="AZ185" s="13" t="str">
        <f t="shared" si="105"/>
        <v/>
      </c>
      <c r="BA185" s="13" t="str">
        <f t="shared" si="105"/>
        <v/>
      </c>
      <c r="BB185" s="13" t="str">
        <f t="shared" si="105"/>
        <v/>
      </c>
      <c r="BC185" s="13">
        <f t="shared" si="105"/>
        <v>1.5804207144999749</v>
      </c>
      <c r="BD185" s="13" t="str">
        <f t="shared" si="105"/>
        <v/>
      </c>
      <c r="BE185" s="13">
        <f t="shared" si="105"/>
        <v>1.5804207144999749</v>
      </c>
      <c r="BF185" s="13">
        <f t="shared" si="105"/>
        <v>15.982076775821863</v>
      </c>
      <c r="BG185" s="13" t="str">
        <f t="shared" si="105"/>
        <v/>
      </c>
      <c r="BH185" s="13">
        <f t="shared" si="105"/>
        <v>16.966481791528643</v>
      </c>
      <c r="BI185" s="13">
        <f t="shared" si="105"/>
        <v>7.6244956609939685</v>
      </c>
      <c r="BJ185" s="13">
        <f t="shared" si="105"/>
        <v>12.454166271519673</v>
      </c>
      <c r="BK185" s="13">
        <f t="shared" si="105"/>
        <v>0.80731906311262147</v>
      </c>
      <c r="BL185" s="13">
        <f t="shared" si="105"/>
        <v>18.730827015757189</v>
      </c>
      <c r="BM185" s="13">
        <f t="shared" si="105"/>
        <v>10.047493783083116</v>
      </c>
      <c r="BN185" s="13">
        <f t="shared" si="105"/>
        <v>3.8054882721037631</v>
      </c>
      <c r="BO185" s="13">
        <f t="shared" si="105"/>
        <v>15.39924440271918</v>
      </c>
      <c r="BP185" s="13" t="str">
        <f t="shared" si="105"/>
        <v/>
      </c>
      <c r="BQ185" s="13" t="str">
        <f t="shared" si="105"/>
        <v/>
      </c>
      <c r="BR185" s="13" t="str">
        <f t="shared" si="105"/>
        <v/>
      </c>
      <c r="BS185" s="13" t="str">
        <f t="shared" si="105"/>
        <v/>
      </c>
      <c r="BT185" s="13" t="str">
        <f t="shared" si="105"/>
        <v/>
      </c>
      <c r="BU185" s="13" t="str">
        <f t="shared" si="105"/>
        <v/>
      </c>
      <c r="BW185" s="323" t="str">
        <f t="shared" si="75"/>
        <v>2011 q4</v>
      </c>
      <c r="BX185" s="13">
        <f t="shared" ref="BX185:DF192" si="106">IF(BX62&gt;0,(BX66/BX62-1)*100,"")</f>
        <v>6.2774308802770351</v>
      </c>
      <c r="BY185" s="13">
        <f t="shared" si="106"/>
        <v>5.309351050444322</v>
      </c>
      <c r="BZ185" s="13">
        <f t="shared" si="106"/>
        <v>3.9362429097684171</v>
      </c>
      <c r="CA185" s="13">
        <f t="shared" si="106"/>
        <v>7.5115079763129478</v>
      </c>
      <c r="CB185" s="13">
        <f t="shared" si="106"/>
        <v>0.31704682710587129</v>
      </c>
      <c r="CC185" s="13">
        <f t="shared" si="106"/>
        <v>2.4473179628747621</v>
      </c>
      <c r="CD185" s="13">
        <f t="shared" si="106"/>
        <v>2.2901001890855088</v>
      </c>
      <c r="CE185" s="13">
        <f t="shared" si="106"/>
        <v>6.0611070118282262</v>
      </c>
      <c r="CF185" s="13">
        <f t="shared" si="106"/>
        <v>9.7068565564822471</v>
      </c>
      <c r="CG185" s="13" t="str">
        <f t="shared" si="106"/>
        <v/>
      </c>
      <c r="CH185" s="13">
        <f t="shared" si="106"/>
        <v>11.557393655353998</v>
      </c>
      <c r="CI185" s="13">
        <f t="shared" si="106"/>
        <v>5.9342099878207488</v>
      </c>
      <c r="CJ185" s="13">
        <f t="shared" si="106"/>
        <v>17.601913123791356</v>
      </c>
      <c r="CK185" s="13">
        <f t="shared" si="106"/>
        <v>4.7587851317272944</v>
      </c>
      <c r="CL185" s="13">
        <f t="shared" si="106"/>
        <v>5.4704123574730756</v>
      </c>
      <c r="CM185" s="13">
        <f t="shared" si="106"/>
        <v>2.1155450069795245</v>
      </c>
      <c r="CN185" s="13">
        <f t="shared" si="106"/>
        <v>4.0942255160595131</v>
      </c>
      <c r="CO185" s="13">
        <f t="shared" si="106"/>
        <v>4.0942255160595131</v>
      </c>
      <c r="CP185" s="13" t="str">
        <f t="shared" si="106"/>
        <v/>
      </c>
      <c r="CQ185" s="13">
        <f t="shared" si="106"/>
        <v>4.3008250211801213</v>
      </c>
      <c r="CR185" s="13">
        <f t="shared" si="106"/>
        <v>4.3008250211801213</v>
      </c>
      <c r="CS185" s="13" t="str">
        <f t="shared" si="106"/>
        <v/>
      </c>
      <c r="CT185" s="13" t="str">
        <f t="shared" si="106"/>
        <v/>
      </c>
      <c r="CU185" s="13">
        <f t="shared" si="106"/>
        <v>10.324787333856356</v>
      </c>
      <c r="CV185" s="13">
        <f t="shared" si="106"/>
        <v>4.2665555851816972</v>
      </c>
      <c r="CW185" s="13">
        <f t="shared" si="106"/>
        <v>5.7696324395395182</v>
      </c>
      <c r="CX185" s="13" t="str">
        <f t="shared" si="106"/>
        <v/>
      </c>
      <c r="CY185" s="13">
        <f t="shared" si="106"/>
        <v>-3.1676495784707104</v>
      </c>
      <c r="CZ185" s="13">
        <f t="shared" si="106"/>
        <v>14.564017874455315</v>
      </c>
      <c r="DA185" s="13">
        <f t="shared" si="106"/>
        <v>4.4384525740901903</v>
      </c>
      <c r="DB185" s="13">
        <f t="shared" si="106"/>
        <v>1.2002681742927734</v>
      </c>
      <c r="DC185" s="13">
        <f t="shared" si="106"/>
        <v>0.8359388341751206</v>
      </c>
      <c r="DD185" s="13">
        <f t="shared" si="106"/>
        <v>2.021172641363056</v>
      </c>
      <c r="DE185" s="13">
        <f t="shared" si="106"/>
        <v>6.2491459554843587</v>
      </c>
      <c r="DF185" s="13">
        <f t="shared" si="106"/>
        <v>14.490675996323699</v>
      </c>
    </row>
    <row r="186" spans="1:110" hidden="1" outlineLevel="1" x14ac:dyDescent="0.2">
      <c r="A186" s="323" t="str">
        <f t="shared" si="73"/>
        <v>2012 Q1</v>
      </c>
      <c r="B186" s="13">
        <f t="shared" si="79"/>
        <v>6.7575422453853617</v>
      </c>
      <c r="C186" s="13">
        <f t="shared" si="102"/>
        <v>4.9709591181426038</v>
      </c>
      <c r="D186" s="13">
        <f t="shared" si="102"/>
        <v>4.9158518483143121</v>
      </c>
      <c r="E186" s="13">
        <f t="shared" si="102"/>
        <v>6.8181044716841166</v>
      </c>
      <c r="F186" s="13">
        <f t="shared" si="102"/>
        <v>0.41579581905246688</v>
      </c>
      <c r="G186" s="13">
        <f t="shared" si="102"/>
        <v>3.0360482398132271</v>
      </c>
      <c r="H186" s="13">
        <f t="shared" si="102"/>
        <v>5.4072188924990883</v>
      </c>
      <c r="I186" s="13">
        <f t="shared" si="102"/>
        <v>4.2748004414776775</v>
      </c>
      <c r="J186" s="13">
        <f t="shared" si="102"/>
        <v>9.7688538486483836</v>
      </c>
      <c r="K186" s="13">
        <f t="shared" si="102"/>
        <v>0.38381941374554529</v>
      </c>
      <c r="L186" s="13">
        <f t="shared" si="102"/>
        <v>14.846933779301995</v>
      </c>
      <c r="M186" s="13">
        <f t="shared" si="102"/>
        <v>13.829404717359605</v>
      </c>
      <c r="N186" s="13">
        <f t="shared" si="102"/>
        <v>16.645108882297887</v>
      </c>
      <c r="O186" s="13">
        <f t="shared" si="102"/>
        <v>6.8042880449990628</v>
      </c>
      <c r="P186" s="13">
        <f t="shared" si="102"/>
        <v>8.1754178037276581</v>
      </c>
      <c r="Q186" s="13">
        <f t="shared" si="102"/>
        <v>1.7882862789377452</v>
      </c>
      <c r="R186" s="13">
        <f t="shared" si="102"/>
        <v>3.2022382921675474</v>
      </c>
      <c r="S186" s="13">
        <f t="shared" si="102"/>
        <v>4.3891427478258471</v>
      </c>
      <c r="T186" s="13">
        <f t="shared" si="102"/>
        <v>1.5804207144999749</v>
      </c>
      <c r="U186" s="13">
        <f t="shared" si="102"/>
        <v>5.7263104320435465</v>
      </c>
      <c r="V186" s="13">
        <f t="shared" si="102"/>
        <v>1.6857882503106714</v>
      </c>
      <c r="W186" s="13">
        <f t="shared" si="102"/>
        <v>7.8679920206260245</v>
      </c>
      <c r="X186" s="13">
        <f t="shared" si="102"/>
        <v>7.6244956609939685</v>
      </c>
      <c r="Y186" s="13">
        <f t="shared" si="102"/>
        <v>8.9631187520600832</v>
      </c>
      <c r="Z186" s="13">
        <f t="shared" si="102"/>
        <v>0.94493506584170106</v>
      </c>
      <c r="AA186" s="13">
        <f t="shared" si="102"/>
        <v>8.8672457166991681</v>
      </c>
      <c r="AB186" s="13">
        <f t="shared" si="102"/>
        <v>10.047493783083095</v>
      </c>
      <c r="AC186" s="13">
        <f t="shared" si="102"/>
        <v>0.40377314158621669</v>
      </c>
      <c r="AD186" s="13">
        <f t="shared" si="102"/>
        <v>11.354773234044856</v>
      </c>
      <c r="AE186" s="13">
        <f t="shared" si="102"/>
        <v>4.1599360352984061</v>
      </c>
      <c r="AF186" s="13">
        <f t="shared" si="102"/>
        <v>2.1456472800217119</v>
      </c>
      <c r="AG186" s="13">
        <f t="shared" si="102"/>
        <v>4.4535544935310201</v>
      </c>
      <c r="AH186" s="13">
        <f t="shared" si="102"/>
        <v>2.7687799416141301</v>
      </c>
      <c r="AI186" s="13">
        <f t="shared" si="102"/>
        <v>7.051425765679209</v>
      </c>
      <c r="AJ186" s="13">
        <f t="shared" si="102"/>
        <v>6.3437540229291489</v>
      </c>
      <c r="AL186" s="323" t="str">
        <f t="shared" si="74"/>
        <v>2012 Q1</v>
      </c>
      <c r="AM186" s="13">
        <f t="shared" si="105"/>
        <v>9.4980436683706593</v>
      </c>
      <c r="AN186" s="13">
        <f t="shared" si="105"/>
        <v>1.163090328526728</v>
      </c>
      <c r="AO186" s="13">
        <f t="shared" si="105"/>
        <v>3.8858245221351062</v>
      </c>
      <c r="AP186" s="13" t="str">
        <f t="shared" si="105"/>
        <v/>
      </c>
      <c r="AQ186" s="13">
        <f t="shared" si="105"/>
        <v>-0.73702045634029822</v>
      </c>
      <c r="AR186" s="13">
        <f t="shared" si="105"/>
        <v>2.1050461276984844</v>
      </c>
      <c r="AS186" s="13" t="str">
        <f t="shared" si="105"/>
        <v/>
      </c>
      <c r="AT186" s="13" t="str">
        <f t="shared" si="105"/>
        <v/>
      </c>
      <c r="AU186" s="13" t="str">
        <f t="shared" si="105"/>
        <v/>
      </c>
      <c r="AV186" s="13">
        <f t="shared" si="105"/>
        <v>0.38381941374554529</v>
      </c>
      <c r="AW186" s="13">
        <f t="shared" si="105"/>
        <v>22.680811227886966</v>
      </c>
      <c r="AX186" s="13">
        <f t="shared" si="105"/>
        <v>25.000000000000021</v>
      </c>
      <c r="AY186" s="13">
        <f t="shared" si="105"/>
        <v>9.9963202765634307</v>
      </c>
      <c r="AZ186" s="13" t="str">
        <f t="shared" si="105"/>
        <v/>
      </c>
      <c r="BA186" s="13" t="str">
        <f t="shared" si="105"/>
        <v/>
      </c>
      <c r="BB186" s="13" t="str">
        <f t="shared" si="105"/>
        <v/>
      </c>
      <c r="BC186" s="13">
        <f t="shared" si="105"/>
        <v>1.5804207144999749</v>
      </c>
      <c r="BD186" s="13" t="str">
        <f t="shared" si="105"/>
        <v/>
      </c>
      <c r="BE186" s="13">
        <f t="shared" si="105"/>
        <v>1.5804207144999749</v>
      </c>
      <c r="BF186" s="13">
        <f t="shared" si="105"/>
        <v>7.8429856982998203</v>
      </c>
      <c r="BG186" s="13" t="str">
        <f t="shared" si="105"/>
        <v/>
      </c>
      <c r="BH186" s="13">
        <f t="shared" si="105"/>
        <v>7.8679920206260245</v>
      </c>
      <c r="BI186" s="13">
        <f t="shared" si="105"/>
        <v>7.6244956609939685</v>
      </c>
      <c r="BJ186" s="13">
        <f t="shared" si="105"/>
        <v>12.454166271519673</v>
      </c>
      <c r="BK186" s="13">
        <f t="shared" si="105"/>
        <v>0.80731906311262147</v>
      </c>
      <c r="BL186" s="13">
        <f t="shared" si="105"/>
        <v>18.730827015757189</v>
      </c>
      <c r="BM186" s="13">
        <f t="shared" si="105"/>
        <v>10.047493783083116</v>
      </c>
      <c r="BN186" s="13">
        <f t="shared" si="105"/>
        <v>3.8054882721037631</v>
      </c>
      <c r="BO186" s="13">
        <f t="shared" si="105"/>
        <v>15.39924440271918</v>
      </c>
      <c r="BP186" s="13" t="str">
        <f t="shared" si="105"/>
        <v/>
      </c>
      <c r="BQ186" s="13" t="str">
        <f t="shared" si="105"/>
        <v/>
      </c>
      <c r="BR186" s="13" t="str">
        <f t="shared" si="105"/>
        <v/>
      </c>
      <c r="BS186" s="13" t="str">
        <f t="shared" si="105"/>
        <v/>
      </c>
      <c r="BT186" s="13" t="str">
        <f t="shared" si="105"/>
        <v/>
      </c>
      <c r="BU186" s="13" t="str">
        <f t="shared" si="105"/>
        <v/>
      </c>
      <c r="BW186" s="323" t="str">
        <f t="shared" si="75"/>
        <v>2012 q1</v>
      </c>
      <c r="BX186" s="13">
        <f t="shared" si="106"/>
        <v>5.9210073058353574</v>
      </c>
      <c r="BY186" s="13">
        <f t="shared" si="106"/>
        <v>5.7050625293940671</v>
      </c>
      <c r="BZ186" s="13">
        <f t="shared" si="106"/>
        <v>5.0947059573145603</v>
      </c>
      <c r="CA186" s="13">
        <f t="shared" si="106"/>
        <v>6.8181044716841166</v>
      </c>
      <c r="CB186" s="13">
        <f t="shared" si="106"/>
        <v>1.2757600119838397</v>
      </c>
      <c r="CC186" s="13">
        <f t="shared" si="106"/>
        <v>3.5964556194806319</v>
      </c>
      <c r="CD186" s="13">
        <f t="shared" si="106"/>
        <v>5.4072188924990883</v>
      </c>
      <c r="CE186" s="13">
        <f t="shared" si="106"/>
        <v>4.2748004414776775</v>
      </c>
      <c r="CF186" s="13">
        <f t="shared" si="106"/>
        <v>9.7688538486483836</v>
      </c>
      <c r="CG186" s="13" t="str">
        <f t="shared" si="106"/>
        <v/>
      </c>
      <c r="CH186" s="13">
        <f t="shared" si="106"/>
        <v>10.364663518886363</v>
      </c>
      <c r="CI186" s="13">
        <f t="shared" si="106"/>
        <v>3.4440830354836027</v>
      </c>
      <c r="CJ186" s="13">
        <f t="shared" si="106"/>
        <v>17.870942055170168</v>
      </c>
      <c r="CK186" s="13">
        <f t="shared" si="106"/>
        <v>6.8042880449990628</v>
      </c>
      <c r="CL186" s="13">
        <f t="shared" si="106"/>
        <v>8.1754178037276581</v>
      </c>
      <c r="CM186" s="13">
        <f t="shared" si="106"/>
        <v>1.7882862789377452</v>
      </c>
      <c r="CN186" s="13">
        <f t="shared" si="106"/>
        <v>4.3891427478258471</v>
      </c>
      <c r="CO186" s="13">
        <f t="shared" si="106"/>
        <v>4.3891427478258471</v>
      </c>
      <c r="CP186" s="13" t="str">
        <f t="shared" si="106"/>
        <v/>
      </c>
      <c r="CQ186" s="13">
        <f t="shared" si="106"/>
        <v>1.6857882503106714</v>
      </c>
      <c r="CR186" s="13">
        <f t="shared" si="106"/>
        <v>1.6857882503106714</v>
      </c>
      <c r="CS186" s="13" t="str">
        <f t="shared" si="106"/>
        <v/>
      </c>
      <c r="CT186" s="13" t="str">
        <f t="shared" si="106"/>
        <v/>
      </c>
      <c r="CU186" s="13">
        <f t="shared" si="106"/>
        <v>7.0922228826019618</v>
      </c>
      <c r="CV186" s="13">
        <f t="shared" si="106"/>
        <v>1.4876329004198441</v>
      </c>
      <c r="CW186" s="13">
        <f t="shared" si="106"/>
        <v>5.431424442129229</v>
      </c>
      <c r="CX186" s="13" t="str">
        <f t="shared" si="106"/>
        <v/>
      </c>
      <c r="CY186" s="13">
        <f t="shared" si="106"/>
        <v>-0.87496285317431033</v>
      </c>
      <c r="CZ186" s="13">
        <f t="shared" si="106"/>
        <v>9.4070475418455821</v>
      </c>
      <c r="DA186" s="13">
        <f t="shared" si="106"/>
        <v>4.1599360352984061</v>
      </c>
      <c r="DB186" s="13">
        <f t="shared" si="106"/>
        <v>2.1456472800217119</v>
      </c>
      <c r="DC186" s="13">
        <f t="shared" si="106"/>
        <v>4.4535544935310201</v>
      </c>
      <c r="DD186" s="13">
        <f t="shared" si="106"/>
        <v>2.7687799416141301</v>
      </c>
      <c r="DE186" s="13">
        <f t="shared" si="106"/>
        <v>7.051425765679209</v>
      </c>
      <c r="DF186" s="13">
        <f t="shared" si="106"/>
        <v>6.3437540229291489</v>
      </c>
    </row>
    <row r="187" spans="1:110" hidden="1" outlineLevel="1" x14ac:dyDescent="0.2">
      <c r="A187" s="323" t="str">
        <f t="shared" si="73"/>
        <v>2012 Q2</v>
      </c>
      <c r="B187" s="13">
        <f t="shared" si="79"/>
        <v>7.1635540813167253</v>
      </c>
      <c r="C187" s="13">
        <f t="shared" si="102"/>
        <v>5.288355749206719</v>
      </c>
      <c r="D187" s="13">
        <f t="shared" si="102"/>
        <v>6.6103366933335739</v>
      </c>
      <c r="E187" s="13">
        <f t="shared" si="102"/>
        <v>6.3232526704979586</v>
      </c>
      <c r="F187" s="13">
        <f t="shared" si="102"/>
        <v>0.19073208902644634</v>
      </c>
      <c r="G187" s="13">
        <f t="shared" si="102"/>
        <v>4.5218228211318268</v>
      </c>
      <c r="H187" s="13">
        <f t="shared" si="102"/>
        <v>4.9457740933430028</v>
      </c>
      <c r="I187" s="13">
        <f t="shared" si="102"/>
        <v>4.2523516428510488</v>
      </c>
      <c r="J187" s="13">
        <f t="shared" si="102"/>
        <v>8.5964025394939867</v>
      </c>
      <c r="K187" s="13">
        <f t="shared" si="102"/>
        <v>-5.08367030646939E-2</v>
      </c>
      <c r="L187" s="13">
        <f t="shared" si="102"/>
        <v>13.098789630154917</v>
      </c>
      <c r="M187" s="13">
        <f t="shared" si="102"/>
        <v>13.468058537736272</v>
      </c>
      <c r="N187" s="13">
        <f t="shared" si="102"/>
        <v>12.483962316889219</v>
      </c>
      <c r="O187" s="13">
        <f t="shared" si="102"/>
        <v>6.4436145978199244</v>
      </c>
      <c r="P187" s="13">
        <f t="shared" si="102"/>
        <v>7.7550315398088987</v>
      </c>
      <c r="Q187" s="13">
        <f t="shared" si="102"/>
        <v>1.6043130495316582</v>
      </c>
      <c r="R187" s="13">
        <f t="shared" si="102"/>
        <v>4.3455064518803876</v>
      </c>
      <c r="S187" s="13">
        <f t="shared" si="102"/>
        <v>6.1203790884835962</v>
      </c>
      <c r="T187" s="13">
        <f t="shared" si="102"/>
        <v>1.9025184164300546</v>
      </c>
      <c r="U187" s="13">
        <f t="shared" si="102"/>
        <v>11.443764131701917</v>
      </c>
      <c r="V187" s="13">
        <f t="shared" si="102"/>
        <v>1.747223359607819</v>
      </c>
      <c r="W187" s="13">
        <f t="shared" si="102"/>
        <v>17.280212878049817</v>
      </c>
      <c r="X187" s="13">
        <f t="shared" si="102"/>
        <v>7.6244956609939685</v>
      </c>
      <c r="Y187" s="13">
        <f t="shared" si="102"/>
        <v>9.4902329976964683</v>
      </c>
      <c r="Z187" s="13">
        <f t="shared" si="102"/>
        <v>1.2209451465266863</v>
      </c>
      <c r="AA187" s="13">
        <f t="shared" si="102"/>
        <v>7.9445501511638872</v>
      </c>
      <c r="AB187" s="13">
        <f t="shared" si="102"/>
        <v>9.9823594014203376</v>
      </c>
      <c r="AC187" s="13">
        <f t="shared" si="102"/>
        <v>-0.51501245434770748</v>
      </c>
      <c r="AD187" s="13">
        <f t="shared" si="102"/>
        <v>12.372645293919859</v>
      </c>
      <c r="AE187" s="13">
        <f t="shared" si="102"/>
        <v>3.1457101666209075</v>
      </c>
      <c r="AF187" s="13">
        <f t="shared" si="102"/>
        <v>1.3354923633989824</v>
      </c>
      <c r="AG187" s="13">
        <f t="shared" si="102"/>
        <v>4.348318310705146</v>
      </c>
      <c r="AH187" s="13">
        <f t="shared" si="102"/>
        <v>5.6690399433296568</v>
      </c>
      <c r="AI187" s="13">
        <f t="shared" si="102"/>
        <v>7.1728783242074767</v>
      </c>
      <c r="AJ187" s="13">
        <f t="shared" si="102"/>
        <v>1.6076098966665731</v>
      </c>
      <c r="AL187" s="323" t="str">
        <f t="shared" si="74"/>
        <v>2012 Q2</v>
      </c>
      <c r="AM187" s="13">
        <f t="shared" si="105"/>
        <v>10.858430021814215</v>
      </c>
      <c r="AN187" s="13">
        <f t="shared" si="105"/>
        <v>0.78962306549195116</v>
      </c>
      <c r="AO187" s="13">
        <f t="shared" si="105"/>
        <v>2.3808225198411082</v>
      </c>
      <c r="AP187" s="13" t="str">
        <f t="shared" si="105"/>
        <v/>
      </c>
      <c r="AQ187" s="13">
        <f t="shared" si="105"/>
        <v>-0.73702045634029822</v>
      </c>
      <c r="AR187" s="13">
        <f t="shared" si="105"/>
        <v>4.0578353884749951</v>
      </c>
      <c r="AS187" s="13" t="str">
        <f t="shared" si="105"/>
        <v/>
      </c>
      <c r="AT187" s="13" t="str">
        <f t="shared" si="105"/>
        <v/>
      </c>
      <c r="AU187" s="13" t="str">
        <f t="shared" si="105"/>
        <v/>
      </c>
      <c r="AV187" s="13">
        <f t="shared" si="105"/>
        <v>-5.08367030646939E-2</v>
      </c>
      <c r="AW187" s="13">
        <f t="shared" si="105"/>
        <v>17.6943218313641</v>
      </c>
      <c r="AX187" s="13">
        <f t="shared" si="105"/>
        <v>25.000000000000021</v>
      </c>
      <c r="AY187" s="13">
        <f t="shared" si="105"/>
        <v>-12.071333405714945</v>
      </c>
      <c r="AZ187" s="13" t="str">
        <f t="shared" si="105"/>
        <v/>
      </c>
      <c r="BA187" s="13" t="str">
        <f t="shared" si="105"/>
        <v/>
      </c>
      <c r="BB187" s="13" t="str">
        <f t="shared" si="105"/>
        <v/>
      </c>
      <c r="BC187" s="13">
        <f t="shared" si="105"/>
        <v>1.9025184164300546</v>
      </c>
      <c r="BD187" s="13" t="str">
        <f t="shared" si="105"/>
        <v/>
      </c>
      <c r="BE187" s="13">
        <f t="shared" si="105"/>
        <v>1.9025184164300546</v>
      </c>
      <c r="BF187" s="13">
        <f t="shared" si="105"/>
        <v>16.33766418550038</v>
      </c>
      <c r="BG187" s="13" t="str">
        <f t="shared" si="105"/>
        <v/>
      </c>
      <c r="BH187" s="13">
        <f t="shared" si="105"/>
        <v>17.280212878049817</v>
      </c>
      <c r="BI187" s="13">
        <f t="shared" si="105"/>
        <v>7.6244956609939685</v>
      </c>
      <c r="BJ187" s="13">
        <f t="shared" si="105"/>
        <v>12.664715187413522</v>
      </c>
      <c r="BK187" s="13">
        <f t="shared" si="105"/>
        <v>0.80731906311262147</v>
      </c>
      <c r="BL187" s="13">
        <f t="shared" si="105"/>
        <v>18.730827015757189</v>
      </c>
      <c r="BM187" s="13">
        <f t="shared" si="105"/>
        <v>9.9823594014203376</v>
      </c>
      <c r="BN187" s="13">
        <f t="shared" si="105"/>
        <v>3.8054882721037631</v>
      </c>
      <c r="BO187" s="13">
        <f t="shared" si="105"/>
        <v>15.734960229548612</v>
      </c>
      <c r="BP187" s="13" t="str">
        <f t="shared" si="105"/>
        <v/>
      </c>
      <c r="BQ187" s="13" t="str">
        <f t="shared" si="105"/>
        <v/>
      </c>
      <c r="BR187" s="13" t="str">
        <f t="shared" si="105"/>
        <v/>
      </c>
      <c r="BS187" s="13" t="str">
        <f t="shared" si="105"/>
        <v/>
      </c>
      <c r="BT187" s="13" t="str">
        <f t="shared" si="105"/>
        <v/>
      </c>
      <c r="BU187" s="13" t="str">
        <f t="shared" si="105"/>
        <v/>
      </c>
      <c r="BW187" s="323" t="str">
        <f t="shared" si="75"/>
        <v>2012 q2</v>
      </c>
      <c r="BX187" s="13">
        <f t="shared" si="106"/>
        <v>6.0181936937834912</v>
      </c>
      <c r="BY187" s="13">
        <f t="shared" si="106"/>
        <v>6.1534881853857248</v>
      </c>
      <c r="BZ187" s="13">
        <f t="shared" si="106"/>
        <v>7.3536356770200095</v>
      </c>
      <c r="CA187" s="13">
        <f t="shared" si="106"/>
        <v>6.3232526704979586</v>
      </c>
      <c r="CB187" s="13">
        <f t="shared" si="106"/>
        <v>0.87125962612488728</v>
      </c>
      <c r="CC187" s="13">
        <f t="shared" si="106"/>
        <v>4.8038026840506287</v>
      </c>
      <c r="CD187" s="13">
        <f t="shared" si="106"/>
        <v>4.9457740933430028</v>
      </c>
      <c r="CE187" s="13">
        <f t="shared" si="106"/>
        <v>4.2523516428510488</v>
      </c>
      <c r="CF187" s="13">
        <f t="shared" si="106"/>
        <v>8.5964025394939867</v>
      </c>
      <c r="CG187" s="13" t="str">
        <f t="shared" si="106"/>
        <v/>
      </c>
      <c r="CH187" s="13">
        <f t="shared" si="106"/>
        <v>10.358476503292668</v>
      </c>
      <c r="CI187" s="13">
        <f t="shared" si="106"/>
        <v>2.8198685047323035</v>
      </c>
      <c r="CJ187" s="13">
        <f t="shared" si="106"/>
        <v>18.477132025114674</v>
      </c>
      <c r="CK187" s="13">
        <f t="shared" si="106"/>
        <v>6.4436145978199244</v>
      </c>
      <c r="CL187" s="13">
        <f t="shared" si="106"/>
        <v>7.7550315398088987</v>
      </c>
      <c r="CM187" s="13">
        <f t="shared" si="106"/>
        <v>1.6043130495316582</v>
      </c>
      <c r="CN187" s="13">
        <f t="shared" si="106"/>
        <v>6.1203790884835962</v>
      </c>
      <c r="CO187" s="13">
        <f t="shared" si="106"/>
        <v>6.1203790884835962</v>
      </c>
      <c r="CP187" s="13" t="str">
        <f t="shared" si="106"/>
        <v/>
      </c>
      <c r="CQ187" s="13">
        <f t="shared" si="106"/>
        <v>1.747223359607819</v>
      </c>
      <c r="CR187" s="13">
        <f t="shared" si="106"/>
        <v>1.747223359607819</v>
      </c>
      <c r="CS187" s="13" t="str">
        <f t="shared" si="106"/>
        <v/>
      </c>
      <c r="CT187" s="13" t="str">
        <f t="shared" si="106"/>
        <v/>
      </c>
      <c r="CU187" s="13">
        <f t="shared" si="106"/>
        <v>7.8142009958759973</v>
      </c>
      <c r="CV187" s="13">
        <f t="shared" si="106"/>
        <v>2.8510948178176232</v>
      </c>
      <c r="CW187" s="13">
        <f t="shared" si="106"/>
        <v>4.2301326578146003</v>
      </c>
      <c r="CX187" s="13" t="str">
        <f t="shared" si="106"/>
        <v/>
      </c>
      <c r="CY187" s="13">
        <f t="shared" si="106"/>
        <v>-2.151883868384652</v>
      </c>
      <c r="CZ187" s="13">
        <f t="shared" si="106"/>
        <v>10.787621458729358</v>
      </c>
      <c r="DA187" s="13">
        <f t="shared" si="106"/>
        <v>3.1457101666209075</v>
      </c>
      <c r="DB187" s="13">
        <f t="shared" si="106"/>
        <v>1.3354923633989824</v>
      </c>
      <c r="DC187" s="13">
        <f t="shared" si="106"/>
        <v>4.348318310705146</v>
      </c>
      <c r="DD187" s="13">
        <f t="shared" si="106"/>
        <v>5.6690399433296568</v>
      </c>
      <c r="DE187" s="13">
        <f t="shared" si="106"/>
        <v>7.1728783242074767</v>
      </c>
      <c r="DF187" s="13">
        <f t="shared" si="106"/>
        <v>1.6076098966665731</v>
      </c>
    </row>
    <row r="188" spans="1:110" hidden="1" outlineLevel="1" x14ac:dyDescent="0.2">
      <c r="A188" s="323" t="str">
        <f t="shared" si="73"/>
        <v>2012 Q3</v>
      </c>
      <c r="B188" s="13">
        <f t="shared" si="79"/>
        <v>3.8388593101575941</v>
      </c>
      <c r="C188" s="13">
        <f t="shared" si="102"/>
        <v>3.3611071102717549</v>
      </c>
      <c r="D188" s="13">
        <f t="shared" si="102"/>
        <v>2.064022402064758</v>
      </c>
      <c r="E188" s="13">
        <f t="shared" si="102"/>
        <v>4.688539466505004</v>
      </c>
      <c r="F188" s="13">
        <f t="shared" si="102"/>
        <v>4.5867473923468793</v>
      </c>
      <c r="G188" s="13">
        <f t="shared" si="102"/>
        <v>2.0373706061795227</v>
      </c>
      <c r="H188" s="13">
        <f t="shared" si="102"/>
        <v>1.8252556105132545</v>
      </c>
      <c r="I188" s="13">
        <f t="shared" si="102"/>
        <v>3.1261830538978908</v>
      </c>
      <c r="J188" s="13">
        <f t="shared" si="102"/>
        <v>5.1750174616915778</v>
      </c>
      <c r="K188" s="13">
        <f t="shared" si="102"/>
        <v>-7.8847723977359951E-2</v>
      </c>
      <c r="L188" s="13">
        <f t="shared" si="102"/>
        <v>0.84153220545635232</v>
      </c>
      <c r="M188" s="13">
        <f t="shared" si="102"/>
        <v>0.46283065746195451</v>
      </c>
      <c r="N188" s="13">
        <f t="shared" si="102"/>
        <v>1.4888559503911436</v>
      </c>
      <c r="O188" s="13">
        <f t="shared" si="102"/>
        <v>5.846230617260928</v>
      </c>
      <c r="P188" s="13">
        <f t="shared" si="102"/>
        <v>6.9061426770026246</v>
      </c>
      <c r="Q188" s="13">
        <f t="shared" si="102"/>
        <v>1.8835747220700805</v>
      </c>
      <c r="R188" s="13">
        <f t="shared" si="102"/>
        <v>3.1491755864812898</v>
      </c>
      <c r="S188" s="13">
        <f t="shared" si="102"/>
        <v>5.435811714427996</v>
      </c>
      <c r="T188" s="13">
        <f t="shared" si="102"/>
        <v>0</v>
      </c>
      <c r="U188" s="13">
        <f t="shared" si="102"/>
        <v>8.116782438068725</v>
      </c>
      <c r="V188" s="13">
        <f t="shared" si="102"/>
        <v>-0.10273656627711736</v>
      </c>
      <c r="W188" s="13">
        <f t="shared" si="102"/>
        <v>13.534801490909398</v>
      </c>
      <c r="X188" s="13">
        <f t="shared" si="102"/>
        <v>0</v>
      </c>
      <c r="Y188" s="13">
        <f t="shared" si="102"/>
        <v>6.0896501018522731</v>
      </c>
      <c r="Z188" s="13">
        <f t="shared" si="102"/>
        <v>0.56532205806374414</v>
      </c>
      <c r="AA188" s="13">
        <f t="shared" si="102"/>
        <v>3.1723586098874934</v>
      </c>
      <c r="AB188" s="13">
        <f t="shared" si="102"/>
        <v>-1.1435655769997943E-3</v>
      </c>
      <c r="AC188" s="13">
        <f t="shared" si="102"/>
        <v>0.14442237459662</v>
      </c>
      <c r="AD188" s="13">
        <f t="shared" si="102"/>
        <v>8.2645741252417295</v>
      </c>
      <c r="AE188" s="13">
        <f t="shared" si="102"/>
        <v>2.3190328013139139</v>
      </c>
      <c r="AF188" s="13">
        <f t="shared" si="102"/>
        <v>1.352713956357432</v>
      </c>
      <c r="AG188" s="13">
        <f t="shared" si="102"/>
        <v>8.9099231095807205</v>
      </c>
      <c r="AH188" s="13">
        <f t="shared" si="102"/>
        <v>4.2360705008997579</v>
      </c>
      <c r="AI188" s="13">
        <f t="shared" si="102"/>
        <v>4.2573135880352497</v>
      </c>
      <c r="AJ188" s="13">
        <f t="shared" si="102"/>
        <v>1.3548190301040375</v>
      </c>
      <c r="AL188" s="323" t="str">
        <f t="shared" si="74"/>
        <v>2012 Q3</v>
      </c>
      <c r="AM188" s="13">
        <f t="shared" si="105"/>
        <v>6.2507078372965541</v>
      </c>
      <c r="AN188" s="13">
        <f t="shared" si="105"/>
        <v>0.24626788230321939</v>
      </c>
      <c r="AO188" s="13">
        <f t="shared" si="105"/>
        <v>-0.22036312340530939</v>
      </c>
      <c r="AP188" s="13" t="str">
        <f t="shared" si="105"/>
        <v/>
      </c>
      <c r="AQ188" s="13">
        <f t="shared" si="105"/>
        <v>0.34575270490653232</v>
      </c>
      <c r="AR188" s="13">
        <f t="shared" si="105"/>
        <v>2.1514890945027121</v>
      </c>
      <c r="AS188" s="13" t="str">
        <f t="shared" si="105"/>
        <v/>
      </c>
      <c r="AT188" s="13" t="str">
        <f t="shared" si="105"/>
        <v/>
      </c>
      <c r="AU188" s="13" t="str">
        <f t="shared" si="105"/>
        <v/>
      </c>
      <c r="AV188" s="13">
        <f t="shared" si="105"/>
        <v>-7.8847723977359951E-2</v>
      </c>
      <c r="AW188" s="13">
        <f t="shared" si="105"/>
        <v>-1.8806715236591831</v>
      </c>
      <c r="AX188" s="13">
        <f t="shared" si="105"/>
        <v>0</v>
      </c>
      <c r="AY188" s="13">
        <f t="shared" si="105"/>
        <v>-11.956300604500436</v>
      </c>
      <c r="AZ188" s="13" t="str">
        <f t="shared" si="105"/>
        <v/>
      </c>
      <c r="BA188" s="13" t="str">
        <f t="shared" si="105"/>
        <v/>
      </c>
      <c r="BB188" s="13" t="str">
        <f t="shared" si="105"/>
        <v/>
      </c>
      <c r="BC188" s="13">
        <f t="shared" si="105"/>
        <v>0</v>
      </c>
      <c r="BD188" s="13" t="str">
        <f t="shared" si="105"/>
        <v/>
      </c>
      <c r="BE188" s="13">
        <f t="shared" si="105"/>
        <v>0</v>
      </c>
      <c r="BF188" s="13">
        <f t="shared" si="105"/>
        <v>12.161682337521462</v>
      </c>
      <c r="BG188" s="13" t="str">
        <f t="shared" si="105"/>
        <v/>
      </c>
      <c r="BH188" s="13">
        <f t="shared" si="105"/>
        <v>13.534801490909398</v>
      </c>
      <c r="BI188" s="13">
        <f t="shared" si="105"/>
        <v>0</v>
      </c>
      <c r="BJ188" s="13">
        <f t="shared" si="105"/>
        <v>16.483913011155128</v>
      </c>
      <c r="BK188" s="13">
        <f t="shared" si="105"/>
        <v>0.57383870302907258</v>
      </c>
      <c r="BL188" s="13">
        <f t="shared" si="105"/>
        <v>0</v>
      </c>
      <c r="BM188" s="13">
        <f t="shared" si="105"/>
        <v>-1.1435655769997943E-3</v>
      </c>
      <c r="BN188" s="13">
        <f t="shared" si="105"/>
        <v>0</v>
      </c>
      <c r="BO188" s="13">
        <f t="shared" si="105"/>
        <v>26.123711919319103</v>
      </c>
      <c r="BP188" s="13" t="str">
        <f t="shared" si="105"/>
        <v/>
      </c>
      <c r="BQ188" s="13" t="str">
        <f t="shared" si="105"/>
        <v/>
      </c>
      <c r="BR188" s="13" t="str">
        <f t="shared" si="105"/>
        <v/>
      </c>
      <c r="BS188" s="13" t="str">
        <f t="shared" si="105"/>
        <v/>
      </c>
      <c r="BT188" s="13" t="str">
        <f t="shared" si="105"/>
        <v/>
      </c>
      <c r="BU188" s="13" t="str">
        <f t="shared" si="105"/>
        <v/>
      </c>
      <c r="BW188" s="323" t="str">
        <f t="shared" si="75"/>
        <v>2012 q3</v>
      </c>
      <c r="BX188" s="13">
        <f t="shared" si="106"/>
        <v>3.070929072386952</v>
      </c>
      <c r="BY188" s="13">
        <f t="shared" si="106"/>
        <v>3.9482477188900633</v>
      </c>
      <c r="BZ188" s="13">
        <f t="shared" si="106"/>
        <v>2.4570760489341259</v>
      </c>
      <c r="CA188" s="13">
        <f t="shared" si="106"/>
        <v>4.688539466505004</v>
      </c>
      <c r="CB188" s="13">
        <f t="shared" si="106"/>
        <v>7.8570261072553826</v>
      </c>
      <c r="CC188" s="13">
        <f t="shared" si="106"/>
        <v>1.9689732325195219</v>
      </c>
      <c r="CD188" s="13">
        <f t="shared" si="106"/>
        <v>1.8252556105132545</v>
      </c>
      <c r="CE188" s="13">
        <f t="shared" si="106"/>
        <v>3.126183053897913</v>
      </c>
      <c r="CF188" s="13">
        <f t="shared" si="106"/>
        <v>5.1750174616915778</v>
      </c>
      <c r="CG188" s="13" t="str">
        <f t="shared" si="106"/>
        <v/>
      </c>
      <c r="CH188" s="13">
        <f t="shared" si="106"/>
        <v>2.6396004271387774</v>
      </c>
      <c r="CI188" s="13">
        <f t="shared" si="106"/>
        <v>0.98751261083891428</v>
      </c>
      <c r="CJ188" s="13">
        <f t="shared" si="106"/>
        <v>4.2333035381125317</v>
      </c>
      <c r="CK188" s="13">
        <f t="shared" si="106"/>
        <v>5.846230617260928</v>
      </c>
      <c r="CL188" s="13">
        <f t="shared" si="106"/>
        <v>6.9061426770026246</v>
      </c>
      <c r="CM188" s="13">
        <f t="shared" si="106"/>
        <v>1.8835747220700805</v>
      </c>
      <c r="CN188" s="13">
        <f t="shared" si="106"/>
        <v>5.435811714427996</v>
      </c>
      <c r="CO188" s="13">
        <f t="shared" si="106"/>
        <v>5.435811714427996</v>
      </c>
      <c r="CP188" s="13" t="str">
        <f t="shared" si="106"/>
        <v/>
      </c>
      <c r="CQ188" s="13">
        <f t="shared" si="106"/>
        <v>-0.10273656627711736</v>
      </c>
      <c r="CR188" s="13">
        <f t="shared" si="106"/>
        <v>-0.10273656627711736</v>
      </c>
      <c r="CS188" s="13" t="str">
        <f t="shared" si="106"/>
        <v/>
      </c>
      <c r="CT188" s="13" t="str">
        <f t="shared" si="106"/>
        <v/>
      </c>
      <c r="CU188" s="13">
        <f t="shared" si="106"/>
        <v>0.71452213710552215</v>
      </c>
      <c r="CV188" s="13">
        <f t="shared" si="106"/>
        <v>0.53224312691846354</v>
      </c>
      <c r="CW188" s="13">
        <f t="shared" si="106"/>
        <v>4.4724485662774427</v>
      </c>
      <c r="CX188" s="13" t="str">
        <f t="shared" si="106"/>
        <v/>
      </c>
      <c r="CY188" s="13">
        <f t="shared" si="106"/>
        <v>0.20267068809447508</v>
      </c>
      <c r="CZ188" s="13">
        <f t="shared" si="106"/>
        <v>0.39983512536860832</v>
      </c>
      <c r="DA188" s="13">
        <f t="shared" si="106"/>
        <v>2.3190328013139139</v>
      </c>
      <c r="DB188" s="13">
        <f t="shared" si="106"/>
        <v>1.352713956357432</v>
      </c>
      <c r="DC188" s="13">
        <f t="shared" si="106"/>
        <v>8.9099231095807205</v>
      </c>
      <c r="DD188" s="13">
        <f t="shared" si="106"/>
        <v>4.2360705008997579</v>
      </c>
      <c r="DE188" s="13">
        <f t="shared" si="106"/>
        <v>4.2573135880352497</v>
      </c>
      <c r="DF188" s="13">
        <f t="shared" si="106"/>
        <v>1.3548190301040375</v>
      </c>
    </row>
    <row r="189" spans="1:110" collapsed="1" x14ac:dyDescent="0.2">
      <c r="A189" s="323" t="str">
        <f t="shared" si="73"/>
        <v>2012 Q4</v>
      </c>
      <c r="B189" s="13">
        <f t="shared" si="79"/>
        <v>2.5020472082916134</v>
      </c>
      <c r="C189" s="13">
        <f t="shared" si="102"/>
        <v>3.0337013992304929</v>
      </c>
      <c r="D189" s="13">
        <f t="shared" si="102"/>
        <v>2.2387565657586039</v>
      </c>
      <c r="E189" s="13">
        <f t="shared" si="102"/>
        <v>5.445080321398077</v>
      </c>
      <c r="F189" s="13">
        <f t="shared" si="102"/>
        <v>3.0341205537535387</v>
      </c>
      <c r="G189" s="13">
        <f t="shared" si="102"/>
        <v>2.0597476981158991</v>
      </c>
      <c r="H189" s="13">
        <f t="shared" si="102"/>
        <v>5.0494422340500611</v>
      </c>
      <c r="I189" s="13">
        <f t="shared" si="102"/>
        <v>3.8965445224654616</v>
      </c>
      <c r="J189" s="13">
        <f t="shared" si="102"/>
        <v>0.86694293647171516</v>
      </c>
      <c r="K189" s="13">
        <f t="shared" si="102"/>
        <v>2.1655733878077621</v>
      </c>
      <c r="L189" s="13">
        <f t="shared" ref="C189:AJ196" si="107">IF(L66&gt;0,(L70/L66-1)*100,"")</f>
        <v>-1.4544651509483697</v>
      </c>
      <c r="M189" s="13">
        <f t="shared" si="107"/>
        <v>-0.83606736195580567</v>
      </c>
      <c r="N189" s="13">
        <f t="shared" si="107"/>
        <v>-2.525917619428153</v>
      </c>
      <c r="O189" s="13">
        <f t="shared" si="107"/>
        <v>2.9287918871683027</v>
      </c>
      <c r="P189" s="13">
        <f t="shared" si="107"/>
        <v>3.8932290470908848</v>
      </c>
      <c r="Q189" s="13">
        <f t="shared" si="107"/>
        <v>-0.77116601761914039</v>
      </c>
      <c r="R189" s="13">
        <f t="shared" si="107"/>
        <v>1.4342001333762067</v>
      </c>
      <c r="S189" s="13">
        <f t="shared" si="107"/>
        <v>2.4581487748127406</v>
      </c>
      <c r="T189" s="13">
        <f t="shared" si="107"/>
        <v>0</v>
      </c>
      <c r="U189" s="13">
        <f t="shared" si="107"/>
        <v>7.3008578584707884</v>
      </c>
      <c r="V189" s="13">
        <f t="shared" si="107"/>
        <v>4.2864936984288171E-2</v>
      </c>
      <c r="W189" s="13">
        <f t="shared" si="107"/>
        <v>11.918294099247561</v>
      </c>
      <c r="X189" s="13">
        <f t="shared" si="107"/>
        <v>0</v>
      </c>
      <c r="Y189" s="13">
        <f t="shared" si="107"/>
        <v>1.7915479274890345</v>
      </c>
      <c r="Z189" s="13">
        <f t="shared" si="107"/>
        <v>3.1968734938373933</v>
      </c>
      <c r="AA189" s="13">
        <f t="shared" si="107"/>
        <v>-5.589535367604725</v>
      </c>
      <c r="AB189" s="13">
        <f t="shared" si="107"/>
        <v>11.470521931070209</v>
      </c>
      <c r="AC189" s="13">
        <f t="shared" si="107"/>
        <v>-0.78523384239592708</v>
      </c>
      <c r="AD189" s="13">
        <f t="shared" si="107"/>
        <v>2.6539542755935841</v>
      </c>
      <c r="AE189" s="13">
        <f t="shared" si="107"/>
        <v>2.3198364987842446</v>
      </c>
      <c r="AF189" s="13">
        <f t="shared" si="107"/>
        <v>2.0486030155924206</v>
      </c>
      <c r="AG189" s="13">
        <f t="shared" si="107"/>
        <v>11.385480140045235</v>
      </c>
      <c r="AH189" s="13">
        <f t="shared" si="107"/>
        <v>4.0992502253862639</v>
      </c>
      <c r="AI189" s="13">
        <f t="shared" si="107"/>
        <v>3.5860465965478427</v>
      </c>
      <c r="AJ189" s="13">
        <f t="shared" si="107"/>
        <v>4.1251611033366054E-2</v>
      </c>
      <c r="AL189" s="323" t="str">
        <f t="shared" si="74"/>
        <v>2012 Q4</v>
      </c>
      <c r="AM189" s="13">
        <f t="shared" si="105"/>
        <v>4.1975465489071606</v>
      </c>
      <c r="AN189" s="13">
        <f t="shared" si="105"/>
        <v>1.8469777358669726</v>
      </c>
      <c r="AO189" s="13">
        <f t="shared" si="105"/>
        <v>1.1721168595236531</v>
      </c>
      <c r="AP189" s="13" t="str">
        <f t="shared" si="105"/>
        <v/>
      </c>
      <c r="AQ189" s="13">
        <f t="shared" si="105"/>
        <v>2.0956251747202836</v>
      </c>
      <c r="AR189" s="13">
        <f t="shared" si="105"/>
        <v>2.4002493350320009</v>
      </c>
      <c r="AS189" s="13" t="str">
        <f t="shared" si="105"/>
        <v/>
      </c>
      <c r="AT189" s="13" t="str">
        <f t="shared" si="105"/>
        <v/>
      </c>
      <c r="AU189" s="13" t="str">
        <f t="shared" si="105"/>
        <v/>
      </c>
      <c r="AV189" s="13">
        <f t="shared" si="105"/>
        <v>2.1655733878077621</v>
      </c>
      <c r="AW189" s="13">
        <f t="shared" si="105"/>
        <v>-2.5340691745157851</v>
      </c>
      <c r="AX189" s="13">
        <f t="shared" si="105"/>
        <v>0</v>
      </c>
      <c r="AY189" s="13">
        <f t="shared" si="105"/>
        <v>-17.83922059531924</v>
      </c>
      <c r="AZ189" s="13" t="str">
        <f t="shared" si="105"/>
        <v/>
      </c>
      <c r="BA189" s="13" t="str">
        <f t="shared" si="105"/>
        <v/>
      </c>
      <c r="BB189" s="13" t="str">
        <f t="shared" si="105"/>
        <v/>
      </c>
      <c r="BC189" s="13">
        <f t="shared" si="105"/>
        <v>0</v>
      </c>
      <c r="BD189" s="13" t="str">
        <f t="shared" si="105"/>
        <v/>
      </c>
      <c r="BE189" s="13">
        <f t="shared" si="105"/>
        <v>0</v>
      </c>
      <c r="BF189" s="13">
        <f t="shared" si="105"/>
        <v>10.752910381514159</v>
      </c>
      <c r="BG189" s="13" t="str">
        <f t="shared" si="105"/>
        <v/>
      </c>
      <c r="BH189" s="13">
        <f t="shared" si="105"/>
        <v>11.918294099247561</v>
      </c>
      <c r="BI189" s="13">
        <f t="shared" si="105"/>
        <v>0</v>
      </c>
      <c r="BJ189" s="13">
        <f t="shared" si="105"/>
        <v>6.3658952409149094</v>
      </c>
      <c r="BK189" s="13">
        <f t="shared" si="105"/>
        <v>4.2285722027744166</v>
      </c>
      <c r="BL189" s="13">
        <f t="shared" si="105"/>
        <v>-15.775875134156481</v>
      </c>
      <c r="BM189" s="13">
        <f t="shared" si="105"/>
        <v>11.470521931070188</v>
      </c>
      <c r="BN189" s="13">
        <f t="shared" si="105"/>
        <v>0</v>
      </c>
      <c r="BO189" s="13">
        <f t="shared" si="105"/>
        <v>9.1268456389750341</v>
      </c>
      <c r="BP189" s="13" t="str">
        <f t="shared" si="105"/>
        <v/>
      </c>
      <c r="BQ189" s="13" t="str">
        <f t="shared" si="105"/>
        <v/>
      </c>
      <c r="BR189" s="13" t="str">
        <f t="shared" si="105"/>
        <v/>
      </c>
      <c r="BS189" s="13" t="str">
        <f t="shared" si="105"/>
        <v/>
      </c>
      <c r="BT189" s="13" t="str">
        <f t="shared" si="105"/>
        <v/>
      </c>
      <c r="BU189" s="13" t="str">
        <f t="shared" si="105"/>
        <v/>
      </c>
      <c r="BW189" s="323" t="str">
        <f t="shared" si="75"/>
        <v>2012 q4</v>
      </c>
      <c r="BX189" s="13">
        <f t="shared" si="106"/>
        <v>1.956464028088134</v>
      </c>
      <c r="BY189" s="13">
        <f t="shared" si="106"/>
        <v>3.2538960702202191</v>
      </c>
      <c r="BZ189" s="13">
        <f t="shared" si="106"/>
        <v>2.4206754970453659</v>
      </c>
      <c r="CA189" s="13">
        <f t="shared" si="106"/>
        <v>5.445080321398077</v>
      </c>
      <c r="CB189" s="13">
        <f t="shared" si="106"/>
        <v>3.7294076445255619</v>
      </c>
      <c r="CC189" s="13">
        <f t="shared" si="106"/>
        <v>1.8599745370029952</v>
      </c>
      <c r="CD189" s="13">
        <f t="shared" si="106"/>
        <v>5.0494422340500611</v>
      </c>
      <c r="CE189" s="13">
        <f t="shared" si="106"/>
        <v>3.8965445224654838</v>
      </c>
      <c r="CF189" s="13">
        <f t="shared" si="106"/>
        <v>0.86694293647171516</v>
      </c>
      <c r="CG189" s="13" t="str">
        <f t="shared" si="106"/>
        <v/>
      </c>
      <c r="CH189" s="13">
        <f t="shared" si="106"/>
        <v>-0.76923402883071201</v>
      </c>
      <c r="CI189" s="13">
        <f t="shared" si="106"/>
        <v>-1.7615351920702071</v>
      </c>
      <c r="CJ189" s="13">
        <f t="shared" si="106"/>
        <v>0.19159221680624672</v>
      </c>
      <c r="CK189" s="13">
        <f t="shared" si="106"/>
        <v>2.9287918871683027</v>
      </c>
      <c r="CL189" s="13">
        <f t="shared" si="106"/>
        <v>3.8932290470908848</v>
      </c>
      <c r="CM189" s="13">
        <f t="shared" si="106"/>
        <v>-0.77116601761914039</v>
      </c>
      <c r="CN189" s="13">
        <f t="shared" si="106"/>
        <v>2.4581487748127406</v>
      </c>
      <c r="CO189" s="13">
        <f t="shared" si="106"/>
        <v>2.4581487748127406</v>
      </c>
      <c r="CP189" s="13" t="str">
        <f t="shared" si="106"/>
        <v/>
      </c>
      <c r="CQ189" s="13">
        <f t="shared" si="106"/>
        <v>4.2864936984288171E-2</v>
      </c>
      <c r="CR189" s="13">
        <f t="shared" si="106"/>
        <v>4.2864936984288171E-2</v>
      </c>
      <c r="CS189" s="13" t="str">
        <f t="shared" si="106"/>
        <v/>
      </c>
      <c r="CT189" s="13" t="str">
        <f t="shared" si="106"/>
        <v/>
      </c>
      <c r="CU189" s="13">
        <f t="shared" si="106"/>
        <v>-0.77621580543840718</v>
      </c>
      <c r="CV189" s="13">
        <f t="shared" si="106"/>
        <v>-0.75569318775093874</v>
      </c>
      <c r="CW189" s="13">
        <f t="shared" si="106"/>
        <v>-1.5937006792159591</v>
      </c>
      <c r="CX189" s="13" t="str">
        <f t="shared" si="106"/>
        <v/>
      </c>
      <c r="CY189" s="13">
        <f t="shared" si="106"/>
        <v>-1.1016668646117833</v>
      </c>
      <c r="CZ189" s="13">
        <f t="shared" si="106"/>
        <v>-0.60655150227687527</v>
      </c>
      <c r="DA189" s="13">
        <f t="shared" si="106"/>
        <v>2.3198364987842446</v>
      </c>
      <c r="DB189" s="13">
        <f t="shared" si="106"/>
        <v>2.0486030155924206</v>
      </c>
      <c r="DC189" s="13">
        <f t="shared" si="106"/>
        <v>11.385480140045235</v>
      </c>
      <c r="DD189" s="13">
        <f t="shared" si="106"/>
        <v>4.0992502253862639</v>
      </c>
      <c r="DE189" s="13">
        <f t="shared" si="106"/>
        <v>3.5860465965478427</v>
      </c>
      <c r="DF189" s="13">
        <f t="shared" si="106"/>
        <v>4.1251611033366054E-2</v>
      </c>
    </row>
    <row r="190" spans="1:110" x14ac:dyDescent="0.2">
      <c r="A190" s="323" t="str">
        <f t="shared" si="73"/>
        <v>2013 Q1</v>
      </c>
      <c r="B190" s="13">
        <f t="shared" si="79"/>
        <v>2.5671452296891717</v>
      </c>
      <c r="C190" s="13">
        <f t="shared" si="107"/>
        <v>2.6947084605206451</v>
      </c>
      <c r="D190" s="13">
        <f t="shared" si="107"/>
        <v>1.2054106472876969</v>
      </c>
      <c r="E190" s="13">
        <f t="shared" si="107"/>
        <v>5.0379949645511735</v>
      </c>
      <c r="F190" s="13">
        <f t="shared" si="107"/>
        <v>2.6566432950390739</v>
      </c>
      <c r="G190" s="13">
        <f t="shared" si="107"/>
        <v>2.265406437893569</v>
      </c>
      <c r="H190" s="13">
        <f t="shared" si="107"/>
        <v>2.5925061776578717</v>
      </c>
      <c r="I190" s="13">
        <f t="shared" si="107"/>
        <v>5.5194937833424218</v>
      </c>
      <c r="J190" s="13">
        <f t="shared" si="107"/>
        <v>1.6373791980452967</v>
      </c>
      <c r="K190" s="13">
        <f t="shared" si="107"/>
        <v>2.6571853160377579</v>
      </c>
      <c r="L190" s="13">
        <f t="shared" si="107"/>
        <v>-0.44113280521662634</v>
      </c>
      <c r="M190" s="13">
        <f t="shared" si="107"/>
        <v>0.10556325682606893</v>
      </c>
      <c r="N190" s="13">
        <f t="shared" si="107"/>
        <v>-1.3839316367231569</v>
      </c>
      <c r="O190" s="13">
        <f t="shared" si="107"/>
        <v>0.1314849012615138</v>
      </c>
      <c r="P190" s="13">
        <f t="shared" si="107"/>
        <v>0.83763754751386976</v>
      </c>
      <c r="Q190" s="13">
        <f t="shared" si="107"/>
        <v>-2.6139332048483954</v>
      </c>
      <c r="R190" s="13">
        <f t="shared" si="107"/>
        <v>1.4207588582998421</v>
      </c>
      <c r="S190" s="13">
        <f t="shared" si="107"/>
        <v>2.4325451841265888</v>
      </c>
      <c r="T190" s="13">
        <f t="shared" si="107"/>
        <v>0</v>
      </c>
      <c r="U190" s="13">
        <f t="shared" si="107"/>
        <v>9.7544315766124878</v>
      </c>
      <c r="V190" s="13">
        <f t="shared" si="107"/>
        <v>0.86885978630275584</v>
      </c>
      <c r="W190" s="13">
        <f t="shared" si="107"/>
        <v>15.758557311906074</v>
      </c>
      <c r="X190" s="13">
        <f t="shared" si="107"/>
        <v>0</v>
      </c>
      <c r="Y190" s="13">
        <f t="shared" si="107"/>
        <v>1.808327498556439</v>
      </c>
      <c r="Z190" s="13">
        <f t="shared" si="107"/>
        <v>3.5880143581839219</v>
      </c>
      <c r="AA190" s="13">
        <f t="shared" si="107"/>
        <v>-5.589535367604725</v>
      </c>
      <c r="AB190" s="13">
        <f t="shared" si="107"/>
        <v>12.503914149227446</v>
      </c>
      <c r="AC190" s="13">
        <f t="shared" si="107"/>
        <v>-2.4318077265951032</v>
      </c>
      <c r="AD190" s="13">
        <f t="shared" si="107"/>
        <v>2.9780443228230924</v>
      </c>
      <c r="AE190" s="13">
        <f t="shared" si="107"/>
        <v>2.2986873970528565</v>
      </c>
      <c r="AF190" s="13">
        <f t="shared" si="107"/>
        <v>2.1041762011244414</v>
      </c>
      <c r="AG190" s="13">
        <f t="shared" si="107"/>
        <v>6.0254434879299934</v>
      </c>
      <c r="AH190" s="13">
        <f t="shared" si="107"/>
        <v>3.3425927206082395</v>
      </c>
      <c r="AI190" s="13">
        <f t="shared" si="107"/>
        <v>3.2698522068814295</v>
      </c>
      <c r="AJ190" s="13">
        <f t="shared" si="107"/>
        <v>0.70077045211061062</v>
      </c>
      <c r="AL190" s="323" t="str">
        <f t="shared" si="74"/>
        <v>2013 Q1</v>
      </c>
      <c r="AM190" s="13">
        <f t="shared" si="105"/>
        <v>5.3862056751805554</v>
      </c>
      <c r="AN190" s="13">
        <f t="shared" si="105"/>
        <v>1.4853209387893918</v>
      </c>
      <c r="AO190" s="13">
        <f t="shared" si="105"/>
        <v>-0.2825203489906003</v>
      </c>
      <c r="AP190" s="13" t="str">
        <f t="shared" si="105"/>
        <v/>
      </c>
      <c r="AQ190" s="13">
        <f t="shared" si="105"/>
        <v>2.0956251747202836</v>
      </c>
      <c r="AR190" s="13">
        <f t="shared" si="105"/>
        <v>2.4949379841500807</v>
      </c>
      <c r="AS190" s="13" t="str">
        <f t="shared" si="105"/>
        <v/>
      </c>
      <c r="AT190" s="13" t="str">
        <f t="shared" si="105"/>
        <v/>
      </c>
      <c r="AU190" s="13" t="str">
        <f t="shared" si="105"/>
        <v/>
      </c>
      <c r="AV190" s="13">
        <f t="shared" si="105"/>
        <v>2.6571853160377579</v>
      </c>
      <c r="AW190" s="13">
        <f t="shared" si="105"/>
        <v>-0.44421431862687877</v>
      </c>
      <c r="AX190" s="13">
        <f t="shared" si="105"/>
        <v>0</v>
      </c>
      <c r="AY190" s="13">
        <f t="shared" si="105"/>
        <v>-3.2051821881967979</v>
      </c>
      <c r="AZ190" s="13" t="str">
        <f t="shared" si="105"/>
        <v/>
      </c>
      <c r="BA190" s="13" t="str">
        <f t="shared" si="105"/>
        <v/>
      </c>
      <c r="BB190" s="13" t="str">
        <f t="shared" si="105"/>
        <v/>
      </c>
      <c r="BC190" s="13">
        <f t="shared" si="105"/>
        <v>0</v>
      </c>
      <c r="BD190" s="13" t="str">
        <f t="shared" si="105"/>
        <v/>
      </c>
      <c r="BE190" s="13">
        <f t="shared" si="105"/>
        <v>0</v>
      </c>
      <c r="BF190" s="13">
        <f t="shared" si="105"/>
        <v>14.143481050353834</v>
      </c>
      <c r="BG190" s="13" t="str">
        <f t="shared" si="105"/>
        <v/>
      </c>
      <c r="BH190" s="13">
        <f t="shared" si="105"/>
        <v>15.758557311906074</v>
      </c>
      <c r="BI190" s="13">
        <f t="shared" si="105"/>
        <v>0</v>
      </c>
      <c r="BJ190" s="13">
        <f t="shared" si="105"/>
        <v>6.5355823005359248</v>
      </c>
      <c r="BK190" s="13">
        <f t="shared" si="105"/>
        <v>4.2285722027744166</v>
      </c>
      <c r="BL190" s="13">
        <f t="shared" si="105"/>
        <v>-15.775875134156481</v>
      </c>
      <c r="BM190" s="13">
        <f t="shared" si="105"/>
        <v>12.503914149227446</v>
      </c>
      <c r="BN190" s="13">
        <f t="shared" si="105"/>
        <v>0</v>
      </c>
      <c r="BO190" s="13">
        <f t="shared" si="105"/>
        <v>9.2486799534694963</v>
      </c>
      <c r="BP190" s="13" t="str">
        <f t="shared" si="105"/>
        <v/>
      </c>
      <c r="BQ190" s="13" t="str">
        <f t="shared" si="105"/>
        <v/>
      </c>
      <c r="BR190" s="13" t="str">
        <f t="shared" si="105"/>
        <v/>
      </c>
      <c r="BS190" s="13" t="str">
        <f t="shared" si="105"/>
        <v/>
      </c>
      <c r="BT190" s="13" t="str">
        <f t="shared" si="105"/>
        <v/>
      </c>
      <c r="BU190" s="13" t="str">
        <f t="shared" si="105"/>
        <v/>
      </c>
      <c r="BW190" s="323" t="str">
        <f t="shared" si="75"/>
        <v>2013 q1</v>
      </c>
      <c r="BX190" s="13">
        <f t="shared" si="106"/>
        <v>1.6775699646947251</v>
      </c>
      <c r="BY190" s="13">
        <f t="shared" si="106"/>
        <v>2.9178431282727235</v>
      </c>
      <c r="BZ190" s="13">
        <f t="shared" si="106"/>
        <v>1.460803311261949</v>
      </c>
      <c r="CA190" s="13">
        <f t="shared" si="106"/>
        <v>5.0379949645511735</v>
      </c>
      <c r="CB190" s="13">
        <f t="shared" si="106"/>
        <v>3.0668275201582551</v>
      </c>
      <c r="CC190" s="13">
        <f t="shared" si="106"/>
        <v>2.129231285306199</v>
      </c>
      <c r="CD190" s="13">
        <f t="shared" si="106"/>
        <v>2.5925061776578717</v>
      </c>
      <c r="CE190" s="13">
        <f t="shared" si="106"/>
        <v>5.5194937833424218</v>
      </c>
      <c r="CF190" s="13">
        <f t="shared" si="106"/>
        <v>1.6373791980452967</v>
      </c>
      <c r="CG190" s="13" t="str">
        <f t="shared" si="106"/>
        <v/>
      </c>
      <c r="CH190" s="13">
        <f t="shared" si="106"/>
        <v>-0.43917291419541815</v>
      </c>
      <c r="CI190" s="13">
        <f t="shared" si="106"/>
        <v>0.22415672646096674</v>
      </c>
      <c r="CJ190" s="13">
        <f t="shared" si="106"/>
        <v>-1.0705814603969466</v>
      </c>
      <c r="CK190" s="13">
        <f t="shared" si="106"/>
        <v>0.1314849012615138</v>
      </c>
      <c r="CL190" s="13">
        <f t="shared" si="106"/>
        <v>0.83763754751386976</v>
      </c>
      <c r="CM190" s="13">
        <f t="shared" si="106"/>
        <v>-2.6139332048483954</v>
      </c>
      <c r="CN190" s="13">
        <f t="shared" si="106"/>
        <v>2.4325451841265888</v>
      </c>
      <c r="CO190" s="13">
        <f t="shared" si="106"/>
        <v>2.4325451841265888</v>
      </c>
      <c r="CP190" s="13" t="str">
        <f t="shared" si="106"/>
        <v/>
      </c>
      <c r="CQ190" s="13">
        <f t="shared" si="106"/>
        <v>0.86885978630275584</v>
      </c>
      <c r="CR190" s="13">
        <f t="shared" si="106"/>
        <v>0.86885978630275584</v>
      </c>
      <c r="CS190" s="13" t="str">
        <f t="shared" si="106"/>
        <v/>
      </c>
      <c r="CT190" s="13" t="str">
        <f t="shared" si="106"/>
        <v/>
      </c>
      <c r="CU190" s="13">
        <f t="shared" si="106"/>
        <v>-0.85191044952253048</v>
      </c>
      <c r="CV190" s="13">
        <f t="shared" si="106"/>
        <v>1.078865392218864</v>
      </c>
      <c r="CW190" s="13">
        <f t="shared" si="106"/>
        <v>-1.5937006792159591</v>
      </c>
      <c r="CX190" s="13" t="str">
        <f t="shared" si="106"/>
        <v/>
      </c>
      <c r="CY190" s="13">
        <f t="shared" si="106"/>
        <v>-3.389110098530479</v>
      </c>
      <c r="CZ190" s="13">
        <f t="shared" si="106"/>
        <v>-0.20714522480556052</v>
      </c>
      <c r="DA190" s="13">
        <f t="shared" si="106"/>
        <v>2.2986873970528565</v>
      </c>
      <c r="DB190" s="13">
        <f t="shared" si="106"/>
        <v>2.1041762011244414</v>
      </c>
      <c r="DC190" s="13">
        <f t="shared" si="106"/>
        <v>6.0254434879299934</v>
      </c>
      <c r="DD190" s="13">
        <f t="shared" si="106"/>
        <v>3.3425927206082395</v>
      </c>
      <c r="DE190" s="13">
        <f t="shared" si="106"/>
        <v>3.2698522068814295</v>
      </c>
      <c r="DF190" s="13">
        <f t="shared" si="106"/>
        <v>0.70077045211061062</v>
      </c>
    </row>
    <row r="191" spans="1:110" x14ac:dyDescent="0.2">
      <c r="A191" s="323" t="str">
        <f t="shared" si="73"/>
        <v>2013 Q2</v>
      </c>
      <c r="B191" s="13">
        <f t="shared" si="79"/>
        <v>1.5585709775615353</v>
      </c>
      <c r="C191" s="13">
        <f t="shared" si="107"/>
        <v>2.4028804609483423</v>
      </c>
      <c r="D191" s="13">
        <f t="shared" si="107"/>
        <v>-0.31309700106018079</v>
      </c>
      <c r="E191" s="13">
        <f t="shared" si="107"/>
        <v>6.2032039219566126</v>
      </c>
      <c r="F191" s="13">
        <f t="shared" si="107"/>
        <v>3.1736644590625973</v>
      </c>
      <c r="G191" s="13">
        <f t="shared" si="107"/>
        <v>4.7005257706629777</v>
      </c>
      <c r="H191" s="13">
        <f t="shared" si="107"/>
        <v>3.0732006056058969</v>
      </c>
      <c r="I191" s="13">
        <f t="shared" si="107"/>
        <v>5.7479767617652833</v>
      </c>
      <c r="J191" s="13">
        <f t="shared" si="107"/>
        <v>0.14931570571752317</v>
      </c>
      <c r="K191" s="13">
        <f t="shared" si="107"/>
        <v>2.7245396743568628</v>
      </c>
      <c r="L191" s="13">
        <f t="shared" si="107"/>
        <v>-0.22527784814839746</v>
      </c>
      <c r="M191" s="13">
        <f t="shared" si="107"/>
        <v>0.57355727429873049</v>
      </c>
      <c r="N191" s="13">
        <f t="shared" si="107"/>
        <v>-1.5669628961990645</v>
      </c>
      <c r="O191" s="13">
        <f t="shared" si="107"/>
        <v>-0.20570747394479394</v>
      </c>
      <c r="P191" s="13">
        <f t="shared" si="107"/>
        <v>0.34898163009486893</v>
      </c>
      <c r="Q191" s="13">
        <f t="shared" si="107"/>
        <v>-2.3764931355054419</v>
      </c>
      <c r="R191" s="13">
        <f t="shared" si="107"/>
        <v>0.52131545519056299</v>
      </c>
      <c r="S191" s="13">
        <f t="shared" si="107"/>
        <v>0.88500647601166271</v>
      </c>
      <c r="T191" s="13">
        <f t="shared" si="107"/>
        <v>0</v>
      </c>
      <c r="U191" s="13">
        <f t="shared" si="107"/>
        <v>1.7928751179340674</v>
      </c>
      <c r="V191" s="13">
        <f t="shared" si="107"/>
        <v>-2.3188080939995359E-2</v>
      </c>
      <c r="W191" s="13">
        <f t="shared" si="107"/>
        <v>2.8520542022956841</v>
      </c>
      <c r="X191" s="13">
        <f t="shared" si="107"/>
        <v>0</v>
      </c>
      <c r="Y191" s="13">
        <f t="shared" si="107"/>
        <v>0.78987323589125857</v>
      </c>
      <c r="Z191" s="13">
        <f t="shared" si="107"/>
        <v>3.4948394800799587</v>
      </c>
      <c r="AA191" s="13">
        <f t="shared" si="107"/>
        <v>-5.4990576666375297</v>
      </c>
      <c r="AB191" s="13">
        <f t="shared" si="107"/>
        <v>12.700607688278186</v>
      </c>
      <c r="AC191" s="13">
        <f t="shared" si="107"/>
        <v>-0.96985817993511247</v>
      </c>
      <c r="AD191" s="13">
        <f t="shared" si="107"/>
        <v>1.1974801911149857</v>
      </c>
      <c r="AE191" s="13">
        <f t="shared" si="107"/>
        <v>2.3495226522008972</v>
      </c>
      <c r="AF191" s="13">
        <f t="shared" si="107"/>
        <v>2.0941393218812498</v>
      </c>
      <c r="AG191" s="13">
        <f t="shared" si="107"/>
        <v>-0.6815300611786812</v>
      </c>
      <c r="AH191" s="13">
        <f t="shared" si="107"/>
        <v>1.3405613656015003</v>
      </c>
      <c r="AI191" s="13">
        <f t="shared" si="107"/>
        <v>2.7842965240090445</v>
      </c>
      <c r="AJ191" s="13">
        <f t="shared" si="107"/>
        <v>2.7715936002161712</v>
      </c>
      <c r="AL191" s="323" t="str">
        <f t="shared" si="74"/>
        <v>2013 Q2</v>
      </c>
      <c r="AM191" s="13">
        <f t="shared" si="105"/>
        <v>2.8077192902864256</v>
      </c>
      <c r="AN191" s="13">
        <f t="shared" si="105"/>
        <v>2.3406801426187229</v>
      </c>
      <c r="AO191" s="13">
        <f t="shared" si="105"/>
        <v>2.5290085126744799</v>
      </c>
      <c r="AP191" s="13" t="str">
        <f t="shared" si="105"/>
        <v/>
      </c>
      <c r="AQ191" s="13">
        <f t="shared" si="105"/>
        <v>2.2636902303138751</v>
      </c>
      <c r="AR191" s="13">
        <f t="shared" si="105"/>
        <v>1.1915151897281318</v>
      </c>
      <c r="AS191" s="13" t="str">
        <f t="shared" si="105"/>
        <v/>
      </c>
      <c r="AT191" s="13" t="str">
        <f t="shared" si="105"/>
        <v/>
      </c>
      <c r="AU191" s="13" t="str">
        <f t="shared" si="105"/>
        <v/>
      </c>
      <c r="AV191" s="13">
        <f t="shared" si="105"/>
        <v>2.7245396743568628</v>
      </c>
      <c r="AW191" s="13">
        <f t="shared" si="105"/>
        <v>0.64374906903930107</v>
      </c>
      <c r="AX191" s="13">
        <f t="shared" si="105"/>
        <v>0</v>
      </c>
      <c r="AY191" s="13">
        <f t="shared" si="105"/>
        <v>4.3723941857778614</v>
      </c>
      <c r="AZ191" s="13" t="str">
        <f t="shared" si="105"/>
        <v/>
      </c>
      <c r="BA191" s="13" t="str">
        <f t="shared" si="105"/>
        <v/>
      </c>
      <c r="BB191" s="13" t="str">
        <f t="shared" si="105"/>
        <v/>
      </c>
      <c r="BC191" s="13">
        <f t="shared" si="105"/>
        <v>0</v>
      </c>
      <c r="BD191" s="13" t="str">
        <f t="shared" si="105"/>
        <v/>
      </c>
      <c r="BE191" s="13">
        <f t="shared" si="105"/>
        <v>0</v>
      </c>
      <c r="BF191" s="13">
        <f t="shared" si="105"/>
        <v>2.5945004856259501</v>
      </c>
      <c r="BG191" s="13" t="str">
        <f t="shared" si="105"/>
        <v/>
      </c>
      <c r="BH191" s="13">
        <f t="shared" si="105"/>
        <v>2.8520542022956841</v>
      </c>
      <c r="BI191" s="13">
        <f t="shared" si="105"/>
        <v>0</v>
      </c>
      <c r="BJ191" s="13">
        <f t="shared" si="105"/>
        <v>6.3478641691890436</v>
      </c>
      <c r="BK191" s="13">
        <f t="shared" si="105"/>
        <v>4.2285722027744166</v>
      </c>
      <c r="BL191" s="13">
        <f t="shared" si="105"/>
        <v>-15.775875134156481</v>
      </c>
      <c r="BM191" s="13">
        <f t="shared" si="105"/>
        <v>12.700607688278186</v>
      </c>
      <c r="BN191" s="13">
        <f t="shared" si="105"/>
        <v>0</v>
      </c>
      <c r="BO191" s="13">
        <f t="shared" si="105"/>
        <v>8.9317790719393386</v>
      </c>
      <c r="BP191" s="13" t="str">
        <f t="shared" si="105"/>
        <v/>
      </c>
      <c r="BQ191" s="13" t="str">
        <f t="shared" si="105"/>
        <v/>
      </c>
      <c r="BR191" s="13" t="str">
        <f t="shared" si="105"/>
        <v/>
      </c>
      <c r="BS191" s="13" t="str">
        <f t="shared" si="105"/>
        <v/>
      </c>
      <c r="BT191" s="13" t="str">
        <f t="shared" si="105"/>
        <v/>
      </c>
      <c r="BU191" s="13" t="str">
        <f t="shared" si="105"/>
        <v/>
      </c>
      <c r="BW191" s="323" t="str">
        <f t="shared" si="75"/>
        <v>2013 q2</v>
      </c>
      <c r="BX191" s="13">
        <f t="shared" si="106"/>
        <v>1.1536739143543917</v>
      </c>
      <c r="BY191" s="13">
        <f t="shared" si="106"/>
        <v>2.4142375378363168</v>
      </c>
      <c r="BZ191" s="13">
        <f t="shared" si="106"/>
        <v>-0.78943486939428986</v>
      </c>
      <c r="CA191" s="13">
        <f t="shared" si="106"/>
        <v>6.2032039219566126</v>
      </c>
      <c r="CB191" s="13">
        <f t="shared" si="106"/>
        <v>3.8305088637286655</v>
      </c>
      <c r="CC191" s="13">
        <f t="shared" si="106"/>
        <v>6.817883808367764</v>
      </c>
      <c r="CD191" s="13">
        <f t="shared" si="106"/>
        <v>3.0732006056058969</v>
      </c>
      <c r="CE191" s="13">
        <f t="shared" si="106"/>
        <v>5.7479767617652611</v>
      </c>
      <c r="CF191" s="13">
        <f t="shared" si="106"/>
        <v>0.14931570571752317</v>
      </c>
      <c r="CG191" s="13" t="str">
        <f t="shared" si="106"/>
        <v/>
      </c>
      <c r="CH191" s="13">
        <f t="shared" si="106"/>
        <v>-0.77792434362994323</v>
      </c>
      <c r="CI191" s="13">
        <f t="shared" si="106"/>
        <v>1.2174049394052311</v>
      </c>
      <c r="CJ191" s="13">
        <f t="shared" si="106"/>
        <v>-2.642800692987568</v>
      </c>
      <c r="CK191" s="13">
        <f t="shared" si="106"/>
        <v>-0.20570747394479394</v>
      </c>
      <c r="CL191" s="13">
        <f t="shared" si="106"/>
        <v>0.34898163009486893</v>
      </c>
      <c r="CM191" s="13">
        <f t="shared" si="106"/>
        <v>-2.3764931355054419</v>
      </c>
      <c r="CN191" s="13">
        <f t="shared" si="106"/>
        <v>0.88500647601166271</v>
      </c>
      <c r="CO191" s="13">
        <f t="shared" si="106"/>
        <v>0.88500647601166271</v>
      </c>
      <c r="CP191" s="13" t="str">
        <f t="shared" si="106"/>
        <v/>
      </c>
      <c r="CQ191" s="13">
        <f t="shared" si="106"/>
        <v>-2.3188080939995359E-2</v>
      </c>
      <c r="CR191" s="13">
        <f t="shared" si="106"/>
        <v>-2.3188080939995359E-2</v>
      </c>
      <c r="CS191" s="13" t="str">
        <f t="shared" si="106"/>
        <v/>
      </c>
      <c r="CT191" s="13" t="str">
        <f t="shared" si="106"/>
        <v/>
      </c>
      <c r="CU191" s="13">
        <f t="shared" si="106"/>
        <v>-2.276600153709718</v>
      </c>
      <c r="CV191" s="13">
        <f t="shared" si="106"/>
        <v>0.66057354530086876</v>
      </c>
      <c r="CW191" s="13">
        <f t="shared" si="106"/>
        <v>-1.4677309424109719</v>
      </c>
      <c r="CX191" s="13" t="str">
        <f t="shared" si="106"/>
        <v/>
      </c>
      <c r="CY191" s="13">
        <f t="shared" si="106"/>
        <v>-1.3596713984339259</v>
      </c>
      <c r="CZ191" s="13">
        <f t="shared" si="106"/>
        <v>-2.6113506641639472</v>
      </c>
      <c r="DA191" s="13">
        <f t="shared" si="106"/>
        <v>2.3495226522008972</v>
      </c>
      <c r="DB191" s="13">
        <f t="shared" si="106"/>
        <v>2.0941393218812498</v>
      </c>
      <c r="DC191" s="13">
        <f t="shared" si="106"/>
        <v>-0.6815300611786812</v>
      </c>
      <c r="DD191" s="13">
        <f t="shared" si="106"/>
        <v>1.3405613656015003</v>
      </c>
      <c r="DE191" s="13">
        <f t="shared" si="106"/>
        <v>2.7842965240090445</v>
      </c>
      <c r="DF191" s="13">
        <f t="shared" si="106"/>
        <v>2.7715936002161712</v>
      </c>
    </row>
    <row r="192" spans="1:110" x14ac:dyDescent="0.2">
      <c r="A192" s="323" t="str">
        <f t="shared" si="73"/>
        <v>2013 Q3</v>
      </c>
      <c r="B192" s="13">
        <f t="shared" si="79"/>
        <v>1.9391796262903105</v>
      </c>
      <c r="C192" s="13">
        <f t="shared" si="107"/>
        <v>2.4640224736558025</v>
      </c>
      <c r="D192" s="13">
        <f t="shared" si="107"/>
        <v>0.80297105412241443</v>
      </c>
      <c r="E192" s="13">
        <f t="shared" si="107"/>
        <v>4.9303740677578034</v>
      </c>
      <c r="F192" s="13">
        <f t="shared" si="107"/>
        <v>3.5079477628115807</v>
      </c>
      <c r="G192" s="13">
        <f t="shared" si="107"/>
        <v>3.9766968035777284</v>
      </c>
      <c r="H192" s="13">
        <f t="shared" si="107"/>
        <v>4.418995472482079</v>
      </c>
      <c r="I192" s="13">
        <f t="shared" si="107"/>
        <v>5.3862273116096482</v>
      </c>
      <c r="J192" s="13">
        <f t="shared" si="107"/>
        <v>-0.87887778403173966</v>
      </c>
      <c r="K192" s="13">
        <f t="shared" si="107"/>
        <v>2.6030199003455268</v>
      </c>
      <c r="L192" s="13">
        <f t="shared" si="107"/>
        <v>0.39549888193786131</v>
      </c>
      <c r="M192" s="13">
        <f t="shared" si="107"/>
        <v>1.3008232984835777</v>
      </c>
      <c r="N192" s="13">
        <f t="shared" si="107"/>
        <v>-1.1363493685372261</v>
      </c>
      <c r="O192" s="13">
        <f t="shared" si="107"/>
        <v>-0.30096397935002184</v>
      </c>
      <c r="P192" s="13">
        <f t="shared" si="107"/>
        <v>0.23641359140020857</v>
      </c>
      <c r="Q192" s="13">
        <f t="shared" si="107"/>
        <v>-2.409080194794011</v>
      </c>
      <c r="R192" s="13">
        <f t="shared" si="107"/>
        <v>0.48023672486685598</v>
      </c>
      <c r="S192" s="13">
        <f t="shared" si="107"/>
        <v>0.8109620161165898</v>
      </c>
      <c r="T192" s="13">
        <f t="shared" si="107"/>
        <v>0</v>
      </c>
      <c r="U192" s="13">
        <f t="shared" si="107"/>
        <v>3.3782918795239869</v>
      </c>
      <c r="V192" s="13">
        <f t="shared" si="107"/>
        <v>-0.56679199041400619</v>
      </c>
      <c r="W192" s="13">
        <f t="shared" si="107"/>
        <v>5.6153283271253018</v>
      </c>
      <c r="X192" s="13">
        <f t="shared" si="107"/>
        <v>0</v>
      </c>
      <c r="Y192" s="13">
        <f t="shared" si="107"/>
        <v>0.55309521977302545</v>
      </c>
      <c r="Z192" s="13">
        <f t="shared" si="107"/>
        <v>5.9333114972954126</v>
      </c>
      <c r="AA192" s="13">
        <f t="shared" si="107"/>
        <v>-3.7123659605576731</v>
      </c>
      <c r="AB192" s="13">
        <f t="shared" si="107"/>
        <v>11.992738124375158</v>
      </c>
      <c r="AC192" s="13">
        <f t="shared" si="107"/>
        <v>0.29024475093004654</v>
      </c>
      <c r="AD192" s="13">
        <f t="shared" si="107"/>
        <v>0.33462996581699045</v>
      </c>
      <c r="AE192" s="13">
        <f t="shared" si="107"/>
        <v>3.4355809115143687</v>
      </c>
      <c r="AF192" s="13">
        <f t="shared" si="107"/>
        <v>3.5866646393376778</v>
      </c>
      <c r="AG192" s="13">
        <f t="shared" si="107"/>
        <v>5.2032436949253302</v>
      </c>
      <c r="AH192" s="13">
        <f t="shared" si="107"/>
        <v>1.4540057692435271</v>
      </c>
      <c r="AI192" s="13">
        <f t="shared" si="107"/>
        <v>2.7339261874573584</v>
      </c>
      <c r="AJ192" s="13">
        <f t="shared" si="107"/>
        <v>4.5506467337384393</v>
      </c>
      <c r="AL192" s="323" t="str">
        <f t="shared" si="74"/>
        <v>2013 Q3</v>
      </c>
      <c r="AM192" s="13">
        <f t="shared" si="105"/>
        <v>2.1096258899846898</v>
      </c>
      <c r="AN192" s="13">
        <f t="shared" si="105"/>
        <v>3.2030543018628954</v>
      </c>
      <c r="AO192" s="13">
        <f t="shared" si="105"/>
        <v>3.9776138583133891</v>
      </c>
      <c r="AP192" s="13" t="str">
        <f t="shared" si="105"/>
        <v/>
      </c>
      <c r="AQ192" s="13">
        <f t="shared" si="105"/>
        <v>2.8672535862453552</v>
      </c>
      <c r="AR192" s="13">
        <f t="shared" si="105"/>
        <v>3.3346077622502301</v>
      </c>
      <c r="AS192" s="13" t="str">
        <f t="shared" si="105"/>
        <v/>
      </c>
      <c r="AT192" s="13" t="str">
        <f t="shared" si="105"/>
        <v/>
      </c>
      <c r="AU192" s="13" t="str">
        <f t="shared" si="105"/>
        <v/>
      </c>
      <c r="AV192" s="13">
        <f t="shared" si="105"/>
        <v>2.6030199003455268</v>
      </c>
      <c r="AW192" s="13">
        <f t="shared" ref="AW192:BU192" si="108">IF(AW69&gt;0,(AW73/AW69-1)*100,"")</f>
        <v>-0.89296198481138012</v>
      </c>
      <c r="AX192" s="13">
        <f t="shared" si="108"/>
        <v>0</v>
      </c>
      <c r="AY192" s="13">
        <f t="shared" si="108"/>
        <v>-6.3266401367907505</v>
      </c>
      <c r="AZ192" s="13" t="str">
        <f t="shared" si="108"/>
        <v/>
      </c>
      <c r="BA192" s="13" t="str">
        <f t="shared" si="108"/>
        <v/>
      </c>
      <c r="BB192" s="13" t="str">
        <f t="shared" si="108"/>
        <v/>
      </c>
      <c r="BC192" s="13">
        <f t="shared" si="108"/>
        <v>0</v>
      </c>
      <c r="BD192" s="13" t="str">
        <f t="shared" si="108"/>
        <v/>
      </c>
      <c r="BE192" s="13">
        <f t="shared" si="108"/>
        <v>0</v>
      </c>
      <c r="BF192" s="13">
        <f t="shared" si="108"/>
        <v>5.1074180806977676</v>
      </c>
      <c r="BG192" s="13" t="str">
        <f t="shared" si="108"/>
        <v/>
      </c>
      <c r="BH192" s="13">
        <f t="shared" si="108"/>
        <v>5.6153283271253018</v>
      </c>
      <c r="BI192" s="13">
        <f t="shared" si="108"/>
        <v>0</v>
      </c>
      <c r="BJ192" s="13">
        <f t="shared" si="108"/>
        <v>0.39434799392439324</v>
      </c>
      <c r="BK192" s="13">
        <f t="shared" si="108"/>
        <v>7.1501522821090013</v>
      </c>
      <c r="BL192" s="13">
        <f t="shared" si="108"/>
        <v>-15.775875134156481</v>
      </c>
      <c r="BM192" s="13">
        <f t="shared" si="108"/>
        <v>11.992738124375158</v>
      </c>
      <c r="BN192" s="13">
        <f t="shared" si="108"/>
        <v>0</v>
      </c>
      <c r="BO192" s="13">
        <f t="shared" si="108"/>
        <v>-0.23438063561945777</v>
      </c>
      <c r="BP192" s="13" t="str">
        <f t="shared" si="108"/>
        <v/>
      </c>
      <c r="BQ192" s="13" t="str">
        <f t="shared" si="108"/>
        <v/>
      </c>
      <c r="BR192" s="13" t="str">
        <f t="shared" si="108"/>
        <v/>
      </c>
      <c r="BS192" s="13" t="str">
        <f t="shared" si="108"/>
        <v/>
      </c>
      <c r="BT192" s="13" t="str">
        <f t="shared" si="108"/>
        <v/>
      </c>
      <c r="BU192" s="13" t="str">
        <f t="shared" si="108"/>
        <v/>
      </c>
      <c r="BW192" s="323" t="str">
        <f t="shared" si="75"/>
        <v>2013 q3</v>
      </c>
      <c r="BX192" s="13">
        <f t="shared" si="106"/>
        <v>1.8832354522437367</v>
      </c>
      <c r="BY192" s="13">
        <f t="shared" si="106"/>
        <v>2.3296777339490093</v>
      </c>
      <c r="BZ192" s="13">
        <f t="shared" si="106"/>
        <v>0.27101315830300177</v>
      </c>
      <c r="CA192" s="13">
        <f t="shared" si="106"/>
        <v>4.9303740677578034</v>
      </c>
      <c r="CB192" s="13">
        <f t="shared" si="106"/>
        <v>3.9675883484843188</v>
      </c>
      <c r="CC192" s="13">
        <f t="shared" si="106"/>
        <v>4.3622242743710959</v>
      </c>
      <c r="CD192" s="13">
        <f t="shared" si="106"/>
        <v>4.418995472482079</v>
      </c>
      <c r="CE192" s="13">
        <f t="shared" si="106"/>
        <v>5.386227311609626</v>
      </c>
      <c r="CF192" s="13">
        <f t="shared" si="106"/>
        <v>-0.87887778403173966</v>
      </c>
      <c r="CG192" s="13" t="str">
        <f t="shared" si="106"/>
        <v/>
      </c>
      <c r="CH192" s="13">
        <f t="shared" ref="CH192:DF192" si="109">IF(CH69&gt;0,(CH73/CH69-1)*100,"")</f>
        <v>1.2090716214785857</v>
      </c>
      <c r="CI192" s="13">
        <f t="shared" si="109"/>
        <v>2.7610646396273308</v>
      </c>
      <c r="CJ192" s="13">
        <f t="shared" si="109"/>
        <v>-0.24145341141789123</v>
      </c>
      <c r="CK192" s="13">
        <f t="shared" si="109"/>
        <v>-0.30096397935002184</v>
      </c>
      <c r="CL192" s="13">
        <f t="shared" si="109"/>
        <v>0.23641359140020857</v>
      </c>
      <c r="CM192" s="13">
        <f t="shared" si="109"/>
        <v>-2.409080194794011</v>
      </c>
      <c r="CN192" s="13">
        <f t="shared" si="109"/>
        <v>0.8109620161165898</v>
      </c>
      <c r="CO192" s="13">
        <f t="shared" si="109"/>
        <v>0.8109620161165898</v>
      </c>
      <c r="CP192" s="13" t="str">
        <f t="shared" si="109"/>
        <v/>
      </c>
      <c r="CQ192" s="13">
        <f t="shared" si="109"/>
        <v>-0.56679199041400619</v>
      </c>
      <c r="CR192" s="13">
        <f t="shared" si="109"/>
        <v>-0.56679199041400619</v>
      </c>
      <c r="CS192" s="13" t="str">
        <f t="shared" si="109"/>
        <v/>
      </c>
      <c r="CT192" s="13" t="str">
        <f t="shared" si="109"/>
        <v/>
      </c>
      <c r="CU192" s="13">
        <f t="shared" si="109"/>
        <v>0.6480408780397795</v>
      </c>
      <c r="CV192" s="13">
        <f t="shared" si="109"/>
        <v>1.205106080379581</v>
      </c>
      <c r="CW192" s="13">
        <f t="shared" si="109"/>
        <v>1.0198331928463977</v>
      </c>
      <c r="CX192" s="13" t="str">
        <f t="shared" si="109"/>
        <v/>
      </c>
      <c r="CY192" s="13">
        <f t="shared" si="109"/>
        <v>0.40706925644706793</v>
      </c>
      <c r="CZ192" s="13">
        <f t="shared" si="109"/>
        <v>0.64941054400891041</v>
      </c>
      <c r="DA192" s="13">
        <f t="shared" si="109"/>
        <v>3.4355809115143687</v>
      </c>
      <c r="DB192" s="13">
        <f t="shared" si="109"/>
        <v>3.5866646393376778</v>
      </c>
      <c r="DC192" s="13">
        <f t="shared" si="109"/>
        <v>5.2032436949253302</v>
      </c>
      <c r="DD192" s="13">
        <f t="shared" si="109"/>
        <v>1.4540057692435271</v>
      </c>
      <c r="DE192" s="13">
        <f t="shared" si="109"/>
        <v>2.7339261874573584</v>
      </c>
      <c r="DF192" s="13">
        <f t="shared" si="109"/>
        <v>4.5506467337384393</v>
      </c>
    </row>
    <row r="193" spans="1:110" x14ac:dyDescent="0.2">
      <c r="A193" s="323" t="str">
        <f t="shared" si="73"/>
        <v>2013 Q4</v>
      </c>
      <c r="B193" s="13">
        <f t="shared" si="79"/>
        <v>0.96175338484110195</v>
      </c>
      <c r="C193" s="13">
        <f t="shared" si="107"/>
        <v>1.0682949122053031</v>
      </c>
      <c r="D193" s="13">
        <f t="shared" si="107"/>
        <v>-0.53445346321469023</v>
      </c>
      <c r="E193" s="13">
        <f t="shared" si="107"/>
        <v>2.7337228518561796</v>
      </c>
      <c r="F193" s="13">
        <f t="shared" si="107"/>
        <v>2.2642292640844497</v>
      </c>
      <c r="G193" s="13">
        <f t="shared" si="107"/>
        <v>1.4638230317453038</v>
      </c>
      <c r="H193" s="13">
        <f t="shared" si="107"/>
        <v>2.2463671359606696</v>
      </c>
      <c r="I193" s="13">
        <f t="shared" si="107"/>
        <v>2.7335364877225876</v>
      </c>
      <c r="J193" s="13">
        <f t="shared" si="107"/>
        <v>0.83874073820564554</v>
      </c>
      <c r="K193" s="13">
        <f t="shared" si="107"/>
        <v>-3.3625727002471129</v>
      </c>
      <c r="L193" s="13">
        <f t="shared" si="107"/>
        <v>1.1743920374877037</v>
      </c>
      <c r="M193" s="13">
        <f t="shared" si="107"/>
        <v>0.80258174485188238</v>
      </c>
      <c r="N193" s="13">
        <f t="shared" si="107"/>
        <v>1.829768705077317</v>
      </c>
      <c r="O193" s="13">
        <f t="shared" si="107"/>
        <v>-1.3334944440890339E-3</v>
      </c>
      <c r="P193" s="13">
        <f t="shared" si="107"/>
        <v>5.7558433641946571E-2</v>
      </c>
      <c r="Q193" s="13">
        <f t="shared" si="107"/>
        <v>-0.23788623131529851</v>
      </c>
      <c r="R193" s="13">
        <f t="shared" si="107"/>
        <v>2.0696947132879506</v>
      </c>
      <c r="S193" s="13">
        <f t="shared" si="107"/>
        <v>3.5119037124574648</v>
      </c>
      <c r="T193" s="13">
        <f t="shared" si="107"/>
        <v>0</v>
      </c>
      <c r="U193" s="13">
        <f t="shared" si="107"/>
        <v>1.1155092764609575</v>
      </c>
      <c r="V193" s="13">
        <f t="shared" si="107"/>
        <v>-0.90051669988125971</v>
      </c>
      <c r="W193" s="13">
        <f t="shared" si="107"/>
        <v>2.1735461568452852</v>
      </c>
      <c r="X193" s="13">
        <f t="shared" si="107"/>
        <v>0</v>
      </c>
      <c r="Y193" s="13">
        <f t="shared" si="107"/>
        <v>0.44360726318966037</v>
      </c>
      <c r="Z193" s="13">
        <f t="shared" si="107"/>
        <v>3.217519515421885</v>
      </c>
      <c r="AA193" s="13">
        <f t="shared" si="107"/>
        <v>-10.880453207528539</v>
      </c>
      <c r="AB193" s="13">
        <f t="shared" si="107"/>
        <v>1.1035076681247036</v>
      </c>
      <c r="AC193" s="13">
        <f t="shared" si="107"/>
        <v>1.1691829285233046</v>
      </c>
      <c r="AD193" s="13">
        <f t="shared" si="107"/>
        <v>1.2868221041357542</v>
      </c>
      <c r="AE193" s="13">
        <f t="shared" si="107"/>
        <v>1.0396149468832938</v>
      </c>
      <c r="AF193" s="13">
        <f t="shared" si="107"/>
        <v>0.75964051189958415</v>
      </c>
      <c r="AG193" s="13">
        <f t="shared" si="107"/>
        <v>1.5055830466476072</v>
      </c>
      <c r="AH193" s="13">
        <f t="shared" si="107"/>
        <v>0.42201400880361728</v>
      </c>
      <c r="AI193" s="13">
        <f t="shared" si="107"/>
        <v>1.152758830965861</v>
      </c>
      <c r="AJ193" s="13">
        <f t="shared" si="107"/>
        <v>1.9222489169286039</v>
      </c>
      <c r="AL193" s="323" t="str">
        <f t="shared" si="74"/>
        <v>2013 Q4</v>
      </c>
      <c r="AM193" s="13">
        <f t="shared" ref="AM193:BU196" si="110">IF(AM70&gt;0,(AM74/AM70-1)*100,"")</f>
        <v>1.4469398567382274</v>
      </c>
      <c r="AN193" s="13">
        <f t="shared" si="110"/>
        <v>1.9007572694919039</v>
      </c>
      <c r="AO193" s="13">
        <f t="shared" si="110"/>
        <v>3.9158142009255048</v>
      </c>
      <c r="AP193" s="13" t="str">
        <f t="shared" si="110"/>
        <v/>
      </c>
      <c r="AQ193" s="13">
        <f t="shared" si="110"/>
        <v>2.9573373015368221</v>
      </c>
      <c r="AR193" s="13">
        <f t="shared" si="110"/>
        <v>1.750610868617275</v>
      </c>
      <c r="AS193" s="13" t="str">
        <f t="shared" si="110"/>
        <v/>
      </c>
      <c r="AT193" s="13" t="str">
        <f t="shared" si="110"/>
        <v/>
      </c>
      <c r="AU193" s="13" t="str">
        <f t="shared" si="110"/>
        <v/>
      </c>
      <c r="AV193" s="13">
        <f t="shared" si="110"/>
        <v>-3.362572700247124</v>
      </c>
      <c r="AW193" s="13">
        <f t="shared" si="110"/>
        <v>0.22967668785125461</v>
      </c>
      <c r="AX193" s="13">
        <f t="shared" si="110"/>
        <v>0</v>
      </c>
      <c r="AY193" s="13">
        <f t="shared" si="110"/>
        <v>1.918061865292664</v>
      </c>
      <c r="AZ193" s="13" t="str">
        <f t="shared" si="110"/>
        <v/>
      </c>
      <c r="BA193" s="13" t="str">
        <f t="shared" si="110"/>
        <v/>
      </c>
      <c r="BB193" s="13" t="str">
        <f t="shared" si="110"/>
        <v/>
      </c>
      <c r="BC193" s="13">
        <f t="shared" si="110"/>
        <v>0</v>
      </c>
      <c r="BD193" s="13" t="str">
        <f t="shared" si="110"/>
        <v/>
      </c>
      <c r="BE193" s="13">
        <f t="shared" si="110"/>
        <v>0</v>
      </c>
      <c r="BF193" s="13">
        <f t="shared" si="110"/>
        <v>1.9816489878757615</v>
      </c>
      <c r="BG193" s="13" t="str">
        <f t="shared" si="110"/>
        <v/>
      </c>
      <c r="BH193" s="13">
        <f t="shared" si="110"/>
        <v>2.1735461568452852</v>
      </c>
      <c r="BI193" s="13">
        <f t="shared" si="110"/>
        <v>0</v>
      </c>
      <c r="BJ193" s="13">
        <f t="shared" si="110"/>
        <v>1.6526286595461848</v>
      </c>
      <c r="BK193" s="13">
        <f t="shared" si="110"/>
        <v>3.5764940576064497</v>
      </c>
      <c r="BL193" s="13">
        <f t="shared" si="110"/>
        <v>0</v>
      </c>
      <c r="BM193" s="13">
        <f t="shared" si="110"/>
        <v>1.1035076681247036</v>
      </c>
      <c r="BN193" s="13">
        <f t="shared" si="110"/>
        <v>0</v>
      </c>
      <c r="BO193" s="13">
        <f t="shared" si="110"/>
        <v>1.9113238539648858</v>
      </c>
      <c r="BP193" s="13" t="str">
        <f t="shared" si="110"/>
        <v/>
      </c>
      <c r="BQ193" s="13" t="str">
        <f t="shared" si="110"/>
        <v/>
      </c>
      <c r="BR193" s="13" t="str">
        <f t="shared" si="110"/>
        <v/>
      </c>
      <c r="BS193" s="13" t="str">
        <f t="shared" si="110"/>
        <v/>
      </c>
      <c r="BT193" s="13" t="str">
        <f t="shared" si="110"/>
        <v/>
      </c>
      <c r="BU193" s="13" t="str">
        <f t="shared" si="110"/>
        <v/>
      </c>
      <c r="BW193" s="323" t="str">
        <f t="shared" si="75"/>
        <v>2013 q4</v>
      </c>
      <c r="BX193" s="13">
        <f t="shared" ref="BX193:DF196" si="111">IF(BX70&gt;0,(BX74/BX70-1)*100,"")</f>
        <v>0.80219679013511236</v>
      </c>
      <c r="BY193" s="13">
        <f t="shared" si="111"/>
        <v>0.91593752910117399</v>
      </c>
      <c r="BZ193" s="13">
        <f t="shared" si="111"/>
        <v>-1.2842086577511513</v>
      </c>
      <c r="CA193" s="13">
        <f t="shared" si="111"/>
        <v>2.7337228518561796</v>
      </c>
      <c r="CB193" s="13">
        <f t="shared" si="111"/>
        <v>1.7588258195149198</v>
      </c>
      <c r="CC193" s="13">
        <f t="shared" si="111"/>
        <v>1.2946714291587114</v>
      </c>
      <c r="CD193" s="13">
        <f t="shared" si="111"/>
        <v>2.2463671359606696</v>
      </c>
      <c r="CE193" s="13">
        <f t="shared" si="111"/>
        <v>2.7335364877225876</v>
      </c>
      <c r="CF193" s="13">
        <f t="shared" si="111"/>
        <v>0.83874073820564554</v>
      </c>
      <c r="CG193" s="13" t="str">
        <f t="shared" si="111"/>
        <v/>
      </c>
      <c r="CH193" s="13">
        <f t="shared" si="111"/>
        <v>1.7633442370575736</v>
      </c>
      <c r="CI193" s="13">
        <f t="shared" si="111"/>
        <v>1.7069134710405276</v>
      </c>
      <c r="CJ193" s="13">
        <f t="shared" si="111"/>
        <v>1.8169199046610629</v>
      </c>
      <c r="CK193" s="13">
        <f t="shared" si="111"/>
        <v>-1.3334944440890339E-3</v>
      </c>
      <c r="CL193" s="13">
        <f t="shared" si="111"/>
        <v>5.7558433641946571E-2</v>
      </c>
      <c r="CM193" s="13">
        <f t="shared" si="111"/>
        <v>-0.23788623131529851</v>
      </c>
      <c r="CN193" s="13">
        <f t="shared" si="111"/>
        <v>3.5119037124574648</v>
      </c>
      <c r="CO193" s="13">
        <f t="shared" si="111"/>
        <v>3.5119037124574648</v>
      </c>
      <c r="CP193" s="13" t="str">
        <f t="shared" si="111"/>
        <v/>
      </c>
      <c r="CQ193" s="13">
        <f t="shared" si="111"/>
        <v>-0.90051669988125971</v>
      </c>
      <c r="CR193" s="13">
        <f t="shared" si="111"/>
        <v>-0.90051669988125971</v>
      </c>
      <c r="CS193" s="13" t="str">
        <f t="shared" si="111"/>
        <v/>
      </c>
      <c r="CT193" s="13" t="str">
        <f t="shared" si="111"/>
        <v/>
      </c>
      <c r="CU193" s="13">
        <f t="shared" si="111"/>
        <v>-0.28391539728966908</v>
      </c>
      <c r="CV193" s="13">
        <f t="shared" si="111"/>
        <v>1.7731738098219596</v>
      </c>
      <c r="CW193" s="13">
        <f t="shared" si="111"/>
        <v>-14.533455522375005</v>
      </c>
      <c r="CX193" s="13" t="str">
        <f t="shared" si="111"/>
        <v/>
      </c>
      <c r="CY193" s="13">
        <f t="shared" si="111"/>
        <v>1.6455878990188966</v>
      </c>
      <c r="CZ193" s="13">
        <f t="shared" si="111"/>
        <v>0.94144451107864846</v>
      </c>
      <c r="DA193" s="13">
        <f t="shared" si="111"/>
        <v>1.0396149468832938</v>
      </c>
      <c r="DB193" s="13">
        <f t="shared" si="111"/>
        <v>0.75964051189958415</v>
      </c>
      <c r="DC193" s="13">
        <f t="shared" si="111"/>
        <v>1.5055830466476072</v>
      </c>
      <c r="DD193" s="13">
        <f t="shared" si="111"/>
        <v>0.42201400880361728</v>
      </c>
      <c r="DE193" s="13">
        <f t="shared" si="111"/>
        <v>1.152758830965861</v>
      </c>
      <c r="DF193" s="13">
        <f t="shared" si="111"/>
        <v>1.9222489169286039</v>
      </c>
    </row>
    <row r="194" spans="1:110" x14ac:dyDescent="0.2">
      <c r="A194" s="323" t="str">
        <f t="shared" si="73"/>
        <v>2014 Q1</v>
      </c>
      <c r="B194" s="13">
        <f t="shared" si="79"/>
        <v>0.75142345766014973</v>
      </c>
      <c r="C194" s="13">
        <f t="shared" si="107"/>
        <v>0.56146887262786827</v>
      </c>
      <c r="D194" s="13">
        <f t="shared" si="107"/>
        <v>-2.0836425166147143</v>
      </c>
      <c r="E194" s="13">
        <f t="shared" si="107"/>
        <v>1.6023489753682618</v>
      </c>
      <c r="F194" s="13">
        <f t="shared" si="107"/>
        <v>5.3766143881325279</v>
      </c>
      <c r="G194" s="13">
        <f t="shared" si="107"/>
        <v>2.4208208970288858E-2</v>
      </c>
      <c r="H194" s="13">
        <f t="shared" si="107"/>
        <v>2.2383535858754966</v>
      </c>
      <c r="I194" s="13">
        <f t="shared" si="107"/>
        <v>3.2322283425911369</v>
      </c>
      <c r="J194" s="13">
        <f t="shared" si="107"/>
        <v>-0.37471752675244385</v>
      </c>
      <c r="K194" s="13">
        <f t="shared" si="107"/>
        <v>-4.9721188837214552</v>
      </c>
      <c r="L194" s="13">
        <f t="shared" si="107"/>
        <v>0.7214828210516222</v>
      </c>
      <c r="M194" s="13">
        <f t="shared" si="107"/>
        <v>1.0984830540016866</v>
      </c>
      <c r="N194" s="13">
        <f t="shared" si="107"/>
        <v>6.1511235047007062E-2</v>
      </c>
      <c r="O194" s="13">
        <f t="shared" si="107"/>
        <v>-5.3658434487513507E-2</v>
      </c>
      <c r="P194" s="13">
        <f t="shared" si="107"/>
        <v>0.1935152554228381</v>
      </c>
      <c r="Q194" s="13">
        <f t="shared" si="107"/>
        <v>-1.0486925701043592</v>
      </c>
      <c r="R194" s="13">
        <f t="shared" si="107"/>
        <v>1.9819797130671946</v>
      </c>
      <c r="S194" s="13">
        <f t="shared" si="107"/>
        <v>3.1224258785320202</v>
      </c>
      <c r="T194" s="13">
        <f t="shared" si="107"/>
        <v>0.34160026265275256</v>
      </c>
      <c r="U194" s="13">
        <f t="shared" si="107"/>
        <v>2.3332702024593699</v>
      </c>
      <c r="V194" s="13">
        <f t="shared" si="107"/>
        <v>-1.1158578981541711</v>
      </c>
      <c r="W194" s="13">
        <f t="shared" si="107"/>
        <v>4.2175280077599409</v>
      </c>
      <c r="X194" s="13">
        <f t="shared" si="107"/>
        <v>0</v>
      </c>
      <c r="Y194" s="13">
        <f t="shared" si="107"/>
        <v>0.34710175950296573</v>
      </c>
      <c r="Z194" s="13">
        <f t="shared" si="107"/>
        <v>3.3358581601966808</v>
      </c>
      <c r="AA194" s="13">
        <f t="shared" si="107"/>
        <v>-10.823338206212474</v>
      </c>
      <c r="AB194" s="13">
        <f t="shared" si="107"/>
        <v>-2.12181360182645</v>
      </c>
      <c r="AC194" s="13">
        <f t="shared" si="107"/>
        <v>0.80437497089236309</v>
      </c>
      <c r="AD194" s="13">
        <f t="shared" si="107"/>
        <v>1.3704884057179401</v>
      </c>
      <c r="AE194" s="13">
        <f t="shared" si="107"/>
        <v>0.68355565761430981</v>
      </c>
      <c r="AF194" s="13">
        <f t="shared" si="107"/>
        <v>0.79593216060585004</v>
      </c>
      <c r="AG194" s="13">
        <f t="shared" si="107"/>
        <v>5.8472194636904007</v>
      </c>
      <c r="AH194" s="13">
        <f t="shared" si="107"/>
        <v>0.32238353443108103</v>
      </c>
      <c r="AI194" s="13">
        <f t="shared" si="107"/>
        <v>0.13278814065085243</v>
      </c>
      <c r="AJ194" s="13">
        <f t="shared" si="107"/>
        <v>1.1365853860122677</v>
      </c>
      <c r="AL194" s="323" t="str">
        <f t="shared" si="74"/>
        <v>2014 Q1</v>
      </c>
      <c r="AM194" s="13">
        <f t="shared" si="110"/>
        <v>1.5605242058833735</v>
      </c>
      <c r="AN194" s="13">
        <f t="shared" si="110"/>
        <v>1.0640201688072226</v>
      </c>
      <c r="AO194" s="13">
        <f t="shared" si="110"/>
        <v>2.4837269925956473</v>
      </c>
      <c r="AP194" s="13" t="str">
        <f t="shared" si="110"/>
        <v/>
      </c>
      <c r="AQ194" s="13">
        <f t="shared" si="110"/>
        <v>3.2865679719127128</v>
      </c>
      <c r="AR194" s="13">
        <f t="shared" si="110"/>
        <v>-0.49808507362799626</v>
      </c>
      <c r="AS194" s="13" t="str">
        <f t="shared" si="110"/>
        <v/>
      </c>
      <c r="AT194" s="13" t="str">
        <f t="shared" si="110"/>
        <v/>
      </c>
      <c r="AU194" s="13" t="str">
        <f t="shared" si="110"/>
        <v/>
      </c>
      <c r="AV194" s="13">
        <f t="shared" si="110"/>
        <v>-4.9721188837214658</v>
      </c>
      <c r="AW194" s="13">
        <f t="shared" si="110"/>
        <v>-1.5980596084711585</v>
      </c>
      <c r="AX194" s="13">
        <f t="shared" si="110"/>
        <v>0</v>
      </c>
      <c r="AY194" s="13">
        <f t="shared" si="110"/>
        <v>-11.859531675292468</v>
      </c>
      <c r="AZ194" s="13" t="str">
        <f t="shared" si="110"/>
        <v/>
      </c>
      <c r="BA194" s="13" t="str">
        <f t="shared" si="110"/>
        <v/>
      </c>
      <c r="BB194" s="13" t="str">
        <f t="shared" si="110"/>
        <v/>
      </c>
      <c r="BC194" s="13">
        <f t="shared" si="110"/>
        <v>0.34160026265275256</v>
      </c>
      <c r="BD194" s="13" t="str">
        <f t="shared" si="110"/>
        <v/>
      </c>
      <c r="BE194" s="13">
        <f t="shared" si="110"/>
        <v>0.34160026265275256</v>
      </c>
      <c r="BF194" s="13">
        <f t="shared" si="110"/>
        <v>3.8388383533914716</v>
      </c>
      <c r="BG194" s="13" t="str">
        <f t="shared" si="110"/>
        <v/>
      </c>
      <c r="BH194" s="13">
        <f t="shared" si="110"/>
        <v>4.2175280077599409</v>
      </c>
      <c r="BI194" s="13">
        <f t="shared" si="110"/>
        <v>0</v>
      </c>
      <c r="BJ194" s="13">
        <f t="shared" si="110"/>
        <v>2.3735147485404617</v>
      </c>
      <c r="BK194" s="13">
        <f t="shared" si="110"/>
        <v>3.5764940576064497</v>
      </c>
      <c r="BL194" s="13">
        <f t="shared" si="110"/>
        <v>0.22360716925173829</v>
      </c>
      <c r="BM194" s="13">
        <f t="shared" si="110"/>
        <v>-2.12181360182645</v>
      </c>
      <c r="BN194" s="13">
        <f t="shared" si="110"/>
        <v>0</v>
      </c>
      <c r="BO194" s="13">
        <f t="shared" si="110"/>
        <v>3.3911411806203828</v>
      </c>
      <c r="BP194" s="13" t="str">
        <f t="shared" si="110"/>
        <v/>
      </c>
      <c r="BQ194" s="13" t="str">
        <f t="shared" si="110"/>
        <v/>
      </c>
      <c r="BR194" s="13" t="str">
        <f t="shared" si="110"/>
        <v/>
      </c>
      <c r="BS194" s="13" t="str">
        <f t="shared" si="110"/>
        <v/>
      </c>
      <c r="BT194" s="13" t="str">
        <f t="shared" si="110"/>
        <v/>
      </c>
      <c r="BU194" s="13" t="str">
        <f t="shared" si="110"/>
        <v/>
      </c>
      <c r="BW194" s="323" t="str">
        <f t="shared" si="75"/>
        <v>2014 q1</v>
      </c>
      <c r="BX194" s="13">
        <f t="shared" si="111"/>
        <v>0.4867931853824059</v>
      </c>
      <c r="BY194" s="13">
        <f t="shared" si="111"/>
        <v>0.47003765191797608</v>
      </c>
      <c r="BZ194" s="13">
        <f t="shared" si="111"/>
        <v>-2.8541285528089322</v>
      </c>
      <c r="CA194" s="13">
        <f t="shared" si="111"/>
        <v>1.6023489753682618</v>
      </c>
      <c r="CB194" s="13">
        <f t="shared" si="111"/>
        <v>6.8903367306071273</v>
      </c>
      <c r="CC194" s="13">
        <f t="shared" si="111"/>
        <v>0.3351809218991475</v>
      </c>
      <c r="CD194" s="13">
        <f t="shared" si="111"/>
        <v>2.2383535858754966</v>
      </c>
      <c r="CE194" s="13">
        <f t="shared" si="111"/>
        <v>3.2322283425911369</v>
      </c>
      <c r="CF194" s="13">
        <f t="shared" si="111"/>
        <v>-0.37471752675244385</v>
      </c>
      <c r="CG194" s="13" t="str">
        <f t="shared" si="111"/>
        <v/>
      </c>
      <c r="CH194" s="13">
        <f t="shared" si="111"/>
        <v>2.1966736056101555</v>
      </c>
      <c r="CI194" s="13">
        <f t="shared" si="111"/>
        <v>2.3297974167840962</v>
      </c>
      <c r="CJ194" s="13">
        <f t="shared" si="111"/>
        <v>2.0682976325165026</v>
      </c>
      <c r="CK194" s="13">
        <f t="shared" si="111"/>
        <v>-5.3658434487513507E-2</v>
      </c>
      <c r="CL194" s="13">
        <f t="shared" si="111"/>
        <v>0.1935152554228381</v>
      </c>
      <c r="CM194" s="13">
        <f t="shared" si="111"/>
        <v>-1.0486925701043592</v>
      </c>
      <c r="CN194" s="13">
        <f t="shared" si="111"/>
        <v>3.1224258785320202</v>
      </c>
      <c r="CO194" s="13">
        <f t="shared" si="111"/>
        <v>3.1224258785320202</v>
      </c>
      <c r="CP194" s="13" t="str">
        <f t="shared" si="111"/>
        <v/>
      </c>
      <c r="CQ194" s="13">
        <f t="shared" si="111"/>
        <v>-1.1158578981541711</v>
      </c>
      <c r="CR194" s="13">
        <f t="shared" si="111"/>
        <v>-1.1158578981541711</v>
      </c>
      <c r="CS194" s="13" t="str">
        <f t="shared" si="111"/>
        <v/>
      </c>
      <c r="CT194" s="13" t="str">
        <f t="shared" si="111"/>
        <v/>
      </c>
      <c r="CU194" s="13">
        <f t="shared" si="111"/>
        <v>-0.87821893064959911</v>
      </c>
      <c r="CV194" s="13">
        <f t="shared" si="111"/>
        <v>2.3638835141061909</v>
      </c>
      <c r="CW194" s="13">
        <f t="shared" si="111"/>
        <v>-14.532238585530354</v>
      </c>
      <c r="CX194" s="13" t="str">
        <f t="shared" si="111"/>
        <v/>
      </c>
      <c r="CY194" s="13">
        <f t="shared" si="111"/>
        <v>1.1321322661167921</v>
      </c>
      <c r="CZ194" s="13">
        <f t="shared" si="111"/>
        <v>0.24683555203564023</v>
      </c>
      <c r="DA194" s="13">
        <f t="shared" si="111"/>
        <v>0.68355565761430981</v>
      </c>
      <c r="DB194" s="13">
        <f t="shared" si="111"/>
        <v>0.79593216060585004</v>
      </c>
      <c r="DC194" s="13">
        <f t="shared" si="111"/>
        <v>5.8472194636904007</v>
      </c>
      <c r="DD194" s="13">
        <f t="shared" si="111"/>
        <v>0.32238353443108103</v>
      </c>
      <c r="DE194" s="13">
        <f t="shared" si="111"/>
        <v>0.13278814065085243</v>
      </c>
      <c r="DF194" s="13">
        <f t="shared" si="111"/>
        <v>1.1365853860122677</v>
      </c>
    </row>
    <row r="195" spans="1:110" x14ac:dyDescent="0.2">
      <c r="A195" s="323" t="str">
        <f t="shared" si="73"/>
        <v>2014 Q2</v>
      </c>
      <c r="B195" s="13">
        <f t="shared" si="79"/>
        <v>0.77400600333275005</v>
      </c>
      <c r="C195" s="13">
        <f t="shared" si="107"/>
        <v>0.83043084411997814</v>
      </c>
      <c r="D195" s="13">
        <f t="shared" si="107"/>
        <v>-2.289545765939327</v>
      </c>
      <c r="E195" s="13">
        <f t="shared" si="107"/>
        <v>3.3956481950480288</v>
      </c>
      <c r="F195" s="13">
        <f t="shared" si="107"/>
        <v>4.5520844834901153</v>
      </c>
      <c r="G195" s="13">
        <f t="shared" si="107"/>
        <v>-0.698704979198006</v>
      </c>
      <c r="H195" s="13">
        <f t="shared" si="107"/>
        <v>2.9187033420208675</v>
      </c>
      <c r="I195" s="13">
        <f t="shared" si="107"/>
        <v>4.2119258971325735</v>
      </c>
      <c r="J195" s="13">
        <f t="shared" si="107"/>
        <v>3.7726110368496713E-2</v>
      </c>
      <c r="K195" s="13">
        <f t="shared" si="107"/>
        <v>-6.4646590109643025</v>
      </c>
      <c r="L195" s="13">
        <f t="shared" si="107"/>
        <v>0.3943204655141086</v>
      </c>
      <c r="M195" s="13">
        <f t="shared" si="107"/>
        <v>0.78706217818458324</v>
      </c>
      <c r="N195" s="13">
        <f t="shared" si="107"/>
        <v>-0.27965390913140542</v>
      </c>
      <c r="O195" s="13">
        <f t="shared" si="107"/>
        <v>-0.44861866085271762</v>
      </c>
      <c r="P195" s="13">
        <f t="shared" si="107"/>
        <v>1.0550444928783431</v>
      </c>
      <c r="Q195" s="13">
        <f t="shared" si="107"/>
        <v>-6.4975190412431498</v>
      </c>
      <c r="R195" s="13">
        <f t="shared" si="107"/>
        <v>1.4887222319060811</v>
      </c>
      <c r="S195" s="13">
        <f t="shared" si="107"/>
        <v>3.5730496819884605</v>
      </c>
      <c r="T195" s="13">
        <f t="shared" si="107"/>
        <v>-1.5253981648594039</v>
      </c>
      <c r="U195" s="13">
        <f t="shared" si="107"/>
        <v>2.311774259551691</v>
      </c>
      <c r="V195" s="13">
        <f t="shared" si="107"/>
        <v>1.8873710576003733</v>
      </c>
      <c r="W195" s="13">
        <f t="shared" si="107"/>
        <v>2.7350732132723099</v>
      </c>
      <c r="X195" s="13">
        <f t="shared" si="107"/>
        <v>0</v>
      </c>
      <c r="Y195" s="13">
        <f t="shared" si="107"/>
        <v>0.43678005095661998</v>
      </c>
      <c r="Z195" s="13">
        <f t="shared" si="107"/>
        <v>3.5627663793001529</v>
      </c>
      <c r="AA195" s="13">
        <f t="shared" si="107"/>
        <v>-11.635362070279099</v>
      </c>
      <c r="AB195" s="13">
        <f t="shared" si="107"/>
        <v>1.2166333393803797E-2</v>
      </c>
      <c r="AC195" s="13">
        <f t="shared" si="107"/>
        <v>0.79462455868464232</v>
      </c>
      <c r="AD195" s="13">
        <f t="shared" si="107"/>
        <v>1.4621431029215204</v>
      </c>
      <c r="AE195" s="13">
        <f t="shared" si="107"/>
        <v>0.55131622347857068</v>
      </c>
      <c r="AF195" s="13">
        <f t="shared" si="107"/>
        <v>1.1418786393785796</v>
      </c>
      <c r="AG195" s="13">
        <f t="shared" si="107"/>
        <v>17.457817604217407</v>
      </c>
      <c r="AH195" s="13">
        <f t="shared" si="107"/>
        <v>-0.30973154653526347</v>
      </c>
      <c r="AI195" s="13">
        <f t="shared" si="107"/>
        <v>-0.59139068370680503</v>
      </c>
      <c r="AJ195" s="13">
        <f t="shared" si="107"/>
        <v>-7.8172666755460529E-2</v>
      </c>
      <c r="AL195" s="323" t="str">
        <f t="shared" si="74"/>
        <v>2014 Q2</v>
      </c>
      <c r="AM195" s="13">
        <f t="shared" si="110"/>
        <v>1.1183248261638523</v>
      </c>
      <c r="AN195" s="13">
        <f t="shared" si="110"/>
        <v>4.0388759353859882E-2</v>
      </c>
      <c r="AO195" s="13">
        <f t="shared" si="110"/>
        <v>0.81384335103611427</v>
      </c>
      <c r="AP195" s="13" t="str">
        <f t="shared" si="110"/>
        <v/>
      </c>
      <c r="AQ195" s="13">
        <f t="shared" si="110"/>
        <v>2.8447943276191712</v>
      </c>
      <c r="AR195" s="13">
        <f t="shared" si="110"/>
        <v>-0.90614001668927191</v>
      </c>
      <c r="AS195" s="13" t="str">
        <f t="shared" si="110"/>
        <v/>
      </c>
      <c r="AT195" s="13" t="str">
        <f t="shared" si="110"/>
        <v/>
      </c>
      <c r="AU195" s="13" t="str">
        <f t="shared" si="110"/>
        <v/>
      </c>
      <c r="AV195" s="13">
        <f t="shared" si="110"/>
        <v>-6.4646590109643132</v>
      </c>
      <c r="AW195" s="13">
        <f t="shared" si="110"/>
        <v>-2.0259713043612848</v>
      </c>
      <c r="AX195" s="13">
        <f t="shared" si="110"/>
        <v>0</v>
      </c>
      <c r="AY195" s="13">
        <f t="shared" si="110"/>
        <v>-13.268967927262276</v>
      </c>
      <c r="AZ195" s="13" t="str">
        <f t="shared" si="110"/>
        <v/>
      </c>
      <c r="BA195" s="13" t="str">
        <f t="shared" si="110"/>
        <v/>
      </c>
      <c r="BB195" s="13" t="str">
        <f t="shared" si="110"/>
        <v/>
      </c>
      <c r="BC195" s="13">
        <f t="shared" si="110"/>
        <v>-1.5253981648594039</v>
      </c>
      <c r="BD195" s="13" t="str">
        <f t="shared" si="110"/>
        <v/>
      </c>
      <c r="BE195" s="13">
        <f t="shared" si="110"/>
        <v>-1.5253981648594039</v>
      </c>
      <c r="BF195" s="13">
        <f t="shared" si="110"/>
        <v>2.4943295185667624</v>
      </c>
      <c r="BG195" s="13" t="str">
        <f t="shared" si="110"/>
        <v/>
      </c>
      <c r="BH195" s="13">
        <f t="shared" si="110"/>
        <v>2.7350732132723099</v>
      </c>
      <c r="BI195" s="13">
        <f t="shared" si="110"/>
        <v>0</v>
      </c>
      <c r="BJ195" s="13">
        <f t="shared" si="110"/>
        <v>4.0094684811463166</v>
      </c>
      <c r="BK195" s="13">
        <f t="shared" si="110"/>
        <v>3.5764940576064497</v>
      </c>
      <c r="BL195" s="13">
        <f t="shared" si="110"/>
        <v>0.22360716925173829</v>
      </c>
      <c r="BM195" s="13">
        <f t="shared" si="110"/>
        <v>1.2166333393803797E-2</v>
      </c>
      <c r="BN195" s="13">
        <f t="shared" si="110"/>
        <v>0</v>
      </c>
      <c r="BO195" s="13">
        <f t="shared" si="110"/>
        <v>5.5171874856057457</v>
      </c>
      <c r="BP195" s="13" t="str">
        <f t="shared" si="110"/>
        <v/>
      </c>
      <c r="BQ195" s="13" t="str">
        <f t="shared" si="110"/>
        <v/>
      </c>
      <c r="BR195" s="13" t="str">
        <f t="shared" si="110"/>
        <v/>
      </c>
      <c r="BS195" s="13" t="str">
        <f t="shared" si="110"/>
        <v/>
      </c>
      <c r="BT195" s="13" t="str">
        <f t="shared" si="110"/>
        <v/>
      </c>
      <c r="BU195" s="13" t="str">
        <f t="shared" si="110"/>
        <v/>
      </c>
      <c r="BW195" s="323" t="str">
        <f t="shared" si="75"/>
        <v>2014 q2</v>
      </c>
      <c r="BX195" s="13">
        <f t="shared" si="111"/>
        <v>0.66057403984971508</v>
      </c>
      <c r="BY195" s="13">
        <f t="shared" si="111"/>
        <v>0.97458001469687972</v>
      </c>
      <c r="BZ195" s="13">
        <f t="shared" si="111"/>
        <v>-2.8270723882299564</v>
      </c>
      <c r="CA195" s="13">
        <f t="shared" si="111"/>
        <v>3.3956481950480288</v>
      </c>
      <c r="CB195" s="13">
        <f t="shared" si="111"/>
        <v>5.7658567944225414</v>
      </c>
      <c r="CC195" s="13">
        <f t="shared" si="111"/>
        <v>-0.58013032485256799</v>
      </c>
      <c r="CD195" s="13">
        <f t="shared" si="111"/>
        <v>2.9187033420208675</v>
      </c>
      <c r="CE195" s="13">
        <f t="shared" si="111"/>
        <v>4.2119258971325735</v>
      </c>
      <c r="CF195" s="13">
        <f t="shared" si="111"/>
        <v>3.7726110368496713E-2</v>
      </c>
      <c r="CG195" s="13" t="str">
        <f t="shared" si="111"/>
        <v/>
      </c>
      <c r="CH195" s="13">
        <f t="shared" si="111"/>
        <v>1.9555271935774332</v>
      </c>
      <c r="CI195" s="13">
        <f t="shared" si="111"/>
        <v>1.6599535034972357</v>
      </c>
      <c r="CJ195" s="13">
        <f t="shared" si="111"/>
        <v>2.242729792156628</v>
      </c>
      <c r="CK195" s="13">
        <f t="shared" si="111"/>
        <v>-0.44861866085271762</v>
      </c>
      <c r="CL195" s="13">
        <f t="shared" si="111"/>
        <v>1.0550444928783431</v>
      </c>
      <c r="CM195" s="13">
        <f t="shared" si="111"/>
        <v>-6.4975190412431498</v>
      </c>
      <c r="CN195" s="13">
        <f t="shared" si="111"/>
        <v>3.5730496819884605</v>
      </c>
      <c r="CO195" s="13">
        <f t="shared" si="111"/>
        <v>3.5730496819884605</v>
      </c>
      <c r="CP195" s="13" t="str">
        <f t="shared" si="111"/>
        <v/>
      </c>
      <c r="CQ195" s="13">
        <f t="shared" si="111"/>
        <v>1.8873710576003733</v>
      </c>
      <c r="CR195" s="13">
        <f t="shared" si="111"/>
        <v>1.8873710576003733</v>
      </c>
      <c r="CS195" s="13" t="str">
        <f t="shared" si="111"/>
        <v/>
      </c>
      <c r="CT195" s="13" t="str">
        <f t="shared" si="111"/>
        <v/>
      </c>
      <c r="CU195" s="13">
        <f t="shared" si="111"/>
        <v>-1.708315855921716</v>
      </c>
      <c r="CV195" s="13">
        <f t="shared" si="111"/>
        <v>3.5078594456879442</v>
      </c>
      <c r="CW195" s="13">
        <f t="shared" si="111"/>
        <v>-15.61180103095804</v>
      </c>
      <c r="CX195" s="13" t="str">
        <f t="shared" si="111"/>
        <v/>
      </c>
      <c r="CY195" s="13">
        <f t="shared" si="111"/>
        <v>1.1184088701040373</v>
      </c>
      <c r="CZ195" s="13">
        <f t="shared" si="111"/>
        <v>-0.77149393151958456</v>
      </c>
      <c r="DA195" s="13">
        <f t="shared" si="111"/>
        <v>0.55131622347857068</v>
      </c>
      <c r="DB195" s="13">
        <f t="shared" si="111"/>
        <v>1.1418786393785796</v>
      </c>
      <c r="DC195" s="13">
        <f t="shared" si="111"/>
        <v>17.457817604217407</v>
      </c>
      <c r="DD195" s="13">
        <f t="shared" si="111"/>
        <v>-0.30973154653526347</v>
      </c>
      <c r="DE195" s="13">
        <f t="shared" si="111"/>
        <v>-0.59139068370680503</v>
      </c>
      <c r="DF195" s="13">
        <f t="shared" si="111"/>
        <v>-7.8172666755460529E-2</v>
      </c>
    </row>
    <row r="196" spans="1:110" x14ac:dyDescent="0.2">
      <c r="A196" s="323" t="str">
        <f t="shared" si="73"/>
        <v>2014 Q3</v>
      </c>
      <c r="B196" s="13">
        <f t="shared" si="79"/>
        <v>0.41108306255692728</v>
      </c>
      <c r="C196" s="13">
        <f t="shared" si="107"/>
        <v>0.85945207217614783</v>
      </c>
      <c r="D196" s="13">
        <f t="shared" si="107"/>
        <v>-0.84638260730929282</v>
      </c>
      <c r="E196" s="13">
        <f t="shared" si="107"/>
        <v>4.1749503356837803</v>
      </c>
      <c r="F196" s="13">
        <f t="shared" si="107"/>
        <v>3.4477247636587771</v>
      </c>
      <c r="G196" s="13">
        <f t="shared" si="107"/>
        <v>-2.511953127714428</v>
      </c>
      <c r="H196" s="13">
        <f t="shared" si="107"/>
        <v>-1.582465160281632</v>
      </c>
      <c r="I196" s="13">
        <f t="shared" si="107"/>
        <v>2.6957484840567814</v>
      </c>
      <c r="J196" s="13">
        <f t="shared" si="107"/>
        <v>-0.64156413545027879</v>
      </c>
      <c r="K196" s="13">
        <f t="shared" si="107"/>
        <v>-6.0534033610386455</v>
      </c>
      <c r="L196" s="13">
        <f t="shared" si="107"/>
        <v>0.26647850980674459</v>
      </c>
      <c r="M196" s="13">
        <f t="shared" si="107"/>
        <v>0.34895414356408416</v>
      </c>
      <c r="N196" s="13">
        <f t="shared" si="107"/>
        <v>0.12348592895139454</v>
      </c>
      <c r="O196" s="13">
        <f t="shared" si="107"/>
        <v>-0.24398071358268103</v>
      </c>
      <c r="P196" s="13">
        <f t="shared" si="107"/>
        <v>0.6921600392546301</v>
      </c>
      <c r="Q196" s="13">
        <f t="shared" si="107"/>
        <v>-4.0159858280478407</v>
      </c>
      <c r="R196" s="13">
        <f t="shared" si="107"/>
        <v>0.79734540007339039</v>
      </c>
      <c r="S196" s="13">
        <f t="shared" si="107"/>
        <v>2.7383638417790124</v>
      </c>
      <c r="T196" s="13">
        <f t="shared" si="107"/>
        <v>-2.044008839168332</v>
      </c>
      <c r="U196" s="13">
        <f t="shared" si="107"/>
        <v>0.93771131468953772</v>
      </c>
      <c r="V196" s="13">
        <f t="shared" si="107"/>
        <v>3.7465239154015118</v>
      </c>
      <c r="W196" s="13">
        <f t="shared" si="107"/>
        <v>-0.2482947228020449</v>
      </c>
      <c r="X196" s="13">
        <f t="shared" si="107"/>
        <v>0</v>
      </c>
      <c r="Y196" s="13">
        <f t="shared" si="107"/>
        <v>0.19767358035083227</v>
      </c>
      <c r="Z196" s="13">
        <f t="shared" si="107"/>
        <v>0.96340623565525085</v>
      </c>
      <c r="AA196" s="13">
        <f t="shared" si="107"/>
        <v>-14.345677621540244</v>
      </c>
      <c r="AB196" s="13">
        <f t="shared" si="107"/>
        <v>0.28301483217409995</v>
      </c>
      <c r="AC196" s="13">
        <f t="shared" ref="AC196:AJ196" si="112">IF(AC73&gt;0,(AC77/AC73-1)*100,"")</f>
        <v>-0.37022970730453686</v>
      </c>
      <c r="AD196" s="13">
        <f t="shared" si="112"/>
        <v>1.7679747480967789</v>
      </c>
      <c r="AE196" s="13">
        <f t="shared" si="112"/>
        <v>-0.62569011002182595</v>
      </c>
      <c r="AF196" s="13">
        <f t="shared" si="112"/>
        <v>-0.23420666078894925</v>
      </c>
      <c r="AG196" s="13">
        <f t="shared" si="112"/>
        <v>4.6259575510701811</v>
      </c>
      <c r="AH196" s="13">
        <f t="shared" si="112"/>
        <v>-0.80025830734634651</v>
      </c>
      <c r="AI196" s="13">
        <f t="shared" si="112"/>
        <v>-1.0612167723888066</v>
      </c>
      <c r="AJ196" s="13">
        <f t="shared" si="112"/>
        <v>-1.4592870688529991</v>
      </c>
      <c r="AL196" s="323" t="str">
        <f t="shared" si="74"/>
        <v>2014 Q3</v>
      </c>
      <c r="AM196" s="13">
        <f t="shared" si="110"/>
        <v>1.0933234870329711</v>
      </c>
      <c r="AN196" s="13">
        <f t="shared" si="110"/>
        <v>0.37464605363872749</v>
      </c>
      <c r="AO196" s="13">
        <f t="shared" si="110"/>
        <v>3.0617150980998709</v>
      </c>
      <c r="AP196" s="13" t="str">
        <f t="shared" si="110"/>
        <v/>
      </c>
      <c r="AQ196" s="13">
        <f t="shared" si="110"/>
        <v>2.1740092614350282</v>
      </c>
      <c r="AR196" s="13">
        <f t="shared" si="110"/>
        <v>-2.9668119850469132</v>
      </c>
      <c r="AS196" s="13" t="str">
        <f t="shared" si="110"/>
        <v/>
      </c>
      <c r="AT196" s="13" t="str">
        <f t="shared" si="110"/>
        <v/>
      </c>
      <c r="AU196" s="13" t="str">
        <f t="shared" si="110"/>
        <v/>
      </c>
      <c r="AV196" s="13">
        <f t="shared" si="110"/>
        <v>-6.0534033610386455</v>
      </c>
      <c r="AW196" s="13">
        <f t="shared" si="110"/>
        <v>0.40876939103819954</v>
      </c>
      <c r="AX196" s="13">
        <f t="shared" si="110"/>
        <v>0</v>
      </c>
      <c r="AY196" s="13">
        <f t="shared" si="110"/>
        <v>3.0641281785716457</v>
      </c>
      <c r="AZ196" s="13" t="str">
        <f t="shared" si="110"/>
        <v/>
      </c>
      <c r="BA196" s="13" t="str">
        <f t="shared" si="110"/>
        <v/>
      </c>
      <c r="BB196" s="13" t="str">
        <f t="shared" si="110"/>
        <v/>
      </c>
      <c r="BC196" s="13">
        <f t="shared" si="110"/>
        <v>-2.044008839168332</v>
      </c>
      <c r="BD196" s="13" t="str">
        <f t="shared" si="110"/>
        <v/>
      </c>
      <c r="BE196" s="13">
        <f t="shared" si="110"/>
        <v>-2.044008839168332</v>
      </c>
      <c r="BF196" s="13">
        <f t="shared" si="110"/>
        <v>-0.22692760516214161</v>
      </c>
      <c r="BG196" s="13" t="str">
        <f t="shared" si="110"/>
        <v/>
      </c>
      <c r="BH196" s="13">
        <f t="shared" si="110"/>
        <v>-0.2482947228020449</v>
      </c>
      <c r="BI196" s="13">
        <f t="shared" si="110"/>
        <v>0</v>
      </c>
      <c r="BJ196" s="13">
        <f t="shared" si="110"/>
        <v>4.8617671904950255</v>
      </c>
      <c r="BK196" s="13">
        <f t="shared" si="110"/>
        <v>0.17749689585941919</v>
      </c>
      <c r="BL196" s="13">
        <f t="shared" si="110"/>
        <v>0.22360716925173829</v>
      </c>
      <c r="BM196" s="13">
        <f t="shared" si="110"/>
        <v>0.28301483217409995</v>
      </c>
      <c r="BN196" s="13">
        <f t="shared" si="110"/>
        <v>0</v>
      </c>
      <c r="BO196" s="13">
        <f t="shared" si="110"/>
        <v>7.1076858352261185</v>
      </c>
      <c r="BP196" s="13" t="str">
        <f t="shared" si="110"/>
        <v/>
      </c>
      <c r="BQ196" s="13" t="str">
        <f t="shared" si="110"/>
        <v/>
      </c>
      <c r="BR196" s="13" t="str">
        <f t="shared" si="110"/>
        <v/>
      </c>
      <c r="BS196" s="13" t="str">
        <f t="shared" si="110"/>
        <v/>
      </c>
      <c r="BT196" s="13" t="str">
        <f t="shared" si="110"/>
        <v/>
      </c>
      <c r="BU196" s="13" t="str">
        <f t="shared" si="110"/>
        <v/>
      </c>
      <c r="BW196" s="323" t="str">
        <f t="shared" si="75"/>
        <v>2014 q3</v>
      </c>
      <c r="BX196" s="13">
        <f t="shared" si="111"/>
        <v>0.18665932725678847</v>
      </c>
      <c r="BY196" s="13">
        <f t="shared" si="111"/>
        <v>0.94833461488241788</v>
      </c>
      <c r="BZ196" s="13">
        <f t="shared" si="111"/>
        <v>-1.525449016845426</v>
      </c>
      <c r="CA196" s="13">
        <f t="shared" si="111"/>
        <v>4.1749503356837803</v>
      </c>
      <c r="CB196" s="13">
        <f t="shared" si="111"/>
        <v>4.3518304529597485</v>
      </c>
      <c r="CC196" s="13">
        <f t="shared" si="111"/>
        <v>-2.2415328863557238</v>
      </c>
      <c r="CD196" s="13">
        <f t="shared" si="111"/>
        <v>-1.582465160281632</v>
      </c>
      <c r="CE196" s="13">
        <f t="shared" si="111"/>
        <v>2.6957484840567592</v>
      </c>
      <c r="CF196" s="13">
        <f t="shared" si="111"/>
        <v>-0.64156413545027879</v>
      </c>
      <c r="CG196" s="13" t="str">
        <f t="shared" si="111"/>
        <v/>
      </c>
      <c r="CH196" s="13">
        <f t="shared" si="111"/>
        <v>0.17849783672736486</v>
      </c>
      <c r="CI196" s="13">
        <f t="shared" si="111"/>
        <v>0.73014817974275115</v>
      </c>
      <c r="CJ196" s="13">
        <f t="shared" si="111"/>
        <v>-0.35260404413330892</v>
      </c>
      <c r="CK196" s="13">
        <f t="shared" si="111"/>
        <v>-0.24398071358268103</v>
      </c>
      <c r="CL196" s="13">
        <f t="shared" si="111"/>
        <v>0.6921600392546301</v>
      </c>
      <c r="CM196" s="13">
        <f t="shared" si="111"/>
        <v>-4.0159858280478407</v>
      </c>
      <c r="CN196" s="13">
        <f t="shared" si="111"/>
        <v>2.7383638417790124</v>
      </c>
      <c r="CO196" s="13">
        <f t="shared" si="111"/>
        <v>2.7383638417790124</v>
      </c>
      <c r="CP196" s="13" t="str">
        <f t="shared" si="111"/>
        <v/>
      </c>
      <c r="CQ196" s="13">
        <f t="shared" si="111"/>
        <v>3.7465239154015118</v>
      </c>
      <c r="CR196" s="13">
        <f t="shared" si="111"/>
        <v>3.7465239154015118</v>
      </c>
      <c r="CS196" s="13" t="str">
        <f t="shared" si="111"/>
        <v/>
      </c>
      <c r="CT196" s="13" t="str">
        <f t="shared" si="111"/>
        <v/>
      </c>
      <c r="CU196" s="13">
        <f t="shared" si="111"/>
        <v>-2.5848583799047864</v>
      </c>
      <c r="CV196" s="13">
        <f t="shared" si="111"/>
        <v>4.1965528330428103</v>
      </c>
      <c r="CW196" s="13">
        <f t="shared" si="111"/>
        <v>-19.110617743109259</v>
      </c>
      <c r="CX196" s="13" t="str">
        <f t="shared" si="111"/>
        <v/>
      </c>
      <c r="CY196" s="13">
        <f t="shared" si="111"/>
        <v>-0.51864428138150842</v>
      </c>
      <c r="CZ196" s="13">
        <f t="shared" si="111"/>
        <v>-1.160051715875976</v>
      </c>
      <c r="DA196" s="13">
        <f t="shared" si="111"/>
        <v>-0.62569011002182595</v>
      </c>
      <c r="DB196" s="13">
        <f t="shared" si="111"/>
        <v>-0.23420666078894925</v>
      </c>
      <c r="DC196" s="13">
        <f t="shared" si="111"/>
        <v>4.6259575510701811</v>
      </c>
      <c r="DD196" s="13">
        <f t="shared" si="111"/>
        <v>-0.80025830734634651</v>
      </c>
      <c r="DE196" s="13">
        <f t="shared" si="111"/>
        <v>-1.0612167723888066</v>
      </c>
      <c r="DF196" s="13">
        <f t="shared" si="111"/>
        <v>-1.4592870688529991</v>
      </c>
    </row>
    <row r="197" spans="1:110" x14ac:dyDescent="0.2">
      <c r="A197" s="323" t="str">
        <f t="shared" si="73"/>
        <v>2014 Q4</v>
      </c>
      <c r="B197" s="13">
        <f t="shared" si="79"/>
        <v>0.66631757279864701</v>
      </c>
      <c r="C197" s="13">
        <f t="shared" si="79"/>
        <v>1.1016119087533749</v>
      </c>
      <c r="D197" s="13">
        <f t="shared" si="79"/>
        <v>-1.0493150713155153</v>
      </c>
      <c r="E197" s="13">
        <f t="shared" si="79"/>
        <v>3.7510946509421661</v>
      </c>
      <c r="F197" s="13">
        <f t="shared" si="79"/>
        <v>4.0285047424650111</v>
      </c>
      <c r="G197" s="13">
        <f t="shared" si="79"/>
        <v>1.7878995489639671E-2</v>
      </c>
      <c r="H197" s="13">
        <f t="shared" si="79"/>
        <v>0.8869822146614581</v>
      </c>
      <c r="I197" s="13">
        <f t="shared" si="79"/>
        <v>3.1605697309020631</v>
      </c>
      <c r="J197" s="13">
        <f t="shared" si="79"/>
        <v>-1.1182661193104182</v>
      </c>
      <c r="K197" s="13">
        <f t="shared" si="79"/>
        <v>-1.8018450068573277</v>
      </c>
      <c r="L197" s="13">
        <f t="shared" si="79"/>
        <v>4.9176161756081527E-2</v>
      </c>
      <c r="M197" s="13">
        <f t="shared" si="79"/>
        <v>0.42035602425674057</v>
      </c>
      <c r="N197" s="13">
        <f t="shared" si="79"/>
        <v>-0.59848950055465533</v>
      </c>
      <c r="O197" s="13">
        <f t="shared" si="79"/>
        <v>0.49143137281100202</v>
      </c>
      <c r="P197" s="13">
        <f t="shared" si="79"/>
        <v>1.4249676886845419</v>
      </c>
      <c r="Q197" s="13">
        <f t="shared" si="79"/>
        <v>-3.2694330711453556</v>
      </c>
      <c r="R197" s="13">
        <f t="shared" ref="C197:AJ201" si="113">IF(R74&gt;0,(R78/R74-1)*100,"")</f>
        <v>1.006758940469421E-2</v>
      </c>
      <c r="S197" s="13">
        <f t="shared" si="113"/>
        <v>1.0437134022573291</v>
      </c>
      <c r="T197" s="13">
        <f t="shared" si="113"/>
        <v>-1.5253981648594039</v>
      </c>
      <c r="U197" s="13">
        <f t="shared" si="113"/>
        <v>1.0140902795730211</v>
      </c>
      <c r="V197" s="13">
        <f t="shared" si="113"/>
        <v>3.7433037990182827</v>
      </c>
      <c r="W197" s="13">
        <f t="shared" si="113"/>
        <v>-0.13719335195953031</v>
      </c>
      <c r="X197" s="13">
        <f t="shared" si="113"/>
        <v>0</v>
      </c>
      <c r="Y197" s="13">
        <f t="shared" si="113"/>
        <v>1.1097285122101397</v>
      </c>
      <c r="Z197" s="13">
        <f t="shared" si="113"/>
        <v>-0.67357414448356856</v>
      </c>
      <c r="AA197" s="13">
        <f t="shared" si="113"/>
        <v>-0.84445689468476415</v>
      </c>
      <c r="AB197" s="13">
        <f t="shared" si="113"/>
        <v>-0.40276377879524539</v>
      </c>
      <c r="AC197" s="13">
        <f t="shared" si="113"/>
        <v>-0.37022970730453686</v>
      </c>
      <c r="AD197" s="13">
        <f t="shared" si="113"/>
        <v>1.7378147053262794</v>
      </c>
      <c r="AE197" s="13">
        <f t="shared" si="113"/>
        <v>-0.43722026924885027</v>
      </c>
      <c r="AF197" s="13">
        <f t="shared" si="113"/>
        <v>-0.85813618149436222</v>
      </c>
      <c r="AG197" s="13">
        <f t="shared" si="113"/>
        <v>7.7822451394073511</v>
      </c>
      <c r="AH197" s="13">
        <f t="shared" si="113"/>
        <v>-0.77223314103713747</v>
      </c>
      <c r="AI197" s="13">
        <f t="shared" si="113"/>
        <v>-0.78129708634280259</v>
      </c>
      <c r="AJ197" s="13">
        <f t="shared" si="113"/>
        <v>1.3323840990486779</v>
      </c>
      <c r="AL197" s="323" t="str">
        <f t="shared" si="74"/>
        <v>2014 Q4</v>
      </c>
      <c r="AM197" s="13">
        <f t="shared" ref="AM197:BU197" si="114">IF(AM74&gt;0,(AM78/AM74-1)*100,"")</f>
        <v>1.0269681320870472</v>
      </c>
      <c r="AN197" s="13">
        <f t="shared" si="114"/>
        <v>6.2301781891216379E-2</v>
      </c>
      <c r="AO197" s="13">
        <f t="shared" si="114"/>
        <v>1.3378957052715412</v>
      </c>
      <c r="AP197" s="13" t="str">
        <f t="shared" si="114"/>
        <v/>
      </c>
      <c r="AQ197" s="13">
        <f t="shared" si="114"/>
        <v>0.33492723744117381</v>
      </c>
      <c r="AR197" s="13">
        <f t="shared" si="114"/>
        <v>-1.8027524042951715</v>
      </c>
      <c r="AS197" s="13" t="str">
        <f t="shared" si="114"/>
        <v/>
      </c>
      <c r="AT197" s="13" t="str">
        <f t="shared" si="114"/>
        <v/>
      </c>
      <c r="AU197" s="13" t="str">
        <f t="shared" si="114"/>
        <v/>
      </c>
      <c r="AV197" s="13">
        <f t="shared" si="114"/>
        <v>-1.8018450068573277</v>
      </c>
      <c r="AW197" s="13">
        <f t="shared" si="114"/>
        <v>0.43318548043234095</v>
      </c>
      <c r="AX197" s="13">
        <f t="shared" si="114"/>
        <v>0</v>
      </c>
      <c r="AY197" s="13">
        <f t="shared" si="114"/>
        <v>3.5576626047517879</v>
      </c>
      <c r="AZ197" s="13" t="str">
        <f t="shared" si="114"/>
        <v/>
      </c>
      <c r="BA197" s="13" t="str">
        <f t="shared" si="114"/>
        <v/>
      </c>
      <c r="BB197" s="13" t="str">
        <f t="shared" si="114"/>
        <v/>
      </c>
      <c r="BC197" s="13">
        <f t="shared" si="114"/>
        <v>-1.5253981648594039</v>
      </c>
      <c r="BD197" s="13" t="str">
        <f t="shared" si="114"/>
        <v/>
      </c>
      <c r="BE197" s="13">
        <f t="shared" si="114"/>
        <v>-1.5253981648594039</v>
      </c>
      <c r="BF197" s="13">
        <f t="shared" si="114"/>
        <v>-0.12531624308401712</v>
      </c>
      <c r="BG197" s="13" t="str">
        <f t="shared" si="114"/>
        <v/>
      </c>
      <c r="BH197" s="13">
        <f t="shared" si="114"/>
        <v>-0.13719335195953031</v>
      </c>
      <c r="BI197" s="13">
        <f t="shared" si="114"/>
        <v>0</v>
      </c>
      <c r="BJ197" s="13">
        <f t="shared" si="114"/>
        <v>4.5910539052858912</v>
      </c>
      <c r="BK197" s="13">
        <f t="shared" si="114"/>
        <v>0</v>
      </c>
      <c r="BL197" s="13">
        <f t="shared" si="114"/>
        <v>0.22360716925173829</v>
      </c>
      <c r="BM197" s="13">
        <f t="shared" si="114"/>
        <v>-0.40276377879524539</v>
      </c>
      <c r="BN197" s="13">
        <f t="shared" si="114"/>
        <v>0</v>
      </c>
      <c r="BO197" s="13">
        <f t="shared" si="114"/>
        <v>6.7844904357265756</v>
      </c>
      <c r="BP197" s="13" t="str">
        <f t="shared" si="114"/>
        <v/>
      </c>
      <c r="BQ197" s="13" t="str">
        <f t="shared" si="114"/>
        <v/>
      </c>
      <c r="BR197" s="13" t="str">
        <f t="shared" si="114"/>
        <v/>
      </c>
      <c r="BS197" s="13" t="str">
        <f t="shared" si="114"/>
        <v/>
      </c>
      <c r="BT197" s="13" t="str">
        <f t="shared" si="114"/>
        <v/>
      </c>
      <c r="BU197" s="13" t="str">
        <f t="shared" si="114"/>
        <v/>
      </c>
      <c r="BW197" s="323" t="str">
        <f t="shared" si="75"/>
        <v>2014 q4</v>
      </c>
      <c r="BX197" s="13">
        <f t="shared" ref="BX197:DA197" si="115">IF(BX74&gt;0,(BX78/BX74-1)*100,"")</f>
        <v>0.54695679505452066</v>
      </c>
      <c r="BY197" s="13">
        <f t="shared" si="115"/>
        <v>1.2936828706465731</v>
      </c>
      <c r="BZ197" s="13">
        <f t="shared" si="115"/>
        <v>-1.4726841449836492</v>
      </c>
      <c r="CA197" s="13">
        <f t="shared" si="115"/>
        <v>3.7510946509421661</v>
      </c>
      <c r="CB197" s="13">
        <f t="shared" si="115"/>
        <v>6.7535247432466861</v>
      </c>
      <c r="CC197" s="13">
        <f t="shared" si="115"/>
        <v>1.0965471127417858</v>
      </c>
      <c r="CD197" s="13">
        <f t="shared" si="115"/>
        <v>0.8869822146614581</v>
      </c>
      <c r="CE197" s="13">
        <f t="shared" si="115"/>
        <v>3.1605697309020631</v>
      </c>
      <c r="CF197" s="13">
        <f t="shared" si="115"/>
        <v>-1.1182661193104182</v>
      </c>
      <c r="CG197" s="13" t="str">
        <f t="shared" si="115"/>
        <v/>
      </c>
      <c r="CH197" s="13">
        <f t="shared" si="115"/>
        <v>-0.18661406411552006</v>
      </c>
      <c r="CI197" s="13">
        <f t="shared" si="115"/>
        <v>0.8860550087817165</v>
      </c>
      <c r="CJ197" s="13">
        <f t="shared" si="115"/>
        <v>-1.2039114418725294</v>
      </c>
      <c r="CK197" s="13">
        <f t="shared" si="115"/>
        <v>0.49143137281100202</v>
      </c>
      <c r="CL197" s="13">
        <f t="shared" si="115"/>
        <v>1.4249676886845419</v>
      </c>
      <c r="CM197" s="13">
        <f t="shared" si="115"/>
        <v>-3.2694330711453556</v>
      </c>
      <c r="CN197" s="13">
        <f t="shared" si="115"/>
        <v>1.0437134022573291</v>
      </c>
      <c r="CO197" s="13">
        <f t="shared" si="115"/>
        <v>1.0437134022573291</v>
      </c>
      <c r="CP197" s="13" t="str">
        <f t="shared" si="115"/>
        <v/>
      </c>
      <c r="CQ197" s="13">
        <f t="shared" si="115"/>
        <v>3.7433037990182827</v>
      </c>
      <c r="CR197" s="13">
        <f t="shared" si="115"/>
        <v>3.7433037990182827</v>
      </c>
      <c r="CS197" s="13" t="str">
        <f t="shared" si="115"/>
        <v/>
      </c>
      <c r="CT197" s="13" t="str">
        <f t="shared" si="115"/>
        <v/>
      </c>
      <c r="CU197" s="13">
        <f t="shared" si="115"/>
        <v>-1.0258254625808982</v>
      </c>
      <c r="CV197" s="13">
        <f t="shared" si="115"/>
        <v>-3.4317426853663902</v>
      </c>
      <c r="CW197" s="13">
        <f t="shared" si="115"/>
        <v>-1.2640265969958042</v>
      </c>
      <c r="CX197" s="13" t="str">
        <f t="shared" si="115"/>
        <v/>
      </c>
      <c r="CY197" s="13">
        <f t="shared" si="115"/>
        <v>-0.51864428138150842</v>
      </c>
      <c r="CZ197" s="13">
        <f t="shared" si="115"/>
        <v>-1.0800414993459517</v>
      </c>
      <c r="DA197" s="13">
        <f t="shared" si="115"/>
        <v>-0.43722026924885027</v>
      </c>
      <c r="DB197" s="13"/>
      <c r="DC197" s="13"/>
      <c r="DD197" s="13"/>
      <c r="DE197" s="13"/>
      <c r="DF197" s="13"/>
    </row>
    <row r="198" spans="1:110" x14ac:dyDescent="0.2">
      <c r="A198" s="323" t="str">
        <f t="shared" si="73"/>
        <v>2015 Q1</v>
      </c>
      <c r="B198" s="13">
        <f t="shared" ref="B198:Q205" si="116">IF(B75&gt;0,(B79/B75-1)*100,"")</f>
        <v>-2.7940262539916105E-2</v>
      </c>
      <c r="C198" s="13">
        <f t="shared" si="113"/>
        <v>1.3094782228853408</v>
      </c>
      <c r="D198" s="13">
        <f t="shared" si="113"/>
        <v>0.27683031114498213</v>
      </c>
      <c r="E198" s="13">
        <f t="shared" si="113"/>
        <v>5.3166317071839275</v>
      </c>
      <c r="F198" s="13">
        <f t="shared" si="113"/>
        <v>0.59859159070481116</v>
      </c>
      <c r="G198" s="13">
        <f t="shared" si="113"/>
        <v>-1.2511793750656919</v>
      </c>
      <c r="H198" s="13">
        <f t="shared" si="113"/>
        <v>-0.78411267327831435</v>
      </c>
      <c r="I198" s="13">
        <f t="shared" si="113"/>
        <v>1.7413008824253007</v>
      </c>
      <c r="J198" s="13">
        <f t="shared" si="113"/>
        <v>-0.43447934854711212</v>
      </c>
      <c r="K198" s="13">
        <f t="shared" si="113"/>
        <v>1.5174608061117922</v>
      </c>
      <c r="L198" s="13">
        <f t="shared" si="113"/>
        <v>0.23942503632476964</v>
      </c>
      <c r="M198" s="13">
        <f t="shared" si="113"/>
        <v>7.29797005961208E-2</v>
      </c>
      <c r="N198" s="13">
        <f t="shared" si="113"/>
        <v>0.53382166376183537</v>
      </c>
      <c r="O198" s="13">
        <f t="shared" si="113"/>
        <v>0.77119012249309282</v>
      </c>
      <c r="P198" s="13">
        <f t="shared" si="113"/>
        <v>1.4851076212917924</v>
      </c>
      <c r="Q198" s="13">
        <f t="shared" si="113"/>
        <v>-2.1388692053046388</v>
      </c>
      <c r="R198" s="13">
        <f t="shared" si="113"/>
        <v>-0.16088487938407114</v>
      </c>
      <c r="S198" s="13">
        <f t="shared" si="113"/>
        <v>0.98897616244080222</v>
      </c>
      <c r="T198" s="13">
        <f t="shared" si="113"/>
        <v>-1.8606424679545874</v>
      </c>
      <c r="U198" s="13">
        <f t="shared" si="113"/>
        <v>-3.8567030014571957</v>
      </c>
      <c r="V198" s="13">
        <f t="shared" si="113"/>
        <v>0.92836899813124596</v>
      </c>
      <c r="W198" s="13">
        <f t="shared" si="113"/>
        <v>-6.3990853547618798</v>
      </c>
      <c r="X198" s="13">
        <f t="shared" si="113"/>
        <v>0</v>
      </c>
      <c r="Y198" s="13">
        <f t="shared" si="113"/>
        <v>-0.26544663867769103</v>
      </c>
      <c r="Z198" s="13">
        <f t="shared" si="113"/>
        <v>-0.79914661623707861</v>
      </c>
      <c r="AA198" s="13">
        <f t="shared" si="113"/>
        <v>-0.95681115643112546</v>
      </c>
      <c r="AB198" s="13">
        <f t="shared" si="113"/>
        <v>2.386724154170472</v>
      </c>
      <c r="AC198" s="13">
        <f t="shared" si="113"/>
        <v>0.32441105201004294</v>
      </c>
      <c r="AD198" s="13">
        <f t="shared" si="113"/>
        <v>-0.41887026456568499</v>
      </c>
      <c r="AE198" s="13">
        <f t="shared" si="113"/>
        <v>-1.2298939358501459</v>
      </c>
      <c r="AF198" s="13">
        <f t="shared" si="113"/>
        <v>-1.7826503034162555</v>
      </c>
      <c r="AG198" s="13">
        <f t="shared" si="113"/>
        <v>3.8579716360707339</v>
      </c>
      <c r="AH198" s="13">
        <f t="shared" si="113"/>
        <v>-0.8177393873996408</v>
      </c>
      <c r="AI198" s="13">
        <f t="shared" si="113"/>
        <v>-1.2705779946106777</v>
      </c>
      <c r="AJ198" s="13">
        <f t="shared" si="113"/>
        <v>0.47291341638835416</v>
      </c>
      <c r="AL198" s="323" t="str">
        <f t="shared" si="74"/>
        <v>2015 Q1</v>
      </c>
      <c r="AM198" s="13">
        <f t="shared" ref="AM198:BU198" si="117">IF(AM75&gt;0,(AM79/AM75-1)*100,"")</f>
        <v>-2.5401427676929877E-2</v>
      </c>
      <c r="AN198" s="13">
        <f t="shared" si="117"/>
        <v>1.6172753250187633</v>
      </c>
      <c r="AO198" s="13">
        <f t="shared" si="117"/>
        <v>3.5302824849323233</v>
      </c>
      <c r="AP198" s="13" t="str">
        <f t="shared" si="117"/>
        <v/>
      </c>
      <c r="AQ198" s="13">
        <f t="shared" si="117"/>
        <v>0.89886866924369091</v>
      </c>
      <c r="AR198" s="13">
        <f t="shared" si="117"/>
        <v>-1.7098225157819003</v>
      </c>
      <c r="AS198" s="13" t="str">
        <f t="shared" si="117"/>
        <v/>
      </c>
      <c r="AT198" s="13" t="str">
        <f t="shared" si="117"/>
        <v/>
      </c>
      <c r="AU198" s="13" t="str">
        <f t="shared" si="117"/>
        <v/>
      </c>
      <c r="AV198" s="13">
        <f t="shared" si="117"/>
        <v>1.5174608061117922</v>
      </c>
      <c r="AW198" s="13">
        <f t="shared" si="117"/>
        <v>0.3383358943670034</v>
      </c>
      <c r="AX198" s="13">
        <f t="shared" si="117"/>
        <v>0</v>
      </c>
      <c r="AY198" s="13">
        <f t="shared" si="117"/>
        <v>2.803179756866947</v>
      </c>
      <c r="AZ198" s="13" t="str">
        <f t="shared" si="117"/>
        <v/>
      </c>
      <c r="BA198" s="13" t="str">
        <f t="shared" si="117"/>
        <v/>
      </c>
      <c r="BB198" s="13" t="str">
        <f t="shared" si="117"/>
        <v/>
      </c>
      <c r="BC198" s="13">
        <f t="shared" si="117"/>
        <v>-1.8606424679545874</v>
      </c>
      <c r="BD198" s="13" t="str">
        <f t="shared" si="117"/>
        <v/>
      </c>
      <c r="BE198" s="13">
        <f t="shared" si="117"/>
        <v>-1.8606424679545874</v>
      </c>
      <c r="BF198" s="13">
        <f t="shared" si="117"/>
        <v>-5.845756208151065</v>
      </c>
      <c r="BG198" s="13" t="str">
        <f t="shared" si="117"/>
        <v/>
      </c>
      <c r="BH198" s="13">
        <f t="shared" si="117"/>
        <v>-6.3990853547618798</v>
      </c>
      <c r="BI198" s="13">
        <f t="shared" si="117"/>
        <v>0</v>
      </c>
      <c r="BJ198" s="13">
        <f t="shared" si="117"/>
        <v>5.5878530879957644</v>
      </c>
      <c r="BK198" s="13">
        <f t="shared" si="117"/>
        <v>0</v>
      </c>
      <c r="BL198" s="13">
        <f t="shared" si="117"/>
        <v>0</v>
      </c>
      <c r="BM198" s="13">
        <f t="shared" si="117"/>
        <v>2.386724154170472</v>
      </c>
      <c r="BN198" s="13">
        <f t="shared" si="117"/>
        <v>1.3197527421346722</v>
      </c>
      <c r="BO198" s="13">
        <f t="shared" si="117"/>
        <v>7.6443686354112916</v>
      </c>
      <c r="BP198" s="13" t="str">
        <f t="shared" si="117"/>
        <v/>
      </c>
      <c r="BQ198" s="13" t="str">
        <f t="shared" si="117"/>
        <v/>
      </c>
      <c r="BR198" s="13" t="str">
        <f t="shared" si="117"/>
        <v/>
      </c>
      <c r="BS198" s="13" t="str">
        <f t="shared" si="117"/>
        <v/>
      </c>
      <c r="BT198" s="13" t="str">
        <f t="shared" si="117"/>
        <v/>
      </c>
      <c r="BU198" s="13" t="str">
        <f t="shared" si="117"/>
        <v/>
      </c>
      <c r="BW198" s="323" t="str">
        <f t="shared" si="75"/>
        <v>2015 q1</v>
      </c>
      <c r="BX198" s="13">
        <f t="shared" ref="BX198:DA198" si="118">IF(BX75&gt;0,(BX79/BX75-1)*100,"")</f>
        <v>-2.8779504754594676E-2</v>
      </c>
      <c r="BY198" s="13">
        <f t="shared" si="118"/>
        <v>1.2531483654415032</v>
      </c>
      <c r="BZ198" s="13">
        <f t="shared" si="118"/>
        <v>-0.30216308895056887</v>
      </c>
      <c r="CA198" s="13">
        <f t="shared" si="118"/>
        <v>5.3166317071839275</v>
      </c>
      <c r="CB198" s="13">
        <f t="shared" si="118"/>
        <v>0.3884471654250099</v>
      </c>
      <c r="CC198" s="13">
        <f t="shared" si="118"/>
        <v>-0.98037171433138504</v>
      </c>
      <c r="CD198" s="13">
        <f t="shared" si="118"/>
        <v>-0.78411267327831435</v>
      </c>
      <c r="CE198" s="13">
        <f t="shared" si="118"/>
        <v>1.7413008824253229</v>
      </c>
      <c r="CF198" s="13">
        <f t="shared" si="118"/>
        <v>-0.43447934854711212</v>
      </c>
      <c r="CG198" s="13" t="str">
        <f t="shared" si="118"/>
        <v/>
      </c>
      <c r="CH198" s="13">
        <f t="shared" si="118"/>
        <v>0.17885515243978301</v>
      </c>
      <c r="CI198" s="13">
        <f t="shared" si="118"/>
        <v>0.15292179952919316</v>
      </c>
      <c r="CJ198" s="13">
        <f t="shared" si="118"/>
        <v>0.20392766856194289</v>
      </c>
      <c r="CK198" s="13">
        <f t="shared" si="118"/>
        <v>0.77119012249309282</v>
      </c>
      <c r="CL198" s="13">
        <f t="shared" si="118"/>
        <v>1.4851076212917924</v>
      </c>
      <c r="CM198" s="13">
        <f t="shared" si="118"/>
        <v>-2.1388692053046388</v>
      </c>
      <c r="CN198" s="13">
        <f t="shared" si="118"/>
        <v>0.98897616244080222</v>
      </c>
      <c r="CO198" s="13">
        <f t="shared" si="118"/>
        <v>0.98897616244080222</v>
      </c>
      <c r="CP198" s="13" t="str">
        <f t="shared" si="118"/>
        <v/>
      </c>
      <c r="CQ198" s="13">
        <f t="shared" si="118"/>
        <v>0.92836899813124596</v>
      </c>
      <c r="CR198" s="13">
        <f t="shared" si="118"/>
        <v>0.92836899813124596</v>
      </c>
      <c r="CS198" s="13" t="str">
        <f t="shared" si="118"/>
        <v/>
      </c>
      <c r="CT198" s="13" t="str">
        <f t="shared" si="118"/>
        <v/>
      </c>
      <c r="CU198" s="13">
        <f t="shared" si="118"/>
        <v>-3.9208986476740759</v>
      </c>
      <c r="CV198" s="13">
        <f t="shared" si="118"/>
        <v>-4.0652914514661243</v>
      </c>
      <c r="CW198" s="13">
        <f t="shared" si="118"/>
        <v>-1.3335122603322924</v>
      </c>
      <c r="CX198" s="13" t="str">
        <f t="shared" si="118"/>
        <v/>
      </c>
      <c r="CY198" s="13">
        <f t="shared" si="118"/>
        <v>-7.661893616637272E-2</v>
      </c>
      <c r="CZ198" s="13">
        <f t="shared" si="118"/>
        <v>-5.043347558759093</v>
      </c>
      <c r="DA198" s="13">
        <f t="shared" si="118"/>
        <v>-1.2298939358501459</v>
      </c>
      <c r="DB198" s="13"/>
      <c r="DC198" s="13"/>
      <c r="DD198" s="13"/>
      <c r="DE198" s="13"/>
      <c r="DF198" s="13"/>
    </row>
    <row r="199" spans="1:110" x14ac:dyDescent="0.2">
      <c r="A199" s="323" t="str">
        <f t="shared" si="73"/>
        <v>2015 Q2</v>
      </c>
      <c r="B199" s="13">
        <f t="shared" si="116"/>
        <v>-0.1559232433103297</v>
      </c>
      <c r="C199" s="13">
        <f t="shared" si="113"/>
        <v>0.75640067585587278</v>
      </c>
      <c r="D199" s="13">
        <f t="shared" si="113"/>
        <v>1.6840871158678716</v>
      </c>
      <c r="E199" s="13">
        <f t="shared" si="113"/>
        <v>1.7839905385564903</v>
      </c>
      <c r="F199" s="13">
        <f t="shared" si="113"/>
        <v>-0.11726213048903755</v>
      </c>
      <c r="G199" s="13">
        <f t="shared" si="113"/>
        <v>-6.664861037448933</v>
      </c>
      <c r="H199" s="13">
        <f t="shared" si="113"/>
        <v>-0.91872942822410764</v>
      </c>
      <c r="I199" s="13">
        <f t="shared" si="113"/>
        <v>1.9494608944495839</v>
      </c>
      <c r="J199" s="13">
        <f t="shared" si="113"/>
        <v>-0.75208837420104313</v>
      </c>
      <c r="K199" s="13">
        <f t="shared" si="113"/>
        <v>3.4616548268013414</v>
      </c>
      <c r="L199" s="13">
        <f t="shared" si="113"/>
        <v>1.5066251491208771</v>
      </c>
      <c r="M199" s="13">
        <f t="shared" si="113"/>
        <v>-5.4008637208724508E-2</v>
      </c>
      <c r="N199" s="13">
        <f t="shared" si="113"/>
        <v>4.213438866194763</v>
      </c>
      <c r="O199" s="13">
        <f t="shared" si="113"/>
        <v>1.5629978202797767</v>
      </c>
      <c r="P199" s="13">
        <f t="shared" si="113"/>
        <v>1.1283109153672033</v>
      </c>
      <c r="Q199" s="13">
        <f t="shared" si="113"/>
        <v>3.4528911608991963</v>
      </c>
      <c r="R199" s="13">
        <f t="shared" si="113"/>
        <v>-0.65318606107068744</v>
      </c>
      <c r="S199" s="13">
        <f t="shared" si="113"/>
        <v>0.44089287880217931</v>
      </c>
      <c r="T199" s="13">
        <f t="shared" si="113"/>
        <v>-2.3172340120546919</v>
      </c>
      <c r="U199" s="13">
        <f t="shared" si="113"/>
        <v>-4.7430910639342123</v>
      </c>
      <c r="V199" s="13">
        <f t="shared" si="113"/>
        <v>-2.5514058829120834</v>
      </c>
      <c r="W199" s="13">
        <f t="shared" si="113"/>
        <v>-6.2138944427400311</v>
      </c>
      <c r="X199" s="13">
        <f t="shared" si="113"/>
        <v>0</v>
      </c>
      <c r="Y199" s="13">
        <f t="shared" si="113"/>
        <v>-0.43460824800457543</v>
      </c>
      <c r="Z199" s="13">
        <f t="shared" si="113"/>
        <v>-1.2132524269918621</v>
      </c>
      <c r="AA199" s="13">
        <f t="shared" si="113"/>
        <v>-0.14235508183650936</v>
      </c>
      <c r="AB199" s="13">
        <f t="shared" si="113"/>
        <v>0.33037845794867682</v>
      </c>
      <c r="AC199" s="13">
        <f t="shared" si="113"/>
        <v>0.21829143771201487</v>
      </c>
      <c r="AD199" s="13">
        <f t="shared" si="113"/>
        <v>-0.58901314517105785</v>
      </c>
      <c r="AE199" s="13">
        <f t="shared" si="113"/>
        <v>-1.1251844158175595</v>
      </c>
      <c r="AF199" s="13">
        <f t="shared" si="113"/>
        <v>-2.5525122071063833</v>
      </c>
      <c r="AG199" s="13">
        <f t="shared" si="113"/>
        <v>-0.31526486638031592</v>
      </c>
      <c r="AH199" s="13">
        <f t="shared" si="113"/>
        <v>-2.0831616904241179</v>
      </c>
      <c r="AI199" s="13">
        <f t="shared" si="113"/>
        <v>-1.0554700238311732</v>
      </c>
      <c r="AJ199" s="13">
        <f t="shared" si="113"/>
        <v>4.0603755700416633</v>
      </c>
      <c r="AL199" s="323" t="str">
        <f t="shared" si="74"/>
        <v>2015 Q2</v>
      </c>
      <c r="AM199" s="13">
        <f t="shared" ref="AM199:BU199" si="119">IF(AM76&gt;0,(AM80/AM76-1)*100,"")</f>
        <v>-0.174213544158075</v>
      </c>
      <c r="AN199" s="13">
        <f t="shared" si="119"/>
        <v>0.81962447303023378</v>
      </c>
      <c r="AO199" s="13">
        <f t="shared" si="119"/>
        <v>-0.36283269203809532</v>
      </c>
      <c r="AP199" s="13" t="str">
        <f t="shared" si="119"/>
        <v/>
      </c>
      <c r="AQ199" s="13">
        <f t="shared" si="119"/>
        <v>1.1657491802908426</v>
      </c>
      <c r="AR199" s="13">
        <f t="shared" si="119"/>
        <v>-1.9781828018039405</v>
      </c>
      <c r="AS199" s="13" t="str">
        <f t="shared" si="119"/>
        <v/>
      </c>
      <c r="AT199" s="13" t="str">
        <f t="shared" si="119"/>
        <v/>
      </c>
      <c r="AU199" s="13" t="str">
        <f t="shared" si="119"/>
        <v/>
      </c>
      <c r="AV199" s="13">
        <f t="shared" si="119"/>
        <v>3.4616548268013414</v>
      </c>
      <c r="AW199" s="13">
        <f t="shared" si="119"/>
        <v>0.99032217908998632</v>
      </c>
      <c r="AX199" s="13">
        <f t="shared" si="119"/>
        <v>0</v>
      </c>
      <c r="AY199" s="13">
        <f t="shared" si="119"/>
        <v>7.3268417650834916</v>
      </c>
      <c r="AZ199" s="13" t="str">
        <f t="shared" si="119"/>
        <v/>
      </c>
      <c r="BA199" s="13" t="str">
        <f t="shared" si="119"/>
        <v/>
      </c>
      <c r="BB199" s="13" t="str">
        <f t="shared" si="119"/>
        <v/>
      </c>
      <c r="BC199" s="13">
        <f t="shared" si="119"/>
        <v>-2.3172340120546919</v>
      </c>
      <c r="BD199" s="13" t="str">
        <f t="shared" si="119"/>
        <v/>
      </c>
      <c r="BE199" s="13">
        <f t="shared" si="119"/>
        <v>-2.3172340120546919</v>
      </c>
      <c r="BF199" s="13">
        <f t="shared" si="119"/>
        <v>-5.6802524491628592</v>
      </c>
      <c r="BG199" s="13" t="str">
        <f t="shared" si="119"/>
        <v/>
      </c>
      <c r="BH199" s="13">
        <f t="shared" si="119"/>
        <v>-6.2138944427400311</v>
      </c>
      <c r="BI199" s="13">
        <f t="shared" si="119"/>
        <v>0</v>
      </c>
      <c r="BJ199" s="13">
        <f t="shared" si="119"/>
        <v>5.0535879388034832</v>
      </c>
      <c r="BK199" s="13">
        <f t="shared" si="119"/>
        <v>0</v>
      </c>
      <c r="BL199" s="13">
        <f t="shared" si="119"/>
        <v>0</v>
      </c>
      <c r="BM199" s="13">
        <f t="shared" si="119"/>
        <v>0.33037845794867682</v>
      </c>
      <c r="BN199" s="13">
        <f t="shared" si="119"/>
        <v>0.91649495981573903</v>
      </c>
      <c r="BO199" s="13">
        <f t="shared" si="119"/>
        <v>7.1602501141442287</v>
      </c>
      <c r="BP199" s="13" t="str">
        <f t="shared" si="119"/>
        <v/>
      </c>
      <c r="BQ199" s="13" t="str">
        <f t="shared" si="119"/>
        <v/>
      </c>
      <c r="BR199" s="13" t="str">
        <f t="shared" si="119"/>
        <v/>
      </c>
      <c r="BS199" s="13" t="str">
        <f t="shared" si="119"/>
        <v/>
      </c>
      <c r="BT199" s="13" t="str">
        <f t="shared" si="119"/>
        <v/>
      </c>
      <c r="BU199" s="13" t="str">
        <f t="shared" si="119"/>
        <v/>
      </c>
      <c r="BW199" s="323" t="str">
        <f t="shared" si="75"/>
        <v>2015 q2</v>
      </c>
      <c r="BX199" s="13">
        <f t="shared" ref="BX199:DA199" si="120">IF(BX76&gt;0,(BX80/BX76-1)*100,"")</f>
        <v>-0.14987030848934157</v>
      </c>
      <c r="BY199" s="13">
        <f t="shared" si="120"/>
        <v>0.74497173954821694</v>
      </c>
      <c r="BZ199" s="13">
        <f t="shared" si="120"/>
        <v>2.0519106043116686</v>
      </c>
      <c r="CA199" s="13">
        <f t="shared" si="120"/>
        <v>1.7839905385564903</v>
      </c>
      <c r="CB199" s="13">
        <f t="shared" si="120"/>
        <v>-1.004208166091336</v>
      </c>
      <c r="CC199" s="13">
        <f t="shared" si="120"/>
        <v>-9.3350896632320772</v>
      </c>
      <c r="CD199" s="13">
        <f t="shared" si="120"/>
        <v>-0.91872942822410764</v>
      </c>
      <c r="CE199" s="13">
        <f t="shared" si="120"/>
        <v>1.9494608944495839</v>
      </c>
      <c r="CF199" s="13">
        <f t="shared" si="120"/>
        <v>-0.75208837420104313</v>
      </c>
      <c r="CG199" s="13" t="str">
        <f t="shared" si="120"/>
        <v/>
      </c>
      <c r="CH199" s="13">
        <f t="shared" si="120"/>
        <v>1.8266601703778695</v>
      </c>
      <c r="CI199" s="13">
        <f t="shared" si="120"/>
        <v>-0.11292886899220145</v>
      </c>
      <c r="CJ199" s="13">
        <f t="shared" si="120"/>
        <v>3.7005747200065109</v>
      </c>
      <c r="CK199" s="13">
        <f t="shared" si="120"/>
        <v>1.5629978202797767</v>
      </c>
      <c r="CL199" s="13">
        <f t="shared" si="120"/>
        <v>1.1283109153672033</v>
      </c>
      <c r="CM199" s="13">
        <f t="shared" si="120"/>
        <v>3.4528911608991963</v>
      </c>
      <c r="CN199" s="13">
        <f t="shared" si="120"/>
        <v>0.44089287880217931</v>
      </c>
      <c r="CO199" s="13">
        <f t="shared" si="120"/>
        <v>0.44089287880217931</v>
      </c>
      <c r="CP199" s="13" t="str">
        <f t="shared" si="120"/>
        <v/>
      </c>
      <c r="CQ199" s="13">
        <f t="shared" si="120"/>
        <v>-2.5514058829120834</v>
      </c>
      <c r="CR199" s="13">
        <f t="shared" si="120"/>
        <v>-2.5514058829120834</v>
      </c>
      <c r="CS199" s="13" t="str">
        <f t="shared" si="120"/>
        <v/>
      </c>
      <c r="CT199" s="13" t="str">
        <f t="shared" si="120"/>
        <v/>
      </c>
      <c r="CU199" s="13">
        <f t="shared" si="120"/>
        <v>-3.9214906362016189</v>
      </c>
      <c r="CV199" s="13">
        <f t="shared" si="120"/>
        <v>-6.0691458339792392</v>
      </c>
      <c r="CW199" s="13">
        <f t="shared" si="120"/>
        <v>-0.19904536997576994</v>
      </c>
      <c r="CX199" s="13" t="str">
        <f t="shared" si="120"/>
        <v/>
      </c>
      <c r="CY199" s="13">
        <f t="shared" si="120"/>
        <v>-6.3057724665971371E-2</v>
      </c>
      <c r="CZ199" s="13">
        <f t="shared" si="120"/>
        <v>-5.1280547001788745</v>
      </c>
      <c r="DA199" s="13">
        <f t="shared" si="120"/>
        <v>-1.1251844158175595</v>
      </c>
      <c r="DB199" s="13"/>
      <c r="DC199" s="13"/>
      <c r="DD199" s="13"/>
      <c r="DE199" s="13"/>
      <c r="DF199" s="13"/>
    </row>
    <row r="200" spans="1:110" x14ac:dyDescent="0.2">
      <c r="A200" s="323" t="str">
        <f t="shared" si="73"/>
        <v>2015 Q3</v>
      </c>
      <c r="B200" s="13">
        <f t="shared" si="116"/>
        <v>-0.34285058268893609</v>
      </c>
      <c r="C200" s="13">
        <f t="shared" si="113"/>
        <v>8.3147892417589908E-2</v>
      </c>
      <c r="D200" s="13">
        <f t="shared" si="113"/>
        <v>-0.9166396699975321</v>
      </c>
      <c r="E200" s="13">
        <f t="shared" si="113"/>
        <v>-0.28896909595776954</v>
      </c>
      <c r="F200" s="13">
        <f t="shared" si="113"/>
        <v>-3.841903586636608E-2</v>
      </c>
      <c r="G200" s="13">
        <f t="shared" si="113"/>
        <v>-2.5758924367769609</v>
      </c>
      <c r="H200" s="13">
        <f t="shared" si="113"/>
        <v>2.5967791313205035</v>
      </c>
      <c r="I200" s="13">
        <f t="shared" si="113"/>
        <v>4.9728776322039758</v>
      </c>
      <c r="J200" s="13">
        <f t="shared" si="113"/>
        <v>-0.32508210325790099</v>
      </c>
      <c r="K200" s="13">
        <f t="shared" si="113"/>
        <v>2.9412501108011302</v>
      </c>
      <c r="L200" s="13">
        <f t="shared" si="113"/>
        <v>0.94314501819656726</v>
      </c>
      <c r="M200" s="13">
        <f t="shared" si="113"/>
        <v>-0.86416373496702725</v>
      </c>
      <c r="N200" s="13">
        <f t="shared" si="113"/>
        <v>4.0836326266237011</v>
      </c>
      <c r="O200" s="13">
        <f t="shared" si="113"/>
        <v>1.149121253880736</v>
      </c>
      <c r="P200" s="13">
        <f t="shared" si="113"/>
        <v>1.2254363372116384</v>
      </c>
      <c r="Q200" s="13">
        <f t="shared" si="113"/>
        <v>0.82654064844913666</v>
      </c>
      <c r="R200" s="13">
        <f t="shared" si="113"/>
        <v>1.3047319165027105E-2</v>
      </c>
      <c r="S200" s="13">
        <f t="shared" si="113"/>
        <v>-0.87502914630509521</v>
      </c>
      <c r="T200" s="13">
        <f t="shared" si="113"/>
        <v>1.3765240259672629</v>
      </c>
      <c r="U200" s="13">
        <f t="shared" si="113"/>
        <v>-3.4390620319870613</v>
      </c>
      <c r="V200" s="13">
        <f t="shared" si="113"/>
        <v>-2.9314448524232484</v>
      </c>
      <c r="W200" s="13">
        <f t="shared" si="113"/>
        <v>-4.0032023292866032</v>
      </c>
      <c r="X200" s="13">
        <f t="shared" si="113"/>
        <v>0</v>
      </c>
      <c r="Y200" s="13">
        <f t="shared" si="113"/>
        <v>-0.70614026589279622</v>
      </c>
      <c r="Z200" s="13">
        <f t="shared" si="113"/>
        <v>-1.415272814557611</v>
      </c>
      <c r="AA200" s="13">
        <f t="shared" si="113"/>
        <v>-10.903876408622748</v>
      </c>
      <c r="AB200" s="13">
        <f t="shared" si="113"/>
        <v>2.7105649919367147</v>
      </c>
      <c r="AC200" s="13">
        <f t="shared" si="113"/>
        <v>1.3898206520039702</v>
      </c>
      <c r="AD200" s="13">
        <f t="shared" si="113"/>
        <v>-0.36263226602109011</v>
      </c>
      <c r="AE200" s="13">
        <f t="shared" si="113"/>
        <v>-0.71304953335538102</v>
      </c>
      <c r="AF200" s="13">
        <f t="shared" si="113"/>
        <v>-1.7970622296822114</v>
      </c>
      <c r="AG200" s="13">
        <f t="shared" si="113"/>
        <v>3.033108268219542</v>
      </c>
      <c r="AH200" s="13">
        <f t="shared" si="113"/>
        <v>-2.4199591794778041</v>
      </c>
      <c r="AI200" s="13">
        <f t="shared" si="113"/>
        <v>-0.68402026271892069</v>
      </c>
      <c r="AJ200" s="13">
        <f t="shared" si="113"/>
        <v>3.2409774529250868</v>
      </c>
      <c r="AL200" s="323" t="str">
        <f t="shared" si="74"/>
        <v>2015 Q3</v>
      </c>
      <c r="AM200" s="13">
        <f t="shared" ref="AM200:BU200" si="121">IF(AM77&gt;0,(AM81/AM77-1)*100,"")</f>
        <v>0.25380641984500407</v>
      </c>
      <c r="AN200" s="13">
        <f t="shared" si="121"/>
        <v>0.4465650099806151</v>
      </c>
      <c r="AO200" s="13">
        <f t="shared" si="121"/>
        <v>-1.2162777665175373</v>
      </c>
      <c r="AP200" s="13" t="str">
        <f t="shared" si="121"/>
        <v/>
      </c>
      <c r="AQ200" s="13">
        <f t="shared" si="121"/>
        <v>0.8836301391871304</v>
      </c>
      <c r="AR200" s="13">
        <f t="shared" si="121"/>
        <v>-0.68673715460833007</v>
      </c>
      <c r="AS200" s="13" t="str">
        <f t="shared" si="121"/>
        <v/>
      </c>
      <c r="AT200" s="13" t="str">
        <f t="shared" si="121"/>
        <v/>
      </c>
      <c r="AU200" s="13" t="str">
        <f t="shared" si="121"/>
        <v/>
      </c>
      <c r="AV200" s="13">
        <f t="shared" si="121"/>
        <v>2.9412501108011302</v>
      </c>
      <c r="AW200" s="13">
        <f t="shared" si="121"/>
        <v>-0.81029670544938703</v>
      </c>
      <c r="AX200" s="13">
        <f t="shared" si="121"/>
        <v>0</v>
      </c>
      <c r="AY200" s="13">
        <f t="shared" si="121"/>
        <v>-5.9174792581651925</v>
      </c>
      <c r="AZ200" s="13" t="str">
        <f t="shared" si="121"/>
        <v/>
      </c>
      <c r="BA200" s="13" t="str">
        <f t="shared" si="121"/>
        <v/>
      </c>
      <c r="BB200" s="13" t="str">
        <f t="shared" si="121"/>
        <v/>
      </c>
      <c r="BC200" s="13">
        <f t="shared" si="121"/>
        <v>1.3765240259672629</v>
      </c>
      <c r="BD200" s="13" t="str">
        <f t="shared" si="121"/>
        <v/>
      </c>
      <c r="BE200" s="13">
        <f t="shared" si="121"/>
        <v>1.3765240259672629</v>
      </c>
      <c r="BF200" s="13">
        <f t="shared" si="121"/>
        <v>-3.6579213565370083</v>
      </c>
      <c r="BG200" s="13" t="str">
        <f t="shared" si="121"/>
        <v/>
      </c>
      <c r="BH200" s="13">
        <f t="shared" si="121"/>
        <v>-4.0032023292866032</v>
      </c>
      <c r="BI200" s="13">
        <f t="shared" si="121"/>
        <v>0</v>
      </c>
      <c r="BJ200" s="13">
        <f t="shared" si="121"/>
        <v>5.5627601304946817</v>
      </c>
      <c r="BK200" s="13">
        <f t="shared" si="121"/>
        <v>0</v>
      </c>
      <c r="BL200" s="13">
        <f t="shared" si="121"/>
        <v>0</v>
      </c>
      <c r="BM200" s="13">
        <f t="shared" si="121"/>
        <v>2.7105649919367147</v>
      </c>
      <c r="BN200" s="13">
        <f t="shared" si="121"/>
        <v>0.91649495981573903</v>
      </c>
      <c r="BO200" s="13">
        <f t="shared" si="121"/>
        <v>7.5653690485643521</v>
      </c>
      <c r="BP200" s="13" t="str">
        <f t="shared" si="121"/>
        <v/>
      </c>
      <c r="BQ200" s="13" t="str">
        <f t="shared" si="121"/>
        <v/>
      </c>
      <c r="BR200" s="13" t="str">
        <f t="shared" si="121"/>
        <v/>
      </c>
      <c r="BS200" s="13" t="str">
        <f t="shared" si="121"/>
        <v/>
      </c>
      <c r="BT200" s="13" t="str">
        <f t="shared" si="121"/>
        <v/>
      </c>
      <c r="BU200" s="13" t="str">
        <f t="shared" si="121"/>
        <v/>
      </c>
      <c r="BW200" s="323" t="str">
        <f t="shared" si="75"/>
        <v>2015 q3</v>
      </c>
      <c r="BX200" s="13">
        <f t="shared" ref="BX200:DA200" si="122">IF(BX77&gt;0,(BX81/BX77-1)*100,"")</f>
        <v>-0.5408977606863985</v>
      </c>
      <c r="BY200" s="13">
        <f t="shared" si="122"/>
        <v>1.6898985765156915E-2</v>
      </c>
      <c r="BZ200" s="13">
        <f t="shared" si="122"/>
        <v>-0.86214961813795288</v>
      </c>
      <c r="CA200" s="13">
        <f t="shared" si="122"/>
        <v>-0.28896909595776954</v>
      </c>
      <c r="CB200" s="13">
        <f t="shared" si="122"/>
        <v>-0.6792466457229307</v>
      </c>
      <c r="CC200" s="13">
        <f t="shared" si="122"/>
        <v>-3.6906902656541618</v>
      </c>
      <c r="CD200" s="13">
        <f t="shared" si="122"/>
        <v>2.5967791313205035</v>
      </c>
      <c r="CE200" s="13">
        <f t="shared" si="122"/>
        <v>4.9728776322039758</v>
      </c>
      <c r="CF200" s="13">
        <f t="shared" si="122"/>
        <v>-0.32508210325790099</v>
      </c>
      <c r="CG200" s="13" t="str">
        <f t="shared" si="122"/>
        <v/>
      </c>
      <c r="CH200" s="13">
        <f t="shared" si="122"/>
        <v>2.0298175184799483</v>
      </c>
      <c r="CI200" s="13">
        <f t="shared" si="122"/>
        <v>-1.8013249397022202</v>
      </c>
      <c r="CJ200" s="13">
        <f t="shared" si="122"/>
        <v>5.7583314225398308</v>
      </c>
      <c r="CK200" s="13">
        <f t="shared" si="122"/>
        <v>1.149121253880736</v>
      </c>
      <c r="CL200" s="13">
        <f t="shared" si="122"/>
        <v>1.2254363372116384</v>
      </c>
      <c r="CM200" s="13">
        <f t="shared" si="122"/>
        <v>0.82654064844913666</v>
      </c>
      <c r="CN200" s="13">
        <f t="shared" si="122"/>
        <v>-0.87502914630509521</v>
      </c>
      <c r="CO200" s="13">
        <f t="shared" si="122"/>
        <v>-0.87502914630509521</v>
      </c>
      <c r="CP200" s="13" t="str">
        <f t="shared" si="122"/>
        <v/>
      </c>
      <c r="CQ200" s="13">
        <f t="shared" si="122"/>
        <v>-2.9314448524232484</v>
      </c>
      <c r="CR200" s="13">
        <f t="shared" si="122"/>
        <v>-2.9314448524232484</v>
      </c>
      <c r="CS200" s="13" t="str">
        <f t="shared" si="122"/>
        <v/>
      </c>
      <c r="CT200" s="13" t="str">
        <f t="shared" si="122"/>
        <v/>
      </c>
      <c r="CU200" s="13">
        <f t="shared" si="122"/>
        <v>-4.7319660665967493</v>
      </c>
      <c r="CV200" s="13">
        <f t="shared" si="122"/>
        <v>-7.0129768952253979</v>
      </c>
      <c r="CW200" s="13">
        <f t="shared" si="122"/>
        <v>-15.322414931908346</v>
      </c>
      <c r="CX200" s="13" t="str">
        <f t="shared" si="122"/>
        <v/>
      </c>
      <c r="CY200" s="13">
        <f t="shared" si="122"/>
        <v>1.58055269905506</v>
      </c>
      <c r="CZ200" s="13">
        <f t="shared" si="122"/>
        <v>-5.0735885933931861</v>
      </c>
      <c r="DA200" s="13">
        <f t="shared" si="122"/>
        <v>-0.71304953335538102</v>
      </c>
      <c r="DB200" s="13"/>
      <c r="DC200" s="13"/>
      <c r="DD200" s="13"/>
      <c r="DE200" s="13"/>
      <c r="DF200" s="13"/>
    </row>
    <row r="201" spans="1:110" x14ac:dyDescent="0.2">
      <c r="A201" s="323" t="str">
        <f t="shared" si="73"/>
        <v>2015 Q4</v>
      </c>
      <c r="B201" s="13">
        <f t="shared" si="116"/>
        <v>-0.66457178772837411</v>
      </c>
      <c r="C201" s="13">
        <f t="shared" si="113"/>
        <v>-0.3020068273622778</v>
      </c>
      <c r="D201" s="13">
        <f t="shared" si="113"/>
        <v>-1.0236374174192653</v>
      </c>
      <c r="E201" s="13">
        <f t="shared" si="113"/>
        <v>-0.18581791186008667</v>
      </c>
      <c r="F201" s="13">
        <f t="shared" si="113"/>
        <v>-0.60350985362397358</v>
      </c>
      <c r="G201" s="13">
        <f t="shared" si="113"/>
        <v>-5.1325916938903537</v>
      </c>
      <c r="H201" s="13">
        <f t="shared" si="113"/>
        <v>0.89673195505242109</v>
      </c>
      <c r="I201" s="13">
        <f t="shared" si="113"/>
        <v>3.1239787923280193</v>
      </c>
      <c r="J201" s="13">
        <f t="shared" si="113"/>
        <v>-3.9263286479562787E-2</v>
      </c>
      <c r="K201" s="13">
        <f t="shared" si="113"/>
        <v>2.5359344640613068</v>
      </c>
      <c r="L201" s="13">
        <f t="shared" si="113"/>
        <v>1.7477759774786605</v>
      </c>
      <c r="M201" s="13">
        <f t="shared" si="113"/>
        <v>-0.56306827834325945</v>
      </c>
      <c r="N201" s="13">
        <f t="shared" si="113"/>
        <v>5.821259040738247</v>
      </c>
      <c r="O201" s="13">
        <f t="shared" si="113"/>
        <v>0.94685777219662981</v>
      </c>
      <c r="P201" s="13">
        <f t="shared" si="113"/>
        <v>0.76806569058809337</v>
      </c>
      <c r="Q201" s="13">
        <f t="shared" si="113"/>
        <v>1.7020993457012912</v>
      </c>
      <c r="R201" s="13">
        <f t="shared" si="113"/>
        <v>2.3003995440485259</v>
      </c>
      <c r="S201" s="13">
        <f t="shared" si="113"/>
        <v>3.2567900559102192</v>
      </c>
      <c r="T201" s="13">
        <f t="shared" si="113"/>
        <v>0.84263054983806374</v>
      </c>
      <c r="U201" s="13">
        <f t="shared" si="113"/>
        <v>-6.5745551010891408</v>
      </c>
      <c r="V201" s="13">
        <f t="shared" si="113"/>
        <v>-2.239579912967582</v>
      </c>
      <c r="W201" s="13">
        <f t="shared" si="113"/>
        <v>-9.2568337396292666</v>
      </c>
      <c r="X201" s="13">
        <f t="shared" si="113"/>
        <v>0</v>
      </c>
      <c r="Y201" s="13">
        <f t="shared" si="113"/>
        <v>-1.8181535942507709</v>
      </c>
      <c r="Z201" s="13">
        <f t="shared" si="113"/>
        <v>0.19872127130780015</v>
      </c>
      <c r="AA201" s="13">
        <f t="shared" si="113"/>
        <v>-11.408939987967138</v>
      </c>
      <c r="AB201" s="13">
        <f t="shared" si="113"/>
        <v>2.7602254625089584</v>
      </c>
      <c r="AC201" s="13">
        <f t="shared" si="113"/>
        <v>0.70279707835321226</v>
      </c>
      <c r="AD201" s="13">
        <f t="shared" si="113"/>
        <v>-1.783999113876078</v>
      </c>
      <c r="AE201" s="13">
        <f t="shared" si="113"/>
        <v>0.33748673457572043</v>
      </c>
      <c r="AF201" s="13">
        <f t="shared" si="113"/>
        <v>0.37530890570387498</v>
      </c>
      <c r="AG201" s="13">
        <f t="shared" si="113"/>
        <v>1.7792723291234935</v>
      </c>
      <c r="AH201" s="13">
        <f t="shared" si="113"/>
        <v>-1.4446372052993595</v>
      </c>
      <c r="AI201" s="13">
        <f t="shared" si="113"/>
        <v>-0.6551335104434286</v>
      </c>
      <c r="AJ201" s="13">
        <f t="shared" si="113"/>
        <v>2.357205958881381</v>
      </c>
      <c r="AL201" s="323" t="str">
        <f t="shared" si="74"/>
        <v>2015 Q4</v>
      </c>
      <c r="AM201" s="13">
        <f t="shared" ref="AM201:BU201" si="123">IF(AM78&gt;0,(AM82/AM78-1)*100,"")</f>
        <v>-0.7089995920412151</v>
      </c>
      <c r="AN201" s="13">
        <f t="shared" si="123"/>
        <v>1.8980858296349989</v>
      </c>
      <c r="AO201" s="13">
        <f t="shared" si="123"/>
        <v>0.33889609216537497</v>
      </c>
      <c r="AP201" s="13" t="str">
        <f t="shared" si="123"/>
        <v/>
      </c>
      <c r="AQ201" s="13">
        <f t="shared" si="123"/>
        <v>2.9799362262326712</v>
      </c>
      <c r="AR201" s="13">
        <f t="shared" si="123"/>
        <v>1.2644621514906307</v>
      </c>
      <c r="AS201" s="13" t="str">
        <f t="shared" si="123"/>
        <v/>
      </c>
      <c r="AT201" s="13" t="str">
        <f t="shared" si="123"/>
        <v/>
      </c>
      <c r="AU201" s="13" t="str">
        <f t="shared" si="123"/>
        <v/>
      </c>
      <c r="AV201" s="13">
        <f t="shared" si="123"/>
        <v>2.5359344640613068</v>
      </c>
      <c r="AW201" s="13">
        <f t="shared" si="123"/>
        <v>-0.57872655326893785</v>
      </c>
      <c r="AX201" s="13">
        <f t="shared" si="123"/>
        <v>0</v>
      </c>
      <c r="AY201" s="13">
        <f t="shared" si="123"/>
        <v>-4.6095579035943857</v>
      </c>
      <c r="AZ201" s="13" t="str">
        <f t="shared" si="123"/>
        <v/>
      </c>
      <c r="BA201" s="13" t="str">
        <f t="shared" si="123"/>
        <v/>
      </c>
      <c r="BB201" s="13" t="str">
        <f t="shared" si="123"/>
        <v/>
      </c>
      <c r="BC201" s="13">
        <f t="shared" si="123"/>
        <v>0.84263054983806374</v>
      </c>
      <c r="BD201" s="13" t="str">
        <f t="shared" si="123"/>
        <v/>
      </c>
      <c r="BE201" s="13">
        <f t="shared" si="123"/>
        <v>0.84263054983806374</v>
      </c>
      <c r="BF201" s="13">
        <f t="shared" si="123"/>
        <v>-8.4544452004605919</v>
      </c>
      <c r="BG201" s="13" t="str">
        <f t="shared" si="123"/>
        <v/>
      </c>
      <c r="BH201" s="13">
        <f t="shared" si="123"/>
        <v>-9.2568337396292666</v>
      </c>
      <c r="BI201" s="13">
        <f t="shared" si="123"/>
        <v>0</v>
      </c>
      <c r="BJ201" s="13">
        <f t="shared" si="123"/>
        <v>5.5325865853201428</v>
      </c>
      <c r="BK201" s="13">
        <f t="shared" si="123"/>
        <v>0.31720812398632336</v>
      </c>
      <c r="BL201" s="13">
        <f t="shared" si="123"/>
        <v>0</v>
      </c>
      <c r="BM201" s="13">
        <f t="shared" si="123"/>
        <v>2.7602254625089584</v>
      </c>
      <c r="BN201" s="13">
        <f t="shared" si="123"/>
        <v>0.91649495981573903</v>
      </c>
      <c r="BO201" s="13">
        <f t="shared" si="123"/>
        <v>7.4544700273415199</v>
      </c>
      <c r="BP201" s="13" t="str">
        <f t="shared" si="123"/>
        <v/>
      </c>
      <c r="BQ201" s="13" t="str">
        <f t="shared" si="123"/>
        <v/>
      </c>
      <c r="BR201" s="13" t="str">
        <f t="shared" si="123"/>
        <v/>
      </c>
      <c r="BS201" s="13" t="str">
        <f t="shared" si="123"/>
        <v/>
      </c>
      <c r="BT201" s="13" t="str">
        <f t="shared" si="123"/>
        <v/>
      </c>
      <c r="BU201" s="13" t="str">
        <f t="shared" si="123"/>
        <v/>
      </c>
      <c r="BW201" s="323" t="str">
        <f t="shared" si="75"/>
        <v>2015 q4</v>
      </c>
      <c r="BX201" s="13">
        <f t="shared" ref="BX201:DA201" si="124">IF(BX78&gt;0,(BX82/BX78-1)*100,"")</f>
        <v>-0.64979778178194669</v>
      </c>
      <c r="BY201" s="13">
        <f t="shared" si="124"/>
        <v>-0.70365486660426413</v>
      </c>
      <c r="BZ201" s="13">
        <f t="shared" si="124"/>
        <v>-1.2721742654575596</v>
      </c>
      <c r="CA201" s="13">
        <f t="shared" si="124"/>
        <v>-0.18581791186008667</v>
      </c>
      <c r="CB201" s="13">
        <f t="shared" si="124"/>
        <v>-3.088320324198135</v>
      </c>
      <c r="CC201" s="13">
        <f t="shared" si="124"/>
        <v>-8.8139561269379723</v>
      </c>
      <c r="CD201" s="13">
        <f t="shared" si="124"/>
        <v>0.89673195505242109</v>
      </c>
      <c r="CE201" s="13">
        <f t="shared" si="124"/>
        <v>3.1239787923280193</v>
      </c>
      <c r="CF201" s="13">
        <f t="shared" si="124"/>
        <v>-3.9263286479562787E-2</v>
      </c>
      <c r="CG201" s="13" t="str">
        <f t="shared" si="124"/>
        <v/>
      </c>
      <c r="CH201" s="13">
        <f t="shared" si="124"/>
        <v>3.185170593075326</v>
      </c>
      <c r="CI201" s="13">
        <f t="shared" si="124"/>
        <v>-1.1813948873493185</v>
      </c>
      <c r="CJ201" s="13">
        <f t="shared" si="124"/>
        <v>7.4139354066279584</v>
      </c>
      <c r="CK201" s="13">
        <f t="shared" si="124"/>
        <v>0.94685777219662981</v>
      </c>
      <c r="CL201" s="13">
        <f t="shared" si="124"/>
        <v>0.76806569058809337</v>
      </c>
      <c r="CM201" s="13">
        <f t="shared" si="124"/>
        <v>1.7020993457012912</v>
      </c>
      <c r="CN201" s="13">
        <f t="shared" si="124"/>
        <v>3.2567900559102192</v>
      </c>
      <c r="CO201" s="13">
        <f t="shared" si="124"/>
        <v>3.2567900559102192</v>
      </c>
      <c r="CP201" s="13" t="str">
        <f t="shared" si="124"/>
        <v/>
      </c>
      <c r="CQ201" s="13">
        <f t="shared" si="124"/>
        <v>-2.239579912967582</v>
      </c>
      <c r="CR201" s="13">
        <f t="shared" si="124"/>
        <v>-2.239579912967582</v>
      </c>
      <c r="CS201" s="13" t="str">
        <f t="shared" si="124"/>
        <v/>
      </c>
      <c r="CT201" s="13" t="str">
        <f t="shared" si="124"/>
        <v/>
      </c>
      <c r="CU201" s="13">
        <f t="shared" si="124"/>
        <v>-6.5832276848486355</v>
      </c>
      <c r="CV201" s="13">
        <f t="shared" si="124"/>
        <v>-0.30370363709470993</v>
      </c>
      <c r="CW201" s="13">
        <f t="shared" si="124"/>
        <v>-15.958262538300595</v>
      </c>
      <c r="CX201" s="13" t="str">
        <f t="shared" si="124"/>
        <v/>
      </c>
      <c r="CY201" s="13">
        <f t="shared" si="124"/>
        <v>0.6166850522060896</v>
      </c>
      <c r="CZ201" s="13">
        <f t="shared" si="124"/>
        <v>-7.3524923110761637</v>
      </c>
      <c r="DA201" s="13">
        <f t="shared" si="124"/>
        <v>0.33748673457572043</v>
      </c>
      <c r="DB201" s="13"/>
      <c r="DC201" s="13"/>
      <c r="DD201" s="13"/>
      <c r="DE201" s="13"/>
      <c r="DF201" s="13"/>
    </row>
    <row r="202" spans="1:110" x14ac:dyDescent="0.2">
      <c r="A202" s="323" t="str">
        <f t="shared" si="73"/>
        <v>2016 Q1</v>
      </c>
      <c r="B202" s="13">
        <f t="shared" si="116"/>
        <v>-0.82015346395646338</v>
      </c>
      <c r="C202" s="13">
        <f t="shared" si="116"/>
        <v>-1.5099089239627994</v>
      </c>
      <c r="D202" s="13">
        <f t="shared" si="116"/>
        <v>-3.3583751009368279</v>
      </c>
      <c r="E202" s="13">
        <f t="shared" si="116"/>
        <v>-2.0588040525980622</v>
      </c>
      <c r="F202" s="13">
        <f t="shared" si="116"/>
        <v>-1.4838226387390074</v>
      </c>
      <c r="G202" s="13">
        <f t="shared" si="116"/>
        <v>0.25756430277539266</v>
      </c>
      <c r="H202" s="13">
        <f t="shared" si="116"/>
        <v>2.5234375931753705</v>
      </c>
      <c r="I202" s="13">
        <f t="shared" si="116"/>
        <v>2.6271065554087203</v>
      </c>
      <c r="J202" s="13">
        <f t="shared" si="116"/>
        <v>-0.82860459709895862</v>
      </c>
      <c r="K202" s="13">
        <f t="shared" si="116"/>
        <v>0.51265638072603981</v>
      </c>
      <c r="L202" s="13">
        <f t="shared" si="116"/>
        <v>3.0323401892417667</v>
      </c>
      <c r="M202" s="13">
        <f t="shared" si="116"/>
        <v>0.30788894191635663</v>
      </c>
      <c r="N202" s="13">
        <f t="shared" si="116"/>
        <v>7.8290658550183911</v>
      </c>
      <c r="O202" s="13">
        <f t="shared" si="116"/>
        <v>0.32060910386066954</v>
      </c>
      <c r="P202" s="13">
        <f t="shared" si="116"/>
        <v>0.77238857302053265</v>
      </c>
      <c r="Q202" s="13">
        <f t="shared" si="116"/>
        <v>-1.5891227569723942</v>
      </c>
      <c r="R202" s="13">
        <f t="shared" ref="R202:AJ202" si="125">IF(R79&gt;0,(R83/R79-1)*100,"")</f>
        <v>2.6581860060567841</v>
      </c>
      <c r="S202" s="13">
        <f t="shared" si="125"/>
        <v>4.1979405899283728</v>
      </c>
      <c r="T202" s="13">
        <f t="shared" si="125"/>
        <v>0.31598645618926557</v>
      </c>
      <c r="U202" s="13">
        <f t="shared" si="125"/>
        <v>-5.6265907218720717</v>
      </c>
      <c r="V202" s="13">
        <f t="shared" si="125"/>
        <v>-1.422974023812329</v>
      </c>
      <c r="W202" s="13">
        <f t="shared" si="125"/>
        <v>-6.7418575766458488</v>
      </c>
      <c r="X202" s="13">
        <f t="shared" si="125"/>
        <v>-14.993332748573041</v>
      </c>
      <c r="Y202" s="13">
        <f t="shared" si="125"/>
        <v>-2.2469644253537258</v>
      </c>
      <c r="Z202" s="13">
        <f t="shared" si="125"/>
        <v>9.8298481158387574E-2</v>
      </c>
      <c r="AA202" s="13">
        <f t="shared" si="125"/>
        <v>-11.899546704530795</v>
      </c>
      <c r="AB202" s="13">
        <f t="shared" si="125"/>
        <v>2.3919870449529368</v>
      </c>
      <c r="AC202" s="13">
        <f t="shared" si="125"/>
        <v>0.29009413817688845</v>
      </c>
      <c r="AD202" s="13">
        <f t="shared" si="125"/>
        <v>-2.2312749478671678</v>
      </c>
      <c r="AE202" s="13">
        <f t="shared" si="125"/>
        <v>1.1641905407352438</v>
      </c>
      <c r="AF202" s="13">
        <f t="shared" si="125"/>
        <v>1.4992922248019402</v>
      </c>
      <c r="AG202" s="13">
        <f t="shared" si="125"/>
        <v>1.0763645356190565</v>
      </c>
      <c r="AH202" s="13">
        <f t="shared" si="125"/>
        <v>-2.0979147223114891</v>
      </c>
      <c r="AI202" s="13">
        <f t="shared" si="125"/>
        <v>0.1049488291359868</v>
      </c>
      <c r="AJ202" s="13">
        <f t="shared" si="125"/>
        <v>2.6328688728064487</v>
      </c>
      <c r="AL202" s="323" t="str">
        <f t="shared" si="74"/>
        <v>2016 Q1</v>
      </c>
      <c r="AM202" s="13">
        <f t="shared" ref="AM202:BU202" si="126">IF(AM79&gt;0,(AM83/AM79-1)*100,"")</f>
        <v>-0.21995197709411274</v>
      </c>
      <c r="AN202" s="13">
        <f t="shared" si="126"/>
        <v>2.0750547231103589</v>
      </c>
      <c r="AO202" s="13">
        <f t="shared" si="126"/>
        <v>0.5294022319162206</v>
      </c>
      <c r="AP202" s="13" t="str">
        <f t="shared" si="126"/>
        <v/>
      </c>
      <c r="AQ202" s="13">
        <f t="shared" si="126"/>
        <v>3.4826822379186773</v>
      </c>
      <c r="AR202" s="13">
        <f t="shared" si="126"/>
        <v>4.6179728602349757</v>
      </c>
      <c r="AS202" s="13" t="str">
        <f t="shared" si="126"/>
        <v/>
      </c>
      <c r="AT202" s="13" t="str">
        <f t="shared" si="126"/>
        <v/>
      </c>
      <c r="AU202" s="13" t="str">
        <f t="shared" si="126"/>
        <v/>
      </c>
      <c r="AV202" s="13">
        <f t="shared" si="126"/>
        <v>0.51265638072603981</v>
      </c>
      <c r="AW202" s="13">
        <f t="shared" si="126"/>
        <v>0.78229249860970462</v>
      </c>
      <c r="AX202" s="13">
        <f t="shared" si="126"/>
        <v>0</v>
      </c>
      <c r="AY202" s="13">
        <f t="shared" si="126"/>
        <v>6.3260465788238074</v>
      </c>
      <c r="AZ202" s="13" t="str">
        <f t="shared" si="126"/>
        <v/>
      </c>
      <c r="BA202" s="13" t="str">
        <f t="shared" si="126"/>
        <v/>
      </c>
      <c r="BB202" s="13" t="str">
        <f t="shared" si="126"/>
        <v/>
      </c>
      <c r="BC202" s="13">
        <f t="shared" si="126"/>
        <v>0.31598645618926557</v>
      </c>
      <c r="BD202" s="13" t="str">
        <f t="shared" si="126"/>
        <v/>
      </c>
      <c r="BE202" s="13">
        <f t="shared" si="126"/>
        <v>0.31598645618926557</v>
      </c>
      <c r="BF202" s="13">
        <f t="shared" si="126"/>
        <v>-7.499662359179748</v>
      </c>
      <c r="BG202" s="13" t="str">
        <f t="shared" si="126"/>
        <v/>
      </c>
      <c r="BH202" s="13">
        <f t="shared" si="126"/>
        <v>-6.7418575766458488</v>
      </c>
      <c r="BI202" s="13">
        <f t="shared" si="126"/>
        <v>-14.993332748573041</v>
      </c>
      <c r="BJ202" s="13">
        <f t="shared" si="126"/>
        <v>4.6421840246607005</v>
      </c>
      <c r="BK202" s="13">
        <f t="shared" si="126"/>
        <v>0.31720812398632336</v>
      </c>
      <c r="BL202" s="13">
        <f t="shared" si="126"/>
        <v>0</v>
      </c>
      <c r="BM202" s="13">
        <f t="shared" si="126"/>
        <v>2.3919870449529368</v>
      </c>
      <c r="BN202" s="13">
        <f t="shared" si="126"/>
        <v>-0.39800509910958848</v>
      </c>
      <c r="BO202" s="13">
        <f t="shared" si="126"/>
        <v>6.3850005354034955</v>
      </c>
      <c r="BP202" s="13" t="str">
        <f t="shared" si="126"/>
        <v/>
      </c>
      <c r="BQ202" s="13" t="str">
        <f t="shared" si="126"/>
        <v/>
      </c>
      <c r="BR202" s="13" t="str">
        <f t="shared" si="126"/>
        <v/>
      </c>
      <c r="BS202" s="13" t="str">
        <f t="shared" si="126"/>
        <v/>
      </c>
      <c r="BT202" s="13" t="str">
        <f t="shared" si="126"/>
        <v/>
      </c>
      <c r="BU202" s="13" t="str">
        <f t="shared" si="126"/>
        <v/>
      </c>
      <c r="BW202" s="323" t="str">
        <f t="shared" si="75"/>
        <v>2016 q1</v>
      </c>
      <c r="BX202" s="13">
        <f t="shared" ref="BX202:DA202" si="127">IF(BX79&gt;0,(BX83/BX79-1)*100,"")</f>
        <v>-1.0185639447547246</v>
      </c>
      <c r="BY202" s="13">
        <f t="shared" si="127"/>
        <v>-2.1683514789552105</v>
      </c>
      <c r="BZ202" s="13">
        <f t="shared" si="127"/>
        <v>-4.076851046983565</v>
      </c>
      <c r="CA202" s="13">
        <f t="shared" si="127"/>
        <v>-2.0588040525980622</v>
      </c>
      <c r="CB202" s="13">
        <f t="shared" si="127"/>
        <v>-4.9772290915249044</v>
      </c>
      <c r="CC202" s="13">
        <f t="shared" si="127"/>
        <v>-2.2980896843540544</v>
      </c>
      <c r="CD202" s="13">
        <f t="shared" si="127"/>
        <v>2.5234375931753705</v>
      </c>
      <c r="CE202" s="13">
        <f t="shared" si="127"/>
        <v>2.6271065554087203</v>
      </c>
      <c r="CF202" s="13">
        <f t="shared" si="127"/>
        <v>-0.82860459709895862</v>
      </c>
      <c r="CG202" s="13" t="str">
        <f t="shared" si="127"/>
        <v/>
      </c>
      <c r="CH202" s="13">
        <f t="shared" si="127"/>
        <v>4.4123917886953468</v>
      </c>
      <c r="CI202" s="13">
        <f t="shared" si="127"/>
        <v>0.64463609820069045</v>
      </c>
      <c r="CJ202" s="13">
        <f t="shared" si="127"/>
        <v>8.0532256564479496</v>
      </c>
      <c r="CK202" s="13">
        <f t="shared" si="127"/>
        <v>0.32060910386066954</v>
      </c>
      <c r="CL202" s="13">
        <f t="shared" si="127"/>
        <v>0.77238857302053265</v>
      </c>
      <c r="CM202" s="13">
        <f t="shared" si="127"/>
        <v>-1.5891227569723942</v>
      </c>
      <c r="CN202" s="13">
        <f t="shared" si="127"/>
        <v>4.1979405899283728</v>
      </c>
      <c r="CO202" s="13">
        <f t="shared" si="127"/>
        <v>4.1979405899283728</v>
      </c>
      <c r="CP202" s="13" t="str">
        <f t="shared" si="127"/>
        <v/>
      </c>
      <c r="CQ202" s="13">
        <f t="shared" si="127"/>
        <v>-1.422974023812329</v>
      </c>
      <c r="CR202" s="13">
        <f t="shared" si="127"/>
        <v>-1.422974023812329</v>
      </c>
      <c r="CS202" s="13" t="str">
        <f t="shared" si="127"/>
        <v/>
      </c>
      <c r="CT202" s="13" t="str">
        <f t="shared" si="127"/>
        <v/>
      </c>
      <c r="CU202" s="13">
        <f t="shared" si="127"/>
        <v>-6.9751105878519848</v>
      </c>
      <c r="CV202" s="13">
        <f t="shared" si="127"/>
        <v>-0.83430730655519314</v>
      </c>
      <c r="CW202" s="13">
        <f t="shared" si="127"/>
        <v>-16.647773029227032</v>
      </c>
      <c r="CX202" s="13" t="str">
        <f t="shared" si="127"/>
        <v/>
      </c>
      <c r="CY202" s="13">
        <f t="shared" si="127"/>
        <v>0.57120830437074055</v>
      </c>
      <c r="CZ202" s="13">
        <f t="shared" si="127"/>
        <v>-7.8332170901744043</v>
      </c>
      <c r="DA202" s="13">
        <f t="shared" si="127"/>
        <v>1.1641905407352438</v>
      </c>
      <c r="DB202" s="13"/>
      <c r="DC202" s="13"/>
      <c r="DD202" s="13"/>
      <c r="DE202" s="13"/>
      <c r="DF202" s="13"/>
    </row>
    <row r="203" spans="1:110" x14ac:dyDescent="0.2">
      <c r="A203" s="323" t="str">
        <f t="shared" ref="A203:A209" si="128">A84</f>
        <v>2016 Q2</v>
      </c>
      <c r="B203" s="13">
        <f t="shared" si="116"/>
        <v>-1.4768207865668348</v>
      </c>
      <c r="C203" s="13">
        <f t="shared" si="116"/>
        <v>-2.05626405204693</v>
      </c>
      <c r="D203" s="13">
        <f t="shared" si="116"/>
        <v>-3.741903065377461</v>
      </c>
      <c r="E203" s="13">
        <f t="shared" si="116"/>
        <v>-3.1516372379178148</v>
      </c>
      <c r="F203" s="13">
        <f t="shared" si="116"/>
        <v>2.2015133108221896E-2</v>
      </c>
      <c r="G203" s="13">
        <f t="shared" si="116"/>
        <v>1.8964746980056235</v>
      </c>
      <c r="H203" s="13">
        <f t="shared" si="116"/>
        <v>-0.14919745892860714</v>
      </c>
      <c r="I203" s="13">
        <f t="shared" si="116"/>
        <v>9.6547511987177259E-3</v>
      </c>
      <c r="J203" s="13">
        <f t="shared" si="116"/>
        <v>-1.8901338615881835</v>
      </c>
      <c r="K203" s="13">
        <f t="shared" si="116"/>
        <v>-5.0600154828017718E-2</v>
      </c>
      <c r="L203" s="13">
        <f t="shared" si="116"/>
        <v>1.5559309090079632</v>
      </c>
      <c r="M203" s="13">
        <f t="shared" si="116"/>
        <v>0.5807561528887506</v>
      </c>
      <c r="N203" s="13">
        <f t="shared" si="116"/>
        <v>3.17804526262917</v>
      </c>
      <c r="O203" s="13">
        <f t="shared" si="116"/>
        <v>0.4830604447021436</v>
      </c>
      <c r="P203" s="13">
        <f t="shared" si="116"/>
        <v>0.26290706412852582</v>
      </c>
      <c r="Q203" s="13">
        <f t="shared" si="116"/>
        <v>1.4187164676712882</v>
      </c>
      <c r="R203" s="13">
        <f t="shared" ref="R203:AJ203" si="129">IF(R80&gt;0,(R84/R80-1)*100,"")</f>
        <v>2.6905758564805815</v>
      </c>
      <c r="S203" s="13">
        <f t="shared" si="129"/>
        <v>2.6873084156076255</v>
      </c>
      <c r="T203" s="13">
        <f t="shared" si="129"/>
        <v>2.6956858168501352</v>
      </c>
      <c r="U203" s="13">
        <f t="shared" si="129"/>
        <v>-6.5166246013590889</v>
      </c>
      <c r="V203" s="13">
        <f t="shared" si="129"/>
        <v>-5.0710291795048157</v>
      </c>
      <c r="W203" s="13">
        <f t="shared" si="129"/>
        <v>-7.8720173564663547</v>
      </c>
      <c r="X203" s="13">
        <f t="shared" si="129"/>
        <v>0</v>
      </c>
      <c r="Y203" s="13">
        <f t="shared" si="129"/>
        <v>-3.6368779264079221</v>
      </c>
      <c r="Z203" s="13">
        <f t="shared" si="129"/>
        <v>0.4647327575990623</v>
      </c>
      <c r="AA203" s="13">
        <f t="shared" si="129"/>
        <v>-11.716960219870987</v>
      </c>
      <c r="AB203" s="13">
        <f t="shared" si="129"/>
        <v>2.0270573020713112</v>
      </c>
      <c r="AC203" s="13">
        <f t="shared" si="129"/>
        <v>0.53171267665768074</v>
      </c>
      <c r="AD203" s="13">
        <f t="shared" si="129"/>
        <v>-4.2194237196069189</v>
      </c>
      <c r="AE203" s="13">
        <f t="shared" si="129"/>
        <v>1.354536508166948</v>
      </c>
      <c r="AF203" s="13">
        <f t="shared" si="129"/>
        <v>2.5193697770410139</v>
      </c>
      <c r="AG203" s="13">
        <f t="shared" si="129"/>
        <v>0.18475138810407632</v>
      </c>
      <c r="AH203" s="13">
        <f t="shared" si="129"/>
        <v>-2.0726806461985992</v>
      </c>
      <c r="AI203" s="13">
        <f t="shared" si="129"/>
        <v>0.52819945569504423</v>
      </c>
      <c r="AJ203" s="13">
        <f t="shared" si="129"/>
        <v>-0.40034271506618202</v>
      </c>
      <c r="AL203" s="323" t="str">
        <f t="shared" ref="AL203:AL209" si="130">AL84</f>
        <v>2016 Q2</v>
      </c>
      <c r="AM203" s="13">
        <f t="shared" ref="AM203:BU203" si="131">IF(AM80&gt;0,(AM84/AM80-1)*100,"")</f>
        <v>0.47169637837016776</v>
      </c>
      <c r="AN203" s="13">
        <f t="shared" si="131"/>
        <v>3.9031408814682589</v>
      </c>
      <c r="AO203" s="13">
        <f t="shared" si="131"/>
        <v>2.3013325702025522</v>
      </c>
      <c r="AP203" s="13" t="str">
        <f t="shared" si="131"/>
        <v/>
      </c>
      <c r="AQ203" s="13">
        <f t="shared" si="131"/>
        <v>6.7626812133111391</v>
      </c>
      <c r="AR203" s="13">
        <f t="shared" si="131"/>
        <v>4.7975353668123777</v>
      </c>
      <c r="AS203" s="13" t="str">
        <f t="shared" si="131"/>
        <v/>
      </c>
      <c r="AT203" s="13" t="str">
        <f t="shared" si="131"/>
        <v/>
      </c>
      <c r="AU203" s="13" t="str">
        <f t="shared" si="131"/>
        <v/>
      </c>
      <c r="AV203" s="13">
        <f t="shared" si="131"/>
        <v>-5.0600154828017718E-2</v>
      </c>
      <c r="AW203" s="13">
        <f t="shared" si="131"/>
        <v>0.70545547859792723</v>
      </c>
      <c r="AX203" s="13">
        <f t="shared" si="131"/>
        <v>0</v>
      </c>
      <c r="AY203" s="13">
        <f t="shared" si="131"/>
        <v>4.9111288118813601</v>
      </c>
      <c r="AZ203" s="13" t="str">
        <f t="shared" si="131"/>
        <v/>
      </c>
      <c r="BA203" s="13" t="str">
        <f t="shared" si="131"/>
        <v/>
      </c>
      <c r="BB203" s="13" t="str">
        <f t="shared" si="131"/>
        <v/>
      </c>
      <c r="BC203" s="13">
        <f t="shared" si="131"/>
        <v>2.6956858168501352</v>
      </c>
      <c r="BD203" s="13" t="str">
        <f t="shared" si="131"/>
        <v/>
      </c>
      <c r="BE203" s="13">
        <f t="shared" si="131"/>
        <v>2.6956858168501352</v>
      </c>
      <c r="BF203" s="13">
        <f t="shared" si="131"/>
        <v>-7.1552643228922186</v>
      </c>
      <c r="BG203" s="13" t="str">
        <f t="shared" si="131"/>
        <v/>
      </c>
      <c r="BH203" s="13">
        <f t="shared" si="131"/>
        <v>-7.8720173564663547</v>
      </c>
      <c r="BI203" s="13">
        <f t="shared" si="131"/>
        <v>0</v>
      </c>
      <c r="BJ203" s="13">
        <f t="shared" si="131"/>
        <v>4.9135703153421195</v>
      </c>
      <c r="BK203" s="13">
        <f t="shared" si="131"/>
        <v>0.76963594789645207</v>
      </c>
      <c r="BL203" s="13">
        <f t="shared" si="131"/>
        <v>0</v>
      </c>
      <c r="BM203" s="13">
        <f t="shared" si="131"/>
        <v>2.0270573020713112</v>
      </c>
      <c r="BN203" s="13">
        <f t="shared" si="131"/>
        <v>0</v>
      </c>
      <c r="BO203" s="13">
        <f t="shared" si="131"/>
        <v>6.6841276898617075</v>
      </c>
      <c r="BP203" s="13" t="str">
        <f t="shared" si="131"/>
        <v/>
      </c>
      <c r="BQ203" s="13" t="str">
        <f t="shared" si="131"/>
        <v/>
      </c>
      <c r="BR203" s="13" t="str">
        <f t="shared" si="131"/>
        <v/>
      </c>
      <c r="BS203" s="13" t="str">
        <f t="shared" si="131"/>
        <v/>
      </c>
      <c r="BT203" s="13" t="str">
        <f t="shared" si="131"/>
        <v/>
      </c>
      <c r="BU203" s="13" t="str">
        <f t="shared" si="131"/>
        <v/>
      </c>
      <c r="BW203" s="323" t="str">
        <f t="shared" ref="BW203:BW209" si="132">BW84</f>
        <v>2016 q2</v>
      </c>
      <c r="BX203" s="13">
        <f t="shared" ref="BX203:DA203" si="133">IF(BX80&gt;0,(BX84/BX80-1)*100,"")</f>
        <v>-2.1214997387737689</v>
      </c>
      <c r="BY203" s="13">
        <f t="shared" si="133"/>
        <v>-3.1343411717436043</v>
      </c>
      <c r="BZ203" s="13">
        <f t="shared" si="133"/>
        <v>-4.8021533330492421</v>
      </c>
      <c r="CA203" s="13">
        <f t="shared" si="133"/>
        <v>-3.1516372379178148</v>
      </c>
      <c r="CB203" s="13">
        <f t="shared" si="133"/>
        <v>-4.7399509040886079</v>
      </c>
      <c r="CC203" s="13">
        <f t="shared" si="133"/>
        <v>0.10947847893298945</v>
      </c>
      <c r="CD203" s="13">
        <f t="shared" si="133"/>
        <v>-0.14919745892860714</v>
      </c>
      <c r="CE203" s="13">
        <f t="shared" si="133"/>
        <v>9.6547511986955215E-3</v>
      </c>
      <c r="CF203" s="13">
        <f t="shared" si="133"/>
        <v>-1.8901338615881835</v>
      </c>
      <c r="CG203" s="13" t="str">
        <f t="shared" si="133"/>
        <v/>
      </c>
      <c r="CH203" s="13">
        <f t="shared" si="133"/>
        <v>2.0787758522829991</v>
      </c>
      <c r="CI203" s="13">
        <f t="shared" si="133"/>
        <v>1.2150430914357191</v>
      </c>
      <c r="CJ203" s="13">
        <f t="shared" si="133"/>
        <v>2.8825750531835448</v>
      </c>
      <c r="CK203" s="13">
        <f t="shared" si="133"/>
        <v>0.4830604447021436</v>
      </c>
      <c r="CL203" s="13">
        <f t="shared" si="133"/>
        <v>0.26290706412852582</v>
      </c>
      <c r="CM203" s="13">
        <f t="shared" si="133"/>
        <v>1.4187164676712882</v>
      </c>
      <c r="CN203" s="13">
        <f t="shared" si="133"/>
        <v>2.6873084156076255</v>
      </c>
      <c r="CO203" s="13">
        <f t="shared" si="133"/>
        <v>2.6873084156076255</v>
      </c>
      <c r="CP203" s="13" t="str">
        <f t="shared" si="133"/>
        <v/>
      </c>
      <c r="CQ203" s="13">
        <f t="shared" si="133"/>
        <v>-5.0710291795048157</v>
      </c>
      <c r="CR203" s="13">
        <f t="shared" si="133"/>
        <v>-5.0710291795048157</v>
      </c>
      <c r="CS203" s="13" t="str">
        <f t="shared" si="133"/>
        <v/>
      </c>
      <c r="CT203" s="13" t="str">
        <f t="shared" si="133"/>
        <v/>
      </c>
      <c r="CU203" s="13">
        <f t="shared" si="133"/>
        <v>-9.5768060093040948</v>
      </c>
      <c r="CV203" s="13">
        <f t="shared" si="133"/>
        <v>-0.83445426262269695</v>
      </c>
      <c r="CW203" s="13">
        <f t="shared" si="133"/>
        <v>-16.392329823675023</v>
      </c>
      <c r="CX203" s="13" t="str">
        <f t="shared" si="133"/>
        <v/>
      </c>
      <c r="CY203" s="13">
        <f t="shared" si="133"/>
        <v>0.74807254401485501</v>
      </c>
      <c r="CZ203" s="13">
        <f t="shared" si="133"/>
        <v>-11.433282432464098</v>
      </c>
      <c r="DA203" s="13">
        <f t="shared" si="133"/>
        <v>1.354536508166948</v>
      </c>
      <c r="DB203" s="13"/>
      <c r="DC203" s="13"/>
      <c r="DD203" s="13"/>
      <c r="DE203" s="13"/>
      <c r="DF203" s="13"/>
    </row>
    <row r="204" spans="1:110" x14ac:dyDescent="0.2">
      <c r="A204" s="323" t="str">
        <f t="shared" si="128"/>
        <v>2016 Q3</v>
      </c>
      <c r="B204" s="13">
        <f t="shared" si="116"/>
        <v>-0.70263709510297589</v>
      </c>
      <c r="C204" s="13">
        <f t="shared" si="116"/>
        <v>-0.82238704134321994</v>
      </c>
      <c r="D204" s="13">
        <f t="shared" si="116"/>
        <v>-0.86072262062212301</v>
      </c>
      <c r="E204" s="13">
        <f t="shared" si="116"/>
        <v>-1.8234199454776001</v>
      </c>
      <c r="F204" s="13">
        <f t="shared" si="116"/>
        <v>2.209648836404976</v>
      </c>
      <c r="G204" s="13">
        <f t="shared" si="116"/>
        <v>-1.2235952488394264</v>
      </c>
      <c r="H204" s="13">
        <f t="shared" si="116"/>
        <v>-1.3060351416187665</v>
      </c>
      <c r="I204" s="13">
        <f t="shared" si="116"/>
        <v>-2.3866534645338944</v>
      </c>
      <c r="J204" s="13">
        <f t="shared" si="116"/>
        <v>-1.6111373484610336</v>
      </c>
      <c r="K204" s="13">
        <f t="shared" si="116"/>
        <v>-5.0600154828017718E-2</v>
      </c>
      <c r="L204" s="13">
        <f t="shared" si="116"/>
        <v>3.4530285216373136</v>
      </c>
      <c r="M204" s="13">
        <f t="shared" si="116"/>
        <v>1.2856463294404818</v>
      </c>
      <c r="N204" s="13">
        <f t="shared" si="116"/>
        <v>7.0401696733637609</v>
      </c>
      <c r="O204" s="13">
        <f t="shared" si="116"/>
        <v>0.3433644307729411</v>
      </c>
      <c r="P204" s="13">
        <f t="shared" si="116"/>
        <v>0.53323225795920415</v>
      </c>
      <c r="Q204" s="13">
        <f t="shared" si="116"/>
        <v>-0.46237393061043797</v>
      </c>
      <c r="R204" s="13">
        <f t="shared" ref="R204:AJ204" si="134">IF(R81&gt;0,(R85/R81-1)*100,"")</f>
        <v>2.0340006676959455</v>
      </c>
      <c r="S204" s="13">
        <f t="shared" si="134"/>
        <v>3.7367836372611318</v>
      </c>
      <c r="T204" s="13">
        <f t="shared" si="134"/>
        <v>-0.52224351028656857</v>
      </c>
      <c r="U204" s="13">
        <f t="shared" si="134"/>
        <v>-5.4921297522348862</v>
      </c>
      <c r="V204" s="13">
        <f t="shared" si="134"/>
        <v>-5.0746436434608633</v>
      </c>
      <c r="W204" s="13">
        <f t="shared" si="134"/>
        <v>-6.2313544632576434</v>
      </c>
      <c r="X204" s="13">
        <f t="shared" si="134"/>
        <v>0</v>
      </c>
      <c r="Y204" s="13">
        <f t="shared" si="134"/>
        <v>-3.5890079217530402</v>
      </c>
      <c r="Z204" s="13">
        <f t="shared" si="134"/>
        <v>-1.1878124350916175</v>
      </c>
      <c r="AA204" s="13">
        <f t="shared" si="134"/>
        <v>0.15249561844492554</v>
      </c>
      <c r="AB204" s="13">
        <f t="shared" si="134"/>
        <v>-0.98768106553384083</v>
      </c>
      <c r="AC204" s="13">
        <f t="shared" si="134"/>
        <v>-1.3910786335830316</v>
      </c>
      <c r="AD204" s="13">
        <f t="shared" si="134"/>
        <v>-4.5584412123009344</v>
      </c>
      <c r="AE204" s="13">
        <f t="shared" si="134"/>
        <v>1.0757623800719873</v>
      </c>
      <c r="AF204" s="13">
        <f t="shared" si="134"/>
        <v>1.793972971403246</v>
      </c>
      <c r="AG204" s="13">
        <f t="shared" si="134"/>
        <v>-1.2406638782148427</v>
      </c>
      <c r="AH204" s="13">
        <f t="shared" si="134"/>
        <v>-2.0102110263554351</v>
      </c>
      <c r="AI204" s="13">
        <f t="shared" si="134"/>
        <v>0.87642570564268052</v>
      </c>
      <c r="AJ204" s="13">
        <f t="shared" si="134"/>
        <v>-0.35090893038207671</v>
      </c>
      <c r="AL204" s="323" t="str">
        <f t="shared" si="130"/>
        <v>2016 Q3</v>
      </c>
      <c r="AM204" s="13">
        <f t="shared" ref="AM204:BU204" si="135">IF(AM81&gt;0,(AM85/AM81-1)*100,"")</f>
        <v>1.0009921215271111</v>
      </c>
      <c r="AN204" s="13">
        <f t="shared" si="135"/>
        <v>3.5036443821428342</v>
      </c>
      <c r="AO204" s="13">
        <f t="shared" si="135"/>
        <v>2.439572248501487</v>
      </c>
      <c r="AP204" s="13" t="str">
        <f t="shared" si="135"/>
        <v/>
      </c>
      <c r="AQ204" s="13">
        <f t="shared" si="135"/>
        <v>6.4952995364957022</v>
      </c>
      <c r="AR204" s="13">
        <f t="shared" si="135"/>
        <v>0.97583532283571639</v>
      </c>
      <c r="AS204" s="13" t="str">
        <f t="shared" si="135"/>
        <v/>
      </c>
      <c r="AT204" s="13" t="str">
        <f t="shared" si="135"/>
        <v/>
      </c>
      <c r="AU204" s="13" t="str">
        <f t="shared" si="135"/>
        <v/>
      </c>
      <c r="AV204" s="13">
        <f t="shared" si="135"/>
        <v>-5.0600154828017718E-2</v>
      </c>
      <c r="AW204" s="13">
        <f t="shared" si="135"/>
        <v>4.0303787822145498</v>
      </c>
      <c r="AX204" s="13">
        <f t="shared" si="135"/>
        <v>0</v>
      </c>
      <c r="AY204" s="13">
        <f t="shared" si="135"/>
        <v>31.031029293954472</v>
      </c>
      <c r="AZ204" s="13" t="str">
        <f t="shared" si="135"/>
        <v/>
      </c>
      <c r="BA204" s="13" t="str">
        <f t="shared" si="135"/>
        <v/>
      </c>
      <c r="BB204" s="13" t="str">
        <f t="shared" si="135"/>
        <v/>
      </c>
      <c r="BC204" s="13">
        <f t="shared" si="135"/>
        <v>-0.52224351028656857</v>
      </c>
      <c r="BD204" s="13" t="str">
        <f t="shared" si="135"/>
        <v/>
      </c>
      <c r="BE204" s="13">
        <f t="shared" si="135"/>
        <v>-0.52224351028656857</v>
      </c>
      <c r="BF204" s="13">
        <f t="shared" si="135"/>
        <v>-5.6734863355951575</v>
      </c>
      <c r="BG204" s="13" t="str">
        <f t="shared" si="135"/>
        <v/>
      </c>
      <c r="BH204" s="13">
        <f t="shared" si="135"/>
        <v>-6.2313544632576434</v>
      </c>
      <c r="BI204" s="13">
        <f t="shared" si="135"/>
        <v>0</v>
      </c>
      <c r="BJ204" s="13">
        <f t="shared" si="135"/>
        <v>3.8065806684440373</v>
      </c>
      <c r="BK204" s="13">
        <f t="shared" si="135"/>
        <v>-1.2300022109035247</v>
      </c>
      <c r="BL204" s="13">
        <f t="shared" si="135"/>
        <v>0</v>
      </c>
      <c r="BM204" s="13">
        <f t="shared" si="135"/>
        <v>-0.98768106553382973</v>
      </c>
      <c r="BN204" s="13">
        <f t="shared" si="135"/>
        <v>0</v>
      </c>
      <c r="BO204" s="13">
        <f t="shared" si="135"/>
        <v>5.6362138738469181</v>
      </c>
      <c r="BP204" s="13" t="str">
        <f t="shared" si="135"/>
        <v/>
      </c>
      <c r="BQ204" s="13" t="str">
        <f t="shared" si="135"/>
        <v/>
      </c>
      <c r="BR204" s="13" t="str">
        <f t="shared" si="135"/>
        <v/>
      </c>
      <c r="BS204" s="13" t="str">
        <f t="shared" si="135"/>
        <v/>
      </c>
      <c r="BT204" s="13" t="str">
        <f t="shared" si="135"/>
        <v/>
      </c>
      <c r="BU204" s="13" t="str">
        <f t="shared" si="135"/>
        <v/>
      </c>
      <c r="BW204" s="323" t="str">
        <f t="shared" si="132"/>
        <v>2016 q3</v>
      </c>
      <c r="BX204" s="13">
        <f t="shared" ref="BX204:DA204" si="136">IF(BX81&gt;0,(BX85/BX81-1)*100,"")</f>
        <v>-1.2726377202309069</v>
      </c>
      <c r="BY204" s="13">
        <f t="shared" si="136"/>
        <v>-1.614386181414007</v>
      </c>
      <c r="BZ204" s="13">
        <f t="shared" si="136"/>
        <v>-1.4587469114945129</v>
      </c>
      <c r="CA204" s="13">
        <f t="shared" si="136"/>
        <v>-1.8234199454776001</v>
      </c>
      <c r="CB204" s="13">
        <f t="shared" si="136"/>
        <v>-0.81576367589856202</v>
      </c>
      <c r="CC204" s="13">
        <f t="shared" si="136"/>
        <v>-2.5619698767468835</v>
      </c>
      <c r="CD204" s="13">
        <f t="shared" si="136"/>
        <v>-1.3060351416187665</v>
      </c>
      <c r="CE204" s="13">
        <f t="shared" si="136"/>
        <v>-2.3866534645339055</v>
      </c>
      <c r="CF204" s="13">
        <f t="shared" si="136"/>
        <v>-1.6111373484610336</v>
      </c>
      <c r="CG204" s="13" t="str">
        <f t="shared" si="136"/>
        <v/>
      </c>
      <c r="CH204" s="13">
        <f t="shared" si="136"/>
        <v>3.1051831831550691</v>
      </c>
      <c r="CI204" s="13">
        <f t="shared" si="136"/>
        <v>2.7054691463194169</v>
      </c>
      <c r="CJ204" s="13">
        <f t="shared" si="136"/>
        <v>3.4663833177004166</v>
      </c>
      <c r="CK204" s="13">
        <f t="shared" si="136"/>
        <v>0.3433644307729411</v>
      </c>
      <c r="CL204" s="13">
        <f t="shared" si="136"/>
        <v>0.53323225795920415</v>
      </c>
      <c r="CM204" s="13">
        <f t="shared" si="136"/>
        <v>-0.46237393061043797</v>
      </c>
      <c r="CN204" s="13">
        <f t="shared" si="136"/>
        <v>3.7367836372611318</v>
      </c>
      <c r="CO204" s="13">
        <f t="shared" si="136"/>
        <v>3.7367836372611318</v>
      </c>
      <c r="CP204" s="13" t="str">
        <f t="shared" si="136"/>
        <v/>
      </c>
      <c r="CQ204" s="13">
        <f t="shared" si="136"/>
        <v>-5.0746436434608633</v>
      </c>
      <c r="CR204" s="13">
        <f t="shared" si="136"/>
        <v>-5.0746436434608633</v>
      </c>
      <c r="CS204" s="13" t="str">
        <f t="shared" si="136"/>
        <v/>
      </c>
      <c r="CT204" s="13" t="str">
        <f t="shared" si="136"/>
        <v/>
      </c>
      <c r="CU204" s="13">
        <f t="shared" si="136"/>
        <v>-8.8516021785729251</v>
      </c>
      <c r="CV204" s="13">
        <f t="shared" si="136"/>
        <v>-1.0083578146264038</v>
      </c>
      <c r="CW204" s="13">
        <f t="shared" si="136"/>
        <v>0.22547272282484876</v>
      </c>
      <c r="CX204" s="13" t="str">
        <f t="shared" si="136"/>
        <v/>
      </c>
      <c r="CY204" s="13">
        <f t="shared" si="136"/>
        <v>-1.9479653491204063</v>
      </c>
      <c r="CZ204" s="13">
        <f t="shared" si="136"/>
        <v>-11.422852710146147</v>
      </c>
      <c r="DA204" s="13">
        <f t="shared" si="136"/>
        <v>1.0757623800719873</v>
      </c>
      <c r="DB204" s="13"/>
      <c r="DC204" s="13"/>
      <c r="DD204" s="13"/>
      <c r="DE204" s="13"/>
      <c r="DF204" s="13"/>
    </row>
    <row r="205" spans="1:110" x14ac:dyDescent="0.2">
      <c r="A205" s="323" t="str">
        <f t="shared" si="128"/>
        <v>2016 Q4</v>
      </c>
      <c r="B205" s="13">
        <f t="shared" si="116"/>
        <v>-0.74085289964170853</v>
      </c>
      <c r="C205" s="13">
        <f t="shared" si="116"/>
        <v>-1.4429997905307634</v>
      </c>
      <c r="D205" s="13">
        <f t="shared" si="116"/>
        <v>-1.9742503321882099</v>
      </c>
      <c r="E205" s="13">
        <f t="shared" si="116"/>
        <v>-2.8895530183977725</v>
      </c>
      <c r="F205" s="13">
        <f t="shared" si="116"/>
        <v>2.5321759346585093</v>
      </c>
      <c r="G205" s="13">
        <f t="shared" si="116"/>
        <v>-0.96682576232024475</v>
      </c>
      <c r="H205" s="13">
        <f t="shared" si="116"/>
        <v>-2.1909944891203237</v>
      </c>
      <c r="I205" s="13">
        <f t="shared" si="116"/>
        <v>-1.5166202964607467</v>
      </c>
      <c r="J205" s="13">
        <f t="shared" si="116"/>
        <v>-2.6355948556480269</v>
      </c>
      <c r="K205" s="13">
        <f t="shared" si="116"/>
        <v>-5.0600154828017718E-2</v>
      </c>
      <c r="L205" s="13">
        <f t="shared" si="116"/>
        <v>2.7686001303670382</v>
      </c>
      <c r="M205" s="13">
        <f t="shared" si="116"/>
        <v>1.5857636926176477</v>
      </c>
      <c r="N205" s="13">
        <f t="shared" si="116"/>
        <v>4.7278720941138497</v>
      </c>
      <c r="O205" s="13">
        <f t="shared" si="116"/>
        <v>-1.22288536481161</v>
      </c>
      <c r="P205" s="13">
        <f t="shared" si="116"/>
        <v>-1.0925110479466982</v>
      </c>
      <c r="Q205" s="13">
        <f t="shared" si="116"/>
        <v>-1.768546042165231</v>
      </c>
      <c r="R205" s="13">
        <f t="shared" ref="R205:AJ205" si="137">IF(R82&gt;0,(R86/R82-1)*100,"")</f>
        <v>-0.27930407225603693</v>
      </c>
      <c r="S205" s="13">
        <f t="shared" si="137"/>
        <v>-0.12364654801176878</v>
      </c>
      <c r="T205" s="13">
        <f t="shared" si="137"/>
        <v>-0.52224351028656857</v>
      </c>
      <c r="U205" s="13">
        <f t="shared" si="137"/>
        <v>-1.6756673799405819</v>
      </c>
      <c r="V205" s="13">
        <f t="shared" si="137"/>
        <v>-6.2862371670644013</v>
      </c>
      <c r="W205" s="13">
        <f t="shared" si="137"/>
        <v>0.50752774537135004</v>
      </c>
      <c r="X205" s="13">
        <f t="shared" si="137"/>
        <v>0</v>
      </c>
      <c r="Y205" s="13">
        <f t="shared" si="137"/>
        <v>-2.7504514668961866</v>
      </c>
      <c r="Z205" s="13">
        <f t="shared" si="137"/>
        <v>-1.4425636240524398</v>
      </c>
      <c r="AA205" s="13">
        <f t="shared" si="137"/>
        <v>-0.46535832222175388</v>
      </c>
      <c r="AB205" s="13">
        <f t="shared" si="137"/>
        <v>-0.97998184970111701</v>
      </c>
      <c r="AC205" s="13">
        <f t="shared" si="137"/>
        <v>-0.71834008493784074</v>
      </c>
      <c r="AD205" s="13">
        <f t="shared" si="137"/>
        <v>-3.4871168575016376</v>
      </c>
      <c r="AE205" s="13">
        <f t="shared" si="137"/>
        <v>0.69401427453419373</v>
      </c>
      <c r="AF205" s="13">
        <f t="shared" si="137"/>
        <v>1.8375044880867497</v>
      </c>
      <c r="AG205" s="13">
        <f t="shared" si="137"/>
        <v>-1.6752646778921632</v>
      </c>
      <c r="AH205" s="13">
        <f t="shared" si="137"/>
        <v>-1.5886659178815044</v>
      </c>
      <c r="AI205" s="13">
        <f t="shared" si="137"/>
        <v>-0.11582166082789724</v>
      </c>
      <c r="AJ205" s="13">
        <f t="shared" si="137"/>
        <v>-1.1966003813901449</v>
      </c>
      <c r="AL205" s="323" t="str">
        <f t="shared" si="130"/>
        <v>2016 Q4</v>
      </c>
      <c r="AM205" s="13">
        <f t="shared" ref="AM205:BU205" si="138">IF(AM82&gt;0,(AM86/AM82-1)*100,"")</f>
        <v>2.0895555767829199</v>
      </c>
      <c r="AN205" s="13">
        <f t="shared" si="138"/>
        <v>2.2308806242927748</v>
      </c>
      <c r="AO205" s="13">
        <f t="shared" si="138"/>
        <v>0.6688516899775232</v>
      </c>
      <c r="AP205" s="13" t="str">
        <f t="shared" si="138"/>
        <v/>
      </c>
      <c r="AQ205" s="13">
        <f t="shared" si="138"/>
        <v>5.1854936103678639</v>
      </c>
      <c r="AR205" s="13">
        <f t="shared" si="138"/>
        <v>-1.1866071852353888</v>
      </c>
      <c r="AS205" s="13" t="str">
        <f t="shared" si="138"/>
        <v/>
      </c>
      <c r="AT205" s="13" t="str">
        <f t="shared" si="138"/>
        <v/>
      </c>
      <c r="AU205" s="13" t="str">
        <f t="shared" si="138"/>
        <v/>
      </c>
      <c r="AV205" s="13">
        <f t="shared" si="138"/>
        <v>-5.0600154828017718E-2</v>
      </c>
      <c r="AW205" s="13">
        <f t="shared" si="138"/>
        <v>1.8810163194568741</v>
      </c>
      <c r="AX205" s="13">
        <f t="shared" si="138"/>
        <v>0</v>
      </c>
      <c r="AY205" s="13">
        <f t="shared" si="138"/>
        <v>15.615391928224188</v>
      </c>
      <c r="AZ205" s="13" t="str">
        <f t="shared" si="138"/>
        <v/>
      </c>
      <c r="BA205" s="13" t="str">
        <f t="shared" si="138"/>
        <v/>
      </c>
      <c r="BB205" s="13" t="str">
        <f t="shared" si="138"/>
        <v/>
      </c>
      <c r="BC205" s="13">
        <f t="shared" si="138"/>
        <v>-0.52224351028656857</v>
      </c>
      <c r="BD205" s="13" t="str">
        <f t="shared" si="138"/>
        <v/>
      </c>
      <c r="BE205" s="13">
        <f t="shared" si="138"/>
        <v>-0.52224351028656857</v>
      </c>
      <c r="BF205" s="13">
        <f t="shared" si="138"/>
        <v>0.45947205934668833</v>
      </c>
      <c r="BG205" s="13" t="str">
        <f t="shared" si="138"/>
        <v/>
      </c>
      <c r="BH205" s="13">
        <f t="shared" si="138"/>
        <v>0.50752774537135004</v>
      </c>
      <c r="BI205" s="13">
        <f t="shared" si="138"/>
        <v>0</v>
      </c>
      <c r="BJ205" s="13">
        <f t="shared" si="138"/>
        <v>4.3051464410098328</v>
      </c>
      <c r="BK205" s="13">
        <f t="shared" si="138"/>
        <v>-1.5423179769691986</v>
      </c>
      <c r="BL205" s="13">
        <f t="shared" si="138"/>
        <v>0</v>
      </c>
      <c r="BM205" s="13">
        <f t="shared" si="138"/>
        <v>-0.97998184970111701</v>
      </c>
      <c r="BN205" s="13">
        <f t="shared" si="138"/>
        <v>0</v>
      </c>
      <c r="BO205" s="13">
        <f t="shared" si="138"/>
        <v>6.3458300593838946</v>
      </c>
      <c r="BP205" s="13" t="str">
        <f t="shared" si="138"/>
        <v/>
      </c>
      <c r="BQ205" s="13" t="str">
        <f t="shared" si="138"/>
        <v/>
      </c>
      <c r="BR205" s="13" t="str">
        <f t="shared" si="138"/>
        <v/>
      </c>
      <c r="BS205" s="13" t="str">
        <f t="shared" si="138"/>
        <v/>
      </c>
      <c r="BT205" s="13" t="str">
        <f t="shared" si="138"/>
        <v/>
      </c>
      <c r="BU205" s="13" t="str">
        <f t="shared" si="138"/>
        <v/>
      </c>
      <c r="BW205" s="323" t="str">
        <f t="shared" si="132"/>
        <v>2016 q4</v>
      </c>
      <c r="BX205" s="13">
        <f t="shared" ref="BX205:DA205" si="139">IF(BX82&gt;0,(BX86/BX82-1)*100,"")</f>
        <v>-1.6815150431571224</v>
      </c>
      <c r="BY205" s="13">
        <f t="shared" si="139"/>
        <v>-2.1312755239577097</v>
      </c>
      <c r="BZ205" s="13">
        <f t="shared" si="139"/>
        <v>-2.464240389156569</v>
      </c>
      <c r="CA205" s="13">
        <f t="shared" si="139"/>
        <v>-2.8895530183977725</v>
      </c>
      <c r="CB205" s="13">
        <f t="shared" si="139"/>
        <v>0.57712470374573499</v>
      </c>
      <c r="CC205" s="13">
        <f t="shared" si="139"/>
        <v>-0.82636711784832562</v>
      </c>
      <c r="CD205" s="13">
        <f t="shared" si="139"/>
        <v>-2.1909944891203237</v>
      </c>
      <c r="CE205" s="13">
        <f t="shared" si="139"/>
        <v>-1.5166202964607578</v>
      </c>
      <c r="CF205" s="13">
        <f t="shared" si="139"/>
        <v>-2.6355948556480269</v>
      </c>
      <c r="CG205" s="13" t="str">
        <f t="shared" si="139"/>
        <v/>
      </c>
      <c r="CH205" s="13">
        <f t="shared" si="139"/>
        <v>3.2969771145642701</v>
      </c>
      <c r="CI205" s="13">
        <f t="shared" si="139"/>
        <v>3.3479694913649549</v>
      </c>
      <c r="CJ205" s="13">
        <f t="shared" si="139"/>
        <v>3.2515456328663594</v>
      </c>
      <c r="CK205" s="13">
        <f t="shared" si="139"/>
        <v>-1.22288536481161</v>
      </c>
      <c r="CL205" s="13">
        <f t="shared" si="139"/>
        <v>-1.0925110479466982</v>
      </c>
      <c r="CM205" s="13">
        <f t="shared" si="139"/>
        <v>-1.768546042165231</v>
      </c>
      <c r="CN205" s="13">
        <f t="shared" si="139"/>
        <v>-0.12364654801176878</v>
      </c>
      <c r="CO205" s="13">
        <f t="shared" si="139"/>
        <v>-0.12364654801176878</v>
      </c>
      <c r="CP205" s="13" t="str">
        <f t="shared" si="139"/>
        <v/>
      </c>
      <c r="CQ205" s="13">
        <f t="shared" si="139"/>
        <v>-6.2862371670644013</v>
      </c>
      <c r="CR205" s="13">
        <f t="shared" si="139"/>
        <v>-6.2862371670644013</v>
      </c>
      <c r="CS205" s="13" t="str">
        <f t="shared" si="139"/>
        <v/>
      </c>
      <c r="CT205" s="13" t="str">
        <f t="shared" si="139"/>
        <v/>
      </c>
      <c r="CU205" s="13">
        <f t="shared" si="139"/>
        <v>-7.917399970600048</v>
      </c>
      <c r="CV205" s="13">
        <f t="shared" si="139"/>
        <v>-1.0169365296749722</v>
      </c>
      <c r="CW205" s="13">
        <f t="shared" si="139"/>
        <v>-0.68615569254530939</v>
      </c>
      <c r="CX205" s="13" t="str">
        <f t="shared" si="139"/>
        <v/>
      </c>
      <c r="CY205" s="13">
        <f t="shared" si="139"/>
        <v>-1.0086660285488547</v>
      </c>
      <c r="CZ205" s="13">
        <f t="shared" si="139"/>
        <v>-10.361157906723406</v>
      </c>
      <c r="DA205" s="13">
        <f t="shared" si="139"/>
        <v>0.69401427453419373</v>
      </c>
      <c r="DB205" s="13"/>
      <c r="DC205" s="13"/>
      <c r="DD205" s="13"/>
      <c r="DE205" s="13"/>
      <c r="DF205" s="13"/>
    </row>
    <row r="206" spans="1:110" x14ac:dyDescent="0.2">
      <c r="A206" s="323" t="str">
        <f t="shared" si="128"/>
        <v>2017 Q1</v>
      </c>
      <c r="B206" s="13">
        <f t="shared" ref="B206:AJ206" si="140">IF(B83&gt;0,(B87/B83-1)*100,"")</f>
        <v>-0.28955955228116004</v>
      </c>
      <c r="C206" s="13">
        <f t="shared" si="140"/>
        <v>-1.5505105017112664</v>
      </c>
      <c r="D206" s="13">
        <f t="shared" si="140"/>
        <v>-2.0688139421057183</v>
      </c>
      <c r="E206" s="13">
        <f t="shared" si="140"/>
        <v>-2.7634597409602391</v>
      </c>
      <c r="F206" s="13">
        <f t="shared" si="140"/>
        <v>3.8633966945059495</v>
      </c>
      <c r="G206" s="13">
        <f t="shared" si="140"/>
        <v>-2.2942633038786409</v>
      </c>
      <c r="H206" s="13">
        <f t="shared" si="140"/>
        <v>-7.7749985359446665</v>
      </c>
      <c r="I206" s="13">
        <f t="shared" si="140"/>
        <v>-0.76805869546419103</v>
      </c>
      <c r="J206" s="13">
        <f t="shared" si="140"/>
        <v>-3.677131119274768</v>
      </c>
      <c r="K206" s="13">
        <f t="shared" si="140"/>
        <v>2.2193818058687809</v>
      </c>
      <c r="L206" s="13">
        <f t="shared" si="140"/>
        <v>2.5301433971938403</v>
      </c>
      <c r="M206" s="13">
        <f t="shared" si="140"/>
        <v>-0.48901390667316358</v>
      </c>
      <c r="N206" s="13">
        <f t="shared" si="140"/>
        <v>7.4749672890690677</v>
      </c>
      <c r="O206" s="13">
        <f t="shared" si="140"/>
        <v>1.2814040513110969</v>
      </c>
      <c r="P206" s="13">
        <f t="shared" si="140"/>
        <v>-0.21636512868377089</v>
      </c>
      <c r="Q206" s="13">
        <f t="shared" si="140"/>
        <v>7.7646014051000245</v>
      </c>
      <c r="R206" s="13">
        <f t="shared" si="140"/>
        <v>2.4374731529746008</v>
      </c>
      <c r="S206" s="13">
        <f t="shared" si="140"/>
        <v>3.9801624487548537</v>
      </c>
      <c r="T206" s="13">
        <f t="shared" si="140"/>
        <v>0</v>
      </c>
      <c r="U206" s="13">
        <f t="shared" si="140"/>
        <v>1.3916789834488741</v>
      </c>
      <c r="V206" s="13">
        <f t="shared" si="140"/>
        <v>-4.7087966580055873</v>
      </c>
      <c r="W206" s="13">
        <f t="shared" si="140"/>
        <v>3.8709352775575523</v>
      </c>
      <c r="X206" s="13">
        <f t="shared" si="140"/>
        <v>8.8189157588232305</v>
      </c>
      <c r="Y206" s="13">
        <f t="shared" si="140"/>
        <v>-1.086532690034514</v>
      </c>
      <c r="Z206" s="13">
        <f t="shared" si="140"/>
        <v>-1.5205783152820618</v>
      </c>
      <c r="AA206" s="13">
        <f t="shared" si="140"/>
        <v>2.8399106209491931</v>
      </c>
      <c r="AB206" s="13">
        <f t="shared" si="140"/>
        <v>2.8690194290414972E-2</v>
      </c>
      <c r="AC206" s="13">
        <f t="shared" si="140"/>
        <v>-0.6752205708683845</v>
      </c>
      <c r="AD206" s="13">
        <f t="shared" si="140"/>
        <v>-1.5212048439720571</v>
      </c>
      <c r="AE206" s="13">
        <f t="shared" si="140"/>
        <v>-0.81937699886860393</v>
      </c>
      <c r="AF206" s="13">
        <f t="shared" si="140"/>
        <v>-1.7961088003024428</v>
      </c>
      <c r="AG206" s="13">
        <f t="shared" si="140"/>
        <v>-13.139580635878989</v>
      </c>
      <c r="AH206" s="13">
        <f t="shared" si="140"/>
        <v>4.7310341486039853E-2</v>
      </c>
      <c r="AI206" s="13">
        <f t="shared" si="140"/>
        <v>-1.1588811766000906</v>
      </c>
      <c r="AJ206" s="13">
        <f t="shared" si="140"/>
        <v>3.9034662472401394</v>
      </c>
      <c r="AL206" s="323" t="str">
        <f t="shared" si="130"/>
        <v>2017 Q1</v>
      </c>
      <c r="AM206" s="13">
        <f t="shared" ref="AM206:BU206" si="141">IF(AM83&gt;0,(AM87/AM83-1)*100,"")</f>
        <v>3.5281330070135564</v>
      </c>
      <c r="AN206" s="13">
        <f t="shared" si="141"/>
        <v>1.6776916007488651</v>
      </c>
      <c r="AO206" s="13">
        <f t="shared" si="141"/>
        <v>-2.5222409748269503</v>
      </c>
      <c r="AP206" s="13" t="str">
        <f t="shared" si="141"/>
        <v/>
      </c>
      <c r="AQ206" s="13">
        <f t="shared" si="141"/>
        <v>5.1427511594601238</v>
      </c>
      <c r="AR206" s="13">
        <f t="shared" si="141"/>
        <v>-0.54103031738151897</v>
      </c>
      <c r="AS206" s="13" t="str">
        <f t="shared" si="141"/>
        <v/>
      </c>
      <c r="AT206" s="13" t="str">
        <f t="shared" si="141"/>
        <v/>
      </c>
      <c r="AU206" s="13" t="str">
        <f t="shared" si="141"/>
        <v/>
      </c>
      <c r="AV206" s="13">
        <f t="shared" si="141"/>
        <v>2.2193818058688031</v>
      </c>
      <c r="AW206" s="13">
        <f t="shared" si="141"/>
        <v>4.5438954127586362</v>
      </c>
      <c r="AX206" s="13">
        <f t="shared" si="141"/>
        <v>0</v>
      </c>
      <c r="AY206" s="13">
        <f t="shared" si="141"/>
        <v>34.828607650938359</v>
      </c>
      <c r="AZ206" s="13" t="str">
        <f t="shared" si="141"/>
        <v/>
      </c>
      <c r="BA206" s="13" t="str">
        <f t="shared" si="141"/>
        <v/>
      </c>
      <c r="BB206" s="13" t="str">
        <f t="shared" si="141"/>
        <v/>
      </c>
      <c r="BC206" s="13">
        <f t="shared" si="141"/>
        <v>0</v>
      </c>
      <c r="BD206" s="13" t="str">
        <f t="shared" si="141"/>
        <v/>
      </c>
      <c r="BE206" s="13">
        <f t="shared" si="141"/>
        <v>0</v>
      </c>
      <c r="BF206" s="13">
        <f t="shared" si="141"/>
        <v>4.2885380699435371</v>
      </c>
      <c r="BG206" s="13" t="str">
        <f t="shared" si="141"/>
        <v/>
      </c>
      <c r="BH206" s="13">
        <f t="shared" si="141"/>
        <v>3.8709352775575523</v>
      </c>
      <c r="BI206" s="13">
        <f t="shared" si="141"/>
        <v>8.8189157588232305</v>
      </c>
      <c r="BJ206" s="13">
        <f t="shared" si="141"/>
        <v>4.4876667567852246</v>
      </c>
      <c r="BK206" s="13">
        <f t="shared" si="141"/>
        <v>-1.5423179769691986</v>
      </c>
      <c r="BL206" s="13">
        <f t="shared" si="141"/>
        <v>0</v>
      </c>
      <c r="BM206" s="13">
        <f t="shared" si="141"/>
        <v>2.8690194290414972E-2</v>
      </c>
      <c r="BN206" s="13">
        <f t="shared" si="141"/>
        <v>0</v>
      </c>
      <c r="BO206" s="13">
        <f t="shared" si="141"/>
        <v>6.4586004813329545</v>
      </c>
      <c r="BP206" s="13" t="str">
        <f t="shared" si="141"/>
        <v/>
      </c>
      <c r="BQ206" s="13" t="str">
        <f t="shared" si="141"/>
        <v/>
      </c>
      <c r="BR206" s="13" t="str">
        <f t="shared" si="141"/>
        <v/>
      </c>
      <c r="BS206" s="13" t="str">
        <f t="shared" si="141"/>
        <v/>
      </c>
      <c r="BT206" s="13" t="str">
        <f t="shared" si="141"/>
        <v/>
      </c>
      <c r="BU206" s="13" t="str">
        <f t="shared" si="141"/>
        <v/>
      </c>
      <c r="BW206" s="323" t="str">
        <f t="shared" si="132"/>
        <v>2017 q1</v>
      </c>
      <c r="BX206" s="13">
        <f t="shared" ref="BX206:DA206" si="142">IF(BX83&gt;0,(BX87/BX83-1)*100,"")</f>
        <v>-1.5617685191860575</v>
      </c>
      <c r="BY206" s="13">
        <f t="shared" si="142"/>
        <v>-2.1691449518895345</v>
      </c>
      <c r="BZ206" s="13">
        <f t="shared" si="142"/>
        <v>-1.9809950546147315</v>
      </c>
      <c r="CA206" s="13">
        <f t="shared" si="142"/>
        <v>-2.7634597409602391</v>
      </c>
      <c r="CB206" s="13">
        <f t="shared" si="142"/>
        <v>2.883389807997494</v>
      </c>
      <c r="CC206" s="13">
        <f t="shared" si="142"/>
        <v>-3.3945801166638367</v>
      </c>
      <c r="CD206" s="13">
        <f t="shared" si="142"/>
        <v>-7.7749985359446665</v>
      </c>
      <c r="CE206" s="13">
        <f t="shared" si="142"/>
        <v>-0.76805869546420213</v>
      </c>
      <c r="CF206" s="13">
        <f t="shared" si="142"/>
        <v>-3.677131119274768</v>
      </c>
      <c r="CG206" s="13" t="str">
        <f t="shared" si="142"/>
        <v/>
      </c>
      <c r="CH206" s="13">
        <f t="shared" si="142"/>
        <v>1.3379635440037285</v>
      </c>
      <c r="CI206" s="13">
        <f t="shared" si="142"/>
        <v>-1.0204369984160189</v>
      </c>
      <c r="CJ206" s="13">
        <f t="shared" si="142"/>
        <v>3.4606634065392994</v>
      </c>
      <c r="CK206" s="13">
        <f t="shared" si="142"/>
        <v>1.2814040513110969</v>
      </c>
      <c r="CL206" s="13">
        <f t="shared" si="142"/>
        <v>-0.21636512868377089</v>
      </c>
      <c r="CM206" s="13">
        <f t="shared" si="142"/>
        <v>7.7646014051000245</v>
      </c>
      <c r="CN206" s="13">
        <f t="shared" si="142"/>
        <v>3.9801624487548537</v>
      </c>
      <c r="CO206" s="13">
        <f t="shared" si="142"/>
        <v>3.9801624487548537</v>
      </c>
      <c r="CP206" s="13" t="str">
        <f t="shared" si="142"/>
        <v/>
      </c>
      <c r="CQ206" s="13">
        <f t="shared" si="142"/>
        <v>-4.7087966580055873</v>
      </c>
      <c r="CR206" s="13">
        <f t="shared" si="142"/>
        <v>-4.7087966580055873</v>
      </c>
      <c r="CS206" s="13" t="str">
        <f t="shared" si="142"/>
        <v/>
      </c>
      <c r="CT206" s="13" t="str">
        <f t="shared" si="142"/>
        <v/>
      </c>
      <c r="CU206" s="13">
        <f t="shared" si="142"/>
        <v>-5.3899700635019805</v>
      </c>
      <c r="CV206" s="13">
        <f t="shared" si="142"/>
        <v>-1.4268868605046503</v>
      </c>
      <c r="CW206" s="13">
        <f t="shared" si="142"/>
        <v>4.1994395644466165</v>
      </c>
      <c r="CX206" s="13" t="str">
        <f t="shared" si="142"/>
        <v/>
      </c>
      <c r="CY206" s="13">
        <f t="shared" si="142"/>
        <v>-0.94841490543141616</v>
      </c>
      <c r="CZ206" s="13">
        <f t="shared" si="142"/>
        <v>-7.509694600154992</v>
      </c>
      <c r="DA206" s="13">
        <f t="shared" si="142"/>
        <v>-0.81937699886860393</v>
      </c>
      <c r="DB206" s="13"/>
      <c r="DC206" s="13"/>
      <c r="DD206" s="13"/>
      <c r="DE206" s="13"/>
      <c r="DF206" s="13"/>
    </row>
    <row r="207" spans="1:110" x14ac:dyDescent="0.2">
      <c r="A207" s="323" t="str">
        <f t="shared" si="128"/>
        <v>2017 Q2</v>
      </c>
      <c r="B207" s="13">
        <f t="shared" ref="B207:AJ207" si="143">IF(B84&gt;0,(B88/B84-1)*100,"")</f>
        <v>0.82619889681927461</v>
      </c>
      <c r="C207" s="13">
        <f t="shared" si="143"/>
        <v>-0.9900092011163153</v>
      </c>
      <c r="D207" s="13">
        <f t="shared" si="143"/>
        <v>0.2372632399620711</v>
      </c>
      <c r="E207" s="13">
        <f t="shared" si="143"/>
        <v>-2.8603602527805916</v>
      </c>
      <c r="F207" s="13">
        <f t="shared" si="143"/>
        <v>2.2840356956631114</v>
      </c>
      <c r="G207" s="13">
        <f t="shared" si="143"/>
        <v>0.5615234864335239</v>
      </c>
      <c r="H207" s="13">
        <f t="shared" si="143"/>
        <v>-8.0085842256528483</v>
      </c>
      <c r="I207" s="13">
        <f t="shared" si="143"/>
        <v>-0.23752418126148367</v>
      </c>
      <c r="J207" s="13">
        <f t="shared" si="143"/>
        <v>-4.2171755088845186</v>
      </c>
      <c r="K207" s="13">
        <f t="shared" si="143"/>
        <v>2.4060457327723439</v>
      </c>
      <c r="L207" s="13">
        <f t="shared" si="143"/>
        <v>6.059032927284802</v>
      </c>
      <c r="M207" s="13">
        <f t="shared" si="143"/>
        <v>-2.6692959140206529E-2</v>
      </c>
      <c r="N207" s="13">
        <f t="shared" si="143"/>
        <v>15.92725704714686</v>
      </c>
      <c r="O207" s="13">
        <f t="shared" si="143"/>
        <v>-0.25045736728750434</v>
      </c>
      <c r="P207" s="13">
        <f t="shared" si="143"/>
        <v>0.61772309678362891</v>
      </c>
      <c r="Q207" s="13">
        <f t="shared" si="143"/>
        <v>-3.8981904383610377</v>
      </c>
      <c r="R207" s="13">
        <f t="shared" si="143"/>
        <v>2.6064505615599032</v>
      </c>
      <c r="S207" s="13">
        <f t="shared" si="143"/>
        <v>4.2732184552615848</v>
      </c>
      <c r="T207" s="13">
        <f t="shared" si="143"/>
        <v>0</v>
      </c>
      <c r="U207" s="13">
        <f t="shared" si="143"/>
        <v>2.9856958263045463</v>
      </c>
      <c r="V207" s="13">
        <f t="shared" si="143"/>
        <v>-1.8063286886156882</v>
      </c>
      <c r="W207" s="13">
        <f t="shared" si="143"/>
        <v>6.5253651826680859</v>
      </c>
      <c r="X207" s="13">
        <f t="shared" si="143"/>
        <v>-7.4966663742865203</v>
      </c>
      <c r="Y207" s="13">
        <f t="shared" si="143"/>
        <v>0.35044930289842569</v>
      </c>
      <c r="Z207" s="13">
        <f t="shared" si="143"/>
        <v>-2.5701336570277511</v>
      </c>
      <c r="AA207" s="13">
        <f t="shared" si="143"/>
        <v>0.97206581288831195</v>
      </c>
      <c r="AB207" s="13">
        <f t="shared" si="143"/>
        <v>8.3121853670831136E-2</v>
      </c>
      <c r="AC207" s="13">
        <f t="shared" si="143"/>
        <v>-0.60792177750123022</v>
      </c>
      <c r="AD207" s="13">
        <f t="shared" si="143"/>
        <v>0.65986191158977636</v>
      </c>
      <c r="AE207" s="13">
        <f t="shared" si="143"/>
        <v>0.10419990746253216</v>
      </c>
      <c r="AF207" s="13">
        <f t="shared" si="143"/>
        <v>-0.34225996331138653</v>
      </c>
      <c r="AG207" s="13">
        <f t="shared" si="143"/>
        <v>-12.353526296393348</v>
      </c>
      <c r="AH207" s="13">
        <f t="shared" si="143"/>
        <v>1.1771128383175844</v>
      </c>
      <c r="AI207" s="13">
        <f t="shared" si="143"/>
        <v>-1.0102018119845568</v>
      </c>
      <c r="AJ207" s="13">
        <f t="shared" si="143"/>
        <v>4.388017240686648</v>
      </c>
      <c r="AL207" s="323" t="str">
        <f t="shared" si="130"/>
        <v>2017 Q2</v>
      </c>
      <c r="AM207" s="13">
        <f t="shared" ref="AM207:BU207" si="144">IF(AM84&gt;0,(AM88/AM84-1)*100,"")</f>
        <v>3.7698607879069312</v>
      </c>
      <c r="AN207" s="13">
        <f t="shared" si="144"/>
        <v>2.0234492236313573</v>
      </c>
      <c r="AO207" s="13">
        <f t="shared" si="144"/>
        <v>2.7854596910420026</v>
      </c>
      <c r="AP207" s="13" t="str">
        <f t="shared" si="144"/>
        <v/>
      </c>
      <c r="AQ207" s="13">
        <f t="shared" si="144"/>
        <v>1.9125202196438984</v>
      </c>
      <c r="AR207" s="13">
        <f t="shared" si="144"/>
        <v>-0.9624220135341921</v>
      </c>
      <c r="AS207" s="13" t="str">
        <f t="shared" si="144"/>
        <v/>
      </c>
      <c r="AT207" s="13" t="str">
        <f t="shared" si="144"/>
        <v/>
      </c>
      <c r="AU207" s="13" t="str">
        <f t="shared" si="144"/>
        <v/>
      </c>
      <c r="AV207" s="13">
        <f t="shared" si="144"/>
        <v>2.4060457327723439</v>
      </c>
      <c r="AW207" s="13">
        <f t="shared" si="144"/>
        <v>4.7895751840869805</v>
      </c>
      <c r="AX207" s="13">
        <f t="shared" si="144"/>
        <v>0</v>
      </c>
      <c r="AY207" s="13">
        <f t="shared" si="144"/>
        <v>32.006644617575873</v>
      </c>
      <c r="AZ207" s="13" t="str">
        <f t="shared" si="144"/>
        <v/>
      </c>
      <c r="BA207" s="13" t="str">
        <f t="shared" si="144"/>
        <v/>
      </c>
      <c r="BB207" s="13" t="str">
        <f t="shared" si="144"/>
        <v/>
      </c>
      <c r="BC207" s="13">
        <f t="shared" si="144"/>
        <v>0</v>
      </c>
      <c r="BD207" s="13" t="str">
        <f t="shared" si="144"/>
        <v/>
      </c>
      <c r="BE207" s="13">
        <f t="shared" si="144"/>
        <v>0</v>
      </c>
      <c r="BF207" s="13">
        <f t="shared" si="144"/>
        <v>5.1502560931934838</v>
      </c>
      <c r="BG207" s="13" t="str">
        <f t="shared" si="144"/>
        <v/>
      </c>
      <c r="BH207" s="13">
        <f t="shared" si="144"/>
        <v>6.5253651826680859</v>
      </c>
      <c r="BI207" s="13">
        <f t="shared" si="144"/>
        <v>-7.4966663742865203</v>
      </c>
      <c r="BJ207" s="13">
        <f t="shared" si="144"/>
        <v>4.0262869554651859</v>
      </c>
      <c r="BK207" s="13">
        <f t="shared" si="144"/>
        <v>-1.9843657665230663</v>
      </c>
      <c r="BL207" s="13">
        <f t="shared" si="144"/>
        <v>0</v>
      </c>
      <c r="BM207" s="13">
        <f t="shared" si="144"/>
        <v>8.3121853670831136E-2</v>
      </c>
      <c r="BN207" s="13">
        <f t="shared" si="144"/>
        <v>0</v>
      </c>
      <c r="BO207" s="13">
        <f t="shared" si="144"/>
        <v>5.8119936561062957</v>
      </c>
      <c r="BP207" s="13" t="str">
        <f t="shared" si="144"/>
        <v/>
      </c>
      <c r="BQ207" s="13" t="str">
        <f t="shared" si="144"/>
        <v/>
      </c>
      <c r="BR207" s="13" t="str">
        <f t="shared" si="144"/>
        <v/>
      </c>
      <c r="BS207" s="13" t="str">
        <f t="shared" si="144"/>
        <v/>
      </c>
      <c r="BT207" s="13" t="str">
        <f t="shared" si="144"/>
        <v/>
      </c>
      <c r="BU207" s="13" t="str">
        <f t="shared" si="144"/>
        <v/>
      </c>
      <c r="BW207" s="323" t="str">
        <f t="shared" si="132"/>
        <v>2017 q2</v>
      </c>
      <c r="BX207" s="13">
        <f t="shared" ref="BX207:DA207" si="145">IF(BX84&gt;0,(BX88/BX84-1)*100,"")</f>
        <v>-0.17353314041659296</v>
      </c>
      <c r="BY207" s="13">
        <f t="shared" si="145"/>
        <v>-1.5747602053173493</v>
      </c>
      <c r="BZ207" s="13">
        <f t="shared" si="145"/>
        <v>-0.24316213167439038</v>
      </c>
      <c r="CA207" s="13">
        <f t="shared" si="145"/>
        <v>-2.8603602527805916</v>
      </c>
      <c r="CB207" s="13">
        <f t="shared" si="145"/>
        <v>2.5781858365696575</v>
      </c>
      <c r="CC207" s="13">
        <f t="shared" si="145"/>
        <v>1.5442035119176634</v>
      </c>
      <c r="CD207" s="13">
        <f t="shared" si="145"/>
        <v>-8.0085842256528483</v>
      </c>
      <c r="CE207" s="13">
        <f t="shared" si="145"/>
        <v>-0.23752418126147257</v>
      </c>
      <c r="CF207" s="13">
        <f t="shared" si="145"/>
        <v>-4.2171755088845186</v>
      </c>
      <c r="CG207" s="13" t="str">
        <f t="shared" si="145"/>
        <v/>
      </c>
      <c r="CH207" s="13">
        <f t="shared" si="145"/>
        <v>6.8289552901122486</v>
      </c>
      <c r="CI207" s="13">
        <f t="shared" si="145"/>
        <v>-5.5496349217676322E-2</v>
      </c>
      <c r="CJ207" s="13">
        <f t="shared" si="145"/>
        <v>13.131860413997497</v>
      </c>
      <c r="CK207" s="13">
        <f t="shared" si="145"/>
        <v>-0.25045736728750434</v>
      </c>
      <c r="CL207" s="13">
        <f t="shared" si="145"/>
        <v>0.61772309678362891</v>
      </c>
      <c r="CM207" s="13">
        <f t="shared" si="145"/>
        <v>-3.8981904383610377</v>
      </c>
      <c r="CN207" s="13">
        <f t="shared" si="145"/>
        <v>4.2732184552615848</v>
      </c>
      <c r="CO207" s="13">
        <f t="shared" si="145"/>
        <v>4.2732184552615848</v>
      </c>
      <c r="CP207" s="13" t="str">
        <f t="shared" si="145"/>
        <v/>
      </c>
      <c r="CQ207" s="13">
        <f t="shared" si="145"/>
        <v>-1.8063286886156882</v>
      </c>
      <c r="CR207" s="13">
        <f t="shared" si="145"/>
        <v>-1.8063286886156882</v>
      </c>
      <c r="CS207" s="13" t="str">
        <f t="shared" si="145"/>
        <v/>
      </c>
      <c r="CT207" s="13" t="str">
        <f t="shared" si="145"/>
        <v/>
      </c>
      <c r="CU207" s="13">
        <f t="shared" si="145"/>
        <v>-2.6123378293805621</v>
      </c>
      <c r="CV207" s="13">
        <f t="shared" si="145"/>
        <v>-5.1064542593577062</v>
      </c>
      <c r="CW207" s="13">
        <f t="shared" si="145"/>
        <v>1.4359937666649447</v>
      </c>
      <c r="CX207" s="13" t="str">
        <f t="shared" si="145"/>
        <v/>
      </c>
      <c r="CY207" s="13">
        <f t="shared" si="145"/>
        <v>-0.85345521673432234</v>
      </c>
      <c r="CZ207" s="13">
        <f t="shared" si="145"/>
        <v>-3.44610908791535</v>
      </c>
      <c r="DA207" s="13">
        <f t="shared" si="145"/>
        <v>0.10419990746253216</v>
      </c>
      <c r="DB207" s="13"/>
      <c r="DC207" s="13"/>
      <c r="DD207" s="13"/>
      <c r="DE207" s="13"/>
      <c r="DF207" s="13"/>
    </row>
    <row r="208" spans="1:110" x14ac:dyDescent="0.2">
      <c r="A208" s="323" t="str">
        <f t="shared" si="128"/>
        <v>2017 Q3</v>
      </c>
      <c r="B208" s="13">
        <f t="shared" ref="B208:AJ208" si="146">IF(B85&gt;0,(B89/B85-1)*100,"")</f>
        <v>0.59901373687445414</v>
      </c>
      <c r="C208" s="13">
        <f t="shared" si="146"/>
        <v>-2.5842909524072089</v>
      </c>
      <c r="D208" s="13">
        <f t="shared" si="146"/>
        <v>-3.1130215127987748</v>
      </c>
      <c r="E208" s="13">
        <f t="shared" si="146"/>
        <v>-2.9821096751974419</v>
      </c>
      <c r="F208" s="13">
        <f t="shared" si="146"/>
        <v>-6.1111687851833629E-3</v>
      </c>
      <c r="G208" s="13">
        <f t="shared" si="146"/>
        <v>1.6915894022351941</v>
      </c>
      <c r="H208" s="13">
        <f t="shared" si="146"/>
        <v>-10.554743732540128</v>
      </c>
      <c r="I208" s="13">
        <f t="shared" si="146"/>
        <v>-0.20940430034005475</v>
      </c>
      <c r="J208" s="13">
        <f t="shared" si="146"/>
        <v>-4.1314743756117656</v>
      </c>
      <c r="K208" s="13">
        <f t="shared" si="146"/>
        <v>-0.88892765295662812</v>
      </c>
      <c r="L208" s="13">
        <f t="shared" si="146"/>
        <v>7.7960737363546251</v>
      </c>
      <c r="M208" s="13">
        <f t="shared" si="146"/>
        <v>3.2875356185400717</v>
      </c>
      <c r="N208" s="13">
        <f t="shared" si="146"/>
        <v>14.856807340347466</v>
      </c>
      <c r="O208" s="13">
        <f t="shared" si="146"/>
        <v>2.3558726659996143</v>
      </c>
      <c r="P208" s="13">
        <f t="shared" si="146"/>
        <v>1.3153772138638331</v>
      </c>
      <c r="Q208" s="13">
        <f t="shared" si="146"/>
        <v>6.8155682383325145</v>
      </c>
      <c r="R208" s="13">
        <f t="shared" si="146"/>
        <v>4.5943332736854803</v>
      </c>
      <c r="S208" s="13">
        <f t="shared" si="146"/>
        <v>7.5290937462722196</v>
      </c>
      <c r="T208" s="13">
        <f t="shared" si="146"/>
        <v>0</v>
      </c>
      <c r="U208" s="13">
        <f t="shared" si="146"/>
        <v>-0.79128663816387945</v>
      </c>
      <c r="V208" s="13">
        <f t="shared" si="146"/>
        <v>-2.0921728962865371</v>
      </c>
      <c r="W208" s="13">
        <f t="shared" si="146"/>
        <v>0.54019201397519367</v>
      </c>
      <c r="X208" s="13">
        <f t="shared" si="146"/>
        <v>-7.4966663742865203</v>
      </c>
      <c r="Y208" s="13">
        <f t="shared" si="146"/>
        <v>0.4256021522843545</v>
      </c>
      <c r="Z208" s="13">
        <f t="shared" si="146"/>
        <v>-1.0665375096035601</v>
      </c>
      <c r="AA208" s="13">
        <f t="shared" si="146"/>
        <v>0.1998201481396622</v>
      </c>
      <c r="AB208" s="13">
        <f t="shared" si="146"/>
        <v>1.1034911466353492</v>
      </c>
      <c r="AC208" s="13">
        <f t="shared" si="146"/>
        <v>-1.4589079037513275</v>
      </c>
      <c r="AD208" s="13">
        <f t="shared" si="146"/>
        <v>0.87415774103771771</v>
      </c>
      <c r="AE208" s="13">
        <f t="shared" si="146"/>
        <v>2.1049202504655362</v>
      </c>
      <c r="AF208" s="13">
        <f t="shared" si="146"/>
        <v>0.68435727192024398</v>
      </c>
      <c r="AG208" s="13">
        <f t="shared" si="146"/>
        <v>-12.6747751188239</v>
      </c>
      <c r="AH208" s="13">
        <f t="shared" si="146"/>
        <v>8.618896584911262</v>
      </c>
      <c r="AI208" s="13">
        <f t="shared" si="146"/>
        <v>0.9336720436996071</v>
      </c>
      <c r="AJ208" s="13">
        <f t="shared" si="146"/>
        <v>9.1805088452611372</v>
      </c>
      <c r="AL208" s="323" t="str">
        <f t="shared" si="130"/>
        <v>2017 Q3</v>
      </c>
      <c r="AM208" s="13">
        <f t="shared" ref="AM208:BU208" si="147">IF(AM85&gt;0,(AM89/AM85-1)*100,"")</f>
        <v>3.8884678518778415</v>
      </c>
      <c r="AN208" s="13">
        <f t="shared" si="147"/>
        <v>0.70231531528510693</v>
      </c>
      <c r="AO208" s="13">
        <f t="shared" si="147"/>
        <v>1.4087007314798061</v>
      </c>
      <c r="AP208" s="13" t="str">
        <f t="shared" si="147"/>
        <v/>
      </c>
      <c r="AQ208" s="13">
        <f t="shared" si="147"/>
        <v>1.3459270424221792</v>
      </c>
      <c r="AR208" s="13">
        <f t="shared" si="147"/>
        <v>-1.6963437213596277</v>
      </c>
      <c r="AS208" s="13" t="str">
        <f t="shared" si="147"/>
        <v/>
      </c>
      <c r="AT208" s="13" t="str">
        <f t="shared" si="147"/>
        <v/>
      </c>
      <c r="AU208" s="13" t="str">
        <f t="shared" si="147"/>
        <v/>
      </c>
      <c r="AV208" s="13">
        <f t="shared" si="147"/>
        <v>-0.88892765295661702</v>
      </c>
      <c r="AW208" s="13">
        <f t="shared" si="147"/>
        <v>12.87068869133785</v>
      </c>
      <c r="AX208" s="13">
        <f t="shared" si="147"/>
        <v>6.666666666666643</v>
      </c>
      <c r="AY208" s="13">
        <f t="shared" si="147"/>
        <v>44.590277006115841</v>
      </c>
      <c r="AZ208" s="13" t="str">
        <f t="shared" si="147"/>
        <v/>
      </c>
      <c r="BA208" s="13" t="str">
        <f t="shared" si="147"/>
        <v/>
      </c>
      <c r="BB208" s="13" t="str">
        <f t="shared" si="147"/>
        <v/>
      </c>
      <c r="BC208" s="13">
        <f t="shared" si="147"/>
        <v>0</v>
      </c>
      <c r="BD208" s="13" t="str">
        <f t="shared" si="147"/>
        <v/>
      </c>
      <c r="BE208" s="13">
        <f t="shared" si="147"/>
        <v>0</v>
      </c>
      <c r="BF208" s="13">
        <f t="shared" si="147"/>
        <v>-0.22259207678052562</v>
      </c>
      <c r="BG208" s="13" t="str">
        <f t="shared" si="147"/>
        <v/>
      </c>
      <c r="BH208" s="13">
        <f t="shared" si="147"/>
        <v>0.54019201397519367</v>
      </c>
      <c r="BI208" s="13">
        <f t="shared" si="147"/>
        <v>-7.4966663742865203</v>
      </c>
      <c r="BJ208" s="13">
        <f t="shared" si="147"/>
        <v>4.7129206885957231</v>
      </c>
      <c r="BK208" s="13">
        <f t="shared" si="147"/>
        <v>0.71371527274650681</v>
      </c>
      <c r="BL208" s="13">
        <f t="shared" si="147"/>
        <v>0</v>
      </c>
      <c r="BM208" s="13">
        <f t="shared" si="147"/>
        <v>1.1034911466353492</v>
      </c>
      <c r="BN208" s="13">
        <f t="shared" si="147"/>
        <v>0</v>
      </c>
      <c r="BO208" s="13">
        <f t="shared" si="147"/>
        <v>6.3856478508913295</v>
      </c>
      <c r="BP208" s="13" t="str">
        <f t="shared" si="147"/>
        <v/>
      </c>
      <c r="BQ208" s="13" t="str">
        <f t="shared" si="147"/>
        <v/>
      </c>
      <c r="BR208" s="13" t="str">
        <f t="shared" si="147"/>
        <v/>
      </c>
      <c r="BS208" s="13" t="str">
        <f t="shared" si="147"/>
        <v/>
      </c>
      <c r="BT208" s="13" t="str">
        <f t="shared" si="147"/>
        <v/>
      </c>
      <c r="BU208" s="13" t="str">
        <f t="shared" si="147"/>
        <v/>
      </c>
      <c r="BW208" s="323" t="str">
        <f t="shared" si="132"/>
        <v>2017 q3</v>
      </c>
      <c r="BX208" s="13">
        <f t="shared" ref="BX208:DA208" si="148">IF(BX85&gt;0,(BX89/BX85-1)*100,"")</f>
        <v>-0.52691833756000062</v>
      </c>
      <c r="BY208" s="13">
        <f t="shared" si="148"/>
        <v>-3.2172954002007037</v>
      </c>
      <c r="BZ208" s="13">
        <f t="shared" si="148"/>
        <v>-3.964786213185445</v>
      </c>
      <c r="CA208" s="13">
        <f t="shared" si="148"/>
        <v>-2.9821096751974419</v>
      </c>
      <c r="CB208" s="13">
        <f t="shared" si="148"/>
        <v>-1.0309240578924572</v>
      </c>
      <c r="CC208" s="13">
        <f t="shared" si="148"/>
        <v>3.8280319856399903</v>
      </c>
      <c r="CD208" s="13">
        <f t="shared" si="148"/>
        <v>-10.554743732540128</v>
      </c>
      <c r="CE208" s="13">
        <f t="shared" si="148"/>
        <v>-0.20940430034005475</v>
      </c>
      <c r="CF208" s="13">
        <f t="shared" si="148"/>
        <v>-4.1314743756117656</v>
      </c>
      <c r="CG208" s="13" t="str">
        <f t="shared" si="148"/>
        <v/>
      </c>
      <c r="CH208" s="13">
        <f t="shared" si="148"/>
        <v>4.7112553683866798</v>
      </c>
      <c r="CI208" s="13">
        <f t="shared" si="148"/>
        <v>-0.34595548247889907</v>
      </c>
      <c r="CJ208" s="13">
        <f t="shared" si="148"/>
        <v>9.2475772916228429</v>
      </c>
      <c r="CK208" s="13">
        <f t="shared" si="148"/>
        <v>2.3558726659996143</v>
      </c>
      <c r="CL208" s="13">
        <f t="shared" si="148"/>
        <v>1.3153772138638331</v>
      </c>
      <c r="CM208" s="13">
        <f t="shared" si="148"/>
        <v>6.8155682383325145</v>
      </c>
      <c r="CN208" s="13">
        <f t="shared" si="148"/>
        <v>7.5290937462722196</v>
      </c>
      <c r="CO208" s="13">
        <f t="shared" si="148"/>
        <v>7.5290937462722196</v>
      </c>
      <c r="CP208" s="13" t="str">
        <f t="shared" si="148"/>
        <v/>
      </c>
      <c r="CQ208" s="13">
        <f t="shared" si="148"/>
        <v>-2.0921728962865371</v>
      </c>
      <c r="CR208" s="13">
        <f t="shared" si="148"/>
        <v>-2.0921728962865371</v>
      </c>
      <c r="CS208" s="13" t="str">
        <f t="shared" si="148"/>
        <v/>
      </c>
      <c r="CT208" s="13" t="str">
        <f t="shared" si="148"/>
        <v/>
      </c>
      <c r="CU208" s="13">
        <f t="shared" si="148"/>
        <v>-3.0488692545642682</v>
      </c>
      <c r="CV208" s="13">
        <f t="shared" si="148"/>
        <v>-8.6219053883304646</v>
      </c>
      <c r="CW208" s="13">
        <f t="shared" si="148"/>
        <v>0.29522938562194234</v>
      </c>
      <c r="CX208" s="13" t="str">
        <f t="shared" si="148"/>
        <v/>
      </c>
      <c r="CY208" s="13">
        <f t="shared" si="148"/>
        <v>-2.0545514560292299</v>
      </c>
      <c r="CZ208" s="13">
        <f t="shared" si="148"/>
        <v>-3.5516336882226551</v>
      </c>
      <c r="DA208" s="13">
        <f t="shared" si="148"/>
        <v>2.1049202504655362</v>
      </c>
      <c r="DB208" s="13"/>
      <c r="DC208" s="13"/>
      <c r="DD208" s="13"/>
      <c r="DE208" s="13"/>
      <c r="DF208" s="13"/>
    </row>
    <row r="209" spans="1:110" x14ac:dyDescent="0.2">
      <c r="A209" s="323" t="str">
        <f t="shared" si="128"/>
        <v>2017 Q4</v>
      </c>
      <c r="B209" s="13">
        <f t="shared" ref="B209:AJ209" si="149">IF(B86&gt;0,(B90/B86-1)*100,"")</f>
        <v>0.54122837697536674</v>
      </c>
      <c r="C209" s="13">
        <f t="shared" si="149"/>
        <v>-1.7612385417543397</v>
      </c>
      <c r="D209" s="13">
        <f t="shared" si="149"/>
        <v>-3.5301391599559806</v>
      </c>
      <c r="E209" s="13">
        <f t="shared" si="149"/>
        <v>3.7822313173752065E-2</v>
      </c>
      <c r="F209" s="13">
        <f t="shared" si="149"/>
        <v>-1.3843928833973562</v>
      </c>
      <c r="G209" s="13">
        <f t="shared" si="149"/>
        <v>3.6996990038425714</v>
      </c>
      <c r="H209" s="13">
        <f t="shared" si="149"/>
        <v>-8.382815931244469</v>
      </c>
      <c r="I209" s="13">
        <f t="shared" si="149"/>
        <v>-0.17346255947231493</v>
      </c>
      <c r="J209" s="13">
        <f t="shared" si="149"/>
        <v>-2.5159489165644033</v>
      </c>
      <c r="K209" s="13">
        <f t="shared" si="149"/>
        <v>4.8564023592189143</v>
      </c>
      <c r="L209" s="13">
        <f t="shared" si="149"/>
        <v>4.8760394081231562</v>
      </c>
      <c r="M209" s="13">
        <f t="shared" si="149"/>
        <v>3.0210847079696457</v>
      </c>
      <c r="N209" s="13">
        <f t="shared" si="149"/>
        <v>7.8564349690907642</v>
      </c>
      <c r="O209" s="13">
        <f t="shared" si="149"/>
        <v>3.3367769260807645</v>
      </c>
      <c r="P209" s="13">
        <f t="shared" si="149"/>
        <v>3.317242317896385</v>
      </c>
      <c r="Q209" s="13">
        <f t="shared" si="149"/>
        <v>3.419098548436561</v>
      </c>
      <c r="R209" s="13">
        <f t="shared" si="149"/>
        <v>5.2971015588141768</v>
      </c>
      <c r="S209" s="13">
        <f t="shared" si="149"/>
        <v>8.677545203033322</v>
      </c>
      <c r="T209" s="13">
        <f t="shared" si="149"/>
        <v>0</v>
      </c>
      <c r="U209" s="13">
        <f t="shared" si="149"/>
        <v>-0.35706514367498388</v>
      </c>
      <c r="V209" s="13">
        <f t="shared" si="149"/>
        <v>-1.8455279227863164</v>
      </c>
      <c r="W209" s="13">
        <f t="shared" si="149"/>
        <v>1.0958166235526701</v>
      </c>
      <c r="X209" s="13">
        <f t="shared" si="149"/>
        <v>-7.4966663742865203</v>
      </c>
      <c r="Y209" s="13">
        <f t="shared" si="149"/>
        <v>0.71496756998528088</v>
      </c>
      <c r="Z209" s="13">
        <f t="shared" si="149"/>
        <v>-1.1709795448587634</v>
      </c>
      <c r="AA209" s="13">
        <f t="shared" si="149"/>
        <v>1.698443677984951</v>
      </c>
      <c r="AB209" s="13">
        <f t="shared" si="149"/>
        <v>1.1034911466353492</v>
      </c>
      <c r="AC209" s="13">
        <f t="shared" si="149"/>
        <v>-1.43437661326421</v>
      </c>
      <c r="AD209" s="13">
        <f t="shared" si="149"/>
        <v>1.1527218270237061</v>
      </c>
      <c r="AE209" s="13">
        <f t="shared" si="149"/>
        <v>1.165450061421458</v>
      </c>
      <c r="AF209" s="13">
        <f t="shared" si="149"/>
        <v>0.55337793120551204</v>
      </c>
      <c r="AG209" s="13">
        <f t="shared" si="149"/>
        <v>-12.966197606538877</v>
      </c>
      <c r="AH209" s="13">
        <f t="shared" si="149"/>
        <v>5.2781114438575472</v>
      </c>
      <c r="AI209" s="13">
        <f t="shared" si="149"/>
        <v>-1.319597347515522E-2</v>
      </c>
      <c r="AJ209" s="13">
        <f t="shared" si="149"/>
        <v>5.7797443225414469</v>
      </c>
      <c r="AL209" s="323" t="str">
        <f t="shared" si="130"/>
        <v>2017 Q4</v>
      </c>
      <c r="AM209" s="13">
        <f t="shared" ref="AM209:BU209" si="150">IF(AM86&gt;0,(AM90/AM86-1)*100,"")</f>
        <v>2.4113295670766588</v>
      </c>
      <c r="AN209" s="13">
        <f t="shared" si="150"/>
        <v>0.37362090787047553</v>
      </c>
      <c r="AO209" s="13">
        <f t="shared" si="150"/>
        <v>1.4953461995390604</v>
      </c>
      <c r="AP209" s="13" t="str">
        <f t="shared" si="150"/>
        <v/>
      </c>
      <c r="AQ209" s="13">
        <f t="shared" si="150"/>
        <v>-2.3485288917419411</v>
      </c>
      <c r="AR209" s="13">
        <f t="shared" si="150"/>
        <v>0.27679913656071253</v>
      </c>
      <c r="AS209" s="13" t="str">
        <f t="shared" si="150"/>
        <v/>
      </c>
      <c r="AT209" s="13" t="str">
        <f t="shared" si="150"/>
        <v/>
      </c>
      <c r="AU209" s="13" t="str">
        <f t="shared" si="150"/>
        <v/>
      </c>
      <c r="AV209" s="13">
        <f t="shared" si="150"/>
        <v>4.8564023592189143</v>
      </c>
      <c r="AW209" s="13">
        <f t="shared" si="150"/>
        <v>6.2602591854573397</v>
      </c>
      <c r="AX209" s="13">
        <f t="shared" si="150"/>
        <v>6.666666666666643</v>
      </c>
      <c r="AY209" s="13">
        <f t="shared" si="150"/>
        <v>3.6936343338771493</v>
      </c>
      <c r="AZ209" s="13" t="str">
        <f t="shared" si="150"/>
        <v/>
      </c>
      <c r="BA209" s="13" t="str">
        <f t="shared" si="150"/>
        <v/>
      </c>
      <c r="BB209" s="13" t="str">
        <f t="shared" si="150"/>
        <v/>
      </c>
      <c r="BC209" s="13">
        <f t="shared" si="150"/>
        <v>0</v>
      </c>
      <c r="BD209" s="13" t="str">
        <f t="shared" si="150"/>
        <v/>
      </c>
      <c r="BE209" s="13">
        <f t="shared" si="150"/>
        <v>0</v>
      </c>
      <c r="BF209" s="13">
        <f t="shared" si="150"/>
        <v>0.28595134034596903</v>
      </c>
      <c r="BG209" s="13" t="str">
        <f t="shared" si="150"/>
        <v/>
      </c>
      <c r="BH209" s="13">
        <f t="shared" si="150"/>
        <v>1.0958166235526701</v>
      </c>
      <c r="BI209" s="13">
        <f t="shared" si="150"/>
        <v>-7.4966663742865203</v>
      </c>
      <c r="BJ209" s="13">
        <f t="shared" si="150"/>
        <v>4.0397774410885434</v>
      </c>
      <c r="BK209" s="13">
        <f t="shared" si="150"/>
        <v>0.71371527274650681</v>
      </c>
      <c r="BL209" s="13">
        <f t="shared" si="150"/>
        <v>0</v>
      </c>
      <c r="BM209" s="13">
        <f t="shared" si="150"/>
        <v>1.1034911466353492</v>
      </c>
      <c r="BN209" s="13">
        <f t="shared" si="150"/>
        <v>0</v>
      </c>
      <c r="BO209" s="13">
        <f t="shared" si="150"/>
        <v>5.4184756720471183</v>
      </c>
      <c r="BP209" s="13" t="str">
        <f t="shared" si="150"/>
        <v/>
      </c>
      <c r="BQ209" s="13" t="str">
        <f t="shared" si="150"/>
        <v/>
      </c>
      <c r="BR209" s="13" t="str">
        <f t="shared" si="150"/>
        <v/>
      </c>
      <c r="BS209" s="13" t="str">
        <f t="shared" si="150"/>
        <v/>
      </c>
      <c r="BT209" s="13" t="str">
        <f t="shared" si="150"/>
        <v/>
      </c>
      <c r="BU209" s="13" t="str">
        <f t="shared" si="150"/>
        <v/>
      </c>
      <c r="BW209" s="323" t="str">
        <f t="shared" si="132"/>
        <v>2017 q4</v>
      </c>
      <c r="BX209" s="13">
        <f t="shared" ref="BX209:DA209" si="151">IF(BX86&gt;0,(BX90/BX86-1)*100,"")</f>
        <v>-0.10412233332793841</v>
      </c>
      <c r="BY209" s="13">
        <f t="shared" si="151"/>
        <v>-2.179015904271997</v>
      </c>
      <c r="BZ209" s="13">
        <f t="shared" si="151"/>
        <v>-4.491712904479062</v>
      </c>
      <c r="CA209" s="13">
        <f t="shared" si="151"/>
        <v>3.7822313173752065E-2</v>
      </c>
      <c r="CB209" s="13">
        <f t="shared" si="151"/>
        <v>-0.64143562716350022</v>
      </c>
      <c r="CC209" s="13">
        <f t="shared" si="151"/>
        <v>5.8792712821959858</v>
      </c>
      <c r="CD209" s="13">
        <f t="shared" si="151"/>
        <v>-8.382815931244469</v>
      </c>
      <c r="CE209" s="13">
        <f t="shared" si="151"/>
        <v>-0.17346255947230382</v>
      </c>
      <c r="CF209" s="13">
        <f t="shared" si="151"/>
        <v>-2.5159489165644033</v>
      </c>
      <c r="CG209" s="13" t="str">
        <f t="shared" si="151"/>
        <v/>
      </c>
      <c r="CH209" s="13">
        <f t="shared" si="151"/>
        <v>4.0633114019237082</v>
      </c>
      <c r="CI209" s="13">
        <f t="shared" si="151"/>
        <v>-0.89888827596531495</v>
      </c>
      <c r="CJ209" s="13">
        <f t="shared" si="151"/>
        <v>8.4884947425164938</v>
      </c>
      <c r="CK209" s="13">
        <f t="shared" si="151"/>
        <v>3.3367769260807645</v>
      </c>
      <c r="CL209" s="13">
        <f t="shared" si="151"/>
        <v>3.317242317896385</v>
      </c>
      <c r="CM209" s="13">
        <f t="shared" si="151"/>
        <v>3.419098548436561</v>
      </c>
      <c r="CN209" s="13">
        <f t="shared" si="151"/>
        <v>8.677545203033322</v>
      </c>
      <c r="CO209" s="13">
        <f t="shared" si="151"/>
        <v>8.677545203033322</v>
      </c>
      <c r="CP209" s="13" t="str">
        <f t="shared" si="151"/>
        <v/>
      </c>
      <c r="CQ209" s="13">
        <f t="shared" si="151"/>
        <v>-1.8455279227863164</v>
      </c>
      <c r="CR209" s="13">
        <f t="shared" si="151"/>
        <v>-1.8455279227863164</v>
      </c>
      <c r="CS209" s="13" t="str">
        <f t="shared" si="151"/>
        <v/>
      </c>
      <c r="CT209" s="13" t="str">
        <f t="shared" si="151"/>
        <v/>
      </c>
      <c r="CU209" s="13">
        <f t="shared" si="151"/>
        <v>-2.0430389552470007</v>
      </c>
      <c r="CV209" s="13">
        <f t="shared" si="151"/>
        <v>-9.1698223681470292</v>
      </c>
      <c r="CW209" s="13">
        <f t="shared" si="151"/>
        <v>2.5098675273072413</v>
      </c>
      <c r="CX209" s="13" t="str">
        <f t="shared" si="151"/>
        <v/>
      </c>
      <c r="CY209" s="13">
        <f t="shared" si="151"/>
        <v>-2.0200045196125949</v>
      </c>
      <c r="CZ209" s="13">
        <f t="shared" si="151"/>
        <v>-2.3852017301673634</v>
      </c>
      <c r="DA209" s="13">
        <f t="shared" si="151"/>
        <v>1.165450061421458</v>
      </c>
      <c r="DB209" s="13"/>
      <c r="DC209" s="13"/>
      <c r="DD209" s="13"/>
      <c r="DE209" s="13"/>
      <c r="DF209" s="13"/>
    </row>
    <row r="210" spans="1:110" ht="19.5" customHeight="1" x14ac:dyDescent="0.2">
      <c r="A210" s="323" t="s">
        <v>20</v>
      </c>
      <c r="B210" s="13">
        <f t="shared" ref="B210:AJ210" si="152">(B118/B117-1)*100</f>
        <v>1.8392905404197801</v>
      </c>
      <c r="C210" s="13">
        <f t="shared" si="152"/>
        <v>1.0558125640423466</v>
      </c>
      <c r="D210" s="13">
        <f t="shared" si="152"/>
        <v>-1.8580471088849526</v>
      </c>
      <c r="E210" s="13">
        <f t="shared" si="152"/>
        <v>-1.6929089132385555</v>
      </c>
      <c r="F210" s="13">
        <f t="shared" si="152"/>
        <v>2.8285981760513446</v>
      </c>
      <c r="G210" s="13">
        <f t="shared" si="152"/>
        <v>2.1458909741051135</v>
      </c>
      <c r="H210" s="13">
        <f t="shared" si="152"/>
        <v>0.56546199923641627</v>
      </c>
      <c r="I210" s="13">
        <f t="shared" si="152"/>
        <v>-2.9430181931601518</v>
      </c>
      <c r="J210" s="13">
        <f t="shared" si="152"/>
        <v>6.5036216559324567</v>
      </c>
      <c r="K210" s="13">
        <f t="shared" si="152"/>
        <v>2.1826650553502525E-2</v>
      </c>
      <c r="L210" s="13">
        <f t="shared" si="152"/>
        <v>1.2169223684897368</v>
      </c>
      <c r="M210" s="13">
        <f t="shared" si="152"/>
        <v>0.46342752551691291</v>
      </c>
      <c r="N210" s="13">
        <f t="shared" si="152"/>
        <v>1.7943003123820578</v>
      </c>
      <c r="O210" s="13">
        <f t="shared" si="152"/>
        <v>-0.42918440126683555</v>
      </c>
      <c r="P210" s="13">
        <f t="shared" si="152"/>
        <v>1.1870243554277904</v>
      </c>
      <c r="Q210" s="13">
        <f t="shared" si="152"/>
        <v>-3.6014260648728258</v>
      </c>
      <c r="R210" s="13">
        <f t="shared" si="152"/>
        <v>1.0292465753705793</v>
      </c>
      <c r="S210" s="13">
        <f t="shared" si="152"/>
        <v>1.1900131906009692</v>
      </c>
      <c r="T210" s="13">
        <f t="shared" si="152"/>
        <v>0.69522647665769544</v>
      </c>
      <c r="U210" s="13">
        <f t="shared" si="152"/>
        <v>6.6122644995329605</v>
      </c>
      <c r="V210" s="13">
        <f t="shared" si="152"/>
        <v>4.7852797912053546</v>
      </c>
      <c r="W210" s="13">
        <f t="shared" si="152"/>
        <v>5.9257901511039046</v>
      </c>
      <c r="X210" s="13">
        <f t="shared" si="152"/>
        <v>10.050210206922717</v>
      </c>
      <c r="Y210" s="13">
        <f t="shared" si="152"/>
        <v>2.3870306606562419</v>
      </c>
      <c r="Z210" s="13">
        <f t="shared" si="152"/>
        <v>-0.91231762357281143</v>
      </c>
      <c r="AA210" s="13">
        <f t="shared" si="152"/>
        <v>14.96813402263102</v>
      </c>
      <c r="AB210" s="13">
        <f t="shared" si="152"/>
        <v>-1.0258488211977612</v>
      </c>
      <c r="AC210" s="13">
        <f t="shared" si="152"/>
        <v>2.4860540626958638E-2</v>
      </c>
      <c r="AD210" s="13">
        <f t="shared" si="152"/>
        <v>1.3895063559613119</v>
      </c>
      <c r="AE210" s="13">
        <f t="shared" si="152"/>
        <v>2.1991192027540185</v>
      </c>
      <c r="AF210" s="13">
        <f t="shared" si="152"/>
        <v>-7.2129639135156136</v>
      </c>
      <c r="AG210" s="13">
        <f t="shared" si="152"/>
        <v>0.23969471147711197</v>
      </c>
      <c r="AH210" s="13">
        <f t="shared" si="152"/>
        <v>-7.2168597042699627</v>
      </c>
      <c r="AI210" s="13">
        <f t="shared" si="152"/>
        <v>-7.4171764444069144</v>
      </c>
      <c r="AJ210" s="13">
        <f t="shared" si="152"/>
        <v>7.6100659775920398</v>
      </c>
      <c r="AL210" s="323" t="str">
        <f t="shared" ref="AL210:AL226" si="153">A210</f>
        <v>FY2000</v>
      </c>
      <c r="AM210" s="13">
        <f t="shared" ref="AM210:AO211" si="154">(AM118/AM117-1)*100</f>
        <v>3.7350166247867911</v>
      </c>
      <c r="AN210" s="13">
        <f t="shared" si="154"/>
        <v>2.0139399094483146</v>
      </c>
      <c r="AO210" s="13">
        <f t="shared" si="154"/>
        <v>-0.37545973517659759</v>
      </c>
      <c r="AP210" s="13"/>
      <c r="AQ210" s="13">
        <f>(AQ118/AQ117-1)*100</f>
        <v>4.1871958195115466</v>
      </c>
      <c r="AR210" s="13">
        <f>(AR118/AR117-1)*100</f>
        <v>3.1916121140449505</v>
      </c>
      <c r="AS210" s="13"/>
      <c r="AT210" s="13"/>
      <c r="AU210" s="13"/>
      <c r="AV210" s="13">
        <f t="shared" ref="AV210:AZ211" si="155">(AV118/AV117-1)*100</f>
        <v>2.1826650553502525E-2</v>
      </c>
      <c r="AW210" s="13">
        <f t="shared" si="155"/>
        <v>-4.6750959654593967</v>
      </c>
      <c r="AX210" s="13">
        <f t="shared" si="155"/>
        <v>-0.36868973340897782</v>
      </c>
      <c r="AY210" s="13">
        <f t="shared" si="155"/>
        <v>-16.589245797328889</v>
      </c>
      <c r="AZ210" s="13">
        <f t="shared" si="155"/>
        <v>0</v>
      </c>
      <c r="BA210" s="13"/>
      <c r="BB210" s="13">
        <f t="shared" ref="BB210:BF211" si="156">(BB118/BB117-1)*100</f>
        <v>0</v>
      </c>
      <c r="BC210" s="13">
        <f t="shared" si="156"/>
        <v>0.36931791134535707</v>
      </c>
      <c r="BD210" s="13">
        <f t="shared" si="156"/>
        <v>4.9526538425936906E-8</v>
      </c>
      <c r="BE210" s="13">
        <f t="shared" si="156"/>
        <v>0.69522647665767323</v>
      </c>
      <c r="BF210" s="13">
        <f t="shared" si="156"/>
        <v>6.9491000728971963</v>
      </c>
      <c r="BG210" s="13"/>
      <c r="BH210" s="13">
        <f t="shared" ref="BH210:BO211" si="157">(BH118/BH117-1)*100</f>
        <v>5.9257901511039268</v>
      </c>
      <c r="BI210" s="13">
        <f t="shared" si="157"/>
        <v>10.050210206922717</v>
      </c>
      <c r="BJ210" s="13">
        <f t="shared" si="157"/>
        <v>4.0565871233237072</v>
      </c>
      <c r="BK210" s="13">
        <f t="shared" si="157"/>
        <v>3.4155299336735112</v>
      </c>
      <c r="BL210" s="13">
        <f t="shared" si="157"/>
        <v>20.553460462712714</v>
      </c>
      <c r="BM210" s="13">
        <f t="shared" si="157"/>
        <v>-1.0258488211977834</v>
      </c>
      <c r="BN210" s="13">
        <f t="shared" si="157"/>
        <v>0</v>
      </c>
      <c r="BO210" s="13">
        <f t="shared" si="157"/>
        <v>1.4625662988328347</v>
      </c>
      <c r="BP210" s="13"/>
      <c r="BQ210" s="13"/>
      <c r="BR210" s="13"/>
      <c r="BS210" s="13"/>
      <c r="BT210" s="13"/>
      <c r="BU210" s="13"/>
      <c r="BW210" s="323" t="str">
        <f t="shared" ref="BW210:BW226" si="158">A210</f>
        <v>FY2000</v>
      </c>
      <c r="BX210" s="13">
        <f>(BX118/BX117-1)*100</f>
        <v>1.1808822849084022</v>
      </c>
      <c r="BY210" s="13">
        <f t="shared" ref="BY210:DF211" si="159">(BY118/BY117-1)*100</f>
        <v>0.74955399327192307</v>
      </c>
      <c r="BZ210" s="13">
        <f t="shared" si="159"/>
        <v>-2.3837550149870101</v>
      </c>
      <c r="CA210" s="13">
        <f t="shared" si="159"/>
        <v>-1.6929089132385333</v>
      </c>
      <c r="CB210" s="13">
        <f t="shared" si="159"/>
        <v>1.9820951789682351</v>
      </c>
      <c r="CC210" s="13">
        <f t="shared" si="159"/>
        <v>1.3130125709449381</v>
      </c>
      <c r="CD210" s="13">
        <f t="shared" si="159"/>
        <v>0.56546199923641627</v>
      </c>
      <c r="CE210" s="13">
        <f t="shared" si="159"/>
        <v>-2.9430181931601518</v>
      </c>
      <c r="CF210" s="13">
        <f t="shared" si="159"/>
        <v>6.5036216559324567</v>
      </c>
      <c r="CG210" s="13"/>
      <c r="CH210" s="13">
        <f t="shared" si="159"/>
        <v>1.9032445237010975</v>
      </c>
      <c r="CI210" s="13">
        <f t="shared" si="159"/>
        <v>0.57406685715422068</v>
      </c>
      <c r="CJ210" s="13">
        <f t="shared" si="159"/>
        <v>2.9055366615832412</v>
      </c>
      <c r="CK210" s="13">
        <f t="shared" si="159"/>
        <v>-0.44274494527243302</v>
      </c>
      <c r="CL210" s="13">
        <f t="shared" si="159"/>
        <v>1.1870243554277682</v>
      </c>
      <c r="CM210" s="13">
        <f t="shared" si="159"/>
        <v>-4.0044672346364223</v>
      </c>
      <c r="CN210" s="13">
        <f t="shared" si="159"/>
        <v>1.9408419379585595</v>
      </c>
      <c r="CO210" s="13">
        <f t="shared" si="159"/>
        <v>1.9408419379585595</v>
      </c>
      <c r="CP210" s="13"/>
      <c r="CQ210" s="13">
        <f t="shared" si="159"/>
        <v>4.7852797912053546</v>
      </c>
      <c r="CR210" s="13">
        <f t="shared" si="159"/>
        <v>4.7852797912053546</v>
      </c>
      <c r="CS210" s="13"/>
      <c r="CT210" s="13"/>
      <c r="CU210" s="13">
        <f t="shared" si="159"/>
        <v>-0.27458621614430134</v>
      </c>
      <c r="CV210" s="13">
        <f t="shared" si="159"/>
        <v>-5.1391611238999264</v>
      </c>
      <c r="CW210" s="13">
        <f t="shared" si="159"/>
        <v>-7.5771852778801385</v>
      </c>
      <c r="CX210" s="13"/>
      <c r="CY210" s="13">
        <f t="shared" si="159"/>
        <v>1.434726836404554E-2</v>
      </c>
      <c r="CZ210" s="13">
        <f t="shared" si="159"/>
        <v>1.4630936858647692</v>
      </c>
      <c r="DA210" s="13">
        <f t="shared" si="159"/>
        <v>2.1991192027540407</v>
      </c>
      <c r="DB210" s="13">
        <f t="shared" si="159"/>
        <v>-7.2129639135155905</v>
      </c>
      <c r="DC210" s="13">
        <f t="shared" si="159"/>
        <v>0.23969471147711197</v>
      </c>
      <c r="DD210" s="13">
        <f t="shared" si="159"/>
        <v>-7.2168597042699627</v>
      </c>
      <c r="DE210" s="13">
        <f t="shared" si="159"/>
        <v>-7.4171764444069144</v>
      </c>
      <c r="DF210" s="13">
        <f t="shared" si="159"/>
        <v>7.6100659775920398</v>
      </c>
    </row>
    <row r="211" spans="1:110" ht="12.75" customHeight="1" x14ac:dyDescent="0.2">
      <c r="A211" s="323" t="s">
        <v>21</v>
      </c>
      <c r="B211" s="13">
        <f t="shared" ref="B211:AJ211" si="160">(B119/B118-1)*100</f>
        <v>1.3170538431791279</v>
      </c>
      <c r="C211" s="13">
        <f t="shared" si="160"/>
        <v>-0.13493938975170927</v>
      </c>
      <c r="D211" s="13">
        <f t="shared" si="160"/>
        <v>-4.3472222590010601</v>
      </c>
      <c r="E211" s="13">
        <f t="shared" si="160"/>
        <v>-1.7429326838864001</v>
      </c>
      <c r="F211" s="13">
        <f t="shared" si="160"/>
        <v>3.5623829695649256</v>
      </c>
      <c r="G211" s="13">
        <f t="shared" si="160"/>
        <v>1.8161851270555696</v>
      </c>
      <c r="H211" s="13">
        <f t="shared" si="160"/>
        <v>-0.72774227069951625</v>
      </c>
      <c r="I211" s="13">
        <f t="shared" si="160"/>
        <v>0.57798992205675415</v>
      </c>
      <c r="J211" s="13">
        <f t="shared" si="160"/>
        <v>1.7303849536228988</v>
      </c>
      <c r="K211" s="13">
        <f t="shared" si="160"/>
        <v>0.24069055943940487</v>
      </c>
      <c r="L211" s="13">
        <f t="shared" si="160"/>
        <v>2.9679441808377227</v>
      </c>
      <c r="M211" s="13">
        <f t="shared" si="160"/>
        <v>0.18152228733199216</v>
      </c>
      <c r="N211" s="13">
        <f t="shared" si="160"/>
        <v>5.2250191871907381</v>
      </c>
      <c r="O211" s="13">
        <f t="shared" si="160"/>
        <v>-2.7400806731554206</v>
      </c>
      <c r="P211" s="13">
        <f t="shared" si="160"/>
        <v>0.32703618486287223</v>
      </c>
      <c r="Q211" s="13">
        <f t="shared" si="160"/>
        <v>-8.9805532683872595</v>
      </c>
      <c r="R211" s="13">
        <f t="shared" si="160"/>
        <v>-1.1898613672694958</v>
      </c>
      <c r="S211" s="13">
        <f t="shared" si="160"/>
        <v>-2.1710634062372725</v>
      </c>
      <c r="T211" s="13">
        <f t="shared" si="160"/>
        <v>0.93432429255764227</v>
      </c>
      <c r="U211" s="13">
        <f t="shared" si="160"/>
        <v>4.8896042245914373</v>
      </c>
      <c r="V211" s="13">
        <f t="shared" si="160"/>
        <v>9.2457336289770495</v>
      </c>
      <c r="W211" s="13">
        <f t="shared" si="160"/>
        <v>1.6436406484148236</v>
      </c>
      <c r="X211" s="13">
        <f t="shared" si="160"/>
        <v>9.1026895708013811</v>
      </c>
      <c r="Y211" s="13">
        <f t="shared" si="160"/>
        <v>7.9982293696005291</v>
      </c>
      <c r="Z211" s="13">
        <f t="shared" si="160"/>
        <v>3.9534474700764211</v>
      </c>
      <c r="AA211" s="13">
        <f t="shared" si="160"/>
        <v>37.095071241779223</v>
      </c>
      <c r="AB211" s="13">
        <f t="shared" si="160"/>
        <v>-0.97487338767985321</v>
      </c>
      <c r="AC211" s="13">
        <f t="shared" si="160"/>
        <v>0.53553354761051164</v>
      </c>
      <c r="AD211" s="13">
        <f t="shared" si="160"/>
        <v>4.3695731845762698</v>
      </c>
      <c r="AE211" s="13">
        <f t="shared" si="160"/>
        <v>-2.3248101961676926</v>
      </c>
      <c r="AF211" s="13">
        <f t="shared" si="160"/>
        <v>-1.3398157176573777</v>
      </c>
      <c r="AG211" s="13">
        <f t="shared" si="160"/>
        <v>2.4577772026140199</v>
      </c>
      <c r="AH211" s="13">
        <f t="shared" si="160"/>
        <v>1.7982931506945965</v>
      </c>
      <c r="AI211" s="13">
        <f t="shared" si="160"/>
        <v>-3.3139434039565541</v>
      </c>
      <c r="AJ211" s="13">
        <f t="shared" si="160"/>
        <v>2.2219900130200587</v>
      </c>
      <c r="AL211" s="323" t="str">
        <f t="shared" si="153"/>
        <v>FY2001</v>
      </c>
      <c r="AM211" s="13">
        <f t="shared" si="154"/>
        <v>5.4006669611056601</v>
      </c>
      <c r="AN211" s="13">
        <f t="shared" si="154"/>
        <v>2.5179800334599545</v>
      </c>
      <c r="AO211" s="13">
        <f t="shared" si="154"/>
        <v>1.7084685261524957</v>
      </c>
      <c r="AP211" s="13"/>
      <c r="AQ211" s="13">
        <f>(AQ119/AQ118-1)*100</f>
        <v>4.6952006636690413</v>
      </c>
      <c r="AR211" s="13">
        <f>(AR119/AR118-1)*100</f>
        <v>-3.4999802103328759</v>
      </c>
      <c r="AS211" s="13"/>
      <c r="AT211" s="13"/>
      <c r="AU211" s="13"/>
      <c r="AV211" s="13">
        <f t="shared" si="155"/>
        <v>0.24069055943940487</v>
      </c>
      <c r="AW211" s="13">
        <f t="shared" si="155"/>
        <v>11.530374103166196</v>
      </c>
      <c r="AX211" s="13">
        <f t="shared" si="155"/>
        <v>0.74722459436380451</v>
      </c>
      <c r="AY211" s="13">
        <f t="shared" si="155"/>
        <v>20.651436175649973</v>
      </c>
      <c r="AZ211" s="13">
        <f t="shared" si="155"/>
        <v>1.1704453976707274</v>
      </c>
      <c r="BA211" s="13"/>
      <c r="BB211" s="13">
        <f t="shared" si="156"/>
        <v>1.1704453976707274</v>
      </c>
      <c r="BC211" s="13">
        <f t="shared" si="156"/>
        <v>0.82325117431942818</v>
      </c>
      <c r="BD211" s="13">
        <f t="shared" si="156"/>
        <v>0.7081105446653746</v>
      </c>
      <c r="BE211" s="13">
        <f t="shared" si="156"/>
        <v>0.93432429255764227</v>
      </c>
      <c r="BF211" s="13">
        <f t="shared" si="156"/>
        <v>3.4224492604136625</v>
      </c>
      <c r="BG211" s="13"/>
      <c r="BH211" s="13">
        <f t="shared" si="157"/>
        <v>1.6436406484148458</v>
      </c>
      <c r="BI211" s="13">
        <f t="shared" si="157"/>
        <v>9.1026895708013811</v>
      </c>
      <c r="BJ211" s="13">
        <f t="shared" si="157"/>
        <v>9.8353365869950018</v>
      </c>
      <c r="BK211" s="13">
        <f t="shared" si="157"/>
        <v>6.3413930373086735</v>
      </c>
      <c r="BL211" s="13">
        <f t="shared" si="157"/>
        <v>42.370336991336522</v>
      </c>
      <c r="BM211" s="13">
        <f t="shared" si="157"/>
        <v>-0.974873387679831</v>
      </c>
      <c r="BN211" s="13">
        <f t="shared" si="157"/>
        <v>0.88571963748571569</v>
      </c>
      <c r="BO211" s="13">
        <f t="shared" si="157"/>
        <v>2.1887428836738998</v>
      </c>
      <c r="BP211" s="13"/>
      <c r="BQ211" s="13"/>
      <c r="BR211" s="13"/>
      <c r="BS211" s="13"/>
      <c r="BT211" s="13"/>
      <c r="BU211" s="13"/>
      <c r="BW211" s="323" t="str">
        <f t="shared" si="158"/>
        <v>FY2001</v>
      </c>
      <c r="BX211" s="13">
        <f>(BX119/BX118-1)*100</f>
        <v>-0.19979899099316079</v>
      </c>
      <c r="BY211" s="13">
        <f t="shared" si="159"/>
        <v>-0.86935257121708576</v>
      </c>
      <c r="BZ211" s="13">
        <f t="shared" si="159"/>
        <v>-7.317727635077576</v>
      </c>
      <c r="CA211" s="13">
        <f t="shared" si="159"/>
        <v>-1.7429326838864223</v>
      </c>
      <c r="CB211" s="13">
        <f t="shared" si="159"/>
        <v>2.8435210094814867</v>
      </c>
      <c r="CC211" s="13">
        <f t="shared" si="159"/>
        <v>5.8785303496719399</v>
      </c>
      <c r="CD211" s="13">
        <f t="shared" si="159"/>
        <v>-0.72774227069951625</v>
      </c>
      <c r="CE211" s="13">
        <f t="shared" si="159"/>
        <v>0.57798992205675415</v>
      </c>
      <c r="CF211" s="13">
        <f t="shared" si="159"/>
        <v>1.7303849536228988</v>
      </c>
      <c r="CG211" s="13"/>
      <c r="CH211" s="13">
        <f t="shared" si="159"/>
        <v>2.3476780954100107</v>
      </c>
      <c r="CI211" s="13">
        <f t="shared" si="159"/>
        <v>0.10524988955649128</v>
      </c>
      <c r="CJ211" s="13">
        <f t="shared" si="159"/>
        <v>4.0164407685631565</v>
      </c>
      <c r="CK211" s="13">
        <f t="shared" si="159"/>
        <v>-2.8901304529720617</v>
      </c>
      <c r="CL211" s="13">
        <f t="shared" si="159"/>
        <v>0.32703618486287223</v>
      </c>
      <c r="CM211" s="13">
        <f t="shared" si="159"/>
        <v>-10.241496762701274</v>
      </c>
      <c r="CN211" s="13">
        <f t="shared" si="159"/>
        <v>-3.8911422338265056</v>
      </c>
      <c r="CO211" s="13">
        <f t="shared" si="159"/>
        <v>-3.8911422338265056</v>
      </c>
      <c r="CP211" s="13"/>
      <c r="CQ211" s="13">
        <f t="shared" si="159"/>
        <v>9.2457336289770264</v>
      </c>
      <c r="CR211" s="13">
        <f t="shared" si="159"/>
        <v>9.2457336289770264</v>
      </c>
      <c r="CS211" s="13"/>
      <c r="CT211" s="13"/>
      <c r="CU211" s="13">
        <f t="shared" si="159"/>
        <v>4.6170799155015763</v>
      </c>
      <c r="CV211" s="13">
        <f t="shared" si="159"/>
        <v>1.2714717853217872</v>
      </c>
      <c r="CW211" s="13">
        <f t="shared" si="159"/>
        <v>5.10879891593774</v>
      </c>
      <c r="CX211" s="13"/>
      <c r="CY211" s="13">
        <f t="shared" si="159"/>
        <v>4.2252319424207485E-2</v>
      </c>
      <c r="CZ211" s="13">
        <f t="shared" si="159"/>
        <v>6.7206986487250653</v>
      </c>
      <c r="DA211" s="13">
        <f t="shared" si="159"/>
        <v>-2.3248101961676926</v>
      </c>
      <c r="DB211" s="13">
        <f t="shared" si="159"/>
        <v>-1.3398157176573777</v>
      </c>
      <c r="DC211" s="13">
        <f t="shared" si="159"/>
        <v>2.4577772026140199</v>
      </c>
      <c r="DD211" s="13">
        <f t="shared" si="159"/>
        <v>1.7982931506945965</v>
      </c>
      <c r="DE211" s="13">
        <f t="shared" si="159"/>
        <v>-3.3139434039565541</v>
      </c>
      <c r="DF211" s="13">
        <f t="shared" si="159"/>
        <v>2.2219900130200587</v>
      </c>
    </row>
    <row r="212" spans="1:110" ht="12.75" customHeight="1" x14ac:dyDescent="0.2">
      <c r="A212" s="323" t="s">
        <v>22</v>
      </c>
      <c r="B212" s="13">
        <f t="shared" ref="B212:AJ212" si="161">(B120/B119-1)*100</f>
        <v>-0.15940923249404548</v>
      </c>
      <c r="C212" s="13">
        <f t="shared" si="161"/>
        <v>0.47844060504618202</v>
      </c>
      <c r="D212" s="13">
        <f t="shared" si="161"/>
        <v>-1.1072717822613654</v>
      </c>
      <c r="E212" s="13">
        <f t="shared" si="161"/>
        <v>3.6357959304947229</v>
      </c>
      <c r="F212" s="13">
        <f t="shared" si="161"/>
        <v>0.2115603108877151</v>
      </c>
      <c r="G212" s="13">
        <f t="shared" si="161"/>
        <v>-1.5251272661277127</v>
      </c>
      <c r="H212" s="13">
        <f t="shared" si="161"/>
        <v>-3.4045195614962553</v>
      </c>
      <c r="I212" s="13">
        <f t="shared" si="161"/>
        <v>0.74249368246042113</v>
      </c>
      <c r="J212" s="13">
        <f t="shared" si="161"/>
        <v>0.53159049705593375</v>
      </c>
      <c r="K212" s="13">
        <f t="shared" si="161"/>
        <v>-0.23844825983206919</v>
      </c>
      <c r="L212" s="13">
        <f t="shared" si="161"/>
        <v>-4.2742457541530943</v>
      </c>
      <c r="M212" s="13">
        <f t="shared" si="161"/>
        <v>-1.8955935016602643</v>
      </c>
      <c r="N212" s="13">
        <f t="shared" si="161"/>
        <v>-6.2039629139836183</v>
      </c>
      <c r="O212" s="13">
        <f t="shared" si="161"/>
        <v>-0.66153659537632192</v>
      </c>
      <c r="P212" s="13">
        <f t="shared" si="161"/>
        <v>-2.970669950035365E-2</v>
      </c>
      <c r="Q212" s="13">
        <f t="shared" si="161"/>
        <v>-2.0353195631795273</v>
      </c>
      <c r="R212" s="13">
        <f t="shared" si="161"/>
        <v>-0.67680104099060445</v>
      </c>
      <c r="S212" s="13">
        <f t="shared" si="161"/>
        <v>-0.85400813590084113</v>
      </c>
      <c r="T212" s="13">
        <f t="shared" si="161"/>
        <v>-0.36561882364918308</v>
      </c>
      <c r="U212" s="13">
        <f t="shared" si="161"/>
        <v>3.82633454771375</v>
      </c>
      <c r="V212" s="13">
        <f t="shared" si="161"/>
        <v>5.9051192139714548</v>
      </c>
      <c r="W212" s="13">
        <f t="shared" si="161"/>
        <v>3.7855111997382451</v>
      </c>
      <c r="X212" s="13">
        <f t="shared" si="161"/>
        <v>-0.50478813779076814</v>
      </c>
      <c r="Y212" s="13">
        <f t="shared" si="161"/>
        <v>1.6388431485367505</v>
      </c>
      <c r="Z212" s="13">
        <f t="shared" si="161"/>
        <v>4.3403282811641519</v>
      </c>
      <c r="AA212" s="13">
        <f t="shared" si="161"/>
        <v>0.37849905936415684</v>
      </c>
      <c r="AB212" s="13">
        <f t="shared" si="161"/>
        <v>-8.2859892677469293</v>
      </c>
      <c r="AC212" s="13">
        <f t="shared" si="161"/>
        <v>-0.25756723248074875</v>
      </c>
      <c r="AD212" s="13">
        <f t="shared" si="161"/>
        <v>2.9802201339615308</v>
      </c>
      <c r="AE212" s="13">
        <f t="shared" si="161"/>
        <v>-3.6169994505751424</v>
      </c>
      <c r="AF212" s="13">
        <f t="shared" si="161"/>
        <v>3.883802044481377</v>
      </c>
      <c r="AG212" s="13">
        <f t="shared" si="161"/>
        <v>-2.0607237206531348</v>
      </c>
      <c r="AH212" s="13">
        <f t="shared" si="161"/>
        <v>1.7136381959452329</v>
      </c>
      <c r="AI212" s="13">
        <f t="shared" si="161"/>
        <v>-4.196650447722206</v>
      </c>
      <c r="AJ212" s="13">
        <f t="shared" si="161"/>
        <v>3.194467250992572</v>
      </c>
      <c r="AL212" s="323" t="str">
        <f t="shared" si="153"/>
        <v>FY2002</v>
      </c>
      <c r="AM212" s="13">
        <f t="shared" ref="AM212:AM221" si="162">(AM120/AM119-1)*100</f>
        <v>0.42720663381519142</v>
      </c>
      <c r="AN212" s="13">
        <f t="shared" ref="AN212:AO220" si="163">(AN120/AN119-1)*100</f>
        <v>-0.18941709279297614</v>
      </c>
      <c r="AO212" s="13">
        <f t="shared" si="163"/>
        <v>1.3434537235160304</v>
      </c>
      <c r="AP212" s="13"/>
      <c r="AQ212" s="13">
        <f t="shared" ref="AQ212:AR220" si="164">(AQ120/AQ119-1)*100</f>
        <v>-0.90653167211810493</v>
      </c>
      <c r="AR212" s="13">
        <f t="shared" si="164"/>
        <v>-3.3147221975284302</v>
      </c>
      <c r="AS212" s="13"/>
      <c r="AT212" s="13"/>
      <c r="AU212" s="13"/>
      <c r="AV212" s="13">
        <f t="shared" ref="AV212:AZ217" si="165">(AV120/AV119-1)*100</f>
        <v>-0.23844825983208029</v>
      </c>
      <c r="AW212" s="13">
        <f t="shared" si="165"/>
        <v>-13.743198594565831</v>
      </c>
      <c r="AX212" s="13">
        <f t="shared" si="165"/>
        <v>1.7164653528289886</v>
      </c>
      <c r="AY212" s="13">
        <f t="shared" si="165"/>
        <v>-29.592122451734326</v>
      </c>
      <c r="AZ212" s="13">
        <f t="shared" si="165"/>
        <v>0.17254967127331433</v>
      </c>
      <c r="BA212" s="13"/>
      <c r="BB212" s="13">
        <f t="shared" ref="BB212:BF217" si="166">(BB120/BB119-1)*100</f>
        <v>0.17254967127331433</v>
      </c>
      <c r="BC212" s="13">
        <f t="shared" si="166"/>
        <v>-0.25649523209674285</v>
      </c>
      <c r="BD212" s="13">
        <f t="shared" si="166"/>
        <v>-0.10675562535579219</v>
      </c>
      <c r="BE212" s="13">
        <f t="shared" si="166"/>
        <v>-0.36561882364918308</v>
      </c>
      <c r="BF212" s="13">
        <f t="shared" si="166"/>
        <v>2.4899312512085103</v>
      </c>
      <c r="BG212" s="13"/>
      <c r="BH212" s="13">
        <f t="shared" ref="BH212:BO220" si="167">(BH120/BH119-1)*100</f>
        <v>3.7855111997382451</v>
      </c>
      <c r="BI212" s="13">
        <f t="shared" si="167"/>
        <v>-0.50478813779076814</v>
      </c>
      <c r="BJ212" s="13">
        <f t="shared" si="167"/>
        <v>-0.36089012483576655</v>
      </c>
      <c r="BK212" s="13">
        <f t="shared" si="167"/>
        <v>4.2597599466127845</v>
      </c>
      <c r="BL212" s="13">
        <f t="shared" si="167"/>
        <v>-1.3967806904424562</v>
      </c>
      <c r="BM212" s="13">
        <f t="shared" si="167"/>
        <v>-8.2859892677469293</v>
      </c>
      <c r="BN212" s="13">
        <f t="shared" si="167"/>
        <v>0</v>
      </c>
      <c r="BO212" s="13">
        <f t="shared" si="167"/>
        <v>2.9606276216953553E-2</v>
      </c>
      <c r="BP212" s="13"/>
      <c r="BQ212" s="13"/>
      <c r="BR212" s="13"/>
      <c r="BS212" s="13"/>
      <c r="BT212" s="13"/>
      <c r="BU212" s="13"/>
      <c r="BW212" s="323" t="str">
        <f t="shared" si="158"/>
        <v>FY2002</v>
      </c>
      <c r="BX212" s="13">
        <f t="shared" ref="BX212:DF221" si="168">(BX120/BX119-1)*100</f>
        <v>-0.38795348627260751</v>
      </c>
      <c r="BY212" s="13">
        <f t="shared" si="168"/>
        <v>0.61335576096512856</v>
      </c>
      <c r="BZ212" s="13">
        <f t="shared" si="168"/>
        <v>-2.4751677603552236</v>
      </c>
      <c r="CA212" s="13">
        <f t="shared" si="168"/>
        <v>3.6357959304947229</v>
      </c>
      <c r="CB212" s="13">
        <f t="shared" si="168"/>
        <v>0.76145435055550159</v>
      </c>
      <c r="CC212" s="13">
        <f t="shared" si="168"/>
        <v>-0.35217801919472658</v>
      </c>
      <c r="CD212" s="13">
        <f t="shared" si="168"/>
        <v>-3.4045195614962553</v>
      </c>
      <c r="CE212" s="13">
        <f t="shared" si="168"/>
        <v>0.74249368246042113</v>
      </c>
      <c r="CF212" s="13">
        <f t="shared" si="168"/>
        <v>0.53159049705593375</v>
      </c>
      <c r="CG212" s="13"/>
      <c r="CH212" s="13">
        <f t="shared" si="168"/>
        <v>-3.4484615414563158</v>
      </c>
      <c r="CI212" s="13">
        <f t="shared" si="168"/>
        <v>-2.376070164152333</v>
      </c>
      <c r="CJ212" s="13">
        <f t="shared" si="168"/>
        <v>-4.1884071010973241</v>
      </c>
      <c r="CK212" s="13">
        <f t="shared" si="168"/>
        <v>-0.69602525129320858</v>
      </c>
      <c r="CL212" s="13">
        <f t="shared" si="168"/>
        <v>-2.970669950035365E-2</v>
      </c>
      <c r="CM212" s="13">
        <f t="shared" si="168"/>
        <v>-2.3684308716933944</v>
      </c>
      <c r="CN212" s="13">
        <f t="shared" si="168"/>
        <v>-1.3519461354833728</v>
      </c>
      <c r="CO212" s="13">
        <f t="shared" si="168"/>
        <v>-1.3519461354833728</v>
      </c>
      <c r="CP212" s="13"/>
      <c r="CQ212" s="13">
        <f t="shared" si="168"/>
        <v>5.9051192139714548</v>
      </c>
      <c r="CR212" s="13">
        <f t="shared" si="168"/>
        <v>5.9051192139714548</v>
      </c>
      <c r="CS212" s="13"/>
      <c r="CT212" s="13"/>
      <c r="CU212" s="13">
        <f t="shared" si="168"/>
        <v>4.7641414926991477</v>
      </c>
      <c r="CV212" s="13">
        <f t="shared" si="168"/>
        <v>3.8996773843547938</v>
      </c>
      <c r="CW212" s="13">
        <f t="shared" si="168"/>
        <v>11.932868847034484</v>
      </c>
      <c r="CX212" s="13"/>
      <c r="CY212" s="13">
        <f t="shared" si="168"/>
        <v>-0.83798288040636271</v>
      </c>
      <c r="CZ212" s="13">
        <f t="shared" si="168"/>
        <v>5.6513162336180089</v>
      </c>
      <c r="DA212" s="13">
        <f t="shared" si="168"/>
        <v>-3.6169994505751535</v>
      </c>
      <c r="DB212" s="13">
        <f t="shared" si="168"/>
        <v>3.883802044481377</v>
      </c>
      <c r="DC212" s="13">
        <f t="shared" si="168"/>
        <v>-2.0607237206531348</v>
      </c>
      <c r="DD212" s="13">
        <f t="shared" si="168"/>
        <v>1.7136381959452329</v>
      </c>
      <c r="DE212" s="13">
        <f t="shared" si="168"/>
        <v>-4.196650447722206</v>
      </c>
      <c r="DF212" s="13">
        <f t="shared" si="168"/>
        <v>3.194467250992572</v>
      </c>
    </row>
    <row r="213" spans="1:110" s="98" customFormat="1" ht="12.75" customHeight="1" x14ac:dyDescent="0.2">
      <c r="A213" s="323" t="s">
        <v>23</v>
      </c>
      <c r="B213" s="327">
        <f t="shared" ref="B213:AJ213" si="169">(B121/B120-1)*100</f>
        <v>-0.24459444524074225</v>
      </c>
      <c r="C213" s="327">
        <f t="shared" si="169"/>
        <v>-1.0867225401988034</v>
      </c>
      <c r="D213" s="327">
        <f t="shared" si="169"/>
        <v>-2.2411109053757317</v>
      </c>
      <c r="E213" s="327">
        <f t="shared" si="169"/>
        <v>-0.66838573935728007</v>
      </c>
      <c r="F213" s="327">
        <f t="shared" si="169"/>
        <v>-3.8283996917545804</v>
      </c>
      <c r="G213" s="327">
        <f t="shared" si="169"/>
        <v>1.4607567763243567</v>
      </c>
      <c r="H213" s="327">
        <f t="shared" si="169"/>
        <v>0.84270915415500802</v>
      </c>
      <c r="I213" s="327">
        <f t="shared" si="169"/>
        <v>-0.16767696932256104</v>
      </c>
      <c r="J213" s="327">
        <f t="shared" si="169"/>
        <v>2.1086910090903688</v>
      </c>
      <c r="K213" s="327">
        <f t="shared" si="169"/>
        <v>-3.956764578355465</v>
      </c>
      <c r="L213" s="327">
        <f t="shared" si="169"/>
        <v>-0.5847067908439918</v>
      </c>
      <c r="M213" s="327">
        <f t="shared" si="169"/>
        <v>0.46241912254476603</v>
      </c>
      <c r="N213" s="327">
        <f t="shared" si="169"/>
        <v>-1.5238968380496654</v>
      </c>
      <c r="O213" s="327">
        <f t="shared" si="169"/>
        <v>-0.29674551339298194</v>
      </c>
      <c r="P213" s="327">
        <f t="shared" si="169"/>
        <v>-6.7374954309695756E-2</v>
      </c>
      <c r="Q213" s="327">
        <f t="shared" si="169"/>
        <v>-0.80737729600571795</v>
      </c>
      <c r="R213" s="327">
        <f t="shared" si="169"/>
        <v>-1.6134689572089966</v>
      </c>
      <c r="S213" s="327">
        <f t="shared" si="169"/>
        <v>-1.6705437593602324</v>
      </c>
      <c r="T213" s="327">
        <f t="shared" si="169"/>
        <v>-1.4918135076381622</v>
      </c>
      <c r="U213" s="327">
        <f t="shared" si="169"/>
        <v>2.7003152211882986</v>
      </c>
      <c r="V213" s="327">
        <f t="shared" si="169"/>
        <v>1.6197802569997588</v>
      </c>
      <c r="W213" s="327">
        <f t="shared" si="169"/>
        <v>2.0557923327704231</v>
      </c>
      <c r="X213" s="327">
        <f t="shared" si="169"/>
        <v>0.50734917624966069</v>
      </c>
      <c r="Y213" s="327">
        <f t="shared" si="169"/>
        <v>0.48751208345667596</v>
      </c>
      <c r="Z213" s="327">
        <f t="shared" si="169"/>
        <v>1.1391440773046879</v>
      </c>
      <c r="AA213" s="327">
        <f t="shared" si="169"/>
        <v>0.24657151404268163</v>
      </c>
      <c r="AB213" s="327">
        <f t="shared" si="169"/>
        <v>0.13969065392578361</v>
      </c>
      <c r="AC213" s="327">
        <f t="shared" si="169"/>
        <v>-0.18869411982480599</v>
      </c>
      <c r="AD213" s="327">
        <f t="shared" si="169"/>
        <v>0.40063579040303665</v>
      </c>
      <c r="AE213" s="327">
        <f t="shared" si="169"/>
        <v>0.22339796633228381</v>
      </c>
      <c r="AF213" s="327">
        <f t="shared" si="169"/>
        <v>2.1158248999430196</v>
      </c>
      <c r="AG213" s="327">
        <f t="shared" si="169"/>
        <v>-1.1484380533622662</v>
      </c>
      <c r="AH213" s="327">
        <f t="shared" si="169"/>
        <v>0.82063305292230382</v>
      </c>
      <c r="AI213" s="327">
        <f t="shared" si="169"/>
        <v>8.1971153525458806</v>
      </c>
      <c r="AJ213" s="327">
        <f t="shared" si="169"/>
        <v>-11.567140666114174</v>
      </c>
      <c r="AL213" s="323" t="str">
        <f t="shared" si="153"/>
        <v>FY2003</v>
      </c>
      <c r="AM213" s="327">
        <f t="shared" si="162"/>
        <v>6.24846792471212E-2</v>
      </c>
      <c r="AN213" s="327">
        <f t="shared" si="163"/>
        <v>-2.1260991146923591</v>
      </c>
      <c r="AO213" s="327">
        <f t="shared" si="163"/>
        <v>-0.98429150952431543</v>
      </c>
      <c r="AP213" s="327"/>
      <c r="AQ213" s="327">
        <f t="shared" si="164"/>
        <v>-3.4015801105814369</v>
      </c>
      <c r="AR213" s="327">
        <f t="shared" si="164"/>
        <v>2.2909692316792629</v>
      </c>
      <c r="AS213" s="327"/>
      <c r="AT213" s="327"/>
      <c r="AU213" s="327"/>
      <c r="AV213" s="327">
        <f t="shared" si="165"/>
        <v>-3.9567645783554428</v>
      </c>
      <c r="AW213" s="327">
        <f t="shared" si="165"/>
        <v>6.9628547391554552</v>
      </c>
      <c r="AX213" s="327">
        <f t="shared" si="165"/>
        <v>0</v>
      </c>
      <c r="AY213" s="327">
        <f t="shared" si="165"/>
        <v>42.430118977452636</v>
      </c>
      <c r="AZ213" s="327">
        <f t="shared" si="165"/>
        <v>0.5167573507099732</v>
      </c>
      <c r="BA213" s="327"/>
      <c r="BB213" s="327">
        <f t="shared" si="166"/>
        <v>0.5167573507099732</v>
      </c>
      <c r="BC213" s="327">
        <f t="shared" si="166"/>
        <v>-3.2050412281027785</v>
      </c>
      <c r="BD213" s="327">
        <f t="shared" si="166"/>
        <v>-5.712944041920764</v>
      </c>
      <c r="BE213" s="327">
        <f t="shared" si="166"/>
        <v>-1.4918135076381733</v>
      </c>
      <c r="BF213" s="327">
        <f t="shared" si="166"/>
        <v>2.7801778598305349</v>
      </c>
      <c r="BG213" s="327"/>
      <c r="BH213" s="327">
        <f t="shared" si="167"/>
        <v>2.0557923327704231</v>
      </c>
      <c r="BI213" s="327">
        <f t="shared" si="167"/>
        <v>0.50734917624966069</v>
      </c>
      <c r="BJ213" s="327">
        <f t="shared" si="167"/>
        <v>0.17104352332155681</v>
      </c>
      <c r="BK213" s="327">
        <f t="shared" si="167"/>
        <v>2.8795536253148457</v>
      </c>
      <c r="BL213" s="327">
        <f t="shared" si="167"/>
        <v>0.5916590879755379</v>
      </c>
      <c r="BM213" s="327">
        <f t="shared" si="167"/>
        <v>0.13969065392578361</v>
      </c>
      <c r="BN213" s="327">
        <f t="shared" si="167"/>
        <v>0</v>
      </c>
      <c r="BO213" s="327">
        <f t="shared" si="167"/>
        <v>-0.91728543101100568</v>
      </c>
      <c r="BP213" s="327"/>
      <c r="BQ213" s="327"/>
      <c r="BR213" s="327"/>
      <c r="BS213" s="327"/>
      <c r="BT213" s="327"/>
      <c r="BU213" s="327"/>
      <c r="BW213" s="323" t="str">
        <f t="shared" si="158"/>
        <v>FY2003</v>
      </c>
      <c r="BX213" s="327">
        <f t="shared" si="168"/>
        <v>-0.36351263107154974</v>
      </c>
      <c r="BY213" s="327">
        <f t="shared" si="168"/>
        <v>-0.83065293462079026</v>
      </c>
      <c r="BZ213" s="327">
        <f t="shared" si="168"/>
        <v>-3.0121965719001165</v>
      </c>
      <c r="CA213" s="327">
        <f t="shared" si="168"/>
        <v>-0.66838573935728007</v>
      </c>
      <c r="CB213" s="327">
        <f t="shared" si="168"/>
        <v>-4.0800650980117759</v>
      </c>
      <c r="CC213" s="327">
        <f t="shared" si="168"/>
        <v>0.84084301827529462</v>
      </c>
      <c r="CD213" s="327">
        <f t="shared" si="168"/>
        <v>0.84270915415500802</v>
      </c>
      <c r="CE213" s="327">
        <f t="shared" si="168"/>
        <v>-0.16767696932256104</v>
      </c>
      <c r="CF213" s="327">
        <f t="shared" si="168"/>
        <v>2.1086910090903688</v>
      </c>
      <c r="CG213" s="327"/>
      <c r="CH213" s="327">
        <f t="shared" si="168"/>
        <v>-1.4556285935687141</v>
      </c>
      <c r="CI213" s="327">
        <f t="shared" si="168"/>
        <v>0.52652407674107504</v>
      </c>
      <c r="CJ213" s="327">
        <f t="shared" si="168"/>
        <v>-2.9716618676425832</v>
      </c>
      <c r="CK213" s="327">
        <f t="shared" si="168"/>
        <v>-0.33060540527886095</v>
      </c>
      <c r="CL213" s="327">
        <f t="shared" si="168"/>
        <v>-6.7374954309673551E-2</v>
      </c>
      <c r="CM213" s="327">
        <f t="shared" si="168"/>
        <v>-1.0149804699192355</v>
      </c>
      <c r="CN213" s="327">
        <f t="shared" si="168"/>
        <v>0.62517586388188828</v>
      </c>
      <c r="CO213" s="327">
        <f t="shared" si="168"/>
        <v>0.62517586388188828</v>
      </c>
      <c r="CP213" s="327"/>
      <c r="CQ213" s="327">
        <f t="shared" si="168"/>
        <v>1.6197802569997588</v>
      </c>
      <c r="CR213" s="327">
        <f t="shared" si="168"/>
        <v>1.6197802569997588</v>
      </c>
      <c r="CS213" s="327"/>
      <c r="CT213" s="327"/>
      <c r="CU213" s="327">
        <f t="shared" si="168"/>
        <v>0.96143022719241689</v>
      </c>
      <c r="CV213" s="327">
        <f t="shared" si="168"/>
        <v>-0.92598217875510258</v>
      </c>
      <c r="CW213" s="327">
        <f t="shared" si="168"/>
        <v>-1.8735081457016189</v>
      </c>
      <c r="CX213" s="327"/>
      <c r="CY213" s="327">
        <f t="shared" si="168"/>
        <v>-0.4088135312544372</v>
      </c>
      <c r="CZ213" s="327">
        <f t="shared" si="168"/>
        <v>1.9482648906918199</v>
      </c>
      <c r="DA213" s="327">
        <f t="shared" si="168"/>
        <v>0.22339796633230602</v>
      </c>
      <c r="DB213" s="327">
        <f t="shared" si="168"/>
        <v>2.1158248999430196</v>
      </c>
      <c r="DC213" s="327">
        <f t="shared" si="168"/>
        <v>-1.1484380533622662</v>
      </c>
      <c r="DD213" s="327">
        <f t="shared" si="168"/>
        <v>0.82063305292228161</v>
      </c>
      <c r="DE213" s="327">
        <f t="shared" si="168"/>
        <v>8.1971153525458575</v>
      </c>
      <c r="DF213" s="327">
        <f t="shared" si="168"/>
        <v>-11.567140666114174</v>
      </c>
    </row>
    <row r="214" spans="1:110" s="98" customFormat="1" ht="12.75" customHeight="1" x14ac:dyDescent="0.2">
      <c r="A214" s="323" t="s">
        <v>24</v>
      </c>
      <c r="B214" s="327">
        <f t="shared" ref="B214:AJ214" si="170">(B122/B121-1)*100</f>
        <v>1.7454863255321751</v>
      </c>
      <c r="C214" s="327">
        <f t="shared" si="170"/>
        <v>3.5540258571202576</v>
      </c>
      <c r="D214" s="327">
        <f t="shared" si="170"/>
        <v>11.176022914551753</v>
      </c>
      <c r="E214" s="327">
        <f t="shared" si="170"/>
        <v>4.7377337111140116</v>
      </c>
      <c r="F214" s="327">
        <f t="shared" si="170"/>
        <v>-1.2699748406253986</v>
      </c>
      <c r="G214" s="327">
        <f t="shared" si="170"/>
        <v>1.7354034169988708</v>
      </c>
      <c r="H214" s="327">
        <f t="shared" si="170"/>
        <v>1.9382311712337952</v>
      </c>
      <c r="I214" s="327">
        <f t="shared" si="170"/>
        <v>1.2589699741793581</v>
      </c>
      <c r="J214" s="327">
        <f t="shared" si="170"/>
        <v>0.55597607230244428</v>
      </c>
      <c r="K214" s="327">
        <f t="shared" si="170"/>
        <v>0.37029556475021153</v>
      </c>
      <c r="L214" s="327">
        <f t="shared" si="170"/>
        <v>-4.4230218862635233</v>
      </c>
      <c r="M214" s="327">
        <f t="shared" si="170"/>
        <v>-1.1694846468561004</v>
      </c>
      <c r="N214" s="327">
        <f t="shared" si="170"/>
        <v>-6.9288567196127637</v>
      </c>
      <c r="O214" s="327">
        <f t="shared" si="170"/>
        <v>7.3534671361619175E-3</v>
      </c>
      <c r="P214" s="327">
        <f t="shared" si="170"/>
        <v>0.78136659817038545</v>
      </c>
      <c r="Q214" s="327">
        <f t="shared" si="170"/>
        <v>-1.7427319075863035</v>
      </c>
      <c r="R214" s="327">
        <f t="shared" si="170"/>
        <v>-0.69944112826935134</v>
      </c>
      <c r="S214" s="327">
        <f t="shared" si="170"/>
        <v>-0.85314459179948177</v>
      </c>
      <c r="T214" s="327">
        <f t="shared" si="170"/>
        <v>-0.37860140379138985</v>
      </c>
      <c r="U214" s="327">
        <f t="shared" si="170"/>
        <v>6.3700616444778646</v>
      </c>
      <c r="V214" s="327">
        <f t="shared" si="170"/>
        <v>2.5587095935435178</v>
      </c>
      <c r="W214" s="327">
        <f t="shared" si="170"/>
        <v>7.4782741381847595</v>
      </c>
      <c r="X214" s="327">
        <f t="shared" si="170"/>
        <v>0</v>
      </c>
      <c r="Y214" s="327">
        <f t="shared" si="170"/>
        <v>2.4696741933173394</v>
      </c>
      <c r="Z214" s="327">
        <f t="shared" si="170"/>
        <v>4.350009215172701E-2</v>
      </c>
      <c r="AA214" s="327">
        <f t="shared" si="170"/>
        <v>-0.44286924210124035</v>
      </c>
      <c r="AB214" s="327">
        <f t="shared" si="170"/>
        <v>0.55798316537063464</v>
      </c>
      <c r="AC214" s="327">
        <f t="shared" si="170"/>
        <v>-1.2109142339215118</v>
      </c>
      <c r="AD214" s="327">
        <f t="shared" si="170"/>
        <v>4.7577168750510213</v>
      </c>
      <c r="AE214" s="327">
        <f t="shared" si="170"/>
        <v>-3.2109776293033687</v>
      </c>
      <c r="AF214" s="327">
        <f t="shared" si="170"/>
        <v>-4.330621625253972</v>
      </c>
      <c r="AG214" s="327">
        <f t="shared" si="170"/>
        <v>-1.9551727153900966</v>
      </c>
      <c r="AH214" s="327">
        <f t="shared" si="170"/>
        <v>-2.6448495646343884</v>
      </c>
      <c r="AI214" s="327">
        <f t="shared" si="170"/>
        <v>-1.8876819730167083</v>
      </c>
      <c r="AJ214" s="327">
        <f t="shared" si="170"/>
        <v>-0.93885207831426731</v>
      </c>
      <c r="AL214" s="323" t="str">
        <f t="shared" si="153"/>
        <v>FY2004</v>
      </c>
      <c r="AM214" s="327">
        <f t="shared" si="162"/>
        <v>3.0241183318059139</v>
      </c>
      <c r="AN214" s="327">
        <f t="shared" si="163"/>
        <v>0.59643869126797533</v>
      </c>
      <c r="AO214" s="327">
        <f t="shared" si="163"/>
        <v>1.331666909398721</v>
      </c>
      <c r="AP214" s="327"/>
      <c r="AQ214" s="327">
        <f t="shared" si="164"/>
        <v>-0.82288092439621874</v>
      </c>
      <c r="AR214" s="327">
        <f t="shared" si="164"/>
        <v>2.9790885493151675</v>
      </c>
      <c r="AS214" s="327"/>
      <c r="AT214" s="327"/>
      <c r="AU214" s="327"/>
      <c r="AV214" s="327">
        <f t="shared" si="165"/>
        <v>0.37029556475021153</v>
      </c>
      <c r="AW214" s="327">
        <f t="shared" si="165"/>
        <v>-0.96207511473367369</v>
      </c>
      <c r="AX214" s="327">
        <f t="shared" si="165"/>
        <v>0</v>
      </c>
      <c r="AY214" s="327">
        <f t="shared" si="165"/>
        <v>-1.122597918784829</v>
      </c>
      <c r="AZ214" s="327">
        <f t="shared" si="165"/>
        <v>1.6290230326516664</v>
      </c>
      <c r="BA214" s="327"/>
      <c r="BB214" s="327">
        <f t="shared" si="166"/>
        <v>1.6290230326516664</v>
      </c>
      <c r="BC214" s="327">
        <f t="shared" si="166"/>
        <v>-1.5298565486162263</v>
      </c>
      <c r="BD214" s="327">
        <f t="shared" si="166"/>
        <v>-3.2625905999258298</v>
      </c>
      <c r="BE214" s="327">
        <f t="shared" si="166"/>
        <v>-0.37860140379138985</v>
      </c>
      <c r="BF214" s="327">
        <f t="shared" si="166"/>
        <v>6.9137763969779442</v>
      </c>
      <c r="BG214" s="327"/>
      <c r="BH214" s="327">
        <f t="shared" si="167"/>
        <v>7.4782741381847595</v>
      </c>
      <c r="BI214" s="327">
        <f t="shared" si="167"/>
        <v>0</v>
      </c>
      <c r="BJ214" s="327">
        <f t="shared" si="167"/>
        <v>2.4882732460319579</v>
      </c>
      <c r="BK214" s="327">
        <f t="shared" si="167"/>
        <v>1.0559607113969083</v>
      </c>
      <c r="BL214" s="327">
        <f t="shared" si="167"/>
        <v>-1.394633966511627E-3</v>
      </c>
      <c r="BM214" s="327">
        <f t="shared" si="167"/>
        <v>0.55798316537065684</v>
      </c>
      <c r="BN214" s="327">
        <f t="shared" si="167"/>
        <v>0</v>
      </c>
      <c r="BO214" s="327">
        <f t="shared" si="167"/>
        <v>3.9478248222323709</v>
      </c>
      <c r="BP214" s="327"/>
      <c r="BQ214" s="327"/>
      <c r="BR214" s="327"/>
      <c r="BS214" s="327"/>
      <c r="BT214" s="327"/>
      <c r="BU214" s="327"/>
      <c r="BW214" s="323" t="str">
        <f t="shared" si="158"/>
        <v>FY2004</v>
      </c>
      <c r="BX214" s="327">
        <f t="shared" si="168"/>
        <v>1.2446583893299445</v>
      </c>
      <c r="BY214" s="327">
        <f t="shared" si="168"/>
        <v>4.3383021668990107</v>
      </c>
      <c r="BZ214" s="327">
        <f t="shared" si="168"/>
        <v>16.729265259340732</v>
      </c>
      <c r="CA214" s="327">
        <f t="shared" si="168"/>
        <v>4.7377337111139894</v>
      </c>
      <c r="CB214" s="327">
        <f t="shared" si="168"/>
        <v>-1.8082177210444805</v>
      </c>
      <c r="CC214" s="327">
        <f t="shared" si="168"/>
        <v>0.94255387797326229</v>
      </c>
      <c r="CD214" s="327">
        <f t="shared" si="168"/>
        <v>1.9382311712337952</v>
      </c>
      <c r="CE214" s="327">
        <f t="shared" si="168"/>
        <v>1.2589699741793581</v>
      </c>
      <c r="CF214" s="327">
        <f t="shared" si="168"/>
        <v>0.55597607230246648</v>
      </c>
      <c r="CG214" s="327"/>
      <c r="CH214" s="327">
        <f t="shared" si="168"/>
        <v>-4.8875676809477131</v>
      </c>
      <c r="CI214" s="327">
        <f t="shared" si="168"/>
        <v>-1.3301723561432999</v>
      </c>
      <c r="CJ214" s="327">
        <f t="shared" si="168"/>
        <v>-7.6291568383908714</v>
      </c>
      <c r="CK214" s="327">
        <f t="shared" si="168"/>
        <v>-6.5190067833920118E-2</v>
      </c>
      <c r="CL214" s="327">
        <f t="shared" si="168"/>
        <v>0.78136659817036325</v>
      </c>
      <c r="CM214" s="327">
        <f t="shared" si="168"/>
        <v>-2.2504868638192232</v>
      </c>
      <c r="CN214" s="327">
        <f t="shared" si="168"/>
        <v>0.45331364895364601</v>
      </c>
      <c r="CO214" s="327">
        <f t="shared" si="168"/>
        <v>0.45331364895364601</v>
      </c>
      <c r="CP214" s="327"/>
      <c r="CQ214" s="327">
        <f t="shared" si="168"/>
        <v>2.5587095935434956</v>
      </c>
      <c r="CR214" s="327">
        <f t="shared" si="168"/>
        <v>2.5587095935434956</v>
      </c>
      <c r="CS214" s="327"/>
      <c r="CT214" s="327"/>
      <c r="CU214" s="327">
        <f t="shared" si="168"/>
        <v>2.2720614830222363</v>
      </c>
      <c r="CV214" s="327">
        <f t="shared" si="168"/>
        <v>-0.97614380609957196</v>
      </c>
      <c r="CW214" s="327">
        <f t="shared" si="168"/>
        <v>-2.3641583439158897</v>
      </c>
      <c r="CX214" s="327"/>
      <c r="CY214" s="327">
        <f t="shared" si="168"/>
        <v>-2.3771130414888431</v>
      </c>
      <c r="CZ214" s="327">
        <f t="shared" si="168"/>
        <v>5.0413030244563783</v>
      </c>
      <c r="DA214" s="327">
        <f t="shared" si="168"/>
        <v>-3.2109776293033798</v>
      </c>
      <c r="DB214" s="327">
        <f t="shared" si="168"/>
        <v>-4.3306216252539613</v>
      </c>
      <c r="DC214" s="327">
        <f t="shared" si="168"/>
        <v>-1.9551727153900744</v>
      </c>
      <c r="DD214" s="327">
        <f t="shared" si="168"/>
        <v>-2.6448495646343884</v>
      </c>
      <c r="DE214" s="327">
        <f t="shared" si="168"/>
        <v>-1.8876819730166972</v>
      </c>
      <c r="DF214" s="327">
        <f t="shared" si="168"/>
        <v>-0.93885207831427842</v>
      </c>
    </row>
    <row r="215" spans="1:110" s="98" customFormat="1" ht="12.75" customHeight="1" x14ac:dyDescent="0.2">
      <c r="A215" s="323" t="s">
        <v>25</v>
      </c>
      <c r="B215" s="327">
        <f t="shared" ref="B215:AJ215" si="171">(B123/B122-1)*100</f>
        <v>4.0865056902341657</v>
      </c>
      <c r="C215" s="327">
        <f t="shared" si="171"/>
        <v>3.4325057967297123</v>
      </c>
      <c r="D215" s="327">
        <f t="shared" si="171"/>
        <v>4.7018379657478793</v>
      </c>
      <c r="E215" s="327">
        <f t="shared" si="171"/>
        <v>7.4063596772363072</v>
      </c>
      <c r="F215" s="327">
        <f t="shared" si="171"/>
        <v>2.1333297273250063</v>
      </c>
      <c r="G215" s="327">
        <f t="shared" si="171"/>
        <v>-0.57084615290963203</v>
      </c>
      <c r="H215" s="327">
        <f t="shared" si="171"/>
        <v>3.9406712205404926</v>
      </c>
      <c r="I215" s="327">
        <f t="shared" si="171"/>
        <v>-0.15641222077545924</v>
      </c>
      <c r="J215" s="327">
        <f t="shared" si="171"/>
        <v>0.6536410127621517</v>
      </c>
      <c r="K215" s="327">
        <f t="shared" si="171"/>
        <v>-0.8446826639032623</v>
      </c>
      <c r="L215" s="327">
        <f t="shared" si="171"/>
        <v>2.0370892465774393</v>
      </c>
      <c r="M215" s="327">
        <f t="shared" si="171"/>
        <v>5.0728952119895254</v>
      </c>
      <c r="N215" s="327">
        <f t="shared" si="171"/>
        <v>-0.51224241567461304</v>
      </c>
      <c r="O215" s="327">
        <f t="shared" si="171"/>
        <v>-7.0490130414746499E-2</v>
      </c>
      <c r="P215" s="327">
        <f t="shared" si="171"/>
        <v>0.11612494135477824</v>
      </c>
      <c r="Q215" s="327">
        <f t="shared" si="171"/>
        <v>-0.55777035411279652</v>
      </c>
      <c r="R215" s="327">
        <f t="shared" si="171"/>
        <v>1.5811493695694345</v>
      </c>
      <c r="S215" s="327">
        <f t="shared" si="171"/>
        <v>2.6270959351504919</v>
      </c>
      <c r="T215" s="327">
        <f t="shared" si="171"/>
        <v>-0.48658205632320373</v>
      </c>
      <c r="U215" s="327">
        <f t="shared" si="171"/>
        <v>20.757503074164198</v>
      </c>
      <c r="V215" s="327">
        <f t="shared" si="171"/>
        <v>19.432751421130302</v>
      </c>
      <c r="W215" s="327">
        <f t="shared" si="171"/>
        <v>23.562869807511255</v>
      </c>
      <c r="X215" s="327">
        <f t="shared" si="171"/>
        <v>3.2959696055750554</v>
      </c>
      <c r="Y215" s="327">
        <f t="shared" si="171"/>
        <v>5.2683663211223974</v>
      </c>
      <c r="Z215" s="327">
        <f t="shared" si="171"/>
        <v>1.3980728555073929</v>
      </c>
      <c r="AA215" s="327">
        <f t="shared" si="171"/>
        <v>6.4680832349385486</v>
      </c>
      <c r="AB215" s="327">
        <f t="shared" si="171"/>
        <v>0.41616524203729188</v>
      </c>
      <c r="AC215" s="327">
        <f t="shared" si="171"/>
        <v>0.22333727076946364</v>
      </c>
      <c r="AD215" s="327">
        <f t="shared" si="171"/>
        <v>7.3709472580375301</v>
      </c>
      <c r="AE215" s="327">
        <f t="shared" si="171"/>
        <v>-0.85907401476132961</v>
      </c>
      <c r="AF215" s="327">
        <f t="shared" si="171"/>
        <v>-0.83999657543026851</v>
      </c>
      <c r="AG215" s="327">
        <f t="shared" si="171"/>
        <v>0.46199345701107841</v>
      </c>
      <c r="AH215" s="327">
        <f t="shared" si="171"/>
        <v>-2.4645306654801691</v>
      </c>
      <c r="AI215" s="327">
        <f t="shared" si="171"/>
        <v>-1.3170687972413608</v>
      </c>
      <c r="AJ215" s="327">
        <f t="shared" si="171"/>
        <v>-0.20754742476487564</v>
      </c>
      <c r="AL215" s="323" t="str">
        <f t="shared" si="153"/>
        <v>FY2005</v>
      </c>
      <c r="AM215" s="327">
        <f t="shared" si="162"/>
        <v>5.2556113516467162</v>
      </c>
      <c r="AN215" s="327">
        <f t="shared" si="163"/>
        <v>1.5019191486327577</v>
      </c>
      <c r="AO215" s="327">
        <f t="shared" si="163"/>
        <v>3.1315601356873168</v>
      </c>
      <c r="AP215" s="327"/>
      <c r="AQ215" s="327">
        <f t="shared" si="164"/>
        <v>1.0989180499533235</v>
      </c>
      <c r="AR215" s="327">
        <f t="shared" si="164"/>
        <v>-0.88486725829893809</v>
      </c>
      <c r="AS215" s="327"/>
      <c r="AT215" s="327"/>
      <c r="AU215" s="327"/>
      <c r="AV215" s="327">
        <f t="shared" si="165"/>
        <v>-0.8446826639032623</v>
      </c>
      <c r="AW215" s="327">
        <f t="shared" si="165"/>
        <v>-12.357195973487723</v>
      </c>
      <c r="AX215" s="327">
        <f t="shared" si="165"/>
        <v>0</v>
      </c>
      <c r="AY215" s="327">
        <f t="shared" si="165"/>
        <v>-25.665601099663515</v>
      </c>
      <c r="AZ215" s="327">
        <f t="shared" si="165"/>
        <v>0.87290497334076012</v>
      </c>
      <c r="BA215" s="327"/>
      <c r="BB215" s="327">
        <f t="shared" si="166"/>
        <v>0.87290497334076012</v>
      </c>
      <c r="BC215" s="327">
        <f t="shared" si="166"/>
        <v>-0.28438241060193548</v>
      </c>
      <c r="BD215" s="327">
        <f t="shared" si="166"/>
        <v>1.3322676295501878E-13</v>
      </c>
      <c r="BE215" s="327">
        <f t="shared" si="166"/>
        <v>-0.48658205632320373</v>
      </c>
      <c r="BF215" s="327">
        <f t="shared" si="166"/>
        <v>21.58054887417158</v>
      </c>
      <c r="BG215" s="327"/>
      <c r="BH215" s="327">
        <f t="shared" si="167"/>
        <v>23.562869807511255</v>
      </c>
      <c r="BI215" s="327">
        <f t="shared" si="167"/>
        <v>3.2959696055750554</v>
      </c>
      <c r="BJ215" s="327">
        <f t="shared" si="167"/>
        <v>2.6297416624914138</v>
      </c>
      <c r="BK215" s="327">
        <f t="shared" si="167"/>
        <v>0.33859570993199917</v>
      </c>
      <c r="BL215" s="327">
        <f t="shared" si="167"/>
        <v>7.8055504121993025</v>
      </c>
      <c r="BM215" s="327">
        <f t="shared" si="167"/>
        <v>0.41616524203729188</v>
      </c>
      <c r="BN215" s="327">
        <f t="shared" si="167"/>
        <v>0</v>
      </c>
      <c r="BO215" s="327">
        <f t="shared" si="167"/>
        <v>1.9269860151117202</v>
      </c>
      <c r="BP215" s="327"/>
      <c r="BQ215" s="327"/>
      <c r="BR215" s="327"/>
      <c r="BS215" s="327"/>
      <c r="BT215" s="327"/>
      <c r="BU215" s="327"/>
      <c r="BW215" s="323" t="str">
        <f t="shared" si="158"/>
        <v>FY2005</v>
      </c>
      <c r="BX215" s="327">
        <f t="shared" si="168"/>
        <v>3.6878696415881818</v>
      </c>
      <c r="BY215" s="327">
        <f t="shared" si="168"/>
        <v>3.9811235842524884</v>
      </c>
      <c r="BZ215" s="327">
        <f t="shared" si="168"/>
        <v>5.3548011933290063</v>
      </c>
      <c r="CA215" s="327">
        <f t="shared" si="168"/>
        <v>7.4063596772363294</v>
      </c>
      <c r="CB215" s="327">
        <f t="shared" si="168"/>
        <v>2.9544911446047761</v>
      </c>
      <c r="CC215" s="327">
        <f t="shared" si="168"/>
        <v>-0.36935633566762549</v>
      </c>
      <c r="CD215" s="327">
        <f t="shared" si="168"/>
        <v>3.9406712205404926</v>
      </c>
      <c r="CE215" s="327">
        <f t="shared" si="168"/>
        <v>-0.15641222077547035</v>
      </c>
      <c r="CF215" s="327">
        <f t="shared" si="168"/>
        <v>0.65364101276212949</v>
      </c>
      <c r="CG215" s="327"/>
      <c r="CH215" s="327">
        <f t="shared" si="168"/>
        <v>3.3307357800141491</v>
      </c>
      <c r="CI215" s="327">
        <f t="shared" si="168"/>
        <v>5.7816728191539601</v>
      </c>
      <c r="CJ215" s="327">
        <f t="shared" si="168"/>
        <v>1.3979976533276428</v>
      </c>
      <c r="CK215" s="327">
        <f t="shared" si="168"/>
        <v>-0.11314259548838024</v>
      </c>
      <c r="CL215" s="327">
        <f t="shared" si="168"/>
        <v>0.11612494135477824</v>
      </c>
      <c r="CM215" s="327">
        <f t="shared" si="168"/>
        <v>-0.79209780894264892</v>
      </c>
      <c r="CN215" s="327">
        <f t="shared" si="168"/>
        <v>4.1297796417922417</v>
      </c>
      <c r="CO215" s="327">
        <f t="shared" si="168"/>
        <v>4.1297796417922417</v>
      </c>
      <c r="CP215" s="327"/>
      <c r="CQ215" s="327">
        <f t="shared" si="168"/>
        <v>19.432751421130344</v>
      </c>
      <c r="CR215" s="327">
        <f t="shared" si="168"/>
        <v>19.432751421130344</v>
      </c>
      <c r="CS215" s="327"/>
      <c r="CT215" s="327"/>
      <c r="CU215" s="327">
        <f t="shared" si="168"/>
        <v>8.4599822137398029</v>
      </c>
      <c r="CV215" s="327">
        <f t="shared" si="168"/>
        <v>2.5815169829910278</v>
      </c>
      <c r="CW215" s="327">
        <f t="shared" si="168"/>
        <v>-0.94029569062271667</v>
      </c>
      <c r="CX215" s="327"/>
      <c r="CY215" s="327">
        <f t="shared" si="168"/>
        <v>0.54318147737437705</v>
      </c>
      <c r="CZ215" s="327">
        <f t="shared" si="168"/>
        <v>12.336920911586024</v>
      </c>
      <c r="DA215" s="327">
        <f t="shared" si="168"/>
        <v>-0.85907401476134071</v>
      </c>
      <c r="DB215" s="327">
        <f t="shared" si="168"/>
        <v>-0.83999657543027961</v>
      </c>
      <c r="DC215" s="327">
        <f t="shared" si="168"/>
        <v>0.46199345701105621</v>
      </c>
      <c r="DD215" s="327">
        <f t="shared" si="168"/>
        <v>-2.4645306654801802</v>
      </c>
      <c r="DE215" s="327">
        <f t="shared" si="168"/>
        <v>-1.3170687972413719</v>
      </c>
      <c r="DF215" s="327">
        <f t="shared" si="168"/>
        <v>-0.20754742476487564</v>
      </c>
    </row>
    <row r="216" spans="1:110" s="98" customFormat="1" ht="12.75" customHeight="1" x14ac:dyDescent="0.2">
      <c r="A216" s="323" t="s">
        <v>176</v>
      </c>
      <c r="B216" s="327">
        <f t="shared" ref="B216:AJ216" si="172">(B124/B123-1)*100</f>
        <v>4.3958956110123459</v>
      </c>
      <c r="C216" s="327">
        <f t="shared" si="172"/>
        <v>2.0088249744411701</v>
      </c>
      <c r="D216" s="327">
        <f t="shared" si="172"/>
        <v>0.64036329994328067</v>
      </c>
      <c r="E216" s="327">
        <f t="shared" si="172"/>
        <v>2.99071445271204</v>
      </c>
      <c r="F216" s="327">
        <f t="shared" si="172"/>
        <v>2.5120715405875682</v>
      </c>
      <c r="G216" s="327">
        <f t="shared" si="172"/>
        <v>3.0238220441775709</v>
      </c>
      <c r="H216" s="327">
        <f t="shared" si="172"/>
        <v>2.0580675678982141</v>
      </c>
      <c r="I216" s="327">
        <f t="shared" si="172"/>
        <v>1.9860204356971112</v>
      </c>
      <c r="J216" s="327">
        <f t="shared" si="172"/>
        <v>2.1154648050006664</v>
      </c>
      <c r="K216" s="327">
        <f t="shared" si="172"/>
        <v>-2.6078799834401201</v>
      </c>
      <c r="L216" s="327">
        <f t="shared" si="172"/>
        <v>8.0265243256748988</v>
      </c>
      <c r="M216" s="327">
        <f t="shared" si="172"/>
        <v>7.2634661124120425</v>
      </c>
      <c r="N216" s="327">
        <f t="shared" si="172"/>
        <v>8.7334313027010566</v>
      </c>
      <c r="O216" s="327">
        <f t="shared" si="172"/>
        <v>0.66171363562528285</v>
      </c>
      <c r="P216" s="327">
        <f t="shared" si="172"/>
        <v>1.0368565924935069</v>
      </c>
      <c r="Q216" s="327">
        <f t="shared" si="172"/>
        <v>-0.32383074768222997</v>
      </c>
      <c r="R216" s="327">
        <f t="shared" si="172"/>
        <v>2.0686170492437039</v>
      </c>
      <c r="S216" s="327">
        <f t="shared" si="172"/>
        <v>3.1839266749277062</v>
      </c>
      <c r="T216" s="327">
        <f t="shared" si="172"/>
        <v>-0.30551879280898975</v>
      </c>
      <c r="U216" s="327">
        <f t="shared" si="172"/>
        <v>19.739913745716997</v>
      </c>
      <c r="V216" s="327">
        <f t="shared" si="172"/>
        <v>19.468334402033129</v>
      </c>
      <c r="W216" s="327">
        <f t="shared" si="172"/>
        <v>23.913757481407139</v>
      </c>
      <c r="X216" s="327">
        <f t="shared" si="172"/>
        <v>3.9381967541710194</v>
      </c>
      <c r="Y216" s="327">
        <f t="shared" si="172"/>
        <v>5.0102989802958131</v>
      </c>
      <c r="Z216" s="327">
        <f t="shared" si="172"/>
        <v>1.6300157429968598</v>
      </c>
      <c r="AA216" s="327">
        <f t="shared" si="172"/>
        <v>2.65757110076148E-3</v>
      </c>
      <c r="AB216" s="327">
        <f t="shared" si="172"/>
        <v>-1.110058148746651E-2</v>
      </c>
      <c r="AC216" s="327">
        <f t="shared" si="172"/>
        <v>-0.21317593549177172</v>
      </c>
      <c r="AD216" s="327">
        <f t="shared" si="172"/>
        <v>8.371217876609327</v>
      </c>
      <c r="AE216" s="327">
        <f t="shared" si="172"/>
        <v>1.0251225477812209</v>
      </c>
      <c r="AF216" s="327">
        <f t="shared" si="172"/>
        <v>1.2627471470662011</v>
      </c>
      <c r="AG216" s="327">
        <f t="shared" si="172"/>
        <v>0.25199627263299273</v>
      </c>
      <c r="AH216" s="327">
        <f t="shared" si="172"/>
        <v>-3.0099712644190091</v>
      </c>
      <c r="AI216" s="327">
        <f t="shared" si="172"/>
        <v>-0.31053667436653498</v>
      </c>
      <c r="AJ216" s="327">
        <f t="shared" si="172"/>
        <v>2.7362798142819056</v>
      </c>
      <c r="AL216" s="323" t="str">
        <f t="shared" si="153"/>
        <v>FY2006</v>
      </c>
      <c r="AM216" s="327">
        <f t="shared" si="162"/>
        <v>5.7583246279121925</v>
      </c>
      <c r="AN216" s="327">
        <f t="shared" si="163"/>
        <v>0.79833620158629159</v>
      </c>
      <c r="AO216" s="327">
        <f t="shared" si="163"/>
        <v>1.3082326924436671</v>
      </c>
      <c r="AP216" s="327"/>
      <c r="AQ216" s="327">
        <f t="shared" si="164"/>
        <v>0.14386164797879353</v>
      </c>
      <c r="AR216" s="327">
        <f t="shared" si="164"/>
        <v>2.4675981438590178</v>
      </c>
      <c r="AS216" s="327"/>
      <c r="AT216" s="327"/>
      <c r="AU216" s="327"/>
      <c r="AV216" s="327">
        <f t="shared" si="165"/>
        <v>-2.6078799834401201</v>
      </c>
      <c r="AW216" s="327">
        <f t="shared" si="165"/>
        <v>2.9779297308440311</v>
      </c>
      <c r="AX216" s="327">
        <f t="shared" si="165"/>
        <v>0</v>
      </c>
      <c r="AY216" s="327">
        <f t="shared" si="165"/>
        <v>-10.994688553764719</v>
      </c>
      <c r="AZ216" s="327">
        <f t="shared" si="165"/>
        <v>0</v>
      </c>
      <c r="BA216" s="327"/>
      <c r="BB216" s="327">
        <f t="shared" si="166"/>
        <v>0</v>
      </c>
      <c r="BC216" s="327">
        <f t="shared" si="166"/>
        <v>-0.17870219841344959</v>
      </c>
      <c r="BD216" s="327">
        <f t="shared" si="166"/>
        <v>2.6645352591003757E-13</v>
      </c>
      <c r="BE216" s="327">
        <f t="shared" si="166"/>
        <v>-0.30551879280901195</v>
      </c>
      <c r="BF216" s="327">
        <f t="shared" si="166"/>
        <v>20.549294698599429</v>
      </c>
      <c r="BG216" s="327"/>
      <c r="BH216" s="327">
        <f t="shared" si="167"/>
        <v>23.913757481407139</v>
      </c>
      <c r="BI216" s="327">
        <f t="shared" si="167"/>
        <v>3.9381967541710194</v>
      </c>
      <c r="BJ216" s="327">
        <f t="shared" si="167"/>
        <v>2.5419223676998559</v>
      </c>
      <c r="BK216" s="327">
        <f t="shared" si="167"/>
        <v>0.84126149422658614</v>
      </c>
      <c r="BL216" s="327">
        <f t="shared" si="167"/>
        <v>0</v>
      </c>
      <c r="BM216" s="327">
        <f t="shared" si="167"/>
        <v>-1.1100581487477612E-2</v>
      </c>
      <c r="BN216" s="327">
        <f t="shared" si="167"/>
        <v>0</v>
      </c>
      <c r="BO216" s="327">
        <f t="shared" si="167"/>
        <v>4.4783932911911517</v>
      </c>
      <c r="BP216" s="327"/>
      <c r="BQ216" s="327"/>
      <c r="BR216" s="327"/>
      <c r="BS216" s="327"/>
      <c r="BT216" s="327"/>
      <c r="BU216" s="327"/>
      <c r="BW216" s="323" t="str">
        <f t="shared" si="158"/>
        <v>FY2006</v>
      </c>
      <c r="BX216" s="327">
        <f t="shared" si="168"/>
        <v>3.9079819453589959</v>
      </c>
      <c r="BY216" s="327">
        <f t="shared" si="168"/>
        <v>2.3006288845430545</v>
      </c>
      <c r="BZ216" s="327">
        <f t="shared" si="168"/>
        <v>9.6163145529848393E-2</v>
      </c>
      <c r="CA216" s="327">
        <f t="shared" si="168"/>
        <v>2.99071445271204</v>
      </c>
      <c r="CB216" s="327">
        <f t="shared" si="168"/>
        <v>3.9114645715326857</v>
      </c>
      <c r="CC216" s="327">
        <f t="shared" si="168"/>
        <v>3.34310821212358</v>
      </c>
      <c r="CD216" s="327">
        <f t="shared" si="168"/>
        <v>2.0580675678982141</v>
      </c>
      <c r="CE216" s="327">
        <f t="shared" si="168"/>
        <v>1.9860204356971334</v>
      </c>
      <c r="CF216" s="327">
        <f t="shared" si="168"/>
        <v>2.1154648050006664</v>
      </c>
      <c r="CG216" s="327"/>
      <c r="CH216" s="327">
        <f t="shared" si="168"/>
        <v>8.6884713109530729</v>
      </c>
      <c r="CI216" s="327">
        <f t="shared" si="168"/>
        <v>8.2226922378263012</v>
      </c>
      <c r="CJ216" s="327">
        <f t="shared" si="168"/>
        <v>9.0708061395570194</v>
      </c>
      <c r="CK216" s="327">
        <f t="shared" si="168"/>
        <v>0.6881065220033733</v>
      </c>
      <c r="CL216" s="327">
        <f t="shared" si="168"/>
        <v>1.0368565924935069</v>
      </c>
      <c r="CM216" s="327">
        <f t="shared" si="168"/>
        <v>-0.35366441602436849</v>
      </c>
      <c r="CN216" s="327">
        <f t="shared" si="168"/>
        <v>4.981968587137886</v>
      </c>
      <c r="CO216" s="327">
        <f t="shared" si="168"/>
        <v>4.981968587137886</v>
      </c>
      <c r="CP216" s="327"/>
      <c r="CQ216" s="327">
        <f t="shared" si="168"/>
        <v>19.468334402033129</v>
      </c>
      <c r="CR216" s="327">
        <f t="shared" si="168"/>
        <v>19.468334402033129</v>
      </c>
      <c r="CS216" s="327"/>
      <c r="CT216" s="327"/>
      <c r="CU216" s="327">
        <f t="shared" si="168"/>
        <v>7.9723729147903599</v>
      </c>
      <c r="CV216" s="327">
        <f t="shared" si="168"/>
        <v>2.1851428203459644</v>
      </c>
      <c r="CW216" s="327">
        <f t="shared" si="168"/>
        <v>-9.3280978191601083E-2</v>
      </c>
      <c r="CX216" s="327"/>
      <c r="CY216" s="327">
        <f t="shared" si="168"/>
        <v>-0.53415351952287304</v>
      </c>
      <c r="CZ216" s="327">
        <f t="shared" si="168"/>
        <v>11.392105598853131</v>
      </c>
      <c r="DA216" s="327">
        <f t="shared" si="168"/>
        <v>1.0251225477812431</v>
      </c>
      <c r="DB216" s="327">
        <f t="shared" si="168"/>
        <v>1.2627471470662011</v>
      </c>
      <c r="DC216" s="327">
        <f t="shared" si="168"/>
        <v>0.25199627263299273</v>
      </c>
      <c r="DD216" s="327">
        <f t="shared" si="168"/>
        <v>-3.0099712644190091</v>
      </c>
      <c r="DE216" s="327">
        <f t="shared" si="168"/>
        <v>-0.31053667436652388</v>
      </c>
      <c r="DF216" s="327">
        <f t="shared" si="168"/>
        <v>2.7362798142819278</v>
      </c>
    </row>
    <row r="217" spans="1:110" s="98" customFormat="1" ht="12.75" customHeight="1" x14ac:dyDescent="0.2">
      <c r="A217" s="323" t="s">
        <v>183</v>
      </c>
      <c r="B217" s="327">
        <f t="shared" ref="B217:K217" si="173">(B125/B124-1)*100</f>
        <v>3.6393744505553549</v>
      </c>
      <c r="C217" s="327">
        <f t="shared" si="173"/>
        <v>2.4063528485686048</v>
      </c>
      <c r="D217" s="327">
        <f t="shared" si="173"/>
        <v>1.7790105859484706</v>
      </c>
      <c r="E217" s="327">
        <f t="shared" si="173"/>
        <v>1.2361195291371807</v>
      </c>
      <c r="F217" s="327">
        <f t="shared" si="173"/>
        <v>3.395550035982664</v>
      </c>
      <c r="G217" s="327">
        <f t="shared" si="173"/>
        <v>5.0384874761604692</v>
      </c>
      <c r="H217" s="327">
        <f t="shared" si="173"/>
        <v>0.80240989550657282</v>
      </c>
      <c r="I217" s="327">
        <f t="shared" si="173"/>
        <v>2.9496245421261724</v>
      </c>
      <c r="J217" s="327">
        <f t="shared" si="173"/>
        <v>3.070827509334273</v>
      </c>
      <c r="K217" s="327">
        <f t="shared" si="173"/>
        <v>4.3938620404280648</v>
      </c>
      <c r="L217" s="327">
        <f t="shared" ref="L217:AJ217" si="174">(L125/L124-1)*100</f>
        <v>4.0799700948163098</v>
      </c>
      <c r="M217" s="327">
        <f t="shared" si="174"/>
        <v>1.2680017916560704</v>
      </c>
      <c r="N217" s="327">
        <f t="shared" si="174"/>
        <v>6.3289769784914407</v>
      </c>
      <c r="O217" s="327">
        <f t="shared" si="174"/>
        <v>0.96331810915941674</v>
      </c>
      <c r="P217" s="327">
        <f t="shared" si="174"/>
        <v>0.91728127999202158</v>
      </c>
      <c r="Q217" s="327">
        <f t="shared" si="174"/>
        <v>1.0404313169315449</v>
      </c>
      <c r="R217" s="327">
        <f t="shared" si="174"/>
        <v>2.3709996331877869</v>
      </c>
      <c r="S217" s="327">
        <f t="shared" si="174"/>
        <v>3.4626249372157858</v>
      </c>
      <c r="T217" s="327">
        <f t="shared" si="174"/>
        <v>0</v>
      </c>
      <c r="U217" s="327">
        <f t="shared" si="174"/>
        <v>16.526328703912707</v>
      </c>
      <c r="V217" s="327">
        <f t="shared" si="174"/>
        <v>10.277364304876047</v>
      </c>
      <c r="W217" s="327">
        <f t="shared" si="174"/>
        <v>21.730969936576084</v>
      </c>
      <c r="X217" s="327">
        <f t="shared" si="174"/>
        <v>2.7656783172086197</v>
      </c>
      <c r="Y217" s="327">
        <f t="shared" si="174"/>
        <v>3.0035475709270898</v>
      </c>
      <c r="Z217" s="327">
        <f t="shared" si="174"/>
        <v>0.98376787024003765</v>
      </c>
      <c r="AA217" s="327">
        <f t="shared" si="174"/>
        <v>0.90988876493358628</v>
      </c>
      <c r="AB217" s="327">
        <f t="shared" si="174"/>
        <v>1.8384615962792061</v>
      </c>
      <c r="AC217" s="327">
        <f t="shared" si="174"/>
        <v>-1.2382575839806731</v>
      </c>
      <c r="AD217" s="327">
        <f t="shared" si="174"/>
        <v>4.7360475504373056</v>
      </c>
      <c r="AE217" s="327">
        <f t="shared" si="174"/>
        <v>0.9485963560139421</v>
      </c>
      <c r="AF217" s="327">
        <f t="shared" si="174"/>
        <v>0.46076205099190304</v>
      </c>
      <c r="AG217" s="327">
        <f t="shared" si="174"/>
        <v>0.34452902504411576</v>
      </c>
      <c r="AH217" s="327">
        <f t="shared" si="174"/>
        <v>1.798394155151084</v>
      </c>
      <c r="AI217" s="327">
        <f t="shared" si="174"/>
        <v>1.3198586564922232</v>
      </c>
      <c r="AJ217" s="327">
        <f t="shared" si="174"/>
        <v>3.1355785761797428</v>
      </c>
      <c r="AL217" s="323" t="str">
        <f t="shared" si="153"/>
        <v>FY2007</v>
      </c>
      <c r="AM217" s="327">
        <f t="shared" si="162"/>
        <v>5.3903495516381961</v>
      </c>
      <c r="AN217" s="327">
        <f t="shared" si="163"/>
        <v>3.3119211857413289</v>
      </c>
      <c r="AO217" s="327">
        <f t="shared" si="163"/>
        <v>1.0420019843158101</v>
      </c>
      <c r="AP217" s="327"/>
      <c r="AQ217" s="327">
        <f t="shared" si="164"/>
        <v>5.4796967151709897</v>
      </c>
      <c r="AR217" s="327">
        <f t="shared" si="164"/>
        <v>0.35444681508629561</v>
      </c>
      <c r="AS217" s="327"/>
      <c r="AT217" s="327"/>
      <c r="AU217" s="327"/>
      <c r="AV217" s="327">
        <f t="shared" si="165"/>
        <v>4.393862040428087</v>
      </c>
      <c r="AW217" s="327">
        <f t="shared" si="165"/>
        <v>-12.902954518828036</v>
      </c>
      <c r="AX217" s="327">
        <f t="shared" si="165"/>
        <v>0</v>
      </c>
      <c r="AY217" s="327">
        <f t="shared" si="165"/>
        <v>-33.293869056605573</v>
      </c>
      <c r="AZ217" s="327">
        <f t="shared" si="165"/>
        <v>0</v>
      </c>
      <c r="BA217" s="327"/>
      <c r="BB217" s="327">
        <f t="shared" si="166"/>
        <v>0</v>
      </c>
      <c r="BC217" s="327">
        <f t="shared" si="166"/>
        <v>0</v>
      </c>
      <c r="BD217" s="327">
        <f t="shared" si="166"/>
        <v>0</v>
      </c>
      <c r="BE217" s="327">
        <f t="shared" si="166"/>
        <v>0</v>
      </c>
      <c r="BF217" s="327">
        <f t="shared" si="166"/>
        <v>19.201719066800237</v>
      </c>
      <c r="BG217" s="327"/>
      <c r="BH217" s="327">
        <f t="shared" si="167"/>
        <v>21.730969936576084</v>
      </c>
      <c r="BI217" s="327">
        <f t="shared" si="167"/>
        <v>2.7656783172086197</v>
      </c>
      <c r="BJ217" s="327">
        <f t="shared" si="167"/>
        <v>0.89821859399439319</v>
      </c>
      <c r="BK217" s="327">
        <f t="shared" si="167"/>
        <v>0.7655091669548364</v>
      </c>
      <c r="BL217" s="327">
        <f t="shared" si="167"/>
        <v>-6.6314078027041035E-2</v>
      </c>
      <c r="BM217" s="327">
        <f t="shared" si="167"/>
        <v>1.8384615962792061</v>
      </c>
      <c r="BN217" s="327">
        <f t="shared" si="167"/>
        <v>0</v>
      </c>
      <c r="BO217" s="327">
        <f t="shared" si="167"/>
        <v>1.01098399007582</v>
      </c>
      <c r="BP217" s="327"/>
      <c r="BQ217" s="327"/>
      <c r="BR217" s="327"/>
      <c r="BS217" s="327"/>
      <c r="BT217" s="327"/>
      <c r="BU217" s="327"/>
      <c r="BW217" s="323" t="str">
        <f t="shared" si="158"/>
        <v>FY2007</v>
      </c>
      <c r="BX217" s="327">
        <f t="shared" si="168"/>
        <v>2.9425431162882987</v>
      </c>
      <c r="BY217" s="327">
        <f t="shared" si="168"/>
        <v>2.1483402767809023</v>
      </c>
      <c r="BZ217" s="327">
        <f t="shared" si="168"/>
        <v>2.0709147912359338</v>
      </c>
      <c r="CA217" s="327">
        <f t="shared" si="168"/>
        <v>1.2361195291371807</v>
      </c>
      <c r="CB217" s="327">
        <f t="shared" si="168"/>
        <v>1.600703994498498</v>
      </c>
      <c r="CC217" s="327">
        <f t="shared" si="168"/>
        <v>8.2298456239377593</v>
      </c>
      <c r="CD217" s="327">
        <f t="shared" si="168"/>
        <v>0.80240989550655062</v>
      </c>
      <c r="CE217" s="327">
        <f t="shared" si="168"/>
        <v>2.9496245421261502</v>
      </c>
      <c r="CF217" s="327">
        <f t="shared" si="168"/>
        <v>3.070827509334273</v>
      </c>
      <c r="CG217" s="327"/>
      <c r="CH217" s="327">
        <f t="shared" si="168"/>
        <v>5.5256137069936928</v>
      </c>
      <c r="CI217" s="327">
        <f t="shared" si="168"/>
        <v>1.4215420449970262</v>
      </c>
      <c r="CJ217" s="327">
        <f t="shared" si="168"/>
        <v>8.9054094127908989</v>
      </c>
      <c r="CK217" s="327">
        <f t="shared" si="168"/>
        <v>1.0015237242393393</v>
      </c>
      <c r="CL217" s="327">
        <f t="shared" si="168"/>
        <v>0.91728127999202158</v>
      </c>
      <c r="CM217" s="327">
        <f t="shared" si="168"/>
        <v>1.1896396695671108</v>
      </c>
      <c r="CN217" s="327">
        <f t="shared" si="168"/>
        <v>5.2734290994534971</v>
      </c>
      <c r="CO217" s="327">
        <f t="shared" si="168"/>
        <v>5.2734290994534971</v>
      </c>
      <c r="CP217" s="327"/>
      <c r="CQ217" s="327">
        <f t="shared" si="168"/>
        <v>10.277364304876047</v>
      </c>
      <c r="CR217" s="327">
        <f t="shared" si="168"/>
        <v>10.277364304876047</v>
      </c>
      <c r="CS217" s="327"/>
      <c r="CT217" s="327"/>
      <c r="CU217" s="327">
        <f t="shared" si="168"/>
        <v>5.549277669572783</v>
      </c>
      <c r="CV217" s="327">
        <f t="shared" si="168"/>
        <v>1.0459014500573627</v>
      </c>
      <c r="CW217" s="327">
        <f t="shared" si="168"/>
        <v>5.0956138630055436</v>
      </c>
      <c r="CX217" s="327"/>
      <c r="CY217" s="327">
        <f t="shared" si="168"/>
        <v>-3.0176992910202816</v>
      </c>
      <c r="CZ217" s="327">
        <f t="shared" si="168"/>
        <v>8.0286391274832845</v>
      </c>
      <c r="DA217" s="327">
        <f t="shared" si="168"/>
        <v>0.9485963560139421</v>
      </c>
      <c r="DB217" s="327">
        <f t="shared" si="168"/>
        <v>0.46076205099190304</v>
      </c>
      <c r="DC217" s="327">
        <f t="shared" si="168"/>
        <v>0.34452902504411576</v>
      </c>
      <c r="DD217" s="327">
        <f t="shared" si="168"/>
        <v>1.798394155151084</v>
      </c>
      <c r="DE217" s="327">
        <f t="shared" si="168"/>
        <v>1.319858656492201</v>
      </c>
      <c r="DF217" s="327">
        <f t="shared" si="168"/>
        <v>3.1355785761797428</v>
      </c>
    </row>
    <row r="218" spans="1:110" s="98" customFormat="1" ht="12.75" customHeight="1" x14ac:dyDescent="0.2">
      <c r="A218" s="323" t="s">
        <v>208</v>
      </c>
      <c r="B218" s="327">
        <f t="shared" ref="B218:AJ218" si="175">(B126/B125-1)*100</f>
        <v>6.5722675216537185</v>
      </c>
      <c r="C218" s="327">
        <f t="shared" si="175"/>
        <v>8.4913223470627806</v>
      </c>
      <c r="D218" s="327">
        <f t="shared" si="175"/>
        <v>14.81079037010311</v>
      </c>
      <c r="E218" s="327">
        <f t="shared" si="175"/>
        <v>4.8519774444847785</v>
      </c>
      <c r="F218" s="327">
        <f t="shared" si="175"/>
        <v>7.3852044778091264</v>
      </c>
      <c r="G218" s="327">
        <f t="shared" si="175"/>
        <v>2.1059548096765912</v>
      </c>
      <c r="H218" s="327">
        <f t="shared" si="175"/>
        <v>11.274037304235506</v>
      </c>
      <c r="I218" s="327">
        <f t="shared" si="175"/>
        <v>3.3398971654027054</v>
      </c>
      <c r="J218" s="327">
        <f t="shared" si="175"/>
        <v>4.9997481132389998</v>
      </c>
      <c r="K218" s="327">
        <f t="shared" si="175"/>
        <v>1.4533188168930344</v>
      </c>
      <c r="L218" s="327">
        <f t="shared" si="175"/>
        <v>1.3356499761196572</v>
      </c>
      <c r="M218" s="327">
        <f t="shared" si="175"/>
        <v>3.8771594560987666</v>
      </c>
      <c r="N218" s="327">
        <f t="shared" si="175"/>
        <v>-0.82619717544265558</v>
      </c>
      <c r="O218" s="327">
        <f t="shared" si="175"/>
        <v>2.7418053631122152</v>
      </c>
      <c r="P218" s="327">
        <f t="shared" si="175"/>
        <v>2.954367712376782</v>
      </c>
      <c r="Q218" s="327">
        <f t="shared" si="175"/>
        <v>2.3583744809559271</v>
      </c>
      <c r="R218" s="327">
        <f t="shared" si="175"/>
        <v>2.4453963942736801</v>
      </c>
      <c r="S218" s="327">
        <f t="shared" si="175"/>
        <v>3.5950402171388118</v>
      </c>
      <c r="T218" s="327">
        <f t="shared" si="175"/>
        <v>0</v>
      </c>
      <c r="U218" s="327">
        <f t="shared" si="175"/>
        <v>10.319812107210979</v>
      </c>
      <c r="V218" s="327">
        <f t="shared" si="175"/>
        <v>15.104967627034416</v>
      </c>
      <c r="W218" s="327">
        <f t="shared" si="175"/>
        <v>6.6554171660290429</v>
      </c>
      <c r="X218" s="327">
        <f t="shared" si="175"/>
        <v>8.1950002339681305E-10</v>
      </c>
      <c r="Y218" s="327">
        <f t="shared" si="175"/>
        <v>8.5478351975201363</v>
      </c>
      <c r="Z218" s="327">
        <f t="shared" si="175"/>
        <v>1.7385722595508524</v>
      </c>
      <c r="AA218" s="327">
        <f t="shared" si="175"/>
        <v>-0.44003874099103335</v>
      </c>
      <c r="AB218" s="327">
        <f t="shared" si="175"/>
        <v>1.2817076057678012</v>
      </c>
      <c r="AC218" s="327">
        <f t="shared" si="175"/>
        <v>-0.15818137023897449</v>
      </c>
      <c r="AD218" s="327">
        <f t="shared" si="175"/>
        <v>13.61667682855372</v>
      </c>
      <c r="AE218" s="327">
        <f t="shared" si="175"/>
        <v>1.4469346835406904</v>
      </c>
      <c r="AF218" s="327">
        <f t="shared" si="175"/>
        <v>1.244353725774916</v>
      </c>
      <c r="AG218" s="327">
        <f t="shared" si="175"/>
        <v>0.30550764980254996</v>
      </c>
      <c r="AH218" s="327">
        <f t="shared" si="175"/>
        <v>4.3455892581728328</v>
      </c>
      <c r="AI218" s="327">
        <f t="shared" si="175"/>
        <v>2.5047607140648465</v>
      </c>
      <c r="AJ218" s="327">
        <f t="shared" si="175"/>
        <v>-0.48310936373605617</v>
      </c>
      <c r="AL218" s="323" t="str">
        <f t="shared" si="153"/>
        <v>FY2008</v>
      </c>
      <c r="AM218" s="327">
        <f t="shared" si="162"/>
        <v>5.2479198353320822</v>
      </c>
      <c r="AN218" s="327">
        <f t="shared" si="163"/>
        <v>4.9740534478390996</v>
      </c>
      <c r="AO218" s="327">
        <f t="shared" si="163"/>
        <v>2.5502128936597313</v>
      </c>
      <c r="AP218" s="327"/>
      <c r="AQ218" s="327">
        <f t="shared" si="164"/>
        <v>7.8530249369664462</v>
      </c>
      <c r="AR218" s="327">
        <f t="shared" si="164"/>
        <v>1.4540143219868629</v>
      </c>
      <c r="AS218" s="327"/>
      <c r="AT218" s="327"/>
      <c r="AU218" s="327"/>
      <c r="AV218" s="327">
        <f t="shared" ref="AV218:AY220" si="176">(AV126/AV125-1)*100</f>
        <v>1.4533188168930344</v>
      </c>
      <c r="AW218" s="327">
        <f t="shared" si="176"/>
        <v>-1.7684822603503125E-2</v>
      </c>
      <c r="AX218" s="327">
        <f t="shared" si="176"/>
        <v>9.375</v>
      </c>
      <c r="AY218" s="327">
        <f t="shared" si="176"/>
        <v>-14.784813831355837</v>
      </c>
      <c r="AZ218" s="327"/>
      <c r="BA218" s="327"/>
      <c r="BB218" s="327"/>
      <c r="BC218" s="327">
        <f>(BC126/BC125-1)*100</f>
        <v>3.397282455352979E-12</v>
      </c>
      <c r="BD218" s="327"/>
      <c r="BE218" s="327">
        <f t="shared" ref="BE218:BF220" si="177">(BE126/BE125-1)*100</f>
        <v>2.2204460492503131E-14</v>
      </c>
      <c r="BF218" s="327">
        <f t="shared" si="177"/>
        <v>7.6831439210405472</v>
      </c>
      <c r="BG218" s="327"/>
      <c r="BH218" s="327">
        <f t="shared" si="167"/>
        <v>6.6554171660290429</v>
      </c>
      <c r="BI218" s="327">
        <f t="shared" si="167"/>
        <v>8.1950002339681305E-10</v>
      </c>
      <c r="BJ218" s="327">
        <f t="shared" si="167"/>
        <v>4.8033176104922415</v>
      </c>
      <c r="BK218" s="327">
        <f t="shared" si="167"/>
        <v>2.3012880421866555</v>
      </c>
      <c r="BL218" s="327">
        <f t="shared" si="167"/>
        <v>-0.62588700167948152</v>
      </c>
      <c r="BM218" s="327">
        <f t="shared" si="167"/>
        <v>1.2817076057678234</v>
      </c>
      <c r="BN218" s="327">
        <f t="shared" si="167"/>
        <v>6.6773253593055415E-10</v>
      </c>
      <c r="BO218" s="327">
        <f t="shared" si="167"/>
        <v>8.107618236494595</v>
      </c>
      <c r="BP218" s="327"/>
      <c r="BQ218" s="327"/>
      <c r="BR218" s="327"/>
      <c r="BS218" s="327"/>
      <c r="BT218" s="327"/>
      <c r="BU218" s="327"/>
      <c r="BW218" s="323" t="str">
        <f t="shared" si="158"/>
        <v>FY2008</v>
      </c>
      <c r="BX218" s="327">
        <f t="shared" si="168"/>
        <v>6.9895979016851628</v>
      </c>
      <c r="BY218" s="327">
        <f t="shared" si="168"/>
        <v>9.3780720207377719</v>
      </c>
      <c r="BZ218" s="327">
        <f t="shared" si="168"/>
        <v>18.794331406562748</v>
      </c>
      <c r="CA218" s="327">
        <f t="shared" si="168"/>
        <v>4.8519774444847785</v>
      </c>
      <c r="CB218" s="327">
        <f t="shared" si="168"/>
        <v>6.4193204467268616</v>
      </c>
      <c r="CC218" s="327">
        <f t="shared" si="168"/>
        <v>2.558510923620827</v>
      </c>
      <c r="CD218" s="327">
        <f t="shared" si="168"/>
        <v>11.274037304235529</v>
      </c>
      <c r="CE218" s="327">
        <f t="shared" si="168"/>
        <v>3.3398971654027498</v>
      </c>
      <c r="CF218" s="327">
        <f t="shared" si="168"/>
        <v>4.9997481132389998</v>
      </c>
      <c r="CG218" s="327"/>
      <c r="CH218" s="327">
        <f t="shared" si="168"/>
        <v>1.8441518038443405</v>
      </c>
      <c r="CI218" s="327">
        <f t="shared" si="168"/>
        <v>3.2312330291699221</v>
      </c>
      <c r="CJ218" s="327">
        <f t="shared" si="168"/>
        <v>0.9142951192292248</v>
      </c>
      <c r="CK218" s="327">
        <f t="shared" si="168"/>
        <v>2.6874480671860823</v>
      </c>
      <c r="CL218" s="327">
        <f t="shared" si="168"/>
        <v>2.954367712376782</v>
      </c>
      <c r="CM218" s="327">
        <f t="shared" si="168"/>
        <v>2.0796914439230818</v>
      </c>
      <c r="CN218" s="327">
        <f t="shared" si="168"/>
        <v>5.2204619030061794</v>
      </c>
      <c r="CO218" s="327">
        <f t="shared" si="168"/>
        <v>5.2204619030061794</v>
      </c>
      <c r="CP218" s="327"/>
      <c r="CQ218" s="327">
        <f t="shared" si="168"/>
        <v>15.451993462294533</v>
      </c>
      <c r="CR218" s="327">
        <f t="shared" si="168"/>
        <v>15.451993462294533</v>
      </c>
      <c r="CS218" s="327"/>
      <c r="CT218" s="327"/>
      <c r="CU218" s="327">
        <f t="shared" si="168"/>
        <v>12.214738753162301</v>
      </c>
      <c r="CV218" s="327">
        <f t="shared" si="168"/>
        <v>1.2307995644112779</v>
      </c>
      <c r="CW218" s="327">
        <f t="shared" si="168"/>
        <v>0.5780030990109708</v>
      </c>
      <c r="CX218" s="327"/>
      <c r="CY218" s="327">
        <f t="shared" si="168"/>
        <v>-0.742282550537543</v>
      </c>
      <c r="CZ218" s="327">
        <f t="shared" si="168"/>
        <v>17.089479931675399</v>
      </c>
      <c r="DA218" s="327">
        <f t="shared" si="168"/>
        <v>1.4526076201444083</v>
      </c>
      <c r="DB218" s="327">
        <f t="shared" si="168"/>
        <v>1.244353725774916</v>
      </c>
      <c r="DC218" s="327">
        <f t="shared" si="168"/>
        <v>0.30550764980254996</v>
      </c>
      <c r="DD218" s="327">
        <f t="shared" si="168"/>
        <v>4.345589258172855</v>
      </c>
      <c r="DE218" s="327">
        <f t="shared" si="168"/>
        <v>2.5318684948589354</v>
      </c>
      <c r="DF218" s="327">
        <f t="shared" si="168"/>
        <v>-0.48310936373605617</v>
      </c>
    </row>
    <row r="219" spans="1:110" s="98" customFormat="1" ht="12.75" customHeight="1" x14ac:dyDescent="0.2">
      <c r="A219" s="323" t="s">
        <v>453</v>
      </c>
      <c r="B219" s="327">
        <f t="shared" ref="B219:AJ219" si="178">(B127/B126-1)*100</f>
        <v>8.1542147746042062</v>
      </c>
      <c r="C219" s="327">
        <f t="shared" si="178"/>
        <v>17.913499553805412</v>
      </c>
      <c r="D219" s="327">
        <f t="shared" si="178"/>
        <v>37.632316597037629</v>
      </c>
      <c r="E219" s="327">
        <f t="shared" si="178"/>
        <v>8.691076049550329</v>
      </c>
      <c r="F219" s="327">
        <f t="shared" si="178"/>
        <v>11.384668233497241</v>
      </c>
      <c r="G219" s="327">
        <f t="shared" si="178"/>
        <v>4.7381573314385861</v>
      </c>
      <c r="H219" s="327">
        <f t="shared" si="178"/>
        <v>14.883048670941834</v>
      </c>
      <c r="I219" s="327">
        <f t="shared" si="178"/>
        <v>5.3436943847230189</v>
      </c>
      <c r="J219" s="327">
        <f t="shared" si="178"/>
        <v>6.4525242838828767</v>
      </c>
      <c r="K219" s="327">
        <f t="shared" si="178"/>
        <v>5.3633944958179525</v>
      </c>
      <c r="L219" s="327">
        <f t="shared" si="178"/>
        <v>8.0521481519426619</v>
      </c>
      <c r="M219" s="327">
        <f t="shared" si="178"/>
        <v>11.471154382587878</v>
      </c>
      <c r="N219" s="327">
        <f t="shared" si="178"/>
        <v>3.3914012159369733</v>
      </c>
      <c r="O219" s="327">
        <f t="shared" si="178"/>
        <v>6.2886920325054829</v>
      </c>
      <c r="P219" s="327">
        <f t="shared" si="178"/>
        <v>6.4546989457588966</v>
      </c>
      <c r="Q219" s="327">
        <f t="shared" si="178"/>
        <v>5.7149608642725003</v>
      </c>
      <c r="R219" s="327">
        <f t="shared" si="178"/>
        <v>4.936476116084032</v>
      </c>
      <c r="S219" s="327">
        <f t="shared" si="178"/>
        <v>4.0062750197072727</v>
      </c>
      <c r="T219" s="327">
        <f t="shared" si="178"/>
        <v>5.8862697539958209</v>
      </c>
      <c r="U219" s="327">
        <f t="shared" si="178"/>
        <v>-2.7464209707265597</v>
      </c>
      <c r="V219" s="327">
        <f t="shared" si="178"/>
        <v>-0.63814576573941739</v>
      </c>
      <c r="W219" s="327">
        <f t="shared" si="178"/>
        <v>-7.9552079498955264</v>
      </c>
      <c r="X219" s="327">
        <f t="shared" si="178"/>
        <v>8.1950002339681305E-10</v>
      </c>
      <c r="Y219" s="327">
        <f t="shared" si="178"/>
        <v>-4.4187446792819829</v>
      </c>
      <c r="Z219" s="327">
        <f t="shared" si="178"/>
        <v>3.2543270189114626</v>
      </c>
      <c r="AA219" s="327">
        <f t="shared" si="178"/>
        <v>3.9845162588110661</v>
      </c>
      <c r="AB219" s="327">
        <f t="shared" si="178"/>
        <v>1.117441253900342</v>
      </c>
      <c r="AC219" s="327">
        <f t="shared" si="178"/>
        <v>1.9234868589987908</v>
      </c>
      <c r="AD219" s="327">
        <f t="shared" si="178"/>
        <v>-6.9689188048422723</v>
      </c>
      <c r="AE219" s="327">
        <f t="shared" si="178"/>
        <v>4.8552704146071157</v>
      </c>
      <c r="AF219" s="327">
        <f t="shared" si="178"/>
        <v>4.9347196768569246</v>
      </c>
      <c r="AG219" s="327">
        <f t="shared" si="178"/>
        <v>6.3582172696762251</v>
      </c>
      <c r="AH219" s="327">
        <f t="shared" si="178"/>
        <v>-0.53777014420630653</v>
      </c>
      <c r="AI219" s="327">
        <f t="shared" si="178"/>
        <v>6.1063086323771332</v>
      </c>
      <c r="AJ219" s="327">
        <f t="shared" si="178"/>
        <v>3.0013328164496089</v>
      </c>
      <c r="AL219" s="323" t="str">
        <f t="shared" si="153"/>
        <v>FY2009</v>
      </c>
      <c r="AM219" s="327">
        <f t="shared" si="162"/>
        <v>4.7844595736852957</v>
      </c>
      <c r="AN219" s="327">
        <f t="shared" si="163"/>
        <v>7.152436682197183</v>
      </c>
      <c r="AO219" s="327">
        <f t="shared" si="163"/>
        <v>7.4058466481839336</v>
      </c>
      <c r="AP219" s="327"/>
      <c r="AQ219" s="327">
        <f t="shared" si="164"/>
        <v>8.4616718928132162</v>
      </c>
      <c r="AR219" s="327">
        <f t="shared" si="164"/>
        <v>2.2831876596691725</v>
      </c>
      <c r="AS219" s="327"/>
      <c r="AT219" s="327"/>
      <c r="AU219" s="327"/>
      <c r="AV219" s="327">
        <f t="shared" si="176"/>
        <v>5.3633944958179525</v>
      </c>
      <c r="AW219" s="327">
        <f t="shared" si="176"/>
        <v>11.275068847767766</v>
      </c>
      <c r="AX219" s="327">
        <f t="shared" si="176"/>
        <v>19.999999999999996</v>
      </c>
      <c r="AY219" s="327">
        <f t="shared" si="176"/>
        <v>-11.767452619811225</v>
      </c>
      <c r="AZ219" s="327"/>
      <c r="BA219" s="327"/>
      <c r="BB219" s="327"/>
      <c r="BC219" s="327">
        <f>(BC127/BC126-1)*100</f>
        <v>5.8862697539958431</v>
      </c>
      <c r="BD219" s="327"/>
      <c r="BE219" s="327">
        <f t="shared" si="177"/>
        <v>5.8862697539958431</v>
      </c>
      <c r="BF219" s="327">
        <f t="shared" si="177"/>
        <v>-4.0244138214594489</v>
      </c>
      <c r="BG219" s="327"/>
      <c r="BH219" s="327">
        <f t="shared" si="167"/>
        <v>-7.9552079498955264</v>
      </c>
      <c r="BI219" s="327">
        <f t="shared" si="167"/>
        <v>8.1950002339681305E-10</v>
      </c>
      <c r="BJ219" s="327">
        <f t="shared" si="167"/>
        <v>5.6951798678547938</v>
      </c>
      <c r="BK219" s="327">
        <f t="shared" si="167"/>
        <v>2.9612900054350577</v>
      </c>
      <c r="BL219" s="327">
        <f t="shared" si="167"/>
        <v>3.3038534148133181E-2</v>
      </c>
      <c r="BM219" s="327">
        <f t="shared" si="167"/>
        <v>1.1174412539003642</v>
      </c>
      <c r="BN219" s="327">
        <f t="shared" si="167"/>
        <v>6.6773253593055415E-10</v>
      </c>
      <c r="BO219" s="327">
        <f t="shared" si="167"/>
        <v>8.5690281705906415</v>
      </c>
      <c r="BP219" s="327"/>
      <c r="BQ219" s="327"/>
      <c r="BR219" s="327"/>
      <c r="BS219" s="327"/>
      <c r="BT219" s="327"/>
      <c r="BU219" s="327"/>
      <c r="BW219" s="323" t="str">
        <f t="shared" si="158"/>
        <v>FY2009</v>
      </c>
      <c r="BX219" s="327">
        <f t="shared" si="168"/>
        <v>9.2084256377015237</v>
      </c>
      <c r="BY219" s="327">
        <f t="shared" si="168"/>
        <v>20.040098629311444</v>
      </c>
      <c r="BZ219" s="327">
        <f t="shared" si="168"/>
        <v>42.917202438845628</v>
      </c>
      <c r="CA219" s="327">
        <f t="shared" si="168"/>
        <v>8.691076049550329</v>
      </c>
      <c r="CB219" s="327">
        <f t="shared" si="168"/>
        <v>13.517748798347174</v>
      </c>
      <c r="CC219" s="327">
        <f t="shared" si="168"/>
        <v>6.344252645316284</v>
      </c>
      <c r="CD219" s="327">
        <f t="shared" si="168"/>
        <v>14.883048670941834</v>
      </c>
      <c r="CE219" s="327">
        <f t="shared" si="168"/>
        <v>5.3436943847229745</v>
      </c>
      <c r="CF219" s="327">
        <f t="shared" si="168"/>
        <v>6.4525242838828767</v>
      </c>
      <c r="CG219" s="327"/>
      <c r="CH219" s="327">
        <f t="shared" si="168"/>
        <v>7.3674093471024493</v>
      </c>
      <c r="CI219" s="327">
        <f t="shared" si="168"/>
        <v>5.4635042570002845</v>
      </c>
      <c r="CJ219" s="327">
        <f t="shared" si="168"/>
        <v>10.008467440429602</v>
      </c>
      <c r="CK219" s="327">
        <f t="shared" si="168"/>
        <v>6.2554071793252231</v>
      </c>
      <c r="CL219" s="327">
        <f t="shared" si="168"/>
        <v>6.4546989457588966</v>
      </c>
      <c r="CM219" s="327">
        <f t="shared" si="168"/>
        <v>5.5971739248982244</v>
      </c>
      <c r="CN219" s="327">
        <f t="shared" si="168"/>
        <v>4.5157884260492276</v>
      </c>
      <c r="CO219" s="327">
        <f t="shared" si="168"/>
        <v>4.5157884260492276</v>
      </c>
      <c r="CP219" s="327"/>
      <c r="CQ219" s="327">
        <f t="shared" si="168"/>
        <v>-0.93680782799215878</v>
      </c>
      <c r="CR219" s="327">
        <f t="shared" si="168"/>
        <v>-0.93680782799215878</v>
      </c>
      <c r="CS219" s="327"/>
      <c r="CT219" s="327"/>
      <c r="CU219" s="327">
        <f t="shared" si="168"/>
        <v>-8.4342113384561443</v>
      </c>
      <c r="CV219" s="327">
        <f t="shared" si="168"/>
        <v>4.4571609441986348</v>
      </c>
      <c r="CW219" s="327">
        <f t="shared" si="168"/>
        <v>5.6701398614622534</v>
      </c>
      <c r="CX219" s="327"/>
      <c r="CY219" s="327">
        <f t="shared" si="168"/>
        <v>2.9050468952027453</v>
      </c>
      <c r="CZ219" s="327">
        <f t="shared" si="168"/>
        <v>-12.480659320114162</v>
      </c>
      <c r="DA219" s="327">
        <f t="shared" si="168"/>
        <v>4.8494072109341646</v>
      </c>
      <c r="DB219" s="327">
        <f t="shared" si="168"/>
        <v>4.9347196768569246</v>
      </c>
      <c r="DC219" s="327">
        <f t="shared" si="168"/>
        <v>6.3582172696762251</v>
      </c>
      <c r="DD219" s="327">
        <f t="shared" si="168"/>
        <v>-0.53777014420630653</v>
      </c>
      <c r="DE219" s="327">
        <f t="shared" si="168"/>
        <v>6.0782558269665055</v>
      </c>
      <c r="DF219" s="327">
        <f t="shared" si="168"/>
        <v>3.0013328164496089</v>
      </c>
    </row>
    <row r="220" spans="1:110" s="98" customFormat="1" ht="12.75" customHeight="1" x14ac:dyDescent="0.2">
      <c r="A220" s="323" t="s">
        <v>467</v>
      </c>
      <c r="B220" s="327">
        <f t="shared" ref="B220:AJ220" si="179">(B128/B127-1)*100</f>
        <v>3.61765236865077</v>
      </c>
      <c r="C220" s="327">
        <f t="shared" si="179"/>
        <v>2.1610243172236254</v>
      </c>
      <c r="D220" s="327">
        <f t="shared" si="179"/>
        <v>-3.9100126252573641</v>
      </c>
      <c r="E220" s="327">
        <f t="shared" si="179"/>
        <v>3.8463295590730473</v>
      </c>
      <c r="F220" s="327">
        <f t="shared" si="179"/>
        <v>4.1791491344634224</v>
      </c>
      <c r="G220" s="327">
        <f t="shared" si="179"/>
        <v>4.7607992242469255</v>
      </c>
      <c r="H220" s="327">
        <f t="shared" si="179"/>
        <v>5.3799927496624766</v>
      </c>
      <c r="I220" s="327">
        <f t="shared" si="179"/>
        <v>5.0747176808034533</v>
      </c>
      <c r="J220" s="327">
        <f t="shared" si="179"/>
        <v>13.08306892978961</v>
      </c>
      <c r="K220" s="327">
        <f t="shared" si="179"/>
        <v>3.4676495367248261</v>
      </c>
      <c r="L220" s="327">
        <f t="shared" si="179"/>
        <v>9.0728380906840655</v>
      </c>
      <c r="M220" s="327">
        <f t="shared" si="179"/>
        <v>6.8957588489793054</v>
      </c>
      <c r="N220" s="327">
        <f t="shared" si="179"/>
        <v>12.859861073321222</v>
      </c>
      <c r="O220" s="327">
        <f t="shared" si="179"/>
        <v>5.4230722936938536</v>
      </c>
      <c r="P220" s="327">
        <f t="shared" si="179"/>
        <v>6.6551636899468969</v>
      </c>
      <c r="Q220" s="327">
        <f t="shared" si="179"/>
        <v>1.2196625064095468</v>
      </c>
      <c r="R220" s="327">
        <f t="shared" si="179"/>
        <v>2.0106196883365346</v>
      </c>
      <c r="S220" s="327">
        <f t="shared" si="179"/>
        <v>2.127509527888849</v>
      </c>
      <c r="T220" s="327">
        <f t="shared" si="179"/>
        <v>1.853016375548111</v>
      </c>
      <c r="U220" s="327">
        <f t="shared" si="179"/>
        <v>5.3884546753065976</v>
      </c>
      <c r="V220" s="327">
        <f t="shared" si="179"/>
        <v>-3.3717560839822247</v>
      </c>
      <c r="W220" s="327">
        <f t="shared" si="179"/>
        <v>11.750589662011368</v>
      </c>
      <c r="X220" s="327">
        <f t="shared" si="179"/>
        <v>0</v>
      </c>
      <c r="Y220" s="327">
        <f t="shared" si="179"/>
        <v>1.0260904736517418</v>
      </c>
      <c r="Z220" s="327">
        <f t="shared" si="179"/>
        <v>0.86538447357109582</v>
      </c>
      <c r="AA220" s="327">
        <f t="shared" si="179"/>
        <v>2.4970610102990731</v>
      </c>
      <c r="AB220" s="327">
        <f t="shared" si="179"/>
        <v>1.069109957600678</v>
      </c>
      <c r="AC220" s="327">
        <f t="shared" si="179"/>
        <v>1.0018855003901539</v>
      </c>
      <c r="AD220" s="327">
        <f t="shared" si="179"/>
        <v>0.87004663892649159</v>
      </c>
      <c r="AE220" s="327">
        <f t="shared" si="179"/>
        <v>4.4527055615554367</v>
      </c>
      <c r="AF220" s="327">
        <f t="shared" si="179"/>
        <v>5.2693365293289718</v>
      </c>
      <c r="AG220" s="327">
        <f t="shared" si="179"/>
        <v>13.816713471489672</v>
      </c>
      <c r="AH220" s="327">
        <f t="shared" si="179"/>
        <v>5.3746947346355878</v>
      </c>
      <c r="AI220" s="327">
        <f t="shared" si="179"/>
        <v>2.7268116744308957</v>
      </c>
      <c r="AJ220" s="327">
        <f t="shared" si="179"/>
        <v>4.1120306086182667</v>
      </c>
      <c r="AL220" s="323" t="str">
        <f t="shared" si="153"/>
        <v>FY2010</v>
      </c>
      <c r="AM220" s="327">
        <f t="shared" si="162"/>
        <v>5.650317907488267</v>
      </c>
      <c r="AN220" s="327">
        <f t="shared" si="163"/>
        <v>3.7687999511652359</v>
      </c>
      <c r="AO220" s="327">
        <f t="shared" si="163"/>
        <v>6.8975159632416849</v>
      </c>
      <c r="AP220" s="327"/>
      <c r="AQ220" s="327">
        <f t="shared" si="164"/>
        <v>2.4317475881296957</v>
      </c>
      <c r="AR220" s="327">
        <f t="shared" si="164"/>
        <v>0.31527351002269555</v>
      </c>
      <c r="AS220" s="327"/>
      <c r="AT220" s="327"/>
      <c r="AU220" s="327"/>
      <c r="AV220" s="327">
        <f t="shared" si="176"/>
        <v>3.4676495367248261</v>
      </c>
      <c r="AW220" s="327">
        <f t="shared" si="176"/>
        <v>8.5092365657954971</v>
      </c>
      <c r="AX220" s="327">
        <f t="shared" si="176"/>
        <v>9.5238095238095113</v>
      </c>
      <c r="AY220" s="327">
        <f t="shared" si="176"/>
        <v>3.8205569648629645</v>
      </c>
      <c r="AZ220" s="327"/>
      <c r="BA220" s="327"/>
      <c r="BB220" s="327"/>
      <c r="BC220" s="327">
        <f>(BC128/BC127-1)*100</f>
        <v>1.853016375548111</v>
      </c>
      <c r="BD220" s="327"/>
      <c r="BE220" s="327">
        <f t="shared" si="177"/>
        <v>1.853016375548111</v>
      </c>
      <c r="BF220" s="327">
        <f t="shared" si="177"/>
        <v>10.349127680057713</v>
      </c>
      <c r="BG220" s="327"/>
      <c r="BH220" s="327">
        <f t="shared" si="167"/>
        <v>11.750589662011368</v>
      </c>
      <c r="BI220" s="327">
        <f t="shared" si="167"/>
        <v>0</v>
      </c>
      <c r="BJ220" s="327">
        <f t="shared" si="167"/>
        <v>1.5806877012835896</v>
      </c>
      <c r="BK220" s="327">
        <f t="shared" si="167"/>
        <v>0.12950732497991613</v>
      </c>
      <c r="BL220" s="327">
        <f t="shared" si="167"/>
        <v>1.2271865456360498</v>
      </c>
      <c r="BM220" s="327">
        <f t="shared" si="167"/>
        <v>1.069109957600678</v>
      </c>
      <c r="BN220" s="327">
        <f t="shared" si="167"/>
        <v>0</v>
      </c>
      <c r="BO220" s="327">
        <f t="shared" si="167"/>
        <v>2.1902558493238411</v>
      </c>
      <c r="BP220" s="327"/>
      <c r="BQ220" s="327"/>
      <c r="BR220" s="327"/>
      <c r="BS220" s="327"/>
      <c r="BT220" s="327"/>
      <c r="BU220" s="327"/>
      <c r="BW220" s="323" t="str">
        <f t="shared" si="158"/>
        <v>FY2010</v>
      </c>
      <c r="BX220" s="327">
        <f t="shared" si="168"/>
        <v>3.0130366030076461</v>
      </c>
      <c r="BY220" s="327">
        <f t="shared" si="168"/>
        <v>1.860423062976313</v>
      </c>
      <c r="BZ220" s="327">
        <f t="shared" si="168"/>
        <v>-5.44513657493364</v>
      </c>
      <c r="CA220" s="327">
        <f t="shared" si="168"/>
        <v>3.8463295590730473</v>
      </c>
      <c r="CB220" s="327">
        <f t="shared" si="168"/>
        <v>5.6299571490650901</v>
      </c>
      <c r="CC220" s="327">
        <f t="shared" si="168"/>
        <v>7.67340431452328</v>
      </c>
      <c r="CD220" s="327">
        <f t="shared" si="168"/>
        <v>5.3799927496624766</v>
      </c>
      <c r="CE220" s="327">
        <f t="shared" si="168"/>
        <v>5.0747176808034755</v>
      </c>
      <c r="CF220" s="327">
        <f t="shared" si="168"/>
        <v>13.08306892978961</v>
      </c>
      <c r="CG220" s="327"/>
      <c r="CH220" s="327">
        <f t="shared" si="168"/>
        <v>9.3900407623090274</v>
      </c>
      <c r="CI220" s="327">
        <f t="shared" si="168"/>
        <v>4.5999254345450158</v>
      </c>
      <c r="CJ220" s="327">
        <f t="shared" si="168"/>
        <v>14.783997422796769</v>
      </c>
      <c r="CK220" s="327">
        <f t="shared" si="168"/>
        <v>5.4230722936938536</v>
      </c>
      <c r="CL220" s="327">
        <f t="shared" si="168"/>
        <v>6.6551636899468969</v>
      </c>
      <c r="CM220" s="327">
        <f t="shared" ref="CM220:DF220" si="180">(CM128/CM127-1)*100</f>
        <v>1.2196625064095468</v>
      </c>
      <c r="CN220" s="327">
        <f t="shared" si="180"/>
        <v>2.127509527888849</v>
      </c>
      <c r="CO220" s="327">
        <f t="shared" si="180"/>
        <v>2.127509527888849</v>
      </c>
      <c r="CP220" s="327"/>
      <c r="CQ220" s="327">
        <f t="shared" si="180"/>
        <v>-3.3717560839822247</v>
      </c>
      <c r="CR220" s="327">
        <f t="shared" si="180"/>
        <v>-3.3717560839822247</v>
      </c>
      <c r="CS220" s="327"/>
      <c r="CT220" s="327"/>
      <c r="CU220" s="327">
        <f t="shared" si="180"/>
        <v>0.71629680029023923</v>
      </c>
      <c r="CV220" s="327">
        <f t="shared" si="180"/>
        <v>3.9624310791574135</v>
      </c>
      <c r="CW220" s="327">
        <f t="shared" si="180"/>
        <v>2.9510120530043871</v>
      </c>
      <c r="CX220" s="327"/>
      <c r="CY220" s="327">
        <f t="shared" si="180"/>
        <v>1.3894687507405523</v>
      </c>
      <c r="CZ220" s="327">
        <f t="shared" si="180"/>
        <v>0.20527058803325726</v>
      </c>
      <c r="DA220" s="327">
        <f t="shared" si="180"/>
        <v>4.4527055615554367</v>
      </c>
      <c r="DB220" s="327">
        <f t="shared" si="180"/>
        <v>5.2693365293289718</v>
      </c>
      <c r="DC220" s="327">
        <f t="shared" si="180"/>
        <v>13.816713471489672</v>
      </c>
      <c r="DD220" s="327">
        <f t="shared" si="180"/>
        <v>5.3746947346355878</v>
      </c>
      <c r="DE220" s="327">
        <f t="shared" si="180"/>
        <v>2.7268116744308957</v>
      </c>
      <c r="DF220" s="327">
        <f t="shared" si="180"/>
        <v>4.1120306086182667</v>
      </c>
    </row>
    <row r="221" spans="1:110" s="98" customFormat="1" ht="12.75" customHeight="1" x14ac:dyDescent="0.2">
      <c r="A221" s="323" t="s">
        <v>468</v>
      </c>
      <c r="B221" s="327">
        <f t="shared" ref="B221:AJ221" si="181">(B129/B128-1)*100</f>
        <v>3.8509064780746671</v>
      </c>
      <c r="C221" s="327">
        <f t="shared" si="181"/>
        <v>2.5899771932092808</v>
      </c>
      <c r="D221" s="327">
        <f t="shared" si="181"/>
        <v>-2.4453850355237172</v>
      </c>
      <c r="E221" s="327">
        <f t="shared" si="181"/>
        <v>6.4739179447200312</v>
      </c>
      <c r="F221" s="327">
        <f t="shared" si="181"/>
        <v>6.4629520196274548</v>
      </c>
      <c r="G221" s="327">
        <f t="shared" si="181"/>
        <v>2.2999266007701857</v>
      </c>
      <c r="H221" s="327">
        <f t="shared" si="181"/>
        <v>4.01553077951744</v>
      </c>
      <c r="I221" s="327">
        <f t="shared" si="181"/>
        <v>-2.5343824940828763</v>
      </c>
      <c r="J221" s="327">
        <f t="shared" si="181"/>
        <v>9.0366756595588562</v>
      </c>
      <c r="K221" s="327">
        <f t="shared" si="181"/>
        <v>4.4808414657268036</v>
      </c>
      <c r="L221" s="327">
        <f t="shared" si="181"/>
        <v>5.0596057166880426</v>
      </c>
      <c r="M221" s="327">
        <f t="shared" si="181"/>
        <v>6.8936536649617297</v>
      </c>
      <c r="N221" s="327">
        <f t="shared" si="181"/>
        <v>2.0378778293655531</v>
      </c>
      <c r="O221" s="327">
        <f t="shared" si="181"/>
        <v>1.5164914365835003</v>
      </c>
      <c r="P221" s="327">
        <f t="shared" si="181"/>
        <v>2.1500691027859009</v>
      </c>
      <c r="Q221" s="327">
        <f t="shared" si="181"/>
        <v>-0.76109919486163635</v>
      </c>
      <c r="R221" s="327">
        <f t="shared" si="181"/>
        <v>1.1606910903871892</v>
      </c>
      <c r="S221" s="327">
        <f t="shared" si="181"/>
        <v>1.7854280845938986</v>
      </c>
      <c r="T221" s="327">
        <f t="shared" si="181"/>
        <v>0.3160841428999861</v>
      </c>
      <c r="U221" s="327">
        <f t="shared" si="181"/>
        <v>9.4487737042008746</v>
      </c>
      <c r="V221" s="327">
        <f t="shared" si="181"/>
        <v>11.768646304519415</v>
      </c>
      <c r="W221" s="327">
        <f t="shared" si="181"/>
        <v>9.0730506524221219</v>
      </c>
      <c r="X221" s="327">
        <f t="shared" si="181"/>
        <v>1.9061239152484921</v>
      </c>
      <c r="Y221" s="327">
        <f t="shared" si="181"/>
        <v>4.5080756344774597</v>
      </c>
      <c r="Z221" s="327">
        <f t="shared" si="181"/>
        <v>0.81179231133590157</v>
      </c>
      <c r="AA221" s="327">
        <f t="shared" si="181"/>
        <v>3.4544985525481575</v>
      </c>
      <c r="AB221" s="327">
        <f t="shared" si="181"/>
        <v>2.6195908963587478</v>
      </c>
      <c r="AC221" s="327">
        <f t="shared" si="181"/>
        <v>0.60941599797021961</v>
      </c>
      <c r="AD221" s="327">
        <f t="shared" si="181"/>
        <v>5.8646017206791301</v>
      </c>
      <c r="AE221" s="327">
        <f t="shared" si="181"/>
        <v>3.6615516737264819</v>
      </c>
      <c r="AF221" s="327">
        <f t="shared" si="181"/>
        <v>2.1781609618131581</v>
      </c>
      <c r="AG221" s="327">
        <f t="shared" si="181"/>
        <v>2.5807132049499915</v>
      </c>
      <c r="AH221" s="327">
        <f t="shared" si="181"/>
        <v>2.8252882628763132</v>
      </c>
      <c r="AI221" s="327">
        <f t="shared" si="181"/>
        <v>3.6826054481089443</v>
      </c>
      <c r="AJ221" s="327">
        <f t="shared" si="181"/>
        <v>9.8412498137774751</v>
      </c>
      <c r="AL221" s="323" t="str">
        <f t="shared" si="153"/>
        <v>FY2011</v>
      </c>
      <c r="AM221" s="327">
        <f t="shared" si="162"/>
        <v>5.1307955041496545</v>
      </c>
      <c r="AN221" s="327">
        <f>(AN129/AN128-1)*100</f>
        <v>3.1801950571315407</v>
      </c>
      <c r="AO221" s="327">
        <f>(AO129/AO128-1)*100</f>
        <v>4.1812400838479702</v>
      </c>
      <c r="AP221" s="327"/>
      <c r="AQ221" s="327">
        <f>(AQ129/AQ128-1)*100</f>
        <v>2.2623229505064568</v>
      </c>
      <c r="AR221" s="327">
        <f>(AR129/AR128-1)*100</f>
        <v>1.109664390299625</v>
      </c>
      <c r="AS221" s="327"/>
      <c r="AT221" s="327"/>
      <c r="AU221" s="327"/>
      <c r="AV221" s="327">
        <f>(AV129/AV128-1)*100</f>
        <v>4.4808414657268036</v>
      </c>
      <c r="AW221" s="327">
        <f>(AW129/AW128-1)*100</f>
        <v>10.127271895614577</v>
      </c>
      <c r="AX221" s="327">
        <f>(AX129/AX128-1)*100</f>
        <v>10.869565217391308</v>
      </c>
      <c r="AY221" s="327">
        <f>(AY129/AY128-1)*100</f>
        <v>6.5084432951948212</v>
      </c>
      <c r="AZ221" s="327"/>
      <c r="BA221" s="327"/>
      <c r="BB221" s="327"/>
      <c r="BC221" s="327">
        <f t="shared" ref="BC221:BO221" si="182">(BC129/BC128-1)*100</f>
        <v>0.3160841428999861</v>
      </c>
      <c r="BD221" s="327"/>
      <c r="BE221" s="327">
        <f t="shared" si="182"/>
        <v>0.3160841428999861</v>
      </c>
      <c r="BF221" s="327">
        <f t="shared" si="182"/>
        <v>8.2984359765551972</v>
      </c>
      <c r="BG221" s="327"/>
      <c r="BH221" s="327">
        <f t="shared" si="182"/>
        <v>9.0730506524221219</v>
      </c>
      <c r="BI221" s="327">
        <f t="shared" si="182"/>
        <v>1.9061239152484921</v>
      </c>
      <c r="BJ221" s="327">
        <f t="shared" si="182"/>
        <v>0.77492429041956523</v>
      </c>
      <c r="BK221" s="327">
        <f t="shared" si="182"/>
        <v>0.20182976577816092</v>
      </c>
      <c r="BL221" s="327">
        <f t="shared" si="182"/>
        <v>5.9517848906835313</v>
      </c>
      <c r="BM221" s="327">
        <f t="shared" si="182"/>
        <v>2.6195908963587478</v>
      </c>
      <c r="BN221" s="327">
        <f t="shared" si="182"/>
        <v>0.95137206802595742</v>
      </c>
      <c r="BO221" s="327">
        <f t="shared" si="182"/>
        <v>9.8414930623391683E-2</v>
      </c>
      <c r="BP221" s="327"/>
      <c r="BQ221" s="327"/>
      <c r="BR221" s="327"/>
      <c r="BS221" s="327"/>
      <c r="BT221" s="327"/>
      <c r="BU221" s="327"/>
      <c r="BW221" s="323" t="str">
        <f t="shared" si="158"/>
        <v>FY2011</v>
      </c>
      <c r="BX221" s="327">
        <f t="shared" si="168"/>
        <v>3.4604573320900833</v>
      </c>
      <c r="BY221" s="327">
        <f t="shared" ref="BY221:DF221" si="183">(BY129/BY128-1)*100</f>
        <v>2.4775583752783659</v>
      </c>
      <c r="BZ221" s="327">
        <f t="shared" si="183"/>
        <v>-3.509511387945996</v>
      </c>
      <c r="CA221" s="327">
        <f t="shared" si="183"/>
        <v>6.4739179447200312</v>
      </c>
      <c r="CB221" s="327">
        <f t="shared" si="183"/>
        <v>9.8449943769023385</v>
      </c>
      <c r="CC221" s="327">
        <f t="shared" si="183"/>
        <v>3.0264669530646104</v>
      </c>
      <c r="CD221" s="327">
        <f t="shared" si="183"/>
        <v>4.01553077951744</v>
      </c>
      <c r="CE221" s="327">
        <f t="shared" si="183"/>
        <v>-2.5343824940828874</v>
      </c>
      <c r="CF221" s="327">
        <f t="shared" si="183"/>
        <v>9.0366756595588562</v>
      </c>
      <c r="CG221" s="327"/>
      <c r="CH221" s="327">
        <f t="shared" si="183"/>
        <v>2.2304190689410142</v>
      </c>
      <c r="CI221" s="327">
        <f t="shared" si="183"/>
        <v>3.2568444546380526</v>
      </c>
      <c r="CJ221" s="327">
        <f t="shared" si="183"/>
        <v>1.1771510510803163</v>
      </c>
      <c r="CK221" s="327">
        <f t="shared" si="183"/>
        <v>1.5164914365835003</v>
      </c>
      <c r="CL221" s="327">
        <f t="shared" si="183"/>
        <v>2.1500691027859009</v>
      </c>
      <c r="CM221" s="327">
        <f t="shared" si="183"/>
        <v>-0.76109919486163635</v>
      </c>
      <c r="CN221" s="327">
        <f t="shared" si="183"/>
        <v>1.7854280845938986</v>
      </c>
      <c r="CO221" s="327">
        <f t="shared" si="183"/>
        <v>1.7854280845938986</v>
      </c>
      <c r="CP221" s="327"/>
      <c r="CQ221" s="327">
        <f t="shared" si="183"/>
        <v>11.768646304519415</v>
      </c>
      <c r="CR221" s="327">
        <f t="shared" si="183"/>
        <v>11.768646304519415</v>
      </c>
      <c r="CS221" s="327"/>
      <c r="CT221" s="327"/>
      <c r="CU221" s="327">
        <f t="shared" si="183"/>
        <v>6.6112818016407893</v>
      </c>
      <c r="CV221" s="327">
        <f t="shared" si="183"/>
        <v>3.2842635304185741</v>
      </c>
      <c r="CW221" s="327">
        <f t="shared" si="183"/>
        <v>2.5767237390604825</v>
      </c>
      <c r="CX221" s="327"/>
      <c r="CY221" s="327">
        <f t="shared" si="183"/>
        <v>0.47894187722039572</v>
      </c>
      <c r="CZ221" s="327">
        <f t="shared" si="183"/>
        <v>8.8256141824006207</v>
      </c>
      <c r="DA221" s="327">
        <f t="shared" si="183"/>
        <v>3.6615516737264819</v>
      </c>
      <c r="DB221" s="327">
        <f t="shared" si="183"/>
        <v>2.1781609618131581</v>
      </c>
      <c r="DC221" s="327">
        <f t="shared" si="183"/>
        <v>2.5807132049499915</v>
      </c>
      <c r="DD221" s="327">
        <f t="shared" si="183"/>
        <v>2.8252882628763132</v>
      </c>
      <c r="DE221" s="327">
        <f t="shared" si="183"/>
        <v>3.6826054481089443</v>
      </c>
      <c r="DF221" s="327">
        <f t="shared" si="183"/>
        <v>9.8412498137774751</v>
      </c>
    </row>
    <row r="222" spans="1:110" s="98" customFormat="1" x14ac:dyDescent="0.2">
      <c r="A222" s="323" t="s">
        <v>469</v>
      </c>
      <c r="B222" s="327">
        <f t="shared" ref="B222:B227" si="184">(B130/B129-1)*100</f>
        <v>6.3020293173990938</v>
      </c>
      <c r="C222" s="327">
        <f t="shared" ref="C222:AE222" si="185">(C130/C129-1)*100</f>
        <v>4.548591784304068</v>
      </c>
      <c r="D222" s="327">
        <f t="shared" si="185"/>
        <v>4.3353917732703362</v>
      </c>
      <c r="E222" s="327">
        <f t="shared" si="185"/>
        <v>6.3142709849822509</v>
      </c>
      <c r="F222" s="327">
        <f t="shared" si="185"/>
        <v>1.2412581612346596</v>
      </c>
      <c r="G222" s="327">
        <f t="shared" si="185"/>
        <v>2.9889593055817176</v>
      </c>
      <c r="H222" s="327">
        <f t="shared" si="185"/>
        <v>3.604140667922584</v>
      </c>
      <c r="I222" s="327">
        <f t="shared" si="185"/>
        <v>4.4134670866470049</v>
      </c>
      <c r="J222" s="327">
        <f t="shared" si="185"/>
        <v>8.2598790015078407</v>
      </c>
      <c r="K222" s="327">
        <f t="shared" si="185"/>
        <v>0.18866424918524416</v>
      </c>
      <c r="L222" s="327">
        <f t="shared" si="185"/>
        <v>10.848000295672144</v>
      </c>
      <c r="M222" s="327">
        <f t="shared" si="185"/>
        <v>10.396471899298865</v>
      </c>
      <c r="N222" s="327">
        <f t="shared" si="185"/>
        <v>11.627328222671917</v>
      </c>
      <c r="O222" s="327">
        <f t="shared" si="185"/>
        <v>5.9666508662283846</v>
      </c>
      <c r="P222" s="327">
        <f t="shared" si="185"/>
        <v>7.0801473128912606</v>
      </c>
      <c r="Q222" s="327">
        <f t="shared" si="185"/>
        <v>1.8464217874537114</v>
      </c>
      <c r="R222" s="327">
        <f t="shared" si="185"/>
        <v>3.431046034924834</v>
      </c>
      <c r="S222" s="327">
        <f t="shared" si="185"/>
        <v>5.0134814404257932</v>
      </c>
      <c r="T222" s="327">
        <f t="shared" si="185"/>
        <v>1.260352796266373</v>
      </c>
      <c r="U222" s="327">
        <f t="shared" si="185"/>
        <v>9.2935516910188412</v>
      </c>
      <c r="V222" s="327">
        <f t="shared" si="185"/>
        <v>1.8859628825359076</v>
      </c>
      <c r="W222" s="327">
        <f t="shared" si="185"/>
        <v>13.930462373993313</v>
      </c>
      <c r="X222" s="327">
        <f t="shared" si="185"/>
        <v>5.6114112931046733</v>
      </c>
      <c r="Y222" s="327">
        <f t="shared" si="185"/>
        <v>8.8626137688379245</v>
      </c>
      <c r="Z222" s="327">
        <f t="shared" si="185"/>
        <v>1.0574148764336044</v>
      </c>
      <c r="AA222" s="327">
        <f t="shared" si="185"/>
        <v>7.22207964117485</v>
      </c>
      <c r="AB222" s="327">
        <f t="shared" si="185"/>
        <v>7.3351415099978112</v>
      </c>
      <c r="AC222" s="327">
        <f t="shared" si="185"/>
        <v>-0.30854214367296295</v>
      </c>
      <c r="AD222" s="327">
        <f t="shared" si="185"/>
        <v>11.636291391124631</v>
      </c>
      <c r="AE222" s="327">
        <f t="shared" si="185"/>
        <v>3.5060560992713485</v>
      </c>
      <c r="AF222" s="327">
        <f t="shared" ref="AF222:AJ222" si="186">(AF130/AF129-1)*100</f>
        <v>1.5081535988370032</v>
      </c>
      <c r="AG222" s="327">
        <f t="shared" si="186"/>
        <v>4.6447646570059398</v>
      </c>
      <c r="AH222" s="327">
        <f t="shared" si="186"/>
        <v>3.677443073804243</v>
      </c>
      <c r="AI222" s="327">
        <f t="shared" si="186"/>
        <v>6.1662603105580249</v>
      </c>
      <c r="AJ222" s="327">
        <f t="shared" si="186"/>
        <v>5.7054759370150698</v>
      </c>
      <c r="AL222" s="323" t="str">
        <f t="shared" si="153"/>
        <v>FY2012</v>
      </c>
      <c r="AM222" s="327">
        <f t="shared" ref="AM222:BO222" si="187">(AM130/AM129-1)*100</f>
        <v>9.5308637884484746</v>
      </c>
      <c r="AN222" s="327">
        <f t="shared" si="187"/>
        <v>0.77938106056927303</v>
      </c>
      <c r="AO222" s="327">
        <f t="shared" si="187"/>
        <v>2.2486430189256223</v>
      </c>
      <c r="AP222" s="327"/>
      <c r="AQ222" s="327">
        <f t="shared" si="187"/>
        <v>-0.46782622681740271</v>
      </c>
      <c r="AR222" s="327">
        <f t="shared" si="187"/>
        <v>2.654935998677832</v>
      </c>
      <c r="AS222" s="327"/>
      <c r="AT222" s="327"/>
      <c r="AU222" s="327"/>
      <c r="AV222" s="327">
        <f t="shared" si="187"/>
        <v>0.18866424918524416</v>
      </c>
      <c r="AW222" s="327">
        <f t="shared" si="187"/>
        <v>14.58176709483714</v>
      </c>
      <c r="AX222" s="327">
        <f t="shared" si="187"/>
        <v>17.647058823529438</v>
      </c>
      <c r="AY222" s="327">
        <f t="shared" si="187"/>
        <v>-0.97404115770046706</v>
      </c>
      <c r="AZ222" s="327"/>
      <c r="BA222" s="327"/>
      <c r="BB222" s="327"/>
      <c r="BC222" s="327">
        <f t="shared" si="187"/>
        <v>1.260352796266373</v>
      </c>
      <c r="BD222" s="327"/>
      <c r="BE222" s="327">
        <f t="shared" si="187"/>
        <v>1.260352796266373</v>
      </c>
      <c r="BF222" s="327">
        <f t="shared" si="187"/>
        <v>13.084395589878017</v>
      </c>
      <c r="BG222" s="327"/>
      <c r="BH222" s="327">
        <f t="shared" si="187"/>
        <v>13.930462373993313</v>
      </c>
      <c r="BI222" s="327">
        <f t="shared" si="187"/>
        <v>5.6114112931046733</v>
      </c>
      <c r="BJ222" s="327">
        <f t="shared" si="187"/>
        <v>13.533800161650467</v>
      </c>
      <c r="BK222" s="327">
        <f t="shared" si="187"/>
        <v>0.7485962603231533</v>
      </c>
      <c r="BL222" s="327">
        <f t="shared" si="187"/>
        <v>13.419714389730618</v>
      </c>
      <c r="BM222" s="327">
        <f t="shared" si="187"/>
        <v>7.3351415099978334</v>
      </c>
      <c r="BN222" s="327">
        <f t="shared" si="187"/>
        <v>2.8272188337911786</v>
      </c>
      <c r="BO222" s="327">
        <f t="shared" si="187"/>
        <v>18.168203017480455</v>
      </c>
      <c r="BP222" s="327"/>
      <c r="BQ222" s="327"/>
      <c r="BR222" s="327"/>
      <c r="BS222" s="327"/>
      <c r="BT222" s="327"/>
      <c r="BU222" s="327"/>
      <c r="BW222" s="323" t="str">
        <f t="shared" si="158"/>
        <v>FY2012</v>
      </c>
      <c r="BX222" s="327">
        <f t="shared" ref="BX222:DA222" si="188">(BX130/BX129-1)*100</f>
        <v>5.3011228400086985</v>
      </c>
      <c r="BY222" s="327">
        <f t="shared" si="188"/>
        <v>5.2714359127247867</v>
      </c>
      <c r="BZ222" s="327">
        <f t="shared" si="188"/>
        <v>4.6971979491756688</v>
      </c>
      <c r="CA222" s="327">
        <f t="shared" si="188"/>
        <v>6.3142709849822509</v>
      </c>
      <c r="CB222" s="327">
        <f t="shared" si="188"/>
        <v>2.5223008402902369</v>
      </c>
      <c r="CC222" s="327">
        <f t="shared" si="188"/>
        <v>3.1890549927002576</v>
      </c>
      <c r="CD222" s="327">
        <f t="shared" si="188"/>
        <v>3.604140667922584</v>
      </c>
      <c r="CE222" s="327">
        <f t="shared" si="188"/>
        <v>4.4134670866470049</v>
      </c>
      <c r="CF222" s="327">
        <f t="shared" si="188"/>
        <v>8.2598790015078407</v>
      </c>
      <c r="CG222" s="327"/>
      <c r="CH222" s="327">
        <f t="shared" si="188"/>
        <v>8.6024875203891238</v>
      </c>
      <c r="CI222" s="327">
        <f t="shared" si="188"/>
        <v>3.2753165061048639</v>
      </c>
      <c r="CJ222" s="327">
        <f t="shared" si="188"/>
        <v>14.181335842090871</v>
      </c>
      <c r="CK222" s="327">
        <f t="shared" si="188"/>
        <v>5.9666508662283846</v>
      </c>
      <c r="CL222" s="327">
        <f t="shared" si="188"/>
        <v>7.0801473128912606</v>
      </c>
      <c r="CM222" s="327">
        <f t="shared" si="188"/>
        <v>1.8464217874537114</v>
      </c>
      <c r="CN222" s="327">
        <f t="shared" si="188"/>
        <v>5.0134814404257932</v>
      </c>
      <c r="CO222" s="327">
        <f t="shared" si="188"/>
        <v>5.0134814404257932</v>
      </c>
      <c r="CP222" s="327"/>
      <c r="CQ222" s="327">
        <f t="shared" si="188"/>
        <v>1.8859628825359076</v>
      </c>
      <c r="CR222" s="327">
        <f t="shared" si="188"/>
        <v>1.8859628825359076</v>
      </c>
      <c r="CS222" s="327"/>
      <c r="CT222" s="327"/>
      <c r="CU222" s="327">
        <f t="shared" si="188"/>
        <v>6.375001085306975</v>
      </c>
      <c r="CV222" s="327">
        <f t="shared" si="188"/>
        <v>2.2718464344111622</v>
      </c>
      <c r="CW222" s="327">
        <f t="shared" si="188"/>
        <v>4.9719880043702425</v>
      </c>
      <c r="CX222" s="327"/>
      <c r="CY222" s="327">
        <f t="shared" si="188"/>
        <v>-1.5106243978760703</v>
      </c>
      <c r="CZ222" s="327">
        <f t="shared" si="188"/>
        <v>8.5510588584254634</v>
      </c>
      <c r="DA222" s="327">
        <f t="shared" si="188"/>
        <v>3.5060560992713485</v>
      </c>
      <c r="DB222" s="327">
        <f t="shared" ref="DB222:DF222" si="189">(DB130/DB129-1)*100</f>
        <v>1.5081535988370032</v>
      </c>
      <c r="DC222" s="327">
        <f t="shared" si="189"/>
        <v>4.6447646570059398</v>
      </c>
      <c r="DD222" s="327">
        <f t="shared" si="189"/>
        <v>3.677443073804243</v>
      </c>
      <c r="DE222" s="327">
        <f t="shared" si="189"/>
        <v>6.1662603105580249</v>
      </c>
      <c r="DF222" s="327">
        <f t="shared" si="189"/>
        <v>5.7054759370150698</v>
      </c>
    </row>
    <row r="223" spans="1:110" s="98" customFormat="1" x14ac:dyDescent="0.2">
      <c r="A223" s="323" t="s">
        <v>470</v>
      </c>
      <c r="B223" s="327">
        <f t="shared" si="184"/>
        <v>2.1381580510663412</v>
      </c>
      <c r="C223" s="327">
        <f t="shared" ref="C223:AE223" si="190">(C131/C130-1)*100</f>
        <v>2.6468132479104955</v>
      </c>
      <c r="D223" s="327">
        <f t="shared" si="190"/>
        <v>0.97370755001946474</v>
      </c>
      <c r="E223" s="327">
        <f t="shared" si="190"/>
        <v>5.4028163368411208</v>
      </c>
      <c r="F223" s="327">
        <f t="shared" si="190"/>
        <v>3.0948587593415677</v>
      </c>
      <c r="G223" s="327">
        <f t="shared" si="190"/>
        <v>3.2553563923725326</v>
      </c>
      <c r="H223" s="327">
        <f t="shared" si="190"/>
        <v>3.7723980657693001</v>
      </c>
      <c r="I223" s="327">
        <f t="shared" si="190"/>
        <v>5.1379577837439738</v>
      </c>
      <c r="J223" s="327">
        <f t="shared" si="190"/>
        <v>0.43431286143504888</v>
      </c>
      <c r="K223" s="327">
        <f t="shared" si="190"/>
        <v>2.537609671821528</v>
      </c>
      <c r="L223" s="327">
        <f t="shared" si="190"/>
        <v>-0.43064308933239426</v>
      </c>
      <c r="M223" s="327">
        <f t="shared" si="190"/>
        <v>0.28412362092185006</v>
      </c>
      <c r="N223" s="327">
        <f t="shared" si="190"/>
        <v>-1.650711415723205</v>
      </c>
      <c r="O223" s="327">
        <f t="shared" si="190"/>
        <v>0.61963403732105959</v>
      </c>
      <c r="P223" s="327">
        <f t="shared" si="190"/>
        <v>1.3054159201724369</v>
      </c>
      <c r="Q223" s="327">
        <f t="shared" si="190"/>
        <v>-2.048340740860799</v>
      </c>
      <c r="R223" s="327">
        <f t="shared" si="190"/>
        <v>0.96023138552723264</v>
      </c>
      <c r="S223" s="327">
        <f t="shared" si="190"/>
        <v>1.6352221245847565</v>
      </c>
      <c r="T223" s="327">
        <f t="shared" si="190"/>
        <v>0</v>
      </c>
      <c r="U223" s="327">
        <f t="shared" si="190"/>
        <v>5.4395843730100868</v>
      </c>
      <c r="V223" s="327">
        <f t="shared" si="190"/>
        <v>7.9113125650387417E-2</v>
      </c>
      <c r="W223" s="327">
        <f t="shared" si="190"/>
        <v>8.7414331387716047</v>
      </c>
      <c r="X223" s="327">
        <f t="shared" si="190"/>
        <v>0</v>
      </c>
      <c r="Y223" s="327">
        <f t="shared" si="190"/>
        <v>1.230400437313306</v>
      </c>
      <c r="Z223" s="327">
        <f t="shared" si="190"/>
        <v>4.0553514295198267</v>
      </c>
      <c r="AA223" s="327">
        <f t="shared" si="190"/>
        <v>-5.0976235906011631</v>
      </c>
      <c r="AB223" s="327">
        <f t="shared" si="190"/>
        <v>12.166945473237757</v>
      </c>
      <c r="AC223" s="327">
        <f t="shared" si="190"/>
        <v>-0.98001653000759914</v>
      </c>
      <c r="AD223" s="327">
        <f t="shared" si="190"/>
        <v>1.7759486193546836</v>
      </c>
      <c r="AE223" s="327">
        <f t="shared" si="190"/>
        <v>2.601995536974977</v>
      </c>
      <c r="AF223" s="327">
        <f t="shared" ref="AF223:AJ223" si="191">(AF131/AF130-1)*100</f>
        <v>2.4588681306173754</v>
      </c>
      <c r="AG223" s="327">
        <f t="shared" si="191"/>
        <v>5.4071830400415299</v>
      </c>
      <c r="AH223" s="327">
        <f t="shared" si="191"/>
        <v>2.5381734810538958</v>
      </c>
      <c r="AI223" s="327">
        <f t="shared" si="191"/>
        <v>3.0900103030781834</v>
      </c>
      <c r="AJ223" s="327">
        <f t="shared" si="191"/>
        <v>2.0109322969349419</v>
      </c>
      <c r="AL223" s="323" t="str">
        <f t="shared" si="153"/>
        <v>FY2013</v>
      </c>
      <c r="AM223" s="327">
        <f t="shared" ref="AM223:AO227" si="192">(AM131/AM130-1)*100</f>
        <v>3.6016520756023462</v>
      </c>
      <c r="AN223" s="327">
        <f t="shared" si="192"/>
        <v>2.2185498732798958</v>
      </c>
      <c r="AO223" s="327">
        <f t="shared" si="192"/>
        <v>1.838245986187248</v>
      </c>
      <c r="AP223" s="327"/>
      <c r="AQ223" s="327">
        <f t="shared" ref="AQ223:AR227" si="193">(AQ131/AQ130-1)*100</f>
        <v>2.3310120588963423</v>
      </c>
      <c r="AR223" s="327">
        <f t="shared" si="193"/>
        <v>2.3542923108475167</v>
      </c>
      <c r="AS223" s="327"/>
      <c r="AT223" s="327"/>
      <c r="AU223" s="327"/>
      <c r="AV223" s="327">
        <f t="shared" ref="AV223:AY227" si="194">(AV131/AV130-1)*100</f>
        <v>2.537609671821528</v>
      </c>
      <c r="AW223" s="327">
        <f t="shared" si="194"/>
        <v>-0.80501294161130499</v>
      </c>
      <c r="AX223" s="327">
        <f t="shared" si="194"/>
        <v>0</v>
      </c>
      <c r="AY223" s="327">
        <f t="shared" si="194"/>
        <v>-5.6585198059469715</v>
      </c>
      <c r="AZ223" s="327"/>
      <c r="BA223" s="327"/>
      <c r="BB223" s="327"/>
      <c r="BC223" s="327">
        <f>(BC131/BC130-1)*100</f>
        <v>0</v>
      </c>
      <c r="BD223" s="327"/>
      <c r="BE223" s="327">
        <f t="shared" ref="BE223:BF227" si="195">(BE131/BE130-1)*100</f>
        <v>0</v>
      </c>
      <c r="BF223" s="327">
        <f t="shared" si="195"/>
        <v>7.9111587157979724</v>
      </c>
      <c r="BG223" s="327"/>
      <c r="BH223" s="327">
        <f t="shared" ref="BH223:BO227" si="196">(BH131/BH130-1)*100</f>
        <v>8.7414331387716047</v>
      </c>
      <c r="BI223" s="327">
        <f t="shared" si="196"/>
        <v>0</v>
      </c>
      <c r="BJ223" s="327">
        <f t="shared" si="196"/>
        <v>4.8412508012430244</v>
      </c>
      <c r="BK223" s="327">
        <f t="shared" si="196"/>
        <v>4.9621061864423499</v>
      </c>
      <c r="BL223" s="327">
        <f t="shared" si="196"/>
        <v>-15.775875134156481</v>
      </c>
      <c r="BM223" s="327">
        <f t="shared" si="196"/>
        <v>12.166945473237757</v>
      </c>
      <c r="BN223" s="327">
        <f t="shared" si="196"/>
        <v>0</v>
      </c>
      <c r="BO223" s="327">
        <f t="shared" si="196"/>
        <v>6.6072886727929436</v>
      </c>
      <c r="BP223" s="327"/>
      <c r="BQ223" s="327"/>
      <c r="BR223" s="327"/>
      <c r="BS223" s="327"/>
      <c r="BT223" s="327"/>
      <c r="BU223" s="327"/>
      <c r="BW223" s="323" t="str">
        <f t="shared" si="158"/>
        <v>FY2013</v>
      </c>
      <c r="BX223" s="327">
        <f t="shared" ref="BX223:CF223" si="197">(BX131/BX130-1)*100</f>
        <v>1.6662665205394722</v>
      </c>
      <c r="BY223" s="327">
        <f t="shared" si="197"/>
        <v>2.7254392718786491</v>
      </c>
      <c r="BZ223" s="327">
        <f t="shared" si="197"/>
        <v>0.82731714462667139</v>
      </c>
      <c r="CA223" s="327">
        <f t="shared" si="197"/>
        <v>5.4028163368411208</v>
      </c>
      <c r="CB223" s="327">
        <f t="shared" si="197"/>
        <v>3.6507008672245433</v>
      </c>
      <c r="CC223" s="327">
        <f t="shared" si="197"/>
        <v>3.7923422351707758</v>
      </c>
      <c r="CD223" s="327">
        <f t="shared" si="197"/>
        <v>3.7723980657693001</v>
      </c>
      <c r="CE223" s="327">
        <f t="shared" si="197"/>
        <v>5.1379577837439738</v>
      </c>
      <c r="CF223" s="327">
        <f t="shared" si="197"/>
        <v>0.43431286143504888</v>
      </c>
      <c r="CG223" s="327"/>
      <c r="CH223" s="327">
        <f t="shared" ref="CH223:CO227" si="198">(CH131/CH130-1)*100</f>
        <v>-0.19309860455812844</v>
      </c>
      <c r="CI223" s="327">
        <f t="shared" si="198"/>
        <v>0.60200799458633991</v>
      </c>
      <c r="CJ223" s="327">
        <f t="shared" si="198"/>
        <v>-0.94623682535683873</v>
      </c>
      <c r="CK223" s="327">
        <f t="shared" si="198"/>
        <v>0.61963403732105959</v>
      </c>
      <c r="CL223" s="327">
        <f t="shared" si="198"/>
        <v>1.3054159201724369</v>
      </c>
      <c r="CM223" s="327">
        <f t="shared" si="198"/>
        <v>-2.048340740860799</v>
      </c>
      <c r="CN223" s="327">
        <f t="shared" si="198"/>
        <v>1.6352221245847565</v>
      </c>
      <c r="CO223" s="327">
        <f t="shared" si="198"/>
        <v>1.6352221245847565</v>
      </c>
      <c r="CP223" s="327"/>
      <c r="CQ223" s="327">
        <f t="shared" ref="CQ223:CR227" si="199">(CQ131/CQ130-1)*100</f>
        <v>7.9113125650387417E-2</v>
      </c>
      <c r="CR223" s="327">
        <f t="shared" si="199"/>
        <v>7.9113125650387417E-2</v>
      </c>
      <c r="CS223" s="327"/>
      <c r="CT223" s="327"/>
      <c r="CU223" s="327">
        <f t="shared" ref="CU223:CW227" si="200">(CU131/CU130-1)*100</f>
        <v>-0.82194591491975277</v>
      </c>
      <c r="CV223" s="327">
        <f t="shared" si="200"/>
        <v>0.5426412337763864</v>
      </c>
      <c r="CW223" s="327">
        <f t="shared" si="200"/>
        <v>-0.90882477699912867</v>
      </c>
      <c r="CX223" s="327"/>
      <c r="CY223" s="327">
        <f t="shared" ref="CY223:DA227" si="201">(CY131/CY130-1)*100</f>
        <v>-1.3722488178329995</v>
      </c>
      <c r="CZ223" s="327">
        <f t="shared" si="201"/>
        <v>-0.708224026949833</v>
      </c>
      <c r="DA223" s="327">
        <f t="shared" si="201"/>
        <v>2.601995536974977</v>
      </c>
      <c r="DB223" s="327">
        <f t="shared" ref="DB223:DF223" si="202">(DB131/DB130-1)*100</f>
        <v>2.4588681306173754</v>
      </c>
      <c r="DC223" s="327">
        <f t="shared" si="202"/>
        <v>5.4071830400415299</v>
      </c>
      <c r="DD223" s="327">
        <f t="shared" si="202"/>
        <v>2.5381734810538958</v>
      </c>
      <c r="DE223" s="327">
        <f t="shared" si="202"/>
        <v>3.0900103030781834</v>
      </c>
      <c r="DF223" s="327">
        <f t="shared" si="202"/>
        <v>2.0109322969349419</v>
      </c>
    </row>
    <row r="224" spans="1:110" s="98" customFormat="1" x14ac:dyDescent="0.2">
      <c r="A224" s="323" t="s">
        <v>1019</v>
      </c>
      <c r="B224" s="327">
        <f t="shared" si="184"/>
        <v>0.72357280998649465</v>
      </c>
      <c r="C224" s="327">
        <f t="shared" ref="C224:AE224" si="203">(C132/C131-1)*100</f>
        <v>0.82952962553326515</v>
      </c>
      <c r="D224" s="327">
        <f t="shared" si="203"/>
        <v>-1.44115249126745</v>
      </c>
      <c r="E224" s="327">
        <f t="shared" si="203"/>
        <v>2.9823569547602791</v>
      </c>
      <c r="F224" s="327">
        <f t="shared" si="203"/>
        <v>3.9111249609419474</v>
      </c>
      <c r="G224" s="327">
        <f t="shared" si="203"/>
        <v>-0.44661909902690144</v>
      </c>
      <c r="H224" s="327">
        <f t="shared" si="203"/>
        <v>1.4394202381131649</v>
      </c>
      <c r="I224" s="327">
        <f t="shared" si="203"/>
        <v>3.2187500470666874</v>
      </c>
      <c r="J224" s="327">
        <f t="shared" si="203"/>
        <v>-3.679519057210312E-2</v>
      </c>
      <c r="K224" s="327">
        <f t="shared" si="203"/>
        <v>-5.2158868933322005</v>
      </c>
      <c r="L224" s="327">
        <f t="shared" si="203"/>
        <v>0.63628583427168817</v>
      </c>
      <c r="M224" s="327">
        <f t="shared" si="203"/>
        <v>0.75802021109270257</v>
      </c>
      <c r="N224" s="327">
        <f t="shared" si="203"/>
        <v>0.42440384920552354</v>
      </c>
      <c r="O224" s="327">
        <f t="shared" si="203"/>
        <v>-0.1870275143883271</v>
      </c>
      <c r="P224" s="327">
        <f t="shared" si="203"/>
        <v>0.49992661796318671</v>
      </c>
      <c r="Q224" s="327">
        <f t="shared" si="203"/>
        <v>-2.9510674855798169</v>
      </c>
      <c r="R224" s="327">
        <f t="shared" si="203"/>
        <v>1.5821473260598573</v>
      </c>
      <c r="S224" s="327">
        <f t="shared" si="203"/>
        <v>3.2345345381374901</v>
      </c>
      <c r="T224" s="327">
        <f t="shared" si="203"/>
        <v>-0.80695168534373751</v>
      </c>
      <c r="U224" s="327">
        <f t="shared" si="203"/>
        <v>1.6703418978270657</v>
      </c>
      <c r="V224" s="327">
        <f t="shared" si="203"/>
        <v>0.89890513456079013</v>
      </c>
      <c r="W224" s="327">
        <f t="shared" si="203"/>
        <v>2.193263080324348</v>
      </c>
      <c r="X224" s="327">
        <f t="shared" si="203"/>
        <v>0</v>
      </c>
      <c r="Y224" s="327">
        <f t="shared" si="203"/>
        <v>0.35599929542715625</v>
      </c>
      <c r="Z224" s="327">
        <f t="shared" si="203"/>
        <v>2.7568288798770491</v>
      </c>
      <c r="AA224" s="327">
        <f t="shared" si="203"/>
        <v>-11.933128652690851</v>
      </c>
      <c r="AB224" s="327">
        <f t="shared" si="203"/>
        <v>-0.18418304982651401</v>
      </c>
      <c r="AC224" s="327">
        <f t="shared" si="203"/>
        <v>0.59666200449104423</v>
      </c>
      <c r="AD224" s="327">
        <f t="shared" si="203"/>
        <v>1.4724013545250214</v>
      </c>
      <c r="AE224" s="327">
        <f t="shared" si="203"/>
        <v>0.40730920971601137</v>
      </c>
      <c r="AF224" s="327">
        <f t="shared" ref="AF224:AJ224" si="204">(AF132/AF131-1)*100</f>
        <v>0.61248208156554629</v>
      </c>
      <c r="AG224" s="327">
        <f t="shared" si="204"/>
        <v>7.181309323548124</v>
      </c>
      <c r="AH224" s="327">
        <f t="shared" si="204"/>
        <v>-9.4442587436249781E-2</v>
      </c>
      <c r="AI224" s="327">
        <f t="shared" si="204"/>
        <v>-9.7473930685165744E-2</v>
      </c>
      <c r="AJ224" s="327">
        <f t="shared" si="204"/>
        <v>0.3616751862357992</v>
      </c>
      <c r="AL224" s="323" t="str">
        <f t="shared" si="153"/>
        <v>FY2014</v>
      </c>
      <c r="AM224" s="327">
        <f t="shared" si="192"/>
        <v>1.3034132349198924</v>
      </c>
      <c r="AN224" s="327">
        <f t="shared" si="192"/>
        <v>0.84094597384094527</v>
      </c>
      <c r="AO224" s="327">
        <f t="shared" si="192"/>
        <v>2.5581829393432454</v>
      </c>
      <c r="AP224" s="327"/>
      <c r="AQ224" s="327">
        <f t="shared" si="193"/>
        <v>2.8139235076541036</v>
      </c>
      <c r="AR224" s="327">
        <f t="shared" si="193"/>
        <v>-0.67338118999249463</v>
      </c>
      <c r="AS224" s="327"/>
      <c r="AT224" s="327"/>
      <c r="AU224" s="327"/>
      <c r="AV224" s="327">
        <f t="shared" si="194"/>
        <v>-5.2158868933322005</v>
      </c>
      <c r="AW224" s="327">
        <f t="shared" si="194"/>
        <v>-0.75776787650547739</v>
      </c>
      <c r="AX224" s="327">
        <f t="shared" si="194"/>
        <v>0</v>
      </c>
      <c r="AY224" s="327">
        <f t="shared" si="194"/>
        <v>-5.6004536569303927</v>
      </c>
      <c r="AZ224" s="327"/>
      <c r="BA224" s="327"/>
      <c r="BB224" s="327"/>
      <c r="BC224" s="327">
        <f>(BC132/BC131-1)*100</f>
        <v>-0.80695168534373751</v>
      </c>
      <c r="BD224" s="327"/>
      <c r="BE224" s="327">
        <f t="shared" si="195"/>
        <v>-0.80695168534373751</v>
      </c>
      <c r="BF224" s="327">
        <f t="shared" si="195"/>
        <v>2.0002159315763324</v>
      </c>
      <c r="BG224" s="327"/>
      <c r="BH224" s="327">
        <f t="shared" si="196"/>
        <v>2.193263080324348</v>
      </c>
      <c r="BI224" s="327">
        <f t="shared" si="196"/>
        <v>0</v>
      </c>
      <c r="BJ224" s="327">
        <f t="shared" si="196"/>
        <v>3.2258312992156535</v>
      </c>
      <c r="BK224" s="327">
        <f t="shared" si="196"/>
        <v>2.7053028131269308</v>
      </c>
      <c r="BL224" s="327">
        <f t="shared" si="196"/>
        <v>0.16770537693879817</v>
      </c>
      <c r="BM224" s="327">
        <f t="shared" si="196"/>
        <v>-0.18418304982652511</v>
      </c>
      <c r="BN224" s="327">
        <f t="shared" si="196"/>
        <v>0</v>
      </c>
      <c r="BO224" s="327">
        <f t="shared" si="196"/>
        <v>4.4825696553513872</v>
      </c>
      <c r="BP224" s="327"/>
      <c r="BQ224" s="327"/>
      <c r="BR224" s="327"/>
      <c r="BS224" s="327"/>
      <c r="BT224" s="327"/>
      <c r="BU224" s="327"/>
      <c r="BW224" s="323" t="str">
        <f t="shared" si="158"/>
        <v>FY2014</v>
      </c>
      <c r="BX224" s="327">
        <f t="shared" ref="BX224:CF224" si="205">(BX132/BX131-1)*100</f>
        <v>0.5330488828572344</v>
      </c>
      <c r="BY224" s="327">
        <f t="shared" si="205"/>
        <v>0.82744400978012056</v>
      </c>
      <c r="BZ224" s="327">
        <f t="shared" si="205"/>
        <v>-2.1251410498161705</v>
      </c>
      <c r="CA224" s="327">
        <f t="shared" si="205"/>
        <v>2.9823569547602791</v>
      </c>
      <c r="CB224" s="327">
        <f t="shared" si="205"/>
        <v>4.6993797848754681</v>
      </c>
      <c r="CC224" s="327">
        <f t="shared" si="205"/>
        <v>-0.31335340720285432</v>
      </c>
      <c r="CD224" s="327">
        <f t="shared" si="205"/>
        <v>1.4394202381131649</v>
      </c>
      <c r="CE224" s="327">
        <f t="shared" si="205"/>
        <v>3.2187500470666874</v>
      </c>
      <c r="CF224" s="327">
        <f t="shared" si="205"/>
        <v>-3.679519057210312E-2</v>
      </c>
      <c r="CG224" s="327"/>
      <c r="CH224" s="327">
        <f t="shared" si="198"/>
        <v>1.5154151100898128</v>
      </c>
      <c r="CI224" s="327">
        <f t="shared" si="198"/>
        <v>1.601036517210308</v>
      </c>
      <c r="CJ224" s="327">
        <f t="shared" si="198"/>
        <v>1.4330454335449216</v>
      </c>
      <c r="CK224" s="327">
        <f t="shared" si="198"/>
        <v>-0.1870275143883271</v>
      </c>
      <c r="CL224" s="327">
        <f t="shared" si="198"/>
        <v>0.49992661796318671</v>
      </c>
      <c r="CM224" s="327">
        <f t="shared" si="198"/>
        <v>-2.9510674855798169</v>
      </c>
      <c r="CN224" s="327">
        <f t="shared" si="198"/>
        <v>3.2345345381374901</v>
      </c>
      <c r="CO224" s="327">
        <f t="shared" si="198"/>
        <v>3.2345345381374901</v>
      </c>
      <c r="CP224" s="327"/>
      <c r="CQ224" s="327">
        <f t="shared" si="199"/>
        <v>0.89890513456079013</v>
      </c>
      <c r="CR224" s="327">
        <f t="shared" si="199"/>
        <v>0.89890513456079013</v>
      </c>
      <c r="CS224" s="327"/>
      <c r="CT224" s="327"/>
      <c r="CU224" s="327">
        <f t="shared" si="200"/>
        <v>-1.3683063397901485</v>
      </c>
      <c r="CV224" s="327">
        <f t="shared" si="200"/>
        <v>2.9652116069778467</v>
      </c>
      <c r="CW224" s="327">
        <f t="shared" si="200"/>
        <v>-15.967781632376976</v>
      </c>
      <c r="CX224" s="327"/>
      <c r="CY224" s="327">
        <f t="shared" si="201"/>
        <v>0.83878675823318982</v>
      </c>
      <c r="CZ224" s="327">
        <f t="shared" si="201"/>
        <v>-0.18939792542980172</v>
      </c>
      <c r="DA224" s="327">
        <f t="shared" si="201"/>
        <v>0.40730920971601137</v>
      </c>
      <c r="DB224" s="327">
        <f t="shared" ref="DB224:DF225" si="206">(DB132/DB131-1)*100</f>
        <v>0.61248208156554629</v>
      </c>
      <c r="DC224" s="327">
        <f t="shared" si="206"/>
        <v>7.181309323548124</v>
      </c>
      <c r="DD224" s="327">
        <f t="shared" si="206"/>
        <v>-9.4442587436249781E-2</v>
      </c>
      <c r="DE224" s="327">
        <f t="shared" si="206"/>
        <v>-9.7473930685165744E-2</v>
      </c>
      <c r="DF224" s="327">
        <f t="shared" si="206"/>
        <v>0.3616751862357992</v>
      </c>
    </row>
    <row r="225" spans="1:110" s="98" customFormat="1" x14ac:dyDescent="0.2">
      <c r="A225" s="323" t="s">
        <v>1035</v>
      </c>
      <c r="B225" s="327">
        <f t="shared" si="184"/>
        <v>3.3595070234104796E-2</v>
      </c>
      <c r="C225" s="327">
        <f t="shared" ref="C225:AE225" si="207">(C133/C132-1)*100</f>
        <v>0.81071010744553362</v>
      </c>
      <c r="D225" s="327">
        <f t="shared" si="207"/>
        <v>-5.0628647388584191E-3</v>
      </c>
      <c r="E225" s="327">
        <f t="shared" si="207"/>
        <v>2.6062897980917432</v>
      </c>
      <c r="F225" s="327">
        <f t="shared" si="207"/>
        <v>1.0907780136381717</v>
      </c>
      <c r="G225" s="327">
        <f t="shared" si="207"/>
        <v>-2.6337265174435465</v>
      </c>
      <c r="H225" s="327">
        <f t="shared" si="207"/>
        <v>0.43002260004068038</v>
      </c>
      <c r="I225" s="327">
        <f t="shared" si="207"/>
        <v>2.9576136204308545</v>
      </c>
      <c r="J225" s="327">
        <f t="shared" si="207"/>
        <v>-0.65821613329370976</v>
      </c>
      <c r="K225" s="327">
        <f t="shared" si="207"/>
        <v>1.5086788671980322</v>
      </c>
      <c r="L225" s="327">
        <f t="shared" si="207"/>
        <v>0.68725470332879901</v>
      </c>
      <c r="M225" s="327">
        <f t="shared" si="207"/>
        <v>-0.107801481136649</v>
      </c>
      <c r="N225" s="327">
        <f t="shared" si="207"/>
        <v>2.0756686884197517</v>
      </c>
      <c r="O225" s="327">
        <f t="shared" si="207"/>
        <v>0.99331802630207022</v>
      </c>
      <c r="P225" s="327">
        <f t="shared" si="207"/>
        <v>1.3152968886214866</v>
      </c>
      <c r="Q225" s="327">
        <f t="shared" si="207"/>
        <v>-0.34826922359976198</v>
      </c>
      <c r="R225" s="327">
        <f t="shared" si="207"/>
        <v>-0.19764012615082205</v>
      </c>
      <c r="S225" s="327">
        <f t="shared" si="207"/>
        <v>0.39556686495361149</v>
      </c>
      <c r="T225" s="327">
        <f t="shared" si="207"/>
        <v>-1.0902719191584032</v>
      </c>
      <c r="U225" s="327">
        <f t="shared" si="207"/>
        <v>-2.7659642669551787</v>
      </c>
      <c r="V225" s="327">
        <f t="shared" si="207"/>
        <v>-0.24698448598456935</v>
      </c>
      <c r="W225" s="327">
        <f t="shared" si="207"/>
        <v>-4.1933264247640878</v>
      </c>
      <c r="X225" s="327">
        <f t="shared" si="207"/>
        <v>0</v>
      </c>
      <c r="Y225" s="327">
        <f t="shared" si="207"/>
        <v>-7.5315471288472935E-2</v>
      </c>
      <c r="Z225" s="327">
        <f t="shared" si="207"/>
        <v>-1.0261762651063155</v>
      </c>
      <c r="AA225" s="327">
        <f t="shared" si="207"/>
        <v>-3.1790425681542112</v>
      </c>
      <c r="AB225" s="327">
        <f t="shared" si="207"/>
        <v>1.2484057418310268</v>
      </c>
      <c r="AC225" s="327">
        <f t="shared" si="207"/>
        <v>0.38986563663265805</v>
      </c>
      <c r="AD225" s="327">
        <f t="shared" si="207"/>
        <v>8.9806905436162765E-2</v>
      </c>
      <c r="AE225" s="327">
        <f t="shared" si="207"/>
        <v>-0.87700736699094506</v>
      </c>
      <c r="AF225" s="327">
        <f t="shared" ref="AF225:AJ225" si="208">(AF133/AF132-1)*100</f>
        <v>-1.749740684162604</v>
      </c>
      <c r="AG225" s="327">
        <f t="shared" si="208"/>
        <v>3.5044792071972086</v>
      </c>
      <c r="AH225" s="327">
        <f t="shared" si="208"/>
        <v>-1.5242498303300822</v>
      </c>
      <c r="AI225" s="327">
        <f t="shared" si="208"/>
        <v>-0.94829317232837385</v>
      </c>
      <c r="AJ225" s="327">
        <f t="shared" si="208"/>
        <v>2.2778511182813155</v>
      </c>
      <c r="AL225" s="323" t="str">
        <f t="shared" si="153"/>
        <v>FY2015</v>
      </c>
      <c r="AM225" s="327">
        <f t="shared" si="192"/>
        <v>0.26923301121100085</v>
      </c>
      <c r="AN225" s="327">
        <f t="shared" si="192"/>
        <v>0.73499428584886672</v>
      </c>
      <c r="AO225" s="327">
        <f t="shared" si="192"/>
        <v>0.80967993136462635</v>
      </c>
      <c r="AP225" s="327"/>
      <c r="AQ225" s="327">
        <f t="shared" si="193"/>
        <v>0.82095608755829996</v>
      </c>
      <c r="AR225" s="327">
        <f t="shared" si="193"/>
        <v>-1.5452243203162963</v>
      </c>
      <c r="AS225" s="327"/>
      <c r="AT225" s="327"/>
      <c r="AU225" s="327"/>
      <c r="AV225" s="327">
        <f t="shared" si="194"/>
        <v>1.5086788671980322</v>
      </c>
      <c r="AW225" s="327">
        <f t="shared" si="194"/>
        <v>0.23617865058276344</v>
      </c>
      <c r="AX225" s="327">
        <f t="shared" si="194"/>
        <v>0</v>
      </c>
      <c r="AY225" s="327">
        <f t="shared" si="194"/>
        <v>1.8350769098338438</v>
      </c>
      <c r="AZ225" s="327"/>
      <c r="BA225" s="327"/>
      <c r="BB225" s="327"/>
      <c r="BC225" s="327">
        <f>(BC133/BC132-1)*100</f>
        <v>-1.0902719191584032</v>
      </c>
      <c r="BD225" s="327"/>
      <c r="BE225" s="327">
        <f t="shared" si="195"/>
        <v>-1.0902719191584032</v>
      </c>
      <c r="BF225" s="327">
        <f t="shared" si="195"/>
        <v>-3.8314750364514261</v>
      </c>
      <c r="BG225" s="327"/>
      <c r="BH225" s="327">
        <f t="shared" si="196"/>
        <v>-4.1933264247640878</v>
      </c>
      <c r="BI225" s="327">
        <f t="shared" si="196"/>
        <v>0</v>
      </c>
      <c r="BJ225" s="327">
        <f t="shared" si="196"/>
        <v>5.2019120470689684</v>
      </c>
      <c r="BK225" s="327">
        <f t="shared" si="196"/>
        <v>0</v>
      </c>
      <c r="BL225" s="327">
        <f t="shared" si="196"/>
        <v>5.5808198962514766E-2</v>
      </c>
      <c r="BM225" s="327">
        <f t="shared" si="196"/>
        <v>1.2484057418310268</v>
      </c>
      <c r="BN225" s="327">
        <f t="shared" si="196"/>
        <v>0.78818566544154312</v>
      </c>
      <c r="BO225" s="327">
        <f t="shared" si="196"/>
        <v>7.292352699996596</v>
      </c>
      <c r="BP225" s="327"/>
      <c r="BQ225" s="327"/>
      <c r="BR225" s="327"/>
      <c r="BS225" s="327"/>
      <c r="BT225" s="327"/>
      <c r="BU225" s="327"/>
      <c r="BW225" s="323" t="str">
        <f t="shared" si="158"/>
        <v>FY2015</v>
      </c>
      <c r="BX225" s="327">
        <f t="shared" ref="BX225:CF225" si="209">(BX133/BX132-1)*100</f>
        <v>-4.442412722853728E-2</v>
      </c>
      <c r="BY225" s="327">
        <f t="shared" si="209"/>
        <v>0.82454423833930868</v>
      </c>
      <c r="BZ225" s="327">
        <f t="shared" si="209"/>
        <v>-0.15107222702062106</v>
      </c>
      <c r="CA225" s="327">
        <f t="shared" si="209"/>
        <v>2.6062897980917432</v>
      </c>
      <c r="CB225" s="327">
        <f t="shared" si="209"/>
        <v>1.2811334677302</v>
      </c>
      <c r="CC225" s="327">
        <f t="shared" si="209"/>
        <v>-3.2711174490090755</v>
      </c>
      <c r="CD225" s="327">
        <f t="shared" si="209"/>
        <v>0.43002260004068038</v>
      </c>
      <c r="CE225" s="327">
        <f t="shared" si="209"/>
        <v>2.9576136204308545</v>
      </c>
      <c r="CF225" s="327">
        <f t="shared" si="209"/>
        <v>-0.65821613329370976</v>
      </c>
      <c r="CG225" s="327"/>
      <c r="CH225" s="327">
        <f t="shared" si="198"/>
        <v>0.96534608903420249</v>
      </c>
      <c r="CI225" s="327">
        <f t="shared" si="198"/>
        <v>-0.22580141910661933</v>
      </c>
      <c r="CJ225" s="327">
        <f t="shared" si="198"/>
        <v>2.1131540163393581</v>
      </c>
      <c r="CK225" s="327">
        <f t="shared" si="198"/>
        <v>0.99331802630207022</v>
      </c>
      <c r="CL225" s="327">
        <f t="shared" si="198"/>
        <v>1.3152968886214866</v>
      </c>
      <c r="CM225" s="327">
        <f t="shared" si="198"/>
        <v>-0.34826922359976198</v>
      </c>
      <c r="CN225" s="327">
        <f t="shared" si="198"/>
        <v>0.39556686495361149</v>
      </c>
      <c r="CO225" s="327">
        <f t="shared" si="198"/>
        <v>0.39556686495361149</v>
      </c>
      <c r="CP225" s="327"/>
      <c r="CQ225" s="327">
        <f t="shared" si="199"/>
        <v>-0.24698448598456935</v>
      </c>
      <c r="CR225" s="327">
        <f t="shared" si="199"/>
        <v>-0.24698448598456935</v>
      </c>
      <c r="CS225" s="327"/>
      <c r="CT225" s="327"/>
      <c r="CU225" s="327">
        <f t="shared" si="200"/>
        <v>-3.3937670868120051</v>
      </c>
      <c r="CV225" s="327">
        <f t="shared" si="200"/>
        <v>-5.1657825916561979</v>
      </c>
      <c r="CW225" s="327">
        <f t="shared" si="200"/>
        <v>-4.4647052242576262</v>
      </c>
      <c r="CX225" s="327"/>
      <c r="CY225" s="327">
        <f t="shared" si="201"/>
        <v>0.22957234691260986</v>
      </c>
      <c r="CZ225" s="327">
        <f t="shared" si="201"/>
        <v>-4.0725660058448128</v>
      </c>
      <c r="DA225" s="327">
        <f t="shared" si="201"/>
        <v>-0.87700736699094506</v>
      </c>
      <c r="DB225" s="327">
        <f>(DB133/DB132-1)*100</f>
        <v>-1.749740684162604</v>
      </c>
      <c r="DC225" s="327">
        <f t="shared" si="206"/>
        <v>3.5044792071972086</v>
      </c>
      <c r="DD225" s="327">
        <f t="shared" si="206"/>
        <v>-1.5242498303300822</v>
      </c>
      <c r="DE225" s="327">
        <f t="shared" si="206"/>
        <v>-0.94829317232837385</v>
      </c>
      <c r="DF225" s="327">
        <f t="shared" si="206"/>
        <v>2.2778511182813155</v>
      </c>
    </row>
    <row r="226" spans="1:110" s="98" customFormat="1" x14ac:dyDescent="0.2">
      <c r="A226" s="323" t="s">
        <v>1098</v>
      </c>
      <c r="B226" s="327">
        <f t="shared" si="184"/>
        <v>-0.91628651534557681</v>
      </c>
      <c r="C226" s="327">
        <f t="shared" ref="C226:AE227" si="210">(C134/C133-1)*100</f>
        <v>-1.1748283563320805</v>
      </c>
      <c r="D226" s="327">
        <f t="shared" si="210"/>
        <v>-2.2548020340442898</v>
      </c>
      <c r="E226" s="327">
        <f t="shared" si="210"/>
        <v>-1.8113796883136857</v>
      </c>
      <c r="F226" s="327">
        <f t="shared" si="210"/>
        <v>3.5000992166334122E-2</v>
      </c>
      <c r="G226" s="327">
        <f t="shared" si="210"/>
        <v>-1.1055492268899902</v>
      </c>
      <c r="H226" s="327">
        <f t="shared" si="210"/>
        <v>0.48306357887029083</v>
      </c>
      <c r="I226" s="327">
        <f t="shared" si="210"/>
        <v>0.80344874751063777</v>
      </c>
      <c r="J226" s="327">
        <f t="shared" si="210"/>
        <v>-1.0930456538680855</v>
      </c>
      <c r="K226" s="327">
        <f t="shared" si="210"/>
        <v>0.72585775962001886</v>
      </c>
      <c r="L226" s="327">
        <f t="shared" si="210"/>
        <v>2.4474336957123199</v>
      </c>
      <c r="M226" s="327">
        <f t="shared" si="210"/>
        <v>0.40228306862917229</v>
      </c>
      <c r="N226" s="327">
        <f t="shared" si="210"/>
        <v>5.9425030415475755</v>
      </c>
      <c r="O226" s="327">
        <f t="shared" si="210"/>
        <v>0.52286366253495586</v>
      </c>
      <c r="P226" s="327">
        <f t="shared" si="210"/>
        <v>0.5834784538432336</v>
      </c>
      <c r="Q226" s="327">
        <f t="shared" si="210"/>
        <v>0.26608416168374394</v>
      </c>
      <c r="R226" s="327">
        <f t="shared" si="210"/>
        <v>2.420263566432701</v>
      </c>
      <c r="S226" s="327">
        <f t="shared" si="210"/>
        <v>3.468440836934028</v>
      </c>
      <c r="T226" s="327">
        <f t="shared" si="210"/>
        <v>0.81931877089620464</v>
      </c>
      <c r="U226" s="327">
        <f t="shared" si="210"/>
        <v>-6.0572016985043664</v>
      </c>
      <c r="V226" s="327">
        <f t="shared" si="210"/>
        <v>-3.4427430799828906</v>
      </c>
      <c r="W226" s="327">
        <f t="shared" si="210"/>
        <v>-7.5449946611757968</v>
      </c>
      <c r="X226" s="327">
        <f t="shared" si="210"/>
        <v>-3.7483331871432601</v>
      </c>
      <c r="Y226" s="327">
        <f t="shared" si="210"/>
        <v>-2.8203277874527477</v>
      </c>
      <c r="Z226" s="327">
        <f t="shared" si="210"/>
        <v>-0.10653292942617298</v>
      </c>
      <c r="AA226" s="327">
        <f t="shared" si="210"/>
        <v>-8.990031285071332</v>
      </c>
      <c r="AB226" s="327">
        <f t="shared" si="210"/>
        <v>1.5323369135554543</v>
      </c>
      <c r="AC226" s="327">
        <f t="shared" si="210"/>
        <v>2.8939904160307783E-2</v>
      </c>
      <c r="AD226" s="327">
        <f t="shared" si="210"/>
        <v>-3.1960681262677371</v>
      </c>
      <c r="AE226" s="327">
        <f t="shared" si="210"/>
        <v>0.98288182633563537</v>
      </c>
      <c r="AF226" s="327">
        <f t="shared" ref="AF226:AJ227" si="211">(AF134/AF133-1)*100</f>
        <v>1.5452334907250842</v>
      </c>
      <c r="AG226" s="327">
        <f t="shared" si="211"/>
        <v>0.44429332141826539</v>
      </c>
      <c r="AH226" s="327">
        <f t="shared" si="211"/>
        <v>-1.9055562360426048</v>
      </c>
      <c r="AI226" s="327">
        <f t="shared" si="211"/>
        <v>0.21287962635130331</v>
      </c>
      <c r="AJ226" s="327">
        <f t="shared" si="211"/>
        <v>1.0383432740396659</v>
      </c>
      <c r="AL226" s="323" t="str">
        <f t="shared" si="153"/>
        <v>FY2016</v>
      </c>
      <c r="AM226" s="327">
        <f t="shared" si="192"/>
        <v>0.13732156663164297</v>
      </c>
      <c r="AN226" s="327">
        <f t="shared" si="192"/>
        <v>2.8440206822291314</v>
      </c>
      <c r="AO226" s="327">
        <f t="shared" si="192"/>
        <v>1.3923471769962115</v>
      </c>
      <c r="AP226" s="327"/>
      <c r="AQ226" s="327">
        <f t="shared" si="193"/>
        <v>4.9344296089878892</v>
      </c>
      <c r="AR226" s="327">
        <f t="shared" si="193"/>
        <v>2.8982842726265501</v>
      </c>
      <c r="AS226" s="327"/>
      <c r="AT226" s="327"/>
      <c r="AU226" s="327"/>
      <c r="AV226" s="327">
        <f t="shared" si="194"/>
        <v>0.72585775962001886</v>
      </c>
      <c r="AW226" s="327">
        <f t="shared" si="194"/>
        <v>1.2357718571027076</v>
      </c>
      <c r="AX226" s="327">
        <f t="shared" si="194"/>
        <v>0</v>
      </c>
      <c r="AY226" s="327">
        <f t="shared" si="194"/>
        <v>9.4510277881859395</v>
      </c>
      <c r="AZ226" s="327"/>
      <c r="BA226" s="327"/>
      <c r="BB226" s="327"/>
      <c r="BC226" s="327">
        <f>(BC134/BC133-1)*100</f>
        <v>0.81931877089620464</v>
      </c>
      <c r="BD226" s="327"/>
      <c r="BE226" s="327">
        <f t="shared" si="195"/>
        <v>0.81931877089620464</v>
      </c>
      <c r="BF226" s="327">
        <f t="shared" si="195"/>
        <v>-7.2043194821246104</v>
      </c>
      <c r="BG226" s="327"/>
      <c r="BH226" s="327">
        <f t="shared" si="196"/>
        <v>-7.5449946611757968</v>
      </c>
      <c r="BI226" s="327">
        <f t="shared" si="196"/>
        <v>-3.7483331871432601</v>
      </c>
      <c r="BJ226" s="327">
        <f t="shared" si="196"/>
        <v>4.7146665479112393</v>
      </c>
      <c r="BK226" s="327">
        <f t="shared" si="196"/>
        <v>4.3512496241393528E-2</v>
      </c>
      <c r="BL226" s="327">
        <f t="shared" si="196"/>
        <v>0</v>
      </c>
      <c r="BM226" s="327">
        <f t="shared" si="196"/>
        <v>1.5323369135554543</v>
      </c>
      <c r="BN226" s="327">
        <f t="shared" si="196"/>
        <v>0.12730588761673545</v>
      </c>
      <c r="BO226" s="327">
        <f t="shared" si="196"/>
        <v>6.527338699117835</v>
      </c>
      <c r="BP226" s="327"/>
      <c r="BQ226" s="327"/>
      <c r="BR226" s="327"/>
      <c r="BS226" s="327"/>
      <c r="BT226" s="327"/>
      <c r="BU226" s="327"/>
      <c r="BW226" s="323" t="str">
        <f t="shared" si="158"/>
        <v>FY2016</v>
      </c>
      <c r="BX226" s="327">
        <f t="shared" ref="BX226:CF227" si="212">(BX134/BX133-1)*100</f>
        <v>-1.2662284754962894</v>
      </c>
      <c r="BY226" s="327">
        <f t="shared" si="212"/>
        <v>-1.9084650294974526</v>
      </c>
      <c r="BZ226" s="327">
        <f t="shared" si="212"/>
        <v>-2.9146935376573757</v>
      </c>
      <c r="CA226" s="327">
        <f t="shared" si="212"/>
        <v>-1.8113796883136857</v>
      </c>
      <c r="CB226" s="327">
        <f t="shared" si="212"/>
        <v>-3.4057700914442379</v>
      </c>
      <c r="CC226" s="327">
        <f t="shared" si="212"/>
        <v>-3.491894032566778</v>
      </c>
      <c r="CD226" s="327">
        <f t="shared" si="212"/>
        <v>0.48306357887029083</v>
      </c>
      <c r="CE226" s="327">
        <f t="shared" si="212"/>
        <v>0.80344874751063777</v>
      </c>
      <c r="CF226" s="327">
        <f t="shared" si="212"/>
        <v>-1.0930456538680855</v>
      </c>
      <c r="CG226" s="327"/>
      <c r="CH226" s="327">
        <f t="shared" si="198"/>
        <v>3.1890364907344093</v>
      </c>
      <c r="CI226" s="327">
        <f t="shared" si="198"/>
        <v>0.84362029096261004</v>
      </c>
      <c r="CJ226" s="327">
        <f t="shared" si="198"/>
        <v>5.3973470609717467</v>
      </c>
      <c r="CK226" s="327">
        <f t="shared" si="198"/>
        <v>0.52286366253495586</v>
      </c>
      <c r="CL226" s="327">
        <f t="shared" si="198"/>
        <v>0.5834784538432336</v>
      </c>
      <c r="CM226" s="327">
        <f t="shared" si="198"/>
        <v>0.26608416168374394</v>
      </c>
      <c r="CN226" s="327">
        <f t="shared" si="198"/>
        <v>3.468440836934028</v>
      </c>
      <c r="CO226" s="327">
        <f t="shared" si="198"/>
        <v>3.468440836934028</v>
      </c>
      <c r="CP226" s="327"/>
      <c r="CQ226" s="327">
        <f t="shared" si="199"/>
        <v>-3.4427430799828906</v>
      </c>
      <c r="CR226" s="327">
        <f t="shared" si="199"/>
        <v>-3.4427430799828906</v>
      </c>
      <c r="CS226" s="327"/>
      <c r="CT226" s="327"/>
      <c r="CU226" s="327">
        <f t="shared" si="200"/>
        <v>-7.9801066290942853</v>
      </c>
      <c r="CV226" s="327">
        <f t="shared" si="200"/>
        <v>-0.74478873204261165</v>
      </c>
      <c r="CW226" s="327">
        <f t="shared" si="200"/>
        <v>-12.732105863310794</v>
      </c>
      <c r="CX226" s="327"/>
      <c r="CY226" s="327">
        <f t="shared" si="201"/>
        <v>-1.0865486059796758E-2</v>
      </c>
      <c r="CZ226" s="327">
        <f t="shared" si="201"/>
        <v>-9.4809823709031349</v>
      </c>
      <c r="DA226" s="327">
        <f t="shared" si="201"/>
        <v>0.98288182633563537</v>
      </c>
      <c r="DB226" s="327">
        <f t="shared" ref="DB226:DF227" si="213">(DB134/DB133-1)*100</f>
        <v>1.5452334907250842</v>
      </c>
      <c r="DC226" s="327">
        <f t="shared" si="213"/>
        <v>0.44429332141826539</v>
      </c>
      <c r="DD226" s="327">
        <f t="shared" si="213"/>
        <v>-1.9055562360426048</v>
      </c>
      <c r="DE226" s="327">
        <f t="shared" si="213"/>
        <v>0.21287962635130331</v>
      </c>
      <c r="DF226" s="327">
        <f t="shared" si="213"/>
        <v>1.0383432740396659</v>
      </c>
    </row>
    <row r="227" spans="1:110" s="98" customFormat="1" x14ac:dyDescent="0.2">
      <c r="A227" s="761" t="s">
        <v>1294</v>
      </c>
      <c r="B227" s="324">
        <f t="shared" si="184"/>
        <v>9.7799000653853163E-2</v>
      </c>
      <c r="C227" s="324">
        <f t="shared" si="210"/>
        <v>-1.642636955973853</v>
      </c>
      <c r="D227" s="324">
        <f t="shared" si="210"/>
        <v>-1.7318000938072675</v>
      </c>
      <c r="E227" s="324">
        <f t="shared" si="210"/>
        <v>-2.8734892734374129</v>
      </c>
      <c r="F227" s="324">
        <f t="shared" si="210"/>
        <v>2.1505841524469549</v>
      </c>
      <c r="G227" s="324">
        <f t="shared" si="210"/>
        <v>-0.2610614896455532</v>
      </c>
      <c r="H227" s="324">
        <f t="shared" si="210"/>
        <v>-7.1242186145650592</v>
      </c>
      <c r="I227" s="324">
        <f t="shared" si="210"/>
        <v>-0.68520738026209838</v>
      </c>
      <c r="J227" s="324">
        <f t="shared" si="210"/>
        <v>-3.6616235106851969</v>
      </c>
      <c r="K227" s="324">
        <f t="shared" si="210"/>
        <v>0.92194415945421326</v>
      </c>
      <c r="L227" s="324">
        <f t="shared" si="210"/>
        <v>4.8150884716229081</v>
      </c>
      <c r="M227" s="324">
        <f t="shared" si="210"/>
        <v>1.0899400403888038</v>
      </c>
      <c r="N227" s="324">
        <f t="shared" si="210"/>
        <v>10.848284527267516</v>
      </c>
      <c r="O227" s="324">
        <f t="shared" si="210"/>
        <v>0.54035606378308731</v>
      </c>
      <c r="P227" s="324">
        <f t="shared" si="210"/>
        <v>0.15782905307046846</v>
      </c>
      <c r="Q227" s="324">
        <f t="shared" si="210"/>
        <v>2.1659663520634531</v>
      </c>
      <c r="R227" s="324">
        <f t="shared" si="210"/>
        <v>2.3376197829017897</v>
      </c>
      <c r="S227" s="324">
        <f t="shared" si="210"/>
        <v>3.9125506919525987</v>
      </c>
      <c r="T227" s="324">
        <f t="shared" si="210"/>
        <v>-0.13107427273389982</v>
      </c>
      <c r="U227" s="324">
        <f t="shared" si="210"/>
        <v>0.44805122733180269</v>
      </c>
      <c r="V227" s="324">
        <f t="shared" si="210"/>
        <v>-3.7712660020449595</v>
      </c>
      <c r="W227" s="324">
        <f t="shared" si="210"/>
        <v>2.8178466144796577</v>
      </c>
      <c r="X227" s="324">
        <f t="shared" si="210"/>
        <v>-1.9471523513619582</v>
      </c>
      <c r="Y227" s="324">
        <f t="shared" si="210"/>
        <v>-0.78117787083554768</v>
      </c>
      <c r="Z227" s="324">
        <f t="shared" si="210"/>
        <v>-1.6525246548875439</v>
      </c>
      <c r="AA227" s="324">
        <f t="shared" si="210"/>
        <v>0.88430652045232705</v>
      </c>
      <c r="AB227" s="324">
        <f t="shared" si="210"/>
        <v>5.6260865302015794E-2</v>
      </c>
      <c r="AC227" s="324">
        <f t="shared" si="210"/>
        <v>-0.86403491123107079</v>
      </c>
      <c r="AD227" s="324">
        <f t="shared" si="210"/>
        <v>-0.89721703906796568</v>
      </c>
      <c r="AE227" s="324">
        <f t="shared" si="210"/>
        <v>0.52203718353032169</v>
      </c>
      <c r="AF227" s="324">
        <f t="shared" si="211"/>
        <v>9.114270443886241E-2</v>
      </c>
      <c r="AG227" s="324">
        <f t="shared" si="211"/>
        <v>-9.9404753301198028</v>
      </c>
      <c r="AH227" s="324">
        <f t="shared" si="211"/>
        <v>2.037543586774393</v>
      </c>
      <c r="AI227" s="324">
        <f t="shared" si="211"/>
        <v>-0.33630582536076092</v>
      </c>
      <c r="AJ227" s="324">
        <f t="shared" si="211"/>
        <v>4.0649973300548092</v>
      </c>
      <c r="AL227" s="323" t="str">
        <f>A227</f>
        <v>FY2017</v>
      </c>
      <c r="AM227" s="324">
        <f t="shared" si="192"/>
        <v>3.3226770290176955</v>
      </c>
      <c r="AN227" s="324">
        <f t="shared" si="192"/>
        <v>1.6559369206672114</v>
      </c>
      <c r="AO227" s="324">
        <f t="shared" si="192"/>
        <v>0.57706273717512691</v>
      </c>
      <c r="AP227" s="324"/>
      <c r="AQ227" s="324">
        <f t="shared" si="193"/>
        <v>3.364298716284897</v>
      </c>
      <c r="AR227" s="324">
        <f t="shared" si="193"/>
        <v>-1.0933934480551355</v>
      </c>
      <c r="AS227" s="324"/>
      <c r="AT227" s="324"/>
      <c r="AU227" s="324"/>
      <c r="AV227" s="324">
        <f t="shared" si="194"/>
        <v>0.92194415945421326</v>
      </c>
      <c r="AW227" s="324">
        <f t="shared" si="194"/>
        <v>6.0930348022229408</v>
      </c>
      <c r="AX227" s="324">
        <f t="shared" si="194"/>
        <v>1.6666666666666607</v>
      </c>
      <c r="AY227" s="324">
        <f t="shared" si="194"/>
        <v>32.978062222942306</v>
      </c>
      <c r="AZ227" s="324"/>
      <c r="BA227" s="324"/>
      <c r="BB227" s="324"/>
      <c r="BC227" s="324">
        <f>(BC135/BC134-1)*100</f>
        <v>-0.13107427273389982</v>
      </c>
      <c r="BD227" s="324"/>
      <c r="BE227" s="324">
        <f t="shared" si="195"/>
        <v>-0.13107427273389982</v>
      </c>
      <c r="BF227" s="324">
        <f t="shared" si="195"/>
        <v>2.3743585602489237</v>
      </c>
      <c r="BG227" s="324"/>
      <c r="BH227" s="324">
        <f t="shared" si="196"/>
        <v>2.8178466144796577</v>
      </c>
      <c r="BI227" s="324">
        <f t="shared" si="196"/>
        <v>-1.9471523513619582</v>
      </c>
      <c r="BJ227" s="324">
        <f t="shared" si="196"/>
        <v>4.3834552524092185</v>
      </c>
      <c r="BK227" s="324">
        <f t="shared" si="196"/>
        <v>-1.0968033208631156</v>
      </c>
      <c r="BL227" s="324">
        <f t="shared" si="196"/>
        <v>0</v>
      </c>
      <c r="BM227" s="324">
        <f t="shared" si="196"/>
        <v>5.6260865302015794E-2</v>
      </c>
      <c r="BN227" s="324">
        <f t="shared" si="196"/>
        <v>0</v>
      </c>
      <c r="BO227" s="324">
        <f t="shared" si="196"/>
        <v>6.2490883810349951</v>
      </c>
      <c r="BP227" s="324"/>
      <c r="BQ227" s="324"/>
      <c r="BR227" s="324"/>
      <c r="BS227" s="324"/>
      <c r="BT227" s="324"/>
      <c r="BU227" s="324"/>
      <c r="BW227" s="323" t="str">
        <f>A227</f>
        <v>FY2017</v>
      </c>
      <c r="BX227" s="324">
        <f t="shared" si="212"/>
        <v>-0.9885277249965907</v>
      </c>
      <c r="BY227" s="324">
        <f t="shared" si="212"/>
        <v>-2.2739620782501135</v>
      </c>
      <c r="BZ227" s="324">
        <f t="shared" si="212"/>
        <v>-2.1680836139867377</v>
      </c>
      <c r="CA227" s="324">
        <f t="shared" si="212"/>
        <v>-2.8734892734374129</v>
      </c>
      <c r="CB227" s="324">
        <f t="shared" si="212"/>
        <v>1.2246209459180868</v>
      </c>
      <c r="CC227" s="324">
        <f t="shared" si="212"/>
        <v>0.26786838576355887</v>
      </c>
      <c r="CD227" s="324">
        <f t="shared" si="212"/>
        <v>-7.1242186145650592</v>
      </c>
      <c r="CE227" s="324">
        <f t="shared" si="212"/>
        <v>-0.68520738026208727</v>
      </c>
      <c r="CF227" s="324">
        <f t="shared" si="212"/>
        <v>-3.6616235106851969</v>
      </c>
      <c r="CG227" s="324"/>
      <c r="CH227" s="324">
        <f t="shared" si="198"/>
        <v>4.0477217090659545</v>
      </c>
      <c r="CI227" s="324">
        <f t="shared" si="198"/>
        <v>0.46251712423259761</v>
      </c>
      <c r="CJ227" s="324">
        <f t="shared" si="198"/>
        <v>7.2775015752184258</v>
      </c>
      <c r="CK227" s="324">
        <f t="shared" si="198"/>
        <v>0.54035606378308731</v>
      </c>
      <c r="CL227" s="324">
        <f t="shared" si="198"/>
        <v>0.15782905307046846</v>
      </c>
      <c r="CM227" s="324">
        <f t="shared" si="198"/>
        <v>2.1659663520634531</v>
      </c>
      <c r="CN227" s="324">
        <f t="shared" si="198"/>
        <v>3.9125506919525987</v>
      </c>
      <c r="CO227" s="324">
        <f t="shared" si="198"/>
        <v>3.9125506919525987</v>
      </c>
      <c r="CP227" s="324"/>
      <c r="CQ227" s="324">
        <f t="shared" si="199"/>
        <v>-3.7712660020449595</v>
      </c>
      <c r="CR227" s="324">
        <f t="shared" si="199"/>
        <v>-3.7712660020449595</v>
      </c>
      <c r="CS227" s="324"/>
      <c r="CT227" s="324"/>
      <c r="CU227" s="324">
        <f t="shared" si="200"/>
        <v>-4.8056916791082376</v>
      </c>
      <c r="CV227" s="324">
        <f t="shared" si="200"/>
        <v>-4.0351990326808256</v>
      </c>
      <c r="CW227" s="324">
        <f t="shared" si="200"/>
        <v>1.3060997134417773</v>
      </c>
      <c r="CX227" s="324"/>
      <c r="CY227" s="324">
        <f t="shared" si="201"/>
        <v>-1.2141638112914133</v>
      </c>
      <c r="CZ227" s="324">
        <f t="shared" si="201"/>
        <v>-6.3332704851891686</v>
      </c>
      <c r="DA227" s="324">
        <f t="shared" si="201"/>
        <v>0.52203718353032169</v>
      </c>
      <c r="DB227" s="324">
        <f t="shared" si="213"/>
        <v>9.114270443886241E-2</v>
      </c>
      <c r="DC227" s="324">
        <f t="shared" si="213"/>
        <v>-9.9404753301198028</v>
      </c>
      <c r="DD227" s="324">
        <f t="shared" si="213"/>
        <v>2.037543586774393</v>
      </c>
      <c r="DE227" s="324">
        <f t="shared" si="213"/>
        <v>-0.33630582536076092</v>
      </c>
      <c r="DF227" s="324">
        <f t="shared" si="213"/>
        <v>4.0649973300548092</v>
      </c>
    </row>
    <row r="228" spans="1:110" x14ac:dyDescent="0.2">
      <c r="A228" t="s">
        <v>479</v>
      </c>
      <c r="B228" t="s">
        <v>1241</v>
      </c>
      <c r="AL228" t="s">
        <v>479</v>
      </c>
      <c r="AM228" t="s">
        <v>1241</v>
      </c>
      <c r="BW228" t="s">
        <v>479</v>
      </c>
      <c r="BX228" t="s">
        <v>1241</v>
      </c>
    </row>
    <row r="229" spans="1:110" x14ac:dyDescent="0.2">
      <c r="A229" t="s">
        <v>173</v>
      </c>
      <c r="B229" t="s">
        <v>480</v>
      </c>
      <c r="AL229" t="s">
        <v>173</v>
      </c>
      <c r="AM229" t="s">
        <v>480</v>
      </c>
      <c r="BW229" t="s">
        <v>173</v>
      </c>
      <c r="BX229" t="s">
        <v>480</v>
      </c>
    </row>
    <row r="230" spans="1:110" x14ac:dyDescent="0.2">
      <c r="B230" t="s">
        <v>481</v>
      </c>
      <c r="AM230" t="s">
        <v>481</v>
      </c>
      <c r="BX230" t="s">
        <v>481</v>
      </c>
    </row>
    <row r="233" spans="1:110" x14ac:dyDescent="0.2">
      <c r="AM233" s="322"/>
      <c r="BX233" s="322"/>
    </row>
  </sheetData>
  <pageMargins left="0.74803149606299213" right="0.74803149606299213" top="0.98425196850393704" bottom="0.98425196850393704" header="0.51181102362204722" footer="0.51181102362204722"/>
  <pageSetup scale="71" fitToWidth="3" orientation="portrait" r:id="rId1"/>
  <headerFooter alignWithMargins="0"/>
  <colBreaks count="2" manualBreakCount="2">
    <brk id="37" max="229" man="1"/>
    <brk id="74" max="229"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R233"/>
  <sheetViews>
    <sheetView view="pageBreakPreview" zoomScale="80" zoomScaleNormal="80" zoomScaleSheetLayoutView="80" workbookViewId="0">
      <pane xSplit="1" ySplit="5" topLeftCell="CF189" activePane="bottomRight" state="frozen"/>
      <selection activeCell="A2" sqref="A2"/>
      <selection pane="topRight" activeCell="A2" sqref="A2"/>
      <selection pane="bottomLeft" activeCell="A2" sqref="A2"/>
      <selection pane="bottomRight" activeCell="A2" sqref="A2"/>
    </sheetView>
  </sheetViews>
  <sheetFormatPr defaultRowHeight="12.75" outlineLevelRow="1" outlineLevelCol="1" x14ac:dyDescent="0.2"/>
  <cols>
    <col min="1" max="1" width="12.85546875" customWidth="1"/>
    <col min="2" max="3" width="8.7109375" customWidth="1"/>
    <col min="4" max="11" width="8.7109375" hidden="1" customWidth="1" outlineLevel="1"/>
    <col min="12" max="12" width="9.28515625" customWidth="1" collapsed="1"/>
    <col min="13" max="14" width="8.7109375" hidden="1" customWidth="1" outlineLevel="1"/>
    <col min="15" max="15" width="8.7109375" customWidth="1" collapsed="1"/>
    <col min="16" max="17" width="8.7109375" hidden="1" customWidth="1" outlineLevel="1"/>
    <col min="18" max="18" width="8.7109375" customWidth="1" collapsed="1"/>
    <col min="19" max="20" width="8.7109375" hidden="1" customWidth="1" outlineLevel="1"/>
    <col min="21" max="21" width="8.7109375" customWidth="1" collapsed="1"/>
    <col min="22" max="24" width="8.7109375" hidden="1" customWidth="1" outlineLevel="1"/>
    <col min="25" max="25" width="8.7109375" customWidth="1" collapsed="1"/>
    <col min="26" max="30" width="8.7109375" hidden="1" customWidth="1" outlineLevel="1"/>
    <col min="31" max="31" width="8.7109375" customWidth="1" collapsed="1"/>
    <col min="32" max="36" width="9.140625" hidden="1" customWidth="1" outlineLevel="1"/>
    <col min="37" max="37" width="9.140625" collapsed="1"/>
    <col min="38" max="38" width="12.85546875" customWidth="1"/>
    <col min="39" max="40" width="8.7109375" customWidth="1"/>
    <col min="41" max="48" width="8.7109375" hidden="1" customWidth="1" outlineLevel="1"/>
    <col min="49" max="49" width="9.28515625" customWidth="1" collapsed="1"/>
    <col min="50" max="51" width="8.7109375" hidden="1" customWidth="1" outlineLevel="1"/>
    <col min="52" max="52" width="8.7109375" customWidth="1" collapsed="1"/>
    <col min="53" max="54" width="8.7109375" hidden="1" customWidth="1" outlineLevel="1"/>
    <col min="55" max="55" width="8.7109375" customWidth="1" collapsed="1"/>
    <col min="56" max="57" width="8.7109375" hidden="1" customWidth="1" outlineLevel="1"/>
    <col min="58" max="58" width="8.7109375" customWidth="1" collapsed="1"/>
    <col min="59" max="61" width="8.7109375" hidden="1" customWidth="1" outlineLevel="1"/>
    <col min="62" max="62" width="8.7109375" customWidth="1" collapsed="1"/>
    <col min="63" max="67" width="8.7109375" hidden="1" customWidth="1" outlineLevel="1"/>
    <col min="68" max="68" width="8.7109375" customWidth="1" collapsed="1"/>
    <col min="69" max="73" width="9.140625" hidden="1" customWidth="1" outlineLevel="1"/>
    <col min="74" max="74" width="9.140625" collapsed="1"/>
    <col min="75" max="75" width="12.85546875" customWidth="1"/>
    <col min="76" max="77" width="8.7109375" customWidth="1"/>
    <col min="78" max="85" width="8.7109375" hidden="1" customWidth="1" outlineLevel="1"/>
    <col min="86" max="86" width="9.28515625" customWidth="1" collapsed="1"/>
    <col min="87" max="88" width="8.7109375" hidden="1" customWidth="1" outlineLevel="1"/>
    <col min="89" max="89" width="8.7109375" customWidth="1" collapsed="1"/>
    <col min="90" max="91" width="8.7109375" hidden="1" customWidth="1" outlineLevel="1"/>
    <col min="92" max="92" width="8.7109375" customWidth="1" collapsed="1"/>
    <col min="93" max="94" width="8.7109375" hidden="1" customWidth="1" outlineLevel="1"/>
    <col min="95" max="95" width="8.7109375" customWidth="1" collapsed="1"/>
    <col min="96" max="98" width="8.7109375" hidden="1" customWidth="1" outlineLevel="1"/>
    <col min="99" max="99" width="8.7109375" customWidth="1" collapsed="1"/>
    <col min="100" max="104" width="8.7109375" hidden="1" customWidth="1" outlineLevel="1"/>
    <col min="105" max="105" width="8.7109375" customWidth="1" collapsed="1"/>
    <col min="106" max="110" width="9.140625" hidden="1" customWidth="1" outlineLevel="1"/>
    <col min="111" max="111" width="9.140625" collapsed="1"/>
    <col min="112" max="112" width="12.85546875" customWidth="1"/>
    <col min="113" max="114" width="8.7109375" customWidth="1"/>
    <col min="115" max="122" width="8.7109375" hidden="1" customWidth="1" outlineLevel="1"/>
    <col min="123" max="123" width="9.28515625" customWidth="1" collapsed="1"/>
    <col min="124" max="125" width="8.7109375" hidden="1" customWidth="1" outlineLevel="1"/>
    <col min="126" max="126" width="8.7109375" customWidth="1" collapsed="1"/>
    <col min="127" max="128" width="8.7109375" hidden="1" customWidth="1" outlineLevel="1"/>
    <col min="129" max="129" width="8.7109375" customWidth="1" collapsed="1"/>
    <col min="130" max="131" width="8.7109375" hidden="1" customWidth="1" outlineLevel="1"/>
    <col min="132" max="132" width="8.7109375" customWidth="1" collapsed="1"/>
    <col min="133" max="135" width="8.7109375" hidden="1" customWidth="1" outlineLevel="1"/>
    <col min="136" max="136" width="8.7109375" customWidth="1" collapsed="1"/>
    <col min="137" max="141" width="8.7109375" hidden="1" customWidth="1" outlineLevel="1"/>
    <col min="142" max="142" width="8.7109375" customWidth="1" collapsed="1"/>
    <col min="143" max="147" width="9.140625" hidden="1" customWidth="1" outlineLevel="1"/>
    <col min="148" max="148" width="9.140625" collapsed="1"/>
  </cols>
  <sheetData>
    <row r="1" spans="1:147" x14ac:dyDescent="0.2">
      <c r="A1" s="119" t="str">
        <f>Index!B106</f>
        <v>Table 11i :    Chuuk: State CPI index (old format), FY1999 to FY2017</v>
      </c>
      <c r="AL1" s="119" t="str">
        <f>Index!B107</f>
        <v>Table 11j :    Kosrae: State CPI index (old format), FY1999 to FY2017</v>
      </c>
      <c r="BW1" s="119" t="str">
        <f>Index!B108</f>
        <v>Table 11k :   Pohnpei: State CPI index (old format), FY1999 to FY2017</v>
      </c>
      <c r="DH1" s="119" t="str">
        <f>Index!B109</f>
        <v>Table 11l :    Yap: State CPI index (old format), FY1999 to FY2017</v>
      </c>
    </row>
    <row r="2" spans="1:147" ht="5.25" customHeight="1" x14ac:dyDescent="0.2"/>
    <row r="3" spans="1:147" s="2" customFormat="1" ht="39.950000000000003" customHeight="1" x14ac:dyDescent="0.2">
      <c r="A3" s="328">
        <v>0</v>
      </c>
      <c r="B3" s="329" t="s">
        <v>35</v>
      </c>
      <c r="C3" s="329" t="s">
        <v>38</v>
      </c>
      <c r="D3" s="329" t="s">
        <v>139</v>
      </c>
      <c r="E3" s="329" t="s">
        <v>140</v>
      </c>
      <c r="F3" s="329" t="s">
        <v>141</v>
      </c>
      <c r="G3" s="329" t="s">
        <v>142</v>
      </c>
      <c r="H3" s="329" t="s">
        <v>143</v>
      </c>
      <c r="I3" s="329" t="s">
        <v>144</v>
      </c>
      <c r="J3" s="329" t="s">
        <v>145</v>
      </c>
      <c r="K3" s="329" t="s">
        <v>146</v>
      </c>
      <c r="L3" s="329" t="s">
        <v>147</v>
      </c>
      <c r="M3" s="329" t="s">
        <v>148</v>
      </c>
      <c r="N3" s="329" t="s">
        <v>149</v>
      </c>
      <c r="O3" s="329" t="s">
        <v>150</v>
      </c>
      <c r="P3" s="329" t="s">
        <v>151</v>
      </c>
      <c r="Q3" s="329" t="s">
        <v>152</v>
      </c>
      <c r="R3" s="329" t="s">
        <v>153</v>
      </c>
      <c r="S3" s="329" t="s">
        <v>154</v>
      </c>
      <c r="T3" s="329" t="s">
        <v>155</v>
      </c>
      <c r="U3" s="329" t="s">
        <v>156</v>
      </c>
      <c r="V3" s="329" t="s">
        <v>157</v>
      </c>
      <c r="W3" s="329" t="s">
        <v>158</v>
      </c>
      <c r="X3" s="329" t="s">
        <v>159</v>
      </c>
      <c r="Y3" s="329" t="s">
        <v>160</v>
      </c>
      <c r="Z3" s="329" t="s">
        <v>161</v>
      </c>
      <c r="AA3" s="329" t="s">
        <v>162</v>
      </c>
      <c r="AB3" s="329" t="s">
        <v>163</v>
      </c>
      <c r="AC3" s="329" t="s">
        <v>164</v>
      </c>
      <c r="AD3" s="329" t="s">
        <v>165</v>
      </c>
      <c r="AE3" s="329" t="s">
        <v>166</v>
      </c>
      <c r="AF3" s="329" t="s">
        <v>167</v>
      </c>
      <c r="AG3" s="329" t="s">
        <v>168</v>
      </c>
      <c r="AH3" s="329" t="s">
        <v>169</v>
      </c>
      <c r="AI3" s="329" t="s">
        <v>170</v>
      </c>
      <c r="AJ3" s="329" t="s">
        <v>171</v>
      </c>
      <c r="AK3" s="66"/>
      <c r="AL3" s="328">
        <v>0</v>
      </c>
      <c r="AM3" s="329" t="s">
        <v>35</v>
      </c>
      <c r="AN3" s="329" t="s">
        <v>38</v>
      </c>
      <c r="AO3" s="329" t="s">
        <v>139</v>
      </c>
      <c r="AP3" s="329" t="s">
        <v>140</v>
      </c>
      <c r="AQ3" s="329" t="s">
        <v>141</v>
      </c>
      <c r="AR3" s="329" t="s">
        <v>142</v>
      </c>
      <c r="AS3" s="329" t="s">
        <v>143</v>
      </c>
      <c r="AT3" s="329" t="s">
        <v>144</v>
      </c>
      <c r="AU3" s="329" t="s">
        <v>145</v>
      </c>
      <c r="AV3" s="329" t="s">
        <v>146</v>
      </c>
      <c r="AW3" s="329" t="s">
        <v>147</v>
      </c>
      <c r="AX3" s="329" t="s">
        <v>148</v>
      </c>
      <c r="AY3" s="329" t="s">
        <v>149</v>
      </c>
      <c r="AZ3" s="329" t="s">
        <v>150</v>
      </c>
      <c r="BA3" s="329" t="s">
        <v>151</v>
      </c>
      <c r="BB3" s="329" t="s">
        <v>152</v>
      </c>
      <c r="BC3" s="329" t="s">
        <v>153</v>
      </c>
      <c r="BD3" s="329" t="s">
        <v>154</v>
      </c>
      <c r="BE3" s="329" t="s">
        <v>155</v>
      </c>
      <c r="BF3" s="329" t="s">
        <v>156</v>
      </c>
      <c r="BG3" s="329" t="s">
        <v>157</v>
      </c>
      <c r="BH3" s="329" t="s">
        <v>158</v>
      </c>
      <c r="BI3" s="329" t="s">
        <v>159</v>
      </c>
      <c r="BJ3" s="329" t="s">
        <v>160</v>
      </c>
      <c r="BK3" s="329" t="s">
        <v>161</v>
      </c>
      <c r="BL3" s="329" t="s">
        <v>162</v>
      </c>
      <c r="BM3" s="329" t="s">
        <v>163</v>
      </c>
      <c r="BN3" s="329" t="s">
        <v>164</v>
      </c>
      <c r="BO3" s="329" t="s">
        <v>165</v>
      </c>
      <c r="BP3" s="329" t="s">
        <v>166</v>
      </c>
      <c r="BQ3" s="329" t="s">
        <v>167</v>
      </c>
      <c r="BR3" s="329" t="s">
        <v>168</v>
      </c>
      <c r="BS3" s="329" t="s">
        <v>169</v>
      </c>
      <c r="BT3" s="329" t="s">
        <v>170</v>
      </c>
      <c r="BU3" s="329" t="s">
        <v>171</v>
      </c>
      <c r="BV3" s="66"/>
      <c r="BW3" s="328">
        <v>0</v>
      </c>
      <c r="BX3" s="329" t="s">
        <v>35</v>
      </c>
      <c r="BY3" s="329" t="s">
        <v>38</v>
      </c>
      <c r="BZ3" s="329" t="s">
        <v>139</v>
      </c>
      <c r="CA3" s="329" t="s">
        <v>140</v>
      </c>
      <c r="CB3" s="329" t="s">
        <v>141</v>
      </c>
      <c r="CC3" s="329" t="s">
        <v>142</v>
      </c>
      <c r="CD3" s="329" t="s">
        <v>143</v>
      </c>
      <c r="CE3" s="329" t="s">
        <v>144</v>
      </c>
      <c r="CF3" s="329" t="s">
        <v>145</v>
      </c>
      <c r="CG3" s="329" t="s">
        <v>146</v>
      </c>
      <c r="CH3" s="329" t="s">
        <v>147</v>
      </c>
      <c r="CI3" s="329" t="s">
        <v>148</v>
      </c>
      <c r="CJ3" s="329" t="s">
        <v>149</v>
      </c>
      <c r="CK3" s="329" t="s">
        <v>150</v>
      </c>
      <c r="CL3" s="329" t="s">
        <v>151</v>
      </c>
      <c r="CM3" s="329" t="s">
        <v>152</v>
      </c>
      <c r="CN3" s="329" t="s">
        <v>153</v>
      </c>
      <c r="CO3" s="329" t="s">
        <v>154</v>
      </c>
      <c r="CP3" s="329" t="s">
        <v>155</v>
      </c>
      <c r="CQ3" s="329" t="s">
        <v>156</v>
      </c>
      <c r="CR3" s="329" t="s">
        <v>157</v>
      </c>
      <c r="CS3" s="329" t="s">
        <v>158</v>
      </c>
      <c r="CT3" s="329" t="s">
        <v>159</v>
      </c>
      <c r="CU3" s="329" t="s">
        <v>160</v>
      </c>
      <c r="CV3" s="329" t="s">
        <v>161</v>
      </c>
      <c r="CW3" s="329" t="s">
        <v>162</v>
      </c>
      <c r="CX3" s="329" t="s">
        <v>163</v>
      </c>
      <c r="CY3" s="329" t="s">
        <v>164</v>
      </c>
      <c r="CZ3" s="329" t="s">
        <v>165</v>
      </c>
      <c r="DA3" s="329" t="s">
        <v>166</v>
      </c>
      <c r="DB3" s="329" t="s">
        <v>167</v>
      </c>
      <c r="DC3" s="329" t="s">
        <v>168</v>
      </c>
      <c r="DD3" s="329" t="s">
        <v>169</v>
      </c>
      <c r="DE3" s="329" t="s">
        <v>170</v>
      </c>
      <c r="DF3" s="329" t="s">
        <v>171</v>
      </c>
      <c r="DG3" s="66"/>
      <c r="DH3" s="328">
        <v>0</v>
      </c>
      <c r="DI3" s="329" t="s">
        <v>35</v>
      </c>
      <c r="DJ3" s="329" t="s">
        <v>38</v>
      </c>
      <c r="DK3" s="329" t="s">
        <v>139</v>
      </c>
      <c r="DL3" s="329" t="s">
        <v>140</v>
      </c>
      <c r="DM3" s="329" t="s">
        <v>141</v>
      </c>
      <c r="DN3" s="329" t="s">
        <v>142</v>
      </c>
      <c r="DO3" s="329" t="s">
        <v>143</v>
      </c>
      <c r="DP3" s="329" t="s">
        <v>144</v>
      </c>
      <c r="DQ3" s="329" t="s">
        <v>145</v>
      </c>
      <c r="DR3" s="329" t="s">
        <v>146</v>
      </c>
      <c r="DS3" s="329" t="s">
        <v>147</v>
      </c>
      <c r="DT3" s="329" t="s">
        <v>148</v>
      </c>
      <c r="DU3" s="329" t="s">
        <v>149</v>
      </c>
      <c r="DV3" s="329" t="s">
        <v>150</v>
      </c>
      <c r="DW3" s="329" t="s">
        <v>151</v>
      </c>
      <c r="DX3" s="329" t="s">
        <v>152</v>
      </c>
      <c r="DY3" s="329" t="s">
        <v>153</v>
      </c>
      <c r="DZ3" s="329" t="s">
        <v>154</v>
      </c>
      <c r="EA3" s="329" t="s">
        <v>155</v>
      </c>
      <c r="EB3" s="329" t="s">
        <v>156</v>
      </c>
      <c r="EC3" s="329" t="s">
        <v>157</v>
      </c>
      <c r="ED3" s="329" t="s">
        <v>158</v>
      </c>
      <c r="EE3" s="329" t="s">
        <v>159</v>
      </c>
      <c r="EF3" s="329" t="s">
        <v>160</v>
      </c>
      <c r="EG3" s="329" t="s">
        <v>161</v>
      </c>
      <c r="EH3" s="329" t="s">
        <v>162</v>
      </c>
      <c r="EI3" s="329" t="s">
        <v>163</v>
      </c>
      <c r="EJ3" s="329" t="s">
        <v>164</v>
      </c>
      <c r="EK3" s="329" t="s">
        <v>165</v>
      </c>
      <c r="EL3" s="329" t="s">
        <v>166</v>
      </c>
      <c r="EM3" s="329" t="s">
        <v>167</v>
      </c>
      <c r="EN3" s="329" t="s">
        <v>168</v>
      </c>
      <c r="EO3" s="329" t="s">
        <v>169</v>
      </c>
      <c r="EP3" s="329" t="s">
        <v>170</v>
      </c>
      <c r="EQ3" s="329" t="s">
        <v>171</v>
      </c>
    </row>
    <row r="4" spans="1:147" s="8" customFormat="1" ht="15" customHeight="1" x14ac:dyDescent="0.2">
      <c r="A4" s="320" t="s">
        <v>226</v>
      </c>
      <c r="B4" s="320">
        <v>32.394534215857149</v>
      </c>
      <c r="C4" s="320">
        <v>14.429655021077666</v>
      </c>
      <c r="D4" s="320">
        <v>5.0061905217797937</v>
      </c>
      <c r="E4" s="320">
        <v>2.6340338057306276</v>
      </c>
      <c r="F4" s="320">
        <v>2.7972368739716496</v>
      </c>
      <c r="G4" s="320">
        <v>0.58780865811783578</v>
      </c>
      <c r="H4" s="320">
        <v>0.39987839083545973</v>
      </c>
      <c r="I4" s="320">
        <v>1.2552067424280684</v>
      </c>
      <c r="J4" s="320">
        <v>1.3844979318884789</v>
      </c>
      <c r="K4" s="320">
        <v>0.36480209632575267</v>
      </c>
      <c r="L4" s="320">
        <v>2.3162629887309256</v>
      </c>
      <c r="M4" s="320">
        <v>0.54518244496058932</v>
      </c>
      <c r="N4" s="320">
        <v>1.7710805437703363</v>
      </c>
      <c r="O4" s="320">
        <v>1.9448932280958307</v>
      </c>
      <c r="P4" s="320">
        <v>1.5538522926896181</v>
      </c>
      <c r="Q4" s="320">
        <v>0.3910409354062126</v>
      </c>
      <c r="R4" s="320">
        <v>0.59104505348409553</v>
      </c>
      <c r="S4" s="320">
        <v>0.53282368651704992</v>
      </c>
      <c r="T4" s="320">
        <v>5.8221366967045565E-2</v>
      </c>
      <c r="U4" s="320">
        <v>3.0669441946724691</v>
      </c>
      <c r="V4" s="320">
        <v>1.8645043881532168</v>
      </c>
      <c r="W4" s="320">
        <v>1.2024398065192523</v>
      </c>
      <c r="X4" s="320">
        <v>0</v>
      </c>
      <c r="Y4" s="320">
        <v>5.1954803670412151</v>
      </c>
      <c r="Z4" s="320">
        <v>0.14850121875450972</v>
      </c>
      <c r="AA4" s="320">
        <v>0.19139582963037943</v>
      </c>
      <c r="AB4" s="320">
        <v>0.11272261272634722</v>
      </c>
      <c r="AC4" s="320">
        <v>0.63170273627841422</v>
      </c>
      <c r="AD4" s="320">
        <v>4.1111579696515648</v>
      </c>
      <c r="AE4" s="320">
        <v>4.85025336275495</v>
      </c>
      <c r="AF4" s="320">
        <v>2.5046191102508013</v>
      </c>
      <c r="AG4" s="320">
        <v>3.2211818701575141E-2</v>
      </c>
      <c r="AH4" s="320">
        <v>0.10924630429047311</v>
      </c>
      <c r="AI4" s="320">
        <v>1.4196751730271981</v>
      </c>
      <c r="AJ4" s="320">
        <v>0.78450095648490248</v>
      </c>
      <c r="AL4" s="320" t="s">
        <v>226</v>
      </c>
      <c r="AM4" s="320">
        <v>7.6740584949203399</v>
      </c>
      <c r="AN4" s="320">
        <v>3.3652063345293248</v>
      </c>
      <c r="AO4" s="320">
        <v>0.91280351173826424</v>
      </c>
      <c r="AP4" s="320">
        <v>0.85575148217087793</v>
      </c>
      <c r="AQ4" s="320">
        <v>0.42345099137010889</v>
      </c>
      <c r="AR4" s="320">
        <v>0.16745265735932369</v>
      </c>
      <c r="AS4" s="320">
        <v>0.22205202345186012</v>
      </c>
      <c r="AT4" s="320">
        <v>0.25954247798403784</v>
      </c>
      <c r="AU4" s="320">
        <v>0.48119085276070145</v>
      </c>
      <c r="AV4" s="320">
        <v>4.29623376941504E-2</v>
      </c>
      <c r="AW4" s="320">
        <v>0.31524331764107799</v>
      </c>
      <c r="AX4" s="320">
        <v>6.5257591111486338E-2</v>
      </c>
      <c r="AY4" s="320">
        <v>0.24998572652959167</v>
      </c>
      <c r="AZ4" s="320">
        <v>0.30726831967361867</v>
      </c>
      <c r="BA4" s="320">
        <v>0.25556769938386115</v>
      </c>
      <c r="BB4" s="320">
        <v>5.1700620289757498E-2</v>
      </c>
      <c r="BC4" s="320">
        <v>0.20079073018850052</v>
      </c>
      <c r="BD4" s="320">
        <v>0.20079073018850052</v>
      </c>
      <c r="BE4" s="320">
        <v>0</v>
      </c>
      <c r="BF4" s="320">
        <v>0.71096868480005504</v>
      </c>
      <c r="BG4" s="320">
        <v>0.20264693387578048</v>
      </c>
      <c r="BH4" s="320">
        <v>0.50832175092427456</v>
      </c>
      <c r="BI4" s="320">
        <v>0</v>
      </c>
      <c r="BJ4" s="320">
        <v>1.5249419223665719</v>
      </c>
      <c r="BK4" s="320">
        <v>0.13274185503775249</v>
      </c>
      <c r="BL4" s="320">
        <v>4.8562935167379473E-2</v>
      </c>
      <c r="BM4" s="320">
        <v>5.249185831267586E-2</v>
      </c>
      <c r="BN4" s="320">
        <v>0.2422617737723298</v>
      </c>
      <c r="BO4" s="320">
        <v>1.0488835000764343</v>
      </c>
      <c r="BP4" s="320">
        <v>1.2496391857211901</v>
      </c>
      <c r="BQ4" s="320">
        <v>0.61680384775781161</v>
      </c>
      <c r="BR4" s="320">
        <v>3.0380445580729727E-2</v>
      </c>
      <c r="BS4" s="320">
        <v>6.104229719468067E-2</v>
      </c>
      <c r="BT4" s="320">
        <v>0.284011504131151</v>
      </c>
      <c r="BU4" s="320">
        <v>0.25740109105681719</v>
      </c>
      <c r="BW4" s="320" t="s">
        <v>226</v>
      </c>
      <c r="BX4" s="320">
        <v>41.476499885223895</v>
      </c>
      <c r="BY4" s="320">
        <v>14.541455230328866</v>
      </c>
      <c r="BZ4" s="320">
        <v>4.3662032695260837</v>
      </c>
      <c r="CA4" s="320">
        <v>2.8349793847014046</v>
      </c>
      <c r="CB4" s="320">
        <v>2.0920366666052348</v>
      </c>
      <c r="CC4" s="320">
        <v>0.58268867655044787</v>
      </c>
      <c r="CD4" s="320">
        <v>0.73661653255427606</v>
      </c>
      <c r="CE4" s="320">
        <v>1.0449242678835118</v>
      </c>
      <c r="CF4" s="320">
        <v>2.1985949834389897</v>
      </c>
      <c r="CG4" s="320">
        <v>0.68541144906891804</v>
      </c>
      <c r="CH4" s="320">
        <v>5.896194643604928</v>
      </c>
      <c r="CI4" s="320">
        <v>4.474745611158264</v>
      </c>
      <c r="CJ4" s="320">
        <v>1.4214490324466642</v>
      </c>
      <c r="CK4" s="320">
        <v>2.648609344505946</v>
      </c>
      <c r="CL4" s="320">
        <v>1.9763202083550309</v>
      </c>
      <c r="CM4" s="320">
        <v>0.67228913615091523</v>
      </c>
      <c r="CN4" s="320">
        <v>1.6286108314988776</v>
      </c>
      <c r="CO4" s="320">
        <v>0.68668812130572243</v>
      </c>
      <c r="CP4" s="320">
        <v>0.94192271019315521</v>
      </c>
      <c r="CQ4" s="320">
        <v>3.9160817472239327</v>
      </c>
      <c r="CR4" s="320">
        <v>0.77254190642192155</v>
      </c>
      <c r="CS4" s="320">
        <v>2.5336324694468986</v>
      </c>
      <c r="CT4" s="320">
        <v>0.60990737135511275</v>
      </c>
      <c r="CU4" s="320">
        <v>6.2713874648821424</v>
      </c>
      <c r="CV4" s="320">
        <v>0.14357802474938419</v>
      </c>
      <c r="CW4" s="320">
        <v>0.62287318632922806</v>
      </c>
      <c r="CX4" s="320">
        <v>0.25113550851384875</v>
      </c>
      <c r="CY4" s="320">
        <v>1.1262836059903423</v>
      </c>
      <c r="CZ4" s="320">
        <v>4.1275171392993393</v>
      </c>
      <c r="DA4" s="320">
        <v>6.5741606231792016</v>
      </c>
      <c r="DB4" s="320">
        <v>3.4673049014661332</v>
      </c>
      <c r="DC4" s="320">
        <v>4.716803870127502E-2</v>
      </c>
      <c r="DD4" s="320">
        <v>0.17101108118864744</v>
      </c>
      <c r="DE4" s="320">
        <v>1.9604340052544011</v>
      </c>
      <c r="DF4" s="320">
        <v>0.92824259656874464</v>
      </c>
      <c r="DH4" s="320" t="s">
        <v>226</v>
      </c>
      <c r="DI4" s="320">
        <v>18.454907403998604</v>
      </c>
      <c r="DJ4" s="320">
        <v>4.7661498943821767</v>
      </c>
      <c r="DK4" s="320">
        <v>1.120825267503651</v>
      </c>
      <c r="DL4" s="320">
        <v>1.149696882214345</v>
      </c>
      <c r="DM4" s="320">
        <v>0.58673821229930834</v>
      </c>
      <c r="DN4" s="320">
        <v>0.25169972009236113</v>
      </c>
      <c r="DO4" s="320">
        <v>0.24719729401458296</v>
      </c>
      <c r="DP4" s="320">
        <v>0.64261380591203332</v>
      </c>
      <c r="DQ4" s="320">
        <v>0.57258530872851332</v>
      </c>
      <c r="DR4" s="320">
        <v>0.19479340361738168</v>
      </c>
      <c r="DS4" s="320">
        <v>3.6387281786600014</v>
      </c>
      <c r="DT4" s="320">
        <v>2.4744602264488282</v>
      </c>
      <c r="DU4" s="320">
        <v>1.1642679522111732</v>
      </c>
      <c r="DV4" s="320">
        <v>0.61496638374156931</v>
      </c>
      <c r="DW4" s="320">
        <v>0.47572932806133</v>
      </c>
      <c r="DX4" s="320">
        <v>0.13923705568023934</v>
      </c>
      <c r="DY4" s="320">
        <v>0.75545411866150203</v>
      </c>
      <c r="DZ4" s="320">
        <v>0.42209561331639545</v>
      </c>
      <c r="EA4" s="320">
        <v>0.33335850534510658</v>
      </c>
      <c r="EB4" s="320">
        <v>1.6393493375889514</v>
      </c>
      <c r="EC4" s="320">
        <v>0.57279820381064495</v>
      </c>
      <c r="ED4" s="320">
        <v>0.94532782036417218</v>
      </c>
      <c r="EE4" s="320">
        <v>0.12122331341413428</v>
      </c>
      <c r="EF4" s="320">
        <v>3.8935395795228569</v>
      </c>
      <c r="EG4" s="320">
        <v>0.144324169224539</v>
      </c>
      <c r="EH4" s="320">
        <v>0.36011136668691346</v>
      </c>
      <c r="EI4" s="320">
        <v>9.2392602914703192E-2</v>
      </c>
      <c r="EJ4" s="320">
        <v>0.64551299893934733</v>
      </c>
      <c r="EK4" s="320">
        <v>2.6511984417573538</v>
      </c>
      <c r="EL4" s="320">
        <v>3.1467199114415458</v>
      </c>
      <c r="EM4" s="320">
        <v>1.9748214946050728</v>
      </c>
      <c r="EN4" s="320">
        <v>1.1296106528529422E-2</v>
      </c>
      <c r="EO4" s="320">
        <v>9.8779715745138719E-2</v>
      </c>
      <c r="EP4" s="320">
        <v>0.83535380370262668</v>
      </c>
      <c r="EQ4" s="320">
        <v>0.22646879086017779</v>
      </c>
    </row>
    <row r="5" spans="1:147" ht="15" customHeight="1" x14ac:dyDescent="0.2">
      <c r="A5" s="321" t="s">
        <v>227</v>
      </c>
      <c r="B5" s="321">
        <v>41.615818000189996</v>
      </c>
      <c r="C5" s="321">
        <v>22.012826</v>
      </c>
      <c r="D5" s="321">
        <v>4.9070219999999996</v>
      </c>
      <c r="E5" s="321">
        <v>3.7274510000000003</v>
      </c>
      <c r="F5" s="321">
        <v>5.3104829999999996</v>
      </c>
      <c r="G5" s="321">
        <v>0.57891000000000004</v>
      </c>
      <c r="H5" s="321">
        <v>0.57262000000000002</v>
      </c>
      <c r="I5" s="321">
        <v>0.82981000000000005</v>
      </c>
      <c r="J5" s="321">
        <v>5.5902389999999995</v>
      </c>
      <c r="K5" s="321">
        <v>0.49629099999999998</v>
      </c>
      <c r="L5" s="321">
        <v>2.8107410000100002</v>
      </c>
      <c r="M5" s="321">
        <v>0.81004100001000001</v>
      </c>
      <c r="N5" s="321">
        <v>2.0007000000000001</v>
      </c>
      <c r="O5" s="321">
        <v>1.1345840001</v>
      </c>
      <c r="P5" s="321">
        <v>0.7209270001000001</v>
      </c>
      <c r="Q5" s="321">
        <v>0.413657</v>
      </c>
      <c r="R5" s="321">
        <v>0.92017600002999989</v>
      </c>
      <c r="S5" s="321">
        <v>0.53707100002999997</v>
      </c>
      <c r="T5" s="321">
        <v>0.38310499999999997</v>
      </c>
      <c r="U5" s="321">
        <v>1.8692580000199999</v>
      </c>
      <c r="V5" s="321">
        <v>0.88947400000999999</v>
      </c>
      <c r="W5" s="321">
        <v>0.97978399999999999</v>
      </c>
      <c r="X5" s="321"/>
      <c r="Y5" s="321">
        <v>6.74062100001</v>
      </c>
      <c r="Z5" s="321">
        <v>0.74498399999999998</v>
      </c>
      <c r="AA5" s="321">
        <v>0.31384599999999996</v>
      </c>
      <c r="AB5" s="321">
        <v>0.47287899999999999</v>
      </c>
      <c r="AC5" s="321">
        <v>1.1664190000099999</v>
      </c>
      <c r="AD5" s="321">
        <v>4.0424930000000003</v>
      </c>
      <c r="AE5" s="321">
        <v>6.1276120000200001</v>
      </c>
      <c r="AF5" s="321">
        <v>3.7093930000099999</v>
      </c>
      <c r="AG5" s="321">
        <v>0.156193</v>
      </c>
      <c r="AH5" s="321">
        <v>0.117802</v>
      </c>
      <c r="AI5" s="321">
        <v>1.8129230000100001</v>
      </c>
      <c r="AJ5" s="321">
        <v>0.33130100000000012</v>
      </c>
      <c r="AL5" s="321" t="s">
        <v>227</v>
      </c>
      <c r="AM5" s="321">
        <v>6.0183980000000012</v>
      </c>
      <c r="AN5" s="321">
        <v>2.4572889999999998</v>
      </c>
      <c r="AO5" s="321">
        <v>0.59367899999999996</v>
      </c>
      <c r="AP5" s="321">
        <v>0.77705299999999999</v>
      </c>
      <c r="AQ5" s="321">
        <v>0.23828400000000002</v>
      </c>
      <c r="AR5" s="321">
        <v>0.13979399999999997</v>
      </c>
      <c r="AS5" s="321">
        <v>0.11162900000000002</v>
      </c>
      <c r="AT5" s="321">
        <v>0.16237699999999999</v>
      </c>
      <c r="AU5" s="321">
        <v>0.37060000000000004</v>
      </c>
      <c r="AV5" s="321">
        <v>6.3872999999999999E-2</v>
      </c>
      <c r="AW5" s="321">
        <v>0.23131299999999999</v>
      </c>
      <c r="AX5" s="321">
        <v>0.13044</v>
      </c>
      <c r="AY5" s="321">
        <v>0.100873</v>
      </c>
      <c r="AZ5" s="321">
        <v>0.36044100000000001</v>
      </c>
      <c r="BA5" s="321">
        <v>0.27646399999999999</v>
      </c>
      <c r="BB5" s="321">
        <v>8.3976999999999996E-2</v>
      </c>
      <c r="BC5" s="321">
        <v>8.3467E-2</v>
      </c>
      <c r="BD5" s="321">
        <v>8.3467E-2</v>
      </c>
      <c r="BE5" s="321"/>
      <c r="BF5" s="321">
        <v>0.23226000000000002</v>
      </c>
      <c r="BG5" s="321">
        <v>6.9120000000000001E-2</v>
      </c>
      <c r="BH5" s="321">
        <v>0.16314000000000001</v>
      </c>
      <c r="BI5" s="321"/>
      <c r="BJ5" s="321">
        <v>1.271838</v>
      </c>
      <c r="BK5" s="321">
        <v>2.624E-3</v>
      </c>
      <c r="BL5" s="321">
        <v>8.3038000000000001E-2</v>
      </c>
      <c r="BM5" s="321">
        <v>3.7164000000000003E-2</v>
      </c>
      <c r="BN5" s="321">
        <v>0.33526</v>
      </c>
      <c r="BO5" s="321">
        <v>0.81375200000000003</v>
      </c>
      <c r="BP5" s="321">
        <v>1.3817900000000001</v>
      </c>
      <c r="BQ5" s="321">
        <v>0.82092700000000007</v>
      </c>
      <c r="BR5" s="321">
        <v>9.0012999999999996E-2</v>
      </c>
      <c r="BS5" s="321">
        <v>5.1487999999999999E-2</v>
      </c>
      <c r="BT5" s="321">
        <v>0.29017099999999996</v>
      </c>
      <c r="BU5" s="321">
        <v>0.129191</v>
      </c>
      <c r="BW5" s="321" t="s">
        <v>227</v>
      </c>
      <c r="BX5" s="321">
        <v>37.457678000000001</v>
      </c>
      <c r="BY5" s="321">
        <v>16.223683000000001</v>
      </c>
      <c r="BZ5" s="321">
        <v>4.7349560000000004</v>
      </c>
      <c r="CA5" s="321">
        <v>4.7629940000000008</v>
      </c>
      <c r="CB5" s="321">
        <v>2.6553340000000003</v>
      </c>
      <c r="CC5" s="321">
        <v>0.80973500000000009</v>
      </c>
      <c r="CD5" s="321">
        <v>0.84043599999999996</v>
      </c>
      <c r="CE5" s="321">
        <v>0.64015100000000003</v>
      </c>
      <c r="CF5" s="321">
        <v>1.376763</v>
      </c>
      <c r="CG5" s="321">
        <v>0.40331400000000001</v>
      </c>
      <c r="CH5" s="321">
        <v>3.5198130000000001</v>
      </c>
      <c r="CI5" s="321">
        <v>1.9350039999999999</v>
      </c>
      <c r="CJ5" s="321">
        <v>1.5848089999999999</v>
      </c>
      <c r="CK5" s="321">
        <v>1.1034930000000001</v>
      </c>
      <c r="CL5" s="321">
        <v>0.71193600000000012</v>
      </c>
      <c r="CM5" s="321">
        <v>0.39155699999999999</v>
      </c>
      <c r="CN5" s="321">
        <v>1.1522870000000003</v>
      </c>
      <c r="CO5" s="321">
        <v>0.71326600000000018</v>
      </c>
      <c r="CP5" s="321">
        <v>0.43902099999999999</v>
      </c>
      <c r="CQ5" s="321">
        <v>2.6836199999999995</v>
      </c>
      <c r="CR5" s="321">
        <v>0.57710700000000004</v>
      </c>
      <c r="CS5" s="321">
        <v>1.5863719999999999</v>
      </c>
      <c r="CT5" s="321">
        <v>0.52014099999999996</v>
      </c>
      <c r="CU5" s="321">
        <v>5.4508689999999991</v>
      </c>
      <c r="CV5" s="321">
        <v>0.58385200000000004</v>
      </c>
      <c r="CW5" s="321">
        <v>0.88818799999999998</v>
      </c>
      <c r="CX5" s="321">
        <v>0.27082099999999998</v>
      </c>
      <c r="CY5" s="321">
        <v>0.91371899999999995</v>
      </c>
      <c r="CZ5" s="321">
        <v>2.7942889999999996</v>
      </c>
      <c r="DA5" s="321">
        <v>7.323913000000001</v>
      </c>
      <c r="DB5" s="321">
        <v>5.0414950000000003</v>
      </c>
      <c r="DC5" s="321">
        <v>0.13487099999999999</v>
      </c>
      <c r="DD5" s="321">
        <v>0.11639099999999999</v>
      </c>
      <c r="DE5" s="321">
        <v>1.6031070000000001</v>
      </c>
      <c r="DF5" s="321">
        <v>0.42804899999999996</v>
      </c>
      <c r="DH5" s="321" t="s">
        <v>227</v>
      </c>
      <c r="DI5" s="321">
        <v>14.90812300008</v>
      </c>
      <c r="DJ5" s="321">
        <v>4.7932410000000001</v>
      </c>
      <c r="DK5" s="321">
        <v>0.96571299999999993</v>
      </c>
      <c r="DL5" s="321">
        <v>0.97001700000000002</v>
      </c>
      <c r="DM5" s="321">
        <v>0.992012</v>
      </c>
      <c r="DN5" s="321">
        <v>0.46489400000000008</v>
      </c>
      <c r="DO5" s="321">
        <v>0.20755100000000001</v>
      </c>
      <c r="DP5" s="321">
        <v>0.308896</v>
      </c>
      <c r="DQ5" s="321">
        <v>0.63243500000000008</v>
      </c>
      <c r="DR5" s="321">
        <v>0.25172299999999997</v>
      </c>
      <c r="DS5" s="321">
        <v>1.9444050000100002</v>
      </c>
      <c r="DT5" s="321">
        <v>0.94762900001000006</v>
      </c>
      <c r="DU5" s="321">
        <v>0.99677600000000011</v>
      </c>
      <c r="DV5" s="321">
        <v>0.31180300002</v>
      </c>
      <c r="DW5" s="321">
        <v>0.21051900000999998</v>
      </c>
      <c r="DX5" s="321">
        <v>0.10128400001</v>
      </c>
      <c r="DY5" s="321">
        <v>0.50268100003000005</v>
      </c>
      <c r="DZ5" s="321">
        <v>0.49139500003000003</v>
      </c>
      <c r="EA5" s="321">
        <v>1.1285999999999999E-2</v>
      </c>
      <c r="EB5" s="321">
        <v>0.80393700000000001</v>
      </c>
      <c r="EC5" s="321">
        <v>0.157028</v>
      </c>
      <c r="ED5" s="321">
        <v>0.55692799999999998</v>
      </c>
      <c r="EE5" s="321">
        <v>8.9981000000000005E-2</v>
      </c>
      <c r="EF5" s="321">
        <v>3.0039240000199996</v>
      </c>
      <c r="EG5" s="321">
        <v>0.82587999999999995</v>
      </c>
      <c r="EH5" s="321">
        <v>0.232907</v>
      </c>
      <c r="EI5" s="321">
        <v>0.131546</v>
      </c>
      <c r="EJ5" s="321">
        <v>0.44710600002000006</v>
      </c>
      <c r="EK5" s="321">
        <v>1.3664849999999999</v>
      </c>
      <c r="EL5" s="321">
        <v>3.5481319999999998</v>
      </c>
      <c r="EM5" s="321">
        <v>2.3966049999999997</v>
      </c>
      <c r="EN5" s="321">
        <v>5.6528000000000009E-2</v>
      </c>
      <c r="EO5" s="321">
        <v>4.7872999999999999E-2</v>
      </c>
      <c r="EP5" s="321">
        <v>0.73885000000000034</v>
      </c>
      <c r="EQ5" s="321">
        <v>0.30827599999999999</v>
      </c>
    </row>
    <row r="6" spans="1:147" s="322" customFormat="1" hidden="1" outlineLevel="1" x14ac:dyDescent="0.2">
      <c r="A6" s="322" t="s">
        <v>228</v>
      </c>
      <c r="AL6" s="322" t="s">
        <v>228</v>
      </c>
      <c r="BW6" s="322" t="s">
        <v>228</v>
      </c>
      <c r="BX6" s="322" t="s">
        <v>338</v>
      </c>
      <c r="DH6" s="322" t="s">
        <v>228</v>
      </c>
    </row>
    <row r="7" spans="1:147" ht="12.75" hidden="1" customHeight="1" outlineLevel="1" x14ac:dyDescent="0.2">
      <c r="A7" s="322" t="s">
        <v>229</v>
      </c>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2"/>
      <c r="AI7" s="322"/>
      <c r="AJ7" s="322"/>
      <c r="AL7" s="322" t="s">
        <v>229</v>
      </c>
      <c r="AM7" s="322"/>
      <c r="AN7" s="322"/>
      <c r="AO7" s="322"/>
      <c r="AP7" s="322"/>
      <c r="AQ7" s="322"/>
      <c r="AR7" s="322"/>
      <c r="AS7" s="322"/>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W7" s="322" t="s">
        <v>229</v>
      </c>
      <c r="BX7" s="330">
        <v>82.712159160467522</v>
      </c>
      <c r="BY7" s="330">
        <v>86.850235965403201</v>
      </c>
      <c r="BZ7" s="330">
        <v>75.799314023912416</v>
      </c>
      <c r="CA7" s="330">
        <v>96.121410209297508</v>
      </c>
      <c r="CB7" s="330">
        <v>87.471949586649743</v>
      </c>
      <c r="CC7" s="330">
        <v>88.158919856894045</v>
      </c>
      <c r="CD7" s="330">
        <v>80.047307176209657</v>
      </c>
      <c r="CE7" s="330">
        <v>89.797179131575803</v>
      </c>
      <c r="CF7" s="330">
        <v>91.859727525541913</v>
      </c>
      <c r="CG7" s="330">
        <v>97.657189651893304</v>
      </c>
      <c r="CH7" s="330">
        <v>80.316513517155272</v>
      </c>
      <c r="CI7" s="330">
        <v>78.015346948668693</v>
      </c>
      <c r="CJ7" s="330">
        <v>83.409139759844564</v>
      </c>
      <c r="CK7" s="330">
        <v>112.02703299775142</v>
      </c>
      <c r="CL7" s="330">
        <v>109.34106105529348</v>
      </c>
      <c r="CM7" s="330">
        <v>117.98093398931886</v>
      </c>
      <c r="CN7" s="330">
        <v>87.945606400449208</v>
      </c>
      <c r="CO7" s="330">
        <v>88.950435000636958</v>
      </c>
      <c r="CP7" s="330">
        <v>86.111111111111086</v>
      </c>
      <c r="CQ7" s="330">
        <v>48.563897274509124</v>
      </c>
      <c r="CR7" s="330">
        <v>56.339645155990972</v>
      </c>
      <c r="CS7" s="330">
        <v>40.909090909090907</v>
      </c>
      <c r="CT7" s="330">
        <v>83.333333333333343</v>
      </c>
      <c r="CU7" s="330">
        <v>70.784095374727002</v>
      </c>
      <c r="CV7" s="330">
        <v>78.295326623593638</v>
      </c>
      <c r="CW7" s="330">
        <v>45.444624759193964</v>
      </c>
      <c r="CX7" s="330">
        <v>118.85714285714285</v>
      </c>
      <c r="CY7" s="330">
        <v>104.66253321020041</v>
      </c>
      <c r="CZ7" s="330">
        <v>71.698328948615952</v>
      </c>
      <c r="DA7" s="330">
        <v>109.29264754684402</v>
      </c>
      <c r="DB7" s="330">
        <v>115.9926916266986</v>
      </c>
      <c r="DC7" s="330">
        <v>83.802314036875501</v>
      </c>
      <c r="DD7" s="330">
        <v>102.680104150712</v>
      </c>
      <c r="DE7" s="330">
        <v>98.118241692144878</v>
      </c>
      <c r="DF7" s="330">
        <v>97.663283346875346</v>
      </c>
      <c r="DH7" s="322" t="s">
        <v>229</v>
      </c>
      <c r="DI7" s="322"/>
      <c r="DJ7" s="322"/>
      <c r="DK7" s="322"/>
      <c r="DL7" s="322"/>
      <c r="DM7" s="322"/>
      <c r="DN7" s="322"/>
      <c r="DO7" s="322"/>
      <c r="DP7" s="322"/>
      <c r="DQ7" s="322"/>
      <c r="DR7" s="322"/>
      <c r="DS7" s="322"/>
      <c r="DT7" s="322"/>
      <c r="DU7" s="322"/>
      <c r="DV7" s="322"/>
      <c r="DW7" s="322"/>
      <c r="DX7" s="322"/>
      <c r="DY7" s="322"/>
      <c r="DZ7" s="322"/>
      <c r="EA7" s="322"/>
      <c r="EB7" s="322"/>
      <c r="EC7" s="322"/>
      <c r="ED7" s="322"/>
      <c r="EE7" s="322"/>
      <c r="EF7" s="322"/>
      <c r="EG7" s="322"/>
      <c r="EH7" s="322"/>
      <c r="EI7" s="322"/>
      <c r="EJ7" s="322"/>
      <c r="EK7" s="322"/>
      <c r="EL7" s="322"/>
      <c r="EM7" s="322"/>
      <c r="EN7" s="322"/>
      <c r="EO7" s="322"/>
      <c r="EP7" s="322"/>
      <c r="EQ7" s="322"/>
    </row>
    <row r="8" spans="1:147" ht="12.75" hidden="1" customHeight="1" outlineLevel="1" x14ac:dyDescent="0.2">
      <c r="A8" s="322" t="s">
        <v>230</v>
      </c>
      <c r="B8" s="322"/>
      <c r="C8" s="322"/>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c r="AD8" s="322"/>
      <c r="AE8" s="322"/>
      <c r="AF8" s="322"/>
      <c r="AG8" s="322"/>
      <c r="AH8" s="322"/>
      <c r="AI8" s="322"/>
      <c r="AJ8" s="322"/>
      <c r="AL8" s="322" t="s">
        <v>230</v>
      </c>
      <c r="AM8" s="322"/>
      <c r="AN8" s="322"/>
      <c r="AO8" s="322"/>
      <c r="AP8" s="322"/>
      <c r="AQ8" s="322"/>
      <c r="AR8" s="322"/>
      <c r="AS8" s="322"/>
      <c r="AT8" s="322"/>
      <c r="AU8" s="322"/>
      <c r="AV8" s="322"/>
      <c r="AW8" s="322"/>
      <c r="AX8" s="322"/>
      <c r="AY8" s="322"/>
      <c r="AZ8" s="322"/>
      <c r="BA8" s="322"/>
      <c r="BB8" s="322"/>
      <c r="BC8" s="322"/>
      <c r="BD8" s="322"/>
      <c r="BE8" s="322"/>
      <c r="BF8" s="322"/>
      <c r="BG8" s="322"/>
      <c r="BH8" s="322"/>
      <c r="BI8" s="322"/>
      <c r="BJ8" s="322"/>
      <c r="BK8" s="322"/>
      <c r="BL8" s="322"/>
      <c r="BM8" s="322"/>
      <c r="BN8" s="322"/>
      <c r="BO8" s="322"/>
      <c r="BP8" s="322"/>
      <c r="BQ8" s="322"/>
      <c r="BR8" s="322"/>
      <c r="BS8" s="322"/>
      <c r="BT8" s="322"/>
      <c r="BU8" s="322"/>
      <c r="BW8" s="322" t="s">
        <v>230</v>
      </c>
      <c r="BX8" s="330">
        <v>82.53860830867076</v>
      </c>
      <c r="BY8" s="330">
        <v>86.663017843009825</v>
      </c>
      <c r="BZ8" s="330">
        <v>72.848754852368714</v>
      </c>
      <c r="CA8" s="330">
        <v>96.281097150041731</v>
      </c>
      <c r="CB8" s="330">
        <v>90.049726622634878</v>
      </c>
      <c r="CC8" s="330">
        <v>87.975751351356891</v>
      </c>
      <c r="CD8" s="330">
        <v>81.12604451429425</v>
      </c>
      <c r="CE8" s="330">
        <v>89.932160521401343</v>
      </c>
      <c r="CF8" s="330">
        <v>92.923239823441904</v>
      </c>
      <c r="CG8" s="330">
        <v>97.657189651893304</v>
      </c>
      <c r="CH8" s="330">
        <v>80.316513517155272</v>
      </c>
      <c r="CI8" s="330">
        <v>78.015346948668693</v>
      </c>
      <c r="CJ8" s="330">
        <v>83.409139759844564</v>
      </c>
      <c r="CK8" s="330">
        <v>107.20670526208784</v>
      </c>
      <c r="CL8" s="330">
        <v>101.60693693554472</v>
      </c>
      <c r="CM8" s="330">
        <v>119.61951779558089</v>
      </c>
      <c r="CN8" s="330">
        <v>86.892145622952384</v>
      </c>
      <c r="CO8" s="330">
        <v>87.319950382001451</v>
      </c>
      <c r="CP8" s="330">
        <v>86.111111111111086</v>
      </c>
      <c r="CQ8" s="330">
        <v>48.238629396446179</v>
      </c>
      <c r="CR8" s="330">
        <v>54.587831359488632</v>
      </c>
      <c r="CS8" s="330">
        <v>40.909090909090907</v>
      </c>
      <c r="CT8" s="330">
        <v>83.333333333333343</v>
      </c>
      <c r="CU8" s="330">
        <v>70.960111685599827</v>
      </c>
      <c r="CV8" s="330">
        <v>80.05744555030104</v>
      </c>
      <c r="CW8" s="330">
        <v>45.647244568435113</v>
      </c>
      <c r="CX8" s="330">
        <v>118.85714285714285</v>
      </c>
      <c r="CY8" s="330">
        <v>104.65406549282567</v>
      </c>
      <c r="CZ8" s="330">
        <v>71.618441577552233</v>
      </c>
      <c r="DA8" s="330">
        <v>109.75530363064146</v>
      </c>
      <c r="DB8" s="330">
        <v>116.47836232527823</v>
      </c>
      <c r="DC8" s="330">
        <v>83.802314036875501</v>
      </c>
      <c r="DD8" s="330">
        <v>102.68916360796815</v>
      </c>
      <c r="DE8" s="330">
        <v>98.694583874609023</v>
      </c>
      <c r="DF8" s="330">
        <v>97.782221830407195</v>
      </c>
      <c r="DH8" s="322" t="s">
        <v>230</v>
      </c>
      <c r="DI8" s="322"/>
      <c r="DJ8" s="322"/>
      <c r="DK8" s="322"/>
      <c r="DL8" s="322"/>
      <c r="DM8" s="322"/>
      <c r="DN8" s="322"/>
      <c r="DO8" s="322"/>
      <c r="DP8" s="322"/>
      <c r="DQ8" s="322"/>
      <c r="DR8" s="322"/>
      <c r="DS8" s="322"/>
      <c r="DT8" s="322"/>
      <c r="DU8" s="322"/>
      <c r="DV8" s="322"/>
      <c r="DW8" s="322"/>
      <c r="DX8" s="322"/>
      <c r="DY8" s="322"/>
      <c r="DZ8" s="322"/>
      <c r="EA8" s="322"/>
      <c r="EB8" s="322"/>
      <c r="EC8" s="322"/>
      <c r="ED8" s="322"/>
      <c r="EE8" s="322"/>
      <c r="EF8" s="322"/>
      <c r="EG8" s="322"/>
      <c r="EH8" s="322"/>
      <c r="EI8" s="322"/>
      <c r="EJ8" s="322"/>
      <c r="EK8" s="322"/>
      <c r="EL8" s="322"/>
      <c r="EM8" s="322"/>
      <c r="EN8" s="322"/>
      <c r="EO8" s="322"/>
      <c r="EP8" s="322"/>
      <c r="EQ8" s="322"/>
    </row>
    <row r="9" spans="1:147" ht="12.75" hidden="1" customHeight="1" outlineLevel="1" x14ac:dyDescent="0.2">
      <c r="A9" s="322" t="s">
        <v>231</v>
      </c>
      <c r="B9" s="322"/>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L9" s="322" t="s">
        <v>231</v>
      </c>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W9" s="322" t="s">
        <v>231</v>
      </c>
      <c r="BX9" s="330">
        <v>82.23286768624466</v>
      </c>
      <c r="BY9" s="330">
        <v>85.555716215066667</v>
      </c>
      <c r="BZ9" s="330">
        <v>72.864704942482021</v>
      </c>
      <c r="CA9" s="330">
        <v>95.460750924818996</v>
      </c>
      <c r="CB9" s="330">
        <v>86.021586396094236</v>
      </c>
      <c r="CC9" s="330">
        <v>87.381856800889182</v>
      </c>
      <c r="CD9" s="330">
        <v>82.116624330497288</v>
      </c>
      <c r="CE9" s="330">
        <v>88.582346623146108</v>
      </c>
      <c r="CF9" s="330">
        <v>91.791142879310655</v>
      </c>
      <c r="CG9" s="330">
        <v>97.657189651893304</v>
      </c>
      <c r="CH9" s="330">
        <v>80.527110808740801</v>
      </c>
      <c r="CI9" s="330">
        <v>78.643826019376789</v>
      </c>
      <c r="CJ9" s="330">
        <v>83.05812965883446</v>
      </c>
      <c r="CK9" s="330">
        <v>110.43116370663158</v>
      </c>
      <c r="CL9" s="330">
        <v>105.30253820940518</v>
      </c>
      <c r="CM9" s="330">
        <v>121.79961024571602</v>
      </c>
      <c r="CN9" s="330">
        <v>91.437774963449584</v>
      </c>
      <c r="CO9" s="330">
        <v>91.312401553621399</v>
      </c>
      <c r="CP9" s="330">
        <v>91.666666666666657</v>
      </c>
      <c r="CQ9" s="330">
        <v>48.405045520106292</v>
      </c>
      <c r="CR9" s="330">
        <v>55.484108185606111</v>
      </c>
      <c r="CS9" s="330">
        <v>40.909090909090907</v>
      </c>
      <c r="CT9" s="330">
        <v>83.333333333333343</v>
      </c>
      <c r="CU9" s="330">
        <v>70.960795270777609</v>
      </c>
      <c r="CV9" s="330">
        <v>80.287684832183743</v>
      </c>
      <c r="CW9" s="330">
        <v>45.92303983028286</v>
      </c>
      <c r="CX9" s="330">
        <v>118.85714285714285</v>
      </c>
      <c r="CY9" s="330">
        <v>104.66253321020041</v>
      </c>
      <c r="CZ9" s="330">
        <v>71.433565554375349</v>
      </c>
      <c r="DA9" s="330">
        <v>109.34949342301584</v>
      </c>
      <c r="DB9" s="330">
        <v>116.17743261326237</v>
      </c>
      <c r="DC9" s="330">
        <v>88.113410574976328</v>
      </c>
      <c r="DD9" s="330">
        <v>106.18637762485224</v>
      </c>
      <c r="DE9" s="330">
        <v>97.689965117077108</v>
      </c>
      <c r="DF9" s="330">
        <v>96.064075929299904</v>
      </c>
      <c r="DH9" s="322" t="s">
        <v>231</v>
      </c>
      <c r="DI9" s="322"/>
      <c r="DJ9" s="322"/>
      <c r="DK9" s="322"/>
      <c r="DL9" s="322"/>
      <c r="DM9" s="322"/>
      <c r="DN9" s="322"/>
      <c r="DO9" s="322"/>
      <c r="DP9" s="322"/>
      <c r="DQ9" s="322"/>
      <c r="DR9" s="322"/>
      <c r="DS9" s="322"/>
      <c r="DT9" s="322"/>
      <c r="DU9" s="322"/>
      <c r="DV9" s="322"/>
      <c r="DW9" s="322"/>
      <c r="DX9" s="322"/>
      <c r="DY9" s="322"/>
      <c r="DZ9" s="322"/>
      <c r="EA9" s="322"/>
      <c r="EB9" s="322"/>
      <c r="EC9" s="322"/>
      <c r="ED9" s="322"/>
      <c r="EE9" s="322"/>
      <c r="EF9" s="322"/>
      <c r="EG9" s="322"/>
      <c r="EH9" s="322"/>
      <c r="EI9" s="322"/>
      <c r="EJ9" s="322"/>
      <c r="EK9" s="322"/>
      <c r="EL9" s="322"/>
      <c r="EM9" s="322"/>
      <c r="EN9" s="322"/>
      <c r="EO9" s="322"/>
      <c r="EP9" s="322"/>
      <c r="EQ9" s="322"/>
    </row>
    <row r="10" spans="1:147" ht="12.75" hidden="1" customHeight="1" outlineLevel="1" x14ac:dyDescent="0.2">
      <c r="A10" s="322" t="s">
        <v>232</v>
      </c>
      <c r="B10" s="322"/>
      <c r="C10" s="322"/>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322"/>
      <c r="AJ10" s="322"/>
      <c r="AL10" s="322" t="s">
        <v>232</v>
      </c>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W10" s="322" t="s">
        <v>232</v>
      </c>
      <c r="BX10" s="330">
        <v>81.925252344109367</v>
      </c>
      <c r="BY10" s="330">
        <v>84.626579127367449</v>
      </c>
      <c r="BZ10" s="330">
        <v>72.878846675606013</v>
      </c>
      <c r="CA10" s="330">
        <v>92.208662701439977</v>
      </c>
      <c r="CB10" s="330">
        <v>85.924917795653514</v>
      </c>
      <c r="CC10" s="330">
        <v>87.173335971472326</v>
      </c>
      <c r="CD10" s="330">
        <v>82.707798217465751</v>
      </c>
      <c r="CE10" s="330">
        <v>88.582346623146108</v>
      </c>
      <c r="CF10" s="330">
        <v>91.685152293572031</v>
      </c>
      <c r="CG10" s="330">
        <v>97.657189651893304</v>
      </c>
      <c r="CH10" s="330">
        <v>80.716901917323014</v>
      </c>
      <c r="CI10" s="330">
        <v>78.713657027233225</v>
      </c>
      <c r="CJ10" s="330">
        <v>83.409139759844564</v>
      </c>
      <c r="CK10" s="330">
        <v>110.55048126792173</v>
      </c>
      <c r="CL10" s="330">
        <v>105.47568327342366</v>
      </c>
      <c r="CM10" s="330">
        <v>121.79961024571602</v>
      </c>
      <c r="CN10" s="330">
        <v>91.437774963449584</v>
      </c>
      <c r="CO10" s="330">
        <v>91.312401553621399</v>
      </c>
      <c r="CP10" s="330">
        <v>91.666666666666657</v>
      </c>
      <c r="CQ10" s="330">
        <v>48.556332905251843</v>
      </c>
      <c r="CR10" s="330">
        <v>56.298905300258355</v>
      </c>
      <c r="CS10" s="330">
        <v>40.909090909090907</v>
      </c>
      <c r="CT10" s="330">
        <v>83.333333333333343</v>
      </c>
      <c r="CU10" s="330">
        <v>71.052903888814015</v>
      </c>
      <c r="CV10" s="330">
        <v>80.287684832183743</v>
      </c>
      <c r="CW10" s="330">
        <v>45.92303983028286</v>
      </c>
      <c r="CX10" s="330">
        <v>118.85714285714285</v>
      </c>
      <c r="CY10" s="330">
        <v>104.66253321020041</v>
      </c>
      <c r="CZ10" s="330">
        <v>71.616795833112462</v>
      </c>
      <c r="DA10" s="330">
        <v>109.71959154083414</v>
      </c>
      <c r="DB10" s="330">
        <v>116.17743261326237</v>
      </c>
      <c r="DC10" s="330">
        <v>88.113410574976328</v>
      </c>
      <c r="DD10" s="330">
        <v>105.8464280880069</v>
      </c>
      <c r="DE10" s="330">
        <v>98.739437522433192</v>
      </c>
      <c r="DF10" s="330">
        <v>97.690309645533532</v>
      </c>
      <c r="DH10" s="322" t="s">
        <v>232</v>
      </c>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row>
    <row r="11" spans="1:147" ht="12.75" hidden="1" customHeight="1" outlineLevel="1" x14ac:dyDescent="0.2">
      <c r="A11" s="322" t="s">
        <v>233</v>
      </c>
      <c r="B11" s="322"/>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L11" s="322" t="s">
        <v>233</v>
      </c>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W11" s="322" t="s">
        <v>233</v>
      </c>
      <c r="BX11" s="330">
        <v>81.164217781366744</v>
      </c>
      <c r="BY11" s="330">
        <v>82.345967736472517</v>
      </c>
      <c r="BZ11" s="330">
        <v>71.950294707329419</v>
      </c>
      <c r="CA11" s="330">
        <v>89.913256264011423</v>
      </c>
      <c r="CB11" s="330">
        <v>80.318572615707851</v>
      </c>
      <c r="CC11" s="330">
        <v>86.845405680969847</v>
      </c>
      <c r="CD11" s="330">
        <v>79.833229983067937</v>
      </c>
      <c r="CE11" s="330">
        <v>88.177402453669529</v>
      </c>
      <c r="CF11" s="330">
        <v>90.570596916130185</v>
      </c>
      <c r="CG11" s="330">
        <v>96.296251245971362</v>
      </c>
      <c r="CH11" s="330">
        <v>82.790295794304981</v>
      </c>
      <c r="CI11" s="330">
        <v>81.384693077742611</v>
      </c>
      <c r="CJ11" s="330">
        <v>84.679339337508878</v>
      </c>
      <c r="CK11" s="330">
        <v>107.9114384551206</v>
      </c>
      <c r="CL11" s="330">
        <v>101.39824541717226</v>
      </c>
      <c r="CM11" s="330">
        <v>122.34900791514389</v>
      </c>
      <c r="CN11" s="330">
        <v>90.136806305651589</v>
      </c>
      <c r="CO11" s="330">
        <v>88.538087170135128</v>
      </c>
      <c r="CP11" s="330">
        <v>93.055555555555543</v>
      </c>
      <c r="CQ11" s="330">
        <v>48.570797796117958</v>
      </c>
      <c r="CR11" s="330">
        <v>56.376809689511489</v>
      </c>
      <c r="CS11" s="330">
        <v>40.909090909090907</v>
      </c>
      <c r="CT11" s="330">
        <v>83.333333333333343</v>
      </c>
      <c r="CU11" s="330">
        <v>71.510108987597846</v>
      </c>
      <c r="CV11" s="330">
        <v>80.003980846898301</v>
      </c>
      <c r="CW11" s="330">
        <v>45.92303983028286</v>
      </c>
      <c r="CX11" s="330">
        <v>118.85714285714285</v>
      </c>
      <c r="CY11" s="330">
        <v>105.452158279885</v>
      </c>
      <c r="CZ11" s="330">
        <v>72.396760397601113</v>
      </c>
      <c r="DA11" s="330">
        <v>110.39675489690332</v>
      </c>
      <c r="DB11" s="330">
        <v>117.09197526217054</v>
      </c>
      <c r="DC11" s="330">
        <v>90.868884862032189</v>
      </c>
      <c r="DD11" s="330">
        <v>108.72036938852798</v>
      </c>
      <c r="DE11" s="330">
        <v>98.613390149473119</v>
      </c>
      <c r="DF11" s="330">
        <v>97.828848716968622</v>
      </c>
      <c r="DH11" s="322" t="s">
        <v>233</v>
      </c>
      <c r="DI11" s="322"/>
      <c r="DJ11" s="322"/>
      <c r="DK11" s="322"/>
      <c r="DL11" s="322"/>
      <c r="DM11" s="322"/>
      <c r="DN11" s="322"/>
      <c r="DO11" s="322"/>
      <c r="DP11" s="322"/>
      <c r="DQ11" s="322"/>
      <c r="DR11" s="322"/>
      <c r="DS11" s="322"/>
      <c r="DT11" s="322"/>
      <c r="DU11" s="322"/>
      <c r="DV11" s="322"/>
      <c r="DW11" s="322"/>
      <c r="DX11" s="322"/>
      <c r="DY11" s="322"/>
      <c r="DZ11" s="322"/>
      <c r="EA11" s="322"/>
      <c r="EB11" s="322"/>
      <c r="EC11" s="322"/>
      <c r="ED11" s="322"/>
      <c r="EE11" s="322"/>
      <c r="EF11" s="322"/>
      <c r="EG11" s="322"/>
      <c r="EH11" s="322"/>
      <c r="EI11" s="322"/>
      <c r="EJ11" s="322"/>
      <c r="EK11" s="322"/>
      <c r="EL11" s="322"/>
      <c r="EM11" s="322"/>
      <c r="EN11" s="322"/>
      <c r="EO11" s="322"/>
      <c r="EP11" s="322"/>
      <c r="EQ11" s="322"/>
    </row>
    <row r="12" spans="1:147" s="8" customFormat="1" ht="12.75" hidden="1" customHeight="1" outlineLevel="1" x14ac:dyDescent="0.2">
      <c r="A12" s="322" t="s">
        <v>234</v>
      </c>
      <c r="B12" s="323"/>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L12" s="322" t="s">
        <v>234</v>
      </c>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c r="BO12" s="323"/>
      <c r="BP12" s="323"/>
      <c r="BQ12" s="323"/>
      <c r="BR12" s="323"/>
      <c r="BS12" s="323"/>
      <c r="BT12" s="323"/>
      <c r="BU12" s="323"/>
      <c r="BW12" s="322" t="s">
        <v>234</v>
      </c>
      <c r="BX12" s="331">
        <v>80.464009793401672</v>
      </c>
      <c r="BY12" s="331">
        <v>80.311175753535224</v>
      </c>
      <c r="BZ12" s="331">
        <v>71.021742739052783</v>
      </c>
      <c r="CA12" s="331">
        <v>87.617849826582855</v>
      </c>
      <c r="CB12" s="331">
        <v>74.712227435762188</v>
      </c>
      <c r="CC12" s="331">
        <v>86.045199770579671</v>
      </c>
      <c r="CD12" s="331">
        <v>79.881342015028892</v>
      </c>
      <c r="CE12" s="331">
        <v>87.772458284192936</v>
      </c>
      <c r="CF12" s="331">
        <v>90.928086992159038</v>
      </c>
      <c r="CG12" s="331">
        <v>94.935312840049406</v>
      </c>
      <c r="CH12" s="331">
        <v>84.863689671286949</v>
      </c>
      <c r="CI12" s="331">
        <v>84.055729128251997</v>
      </c>
      <c r="CJ12" s="331">
        <v>85.949538915173235</v>
      </c>
      <c r="CK12" s="331">
        <v>105.43318460232638</v>
      </c>
      <c r="CL12" s="331">
        <v>98.910777272891579</v>
      </c>
      <c r="CM12" s="331">
        <v>119.89117906320334</v>
      </c>
      <c r="CN12" s="331">
        <v>90.800483430064517</v>
      </c>
      <c r="CO12" s="331">
        <v>88.804535952576671</v>
      </c>
      <c r="CP12" s="331">
        <v>94.444444444444443</v>
      </c>
      <c r="CQ12" s="331">
        <v>48.585262686984073</v>
      </c>
      <c r="CR12" s="331">
        <v>56.454714078764617</v>
      </c>
      <c r="CS12" s="331">
        <v>40.909090909090907</v>
      </c>
      <c r="CT12" s="331">
        <v>83.333333333333343</v>
      </c>
      <c r="CU12" s="331">
        <v>71.715199532963382</v>
      </c>
      <c r="CV12" s="331">
        <v>79.505538089676264</v>
      </c>
      <c r="CW12" s="331">
        <v>45.92303983028286</v>
      </c>
      <c r="CX12" s="331">
        <v>118.85714285714285</v>
      </c>
      <c r="CY12" s="331">
        <v>104.24340204912737</v>
      </c>
      <c r="CZ12" s="331">
        <v>73.176724962089764</v>
      </c>
      <c r="DA12" s="331">
        <v>110.61051231743602</v>
      </c>
      <c r="DB12" s="331">
        <v>118.4135197660809</v>
      </c>
      <c r="DC12" s="331">
        <v>93.624359149088065</v>
      </c>
      <c r="DD12" s="331">
        <v>105.8464280880069</v>
      </c>
      <c r="DE12" s="331">
        <v>96.754766191512402</v>
      </c>
      <c r="DF12" s="331">
        <v>95.165275948691061</v>
      </c>
      <c r="DH12" s="322" t="s">
        <v>234</v>
      </c>
      <c r="DI12" s="323"/>
      <c r="DJ12" s="323"/>
      <c r="DK12" s="323"/>
      <c r="DL12" s="323"/>
      <c r="DM12" s="323"/>
      <c r="DN12" s="323"/>
      <c r="DO12" s="323"/>
      <c r="DP12" s="323"/>
      <c r="DQ12" s="323"/>
      <c r="DR12" s="323"/>
      <c r="DS12" s="323"/>
      <c r="DT12" s="323"/>
      <c r="DU12" s="323"/>
      <c r="DV12" s="323"/>
      <c r="DW12" s="323"/>
      <c r="DX12" s="323"/>
      <c r="DY12" s="323"/>
      <c r="DZ12" s="323"/>
      <c r="EA12" s="323"/>
      <c r="EB12" s="323"/>
      <c r="EC12" s="323"/>
      <c r="ED12" s="323"/>
      <c r="EE12" s="323"/>
      <c r="EF12" s="323"/>
      <c r="EG12" s="323"/>
      <c r="EH12" s="323"/>
      <c r="EI12" s="323"/>
      <c r="EJ12" s="323"/>
      <c r="EK12" s="323"/>
      <c r="EL12" s="323"/>
      <c r="EM12" s="323"/>
      <c r="EN12" s="323"/>
      <c r="EO12" s="323"/>
      <c r="EP12" s="323"/>
      <c r="EQ12" s="323"/>
    </row>
    <row r="13" spans="1:147" hidden="1" outlineLevel="1" x14ac:dyDescent="0.2">
      <c r="A13" s="322" t="s">
        <v>235</v>
      </c>
      <c r="B13" s="322"/>
      <c r="C13" s="322"/>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22"/>
      <c r="AJ13" s="322"/>
      <c r="AL13" s="322" t="s">
        <v>235</v>
      </c>
      <c r="AM13" s="322"/>
      <c r="AN13" s="322"/>
      <c r="AO13" s="322"/>
      <c r="AP13" s="322"/>
      <c r="AQ13" s="322"/>
      <c r="AR13" s="322"/>
      <c r="AS13" s="322"/>
      <c r="AT13" s="322"/>
      <c r="AU13" s="322"/>
      <c r="AV13" s="322"/>
      <c r="AW13" s="322"/>
      <c r="AX13" s="322"/>
      <c r="AY13" s="322"/>
      <c r="AZ13" s="322"/>
      <c r="BA13" s="322"/>
      <c r="BB13" s="322"/>
      <c r="BC13" s="322"/>
      <c r="BD13" s="322"/>
      <c r="BE13" s="322"/>
      <c r="BF13" s="322"/>
      <c r="BG13" s="322"/>
      <c r="BH13" s="322"/>
      <c r="BI13" s="322"/>
      <c r="BJ13" s="322"/>
      <c r="BK13" s="322"/>
      <c r="BL13" s="322"/>
      <c r="BM13" s="322"/>
      <c r="BN13" s="322"/>
      <c r="BO13" s="322"/>
      <c r="BP13" s="322"/>
      <c r="BQ13" s="322"/>
      <c r="BR13" s="322"/>
      <c r="BS13" s="322"/>
      <c r="BT13" s="322"/>
      <c r="BU13" s="322"/>
      <c r="BW13" s="322" t="s">
        <v>235</v>
      </c>
      <c r="BX13" s="330">
        <v>79.174577529969667</v>
      </c>
      <c r="BY13" s="330">
        <v>77.634381661785113</v>
      </c>
      <c r="BZ13" s="330">
        <v>73.506708985903174</v>
      </c>
      <c r="CA13" s="330">
        <v>81.220412998982127</v>
      </c>
      <c r="CB13" s="330">
        <v>69.012027033985348</v>
      </c>
      <c r="CC13" s="330">
        <v>85.209552633168812</v>
      </c>
      <c r="CD13" s="330">
        <v>78.311034651183562</v>
      </c>
      <c r="CE13" s="330">
        <v>88.129269096182711</v>
      </c>
      <c r="CF13" s="330">
        <v>86.084746754599877</v>
      </c>
      <c r="CG13" s="330">
        <v>94.935312840049406</v>
      </c>
      <c r="CH13" s="330">
        <v>84.821283958213684</v>
      </c>
      <c r="CI13" s="330">
        <v>84.019355436224643</v>
      </c>
      <c r="CJ13" s="330">
        <v>85.899026537055136</v>
      </c>
      <c r="CK13" s="330">
        <v>102.43029011190357</v>
      </c>
      <c r="CL13" s="330">
        <v>96.846648153810875</v>
      </c>
      <c r="CM13" s="330">
        <v>114.80735588289706</v>
      </c>
      <c r="CN13" s="330">
        <v>90.800483430064517</v>
      </c>
      <c r="CO13" s="330">
        <v>88.804535952576671</v>
      </c>
      <c r="CP13" s="330">
        <v>94.444444444444443</v>
      </c>
      <c r="CQ13" s="330">
        <v>48.556332905251843</v>
      </c>
      <c r="CR13" s="330">
        <v>56.298905300258355</v>
      </c>
      <c r="CS13" s="330">
        <v>40.909090909090907</v>
      </c>
      <c r="CT13" s="330">
        <v>83.333333333333343</v>
      </c>
      <c r="CU13" s="330">
        <v>72.159363496036605</v>
      </c>
      <c r="CV13" s="330">
        <v>81.867664580978698</v>
      </c>
      <c r="CW13" s="330">
        <v>46.788494102761724</v>
      </c>
      <c r="CX13" s="330">
        <v>118.85714285714285</v>
      </c>
      <c r="CY13" s="330">
        <v>104.24340204912737</v>
      </c>
      <c r="CZ13" s="330">
        <v>73.176724962089764</v>
      </c>
      <c r="DA13" s="330">
        <v>109.86282416811591</v>
      </c>
      <c r="DB13" s="330">
        <v>116.39575703021828</v>
      </c>
      <c r="DC13" s="330">
        <v>90.9070619371942</v>
      </c>
      <c r="DD13" s="330">
        <v>111.70847895451412</v>
      </c>
      <c r="DE13" s="330">
        <v>99.299416107003708</v>
      </c>
      <c r="DF13" s="330">
        <v>93.523969737562737</v>
      </c>
      <c r="DH13" s="322" t="s">
        <v>235</v>
      </c>
      <c r="DI13" s="322"/>
      <c r="DJ13" s="322"/>
      <c r="DK13" s="322"/>
      <c r="DL13" s="322"/>
      <c r="DM13" s="322"/>
      <c r="DN13" s="322"/>
      <c r="DO13" s="322"/>
      <c r="DP13" s="322"/>
      <c r="DQ13" s="322"/>
      <c r="DR13" s="322"/>
      <c r="DS13" s="322"/>
      <c r="DT13" s="322"/>
      <c r="DU13" s="322"/>
      <c r="DV13" s="322"/>
      <c r="DW13" s="322"/>
      <c r="DX13" s="322"/>
      <c r="DY13" s="322"/>
      <c r="DZ13" s="322"/>
      <c r="EA13" s="322"/>
      <c r="EB13" s="322"/>
      <c r="EC13" s="322"/>
      <c r="ED13" s="322"/>
      <c r="EE13" s="322"/>
      <c r="EF13" s="322"/>
      <c r="EG13" s="322"/>
      <c r="EH13" s="322"/>
      <c r="EI13" s="322"/>
      <c r="EJ13" s="322"/>
      <c r="EK13" s="322"/>
      <c r="EL13" s="322"/>
      <c r="EM13" s="322"/>
      <c r="EN13" s="322"/>
      <c r="EO13" s="322"/>
      <c r="EP13" s="322"/>
      <c r="EQ13" s="322"/>
    </row>
    <row r="14" spans="1:147" hidden="1" outlineLevel="1" x14ac:dyDescent="0.2">
      <c r="A14" s="322" t="s">
        <v>236</v>
      </c>
      <c r="B14" s="322">
        <v>78.170533401762185</v>
      </c>
      <c r="C14" s="322">
        <v>87.010426915478035</v>
      </c>
      <c r="D14" s="322">
        <v>96.19719907603033</v>
      </c>
      <c r="E14" s="322">
        <v>82.939486927566378</v>
      </c>
      <c r="F14" s="322">
        <v>89.039445686969913</v>
      </c>
      <c r="G14" s="322">
        <v>90.477908739678924</v>
      </c>
      <c r="H14" s="322">
        <v>93.469022302285424</v>
      </c>
      <c r="I14" s="322">
        <v>97.933625617076103</v>
      </c>
      <c r="J14" s="322">
        <v>78.454538935511323</v>
      </c>
      <c r="K14" s="322">
        <v>92.962114374834769</v>
      </c>
      <c r="L14" s="322">
        <v>90.84196768065047</v>
      </c>
      <c r="M14" s="322">
        <v>86.230137094431313</v>
      </c>
      <c r="N14" s="322">
        <v>92.859866120692914</v>
      </c>
      <c r="O14" s="322">
        <v>101.2733283787008</v>
      </c>
      <c r="P14" s="322">
        <v>94.192399505999148</v>
      </c>
      <c r="Q14" s="322">
        <v>116.59754048587261</v>
      </c>
      <c r="R14" s="322">
        <v>101.83097618343933</v>
      </c>
      <c r="S14" s="322">
        <v>99.921619879314363</v>
      </c>
      <c r="T14" s="322">
        <v>104.63415767195765</v>
      </c>
      <c r="U14" s="322">
        <v>31.616144222781987</v>
      </c>
      <c r="V14" s="322">
        <v>37.626045196005968</v>
      </c>
      <c r="W14" s="322">
        <v>27.702821869488549</v>
      </c>
      <c r="X14" s="322">
        <v>0</v>
      </c>
      <c r="Y14" s="322">
        <v>64.723526292893567</v>
      </c>
      <c r="Z14" s="322">
        <v>82.520547495835601</v>
      </c>
      <c r="AA14" s="322">
        <v>87.695560060751291</v>
      </c>
      <c r="AB14" s="322">
        <v>108.74697556075169</v>
      </c>
      <c r="AC14" s="322">
        <v>99.679080623988057</v>
      </c>
      <c r="AD14" s="322">
        <v>53.489564172121682</v>
      </c>
      <c r="AE14" s="322">
        <v>96.104538990448503</v>
      </c>
      <c r="AF14" s="322">
        <v>91.250225893481343</v>
      </c>
      <c r="AG14" s="322">
        <v>93.41451623505742</v>
      </c>
      <c r="AH14" s="322">
        <v>92.284150547354884</v>
      </c>
      <c r="AI14" s="322">
        <v>109.53217040224057</v>
      </c>
      <c r="AJ14" s="322">
        <v>91.584940445008016</v>
      </c>
      <c r="AL14" s="322" t="s">
        <v>236</v>
      </c>
      <c r="AM14" s="322">
        <v>81.049562928702954</v>
      </c>
      <c r="AN14" s="322">
        <v>84.520102955231465</v>
      </c>
      <c r="AO14" s="322">
        <v>79.905051719861092</v>
      </c>
      <c r="AP14" s="322">
        <v>79.236942966929107</v>
      </c>
      <c r="AQ14" s="322">
        <v>84.740900376293695</v>
      </c>
      <c r="AR14" s="322">
        <v>81.815386246354933</v>
      </c>
      <c r="AS14" s="322">
        <v>97.579380431847355</v>
      </c>
      <c r="AT14" s="322">
        <v>93.632470087558858</v>
      </c>
      <c r="AU14" s="322">
        <v>92.001295183015031</v>
      </c>
      <c r="AV14" s="322">
        <v>152.49184420594892</v>
      </c>
      <c r="AW14" s="322">
        <v>65.040704532351043</v>
      </c>
      <c r="AX14" s="322">
        <v>64.767177349515038</v>
      </c>
      <c r="AY14" s="322">
        <v>65.403508771929836</v>
      </c>
      <c r="AZ14" s="322">
        <v>89.8404231497274</v>
      </c>
      <c r="BA14" s="322">
        <v>87.543611347966745</v>
      </c>
      <c r="BB14" s="322">
        <v>98.307048702762387</v>
      </c>
      <c r="BC14" s="322">
        <v>97.539762251335475</v>
      </c>
      <c r="BD14" s="322">
        <v>97.539762251335475</v>
      </c>
      <c r="BE14" s="322">
        <v>0</v>
      </c>
      <c r="BF14" s="322">
        <v>36.527456705424775</v>
      </c>
      <c r="BG14" s="322">
        <v>40.722021660649837</v>
      </c>
      <c r="BH14" s="322">
        <v>34.999999999999993</v>
      </c>
      <c r="BI14" s="322">
        <v>0</v>
      </c>
      <c r="BJ14" s="322">
        <v>76.310544238111135</v>
      </c>
      <c r="BK14" s="322">
        <v>78.528799669361376</v>
      </c>
      <c r="BL14" s="322">
        <v>107.29958869835264</v>
      </c>
      <c r="BM14" s="322">
        <v>163.63636363636365</v>
      </c>
      <c r="BN14" s="322">
        <v>124.75315789167409</v>
      </c>
      <c r="BO14" s="322">
        <v>62.855432861575387</v>
      </c>
      <c r="BP14" s="322">
        <v>100.42172984522016</v>
      </c>
      <c r="BQ14" s="322">
        <v>102.42676816968891</v>
      </c>
      <c r="BR14" s="322">
        <v>117.17866903104103</v>
      </c>
      <c r="BS14" s="322">
        <v>73.098608303770334</v>
      </c>
      <c r="BT14" s="322">
        <v>99.741612444413477</v>
      </c>
      <c r="BU14" s="322">
        <v>94.509798483702454</v>
      </c>
      <c r="BW14" s="322" t="s">
        <v>236</v>
      </c>
      <c r="BX14" s="330">
        <v>78.630191034424143</v>
      </c>
      <c r="BY14" s="330">
        <v>76.573714741559314</v>
      </c>
      <c r="BZ14" s="330">
        <v>73.134150873438955</v>
      </c>
      <c r="CA14" s="330">
        <v>80.620860066680066</v>
      </c>
      <c r="CB14" s="330">
        <v>67.073104622495336</v>
      </c>
      <c r="CC14" s="330">
        <v>81.481225448631193</v>
      </c>
      <c r="CD14" s="330">
        <v>80.301369247628514</v>
      </c>
      <c r="CE14" s="330">
        <v>90.019008553740079</v>
      </c>
      <c r="CF14" s="330">
        <v>83.35283304994833</v>
      </c>
      <c r="CG14" s="330">
        <v>86.158764617381706</v>
      </c>
      <c r="CH14" s="330">
        <v>80.61908844864665</v>
      </c>
      <c r="CI14" s="330">
        <v>75.608077084515301</v>
      </c>
      <c r="CJ14" s="330">
        <v>87.353579319213637</v>
      </c>
      <c r="CK14" s="330">
        <v>101.01144179106684</v>
      </c>
      <c r="CL14" s="330">
        <v>94.985799055230771</v>
      </c>
      <c r="CM14" s="330">
        <v>114.36827537991468</v>
      </c>
      <c r="CN14" s="330">
        <v>91.537225598393576</v>
      </c>
      <c r="CO14" s="330">
        <v>89.944822139799612</v>
      </c>
      <c r="CP14" s="330">
        <v>94.444444444444443</v>
      </c>
      <c r="CQ14" s="330">
        <v>48.498473341787395</v>
      </c>
      <c r="CR14" s="330">
        <v>55.987287743245858</v>
      </c>
      <c r="CS14" s="330">
        <v>40.909090909090907</v>
      </c>
      <c r="CT14" s="330">
        <v>83.333333333333343</v>
      </c>
      <c r="CU14" s="330">
        <v>72.21123110016012</v>
      </c>
      <c r="CV14" s="330">
        <v>81.93951947774211</v>
      </c>
      <c r="CW14" s="330">
        <v>46.788494102761724</v>
      </c>
      <c r="CX14" s="330">
        <v>118.85714285714285</v>
      </c>
      <c r="CY14" s="330">
        <v>103.88775791938765</v>
      </c>
      <c r="CZ14" s="330">
        <v>73.348664563560291</v>
      </c>
      <c r="DA14" s="330">
        <v>111.99782093856903</v>
      </c>
      <c r="DB14" s="330">
        <v>118.38040127657493</v>
      </c>
      <c r="DC14" s="330">
        <v>91.677833742491003</v>
      </c>
      <c r="DD14" s="330">
        <v>111.73929870036422</v>
      </c>
      <c r="DE14" s="330">
        <v>102.56895822827444</v>
      </c>
      <c r="DF14" s="330">
        <v>94.016658814234518</v>
      </c>
      <c r="DH14" s="322" t="s">
        <v>236</v>
      </c>
      <c r="DI14" s="322">
        <v>86.322555021456964</v>
      </c>
      <c r="DJ14" s="322">
        <v>85.235620242220918</v>
      </c>
      <c r="DK14" s="322">
        <v>81.985113881349122</v>
      </c>
      <c r="DL14" s="322">
        <v>85.294686628124836</v>
      </c>
      <c r="DM14" s="322">
        <v>88.288253666732231</v>
      </c>
      <c r="DN14" s="322">
        <v>81.60917743914834</v>
      </c>
      <c r="DO14" s="322">
        <v>75.996275501941312</v>
      </c>
      <c r="DP14" s="322">
        <v>86.282596603920339</v>
      </c>
      <c r="DQ14" s="322">
        <v>80.963375897971218</v>
      </c>
      <c r="DR14" s="322">
        <v>124.89393125031626</v>
      </c>
      <c r="DS14" s="322">
        <v>89.272866896885489</v>
      </c>
      <c r="DT14" s="322">
        <v>81.033575968120232</v>
      </c>
      <c r="DU14" s="322">
        <v>99.064303334464739</v>
      </c>
      <c r="DV14" s="322">
        <v>108.28139407973148</v>
      </c>
      <c r="DW14" s="322">
        <v>97.295317928190798</v>
      </c>
      <c r="DX14" s="322">
        <v>141.56933861072469</v>
      </c>
      <c r="DY14" s="322">
        <v>85.364061552407492</v>
      </c>
      <c r="DZ14" s="322">
        <v>85.108628613088541</v>
      </c>
      <c r="EA14" s="322">
        <v>98.060606060606034</v>
      </c>
      <c r="EB14" s="322">
        <v>68.013686304338151</v>
      </c>
      <c r="EC14" s="322">
        <v>48.65891869494137</v>
      </c>
      <c r="ED14" s="322">
        <v>100</v>
      </c>
      <c r="EE14" s="322">
        <v>29.987834549878347</v>
      </c>
      <c r="EF14" s="322">
        <v>75.871050341220553</v>
      </c>
      <c r="EG14" s="322">
        <v>96.957702958563601</v>
      </c>
      <c r="EH14" s="322">
        <v>58.07008949482335</v>
      </c>
      <c r="EI14" s="322">
        <v>55.555555555555536</v>
      </c>
      <c r="EJ14" s="322">
        <v>91.470079400712578</v>
      </c>
      <c r="EK14" s="322">
        <v>68.774479840109194</v>
      </c>
      <c r="EL14" s="322">
        <v>102.7020686764176</v>
      </c>
      <c r="EM14" s="322">
        <v>99.405504770620652</v>
      </c>
      <c r="EN14" s="322">
        <v>106.82816383215891</v>
      </c>
      <c r="EO14" s="322">
        <v>170.12877027910329</v>
      </c>
      <c r="EP14" s="322">
        <v>112.73466728139262</v>
      </c>
      <c r="EQ14" s="322">
        <v>99.835242301088073</v>
      </c>
    </row>
    <row r="15" spans="1:147" hidden="1" outlineLevel="1" x14ac:dyDescent="0.2">
      <c r="A15" s="322" t="s">
        <v>237</v>
      </c>
      <c r="B15" s="322">
        <v>78.155667285511697</v>
      </c>
      <c r="C15" s="322">
        <v>87.050823561808059</v>
      </c>
      <c r="D15" s="322">
        <v>95.995072420047464</v>
      </c>
      <c r="E15" s="322">
        <v>83.138522616196653</v>
      </c>
      <c r="F15" s="322">
        <v>89.00814596698055</v>
      </c>
      <c r="G15" s="322">
        <v>90.219338595550383</v>
      </c>
      <c r="H15" s="322">
        <v>93.34468956362322</v>
      </c>
      <c r="I15" s="322">
        <v>98.181141098837884</v>
      </c>
      <c r="J15" s="322">
        <v>78.685243193547493</v>
      </c>
      <c r="K15" s="322">
        <v>92.533739826203131</v>
      </c>
      <c r="L15" s="322">
        <v>91.051578683195814</v>
      </c>
      <c r="M15" s="322">
        <v>86.224504818984343</v>
      </c>
      <c r="N15" s="322">
        <v>93.163656444609728</v>
      </c>
      <c r="O15" s="322">
        <v>101.26450257396151</v>
      </c>
      <c r="P15" s="322">
        <v>94.189329966555874</v>
      </c>
      <c r="Q15" s="322">
        <v>116.57625724342601</v>
      </c>
      <c r="R15" s="322">
        <v>101.84794620386914</v>
      </c>
      <c r="S15" s="322">
        <v>99.950074602352942</v>
      </c>
      <c r="T15" s="322">
        <v>104.63426666666663</v>
      </c>
      <c r="U15" s="322">
        <v>31.240467049387913</v>
      </c>
      <c r="V15" s="322">
        <v>37.370874729204807</v>
      </c>
      <c r="W15" s="322">
        <v>27.248677248677257</v>
      </c>
      <c r="X15" s="322">
        <v>0</v>
      </c>
      <c r="Y15" s="322">
        <v>64.771648490076657</v>
      </c>
      <c r="Z15" s="322">
        <v>82.376870339070138</v>
      </c>
      <c r="AA15" s="322">
        <v>88.283331691555375</v>
      </c>
      <c r="AB15" s="322">
        <v>108.74697556075169</v>
      </c>
      <c r="AC15" s="322">
        <v>99.748689421490042</v>
      </c>
      <c r="AD15" s="322">
        <v>53.533937589671133</v>
      </c>
      <c r="AE15" s="322">
        <v>95.998809560793063</v>
      </c>
      <c r="AF15" s="322">
        <v>91.108581909655229</v>
      </c>
      <c r="AG15" s="322">
        <v>93.388997343070258</v>
      </c>
      <c r="AH15" s="322">
        <v>92.152202336677945</v>
      </c>
      <c r="AI15" s="322">
        <v>109.49425565073111</v>
      </c>
      <c r="AJ15" s="322">
        <v>91.544073677689667</v>
      </c>
      <c r="AL15" s="322" t="s">
        <v>237</v>
      </c>
      <c r="AM15" s="322">
        <v>81.18875852865132</v>
      </c>
      <c r="AN15" s="322">
        <v>84.67190747573089</v>
      </c>
      <c r="AO15" s="322">
        <v>79.915770730619499</v>
      </c>
      <c r="AP15" s="322">
        <v>79.560504595718569</v>
      </c>
      <c r="AQ15" s="322">
        <v>85.146816361270055</v>
      </c>
      <c r="AR15" s="322">
        <v>81.67862310902882</v>
      </c>
      <c r="AS15" s="322">
        <v>97.459818789448789</v>
      </c>
      <c r="AT15" s="322">
        <v>93.819140506394731</v>
      </c>
      <c r="AU15" s="322">
        <v>92.021571421027573</v>
      </c>
      <c r="AV15" s="322">
        <v>152.49184420594892</v>
      </c>
      <c r="AW15" s="322">
        <v>65.204373506108908</v>
      </c>
      <c r="AX15" s="322">
        <v>65.054240452739563</v>
      </c>
      <c r="AY15" s="322">
        <v>65.403508771929836</v>
      </c>
      <c r="AZ15" s="322">
        <v>89.861707727071064</v>
      </c>
      <c r="BA15" s="322">
        <v>87.551420394397852</v>
      </c>
      <c r="BB15" s="322">
        <v>98.378007473819906</v>
      </c>
      <c r="BC15" s="322">
        <v>97.837235727831413</v>
      </c>
      <c r="BD15" s="322">
        <v>97.837235727831413</v>
      </c>
      <c r="BE15" s="322">
        <v>0</v>
      </c>
      <c r="BF15" s="322">
        <v>36.527456705424775</v>
      </c>
      <c r="BG15" s="322">
        <v>40.722021660649837</v>
      </c>
      <c r="BH15" s="322">
        <v>34.999999999999993</v>
      </c>
      <c r="BI15" s="322">
        <v>0</v>
      </c>
      <c r="BJ15" s="322">
        <v>76.300999624918063</v>
      </c>
      <c r="BK15" s="322">
        <v>78.528799669361376</v>
      </c>
      <c r="BL15" s="322">
        <v>107.09500860754009</v>
      </c>
      <c r="BM15" s="322">
        <v>163.63636363636365</v>
      </c>
      <c r="BN15" s="322">
        <v>124.75315789167408</v>
      </c>
      <c r="BO15" s="322">
        <v>62.855432861575387</v>
      </c>
      <c r="BP15" s="322">
        <v>100.79412243703065</v>
      </c>
      <c r="BQ15" s="322">
        <v>103.07446605009476</v>
      </c>
      <c r="BR15" s="322">
        <v>117.17866903104104</v>
      </c>
      <c r="BS15" s="322">
        <v>73.098608303770334</v>
      </c>
      <c r="BT15" s="322">
        <v>99.698654623388308</v>
      </c>
      <c r="BU15" s="322">
        <v>94.517895948621401</v>
      </c>
      <c r="BW15" s="322" t="s">
        <v>237</v>
      </c>
      <c r="BX15" s="322">
        <v>80.116717988826679</v>
      </c>
      <c r="BY15" s="322">
        <v>78.565786887577062</v>
      </c>
      <c r="BZ15" s="322">
        <v>77.403334743576266</v>
      </c>
      <c r="CA15" s="322">
        <v>81.683992244369023</v>
      </c>
      <c r="CB15" s="322">
        <v>68.306158004872813</v>
      </c>
      <c r="CC15" s="322">
        <v>83.624554441567639</v>
      </c>
      <c r="CD15" s="322">
        <v>80.789038375915908</v>
      </c>
      <c r="CE15" s="322">
        <v>89.568220565189208</v>
      </c>
      <c r="CF15" s="322">
        <v>83.648005259655861</v>
      </c>
      <c r="CG15" s="322">
        <v>89.966886810415161</v>
      </c>
      <c r="CH15" s="322">
        <v>88.55464383271719</v>
      </c>
      <c r="CI15" s="322">
        <v>85.530631098646666</v>
      </c>
      <c r="CJ15" s="322">
        <v>92.618730834365138</v>
      </c>
      <c r="CK15" s="322">
        <v>100.55976818553506</v>
      </c>
      <c r="CL15" s="322">
        <v>94.226744241037736</v>
      </c>
      <c r="CM15" s="322">
        <v>114.59796305523177</v>
      </c>
      <c r="CN15" s="322">
        <v>91.939620479852479</v>
      </c>
      <c r="CO15" s="322">
        <v>89.046122009191691</v>
      </c>
      <c r="CP15" s="322">
        <v>97.222222222222214</v>
      </c>
      <c r="CQ15" s="322">
        <v>48.556332905251843</v>
      </c>
      <c r="CR15" s="322">
        <v>56.298905300258355</v>
      </c>
      <c r="CS15" s="322">
        <v>40.909090909090907</v>
      </c>
      <c r="CT15" s="322">
        <v>83.333333333333343</v>
      </c>
      <c r="CU15" s="322">
        <v>71.853980996436718</v>
      </c>
      <c r="CV15" s="322">
        <v>81.887905396968392</v>
      </c>
      <c r="CW15" s="322">
        <v>45.860704120557472</v>
      </c>
      <c r="CX15" s="322">
        <v>118.85714285714285</v>
      </c>
      <c r="CY15" s="322">
        <v>103.98090281050995</v>
      </c>
      <c r="CZ15" s="322">
        <v>73.101802897594723</v>
      </c>
      <c r="DA15" s="322">
        <v>111.91934184550918</v>
      </c>
      <c r="DB15" s="322">
        <v>117.67469711615637</v>
      </c>
      <c r="DC15" s="322">
        <v>92.187326969721099</v>
      </c>
      <c r="DD15" s="322">
        <v>111.73929870036422</v>
      </c>
      <c r="DE15" s="322">
        <v>103.73396070127613</v>
      </c>
      <c r="DF15" s="322">
        <v>95.054619978943649</v>
      </c>
      <c r="DH15" s="322" t="s">
        <v>237</v>
      </c>
      <c r="DI15" s="322">
        <v>86.184989493014356</v>
      </c>
      <c r="DJ15" s="322">
        <v>85.274366595966825</v>
      </c>
      <c r="DK15" s="322">
        <v>82.463639985071467</v>
      </c>
      <c r="DL15" s="322">
        <v>85.431849236134113</v>
      </c>
      <c r="DM15" s="322">
        <v>88.038688421707235</v>
      </c>
      <c r="DN15" s="322">
        <v>81.442333109523958</v>
      </c>
      <c r="DO15" s="322">
        <v>75.61028348516156</v>
      </c>
      <c r="DP15" s="322">
        <v>86.29943257069462</v>
      </c>
      <c r="DQ15" s="322">
        <v>81.025326895389838</v>
      </c>
      <c r="DR15" s="322">
        <v>124.44986539592171</v>
      </c>
      <c r="DS15" s="322">
        <v>88.871459918340605</v>
      </c>
      <c r="DT15" s="322">
        <v>80.598018193529128</v>
      </c>
      <c r="DU15" s="322">
        <v>98.703480594499382</v>
      </c>
      <c r="DV15" s="322">
        <v>107.8908966419303</v>
      </c>
      <c r="DW15" s="322">
        <v>96.775943966197161</v>
      </c>
      <c r="DX15" s="322">
        <v>141.56933861072469</v>
      </c>
      <c r="DY15" s="322">
        <v>85.20656944329869</v>
      </c>
      <c r="DZ15" s="322">
        <v>84.945529447610554</v>
      </c>
      <c r="EA15" s="322">
        <v>98.181818181818144</v>
      </c>
      <c r="EB15" s="322">
        <v>68.050660374178463</v>
      </c>
      <c r="EC15" s="322">
        <v>48.84432819995093</v>
      </c>
      <c r="ED15" s="322">
        <v>100</v>
      </c>
      <c r="EE15" s="322">
        <v>29.927007299270077</v>
      </c>
      <c r="EF15" s="322">
        <v>75.600206976533457</v>
      </c>
      <c r="EG15" s="322">
        <v>97.069508619373195</v>
      </c>
      <c r="EH15" s="322">
        <v>58.083320159941145</v>
      </c>
      <c r="EI15" s="322">
        <v>55.555555555555536</v>
      </c>
      <c r="EJ15" s="322">
        <v>91.453162426531577</v>
      </c>
      <c r="EK15" s="322">
        <v>68.177957513841889</v>
      </c>
      <c r="EL15" s="322">
        <v>102.55836330368764</v>
      </c>
      <c r="EM15" s="322">
        <v>99.358501183687949</v>
      </c>
      <c r="EN15" s="322">
        <v>106.86038564659195</v>
      </c>
      <c r="EO15" s="322">
        <v>169.09853563877473</v>
      </c>
      <c r="EP15" s="322">
        <v>112.13154320219451</v>
      </c>
      <c r="EQ15" s="322">
        <v>99.981578909066911</v>
      </c>
    </row>
    <row r="16" spans="1:147" hidden="1" outlineLevel="1" x14ac:dyDescent="0.2">
      <c r="A16" s="322" t="s">
        <v>238</v>
      </c>
      <c r="B16" s="322">
        <v>78.060020713774918</v>
      </c>
      <c r="C16" s="322">
        <v>86.94730226494201</v>
      </c>
      <c r="D16" s="322">
        <v>95.456206649081551</v>
      </c>
      <c r="E16" s="322">
        <v>83.311942684589653</v>
      </c>
      <c r="F16" s="322">
        <v>89.065139504564115</v>
      </c>
      <c r="G16" s="322">
        <v>91.887028646649298</v>
      </c>
      <c r="H16" s="322">
        <v>93.82717271575487</v>
      </c>
      <c r="I16" s="322">
        <v>98.181141098837884</v>
      </c>
      <c r="J16" s="322">
        <v>78.166777733493674</v>
      </c>
      <c r="K16" s="322">
        <v>95.051730296672247</v>
      </c>
      <c r="L16" s="322">
        <v>91.051578683195814</v>
      </c>
      <c r="M16" s="322">
        <v>86.224504818984343</v>
      </c>
      <c r="N16" s="322">
        <v>93.163656444609728</v>
      </c>
      <c r="O16" s="322">
        <v>100.90227586398174</v>
      </c>
      <c r="P16" s="322">
        <v>93.600720829827694</v>
      </c>
      <c r="Q16" s="322">
        <v>116.70395669810567</v>
      </c>
      <c r="R16" s="322">
        <v>101.78567243532532</v>
      </c>
      <c r="S16" s="322">
        <v>99.845383739861546</v>
      </c>
      <c r="T16" s="322">
        <v>104.63426666666663</v>
      </c>
      <c r="U16" s="322">
        <v>31.240467049387913</v>
      </c>
      <c r="V16" s="322">
        <v>37.370874729204807</v>
      </c>
      <c r="W16" s="322">
        <v>27.248677248677257</v>
      </c>
      <c r="X16" s="322">
        <v>0</v>
      </c>
      <c r="Y16" s="322">
        <v>64.573296279834508</v>
      </c>
      <c r="Z16" s="322">
        <v>81.970765922919909</v>
      </c>
      <c r="AA16" s="322">
        <v>84.575147139942132</v>
      </c>
      <c r="AB16" s="322">
        <v>108.74697556075169</v>
      </c>
      <c r="AC16" s="322">
        <v>99.321589630754687</v>
      </c>
      <c r="AD16" s="322">
        <v>53.555724902689597</v>
      </c>
      <c r="AE16" s="322">
        <v>96.00670952447129</v>
      </c>
      <c r="AF16" s="322">
        <v>91.1111104236399</v>
      </c>
      <c r="AG16" s="322">
        <v>93.693535640397201</v>
      </c>
      <c r="AH16" s="322">
        <v>92.458697586975816</v>
      </c>
      <c r="AI16" s="322">
        <v>109.39904094090082</v>
      </c>
      <c r="AJ16" s="322">
        <v>91.844791160323865</v>
      </c>
      <c r="AL16" s="322" t="s">
        <v>238</v>
      </c>
      <c r="AM16" s="322">
        <v>80.701173059442823</v>
      </c>
      <c r="AN16" s="322">
        <v>84.647556996941631</v>
      </c>
      <c r="AO16" s="322">
        <v>79.915770730619499</v>
      </c>
      <c r="AP16" s="322">
        <v>79.583385480282132</v>
      </c>
      <c r="AQ16" s="322">
        <v>83.769533094620755</v>
      </c>
      <c r="AR16" s="322">
        <v>82.74522602338611</v>
      </c>
      <c r="AS16" s="322">
        <v>98.177188643840125</v>
      </c>
      <c r="AT16" s="322">
        <v>93.682877518828747</v>
      </c>
      <c r="AU16" s="322">
        <v>92.165523001573803</v>
      </c>
      <c r="AV16" s="322">
        <v>152.49184420594892</v>
      </c>
      <c r="AW16" s="322">
        <v>64.222359663561718</v>
      </c>
      <c r="AX16" s="322">
        <v>63.331861833392473</v>
      </c>
      <c r="AY16" s="322">
        <v>65.403508771929836</v>
      </c>
      <c r="AZ16" s="322">
        <v>89.770856298797156</v>
      </c>
      <c r="BA16" s="322">
        <v>87.551420394397852</v>
      </c>
      <c r="BB16" s="322">
        <v>97.952254847474848</v>
      </c>
      <c r="BC16" s="322">
        <v>97.905874013688361</v>
      </c>
      <c r="BD16" s="322">
        <v>97.905874013688361</v>
      </c>
      <c r="BE16" s="322">
        <v>0</v>
      </c>
      <c r="BF16" s="322">
        <v>36.527456705424775</v>
      </c>
      <c r="BG16" s="322">
        <v>40.722021660649837</v>
      </c>
      <c r="BH16" s="322">
        <v>34.999999999999993</v>
      </c>
      <c r="BI16" s="322">
        <v>0</v>
      </c>
      <c r="BJ16" s="322">
        <v>76.311234190118654</v>
      </c>
      <c r="BK16" s="322">
        <v>78.528799669361376</v>
      </c>
      <c r="BL16" s="322">
        <v>107.31437719124364</v>
      </c>
      <c r="BM16" s="322">
        <v>163.63636363636365</v>
      </c>
      <c r="BN16" s="322">
        <v>124.75315789167408</v>
      </c>
      <c r="BO16" s="322">
        <v>62.855432861575387</v>
      </c>
      <c r="BP16" s="322">
        <v>98.510684495225831</v>
      </c>
      <c r="BQ16" s="322">
        <v>99.188278767659654</v>
      </c>
      <c r="BR16" s="322">
        <v>117.17866903104104</v>
      </c>
      <c r="BS16" s="322">
        <v>73.098608303770334</v>
      </c>
      <c r="BT16" s="322">
        <v>99.698654623388308</v>
      </c>
      <c r="BU16" s="322">
        <v>94.517895948621401</v>
      </c>
      <c r="BW16" s="322" t="s">
        <v>238</v>
      </c>
      <c r="BX16" s="322">
        <v>81.073687063989397</v>
      </c>
      <c r="BY16" s="322">
        <v>80.439083870457395</v>
      </c>
      <c r="BZ16" s="322">
        <v>81.630312486504735</v>
      </c>
      <c r="CA16" s="322">
        <v>82.556544891859417</v>
      </c>
      <c r="CB16" s="322">
        <v>69.522314199862095</v>
      </c>
      <c r="CC16" s="322">
        <v>85.42977886326274</v>
      </c>
      <c r="CD16" s="322">
        <v>81.043682774619214</v>
      </c>
      <c r="CE16" s="322">
        <v>89.438451417511047</v>
      </c>
      <c r="CF16" s="322">
        <v>83.539476933184503</v>
      </c>
      <c r="CG16" s="322">
        <v>93.775009003448602</v>
      </c>
      <c r="CH16" s="322">
        <v>91.837584830395741</v>
      </c>
      <c r="CI16" s="322">
        <v>87.599825729870759</v>
      </c>
      <c r="CJ16" s="322">
        <v>97.532872248506578</v>
      </c>
      <c r="CK16" s="322">
        <v>100.03096841484395</v>
      </c>
      <c r="CL16" s="322">
        <v>93.430538271866467</v>
      </c>
      <c r="CM16" s="322">
        <v>114.66191334462707</v>
      </c>
      <c r="CN16" s="322">
        <v>92.342015361311368</v>
      </c>
      <c r="CO16" s="322">
        <v>88.147421878583785</v>
      </c>
      <c r="CP16" s="322">
        <v>100</v>
      </c>
      <c r="CQ16" s="322">
        <v>48.556332905251843</v>
      </c>
      <c r="CR16" s="322">
        <v>56.298905300258355</v>
      </c>
      <c r="CS16" s="322">
        <v>40.909090909090907</v>
      </c>
      <c r="CT16" s="322">
        <v>83.333333333333343</v>
      </c>
      <c r="CU16" s="322">
        <v>71.337786365194248</v>
      </c>
      <c r="CV16" s="322">
        <v>81.718388563054759</v>
      </c>
      <c r="CW16" s="322">
        <v>44.916755158249131</v>
      </c>
      <c r="CX16" s="322">
        <v>118.85714285714285</v>
      </c>
      <c r="CY16" s="322">
        <v>102.83595961327666</v>
      </c>
      <c r="CZ16" s="322">
        <v>72.854941231629155</v>
      </c>
      <c r="DA16" s="322">
        <v>111.47882103279952</v>
      </c>
      <c r="DB16" s="322">
        <v>116.96745940541801</v>
      </c>
      <c r="DC16" s="322">
        <v>92.696820196951194</v>
      </c>
      <c r="DD16" s="322">
        <v>111.73929870036422</v>
      </c>
      <c r="DE16" s="322">
        <v>103.49296884580184</v>
      </c>
      <c r="DF16" s="322">
        <v>95.905454038402667</v>
      </c>
      <c r="DH16" s="322" t="s">
        <v>238</v>
      </c>
      <c r="DI16" s="322">
        <v>86.644468417666118</v>
      </c>
      <c r="DJ16" s="322">
        <v>84.914001325455743</v>
      </c>
      <c r="DK16" s="322">
        <v>80.004618047182788</v>
      </c>
      <c r="DL16" s="322">
        <v>84.525531767922885</v>
      </c>
      <c r="DM16" s="322">
        <v>89.017932283513744</v>
      </c>
      <c r="DN16" s="322">
        <v>82.352121292229626</v>
      </c>
      <c r="DO16" s="322">
        <v>76.558392816502277</v>
      </c>
      <c r="DP16" s="322">
        <v>86.198416770048979</v>
      </c>
      <c r="DQ16" s="322">
        <v>80.559292711752718</v>
      </c>
      <c r="DR16" s="322">
        <v>126.90007773721059</v>
      </c>
      <c r="DS16" s="322">
        <v>90.281855714685648</v>
      </c>
      <c r="DT16" s="322">
        <v>81.373483669019677</v>
      </c>
      <c r="DU16" s="322">
        <v>100.86841703429151</v>
      </c>
      <c r="DV16" s="322">
        <v>108.18544308019148</v>
      </c>
      <c r="DW16" s="322">
        <v>97.167700059379797</v>
      </c>
      <c r="DX16" s="322">
        <v>141.56933861072469</v>
      </c>
      <c r="DY16" s="322">
        <v>86.010737259272531</v>
      </c>
      <c r="DZ16" s="322">
        <v>85.780507249648025</v>
      </c>
      <c r="EA16" s="322">
        <v>97.454545454545411</v>
      </c>
      <c r="EB16" s="322">
        <v>67.571824368115301</v>
      </c>
      <c r="EC16" s="322">
        <v>46.819143847431903</v>
      </c>
      <c r="ED16" s="322">
        <v>100</v>
      </c>
      <c r="EE16" s="322">
        <v>30.2919708029197</v>
      </c>
      <c r="EF16" s="322">
        <v>76.961297768559035</v>
      </c>
      <c r="EG16" s="322">
        <v>96.398674654515673</v>
      </c>
      <c r="EH16" s="322">
        <v>58.003936169234308</v>
      </c>
      <c r="EI16" s="322">
        <v>55.555555555555536</v>
      </c>
      <c r="EJ16" s="322">
        <v>91.503913349074551</v>
      </c>
      <c r="EK16" s="322">
        <v>71.235294667397483</v>
      </c>
      <c r="EL16" s="322">
        <v>103.01442132999887</v>
      </c>
      <c r="EM16" s="322">
        <v>99.789050273694713</v>
      </c>
      <c r="EN16" s="322">
        <v>107.65150349406949</v>
      </c>
      <c r="EO16" s="322">
        <v>171.52347683079429</v>
      </c>
      <c r="EP16" s="322">
        <v>112.8370108471031</v>
      </c>
      <c r="EQ16" s="322">
        <v>99.859093503976865</v>
      </c>
    </row>
    <row r="17" spans="1:147" hidden="1" outlineLevel="1" x14ac:dyDescent="0.2">
      <c r="A17" s="322" t="s">
        <v>239</v>
      </c>
      <c r="B17" s="322">
        <v>77.875177444535211</v>
      </c>
      <c r="C17" s="322">
        <v>87.08616084605606</v>
      </c>
      <c r="D17" s="322">
        <v>93.70458094221857</v>
      </c>
      <c r="E17" s="322">
        <v>84.679576884764273</v>
      </c>
      <c r="F17" s="322">
        <v>88.934334722211602</v>
      </c>
      <c r="G17" s="322">
        <v>92.003297832977012</v>
      </c>
      <c r="H17" s="322">
        <v>93.563659435913294</v>
      </c>
      <c r="I17" s="322">
        <v>99.666233989408568</v>
      </c>
      <c r="J17" s="322">
        <v>79.032537821656803</v>
      </c>
      <c r="K17" s="322">
        <v>94.999473475351635</v>
      </c>
      <c r="L17" s="322">
        <v>92.30924469846785</v>
      </c>
      <c r="M17" s="322">
        <v>86.190711166302449</v>
      </c>
      <c r="N17" s="322">
        <v>94.986398388110601</v>
      </c>
      <c r="O17" s="322">
        <v>100.48709432556618</v>
      </c>
      <c r="P17" s="322">
        <v>92.993694456439911</v>
      </c>
      <c r="Q17" s="322">
        <v>116.70395669810567</v>
      </c>
      <c r="R17" s="322">
        <v>101.82521878936036</v>
      </c>
      <c r="S17" s="322">
        <v>99.911421215601592</v>
      </c>
      <c r="T17" s="322">
        <v>104.63492063492058</v>
      </c>
      <c r="U17" s="322">
        <v>28.986404009023477</v>
      </c>
      <c r="V17" s="322">
        <v>35.839851928397842</v>
      </c>
      <c r="W17" s="322">
        <v>24.523809523809526</v>
      </c>
      <c r="X17" s="322">
        <v>0</v>
      </c>
      <c r="Y17" s="322">
        <v>64.66367725269086</v>
      </c>
      <c r="Z17" s="322">
        <v>80.702598566176874</v>
      </c>
      <c r="AA17" s="322">
        <v>84.393592373153396</v>
      </c>
      <c r="AB17" s="322">
        <v>108.74697556075169</v>
      </c>
      <c r="AC17" s="322">
        <v>99.312142625031228</v>
      </c>
      <c r="AD17" s="322">
        <v>53.843752721004769</v>
      </c>
      <c r="AE17" s="322">
        <v>95.380232910216833</v>
      </c>
      <c r="AF17" s="322">
        <v>90.263775034667844</v>
      </c>
      <c r="AG17" s="322">
        <v>93.844960585801218</v>
      </c>
      <c r="AH17" s="322">
        <v>91.973503573212071</v>
      </c>
      <c r="AI17" s="322">
        <v>109.07633772201379</v>
      </c>
      <c r="AJ17" s="322">
        <v>91.90030803904807</v>
      </c>
      <c r="AL17" s="322" t="s">
        <v>239</v>
      </c>
      <c r="AM17" s="322">
        <v>81.048761189924505</v>
      </c>
      <c r="AN17" s="322">
        <v>85.534033641148909</v>
      </c>
      <c r="AO17" s="322">
        <v>79.980084795169958</v>
      </c>
      <c r="AP17" s="322">
        <v>81.547636137582472</v>
      </c>
      <c r="AQ17" s="322">
        <v>84.82774573782963</v>
      </c>
      <c r="AR17" s="322">
        <v>82.991250113786762</v>
      </c>
      <c r="AS17" s="322">
        <v>98.177188643840125</v>
      </c>
      <c r="AT17" s="322">
        <v>94.666637044278076</v>
      </c>
      <c r="AU17" s="322">
        <v>92.431132010195327</v>
      </c>
      <c r="AV17" s="322">
        <v>152.49184420594892</v>
      </c>
      <c r="AW17" s="322">
        <v>64.222359663561718</v>
      </c>
      <c r="AX17" s="322">
        <v>63.331861833392473</v>
      </c>
      <c r="AY17" s="322">
        <v>65.403508771929836</v>
      </c>
      <c r="AZ17" s="322">
        <v>89.80771233458519</v>
      </c>
      <c r="BA17" s="322">
        <v>87.598274672984488</v>
      </c>
      <c r="BB17" s="322">
        <v>97.952254847474848</v>
      </c>
      <c r="BC17" s="322">
        <v>99.759353158520952</v>
      </c>
      <c r="BD17" s="322">
        <v>99.759353158520952</v>
      </c>
      <c r="BE17" s="322">
        <v>0</v>
      </c>
      <c r="BF17" s="322">
        <v>36.527456705424775</v>
      </c>
      <c r="BG17" s="322">
        <v>40.722021660649837</v>
      </c>
      <c r="BH17" s="322">
        <v>34.999999999999993</v>
      </c>
      <c r="BI17" s="322">
        <v>0</v>
      </c>
      <c r="BJ17" s="322">
        <v>76.264201076160774</v>
      </c>
      <c r="BK17" s="322">
        <v>78.528799669361376</v>
      </c>
      <c r="BL17" s="322">
        <v>106.30626523007192</v>
      </c>
      <c r="BM17" s="322">
        <v>163.63636363636365</v>
      </c>
      <c r="BN17" s="322">
        <v>124.75315789167408</v>
      </c>
      <c r="BO17" s="322">
        <v>62.855432861575387</v>
      </c>
      <c r="BP17" s="322">
        <v>98.461602104283912</v>
      </c>
      <c r="BQ17" s="322">
        <v>99.188278767659654</v>
      </c>
      <c r="BR17" s="322">
        <v>117.17866903104104</v>
      </c>
      <c r="BS17" s="322">
        <v>73.098608303770334</v>
      </c>
      <c r="BT17" s="322">
        <v>99.440907697237265</v>
      </c>
      <c r="BU17" s="322">
        <v>94.566480738135112</v>
      </c>
      <c r="BW17" s="322" t="s">
        <v>239</v>
      </c>
      <c r="BX17" s="322">
        <v>82.648029891994739</v>
      </c>
      <c r="BY17" s="322">
        <v>80.68837755244391</v>
      </c>
      <c r="BZ17" s="322">
        <v>81.729085546209575</v>
      </c>
      <c r="CA17" s="322">
        <v>82.987311096667995</v>
      </c>
      <c r="CB17" s="322">
        <v>69.522314199862095</v>
      </c>
      <c r="CC17" s="322">
        <v>85.548825195552453</v>
      </c>
      <c r="CD17" s="322">
        <v>81.043682774619214</v>
      </c>
      <c r="CE17" s="322">
        <v>89.438451417511047</v>
      </c>
      <c r="CF17" s="322">
        <v>84.685121937518815</v>
      </c>
      <c r="CG17" s="322">
        <v>93.775009003448602</v>
      </c>
      <c r="CH17" s="322">
        <v>91.837584830395741</v>
      </c>
      <c r="CI17" s="322">
        <v>87.599825729870759</v>
      </c>
      <c r="CJ17" s="322">
        <v>97.532872248506578</v>
      </c>
      <c r="CK17" s="322">
        <v>99.764752480179212</v>
      </c>
      <c r="CL17" s="322">
        <v>93.044224852853645</v>
      </c>
      <c r="CM17" s="322">
        <v>114.66191334462707</v>
      </c>
      <c r="CN17" s="322">
        <v>92.342015361311368</v>
      </c>
      <c r="CO17" s="322">
        <v>88.147421878583785</v>
      </c>
      <c r="CP17" s="322">
        <v>100</v>
      </c>
      <c r="CQ17" s="322">
        <v>48.556332905251843</v>
      </c>
      <c r="CR17" s="322">
        <v>56.298905300258355</v>
      </c>
      <c r="CS17" s="322">
        <v>40.909090909090907</v>
      </c>
      <c r="CT17" s="322">
        <v>83.333333333333343</v>
      </c>
      <c r="CU17" s="322">
        <v>71.312662122811489</v>
      </c>
      <c r="CV17" s="322">
        <v>81.44996509813403</v>
      </c>
      <c r="CW17" s="322">
        <v>44.916755158249131</v>
      </c>
      <c r="CX17" s="322">
        <v>118.85714285714285</v>
      </c>
      <c r="CY17" s="322">
        <v>102.83595961327666</v>
      </c>
      <c r="CZ17" s="322">
        <v>72.854941231629155</v>
      </c>
      <c r="DA17" s="322">
        <v>122.30103129339659</v>
      </c>
      <c r="DB17" s="322">
        <v>133.84974809513292</v>
      </c>
      <c r="DC17" s="322">
        <v>92.696820196951194</v>
      </c>
      <c r="DD17" s="322">
        <v>111.73929870036422</v>
      </c>
      <c r="DE17" s="322">
        <v>103.47210268863422</v>
      </c>
      <c r="DF17" s="322">
        <v>95.905454038402667</v>
      </c>
      <c r="DH17" s="322" t="s">
        <v>239</v>
      </c>
      <c r="DI17" s="322">
        <v>86.278554171662236</v>
      </c>
      <c r="DJ17" s="322">
        <v>84.786114177420103</v>
      </c>
      <c r="DK17" s="322">
        <v>80.416752731628208</v>
      </c>
      <c r="DL17" s="322">
        <v>84.442189947767389</v>
      </c>
      <c r="DM17" s="322">
        <v>88.499784675170304</v>
      </c>
      <c r="DN17" s="322">
        <v>82.260843497189043</v>
      </c>
      <c r="DO17" s="322">
        <v>75.19055004716445</v>
      </c>
      <c r="DP17" s="322">
        <v>86.198416770048979</v>
      </c>
      <c r="DQ17" s="322">
        <v>80.464964512627247</v>
      </c>
      <c r="DR17" s="322">
        <v>126.68589495213213</v>
      </c>
      <c r="DS17" s="322">
        <v>89.283809639761287</v>
      </c>
      <c r="DT17" s="322">
        <v>79.535602496963534</v>
      </c>
      <c r="DU17" s="322">
        <v>100.86841703429151</v>
      </c>
      <c r="DV17" s="322">
        <v>106.1370048916455</v>
      </c>
      <c r="DW17" s="322">
        <v>94.443212380600599</v>
      </c>
      <c r="DX17" s="322">
        <v>141.56933861072469</v>
      </c>
      <c r="DY17" s="322">
        <v>85.869952420593535</v>
      </c>
      <c r="DZ17" s="322">
        <v>85.636890058817471</v>
      </c>
      <c r="EA17" s="322">
        <v>97.454545454545411</v>
      </c>
      <c r="EB17" s="322">
        <v>67.314832781093983</v>
      </c>
      <c r="EC17" s="322">
        <v>45.906416524970261</v>
      </c>
      <c r="ED17" s="322">
        <v>100</v>
      </c>
      <c r="EE17" s="322">
        <v>30.2919708029197</v>
      </c>
      <c r="EF17" s="322">
        <v>76.697328372462067</v>
      </c>
      <c r="EG17" s="322">
        <v>96.398674654515673</v>
      </c>
      <c r="EH17" s="322">
        <v>58.003936169234308</v>
      </c>
      <c r="EI17" s="322">
        <v>55.555555555555536</v>
      </c>
      <c r="EJ17" s="322">
        <v>91.453162426531577</v>
      </c>
      <c r="EK17" s="322">
        <v>70.713497863349346</v>
      </c>
      <c r="EL17" s="322">
        <v>102.60824711993035</v>
      </c>
      <c r="EM17" s="322">
        <v>99.937577842105284</v>
      </c>
      <c r="EN17" s="322">
        <v>108.63595222814524</v>
      </c>
      <c r="EO17" s="322">
        <v>167.7670101808425</v>
      </c>
      <c r="EP17" s="322">
        <v>109.92373401682309</v>
      </c>
      <c r="EQ17" s="322">
        <v>100.61462774675981</v>
      </c>
    </row>
    <row r="18" spans="1:147" hidden="1" outlineLevel="1" x14ac:dyDescent="0.2">
      <c r="A18" s="322" t="s">
        <v>240</v>
      </c>
      <c r="B18" s="322">
        <v>78.716965413025306</v>
      </c>
      <c r="C18" s="322">
        <v>88.463471157788135</v>
      </c>
      <c r="D18" s="322">
        <v>95.690763169796568</v>
      </c>
      <c r="E18" s="322">
        <v>81.962006874348845</v>
      </c>
      <c r="F18" s="322">
        <v>89.086043817866269</v>
      </c>
      <c r="G18" s="322">
        <v>92.248356806120668</v>
      </c>
      <c r="H18" s="322">
        <v>94.10774496261682</v>
      </c>
      <c r="I18" s="322">
        <v>96.696048208267257</v>
      </c>
      <c r="J18" s="322">
        <v>84.434906268647538</v>
      </c>
      <c r="K18" s="322">
        <v>95.051730296672247</v>
      </c>
      <c r="L18" s="322">
        <v>89.773341040106104</v>
      </c>
      <c r="M18" s="322">
        <v>86.190711166302449</v>
      </c>
      <c r="N18" s="322">
        <v>91.34091450110887</v>
      </c>
      <c r="O18" s="322">
        <v>100.92168479111159</v>
      </c>
      <c r="P18" s="322">
        <v>94.145241332450553</v>
      </c>
      <c r="Q18" s="322">
        <v>115.58694393431749</v>
      </c>
      <c r="R18" s="322">
        <v>101.84687257055172</v>
      </c>
      <c r="S18" s="322">
        <v>99.947824232186818</v>
      </c>
      <c r="T18" s="322">
        <v>104.63492063492058</v>
      </c>
      <c r="U18" s="322">
        <v>31.322799888303518</v>
      </c>
      <c r="V18" s="322">
        <v>37.579650565678499</v>
      </c>
      <c r="W18" s="322">
        <v>27.248677248677257</v>
      </c>
      <c r="X18" s="322">
        <v>0</v>
      </c>
      <c r="Y18" s="322">
        <v>64.468023791156071</v>
      </c>
      <c r="Z18" s="322">
        <v>82.712321045541429</v>
      </c>
      <c r="AA18" s="322">
        <v>84.233986847343402</v>
      </c>
      <c r="AB18" s="322">
        <v>108.74697556075169</v>
      </c>
      <c r="AC18" s="322">
        <v>99.321589630754701</v>
      </c>
      <c r="AD18" s="322">
        <v>53.337489645457183</v>
      </c>
      <c r="AE18" s="322">
        <v>96.199708059394652</v>
      </c>
      <c r="AF18" s="322">
        <v>91.977816312972308</v>
      </c>
      <c r="AG18" s="322">
        <v>94.20608087109845</v>
      </c>
      <c r="AH18" s="322">
        <v>91.71799307996973</v>
      </c>
      <c r="AI18" s="322">
        <v>108.06640151867708</v>
      </c>
      <c r="AJ18" s="322">
        <v>91.652329130134177</v>
      </c>
      <c r="AL18" s="322" t="s">
        <v>240</v>
      </c>
      <c r="AM18" s="322">
        <v>81.190351329061187</v>
      </c>
      <c r="AN18" s="322">
        <v>85.893837790595427</v>
      </c>
      <c r="AO18" s="322">
        <v>80.444495499160993</v>
      </c>
      <c r="AP18" s="322">
        <v>81.572944314675127</v>
      </c>
      <c r="AQ18" s="322">
        <v>85.240930717824426</v>
      </c>
      <c r="AR18" s="322">
        <v>86.008404708241855</v>
      </c>
      <c r="AS18" s="322">
        <v>98.177188643840125</v>
      </c>
      <c r="AT18" s="322">
        <v>94.93916301941006</v>
      </c>
      <c r="AU18" s="322">
        <v>92.431132010195327</v>
      </c>
      <c r="AV18" s="322">
        <v>152.49184420594892</v>
      </c>
      <c r="AW18" s="322">
        <v>64.222359663561718</v>
      </c>
      <c r="AX18" s="322">
        <v>63.331861833392473</v>
      </c>
      <c r="AY18" s="322">
        <v>65.403508771929836</v>
      </c>
      <c r="AZ18" s="322">
        <v>89.80771233458519</v>
      </c>
      <c r="BA18" s="322">
        <v>87.598274672984488</v>
      </c>
      <c r="BB18" s="322">
        <v>97.952254847474848</v>
      </c>
      <c r="BC18" s="322">
        <v>99.75056389841869</v>
      </c>
      <c r="BD18" s="322">
        <v>99.75056389841869</v>
      </c>
      <c r="BE18" s="322">
        <v>0</v>
      </c>
      <c r="BF18" s="322">
        <v>36.527456705424775</v>
      </c>
      <c r="BG18" s="322">
        <v>40.722021660649837</v>
      </c>
      <c r="BH18" s="322">
        <v>34.999999999999993</v>
      </c>
      <c r="BI18" s="322">
        <v>0</v>
      </c>
      <c r="BJ18" s="322">
        <v>76.264201076160774</v>
      </c>
      <c r="BK18" s="322">
        <v>78.528799669361376</v>
      </c>
      <c r="BL18" s="322">
        <v>106.30626523007192</v>
      </c>
      <c r="BM18" s="322">
        <v>163.63636363636365</v>
      </c>
      <c r="BN18" s="322">
        <v>124.75315789167408</v>
      </c>
      <c r="BO18" s="322">
        <v>62.855432861575387</v>
      </c>
      <c r="BP18" s="322">
        <v>98.471974686802525</v>
      </c>
      <c r="BQ18" s="322">
        <v>99.188278767659654</v>
      </c>
      <c r="BR18" s="322">
        <v>117.17866903104104</v>
      </c>
      <c r="BS18" s="322">
        <v>73.098608303770334</v>
      </c>
      <c r="BT18" s="322">
        <v>99.490562364886117</v>
      </c>
      <c r="BU18" s="322">
        <v>94.566480738135112</v>
      </c>
      <c r="BW18" s="322" t="s">
        <v>240</v>
      </c>
      <c r="BX18" s="322">
        <v>82.349161007292594</v>
      </c>
      <c r="BY18" s="322">
        <v>80.135704570798779</v>
      </c>
      <c r="BZ18" s="322">
        <v>80.408818311597116</v>
      </c>
      <c r="CA18" s="322">
        <v>82.223721914797423</v>
      </c>
      <c r="CB18" s="322">
        <v>69.23558582133424</v>
      </c>
      <c r="CC18" s="322">
        <v>85.749892432660857</v>
      </c>
      <c r="CD18" s="322">
        <v>81.11063335337397</v>
      </c>
      <c r="CE18" s="322">
        <v>90.690992799132871</v>
      </c>
      <c r="CF18" s="322">
        <v>85.257372899764661</v>
      </c>
      <c r="CG18" s="322">
        <v>93.775009003448602</v>
      </c>
      <c r="CH18" s="322">
        <v>91.067273272369462</v>
      </c>
      <c r="CI18" s="322">
        <v>87.599825729870759</v>
      </c>
      <c r="CJ18" s="322">
        <v>95.727309365337959</v>
      </c>
      <c r="CK18" s="322">
        <v>101.22859538065833</v>
      </c>
      <c r="CL18" s="322">
        <v>95.26885515872921</v>
      </c>
      <c r="CM18" s="322">
        <v>114.43934514908534</v>
      </c>
      <c r="CN18" s="322">
        <v>92.342015361311368</v>
      </c>
      <c r="CO18" s="322">
        <v>88.147421878583785</v>
      </c>
      <c r="CP18" s="322">
        <v>100</v>
      </c>
      <c r="CQ18" s="322">
        <v>48.498473341787395</v>
      </c>
      <c r="CR18" s="322">
        <v>55.987287743245858</v>
      </c>
      <c r="CS18" s="322">
        <v>40.909090909090907</v>
      </c>
      <c r="CT18" s="322">
        <v>83.333333333333343</v>
      </c>
      <c r="CU18" s="322">
        <v>71.190962351803279</v>
      </c>
      <c r="CV18" s="322">
        <v>81.88352121529239</v>
      </c>
      <c r="CW18" s="322">
        <v>44.916755158249131</v>
      </c>
      <c r="CX18" s="322">
        <v>118.85714285714285</v>
      </c>
      <c r="CY18" s="322">
        <v>102.83595961327666</v>
      </c>
      <c r="CZ18" s="322">
        <v>72.532119468260774</v>
      </c>
      <c r="DA18" s="322">
        <v>122.31872038161485</v>
      </c>
      <c r="DB18" s="322">
        <v>133.83562364920198</v>
      </c>
      <c r="DC18" s="322">
        <v>93.251718486468945</v>
      </c>
      <c r="DD18" s="322">
        <v>111.47579531368331</v>
      </c>
      <c r="DE18" s="322">
        <v>103.56962512337792</v>
      </c>
      <c r="DF18" s="322">
        <v>95.823228064742679</v>
      </c>
      <c r="DH18" s="322" t="s">
        <v>240</v>
      </c>
      <c r="DI18" s="322">
        <v>86.296006537848712</v>
      </c>
      <c r="DJ18" s="322">
        <v>84.695671529975456</v>
      </c>
      <c r="DK18" s="322">
        <v>79.312278552506797</v>
      </c>
      <c r="DL18" s="322">
        <v>80.868944556075107</v>
      </c>
      <c r="DM18" s="322">
        <v>89.017932283513744</v>
      </c>
      <c r="DN18" s="322">
        <v>81.636784652010249</v>
      </c>
      <c r="DO18" s="322">
        <v>77.621124276177554</v>
      </c>
      <c r="DP18" s="322">
        <v>86.198416770048979</v>
      </c>
      <c r="DQ18" s="322">
        <v>85.671345445629598</v>
      </c>
      <c r="DR18" s="322">
        <v>126.90007773721059</v>
      </c>
      <c r="DS18" s="322">
        <v>89.283809639761287</v>
      </c>
      <c r="DT18" s="322">
        <v>79.535602496963534</v>
      </c>
      <c r="DU18" s="322">
        <v>100.86841703429151</v>
      </c>
      <c r="DV18" s="322">
        <v>105.00020276221086</v>
      </c>
      <c r="DW18" s="322">
        <v>95.247955895821022</v>
      </c>
      <c r="DX18" s="322">
        <v>134.5496295332434</v>
      </c>
      <c r="DY18" s="322">
        <v>85.968597109721657</v>
      </c>
      <c r="DZ18" s="322">
        <v>85.737519311767343</v>
      </c>
      <c r="EA18" s="322">
        <v>97.454545454545411</v>
      </c>
      <c r="EB18" s="322">
        <v>67.314832781093983</v>
      </c>
      <c r="EC18" s="322">
        <v>45.906416524970261</v>
      </c>
      <c r="ED18" s="322">
        <v>100</v>
      </c>
      <c r="EE18" s="322">
        <v>30.2919708029197</v>
      </c>
      <c r="EF18" s="322">
        <v>77.236390294435722</v>
      </c>
      <c r="EG18" s="322">
        <v>95.495481671079375</v>
      </c>
      <c r="EH18" s="322">
        <v>57.741968999901765</v>
      </c>
      <c r="EI18" s="322">
        <v>55.555555555555536</v>
      </c>
      <c r="EJ18" s="322">
        <v>91.503913349074551</v>
      </c>
      <c r="EK18" s="322">
        <v>72.246805798104873</v>
      </c>
      <c r="EL18" s="322">
        <v>102.3110814267323</v>
      </c>
      <c r="EM18" s="322">
        <v>99.782904674180074</v>
      </c>
      <c r="EN18" s="322">
        <v>108.63595222814524</v>
      </c>
      <c r="EO18" s="322">
        <v>166.77894151706874</v>
      </c>
      <c r="EP18" s="322">
        <v>109.18030550428482</v>
      </c>
      <c r="EQ18" s="322">
        <v>100.18283562698322</v>
      </c>
    </row>
    <row r="19" spans="1:147" hidden="1" outlineLevel="1" x14ac:dyDescent="0.2">
      <c r="A19" s="322" t="s">
        <v>241</v>
      </c>
      <c r="B19" s="322">
        <v>78.536881610415463</v>
      </c>
      <c r="C19" s="322">
        <v>87.75392067486743</v>
      </c>
      <c r="D19" s="322">
        <v>90.852365999266809</v>
      </c>
      <c r="E19" s="322">
        <v>83.766669699855882</v>
      </c>
      <c r="F19" s="322">
        <v>88.240296199439044</v>
      </c>
      <c r="G19" s="322">
        <v>92.283567527978249</v>
      </c>
      <c r="H19" s="322">
        <v>94.321771438203427</v>
      </c>
      <c r="I19" s="322">
        <v>93.392133687671873</v>
      </c>
      <c r="J19" s="322">
        <v>85.459106591694891</v>
      </c>
      <c r="K19" s="322">
        <v>94.137194218228288</v>
      </c>
      <c r="L19" s="322">
        <v>91.426920428554553</v>
      </c>
      <c r="M19" s="322">
        <v>83.656187215158397</v>
      </c>
      <c r="N19" s="322">
        <v>94.826991210892913</v>
      </c>
      <c r="O19" s="322">
        <v>102.11735112484091</v>
      </c>
      <c r="P19" s="322">
        <v>95.234675648222748</v>
      </c>
      <c r="Q19" s="322">
        <v>117.0125125880692</v>
      </c>
      <c r="R19" s="322">
        <v>103.26476266444618</v>
      </c>
      <c r="S19" s="322">
        <v>102.33149460125155</v>
      </c>
      <c r="T19" s="322">
        <v>104.63492063492058</v>
      </c>
      <c r="U19" s="322">
        <v>31.322799888303518</v>
      </c>
      <c r="V19" s="322">
        <v>37.579650565678499</v>
      </c>
      <c r="W19" s="322">
        <v>27.248677248677257</v>
      </c>
      <c r="X19" s="322">
        <v>0</v>
      </c>
      <c r="Y19" s="322">
        <v>64.701754861945304</v>
      </c>
      <c r="Z19" s="322">
        <v>80.829849922789322</v>
      </c>
      <c r="AA19" s="322">
        <v>83.484768922675016</v>
      </c>
      <c r="AB19" s="322">
        <v>108.24931627002071</v>
      </c>
      <c r="AC19" s="322">
        <v>99.572289050306708</v>
      </c>
      <c r="AD19" s="322">
        <v>53.913562854241121</v>
      </c>
      <c r="AE19" s="322">
        <v>95.905720972224771</v>
      </c>
      <c r="AF19" s="322">
        <v>92.192467799909707</v>
      </c>
      <c r="AG19" s="322">
        <v>94.144299717772483</v>
      </c>
      <c r="AH19" s="322">
        <v>91.406070646349903</v>
      </c>
      <c r="AI19" s="322">
        <v>106.36521536507695</v>
      </c>
      <c r="AJ19" s="322">
        <v>92.004087046276837</v>
      </c>
      <c r="AL19" s="322" t="s">
        <v>241</v>
      </c>
      <c r="AM19" s="322">
        <v>81.937649585989092</v>
      </c>
      <c r="AN19" s="322">
        <v>86.068296855349018</v>
      </c>
      <c r="AO19" s="322">
        <v>80.24131919108963</v>
      </c>
      <c r="AP19" s="322">
        <v>80.866942917931269</v>
      </c>
      <c r="AQ19" s="322">
        <v>87.233832595915743</v>
      </c>
      <c r="AR19" s="322">
        <v>86.464594957731066</v>
      </c>
      <c r="AS19" s="322">
        <v>98.254752085295436</v>
      </c>
      <c r="AT19" s="322">
        <v>91.579095480364074</v>
      </c>
      <c r="AU19" s="322">
        <v>96.529619999570414</v>
      </c>
      <c r="AV19" s="322">
        <v>143.45717928747717</v>
      </c>
      <c r="AW19" s="322">
        <v>66.224788223961653</v>
      </c>
      <c r="AX19" s="322">
        <v>64.939318719650359</v>
      </c>
      <c r="AY19" s="322">
        <v>67.929824561403521</v>
      </c>
      <c r="AZ19" s="322">
        <v>94.383884004293449</v>
      </c>
      <c r="BA19" s="322">
        <v>90.959856786588148</v>
      </c>
      <c r="BB19" s="322">
        <v>107.00570888062352</v>
      </c>
      <c r="BC19" s="322">
        <v>102.65743777521392</v>
      </c>
      <c r="BD19" s="322">
        <v>102.65743777521392</v>
      </c>
      <c r="BE19" s="322">
        <v>0</v>
      </c>
      <c r="BF19" s="322">
        <v>36.585278410361987</v>
      </c>
      <c r="BG19" s="322">
        <v>40.938628158844779</v>
      </c>
      <c r="BH19" s="322">
        <v>34.999999999999993</v>
      </c>
      <c r="BI19" s="322">
        <v>0</v>
      </c>
      <c r="BJ19" s="322">
        <v>76.469526677418528</v>
      </c>
      <c r="BK19" s="322">
        <v>71.832426392637842</v>
      </c>
      <c r="BL19" s="322">
        <v>106.30626523007192</v>
      </c>
      <c r="BM19" s="322">
        <v>157.09090909090909</v>
      </c>
      <c r="BN19" s="322">
        <v>126.15485661713835</v>
      </c>
      <c r="BO19" s="322">
        <v>62.960993380305716</v>
      </c>
      <c r="BP19" s="322">
        <v>99.810706546361061</v>
      </c>
      <c r="BQ19" s="322">
        <v>100.26713878665848</v>
      </c>
      <c r="BR19" s="322">
        <v>117.66691348533703</v>
      </c>
      <c r="BS19" s="322">
        <v>72.175704331738729</v>
      </c>
      <c r="BT19" s="322">
        <v>99.297770625061617</v>
      </c>
      <c r="BU19" s="322">
        <v>102.3735843903153</v>
      </c>
      <c r="BW19" s="322" t="s">
        <v>241</v>
      </c>
      <c r="BX19" s="322">
        <v>82.712266689511949</v>
      </c>
      <c r="BY19" s="322">
        <v>80.744878569255505</v>
      </c>
      <c r="BZ19" s="322">
        <v>80.408818311597116</v>
      </c>
      <c r="CA19" s="322">
        <v>82.523068344930309</v>
      </c>
      <c r="CB19" s="322">
        <v>72.240708192259518</v>
      </c>
      <c r="CC19" s="322">
        <v>85.852477440775573</v>
      </c>
      <c r="CD19" s="322">
        <v>81.381520003361047</v>
      </c>
      <c r="CE19" s="322">
        <v>88.315679183567426</v>
      </c>
      <c r="CF19" s="322">
        <v>85.504730456305822</v>
      </c>
      <c r="CG19" s="322">
        <v>93.775009003448602</v>
      </c>
      <c r="CH19" s="322">
        <v>90.776222992616667</v>
      </c>
      <c r="CI19" s="322">
        <v>87.91333617117526</v>
      </c>
      <c r="CJ19" s="322">
        <v>94.623766684189562</v>
      </c>
      <c r="CK19" s="322">
        <v>101.29492249481834</v>
      </c>
      <c r="CL19" s="322">
        <v>95.264697533313424</v>
      </c>
      <c r="CM19" s="322">
        <v>114.66191334462705</v>
      </c>
      <c r="CN19" s="322">
        <v>95.061153313834083</v>
      </c>
      <c r="CO19" s="322">
        <v>92.355943640609965</v>
      </c>
      <c r="CP19" s="322">
        <v>100</v>
      </c>
      <c r="CQ19" s="322">
        <v>48.498473341787395</v>
      </c>
      <c r="CR19" s="322">
        <v>55.987287743245858</v>
      </c>
      <c r="CS19" s="322">
        <v>40.909090909090907</v>
      </c>
      <c r="CT19" s="322">
        <v>83.333333333333343</v>
      </c>
      <c r="CU19" s="322">
        <v>71.384962691190111</v>
      </c>
      <c r="CV19" s="322">
        <v>81.633346289220015</v>
      </c>
      <c r="CW19" s="322">
        <v>44.729201729033861</v>
      </c>
      <c r="CX19" s="322">
        <v>118.85714285714285</v>
      </c>
      <c r="CY19" s="322">
        <v>102.83595961327666</v>
      </c>
      <c r="CZ19" s="322">
        <v>73.060788594028779</v>
      </c>
      <c r="DA19" s="322">
        <v>122.39798537714066</v>
      </c>
      <c r="DB19" s="322">
        <v>134.61408059304037</v>
      </c>
      <c r="DC19" s="322">
        <v>93.251718486468945</v>
      </c>
      <c r="DD19" s="322">
        <v>111.40780540631425</v>
      </c>
      <c r="DE19" s="322">
        <v>101.85262086859603</v>
      </c>
      <c r="DF19" s="322">
        <v>95.903379153027757</v>
      </c>
      <c r="DH19" s="322" t="s">
        <v>241</v>
      </c>
      <c r="DI19" s="322">
        <v>86.464111954012566</v>
      </c>
      <c r="DJ19" s="322">
        <v>85.969875252102966</v>
      </c>
      <c r="DK19" s="322">
        <v>82.395837509627043</v>
      </c>
      <c r="DL19" s="322">
        <v>83.981229733101344</v>
      </c>
      <c r="DM19" s="322">
        <v>89.017932283513744</v>
      </c>
      <c r="DN19" s="322">
        <v>81.002684582440466</v>
      </c>
      <c r="DO19" s="322">
        <v>77.621124276177554</v>
      </c>
      <c r="DP19" s="322">
        <v>86.198416770048979</v>
      </c>
      <c r="DQ19" s="322">
        <v>85.99965286652828</v>
      </c>
      <c r="DR19" s="322">
        <v>126.90007773721059</v>
      </c>
      <c r="DS19" s="322">
        <v>88.529690615575049</v>
      </c>
      <c r="DT19" s="322">
        <v>80.311067972454083</v>
      </c>
      <c r="DU19" s="322">
        <v>98.296565205914035</v>
      </c>
      <c r="DV19" s="322">
        <v>105.01677510462711</v>
      </c>
      <c r="DW19" s="322">
        <v>95.269997636193807</v>
      </c>
      <c r="DX19" s="322">
        <v>134.5496295332434</v>
      </c>
      <c r="DY19" s="322">
        <v>86.112026618381464</v>
      </c>
      <c r="DZ19" s="322">
        <v>85.737519442301505</v>
      </c>
      <c r="EA19" s="322">
        <v>104.72727272727269</v>
      </c>
      <c r="EB19" s="322">
        <v>67.314832781093983</v>
      </c>
      <c r="EC19" s="322">
        <v>45.906416524970261</v>
      </c>
      <c r="ED19" s="322">
        <v>100</v>
      </c>
      <c r="EE19" s="322">
        <v>30.2919708029197</v>
      </c>
      <c r="EF19" s="322">
        <v>77.066746143029647</v>
      </c>
      <c r="EG19" s="322">
        <v>95.019373076257537</v>
      </c>
      <c r="EH19" s="322">
        <v>57.741968999901765</v>
      </c>
      <c r="EI19" s="322">
        <v>55.555555555555536</v>
      </c>
      <c r="EJ19" s="322">
        <v>91.503913349074551</v>
      </c>
      <c r="EK19" s="322">
        <v>72.114079072462147</v>
      </c>
      <c r="EL19" s="322">
        <v>101.71112748637813</v>
      </c>
      <c r="EM19" s="322">
        <v>99.135624350461953</v>
      </c>
      <c r="EN19" s="322">
        <v>107.66295057237267</v>
      </c>
      <c r="EO19" s="322">
        <v>166.77894151706874</v>
      </c>
      <c r="EP19" s="322">
        <v>109.18030550428482</v>
      </c>
      <c r="EQ19" s="322">
        <v>98.663348498620437</v>
      </c>
    </row>
    <row r="20" spans="1:147" hidden="1" outlineLevel="1" x14ac:dyDescent="0.2">
      <c r="A20" s="322" t="s">
        <v>242</v>
      </c>
      <c r="B20" s="322">
        <v>79.339933549815413</v>
      </c>
      <c r="C20" s="322">
        <v>85.603130151178121</v>
      </c>
      <c r="D20" s="322">
        <v>84.798553135683065</v>
      </c>
      <c r="E20" s="322">
        <v>80.298243623190359</v>
      </c>
      <c r="F20" s="322">
        <v>86.619090717865447</v>
      </c>
      <c r="G20" s="322">
        <v>93.638076824046664</v>
      </c>
      <c r="H20" s="322">
        <v>93.764077463228929</v>
      </c>
      <c r="I20" s="322">
        <v>95.093686746749555</v>
      </c>
      <c r="J20" s="322">
        <v>85.477890598614835</v>
      </c>
      <c r="K20" s="322">
        <v>94.390619427787826</v>
      </c>
      <c r="L20" s="322">
        <v>96.938206745347927</v>
      </c>
      <c r="M20" s="322">
        <v>91.432106697268324</v>
      </c>
      <c r="N20" s="322">
        <v>99.34739123077506</v>
      </c>
      <c r="O20" s="322">
        <v>101.26638937806678</v>
      </c>
      <c r="P20" s="322">
        <v>94.867713352464776</v>
      </c>
      <c r="Q20" s="322">
        <v>115.11410207003006</v>
      </c>
      <c r="R20" s="322">
        <v>103.20307926185588</v>
      </c>
      <c r="S20" s="322">
        <v>102.22779622600321</v>
      </c>
      <c r="T20" s="322">
        <v>104.63492063492058</v>
      </c>
      <c r="U20" s="322">
        <v>42.867557886511008</v>
      </c>
      <c r="V20" s="322">
        <v>45.930684024625613</v>
      </c>
      <c r="W20" s="322">
        <v>40.873015873015873</v>
      </c>
      <c r="X20" s="322">
        <v>0</v>
      </c>
      <c r="Y20" s="322">
        <v>65.833720868684921</v>
      </c>
      <c r="Z20" s="322">
        <v>80.678865686866601</v>
      </c>
      <c r="AA20" s="322">
        <v>85.770376995883936</v>
      </c>
      <c r="AB20" s="322">
        <v>108.24931627002071</v>
      </c>
      <c r="AC20" s="322">
        <v>100.07162568961309</v>
      </c>
      <c r="AD20" s="322">
        <v>55.307467104378595</v>
      </c>
      <c r="AE20" s="322">
        <v>95.718706728308462</v>
      </c>
      <c r="AF20" s="322">
        <v>92.37092311397231</v>
      </c>
      <c r="AG20" s="322">
        <v>93.779535863963162</v>
      </c>
      <c r="AH20" s="322">
        <v>91.516280885787012</v>
      </c>
      <c r="AI20" s="322">
        <v>105.33933994279967</v>
      </c>
      <c r="AJ20" s="322">
        <v>91.53691133785469</v>
      </c>
      <c r="AL20" s="322" t="s">
        <v>242</v>
      </c>
      <c r="AM20" s="322">
        <v>82.034146564835623</v>
      </c>
      <c r="AN20" s="322">
        <v>86.18300893643864</v>
      </c>
      <c r="AO20" s="322">
        <v>84.733818070360812</v>
      </c>
      <c r="AP20" s="322">
        <v>80.100726781898743</v>
      </c>
      <c r="AQ20" s="322">
        <v>85.969433068101381</v>
      </c>
      <c r="AR20" s="322">
        <v>84.895965522270927</v>
      </c>
      <c r="AS20" s="322">
        <v>97.22993800759356</v>
      </c>
      <c r="AT20" s="322">
        <v>83.253723163967337</v>
      </c>
      <c r="AU20" s="322">
        <v>96.300406084503464</v>
      </c>
      <c r="AV20" s="322">
        <v>143.45717928747717</v>
      </c>
      <c r="AW20" s="322">
        <v>65.436652334702003</v>
      </c>
      <c r="AX20" s="322">
        <v>64.40349975756439</v>
      </c>
      <c r="AY20" s="322">
        <v>66.807017543859644</v>
      </c>
      <c r="AZ20" s="322">
        <v>94.402863131167607</v>
      </c>
      <c r="BA20" s="322">
        <v>90.959856786588148</v>
      </c>
      <c r="BB20" s="322">
        <v>107.09464983913054</v>
      </c>
      <c r="BC20" s="322">
        <v>102.59941314975423</v>
      </c>
      <c r="BD20" s="322">
        <v>102.59941314975423</v>
      </c>
      <c r="BE20" s="322">
        <v>0</v>
      </c>
      <c r="BF20" s="322">
        <v>36.35399159061312</v>
      </c>
      <c r="BG20" s="322">
        <v>40.072202166065004</v>
      </c>
      <c r="BH20" s="322">
        <v>34.999999999999993</v>
      </c>
      <c r="BI20" s="322">
        <v>0</v>
      </c>
      <c r="BJ20" s="322">
        <v>76.54441074053139</v>
      </c>
      <c r="BK20" s="322">
        <v>71.792708069105657</v>
      </c>
      <c r="BL20" s="322">
        <v>106.53824857638611</v>
      </c>
      <c r="BM20" s="322">
        <v>157.09090909090909</v>
      </c>
      <c r="BN20" s="322">
        <v>126.1429029387232</v>
      </c>
      <c r="BO20" s="322">
        <v>63.046073790309201</v>
      </c>
      <c r="BP20" s="322">
        <v>100.30399227321644</v>
      </c>
      <c r="BQ20" s="322">
        <v>100.98905440668536</v>
      </c>
      <c r="BR20" s="322">
        <v>116.07968873269277</v>
      </c>
      <c r="BS20" s="322">
        <v>72.175704331738729</v>
      </c>
      <c r="BT20" s="322">
        <v>100.13409466945856</v>
      </c>
      <c r="BU20" s="322">
        <v>102.18788422377357</v>
      </c>
      <c r="BW20" s="322" t="s">
        <v>242</v>
      </c>
      <c r="BX20" s="322">
        <v>84.162173032171779</v>
      </c>
      <c r="BY20" s="322">
        <v>83.241751254458308</v>
      </c>
      <c r="BZ20" s="322">
        <v>81.557845464217934</v>
      </c>
      <c r="CA20" s="322">
        <v>81.184691186490554</v>
      </c>
      <c r="CB20" s="322">
        <v>86.305556452241291</v>
      </c>
      <c r="CC20" s="322">
        <v>86.814100740000256</v>
      </c>
      <c r="CD20" s="322">
        <v>80.977990263245317</v>
      </c>
      <c r="CE20" s="322">
        <v>84.078447405347617</v>
      </c>
      <c r="CF20" s="322">
        <v>85.590452642530508</v>
      </c>
      <c r="CG20" s="322">
        <v>93.775009003448602</v>
      </c>
      <c r="CH20" s="322">
        <v>89.524209392887798</v>
      </c>
      <c r="CI20" s="322">
        <v>86.451259570486997</v>
      </c>
      <c r="CJ20" s="322">
        <v>93.654064829417237</v>
      </c>
      <c r="CK20" s="322">
        <v>101.20945042008017</v>
      </c>
      <c r="CL20" s="322">
        <v>95.164247741718896</v>
      </c>
      <c r="CM20" s="322">
        <v>114.60964185617676</v>
      </c>
      <c r="CN20" s="322">
        <v>94.961636606717391</v>
      </c>
      <c r="CO20" s="322">
        <v>92.201917535683123</v>
      </c>
      <c r="CP20" s="322">
        <v>100</v>
      </c>
      <c r="CQ20" s="322">
        <v>51.829653454722568</v>
      </c>
      <c r="CR20" s="322">
        <v>55.208243850714609</v>
      </c>
      <c r="CS20" s="322">
        <v>43.18181818181818</v>
      </c>
      <c r="CT20" s="322">
        <v>100</v>
      </c>
      <c r="CU20" s="322">
        <v>72.244061129438265</v>
      </c>
      <c r="CV20" s="322">
        <v>82.783701988210836</v>
      </c>
      <c r="CW20" s="322">
        <v>44.751715041171771</v>
      </c>
      <c r="CX20" s="322">
        <v>118.85714285714285</v>
      </c>
      <c r="CY20" s="322">
        <v>103.16029082980764</v>
      </c>
      <c r="CZ20" s="322">
        <v>74.46913825382299</v>
      </c>
      <c r="DA20" s="322">
        <v>121.76452003106468</v>
      </c>
      <c r="DB20" s="322">
        <v>134.03067109360103</v>
      </c>
      <c r="DC20" s="322">
        <v>93.251718486468945</v>
      </c>
      <c r="DD20" s="322">
        <v>111.81574485052865</v>
      </c>
      <c r="DE20" s="322">
        <v>100.81902575338978</v>
      </c>
      <c r="DF20" s="322">
        <v>95.756516460119755</v>
      </c>
      <c r="DH20" s="322" t="s">
        <v>242</v>
      </c>
      <c r="DI20" s="322">
        <v>86.881119323482466</v>
      </c>
      <c r="DJ20" s="322">
        <v>85.928405194587242</v>
      </c>
      <c r="DK20" s="322">
        <v>82.395837509627043</v>
      </c>
      <c r="DL20" s="322">
        <v>83.284552601376362</v>
      </c>
      <c r="DM20" s="322">
        <v>87.88980549410131</v>
      </c>
      <c r="DN20" s="322">
        <v>84.363521700868901</v>
      </c>
      <c r="DO20" s="322">
        <v>77.111123689848114</v>
      </c>
      <c r="DP20" s="322">
        <v>84.653469230762781</v>
      </c>
      <c r="DQ20" s="322">
        <v>86.504700572020326</v>
      </c>
      <c r="DR20" s="322">
        <v>128.05311883899358</v>
      </c>
      <c r="DS20" s="322">
        <v>90.007810543343609</v>
      </c>
      <c r="DT20" s="322">
        <v>81.086533447944632</v>
      </c>
      <c r="DU20" s="322">
        <v>100.60970800962484</v>
      </c>
      <c r="DV20" s="322">
        <v>100.50319700961875</v>
      </c>
      <c r="DW20" s="322">
        <v>92.86047833627471</v>
      </c>
      <c r="DX20" s="322">
        <v>123.66072766523737</v>
      </c>
      <c r="DY20" s="322">
        <v>86.019364727847034</v>
      </c>
      <c r="DZ20" s="322">
        <v>85.71066400985984</v>
      </c>
      <c r="EA20" s="322">
        <v>101.36363636363632</v>
      </c>
      <c r="EB20" s="322">
        <v>68.868360062457967</v>
      </c>
      <c r="EC20" s="322">
        <v>45.906416524970261</v>
      </c>
      <c r="ED20" s="322">
        <v>100</v>
      </c>
      <c r="EE20" s="322">
        <v>36.496350364963504</v>
      </c>
      <c r="EF20" s="322">
        <v>79.797744179711913</v>
      </c>
      <c r="EG20" s="322">
        <v>94.33677088261301</v>
      </c>
      <c r="EH20" s="322">
        <v>82.715466940661614</v>
      </c>
      <c r="EI20" s="322">
        <v>55.555555555555536</v>
      </c>
      <c r="EJ20" s="322">
        <v>93.827408088779052</v>
      </c>
      <c r="EK20" s="322">
        <v>72.176252101591544</v>
      </c>
      <c r="EL20" s="322">
        <v>99.697142086967645</v>
      </c>
      <c r="EM20" s="322">
        <v>96.309108746695671</v>
      </c>
      <c r="EN20" s="322">
        <v>107.66295057237267</v>
      </c>
      <c r="EO20" s="322">
        <v>166.26039024486508</v>
      </c>
      <c r="EP20" s="322">
        <v>108.93960467362757</v>
      </c>
      <c r="EQ20" s="322">
        <v>98.6793542641486</v>
      </c>
    </row>
    <row r="21" spans="1:147" hidden="1" outlineLevel="1" x14ac:dyDescent="0.2">
      <c r="A21" s="322" t="s">
        <v>243</v>
      </c>
      <c r="B21" s="322">
        <v>79.284106978555926</v>
      </c>
      <c r="C21" s="322">
        <v>86.149510766509636</v>
      </c>
      <c r="D21" s="322">
        <v>88.713244359523856</v>
      </c>
      <c r="E21" s="322">
        <v>81.197863328185733</v>
      </c>
      <c r="F21" s="322">
        <v>86.794646647589573</v>
      </c>
      <c r="G21" s="322">
        <v>93.925231260186763</v>
      </c>
      <c r="H21" s="322">
        <v>94.092715767479589</v>
      </c>
      <c r="I21" s="322">
        <v>93.113562892655338</v>
      </c>
      <c r="J21" s="322">
        <v>84.250391060887168</v>
      </c>
      <c r="K21" s="322">
        <v>91.297352523564228</v>
      </c>
      <c r="L21" s="322">
        <v>99.511918725372027</v>
      </c>
      <c r="M21" s="322">
        <v>91.432106697268324</v>
      </c>
      <c r="N21" s="322">
        <v>103.04722640472745</v>
      </c>
      <c r="O21" s="322">
        <v>97.123501077936496</v>
      </c>
      <c r="P21" s="322">
        <v>95.070459357952245</v>
      </c>
      <c r="Q21" s="322">
        <v>101.56659708236057</v>
      </c>
      <c r="R21" s="322">
        <v>101.3941114939132</v>
      </c>
      <c r="S21" s="322">
        <v>99.186669917549651</v>
      </c>
      <c r="T21" s="322">
        <v>104.63492063492058</v>
      </c>
      <c r="U21" s="322">
        <v>42.867557886511008</v>
      </c>
      <c r="V21" s="322">
        <v>45.930684024625613</v>
      </c>
      <c r="W21" s="322">
        <v>40.873015873015873</v>
      </c>
      <c r="X21" s="322">
        <v>0</v>
      </c>
      <c r="Y21" s="322">
        <v>65.029968285778921</v>
      </c>
      <c r="Z21" s="322">
        <v>79.942820233319381</v>
      </c>
      <c r="AA21" s="322">
        <v>90.004719708636429</v>
      </c>
      <c r="AB21" s="322">
        <v>105.48624116354162</v>
      </c>
      <c r="AC21" s="322">
        <v>99.228639546489234</v>
      </c>
      <c r="AD21" s="322">
        <v>54.369128308102333</v>
      </c>
      <c r="AE21" s="322">
        <v>94.153414306740046</v>
      </c>
      <c r="AF21" s="322">
        <v>90.661807130660065</v>
      </c>
      <c r="AG21" s="322">
        <v>93.779535863963162</v>
      </c>
      <c r="AH21" s="322">
        <v>91.503668954393788</v>
      </c>
      <c r="AI21" s="322">
        <v>103.57196733381595</v>
      </c>
      <c r="AJ21" s="322">
        <v>91.251572315997493</v>
      </c>
      <c r="AL21" s="322" t="s">
        <v>243</v>
      </c>
      <c r="AM21" s="322">
        <v>82.195924815305688</v>
      </c>
      <c r="AN21" s="322">
        <v>86.644954616183327</v>
      </c>
      <c r="AO21" s="322">
        <v>84.118256971922023</v>
      </c>
      <c r="AP21" s="322">
        <v>79.78502170400678</v>
      </c>
      <c r="AQ21" s="322">
        <v>87.016701265472349</v>
      </c>
      <c r="AR21" s="322">
        <v>85.522949683108777</v>
      </c>
      <c r="AS21" s="322">
        <v>98.404814146673218</v>
      </c>
      <c r="AT21" s="322">
        <v>92.486429243222048</v>
      </c>
      <c r="AU21" s="322">
        <v>96.342281501830968</v>
      </c>
      <c r="AV21" s="322">
        <v>142.33530468432716</v>
      </c>
      <c r="AW21" s="322">
        <v>67.190065843638962</v>
      </c>
      <c r="AX21" s="322">
        <v>64.939318719650345</v>
      </c>
      <c r="AY21" s="322">
        <v>70.175438596491219</v>
      </c>
      <c r="AZ21" s="322">
        <v>94.336054279971449</v>
      </c>
      <c r="BA21" s="322">
        <v>90.874924143696205</v>
      </c>
      <c r="BB21" s="322">
        <v>107.09464983913054</v>
      </c>
      <c r="BC21" s="322">
        <v>102.44342500275202</v>
      </c>
      <c r="BD21" s="322">
        <v>102.44342500275202</v>
      </c>
      <c r="BE21" s="322">
        <v>0</v>
      </c>
      <c r="BF21" s="322">
        <v>36.35399159061312</v>
      </c>
      <c r="BG21" s="322">
        <v>40.072202166065004</v>
      </c>
      <c r="BH21" s="322">
        <v>34.999999999999993</v>
      </c>
      <c r="BI21" s="322">
        <v>0</v>
      </c>
      <c r="BJ21" s="322">
        <v>75.800603513491822</v>
      </c>
      <c r="BK21" s="322">
        <v>72.481354666626515</v>
      </c>
      <c r="BL21" s="322">
        <v>106.53824857638611</v>
      </c>
      <c r="BM21" s="322">
        <v>157.09090909090909</v>
      </c>
      <c r="BN21" s="322">
        <v>122.02840388087859</v>
      </c>
      <c r="BO21" s="322">
        <v>62.940513271578887</v>
      </c>
      <c r="BP21" s="322">
        <v>100.67675883294989</v>
      </c>
      <c r="BQ21" s="322">
        <v>100.89612488272157</v>
      </c>
      <c r="BR21" s="322">
        <v>116.07968873269277</v>
      </c>
      <c r="BS21" s="322">
        <v>72.175704331738729</v>
      </c>
      <c r="BT21" s="322">
        <v>101.84855569344631</v>
      </c>
      <c r="BU21" s="322">
        <v>102.89456661410439</v>
      </c>
      <c r="BW21" s="322" t="s">
        <v>243</v>
      </c>
      <c r="BX21" s="322">
        <v>85.192944554958999</v>
      </c>
      <c r="BY21" s="322">
        <v>82.850418245867843</v>
      </c>
      <c r="BZ21" s="322">
        <v>81.646659229203991</v>
      </c>
      <c r="CA21" s="322">
        <v>77.534898003518066</v>
      </c>
      <c r="CB21" s="322">
        <v>90.340463122291752</v>
      </c>
      <c r="CC21" s="322">
        <v>86.026185479276251</v>
      </c>
      <c r="CD21" s="322">
        <v>81.013417998218713</v>
      </c>
      <c r="CE21" s="322">
        <v>87.362145054660289</v>
      </c>
      <c r="CF21" s="322">
        <v>84.191081665279512</v>
      </c>
      <c r="CG21" s="322">
        <v>88.724350502959354</v>
      </c>
      <c r="CH21" s="322">
        <v>89.511531757004533</v>
      </c>
      <c r="CI21" s="322">
        <v>84.625305244889844</v>
      </c>
      <c r="CJ21" s="322">
        <v>96.078319466348077</v>
      </c>
      <c r="CK21" s="322">
        <v>96.192826725773301</v>
      </c>
      <c r="CL21" s="322">
        <v>95.501680935980829</v>
      </c>
      <c r="CM21" s="322">
        <v>97.724865664124053</v>
      </c>
      <c r="CN21" s="322">
        <v>91.566071060751966</v>
      </c>
      <c r="CO21" s="322">
        <v>86.946460937269705</v>
      </c>
      <c r="CP21" s="322">
        <v>100</v>
      </c>
      <c r="CQ21" s="322">
        <v>51.829653454722568</v>
      </c>
      <c r="CR21" s="322">
        <v>55.208243850714609</v>
      </c>
      <c r="CS21" s="322">
        <v>43.18181818181818</v>
      </c>
      <c r="CT21" s="322">
        <v>100</v>
      </c>
      <c r="CU21" s="322">
        <v>84.629492012869335</v>
      </c>
      <c r="CV21" s="322">
        <v>79.06023659481852</v>
      </c>
      <c r="CW21" s="322">
        <v>95.434602277482426</v>
      </c>
      <c r="CX21" s="322">
        <v>114.28571428571428</v>
      </c>
      <c r="CY21" s="322">
        <v>102.36413140632339</v>
      </c>
      <c r="CZ21" s="322">
        <v>74.268943426717442</v>
      </c>
      <c r="DA21" s="322">
        <v>117.06294208014971</v>
      </c>
      <c r="DB21" s="322">
        <v>127.57743566544329</v>
      </c>
      <c r="DC21" s="322">
        <v>93.251718486468945</v>
      </c>
      <c r="DD21" s="322">
        <v>111.40780540631427</v>
      </c>
      <c r="DE21" s="322">
        <v>98.824775133048746</v>
      </c>
      <c r="DF21" s="322">
        <v>94.876721044752216</v>
      </c>
      <c r="DH21" s="322" t="s">
        <v>243</v>
      </c>
      <c r="DI21" s="322">
        <v>87.548143111364439</v>
      </c>
      <c r="DJ21" s="322">
        <v>86.525040026354361</v>
      </c>
      <c r="DK21" s="322">
        <v>82.869759944623539</v>
      </c>
      <c r="DL21" s="322">
        <v>83.872591236035348</v>
      </c>
      <c r="DM21" s="322">
        <v>88.636024640609165</v>
      </c>
      <c r="DN21" s="322">
        <v>88.419469155847807</v>
      </c>
      <c r="DO21" s="322">
        <v>77.911269147985934</v>
      </c>
      <c r="DP21" s="322">
        <v>83.821574401916379</v>
      </c>
      <c r="DQ21" s="322">
        <v>85.588047452736234</v>
      </c>
      <c r="DR21" s="322">
        <v>126.90007773721061</v>
      </c>
      <c r="DS21" s="322">
        <v>91.379571463392367</v>
      </c>
      <c r="DT21" s="322">
        <v>81.086533447944632</v>
      </c>
      <c r="DU21" s="322">
        <v>103.61164681419524</v>
      </c>
      <c r="DV21" s="322">
        <v>100.605910174191</v>
      </c>
      <c r="DW21" s="322">
        <v>92.997090098782451</v>
      </c>
      <c r="DX21" s="322">
        <v>123.66072766523737</v>
      </c>
      <c r="DY21" s="322">
        <v>85.947649909377773</v>
      </c>
      <c r="DZ21" s="322">
        <v>85.710663879163022</v>
      </c>
      <c r="EA21" s="322">
        <v>97.727272727272691</v>
      </c>
      <c r="EB21" s="322">
        <v>69.750717838251902</v>
      </c>
      <c r="EC21" s="322">
        <v>49.040184674690913</v>
      </c>
      <c r="ED21" s="322">
        <v>100</v>
      </c>
      <c r="EE21" s="322">
        <v>36.496350364963504</v>
      </c>
      <c r="EF21" s="322">
        <v>80.877892465511735</v>
      </c>
      <c r="EG21" s="322">
        <v>97.896346575262555</v>
      </c>
      <c r="EH21" s="322">
        <v>82.755158936015022</v>
      </c>
      <c r="EI21" s="322">
        <v>55.555555555555536</v>
      </c>
      <c r="EJ21" s="322">
        <v>93.892378641253273</v>
      </c>
      <c r="EK21" s="322">
        <v>72.762811598965669</v>
      </c>
      <c r="EL21" s="322">
        <v>99.666245733048214</v>
      </c>
      <c r="EM21" s="322">
        <v>96.34564559714272</v>
      </c>
      <c r="EN21" s="322">
        <v>107.66295057237267</v>
      </c>
      <c r="EO21" s="322">
        <v>167.73511959378115</v>
      </c>
      <c r="EP21" s="322">
        <v>108.57776080610849</v>
      </c>
      <c r="EQ21" s="322">
        <v>98.693498111818954</v>
      </c>
    </row>
    <row r="22" spans="1:147" hidden="1" outlineLevel="1" x14ac:dyDescent="0.2">
      <c r="A22" s="322" t="s">
        <v>244</v>
      </c>
      <c r="B22" s="322">
        <v>80.661062432070025</v>
      </c>
      <c r="C22" s="322">
        <v>86.724525825828948</v>
      </c>
      <c r="D22" s="322">
        <v>86.309099282285217</v>
      </c>
      <c r="E22" s="322">
        <v>83.08092625585985</v>
      </c>
      <c r="F22" s="322">
        <v>87.011339837243867</v>
      </c>
      <c r="G22" s="322">
        <v>95.384743709425564</v>
      </c>
      <c r="H22" s="322">
        <v>95.857418488046733</v>
      </c>
      <c r="I22" s="322">
        <v>96.493169395419244</v>
      </c>
      <c r="J22" s="322">
        <v>85.969747361356198</v>
      </c>
      <c r="K22" s="322">
        <v>91.856323962833585</v>
      </c>
      <c r="L22" s="322">
        <v>101.16162812008132</v>
      </c>
      <c r="M22" s="322">
        <v>96.652471421100373</v>
      </c>
      <c r="N22" s="322">
        <v>103.13460177960165</v>
      </c>
      <c r="O22" s="322">
        <v>99.242737711720011</v>
      </c>
      <c r="P22" s="322">
        <v>97.050623972269818</v>
      </c>
      <c r="Q22" s="322">
        <v>103.98680681766541</v>
      </c>
      <c r="R22" s="322">
        <v>103.32037758666411</v>
      </c>
      <c r="S22" s="322">
        <v>101.04108950756643</v>
      </c>
      <c r="T22" s="322">
        <v>106.66666666666664</v>
      </c>
      <c r="U22" s="322">
        <v>43.8398235426559</v>
      </c>
      <c r="V22" s="322">
        <v>47.17725819386974</v>
      </c>
      <c r="W22" s="322">
        <v>41.666666666666671</v>
      </c>
      <c r="X22" s="322">
        <v>0</v>
      </c>
      <c r="Y22" s="322">
        <v>67.602042827076801</v>
      </c>
      <c r="Z22" s="322">
        <v>84.5171921029674</v>
      </c>
      <c r="AA22" s="322">
        <v>90.554968523001719</v>
      </c>
      <c r="AB22" s="322">
        <v>107.53451769098903</v>
      </c>
      <c r="AC22" s="322">
        <v>101.02919197996232</v>
      </c>
      <c r="AD22" s="322">
        <v>56.948585806611405</v>
      </c>
      <c r="AE22" s="322">
        <v>96.786334935230016</v>
      </c>
      <c r="AF22" s="322">
        <v>93.692935232210857</v>
      </c>
      <c r="AG22" s="322">
        <v>95.60049772539935</v>
      </c>
      <c r="AH22" s="322">
        <v>93.686441125987855</v>
      </c>
      <c r="AI22" s="322">
        <v>105.54329019095188</v>
      </c>
      <c r="AJ22" s="322">
        <v>92.976223159664798</v>
      </c>
      <c r="AL22" s="322" t="s">
        <v>244</v>
      </c>
      <c r="AM22" s="322">
        <v>82.537487862300651</v>
      </c>
      <c r="AN22" s="322">
        <v>87.276364060390776</v>
      </c>
      <c r="AO22" s="322">
        <v>84.160963010570953</v>
      </c>
      <c r="AP22" s="322">
        <v>80.181537031434146</v>
      </c>
      <c r="AQ22" s="322">
        <v>91.298296080608253</v>
      </c>
      <c r="AR22" s="322">
        <v>84.147250554203723</v>
      </c>
      <c r="AS22" s="322">
        <v>97.553657918859528</v>
      </c>
      <c r="AT22" s="322">
        <v>95.437707819570051</v>
      </c>
      <c r="AU22" s="322">
        <v>96.398898784355183</v>
      </c>
      <c r="AV22" s="322">
        <v>142.33530468432716</v>
      </c>
      <c r="AW22" s="322">
        <v>67.190065843638962</v>
      </c>
      <c r="AX22" s="322">
        <v>64.939318719650345</v>
      </c>
      <c r="AY22" s="322">
        <v>70.175438596491219</v>
      </c>
      <c r="AZ22" s="322">
        <v>96.02836141071154</v>
      </c>
      <c r="BA22" s="322">
        <v>91.510708039250162</v>
      </c>
      <c r="BB22" s="322">
        <v>112.68156714800767</v>
      </c>
      <c r="BC22" s="322">
        <v>102.81395029712019</v>
      </c>
      <c r="BD22" s="322">
        <v>102.81395029712019</v>
      </c>
      <c r="BE22" s="322">
        <v>0</v>
      </c>
      <c r="BF22" s="322">
        <v>36.35399159061312</v>
      </c>
      <c r="BG22" s="322">
        <v>40.072202166065004</v>
      </c>
      <c r="BH22" s="322">
        <v>34.999999999999993</v>
      </c>
      <c r="BI22" s="322">
        <v>0</v>
      </c>
      <c r="BJ22" s="322">
        <v>75.651960686755217</v>
      </c>
      <c r="BK22" s="322">
        <v>72.849171058520483</v>
      </c>
      <c r="BL22" s="322">
        <v>106.22739089232512</v>
      </c>
      <c r="BM22" s="322">
        <v>157.09090909090909</v>
      </c>
      <c r="BN22" s="322">
        <v>121.19164639181761</v>
      </c>
      <c r="BO22" s="322">
        <v>62.940513271578887</v>
      </c>
      <c r="BP22" s="322">
        <v>100.85801752725342</v>
      </c>
      <c r="BQ22" s="322">
        <v>101.45250967082931</v>
      </c>
      <c r="BR22" s="322">
        <v>116.07968873269277</v>
      </c>
      <c r="BS22" s="322">
        <v>73.73283444945217</v>
      </c>
      <c r="BT22" s="322">
        <v>100.88630050248246</v>
      </c>
      <c r="BU22" s="322">
        <v>102.65693716282901</v>
      </c>
      <c r="BW22" s="322" t="s">
        <v>244</v>
      </c>
      <c r="BX22" s="322">
        <v>85.038829780154842</v>
      </c>
      <c r="BY22" s="322">
        <v>82.850418245867843</v>
      </c>
      <c r="BZ22" s="322">
        <v>81.646659229203991</v>
      </c>
      <c r="CA22" s="322">
        <v>77.534898003518066</v>
      </c>
      <c r="CB22" s="322">
        <v>90.340463122291752</v>
      </c>
      <c r="CC22" s="322">
        <v>86.026185479276251</v>
      </c>
      <c r="CD22" s="322">
        <v>81.013417998218713</v>
      </c>
      <c r="CE22" s="322">
        <v>87.362145054660289</v>
      </c>
      <c r="CF22" s="322">
        <v>84.191081665279512</v>
      </c>
      <c r="CG22" s="322">
        <v>88.724350502959354</v>
      </c>
      <c r="CH22" s="322">
        <v>89.511531757004533</v>
      </c>
      <c r="CI22" s="322">
        <v>84.625305244889844</v>
      </c>
      <c r="CJ22" s="322">
        <v>96.078319466348077</v>
      </c>
      <c r="CK22" s="322">
        <v>96.192826725773301</v>
      </c>
      <c r="CL22" s="322">
        <v>95.501680935980829</v>
      </c>
      <c r="CM22" s="322">
        <v>97.724865664124053</v>
      </c>
      <c r="CN22" s="322">
        <v>91.566071060751966</v>
      </c>
      <c r="CO22" s="322">
        <v>86.946460937269705</v>
      </c>
      <c r="CP22" s="322">
        <v>100</v>
      </c>
      <c r="CQ22" s="322">
        <v>51.829653454722568</v>
      </c>
      <c r="CR22" s="322">
        <v>55.208243850714609</v>
      </c>
      <c r="CS22" s="322">
        <v>43.18181818181818</v>
      </c>
      <c r="CT22" s="322">
        <v>100</v>
      </c>
      <c r="CU22" s="322">
        <v>84.629492012869335</v>
      </c>
      <c r="CV22" s="322">
        <v>79.06023659481852</v>
      </c>
      <c r="CW22" s="322">
        <v>95.434602277482426</v>
      </c>
      <c r="CX22" s="322">
        <v>114.28571428571428</v>
      </c>
      <c r="CY22" s="322">
        <v>102.36413140632339</v>
      </c>
      <c r="CZ22" s="322">
        <v>74.268943426717442</v>
      </c>
      <c r="DA22" s="322">
        <v>115.93200879450276</v>
      </c>
      <c r="DB22" s="322">
        <v>125.81405804792753</v>
      </c>
      <c r="DC22" s="322">
        <v>93.251718486468945</v>
      </c>
      <c r="DD22" s="322">
        <v>111.40780540631427</v>
      </c>
      <c r="DE22" s="322">
        <v>98.824775133048746</v>
      </c>
      <c r="DF22" s="322">
        <v>94.876721044752216</v>
      </c>
      <c r="DH22" s="322" t="s">
        <v>244</v>
      </c>
      <c r="DI22" s="322">
        <v>88.163070044916068</v>
      </c>
      <c r="DJ22" s="322">
        <v>86.093556467695862</v>
      </c>
      <c r="DK22" s="322">
        <v>79.806315325150763</v>
      </c>
      <c r="DL22" s="322">
        <v>84.509055176349406</v>
      </c>
      <c r="DM22" s="322">
        <v>89.114685650416561</v>
      </c>
      <c r="DN22" s="322">
        <v>89.015730478215403</v>
      </c>
      <c r="DO22" s="322">
        <v>77.911269147985934</v>
      </c>
      <c r="DP22" s="322">
        <v>83.821574401916379</v>
      </c>
      <c r="DQ22" s="322">
        <v>85.104357688014645</v>
      </c>
      <c r="DR22" s="322">
        <v>126.90007773721061</v>
      </c>
      <c r="DS22" s="322">
        <v>92.011236572502924</v>
      </c>
      <c r="DT22" s="322">
        <v>82.249731661180448</v>
      </c>
      <c r="DU22" s="322">
        <v>103.61164681419524</v>
      </c>
      <c r="DV22" s="322">
        <v>100.605910174191</v>
      </c>
      <c r="DW22" s="322">
        <v>92.997090098782451</v>
      </c>
      <c r="DX22" s="322">
        <v>123.66072766523737</v>
      </c>
      <c r="DY22" s="322">
        <v>86.019364599727766</v>
      </c>
      <c r="DZ22" s="322">
        <v>85.710663879163022</v>
      </c>
      <c r="EA22" s="322">
        <v>101.36363636363633</v>
      </c>
      <c r="EB22" s="322">
        <v>69.797157721188427</v>
      </c>
      <c r="EC22" s="322">
        <v>49.205119840465684</v>
      </c>
      <c r="ED22" s="322">
        <v>100</v>
      </c>
      <c r="EE22" s="322">
        <v>36.496350364963504</v>
      </c>
      <c r="EF22" s="322">
        <v>80.9706015309919</v>
      </c>
      <c r="EG22" s="322">
        <v>97.896346575262555</v>
      </c>
      <c r="EH22" s="322">
        <v>82.755158936015022</v>
      </c>
      <c r="EI22" s="322">
        <v>55.555555555555536</v>
      </c>
      <c r="EJ22" s="322">
        <v>93.892378641253273</v>
      </c>
      <c r="EK22" s="322">
        <v>72.950573116842307</v>
      </c>
      <c r="EL22" s="322">
        <v>102.91080279072503</v>
      </c>
      <c r="EM22" s="322">
        <v>100.98087481309418</v>
      </c>
      <c r="EN22" s="322">
        <v>107.66295057237267</v>
      </c>
      <c r="EO22" s="322">
        <v>167.73511959378115</v>
      </c>
      <c r="EP22" s="322">
        <v>108.69054398892938</v>
      </c>
      <c r="EQ22" s="322">
        <v>98.701521404341662</v>
      </c>
    </row>
    <row r="23" spans="1:147" hidden="1" outlineLevel="1" x14ac:dyDescent="0.2">
      <c r="A23" s="322" t="s">
        <v>245</v>
      </c>
      <c r="B23" s="322">
        <v>79.518558348405989</v>
      </c>
      <c r="C23" s="322">
        <v>86.470211435116795</v>
      </c>
      <c r="D23" s="322">
        <v>83.197276487949793</v>
      </c>
      <c r="E23" s="322">
        <v>82.787014107714811</v>
      </c>
      <c r="F23" s="322">
        <v>88.027517717158076</v>
      </c>
      <c r="G23" s="322">
        <v>94.625477957197944</v>
      </c>
      <c r="H23" s="322">
        <v>96.15452990337424</v>
      </c>
      <c r="I23" s="322">
        <v>96.94016610105534</v>
      </c>
      <c r="J23" s="322">
        <v>86.646340895254127</v>
      </c>
      <c r="K23" s="322">
        <v>92.013725939910685</v>
      </c>
      <c r="L23" s="322">
        <v>99.606917405763809</v>
      </c>
      <c r="M23" s="322">
        <v>95.791225418284426</v>
      </c>
      <c r="N23" s="322">
        <v>101.2764667886542</v>
      </c>
      <c r="O23" s="322">
        <v>97.43070592011027</v>
      </c>
      <c r="P23" s="322">
        <v>95.448607541599344</v>
      </c>
      <c r="Q23" s="322">
        <v>101.72026969283512</v>
      </c>
      <c r="R23" s="322">
        <v>102.67909471065484</v>
      </c>
      <c r="S23" s="322">
        <v>99.96300383906916</v>
      </c>
      <c r="T23" s="322">
        <v>106.66666666666664</v>
      </c>
      <c r="U23" s="322">
        <v>35.707928661628678</v>
      </c>
      <c r="V23" s="322">
        <v>47.886690647906512</v>
      </c>
      <c r="W23" s="322">
        <v>27.777777777777779</v>
      </c>
      <c r="X23" s="322">
        <v>0</v>
      </c>
      <c r="Y23" s="322">
        <v>67.995623556868267</v>
      </c>
      <c r="Z23" s="322">
        <v>84.773580952604405</v>
      </c>
      <c r="AA23" s="322">
        <v>92.127988946917952</v>
      </c>
      <c r="AB23" s="322">
        <v>113.18874458283511</v>
      </c>
      <c r="AC23" s="322">
        <v>101.33601057070456</v>
      </c>
      <c r="AD23" s="322">
        <v>57.011599038798799</v>
      </c>
      <c r="AE23" s="322">
        <v>96.541496215260551</v>
      </c>
      <c r="AF23" s="322">
        <v>93.594091601041939</v>
      </c>
      <c r="AG23" s="322">
        <v>96.879779507012515</v>
      </c>
      <c r="AH23" s="322">
        <v>92.528966703315561</v>
      </c>
      <c r="AI23" s="322">
        <v>105.06581811544558</v>
      </c>
      <c r="AJ23" s="322">
        <v>91.777364951102513</v>
      </c>
      <c r="AL23" s="322" t="s">
        <v>245</v>
      </c>
      <c r="AM23" s="322">
        <v>82.473826440541913</v>
      </c>
      <c r="AN23" s="322">
        <v>85.102690731151725</v>
      </c>
      <c r="AO23" s="322">
        <v>79.541256970204486</v>
      </c>
      <c r="AP23" s="322">
        <v>81.148684138832976</v>
      </c>
      <c r="AQ23" s="322">
        <v>83.788238218253781</v>
      </c>
      <c r="AR23" s="322">
        <v>84.024448600107135</v>
      </c>
      <c r="AS23" s="322">
        <v>96.061949334226625</v>
      </c>
      <c r="AT23" s="322">
        <v>89.535150666874046</v>
      </c>
      <c r="AU23" s="322">
        <v>96.35271981623076</v>
      </c>
      <c r="AV23" s="322">
        <v>131.82812470936244</v>
      </c>
      <c r="AW23" s="322">
        <v>65.742149414122977</v>
      </c>
      <c r="AX23" s="322">
        <v>64.939318719650345</v>
      </c>
      <c r="AY23" s="322">
        <v>66.807017543859658</v>
      </c>
      <c r="AZ23" s="322">
        <v>91.641274047399477</v>
      </c>
      <c r="BA23" s="322">
        <v>87.77369087408438</v>
      </c>
      <c r="BB23" s="322">
        <v>105.89815765387381</v>
      </c>
      <c r="BC23" s="322">
        <v>101.1149261215908</v>
      </c>
      <c r="BD23" s="322">
        <v>101.1149261215908</v>
      </c>
      <c r="BE23" s="322">
        <v>0</v>
      </c>
      <c r="BF23" s="322">
        <v>36.35399159061312</v>
      </c>
      <c r="BG23" s="322">
        <v>40.072202166065004</v>
      </c>
      <c r="BH23" s="322">
        <v>34.999999999999993</v>
      </c>
      <c r="BI23" s="322">
        <v>0</v>
      </c>
      <c r="BJ23" s="322">
        <v>79.062660413412061</v>
      </c>
      <c r="BK23" s="322">
        <v>73.589915547036782</v>
      </c>
      <c r="BL23" s="322">
        <v>106.56657833987607</v>
      </c>
      <c r="BM23" s="322">
        <v>145.09090909090909</v>
      </c>
      <c r="BN23" s="322">
        <v>123.67987255389956</v>
      </c>
      <c r="BO23" s="322">
        <v>67.004472207522539</v>
      </c>
      <c r="BP23" s="322">
        <v>102.67509250640641</v>
      </c>
      <c r="BQ23" s="322">
        <v>104.79311932091821</v>
      </c>
      <c r="BR23" s="322">
        <v>116.07968873269277</v>
      </c>
      <c r="BS23" s="322">
        <v>72.036491772860856</v>
      </c>
      <c r="BT23" s="322">
        <v>100.54459806246703</v>
      </c>
      <c r="BU23" s="322">
        <v>102.77171111255558</v>
      </c>
      <c r="BW23" s="322" t="s">
        <v>245</v>
      </c>
      <c r="BX23" s="322">
        <v>85.168012772685898</v>
      </c>
      <c r="BY23" s="322">
        <v>82.345002103271042</v>
      </c>
      <c r="BZ23" s="322">
        <v>81.660800962327983</v>
      </c>
      <c r="CA23" s="322">
        <v>76.601507601863588</v>
      </c>
      <c r="CB23" s="322">
        <v>88.459593745816264</v>
      </c>
      <c r="CC23" s="322">
        <v>86.549435311304563</v>
      </c>
      <c r="CD23" s="322">
        <v>81.239982359951938</v>
      </c>
      <c r="CE23" s="322">
        <v>87.362145054660289</v>
      </c>
      <c r="CF23" s="322">
        <v>85.027970291702317</v>
      </c>
      <c r="CG23" s="322">
        <v>89.14310078170459</v>
      </c>
      <c r="CH23" s="322">
        <v>89.152018274719325</v>
      </c>
      <c r="CI23" s="322">
        <v>83.998284362280842</v>
      </c>
      <c r="CJ23" s="322">
        <v>96.078319466348077</v>
      </c>
      <c r="CK23" s="322">
        <v>96.262018938792338</v>
      </c>
      <c r="CL23" s="322">
        <v>95.501680935980829</v>
      </c>
      <c r="CM23" s="322">
        <v>97.947433859665765</v>
      </c>
      <c r="CN23" s="322">
        <v>90.99509588029693</v>
      </c>
      <c r="CO23" s="322">
        <v>86.062739142171935</v>
      </c>
      <c r="CP23" s="322">
        <v>100</v>
      </c>
      <c r="CQ23" s="322">
        <v>54.96008517300595</v>
      </c>
      <c r="CR23" s="322">
        <v>54.89662629370212</v>
      </c>
      <c r="CS23" s="322">
        <v>47.727272727272727</v>
      </c>
      <c r="CT23" s="322">
        <v>100</v>
      </c>
      <c r="CU23" s="322">
        <v>84.785379801426288</v>
      </c>
      <c r="CV23" s="322">
        <v>79.06023659481852</v>
      </c>
      <c r="CW23" s="322">
        <v>95.503838619280742</v>
      </c>
      <c r="CX23" s="322">
        <v>114.28571428571428</v>
      </c>
      <c r="CY23" s="322">
        <v>102.36413140632339</v>
      </c>
      <c r="CZ23" s="322">
        <v>74.543548561281867</v>
      </c>
      <c r="DA23" s="322">
        <v>115.88780476390738</v>
      </c>
      <c r="DB23" s="322">
        <v>125.81405804792753</v>
      </c>
      <c r="DC23" s="322">
        <v>93.251718486468945</v>
      </c>
      <c r="DD23" s="322">
        <v>111.40780540631427</v>
      </c>
      <c r="DE23" s="322">
        <v>98.779607678267695</v>
      </c>
      <c r="DF23" s="322">
        <v>94.41454877051406</v>
      </c>
      <c r="DH23" s="322" t="s">
        <v>245</v>
      </c>
      <c r="DI23" s="322">
        <v>88.53343601163202</v>
      </c>
      <c r="DJ23" s="322">
        <v>85.550755882983069</v>
      </c>
      <c r="DK23" s="322">
        <v>80.975315826172633</v>
      </c>
      <c r="DL23" s="322">
        <v>81.46145709595018</v>
      </c>
      <c r="DM23" s="322">
        <v>88.473343808421916</v>
      </c>
      <c r="DN23" s="322">
        <v>86.795919659283669</v>
      </c>
      <c r="DO23" s="322">
        <v>79.356052689670335</v>
      </c>
      <c r="DP23" s="322">
        <v>81.258080292425461</v>
      </c>
      <c r="DQ23" s="322">
        <v>86.38413996331839</v>
      </c>
      <c r="DR23" s="322">
        <v>129.78955288437896</v>
      </c>
      <c r="DS23" s="322">
        <v>93.416178589622419</v>
      </c>
      <c r="DT23" s="322">
        <v>80.363558866553163</v>
      </c>
      <c r="DU23" s="322">
        <v>108.92769498918695</v>
      </c>
      <c r="DV23" s="322">
        <v>100.85533718774759</v>
      </c>
      <c r="DW23" s="322">
        <v>95.977815123253876</v>
      </c>
      <c r="DX23" s="322">
        <v>115.63428844313216</v>
      </c>
      <c r="DY23" s="322">
        <v>85.117436228334896</v>
      </c>
      <c r="DZ23" s="322">
        <v>84.790590238810452</v>
      </c>
      <c r="EA23" s="322">
        <v>101.36363636363633</v>
      </c>
      <c r="EB23" s="322">
        <v>71.284403302933626</v>
      </c>
      <c r="EC23" s="322">
        <v>54.487198111598154</v>
      </c>
      <c r="ED23" s="322">
        <v>100</v>
      </c>
      <c r="EE23" s="322">
        <v>36.496350364963504</v>
      </c>
      <c r="EF23" s="322">
        <v>84.354655988072395</v>
      </c>
      <c r="EG23" s="322">
        <v>99.223721687598527</v>
      </c>
      <c r="EH23" s="322">
        <v>84.362861885658873</v>
      </c>
      <c r="EI23" s="322">
        <v>70.222222222222186</v>
      </c>
      <c r="EJ23" s="322">
        <v>92.086397641311052</v>
      </c>
      <c r="EK23" s="322">
        <v>77.544543119516746</v>
      </c>
      <c r="EL23" s="322">
        <v>100.54572877070208</v>
      </c>
      <c r="EM23" s="322">
        <v>98.247124059334965</v>
      </c>
      <c r="EN23" s="322">
        <v>111.6202552157086</v>
      </c>
      <c r="EO23" s="322">
        <v>161.56565089134725</v>
      </c>
      <c r="EP23" s="322">
        <v>107.38511862361166</v>
      </c>
      <c r="EQ23" s="322">
        <v>96.198941584224045</v>
      </c>
    </row>
    <row r="24" spans="1:147" hidden="1" outlineLevel="1" x14ac:dyDescent="0.2">
      <c r="A24" s="322" t="s">
        <v>246</v>
      </c>
      <c r="B24" s="322">
        <v>78.905980191526609</v>
      </c>
      <c r="C24" s="322">
        <v>85.62945102572732</v>
      </c>
      <c r="D24" s="322">
        <v>79.471128979382783</v>
      </c>
      <c r="E24" s="322">
        <v>80.280381018663434</v>
      </c>
      <c r="F24" s="322">
        <v>89.27971648732813</v>
      </c>
      <c r="G24" s="322">
        <v>95.711848826118697</v>
      </c>
      <c r="H24" s="322">
        <v>96.710547855958893</v>
      </c>
      <c r="I24" s="322">
        <v>92.506582497478618</v>
      </c>
      <c r="J24" s="322">
        <v>86.930194963355049</v>
      </c>
      <c r="K24" s="322">
        <v>96.797435291431569</v>
      </c>
      <c r="L24" s="322">
        <v>98.034086638149404</v>
      </c>
      <c r="M24" s="322">
        <v>90.623749401388821</v>
      </c>
      <c r="N24" s="322">
        <v>101.2764667886542</v>
      </c>
      <c r="O24" s="322">
        <v>97.278055237984574</v>
      </c>
      <c r="P24" s="322">
        <v>95.213730257116069</v>
      </c>
      <c r="Q24" s="322">
        <v>101.74556994314111</v>
      </c>
      <c r="R24" s="322">
        <v>103.03532583451369</v>
      </c>
      <c r="S24" s="322">
        <v>100.56187788307118</v>
      </c>
      <c r="T24" s="322">
        <v>106.66666666666664</v>
      </c>
      <c r="U24" s="322">
        <v>35.707928661628678</v>
      </c>
      <c r="V24" s="322">
        <v>47.886690647906512</v>
      </c>
      <c r="W24" s="322">
        <v>27.777777777777779</v>
      </c>
      <c r="X24" s="322">
        <v>0</v>
      </c>
      <c r="Y24" s="322">
        <v>68.013059811212599</v>
      </c>
      <c r="Z24" s="322">
        <v>85.789807709371971</v>
      </c>
      <c r="AA24" s="322">
        <v>91.957529893528644</v>
      </c>
      <c r="AB24" s="322">
        <v>111.83588437502267</v>
      </c>
      <c r="AC24" s="322">
        <v>101.43701554789334</v>
      </c>
      <c r="AD24" s="322">
        <v>56.98382559376811</v>
      </c>
      <c r="AE24" s="322">
        <v>95.462184368822292</v>
      </c>
      <c r="AF24" s="322">
        <v>92.263860047245203</v>
      </c>
      <c r="AG24" s="322">
        <v>102.93503297367127</v>
      </c>
      <c r="AH24" s="322">
        <v>92.528966703315561</v>
      </c>
      <c r="AI24" s="322">
        <v>103.85655755303796</v>
      </c>
      <c r="AJ24" s="322">
        <v>90.452477023553257</v>
      </c>
      <c r="AL24" s="322" t="s">
        <v>246</v>
      </c>
      <c r="AM24" s="322">
        <v>82.122444016431047</v>
      </c>
      <c r="AN24" s="322">
        <v>84.836003285735472</v>
      </c>
      <c r="AO24" s="322">
        <v>78.079642041144211</v>
      </c>
      <c r="AP24" s="322">
        <v>81.102922369705823</v>
      </c>
      <c r="AQ24" s="322">
        <v>84.330555264798477</v>
      </c>
      <c r="AR24" s="322">
        <v>84.175203905458204</v>
      </c>
      <c r="AS24" s="322">
        <v>95.990316921652564</v>
      </c>
      <c r="AT24" s="322">
        <v>89.671413654440059</v>
      </c>
      <c r="AU24" s="322">
        <v>96.764915826585337</v>
      </c>
      <c r="AV24" s="322">
        <v>131.82812470936244</v>
      </c>
      <c r="AW24" s="322">
        <v>65.742149414122977</v>
      </c>
      <c r="AX24" s="322">
        <v>64.939318719650345</v>
      </c>
      <c r="AY24" s="322">
        <v>66.807017543859658</v>
      </c>
      <c r="AZ24" s="322">
        <v>91.754779231219686</v>
      </c>
      <c r="BA24" s="322">
        <v>87.917987551413574</v>
      </c>
      <c r="BB24" s="322">
        <v>105.89815765387381</v>
      </c>
      <c r="BC24" s="322">
        <v>101.5685174028073</v>
      </c>
      <c r="BD24" s="322">
        <v>101.5685174028073</v>
      </c>
      <c r="BE24" s="322">
        <v>0</v>
      </c>
      <c r="BF24" s="322">
        <v>36.35399159061312</v>
      </c>
      <c r="BG24" s="322">
        <v>40.072202166065004</v>
      </c>
      <c r="BH24" s="322">
        <v>34.999999999999993</v>
      </c>
      <c r="BI24" s="322">
        <v>0</v>
      </c>
      <c r="BJ24" s="322">
        <v>79.362473597826721</v>
      </c>
      <c r="BK24" s="322">
        <v>73.856595719324346</v>
      </c>
      <c r="BL24" s="322">
        <v>106.56657833987607</v>
      </c>
      <c r="BM24" s="322">
        <v>127.63636363636364</v>
      </c>
      <c r="BN24" s="322">
        <v>121.48039572551066</v>
      </c>
      <c r="BO24" s="322">
        <v>68.152638365649963</v>
      </c>
      <c r="BP24" s="322">
        <v>100.93719138004481</v>
      </c>
      <c r="BQ24" s="322">
        <v>101.84217023643399</v>
      </c>
      <c r="BR24" s="322">
        <v>116.07968873269277</v>
      </c>
      <c r="BS24" s="322">
        <v>72.036491772860856</v>
      </c>
      <c r="BT24" s="322">
        <v>100.54828881288363</v>
      </c>
      <c r="BU24" s="322">
        <v>102.72312632304184</v>
      </c>
      <c r="BW24" s="322" t="s">
        <v>246</v>
      </c>
      <c r="BX24" s="322">
        <v>85.133280257634198</v>
      </c>
      <c r="BY24" s="322">
        <v>82.362597397307113</v>
      </c>
      <c r="BZ24" s="322">
        <v>78.962427283265896</v>
      </c>
      <c r="CA24" s="322">
        <v>78.989697402459271</v>
      </c>
      <c r="CB24" s="322">
        <v>87.883754303996326</v>
      </c>
      <c r="CC24" s="322">
        <v>87.090321750004364</v>
      </c>
      <c r="CD24" s="322">
        <v>81.54516007898863</v>
      </c>
      <c r="CE24" s="322">
        <v>88.484917288603938</v>
      </c>
      <c r="CF24" s="322">
        <v>84.845906041688181</v>
      </c>
      <c r="CG24" s="322">
        <v>96.820146245362224</v>
      </c>
      <c r="CH24" s="322">
        <v>89.122013802142149</v>
      </c>
      <c r="CI24" s="322">
        <v>83.68477392097634</v>
      </c>
      <c r="CJ24" s="322">
        <v>96.429329567358138</v>
      </c>
      <c r="CK24" s="322">
        <v>96.272204476187909</v>
      </c>
      <c r="CL24" s="322">
        <v>95.516461455339012</v>
      </c>
      <c r="CM24" s="322">
        <v>97.947433859665765</v>
      </c>
      <c r="CN24" s="322">
        <v>91.103280651330522</v>
      </c>
      <c r="CO24" s="322">
        <v>86.230181166506256</v>
      </c>
      <c r="CP24" s="322">
        <v>100</v>
      </c>
      <c r="CQ24" s="322">
        <v>53.576012373514871</v>
      </c>
      <c r="CR24" s="322">
        <v>56.028027598978483</v>
      </c>
      <c r="CS24" s="322">
        <v>45.454545454545453</v>
      </c>
      <c r="CT24" s="322">
        <v>100</v>
      </c>
      <c r="CU24" s="322">
        <v>84.735041752606335</v>
      </c>
      <c r="CV24" s="322">
        <v>79.06023659481852</v>
      </c>
      <c r="CW24" s="322">
        <v>95.425947734757642</v>
      </c>
      <c r="CX24" s="322">
        <v>114.28571428571428</v>
      </c>
      <c r="CY24" s="322">
        <v>102.36413140632339</v>
      </c>
      <c r="CZ24" s="322">
        <v>74.483349435524985</v>
      </c>
      <c r="DA24" s="322">
        <v>116.85489020421605</v>
      </c>
      <c r="DB24" s="322">
        <v>127.44885097057183</v>
      </c>
      <c r="DC24" s="322">
        <v>102.45134802321077</v>
      </c>
      <c r="DD24" s="322">
        <v>111.40780540631427</v>
      </c>
      <c r="DE24" s="322">
        <v>97.850816062344634</v>
      </c>
      <c r="DF24" s="322">
        <v>93.497968643214293</v>
      </c>
      <c r="DH24" s="322" t="s">
        <v>246</v>
      </c>
      <c r="DI24" s="322">
        <v>89.255558052797298</v>
      </c>
      <c r="DJ24" s="322">
        <v>86.48938338641338</v>
      </c>
      <c r="DK24" s="322">
        <v>80.127827951282626</v>
      </c>
      <c r="DL24" s="322">
        <v>84.360797438468907</v>
      </c>
      <c r="DM24" s="322">
        <v>89.252939322235306</v>
      </c>
      <c r="DN24" s="322">
        <v>89.524161117557256</v>
      </c>
      <c r="DO24" s="322">
        <v>80.70593517962466</v>
      </c>
      <c r="DP24" s="322">
        <v>83.146226098885933</v>
      </c>
      <c r="DQ24" s="322">
        <v>84.798143730391956</v>
      </c>
      <c r="DR24" s="322">
        <v>133.39280632745084</v>
      </c>
      <c r="DS24" s="322">
        <v>96.932041510591091</v>
      </c>
      <c r="DT24" s="322">
        <v>80.363558866553163</v>
      </c>
      <c r="DU24" s="322">
        <v>116.62175098666415</v>
      </c>
      <c r="DV24" s="322">
        <v>99.688655203918287</v>
      </c>
      <c r="DW24" s="322">
        <v>94.314705894062683</v>
      </c>
      <c r="DX24" s="322">
        <v>115.97178705839356</v>
      </c>
      <c r="DY24" s="322">
        <v>86.173525077503356</v>
      </c>
      <c r="DZ24" s="322">
        <v>85.849636437191805</v>
      </c>
      <c r="EA24" s="322">
        <v>102.27272727272725</v>
      </c>
      <c r="EB24" s="322">
        <v>71.284403302933626</v>
      </c>
      <c r="EC24" s="322">
        <v>54.487198111598154</v>
      </c>
      <c r="ED24" s="322">
        <v>100</v>
      </c>
      <c r="EE24" s="322">
        <v>36.496350364963504</v>
      </c>
      <c r="EF24" s="322">
        <v>84.594940414291273</v>
      </c>
      <c r="EG24" s="322">
        <v>101.12290386053942</v>
      </c>
      <c r="EH24" s="322">
        <v>84.585137059638001</v>
      </c>
      <c r="EI24" s="322">
        <v>70.222222222222186</v>
      </c>
      <c r="EJ24" s="322">
        <v>92.026971347393228</v>
      </c>
      <c r="EK24" s="322">
        <v>77.158973605117566</v>
      </c>
      <c r="EL24" s="322">
        <v>100.05528720021545</v>
      </c>
      <c r="EM24" s="322">
        <v>98.54804493984058</v>
      </c>
      <c r="EN24" s="322">
        <v>111.38781219039878</v>
      </c>
      <c r="EO24" s="322">
        <v>161.56565089134725</v>
      </c>
      <c r="EP24" s="322">
        <v>104.37872333668935</v>
      </c>
      <c r="EQ24" s="322">
        <v>94.880116250856588</v>
      </c>
    </row>
    <row r="25" spans="1:147" hidden="1" outlineLevel="1" x14ac:dyDescent="0.2">
      <c r="A25" s="322" t="s">
        <v>247</v>
      </c>
      <c r="B25" s="322">
        <v>79.987405691952631</v>
      </c>
      <c r="C25" s="322">
        <v>86.949593364071433</v>
      </c>
      <c r="D25" s="322">
        <v>82.534768188990597</v>
      </c>
      <c r="E25" s="322">
        <v>81.299734797441957</v>
      </c>
      <c r="F25" s="322">
        <v>90.538762667763805</v>
      </c>
      <c r="G25" s="322">
        <v>93.190355921812227</v>
      </c>
      <c r="H25" s="322">
        <v>89.338870965225809</v>
      </c>
      <c r="I25" s="322">
        <v>94.525155358448444</v>
      </c>
      <c r="J25" s="322">
        <v>88.519144979907594</v>
      </c>
      <c r="K25" s="322">
        <v>94.308643514241695</v>
      </c>
      <c r="L25" s="322">
        <v>103.4628901009529</v>
      </c>
      <c r="M25" s="322">
        <v>90.623749401388821</v>
      </c>
      <c r="N25" s="322">
        <v>109.08063375063367</v>
      </c>
      <c r="O25" s="322">
        <v>96.768281697416725</v>
      </c>
      <c r="P25" s="322">
        <v>95.137630778761377</v>
      </c>
      <c r="Q25" s="322">
        <v>100.29725946282889</v>
      </c>
      <c r="R25" s="322">
        <v>101.78942764954083</v>
      </c>
      <c r="S25" s="322">
        <v>98.467349823964483</v>
      </c>
      <c r="T25" s="322">
        <v>106.66666666666664</v>
      </c>
      <c r="U25" s="322">
        <v>37.386559357966171</v>
      </c>
      <c r="V25" s="322">
        <v>52.143285372127139</v>
      </c>
      <c r="W25" s="322">
        <v>27.777777777777779</v>
      </c>
      <c r="X25" s="322">
        <v>0</v>
      </c>
      <c r="Y25" s="322">
        <v>68.732611855395959</v>
      </c>
      <c r="Z25" s="322">
        <v>93.871249297001569</v>
      </c>
      <c r="AA25" s="322">
        <v>92.494630714337362</v>
      </c>
      <c r="AB25" s="322">
        <v>101.59619837205265</v>
      </c>
      <c r="AC25" s="322">
        <v>102.40371115080028</v>
      </c>
      <c r="AD25" s="322">
        <v>57.418403522844692</v>
      </c>
      <c r="AE25" s="322">
        <v>94.132973202498277</v>
      </c>
      <c r="AF25" s="322">
        <v>91.725717568955758</v>
      </c>
      <c r="AG25" s="322">
        <v>99.00522326616354</v>
      </c>
      <c r="AH25" s="322">
        <v>89.03887041756596</v>
      </c>
      <c r="AI25" s="322">
        <v>101.09495308605156</v>
      </c>
      <c r="AJ25" s="322">
        <v>88.766830345343593</v>
      </c>
      <c r="AL25" s="322" t="s">
        <v>247</v>
      </c>
      <c r="AM25" s="322">
        <v>81.587142590515469</v>
      </c>
      <c r="AN25" s="322">
        <v>84.156600100274062</v>
      </c>
      <c r="AO25" s="322">
        <v>79.392621658263138</v>
      </c>
      <c r="AP25" s="322">
        <v>78.961267227068973</v>
      </c>
      <c r="AQ25" s="322">
        <v>85.12614846265609</v>
      </c>
      <c r="AR25" s="322">
        <v>86.775466930201091</v>
      </c>
      <c r="AS25" s="322">
        <v>87.596812996491309</v>
      </c>
      <c r="AT25" s="322">
        <v>89.61157642946543</v>
      </c>
      <c r="AU25" s="322">
        <v>96.992721165850242</v>
      </c>
      <c r="AV25" s="322">
        <v>116.24653299894531</v>
      </c>
      <c r="AW25" s="322">
        <v>67.375861930712773</v>
      </c>
      <c r="AX25" s="322">
        <v>68.862868266983185</v>
      </c>
      <c r="AY25" s="322">
        <v>65.403508771929836</v>
      </c>
      <c r="AZ25" s="322">
        <v>91.407680524235417</v>
      </c>
      <c r="BA25" s="322">
        <v>89.160763967927124</v>
      </c>
      <c r="BB25" s="322">
        <v>99.690379662490571</v>
      </c>
      <c r="BC25" s="322">
        <v>94.196837070374144</v>
      </c>
      <c r="BD25" s="322">
        <v>94.196837070374144</v>
      </c>
      <c r="BE25" s="322">
        <v>0</v>
      </c>
      <c r="BF25" s="322">
        <v>36.23834818073869</v>
      </c>
      <c r="BG25" s="322">
        <v>39.638989169675114</v>
      </c>
      <c r="BH25" s="322">
        <v>34.999999999999993</v>
      </c>
      <c r="BI25" s="322">
        <v>0</v>
      </c>
      <c r="BJ25" s="322">
        <v>79.041193821317918</v>
      </c>
      <c r="BK25" s="322">
        <v>94.189785303490453</v>
      </c>
      <c r="BL25" s="322">
        <v>105.52384232052721</v>
      </c>
      <c r="BM25" s="322">
        <v>109.09090909090908</v>
      </c>
      <c r="BN25" s="322">
        <v>119.57789980577141</v>
      </c>
      <c r="BO25" s="322">
        <v>68.469319921840892</v>
      </c>
      <c r="BP25" s="322">
        <v>100.05469727664955</v>
      </c>
      <c r="BQ25" s="322">
        <v>101.54542376768244</v>
      </c>
      <c r="BR25" s="322">
        <v>99.964567695511874</v>
      </c>
      <c r="BS25" s="322">
        <v>70.649011942663705</v>
      </c>
      <c r="BT25" s="322">
        <v>100.53158180585325</v>
      </c>
      <c r="BU25" s="322">
        <v>105.30441905485057</v>
      </c>
      <c r="BW25" s="322" t="s">
        <v>247</v>
      </c>
      <c r="BX25" s="322">
        <v>83.572324546530893</v>
      </c>
      <c r="BY25" s="322">
        <v>81.271804260723471</v>
      </c>
      <c r="BZ25" s="322">
        <v>78.762266775240008</v>
      </c>
      <c r="CA25" s="322">
        <v>77.951945621635815</v>
      </c>
      <c r="CB25" s="322">
        <v>84.738827111135976</v>
      </c>
      <c r="CC25" s="322">
        <v>85.756339464194326</v>
      </c>
      <c r="CD25" s="322">
        <v>74.274647741151611</v>
      </c>
      <c r="CE25" s="322">
        <v>93.280694614894756</v>
      </c>
      <c r="CF25" s="322">
        <v>85.951983172069959</v>
      </c>
      <c r="CG25" s="322">
        <v>98.461775340312073</v>
      </c>
      <c r="CH25" s="322">
        <v>87.694133297026227</v>
      </c>
      <c r="CI25" s="322">
        <v>84.328595953057018</v>
      </c>
      <c r="CJ25" s="322">
        <v>92.217208355236949</v>
      </c>
      <c r="CK25" s="322">
        <v>97.258878163326742</v>
      </c>
      <c r="CL25" s="322">
        <v>95.618870116168722</v>
      </c>
      <c r="CM25" s="322">
        <v>100.89422720916126</v>
      </c>
      <c r="CN25" s="322">
        <v>90.981233158570276</v>
      </c>
      <c r="CO25" s="322">
        <v>86.041283236996733</v>
      </c>
      <c r="CP25" s="322">
        <v>100</v>
      </c>
      <c r="CQ25" s="322">
        <v>53.799886258115365</v>
      </c>
      <c r="CR25" s="322">
        <v>57.233757971295866</v>
      </c>
      <c r="CS25" s="322">
        <v>45.454545454545453</v>
      </c>
      <c r="CT25" s="322">
        <v>100</v>
      </c>
      <c r="CU25" s="322">
        <v>85.972543947889648</v>
      </c>
      <c r="CV25" s="322">
        <v>83.627511558493808</v>
      </c>
      <c r="CW25" s="322">
        <v>92.984371601863529</v>
      </c>
      <c r="CX25" s="322">
        <v>100</v>
      </c>
      <c r="CY25" s="322">
        <v>103.3244234798542</v>
      </c>
      <c r="CZ25" s="322">
        <v>77.97325128829408</v>
      </c>
      <c r="DA25" s="322">
        <v>107.96466928433577</v>
      </c>
      <c r="DB25" s="322">
        <v>116.57351009103469</v>
      </c>
      <c r="DC25" s="322">
        <v>101.08648614168619</v>
      </c>
      <c r="DD25" s="322">
        <v>106.00058407735219</v>
      </c>
      <c r="DE25" s="322">
        <v>91.205389098734102</v>
      </c>
      <c r="DF25" s="322">
        <v>91.395197773541966</v>
      </c>
      <c r="DH25" s="322" t="s">
        <v>247</v>
      </c>
      <c r="DI25" s="322">
        <v>89.46480572640462</v>
      </c>
      <c r="DJ25" s="322">
        <v>86.187093204128644</v>
      </c>
      <c r="DK25" s="322">
        <v>79.278840295256089</v>
      </c>
      <c r="DL25" s="322">
        <v>82.507665904960191</v>
      </c>
      <c r="DM25" s="322">
        <v>89.573610243232636</v>
      </c>
      <c r="DN25" s="322">
        <v>88.300585546385719</v>
      </c>
      <c r="DO25" s="322">
        <v>80.436368636873553</v>
      </c>
      <c r="DP25" s="322">
        <v>86.387231350695032</v>
      </c>
      <c r="DQ25" s="322">
        <v>85.71011419411758</v>
      </c>
      <c r="DR25" s="322">
        <v>133.39280632745084</v>
      </c>
      <c r="DS25" s="322">
        <v>97.860177762914418</v>
      </c>
      <c r="DT25" s="322">
        <v>83.077688030770091</v>
      </c>
      <c r="DU25" s="322">
        <v>115.42744293814108</v>
      </c>
      <c r="DV25" s="322">
        <v>98.819718515621801</v>
      </c>
      <c r="DW25" s="322">
        <v>94.347437389156127</v>
      </c>
      <c r="DX25" s="322">
        <v>112.37078479363231</v>
      </c>
      <c r="DY25" s="322">
        <v>83.246309995669705</v>
      </c>
      <c r="DZ25" s="322">
        <v>82.863530753124721</v>
      </c>
      <c r="EA25" s="322">
        <v>102.27272727272725</v>
      </c>
      <c r="EB25" s="322">
        <v>71.069980093930809</v>
      </c>
      <c r="EC25" s="322">
        <v>53.725655978273309</v>
      </c>
      <c r="ED25" s="322">
        <v>100</v>
      </c>
      <c r="EE25" s="322">
        <v>36.496350364963504</v>
      </c>
      <c r="EF25" s="322">
        <v>85.88153347152759</v>
      </c>
      <c r="EG25" s="322">
        <v>101.12290386053942</v>
      </c>
      <c r="EH25" s="322">
        <v>84.845588716420679</v>
      </c>
      <c r="EI25" s="322">
        <v>70.222222222222186</v>
      </c>
      <c r="EJ25" s="322">
        <v>97.326690655014417</v>
      </c>
      <c r="EK25" s="322">
        <v>78.372465612105671</v>
      </c>
      <c r="EL25" s="322">
        <v>100.19456078431739</v>
      </c>
      <c r="EM25" s="322">
        <v>98.595925599629396</v>
      </c>
      <c r="EN25" s="322">
        <v>111.38781219039878</v>
      </c>
      <c r="EO25" s="322">
        <v>158.23317592238917</v>
      </c>
      <c r="EP25" s="322">
        <v>104.66602382093259</v>
      </c>
      <c r="EQ25" s="322">
        <v>95.756588642657931</v>
      </c>
    </row>
    <row r="26" spans="1:147" hidden="1" outlineLevel="1" x14ac:dyDescent="0.2">
      <c r="A26" s="322" t="s">
        <v>248</v>
      </c>
      <c r="B26" s="322">
        <v>80.442917586947942</v>
      </c>
      <c r="C26" s="322">
        <v>86.43889084999303</v>
      </c>
      <c r="D26" s="322">
        <v>81.002899413238751</v>
      </c>
      <c r="E26" s="322">
        <v>81.996839468311308</v>
      </c>
      <c r="F26" s="322">
        <v>91.391556084337367</v>
      </c>
      <c r="G26" s="322">
        <v>92.126289070690916</v>
      </c>
      <c r="H26" s="322">
        <v>89.151128936218853</v>
      </c>
      <c r="I26" s="322">
        <v>94.244010496024032</v>
      </c>
      <c r="J26" s="322">
        <v>86.803780570840189</v>
      </c>
      <c r="K26" s="322">
        <v>93.970770180942665</v>
      </c>
      <c r="L26" s="322">
        <v>101.3947744960754</v>
      </c>
      <c r="M26" s="322">
        <v>90.623749401388821</v>
      </c>
      <c r="N26" s="322">
        <v>106.10761776511769</v>
      </c>
      <c r="O26" s="322">
        <v>96.992331924037941</v>
      </c>
      <c r="P26" s="322">
        <v>95.325973158538517</v>
      </c>
      <c r="Q26" s="322">
        <v>100.59858692648584</v>
      </c>
      <c r="R26" s="322">
        <v>101.67172922566097</v>
      </c>
      <c r="S26" s="322">
        <v>98.269482410477281</v>
      </c>
      <c r="T26" s="322">
        <v>106.66666666666664</v>
      </c>
      <c r="U26" s="322">
        <v>45.798226021716303</v>
      </c>
      <c r="V26" s="322">
        <v>52.143285372127139</v>
      </c>
      <c r="W26" s="322">
        <v>41.666666666666671</v>
      </c>
      <c r="X26" s="322">
        <v>0</v>
      </c>
      <c r="Y26" s="322">
        <v>68.556036877625786</v>
      </c>
      <c r="Z26" s="322">
        <v>93.807175831111408</v>
      </c>
      <c r="AA26" s="322">
        <v>96.262016632138341</v>
      </c>
      <c r="AB26" s="322">
        <v>100.00000000000003</v>
      </c>
      <c r="AC26" s="322">
        <v>101.87079683897664</v>
      </c>
      <c r="AD26" s="322">
        <v>57.173343477926892</v>
      </c>
      <c r="AE26" s="322">
        <v>93.188503460553122</v>
      </c>
      <c r="AF26" s="322">
        <v>90.883802489472473</v>
      </c>
      <c r="AG26" s="322">
        <v>97.656453071975761</v>
      </c>
      <c r="AH26" s="322">
        <v>89.931380731493547</v>
      </c>
      <c r="AI26" s="322">
        <v>99.100063064300159</v>
      </c>
      <c r="AJ26" s="322">
        <v>91.039178081634176</v>
      </c>
      <c r="AL26" s="322" t="s">
        <v>248</v>
      </c>
      <c r="AM26" s="322">
        <v>81.388653029842914</v>
      </c>
      <c r="AN26" s="322">
        <v>84.687187160100223</v>
      </c>
      <c r="AO26" s="322">
        <v>78.234624772600867</v>
      </c>
      <c r="AP26" s="322">
        <v>80.155040493943361</v>
      </c>
      <c r="AQ26" s="322">
        <v>87.692303390623366</v>
      </c>
      <c r="AR26" s="322">
        <v>86.41712793781636</v>
      </c>
      <c r="AS26" s="322">
        <v>88.537239489868369</v>
      </c>
      <c r="AT26" s="322">
        <v>88.85383572904405</v>
      </c>
      <c r="AU26" s="322">
        <v>98.485819028738263</v>
      </c>
      <c r="AV26" s="322">
        <v>116.24653299894531</v>
      </c>
      <c r="AW26" s="322">
        <v>61.483778875429735</v>
      </c>
      <c r="AX26" s="322">
        <v>58.528596550900659</v>
      </c>
      <c r="AY26" s="322">
        <v>65.403508771929836</v>
      </c>
      <c r="AZ26" s="322">
        <v>92.293593257699328</v>
      </c>
      <c r="BA26" s="322">
        <v>90.301656246263065</v>
      </c>
      <c r="BB26" s="322">
        <v>99.636373710209327</v>
      </c>
      <c r="BC26" s="322">
        <v>96.354914952937165</v>
      </c>
      <c r="BD26" s="322">
        <v>96.354914952937165</v>
      </c>
      <c r="BE26" s="322">
        <v>0</v>
      </c>
      <c r="BF26" s="322">
        <v>36.23834818073869</v>
      </c>
      <c r="BG26" s="322">
        <v>39.638989169675114</v>
      </c>
      <c r="BH26" s="322">
        <v>34.999999999999993</v>
      </c>
      <c r="BI26" s="322">
        <v>0</v>
      </c>
      <c r="BJ26" s="322">
        <v>79.03876984534935</v>
      </c>
      <c r="BK26" s="322">
        <v>94.189785303490453</v>
      </c>
      <c r="BL26" s="322">
        <v>105.47188660333426</v>
      </c>
      <c r="BM26" s="322">
        <v>109.09090909090908</v>
      </c>
      <c r="BN26" s="322">
        <v>119.57789980577141</v>
      </c>
      <c r="BO26" s="322">
        <v>68.469319921840892</v>
      </c>
      <c r="BP26" s="322">
        <v>99.033532289623082</v>
      </c>
      <c r="BQ26" s="322">
        <v>101.42579553517631</v>
      </c>
      <c r="BR26" s="322">
        <v>99.671621022934275</v>
      </c>
      <c r="BS26" s="322">
        <v>80.047166807985946</v>
      </c>
      <c r="BT26" s="322">
        <v>92.960113695988227</v>
      </c>
      <c r="BU26" s="322">
        <v>107.06358265552318</v>
      </c>
      <c r="BW26" s="322" t="s">
        <v>248</v>
      </c>
      <c r="BX26" s="322">
        <v>83.799120340411449</v>
      </c>
      <c r="BY26" s="322">
        <v>82.84527737979252</v>
      </c>
      <c r="BZ26" s="322">
        <v>82.981913059186837</v>
      </c>
      <c r="CA26" s="322">
        <v>79.341485888230238</v>
      </c>
      <c r="CB26" s="322">
        <v>85.661626287292478</v>
      </c>
      <c r="CC26" s="322">
        <v>84.112854076464572</v>
      </c>
      <c r="CD26" s="322">
        <v>74.638355444655502</v>
      </c>
      <c r="CE26" s="322">
        <v>87.139179617843126</v>
      </c>
      <c r="CF26" s="322">
        <v>86.786167196829624</v>
      </c>
      <c r="CG26" s="322">
        <v>97.693707026815432</v>
      </c>
      <c r="CH26" s="322">
        <v>83.931154125985984</v>
      </c>
      <c r="CI26" s="322">
        <v>82.330544087869455</v>
      </c>
      <c r="CJ26" s="322">
        <v>86.082275507627898</v>
      </c>
      <c r="CK26" s="322">
        <v>95.793180247286941</v>
      </c>
      <c r="CL26" s="322">
        <v>92.824481994917335</v>
      </c>
      <c r="CM26" s="322">
        <v>102.37379085942648</v>
      </c>
      <c r="CN26" s="322">
        <v>90.755940699012498</v>
      </c>
      <c r="CO26" s="322">
        <v>85.692588821551709</v>
      </c>
      <c r="CP26" s="322">
        <v>100</v>
      </c>
      <c r="CQ26" s="322">
        <v>51.034757089676134</v>
      </c>
      <c r="CR26" s="322">
        <v>59.512806344180781</v>
      </c>
      <c r="CS26" s="322">
        <v>40.909090909090907</v>
      </c>
      <c r="CT26" s="322">
        <v>100</v>
      </c>
      <c r="CU26" s="322">
        <v>87.29390126370275</v>
      </c>
      <c r="CV26" s="322">
        <v>83.850635684876366</v>
      </c>
      <c r="CW26" s="322">
        <v>93.969925625044851</v>
      </c>
      <c r="CX26" s="322">
        <v>100</v>
      </c>
      <c r="CY26" s="322">
        <v>102.04334622176404</v>
      </c>
      <c r="CZ26" s="322">
        <v>80.350808335771362</v>
      </c>
      <c r="DA26" s="322">
        <v>107.99172578551396</v>
      </c>
      <c r="DB26" s="322">
        <v>116.94924464816913</v>
      </c>
      <c r="DC26" s="322">
        <v>98.988956223869309</v>
      </c>
      <c r="DD26" s="322">
        <v>103.04876826093232</v>
      </c>
      <c r="DE26" s="322">
        <v>89.480253380816052</v>
      </c>
      <c r="DF26" s="322">
        <v>95.740389421595125</v>
      </c>
      <c r="DH26" s="322" t="s">
        <v>248</v>
      </c>
      <c r="DI26" s="322">
        <v>88.969410655991183</v>
      </c>
      <c r="DJ26" s="322">
        <v>86.534175979177107</v>
      </c>
      <c r="DK26" s="322">
        <v>78.952719949847534</v>
      </c>
      <c r="DL26" s="322">
        <v>86.396182271399212</v>
      </c>
      <c r="DM26" s="322">
        <v>88.432761215931095</v>
      </c>
      <c r="DN26" s="322">
        <v>87.292227984394458</v>
      </c>
      <c r="DO26" s="322">
        <v>76.744477168664162</v>
      </c>
      <c r="DP26" s="322">
        <v>86.387231350695032</v>
      </c>
      <c r="DQ26" s="322">
        <v>86.621966091576041</v>
      </c>
      <c r="DR26" s="322">
        <v>133.39280632745084</v>
      </c>
      <c r="DS26" s="322">
        <v>94.39675131769944</v>
      </c>
      <c r="DT26" s="322">
        <v>83.298383078848929</v>
      </c>
      <c r="DU26" s="322">
        <v>107.58586772481219</v>
      </c>
      <c r="DV26" s="322">
        <v>98.019706164142036</v>
      </c>
      <c r="DW26" s="322">
        <v>93.328780644900391</v>
      </c>
      <c r="DX26" s="322">
        <v>112.23326761498257</v>
      </c>
      <c r="DY26" s="322">
        <v>82.755071683596299</v>
      </c>
      <c r="DZ26" s="322">
        <v>82.362409559462719</v>
      </c>
      <c r="EA26" s="322">
        <v>102.27272727272725</v>
      </c>
      <c r="EB26" s="322">
        <v>69.205325784050373</v>
      </c>
      <c r="EC26" s="322">
        <v>52.620662063979516</v>
      </c>
      <c r="ED26" s="322">
        <v>100</v>
      </c>
      <c r="EE26" s="322">
        <v>30.2919708029197</v>
      </c>
      <c r="EF26" s="322">
        <v>86.440281492134019</v>
      </c>
      <c r="EG26" s="322">
        <v>101.13068940920918</v>
      </c>
      <c r="EH26" s="322">
        <v>84.708162563252429</v>
      </c>
      <c r="EI26" s="322">
        <v>66.666666666666643</v>
      </c>
      <c r="EJ26" s="322">
        <v>97.319337717885162</v>
      </c>
      <c r="EK26" s="322">
        <v>79.965950669123316</v>
      </c>
      <c r="EL26" s="322">
        <v>99.491171291442512</v>
      </c>
      <c r="EM26" s="322">
        <v>97.78535945446454</v>
      </c>
      <c r="EN26" s="322">
        <v>108.94369618141431</v>
      </c>
      <c r="EO26" s="322">
        <v>158.23809168688553</v>
      </c>
      <c r="EP26" s="322">
        <v>104.83753636434136</v>
      </c>
      <c r="EQ26" s="322">
        <v>94.229215320091924</v>
      </c>
    </row>
    <row r="27" spans="1:147" hidden="1" outlineLevel="1" x14ac:dyDescent="0.2">
      <c r="A27" s="322" t="s">
        <v>249</v>
      </c>
      <c r="B27" s="322">
        <v>80.262334155354239</v>
      </c>
      <c r="C27" s="322">
        <v>87.178128200744055</v>
      </c>
      <c r="D27" s="322">
        <v>82.022208108304326</v>
      </c>
      <c r="E27" s="322">
        <v>86.815586765365722</v>
      </c>
      <c r="F27" s="322">
        <v>89.540113733460913</v>
      </c>
      <c r="G27" s="322">
        <v>92.176548947700468</v>
      </c>
      <c r="H27" s="322">
        <v>91.989914505591884</v>
      </c>
      <c r="I27" s="322">
        <v>94.244010496024032</v>
      </c>
      <c r="J27" s="322">
        <v>87.019792941730273</v>
      </c>
      <c r="K27" s="322">
        <v>93.149975897514608</v>
      </c>
      <c r="L27" s="322">
        <v>91.727630178687932</v>
      </c>
      <c r="M27" s="322">
        <v>92.836290382622948</v>
      </c>
      <c r="N27" s="322">
        <v>91.242537837537697</v>
      </c>
      <c r="O27" s="322">
        <v>98.003596647104857</v>
      </c>
      <c r="P27" s="322">
        <v>96.494070912047775</v>
      </c>
      <c r="Q27" s="322">
        <v>101.27044100624371</v>
      </c>
      <c r="R27" s="322">
        <v>103.59213813173763</v>
      </c>
      <c r="S27" s="322">
        <v>99.227493350712479</v>
      </c>
      <c r="T27" s="322">
        <v>109.99999999999996</v>
      </c>
      <c r="U27" s="322">
        <v>46.217883695800673</v>
      </c>
      <c r="V27" s="322">
        <v>53.20743405318229</v>
      </c>
      <c r="W27" s="322">
        <v>41.666666666666671</v>
      </c>
      <c r="X27" s="322">
        <v>0</v>
      </c>
      <c r="Y27" s="322">
        <v>67.944970689418014</v>
      </c>
      <c r="Z27" s="322">
        <v>94.846453083264791</v>
      </c>
      <c r="AA27" s="322">
        <v>93.507280894750807</v>
      </c>
      <c r="AB27" s="322">
        <v>100</v>
      </c>
      <c r="AC27" s="322">
        <v>100.43374849844776</v>
      </c>
      <c r="AD27" s="322">
        <v>56.561071141787522</v>
      </c>
      <c r="AE27" s="322">
        <v>93.58895084449091</v>
      </c>
      <c r="AF27" s="322">
        <v>90.881050435414352</v>
      </c>
      <c r="AG27" s="322">
        <v>97.569669395255431</v>
      </c>
      <c r="AH27" s="322">
        <v>90.699300014420444</v>
      </c>
      <c r="AI27" s="322">
        <v>100.49387046140858</v>
      </c>
      <c r="AJ27" s="322">
        <v>91.504818456685001</v>
      </c>
      <c r="AL27" s="322" t="s">
        <v>249</v>
      </c>
      <c r="AM27" s="322">
        <v>80.286616438982676</v>
      </c>
      <c r="AN27" s="322">
        <v>83.607579154725485</v>
      </c>
      <c r="AO27" s="322">
        <v>74.373325214608514</v>
      </c>
      <c r="AP27" s="322">
        <v>78.678832323737311</v>
      </c>
      <c r="AQ27" s="322">
        <v>88.687028533018449</v>
      </c>
      <c r="AR27" s="322">
        <v>88.069962577460601</v>
      </c>
      <c r="AS27" s="322">
        <v>86.869401416691105</v>
      </c>
      <c r="AT27" s="322">
        <v>91.442832492798104</v>
      </c>
      <c r="AU27" s="322">
        <v>99.381869022806484</v>
      </c>
      <c r="AV27" s="322">
        <v>116.24653299894531</v>
      </c>
      <c r="AW27" s="322">
        <v>61.242459470510397</v>
      </c>
      <c r="AX27" s="322">
        <v>58.528596550900659</v>
      </c>
      <c r="AY27" s="322">
        <v>64.84210526315789</v>
      </c>
      <c r="AZ27" s="322">
        <v>89.840029436391362</v>
      </c>
      <c r="BA27" s="322">
        <v>88.227192155840925</v>
      </c>
      <c r="BB27" s="322">
        <v>95.785353002705321</v>
      </c>
      <c r="BC27" s="322">
        <v>93.502475079071075</v>
      </c>
      <c r="BD27" s="322">
        <v>93.502475079071075</v>
      </c>
      <c r="BE27" s="322">
        <v>0</v>
      </c>
      <c r="BF27" s="322">
        <v>36.296169885675901</v>
      </c>
      <c r="BG27" s="322">
        <v>39.855595667870055</v>
      </c>
      <c r="BH27" s="322">
        <v>34.999999999999993</v>
      </c>
      <c r="BI27" s="322">
        <v>0</v>
      </c>
      <c r="BJ27" s="322">
        <v>77.438624162126573</v>
      </c>
      <c r="BK27" s="322">
        <v>95.020481615732493</v>
      </c>
      <c r="BL27" s="322">
        <v>104.94728352636058</v>
      </c>
      <c r="BM27" s="322">
        <v>109.09090909090908</v>
      </c>
      <c r="BN27" s="322">
        <v>111.1039088569142</v>
      </c>
      <c r="BO27" s="322">
        <v>68.197067681930562</v>
      </c>
      <c r="BP27" s="322">
        <v>98.225203222853239</v>
      </c>
      <c r="BQ27" s="322">
        <v>98.919475839993112</v>
      </c>
      <c r="BR27" s="322">
        <v>96.097671617487535</v>
      </c>
      <c r="BS27" s="322">
        <v>78.427014467692544</v>
      </c>
      <c r="BT27" s="322">
        <v>92.923987804190446</v>
      </c>
      <c r="BU27" s="322">
        <v>116.76626127507535</v>
      </c>
      <c r="BW27" s="322" t="s">
        <v>249</v>
      </c>
      <c r="BX27" s="322">
        <v>84.529066138025854</v>
      </c>
      <c r="BY27" s="322">
        <v>83.992177074984312</v>
      </c>
      <c r="BZ27" s="322">
        <v>82.602576876990767</v>
      </c>
      <c r="CA27" s="322">
        <v>82.932723485011323</v>
      </c>
      <c r="CB27" s="322">
        <v>86.032040935352541</v>
      </c>
      <c r="CC27" s="322">
        <v>84.578902614870742</v>
      </c>
      <c r="CD27" s="322">
        <v>77.898245987615056</v>
      </c>
      <c r="CE27" s="322">
        <v>87.821129730641687</v>
      </c>
      <c r="CF27" s="322">
        <v>86.581665351182565</v>
      </c>
      <c r="CG27" s="322">
        <v>96.173680087047018</v>
      </c>
      <c r="CH27" s="322">
        <v>81.812565709028306</v>
      </c>
      <c r="CI27" s="322">
        <v>80.501125601885278</v>
      </c>
      <c r="CJ27" s="322">
        <v>83.575060500412889</v>
      </c>
      <c r="CK27" s="322">
        <v>97.803742450881344</v>
      </c>
      <c r="CL27" s="322">
        <v>97.480114948553975</v>
      </c>
      <c r="CM27" s="322">
        <v>98.521116328302512</v>
      </c>
      <c r="CN27" s="322">
        <v>92.265793030795336</v>
      </c>
      <c r="CO27" s="322">
        <v>88.02944943940264</v>
      </c>
      <c r="CP27" s="322">
        <v>100</v>
      </c>
      <c r="CQ27" s="322">
        <v>54.563444988001471</v>
      </c>
      <c r="CR27" s="322">
        <v>61.346099852148342</v>
      </c>
      <c r="CS27" s="322">
        <v>45.454545454545453</v>
      </c>
      <c r="CT27" s="322">
        <v>100</v>
      </c>
      <c r="CU27" s="322">
        <v>86.87670905843531</v>
      </c>
      <c r="CV27" s="322">
        <v>80.944574713489615</v>
      </c>
      <c r="CW27" s="322">
        <v>93.303525835236115</v>
      </c>
      <c r="CX27" s="322">
        <v>100</v>
      </c>
      <c r="CY27" s="322">
        <v>101.97525137690448</v>
      </c>
      <c r="CZ27" s="322">
        <v>80.41940545017161</v>
      </c>
      <c r="DA27" s="322">
        <v>107.67991434019702</v>
      </c>
      <c r="DB27" s="322">
        <v>114.693504411462</v>
      </c>
      <c r="DC27" s="322">
        <v>106.76214207695664</v>
      </c>
      <c r="DD27" s="322">
        <v>103.04876826093232</v>
      </c>
      <c r="DE27" s="322">
        <v>93.120581888989022</v>
      </c>
      <c r="DF27" s="322">
        <v>96.496361202707917</v>
      </c>
      <c r="DH27" s="322" t="s">
        <v>249</v>
      </c>
      <c r="DI27" s="322">
        <v>88.725400144339076</v>
      </c>
      <c r="DJ27" s="322">
        <v>85.739186547303831</v>
      </c>
      <c r="DK27" s="322">
        <v>75.055376641851439</v>
      </c>
      <c r="DL27" s="322">
        <v>86.247676278524779</v>
      </c>
      <c r="DM27" s="322">
        <v>87.459453874313468</v>
      </c>
      <c r="DN27" s="322">
        <v>88.492248428007315</v>
      </c>
      <c r="DO27" s="322">
        <v>78.256767988138577</v>
      </c>
      <c r="DP27" s="322">
        <v>86.387231350695032</v>
      </c>
      <c r="DQ27" s="322">
        <v>87.080070302122436</v>
      </c>
      <c r="DR27" s="322">
        <v>133.39280632745084</v>
      </c>
      <c r="DS27" s="322">
        <v>94.029585585858641</v>
      </c>
      <c r="DT27" s="322">
        <v>83.944604308424388</v>
      </c>
      <c r="DU27" s="322">
        <v>106.01440976622924</v>
      </c>
      <c r="DV27" s="322">
        <v>97.842954799681806</v>
      </c>
      <c r="DW27" s="322">
        <v>92.319673527855514</v>
      </c>
      <c r="DX27" s="322">
        <v>114.578564317539</v>
      </c>
      <c r="DY27" s="322">
        <v>82.626798260386934</v>
      </c>
      <c r="DZ27" s="322">
        <v>82.231555492558869</v>
      </c>
      <c r="EA27" s="322">
        <v>102.27272727272725</v>
      </c>
      <c r="EB27" s="322">
        <v>69.348551083689998</v>
      </c>
      <c r="EC27" s="322">
        <v>53.129338810031847</v>
      </c>
      <c r="ED27" s="322">
        <v>100</v>
      </c>
      <c r="EE27" s="322">
        <v>30.2919708029197</v>
      </c>
      <c r="EF27" s="322">
        <v>86.698018440734486</v>
      </c>
      <c r="EG27" s="322">
        <v>100.54877116224749</v>
      </c>
      <c r="EH27" s="322">
        <v>84.708162563252429</v>
      </c>
      <c r="EI27" s="322">
        <v>66.666666666666643</v>
      </c>
      <c r="EJ27" s="322">
        <v>101.94870615018203</v>
      </c>
      <c r="EK27" s="322">
        <v>79.576761772029528</v>
      </c>
      <c r="EL27" s="322">
        <v>99.496633817616058</v>
      </c>
      <c r="EM27" s="322">
        <v>97.743548494936178</v>
      </c>
      <c r="EN27" s="322">
        <v>101.1367503010533</v>
      </c>
      <c r="EO27" s="322">
        <v>158.23809168688553</v>
      </c>
      <c r="EP27" s="322">
        <v>104.84143877461061</v>
      </c>
      <c r="EQ27" s="322">
        <v>95.936913663152097</v>
      </c>
    </row>
    <row r="28" spans="1:147" hidden="1" outlineLevel="1" x14ac:dyDescent="0.2">
      <c r="A28" s="322" t="s">
        <v>250</v>
      </c>
      <c r="B28" s="322">
        <v>80.873200664750129</v>
      </c>
      <c r="C28" s="322">
        <v>87.765220370568969</v>
      </c>
      <c r="D28" s="322">
        <v>84.1181469478867</v>
      </c>
      <c r="E28" s="322">
        <v>86.751194584022556</v>
      </c>
      <c r="F28" s="322">
        <v>89.347249082395408</v>
      </c>
      <c r="G28" s="322">
        <v>92.190513114771477</v>
      </c>
      <c r="H28" s="322">
        <v>92.316636390196422</v>
      </c>
      <c r="I28" s="322">
        <v>97.123478038596531</v>
      </c>
      <c r="J28" s="322">
        <v>87.418514276250349</v>
      </c>
      <c r="K28" s="322">
        <v>93.149975897514608</v>
      </c>
      <c r="L28" s="322">
        <v>98.892659357672571</v>
      </c>
      <c r="M28" s="322">
        <v>88.331187432849575</v>
      </c>
      <c r="N28" s="322">
        <v>103.51381300224406</v>
      </c>
      <c r="O28" s="322">
        <v>97.082314295138318</v>
      </c>
      <c r="P28" s="322">
        <v>96.325340247705967</v>
      </c>
      <c r="Q28" s="322">
        <v>98.720521805906827</v>
      </c>
      <c r="R28" s="322">
        <v>101.47735575462426</v>
      </c>
      <c r="S28" s="322">
        <v>100.21317699747367</v>
      </c>
      <c r="T28" s="322">
        <v>103.3333333333333</v>
      </c>
      <c r="U28" s="322">
        <v>46.217883695800673</v>
      </c>
      <c r="V28" s="322">
        <v>53.20743405318229</v>
      </c>
      <c r="W28" s="322">
        <v>41.666666666666671</v>
      </c>
      <c r="X28" s="322">
        <v>0</v>
      </c>
      <c r="Y28" s="322">
        <v>67.959711624244775</v>
      </c>
      <c r="Z28" s="322">
        <v>94.114496819786467</v>
      </c>
      <c r="AA28" s="322">
        <v>93.064157963749821</v>
      </c>
      <c r="AB28" s="322">
        <v>100</v>
      </c>
      <c r="AC28" s="322">
        <v>100.43374849844776</v>
      </c>
      <c r="AD28" s="322">
        <v>56.691216919107568</v>
      </c>
      <c r="AE28" s="322">
        <v>93.337404343499443</v>
      </c>
      <c r="AF28" s="322">
        <v>90.748842802334607</v>
      </c>
      <c r="AG28" s="322">
        <v>97.569669395255431</v>
      </c>
      <c r="AH28" s="322">
        <v>90.699300014420444</v>
      </c>
      <c r="AI28" s="322">
        <v>100.04623069078201</v>
      </c>
      <c r="AJ28" s="322">
        <v>90.605905100288467</v>
      </c>
      <c r="AL28" s="322" t="s">
        <v>250</v>
      </c>
      <c r="AM28" s="322">
        <v>78.793815764058692</v>
      </c>
      <c r="AN28" s="322">
        <v>79.424843668070253</v>
      </c>
      <c r="AO28" s="322">
        <v>71.408913758120562</v>
      </c>
      <c r="AP28" s="322">
        <v>71.117622833087381</v>
      </c>
      <c r="AQ28" s="322">
        <v>87.415112151491996</v>
      </c>
      <c r="AR28" s="322">
        <v>87.621603184517298</v>
      </c>
      <c r="AS28" s="322">
        <v>83.014372935537921</v>
      </c>
      <c r="AT28" s="322">
        <v>91.408766745906576</v>
      </c>
      <c r="AU28" s="322">
        <v>96.00999724217435</v>
      </c>
      <c r="AV28" s="322">
        <v>108.07219679377093</v>
      </c>
      <c r="AW28" s="322">
        <v>58.289489152330425</v>
      </c>
      <c r="AX28" s="322">
        <v>53.296401097111776</v>
      </c>
      <c r="AY28" s="322">
        <v>64.912280701754398</v>
      </c>
      <c r="AZ28" s="322">
        <v>89.698257028348834</v>
      </c>
      <c r="BA28" s="322">
        <v>88.869990068602121</v>
      </c>
      <c r="BB28" s="322">
        <v>92.75145720815901</v>
      </c>
      <c r="BC28" s="322">
        <v>91.631510324488616</v>
      </c>
      <c r="BD28" s="322">
        <v>91.631510324488616</v>
      </c>
      <c r="BE28" s="322">
        <v>0</v>
      </c>
      <c r="BF28" s="322">
        <v>36.35399159061312</v>
      </c>
      <c r="BG28" s="322">
        <v>40.072202166065004</v>
      </c>
      <c r="BH28" s="322">
        <v>34.999999999999993</v>
      </c>
      <c r="BI28" s="322">
        <v>0</v>
      </c>
      <c r="BJ28" s="322">
        <v>77.68282990146939</v>
      </c>
      <c r="BK28" s="322">
        <v>94.011351831295656</v>
      </c>
      <c r="BL28" s="322">
        <v>104.89181776928869</v>
      </c>
      <c r="BM28" s="322">
        <v>109.09090909090908</v>
      </c>
      <c r="BN28" s="322">
        <v>113.01792898159263</v>
      </c>
      <c r="BO28" s="322">
        <v>68.120180407345089</v>
      </c>
      <c r="BP28" s="322">
        <v>99.521889172453854</v>
      </c>
      <c r="BQ28" s="322">
        <v>98.527825101389354</v>
      </c>
      <c r="BR28" s="322">
        <v>96.089111013455238</v>
      </c>
      <c r="BS28" s="322">
        <v>82.433634147464787</v>
      </c>
      <c r="BT28" s="322">
        <v>100.01601443805902</v>
      </c>
      <c r="BU28" s="322">
        <v>115.16853527500665</v>
      </c>
      <c r="BW28" s="322" t="s">
        <v>250</v>
      </c>
      <c r="BX28" s="322">
        <v>83.672215741681171</v>
      </c>
      <c r="BY28" s="322">
        <v>82.545722182687186</v>
      </c>
      <c r="BZ28" s="322">
        <v>78.140259736892304</v>
      </c>
      <c r="CA28" s="322">
        <v>80.923615334915965</v>
      </c>
      <c r="CB28" s="322">
        <v>87.272708896403813</v>
      </c>
      <c r="CC28" s="322">
        <v>83.79328476916011</v>
      </c>
      <c r="CD28" s="322">
        <v>78.481022511750766</v>
      </c>
      <c r="CE28" s="322">
        <v>91.643081251703862</v>
      </c>
      <c r="CF28" s="322">
        <v>86.32639863096</v>
      </c>
      <c r="CG28" s="322">
        <v>99.981802280080473</v>
      </c>
      <c r="CH28" s="322">
        <v>81.579635573070675</v>
      </c>
      <c r="CI28" s="322">
        <v>81.214220087565593</v>
      </c>
      <c r="CJ28" s="322">
        <v>82.070731496083908</v>
      </c>
      <c r="CK28" s="322">
        <v>97.266323395074238</v>
      </c>
      <c r="CL28" s="322">
        <v>97.263473702051996</v>
      </c>
      <c r="CM28" s="322">
        <v>97.272640210913849</v>
      </c>
      <c r="CN28" s="322">
        <v>92.44523240538058</v>
      </c>
      <c r="CO28" s="322">
        <v>88.307175147363026</v>
      </c>
      <c r="CP28" s="322">
        <v>100</v>
      </c>
      <c r="CQ28" s="322">
        <v>51.504378057127866</v>
      </c>
      <c r="CR28" s="322">
        <v>57.148232500485364</v>
      </c>
      <c r="CS28" s="322">
        <v>42.204545454545453</v>
      </c>
      <c r="CT28" s="322">
        <v>100</v>
      </c>
      <c r="CU28" s="322">
        <v>87.983338161940978</v>
      </c>
      <c r="CV28" s="322">
        <v>86.173858309953502</v>
      </c>
      <c r="CW28" s="322">
        <v>95.45260367767402</v>
      </c>
      <c r="CX28" s="322">
        <v>100</v>
      </c>
      <c r="CY28" s="322">
        <v>101.97525137690448</v>
      </c>
      <c r="CZ28" s="322">
        <v>80.545223024753227</v>
      </c>
      <c r="DA28" s="322">
        <v>107.6362100225155</v>
      </c>
      <c r="DB28" s="322">
        <v>114.69172295172368</v>
      </c>
      <c r="DC28" s="322">
        <v>106.43554385437324</v>
      </c>
      <c r="DD28" s="322">
        <v>103.04876826093232</v>
      </c>
      <c r="DE28" s="322">
        <v>93.212920107939865</v>
      </c>
      <c r="DF28" s="322">
        <v>95.68763829845885</v>
      </c>
      <c r="DH28" s="322" t="s">
        <v>250</v>
      </c>
      <c r="DI28" s="322">
        <v>89.280617949488004</v>
      </c>
      <c r="DJ28" s="322">
        <v>86.476461807733386</v>
      </c>
      <c r="DK28" s="322">
        <v>78.334137205494088</v>
      </c>
      <c r="DL28" s="322">
        <v>86.742689805065453</v>
      </c>
      <c r="DM28" s="322">
        <v>87.999020189232084</v>
      </c>
      <c r="DN28" s="322">
        <v>90.241558865825851</v>
      </c>
      <c r="DO28" s="322">
        <v>77.744708602771922</v>
      </c>
      <c r="DP28" s="322">
        <v>86.623934822696</v>
      </c>
      <c r="DQ28" s="322">
        <v>88.096951390822369</v>
      </c>
      <c r="DR28" s="322">
        <v>120.00788937369802</v>
      </c>
      <c r="DS28" s="322">
        <v>94.740706832347314</v>
      </c>
      <c r="DT28" s="322">
        <v>85.237046767575322</v>
      </c>
      <c r="DU28" s="322">
        <v>106.03469854268982</v>
      </c>
      <c r="DV28" s="322">
        <v>98.0702979098686</v>
      </c>
      <c r="DW28" s="322">
        <v>92.609422713132261</v>
      </c>
      <c r="DX28" s="322">
        <v>114.61681626020281</v>
      </c>
      <c r="DY28" s="322">
        <v>82.748750491867668</v>
      </c>
      <c r="DZ28" s="322">
        <v>82.355961196078667</v>
      </c>
      <c r="EA28" s="322">
        <v>102.27272727272725</v>
      </c>
      <c r="EB28" s="322">
        <v>70.797909573714833</v>
      </c>
      <c r="EC28" s="322">
        <v>52.759374551259633</v>
      </c>
      <c r="ED28" s="322">
        <v>100</v>
      </c>
      <c r="EE28" s="322">
        <v>36.496350364963504</v>
      </c>
      <c r="EF28" s="322">
        <v>87.048635444831461</v>
      </c>
      <c r="EG28" s="322">
        <v>102.17554940937541</v>
      </c>
      <c r="EH28" s="322">
        <v>84.708162563252429</v>
      </c>
      <c r="EI28" s="322">
        <v>66.666666666666643</v>
      </c>
      <c r="EJ28" s="322">
        <v>101.94432184450822</v>
      </c>
      <c r="EK28" s="322">
        <v>79.567529618771857</v>
      </c>
      <c r="EL28" s="322">
        <v>99.681989784335869</v>
      </c>
      <c r="EM28" s="322">
        <v>97.743548494936178</v>
      </c>
      <c r="EN28" s="322">
        <v>101.13354383654261</v>
      </c>
      <c r="EO28" s="322">
        <v>158.22038468546492</v>
      </c>
      <c r="EP28" s="322">
        <v>105.90328274096781</v>
      </c>
      <c r="EQ28" s="322">
        <v>95.725231322457276</v>
      </c>
    </row>
    <row r="29" spans="1:147" hidden="1" outlineLevel="1" x14ac:dyDescent="0.2">
      <c r="A29" s="322" t="s">
        <v>251</v>
      </c>
      <c r="B29" s="322">
        <v>80.57542240125133</v>
      </c>
      <c r="C29" s="322">
        <v>87.29052943434499</v>
      </c>
      <c r="D29" s="322">
        <v>81.464913266436866</v>
      </c>
      <c r="E29" s="322">
        <v>87.518869280241503</v>
      </c>
      <c r="F29" s="322">
        <v>89.377179014029991</v>
      </c>
      <c r="G29" s="322">
        <v>92.80947867003033</v>
      </c>
      <c r="H29" s="322">
        <v>93.721301947913034</v>
      </c>
      <c r="I29" s="322">
        <v>95.395797513053026</v>
      </c>
      <c r="J29" s="322">
        <v>87.176797276991991</v>
      </c>
      <c r="K29" s="322">
        <v>93.149975897514608</v>
      </c>
      <c r="L29" s="322">
        <v>98.892659357672571</v>
      </c>
      <c r="M29" s="322">
        <v>88.331187432849575</v>
      </c>
      <c r="N29" s="322">
        <v>103.51381300224406</v>
      </c>
      <c r="O29" s="322">
        <v>97.080132241433319</v>
      </c>
      <c r="P29" s="322">
        <v>96.222709479564841</v>
      </c>
      <c r="Q29" s="322">
        <v>98.935726119666427</v>
      </c>
      <c r="R29" s="322">
        <v>101.41833316399855</v>
      </c>
      <c r="S29" s="322">
        <v>100.11395181705545</v>
      </c>
      <c r="T29" s="322">
        <v>103.3333333333333</v>
      </c>
      <c r="U29" s="322">
        <v>45.378568347631919</v>
      </c>
      <c r="V29" s="322">
        <v>51.079136691071966</v>
      </c>
      <c r="W29" s="322">
        <v>41.666666666666671</v>
      </c>
      <c r="X29" s="322">
        <v>0</v>
      </c>
      <c r="Y29" s="322">
        <v>67.922804846818394</v>
      </c>
      <c r="Z29" s="322">
        <v>90.733459310218606</v>
      </c>
      <c r="AA29" s="322">
        <v>93.064157963749821</v>
      </c>
      <c r="AB29" s="322">
        <v>100</v>
      </c>
      <c r="AC29" s="322">
        <v>100.43374849844776</v>
      </c>
      <c r="AD29" s="322">
        <v>57.047536638089646</v>
      </c>
      <c r="AE29" s="322">
        <v>93.5975959223437</v>
      </c>
      <c r="AF29" s="322">
        <v>90.854920983566899</v>
      </c>
      <c r="AG29" s="322">
        <v>97.800468510262775</v>
      </c>
      <c r="AH29" s="322">
        <v>90.436277440416333</v>
      </c>
      <c r="AI29" s="322">
        <v>100.51543808265524</v>
      </c>
      <c r="AJ29" s="322">
        <v>91.839748585387127</v>
      </c>
      <c r="AL29" s="322" t="s">
        <v>251</v>
      </c>
      <c r="AM29" s="322">
        <v>78.396791976050466</v>
      </c>
      <c r="AN29" s="322">
        <v>79.117304882914524</v>
      </c>
      <c r="AO29" s="322">
        <v>70.846165693304158</v>
      </c>
      <c r="AP29" s="322">
        <v>70.401698428596291</v>
      </c>
      <c r="AQ29" s="322">
        <v>87.415112151491996</v>
      </c>
      <c r="AR29" s="322">
        <v>87.50268334720829</v>
      </c>
      <c r="AS29" s="322">
        <v>83.558546041152695</v>
      </c>
      <c r="AT29" s="322">
        <v>93.452711559396633</v>
      </c>
      <c r="AU29" s="322">
        <v>95.361623028411131</v>
      </c>
      <c r="AV29" s="322">
        <v>110.14974235515989</v>
      </c>
      <c r="AW29" s="322">
        <v>58.289489152330425</v>
      </c>
      <c r="AX29" s="322">
        <v>53.296401097111776</v>
      </c>
      <c r="AY29" s="322">
        <v>64.912280701754398</v>
      </c>
      <c r="AZ29" s="322">
        <v>89.684220313862085</v>
      </c>
      <c r="BA29" s="322">
        <v>88.895719414377453</v>
      </c>
      <c r="BB29" s="322">
        <v>92.59083280124554</v>
      </c>
      <c r="BC29" s="322">
        <v>92.349195486238528</v>
      </c>
      <c r="BD29" s="322">
        <v>92.349195486238528</v>
      </c>
      <c r="BE29" s="322">
        <v>0</v>
      </c>
      <c r="BF29" s="322">
        <v>36.35399159061312</v>
      </c>
      <c r="BG29" s="322">
        <v>40.072202166065004</v>
      </c>
      <c r="BH29" s="322">
        <v>34.999999999999993</v>
      </c>
      <c r="BI29" s="322">
        <v>0</v>
      </c>
      <c r="BJ29" s="322">
        <v>77.688962992928921</v>
      </c>
      <c r="BK29" s="322">
        <v>94.011351831295656</v>
      </c>
      <c r="BL29" s="322">
        <v>105.02327499886673</v>
      </c>
      <c r="BM29" s="322">
        <v>109.09090909090908</v>
      </c>
      <c r="BN29" s="322">
        <v>113.01792898159263</v>
      </c>
      <c r="BO29" s="322">
        <v>68.120180407345089</v>
      </c>
      <c r="BP29" s="322">
        <v>97.997163254818219</v>
      </c>
      <c r="BQ29" s="322">
        <v>97.353112964893228</v>
      </c>
      <c r="BR29" s="322">
        <v>96.089111013455238</v>
      </c>
      <c r="BS29" s="322">
        <v>82.433634147464787</v>
      </c>
      <c r="BT29" s="322">
        <v>99.968924120243855</v>
      </c>
      <c r="BU29" s="322">
        <v>106.75050099179816</v>
      </c>
      <c r="BW29" s="322" t="s">
        <v>251</v>
      </c>
      <c r="BX29" s="322">
        <v>83.637425786586348</v>
      </c>
      <c r="BY29" s="322">
        <v>82.398087745961902</v>
      </c>
      <c r="BZ29" s="322">
        <v>78.36709512439522</v>
      </c>
      <c r="CA29" s="322">
        <v>81.362955827415405</v>
      </c>
      <c r="CB29" s="322">
        <v>86.543109705074571</v>
      </c>
      <c r="CC29" s="322">
        <v>82.577579315938678</v>
      </c>
      <c r="CD29" s="322">
        <v>77.436664307498447</v>
      </c>
      <c r="CE29" s="322">
        <v>91.643081251703862</v>
      </c>
      <c r="CF29" s="322">
        <v>85.205138973194451</v>
      </c>
      <c r="CG29" s="322">
        <v>99.981802280080473</v>
      </c>
      <c r="CH29" s="322">
        <v>82.590702216233183</v>
      </c>
      <c r="CI29" s="322">
        <v>82.231373795389629</v>
      </c>
      <c r="CJ29" s="322">
        <v>83.073617498969881</v>
      </c>
      <c r="CK29" s="322">
        <v>95.374407078097846</v>
      </c>
      <c r="CL29" s="322">
        <v>94.549758276724958</v>
      </c>
      <c r="CM29" s="322">
        <v>97.202377519105468</v>
      </c>
      <c r="CN29" s="322">
        <v>91.690030483828167</v>
      </c>
      <c r="CO29" s="322">
        <v>87.138318040047579</v>
      </c>
      <c r="CP29" s="322">
        <v>100</v>
      </c>
      <c r="CQ29" s="322">
        <v>52.450187955718739</v>
      </c>
      <c r="CR29" s="322">
        <v>58.550291969712809</v>
      </c>
      <c r="CS29" s="322">
        <v>43.18181818181818</v>
      </c>
      <c r="CT29" s="322">
        <v>100</v>
      </c>
      <c r="CU29" s="322">
        <v>87.220838194434563</v>
      </c>
      <c r="CV29" s="322">
        <v>86.173858309953502</v>
      </c>
      <c r="CW29" s="322">
        <v>95.764167215766406</v>
      </c>
      <c r="CX29" s="322">
        <v>100</v>
      </c>
      <c r="CY29" s="322">
        <v>102.0742766273148</v>
      </c>
      <c r="CZ29" s="322">
        <v>78.845772241773446</v>
      </c>
      <c r="DA29" s="322">
        <v>107.81073290540371</v>
      </c>
      <c r="DB29" s="322">
        <v>114.69172295172368</v>
      </c>
      <c r="DC29" s="322">
        <v>106.14160545404818</v>
      </c>
      <c r="DD29" s="322">
        <v>104.6494384403928</v>
      </c>
      <c r="DE29" s="322">
        <v>93.760216952256485</v>
      </c>
      <c r="DF29" s="322">
        <v>95.958541978533518</v>
      </c>
      <c r="DH29" s="322" t="s">
        <v>251</v>
      </c>
      <c r="DI29" s="322">
        <v>88.492027581275806</v>
      </c>
      <c r="DJ29" s="322">
        <v>85.126137888387575</v>
      </c>
      <c r="DK29" s="322">
        <v>71.769493653966691</v>
      </c>
      <c r="DL29" s="322">
        <v>86.772575911081091</v>
      </c>
      <c r="DM29" s="322">
        <v>87.999020189232084</v>
      </c>
      <c r="DN29" s="322">
        <v>91.146089710653953</v>
      </c>
      <c r="DO29" s="322">
        <v>76.474486982238432</v>
      </c>
      <c r="DP29" s="322">
        <v>86.623934822696</v>
      </c>
      <c r="DQ29" s="322">
        <v>88.156906945999367</v>
      </c>
      <c r="DR29" s="322">
        <v>120.00788937369802</v>
      </c>
      <c r="DS29" s="322">
        <v>92.968539020651875</v>
      </c>
      <c r="DT29" s="322">
        <v>85.883267997150767</v>
      </c>
      <c r="DU29" s="322">
        <v>101.38855737774486</v>
      </c>
      <c r="DV29" s="322">
        <v>97.672629801223792</v>
      </c>
      <c r="DW29" s="322">
        <v>93.318500016534657</v>
      </c>
      <c r="DX29" s="322">
        <v>110.86569607476784</v>
      </c>
      <c r="DY29" s="322">
        <v>82.339408337088315</v>
      </c>
      <c r="DZ29" s="322">
        <v>81.938383771481242</v>
      </c>
      <c r="EA29" s="322">
        <v>102.27272727272725</v>
      </c>
      <c r="EB29" s="322">
        <v>70.875309378609032</v>
      </c>
      <c r="EC29" s="322">
        <v>53.034266494217583</v>
      </c>
      <c r="ED29" s="322">
        <v>100</v>
      </c>
      <c r="EE29" s="322">
        <v>36.496350364963504</v>
      </c>
      <c r="EF29" s="322">
        <v>87.07868413095548</v>
      </c>
      <c r="EG29" s="322">
        <v>102.50156005854753</v>
      </c>
      <c r="EH29" s="322">
        <v>84.708162563252429</v>
      </c>
      <c r="EI29" s="322">
        <v>66.666666666666643</v>
      </c>
      <c r="EJ29" s="322">
        <v>101.94432184450822</v>
      </c>
      <c r="EK29" s="322">
        <v>79.484009323567548</v>
      </c>
      <c r="EL29" s="322">
        <v>99.10541924401258</v>
      </c>
      <c r="EM29" s="322">
        <v>97.117669476183934</v>
      </c>
      <c r="EN29" s="322">
        <v>97.943111648393995</v>
      </c>
      <c r="EO29" s="322">
        <v>158.22038468546492</v>
      </c>
      <c r="EP29" s="322">
        <v>106.33260225742312</v>
      </c>
      <c r="EQ29" s="322">
        <v>93.750261566770192</v>
      </c>
    </row>
    <row r="30" spans="1:147" hidden="1" outlineLevel="1" x14ac:dyDescent="0.2">
      <c r="A30" s="322" t="s">
        <v>252</v>
      </c>
      <c r="B30" s="322">
        <v>80.75119011080389</v>
      </c>
      <c r="C30" s="322">
        <v>87.059536240999407</v>
      </c>
      <c r="D30" s="322">
        <v>79.445058651604398</v>
      </c>
      <c r="E30" s="322">
        <v>87.835519004392722</v>
      </c>
      <c r="F30" s="322">
        <v>89.377179014029991</v>
      </c>
      <c r="G30" s="322">
        <v>93.086077300455443</v>
      </c>
      <c r="H30" s="322">
        <v>92.108821064218262</v>
      </c>
      <c r="I30" s="322">
        <v>95.395797513053026</v>
      </c>
      <c r="J30" s="322">
        <v>87.74754554570336</v>
      </c>
      <c r="K30" s="322">
        <v>93.149975897514608</v>
      </c>
      <c r="L30" s="322">
        <v>99.590449146922026</v>
      </c>
      <c r="M30" s="322">
        <v>90.623749401388821</v>
      </c>
      <c r="N30" s="322">
        <v>103.51381300224406</v>
      </c>
      <c r="O30" s="322">
        <v>97.232685157248369</v>
      </c>
      <c r="P30" s="322">
        <v>96.451680140846591</v>
      </c>
      <c r="Q30" s="322">
        <v>98.922899357004837</v>
      </c>
      <c r="R30" s="322">
        <v>103.69319155151254</v>
      </c>
      <c r="S30" s="322">
        <v>103.93830502714222</v>
      </c>
      <c r="T30" s="322">
        <v>103.3333333333333</v>
      </c>
      <c r="U30" s="322">
        <v>47.060901680381939</v>
      </c>
      <c r="V30" s="322">
        <v>51.079136691071966</v>
      </c>
      <c r="W30" s="322">
        <v>44.444444444444443</v>
      </c>
      <c r="X30" s="322">
        <v>0</v>
      </c>
      <c r="Y30" s="322">
        <v>67.909345684733907</v>
      </c>
      <c r="Z30" s="322">
        <v>90.758938807643318</v>
      </c>
      <c r="AA30" s="322">
        <v>92.837049321171278</v>
      </c>
      <c r="AB30" s="322">
        <v>100</v>
      </c>
      <c r="AC30" s="322">
        <v>100.36162202858617</v>
      </c>
      <c r="AD30" s="322">
        <v>57.048138768141463</v>
      </c>
      <c r="AE30" s="322">
        <v>93.705126651192828</v>
      </c>
      <c r="AF30" s="322">
        <v>91.106595756675787</v>
      </c>
      <c r="AG30" s="322">
        <v>95.613079928050226</v>
      </c>
      <c r="AH30" s="322">
        <v>90.458567489060741</v>
      </c>
      <c r="AI30" s="322">
        <v>100.62098027430758</v>
      </c>
      <c r="AJ30" s="322">
        <v>91.420070723194513</v>
      </c>
      <c r="AL30" s="322" t="s">
        <v>252</v>
      </c>
      <c r="AM30" s="322">
        <v>78.277100486159938</v>
      </c>
      <c r="AN30" s="322">
        <v>78.789763534425916</v>
      </c>
      <c r="AO30" s="322">
        <v>70.846165693304158</v>
      </c>
      <c r="AP30" s="322">
        <v>69.360361989132215</v>
      </c>
      <c r="AQ30" s="322">
        <v>87.425591984598412</v>
      </c>
      <c r="AR30" s="322">
        <v>87.50268334720829</v>
      </c>
      <c r="AS30" s="322">
        <v>83.364105870160145</v>
      </c>
      <c r="AT30" s="322">
        <v>93.452711559396633</v>
      </c>
      <c r="AU30" s="322">
        <v>95.557649066205641</v>
      </c>
      <c r="AV30" s="322">
        <v>110.14974235515989</v>
      </c>
      <c r="AW30" s="322">
        <v>58.289489152330425</v>
      </c>
      <c r="AX30" s="322">
        <v>53.296401097111776</v>
      </c>
      <c r="AY30" s="322">
        <v>64.912280701754398</v>
      </c>
      <c r="AZ30" s="322">
        <v>89.680939878435581</v>
      </c>
      <c r="BA30" s="322">
        <v>88.895906459632442</v>
      </c>
      <c r="BB30" s="322">
        <v>92.574770360554211</v>
      </c>
      <c r="BC30" s="322">
        <v>92.349195486238528</v>
      </c>
      <c r="BD30" s="322">
        <v>92.349195486238528</v>
      </c>
      <c r="BE30" s="322">
        <v>0</v>
      </c>
      <c r="BF30" s="322">
        <v>36.35399159061312</v>
      </c>
      <c r="BG30" s="322">
        <v>40.072202166065004</v>
      </c>
      <c r="BH30" s="322">
        <v>34.999999999999993</v>
      </c>
      <c r="BI30" s="322">
        <v>0</v>
      </c>
      <c r="BJ30" s="322">
        <v>77.688962992928921</v>
      </c>
      <c r="BK30" s="322">
        <v>94.011351831295656</v>
      </c>
      <c r="BL30" s="322">
        <v>105.02327499886673</v>
      </c>
      <c r="BM30" s="322">
        <v>109.09090909090908</v>
      </c>
      <c r="BN30" s="322">
        <v>113.01792898159263</v>
      </c>
      <c r="BO30" s="322">
        <v>68.120180407345089</v>
      </c>
      <c r="BP30" s="322">
        <v>98.038148124261454</v>
      </c>
      <c r="BQ30" s="322">
        <v>97.225251186919934</v>
      </c>
      <c r="BR30" s="322">
        <v>96.089111013455238</v>
      </c>
      <c r="BS30" s="322">
        <v>82.433634147464787</v>
      </c>
      <c r="BT30" s="322">
        <v>99.95054126890426</v>
      </c>
      <c r="BU30" s="322">
        <v>107.97498340327118</v>
      </c>
      <c r="BW30" s="322" t="s">
        <v>252</v>
      </c>
      <c r="BX30" s="322">
        <v>83.195455410409522</v>
      </c>
      <c r="BY30" s="322">
        <v>80.766733844071382</v>
      </c>
      <c r="BZ30" s="322">
        <v>76.828391798873341</v>
      </c>
      <c r="CA30" s="322">
        <v>80.885693767927236</v>
      </c>
      <c r="CB30" s="322">
        <v>81.614592968320153</v>
      </c>
      <c r="CC30" s="322">
        <v>84.130317204759052</v>
      </c>
      <c r="CD30" s="322">
        <v>76.56649368088074</v>
      </c>
      <c r="CE30" s="322">
        <v>91.841681868956954</v>
      </c>
      <c r="CF30" s="322">
        <v>85.359479172495824</v>
      </c>
      <c r="CG30" s="322">
        <v>92.365557894013605</v>
      </c>
      <c r="CH30" s="322">
        <v>84.23136955663</v>
      </c>
      <c r="CI30" s="322">
        <v>82.231373795389629</v>
      </c>
      <c r="CJ30" s="322">
        <v>86.919240769945546</v>
      </c>
      <c r="CK30" s="322">
        <v>94.476103894125217</v>
      </c>
      <c r="CL30" s="322">
        <v>92.985147714159325</v>
      </c>
      <c r="CM30" s="322">
        <v>97.781054827513969</v>
      </c>
      <c r="CN30" s="322">
        <v>91.690030483828167</v>
      </c>
      <c r="CO30" s="322">
        <v>87.138318040047579</v>
      </c>
      <c r="CP30" s="322">
        <v>100</v>
      </c>
      <c r="CQ30" s="322">
        <v>53.725504468417881</v>
      </c>
      <c r="CR30" s="322">
        <v>58.550291969712809</v>
      </c>
      <c r="CS30" s="322">
        <v>45</v>
      </c>
      <c r="CT30" s="322">
        <v>100</v>
      </c>
      <c r="CU30" s="322">
        <v>87.231499238364961</v>
      </c>
      <c r="CV30" s="322">
        <v>85.860640245438091</v>
      </c>
      <c r="CW30" s="322">
        <v>95.764167215766406</v>
      </c>
      <c r="CX30" s="322">
        <v>100</v>
      </c>
      <c r="CY30" s="322">
        <v>102.4186133710601</v>
      </c>
      <c r="CZ30" s="322">
        <v>78.845772241773446</v>
      </c>
      <c r="DA30" s="322">
        <v>107.85812875445863</v>
      </c>
      <c r="DB30" s="322">
        <v>114.69172295172368</v>
      </c>
      <c r="DC30" s="322">
        <v>106.14160545404818</v>
      </c>
      <c r="DD30" s="322">
        <v>104.59341498411169</v>
      </c>
      <c r="DE30" s="322">
        <v>93.692020965692691</v>
      </c>
      <c r="DF30" s="322">
        <v>96.870618259537679</v>
      </c>
      <c r="DH30" s="322" t="s">
        <v>252</v>
      </c>
      <c r="DI30" s="322">
        <v>88.70870639312615</v>
      </c>
      <c r="DJ30" s="322">
        <v>85.50307999980906</v>
      </c>
      <c r="DK30" s="322">
        <v>73.098316088978805</v>
      </c>
      <c r="DL30" s="322">
        <v>86.847389066086194</v>
      </c>
      <c r="DM30" s="322">
        <v>86.930883878688689</v>
      </c>
      <c r="DN30" s="322">
        <v>93.742078307192102</v>
      </c>
      <c r="DO30" s="322">
        <v>75.873930287444566</v>
      </c>
      <c r="DP30" s="322">
        <v>86.623934822696</v>
      </c>
      <c r="DQ30" s="322">
        <v>88.589120663257447</v>
      </c>
      <c r="DR30" s="322">
        <v>120.00788937369802</v>
      </c>
      <c r="DS30" s="322">
        <v>93.669990726142203</v>
      </c>
      <c r="DT30" s="322">
        <v>85.883267997150767</v>
      </c>
      <c r="DU30" s="322">
        <v>102.9236026348795</v>
      </c>
      <c r="DV30" s="322">
        <v>97.659060390859821</v>
      </c>
      <c r="DW30" s="322">
        <v>93.300452270914761</v>
      </c>
      <c r="DX30" s="322">
        <v>110.86569607476784</v>
      </c>
      <c r="DY30" s="322">
        <v>82.04271818897486</v>
      </c>
      <c r="DZ30" s="322">
        <v>81.635724720840756</v>
      </c>
      <c r="EA30" s="322">
        <v>102.27272727272725</v>
      </c>
      <c r="EB30" s="322">
        <v>70.875309378609032</v>
      </c>
      <c r="EC30" s="322">
        <v>53.034266494217583</v>
      </c>
      <c r="ED30" s="322">
        <v>100</v>
      </c>
      <c r="EE30" s="322">
        <v>36.496350364963504</v>
      </c>
      <c r="EF30" s="322">
        <v>87.288416666211276</v>
      </c>
      <c r="EG30" s="322">
        <v>103.46070304980731</v>
      </c>
      <c r="EH30" s="322">
        <v>84.708162563252429</v>
      </c>
      <c r="EI30" s="322">
        <v>66.666666666666643</v>
      </c>
      <c r="EJ30" s="322">
        <v>101.94432184450822</v>
      </c>
      <c r="EK30" s="322">
        <v>79.484009323567548</v>
      </c>
      <c r="EL30" s="322">
        <v>98.944522755503996</v>
      </c>
      <c r="EM30" s="322">
        <v>96.947512574204524</v>
      </c>
      <c r="EN30" s="322">
        <v>97.943111648393995</v>
      </c>
      <c r="EO30" s="322">
        <v>158.22038468546492</v>
      </c>
      <c r="EP30" s="322">
        <v>106.33260225742312</v>
      </c>
      <c r="EQ30" s="322">
        <v>93.271569805216799</v>
      </c>
    </row>
    <row r="31" spans="1:147" ht="12.75" hidden="1" customHeight="1" outlineLevel="1" x14ac:dyDescent="0.2">
      <c r="A31" s="322" t="s">
        <v>253</v>
      </c>
      <c r="B31" s="322">
        <v>80.286147057492556</v>
      </c>
      <c r="C31" s="322">
        <v>86.257515200344088</v>
      </c>
      <c r="D31" s="322">
        <v>79.483438796096635</v>
      </c>
      <c r="E31" s="322">
        <v>85.743331514595042</v>
      </c>
      <c r="F31" s="322">
        <v>84.182638761425892</v>
      </c>
      <c r="G31" s="322">
        <v>93.366378072031139</v>
      </c>
      <c r="H31" s="322">
        <v>95.312023075712446</v>
      </c>
      <c r="I31" s="322">
        <v>95.247405764170807</v>
      </c>
      <c r="J31" s="322">
        <v>90.317725465942701</v>
      </c>
      <c r="K31" s="322">
        <v>93.149975897514608</v>
      </c>
      <c r="L31" s="322">
        <v>96.427639874973138</v>
      </c>
      <c r="M31" s="322">
        <v>89.124523194269699</v>
      </c>
      <c r="N31" s="322">
        <v>99.623105857933581</v>
      </c>
      <c r="O31" s="322">
        <v>96.884610919414612</v>
      </c>
      <c r="P31" s="322">
        <v>96.039552588256882</v>
      </c>
      <c r="Q31" s="322">
        <v>98.713446280198625</v>
      </c>
      <c r="R31" s="322">
        <v>96.027477051084006</v>
      </c>
      <c r="S31" s="322">
        <v>91.051173231057035</v>
      </c>
      <c r="T31" s="322">
        <v>103.3333333333333</v>
      </c>
      <c r="U31" s="322">
        <v>48.053894486666081</v>
      </c>
      <c r="V31" s="322">
        <v>53.597122302582754</v>
      </c>
      <c r="W31" s="322">
        <v>44.444444444444443</v>
      </c>
      <c r="X31" s="322">
        <v>0</v>
      </c>
      <c r="Y31" s="322">
        <v>68.415759246164953</v>
      </c>
      <c r="Z31" s="322">
        <v>94.330381332080449</v>
      </c>
      <c r="AA31" s="322">
        <v>91.623627577645664</v>
      </c>
      <c r="AB31" s="322">
        <v>100</v>
      </c>
      <c r="AC31" s="322">
        <v>100.36162202858617</v>
      </c>
      <c r="AD31" s="322">
        <v>57.376975510945677</v>
      </c>
      <c r="AE31" s="322">
        <v>93.894321755037183</v>
      </c>
      <c r="AF31" s="322">
        <v>91.255599238663379</v>
      </c>
      <c r="AG31" s="322">
        <v>95.543895334750431</v>
      </c>
      <c r="AH31" s="322">
        <v>90.458567489060741</v>
      </c>
      <c r="AI31" s="322">
        <v>100.88926763875997</v>
      </c>
      <c r="AJ31" s="322">
        <v>91.884288473357557</v>
      </c>
      <c r="AL31" s="322" t="s">
        <v>253</v>
      </c>
      <c r="AM31" s="322">
        <v>78.185944363961227</v>
      </c>
      <c r="AN31" s="322">
        <v>78.5244061482082</v>
      </c>
      <c r="AO31" s="322">
        <v>69.992259609437042</v>
      </c>
      <c r="AP31" s="322">
        <v>69.169118594097952</v>
      </c>
      <c r="AQ31" s="322">
        <v>87.261207498631521</v>
      </c>
      <c r="AR31" s="322">
        <v>88.117564343589777</v>
      </c>
      <c r="AS31" s="322">
        <v>83.072355316378278</v>
      </c>
      <c r="AT31" s="322">
        <v>93.452711559396633</v>
      </c>
      <c r="AU31" s="322">
        <v>95.628639222020581</v>
      </c>
      <c r="AV31" s="322">
        <v>110.14974235515989</v>
      </c>
      <c r="AW31" s="322">
        <v>58.289489152330425</v>
      </c>
      <c r="AX31" s="322">
        <v>53.296401097111776</v>
      </c>
      <c r="AY31" s="322">
        <v>64.912280701754398</v>
      </c>
      <c r="AZ31" s="322">
        <v>89.96814067015751</v>
      </c>
      <c r="BA31" s="322">
        <v>89.261018594400056</v>
      </c>
      <c r="BB31" s="322">
        <v>92.574770360554211</v>
      </c>
      <c r="BC31" s="322">
        <v>92.349195486238528</v>
      </c>
      <c r="BD31" s="322">
        <v>92.349195486238528</v>
      </c>
      <c r="BE31" s="322">
        <v>0</v>
      </c>
      <c r="BF31" s="322">
        <v>36.35399159061312</v>
      </c>
      <c r="BG31" s="322">
        <v>40.072202166065004</v>
      </c>
      <c r="BH31" s="322">
        <v>34.999999999999993</v>
      </c>
      <c r="BI31" s="322">
        <v>0</v>
      </c>
      <c r="BJ31" s="322">
        <v>77.688962992928921</v>
      </c>
      <c r="BK31" s="322">
        <v>94.011351831295656</v>
      </c>
      <c r="BL31" s="322">
        <v>105.02327499886673</v>
      </c>
      <c r="BM31" s="322">
        <v>109.09090909090908</v>
      </c>
      <c r="BN31" s="322">
        <v>113.01792898159263</v>
      </c>
      <c r="BO31" s="322">
        <v>68.120180407345089</v>
      </c>
      <c r="BP31" s="322">
        <v>98.018902041116846</v>
      </c>
      <c r="BQ31" s="322">
        <v>97.225251186919934</v>
      </c>
      <c r="BR31" s="322">
        <v>96.089111013455238</v>
      </c>
      <c r="BS31" s="322">
        <v>82.503053528569978</v>
      </c>
      <c r="BT31" s="322">
        <v>99.871298686430649</v>
      </c>
      <c r="BU31" s="322">
        <v>107.91171338776263</v>
      </c>
      <c r="BW31" s="322" t="s">
        <v>253</v>
      </c>
      <c r="BX31" s="322">
        <v>83.326574664302328</v>
      </c>
      <c r="BY31" s="322">
        <v>80.731793266249696</v>
      </c>
      <c r="BZ31" s="322">
        <v>77.137774376566398</v>
      </c>
      <c r="CA31" s="322">
        <v>80.609228001149987</v>
      </c>
      <c r="CB31" s="322">
        <v>81.852212817225137</v>
      </c>
      <c r="CC31" s="322">
        <v>82.440321988669695</v>
      </c>
      <c r="CD31" s="322">
        <v>76.872450817691075</v>
      </c>
      <c r="CE31" s="322">
        <v>91.841681868956954</v>
      </c>
      <c r="CF31" s="322">
        <v>84.749363508191877</v>
      </c>
      <c r="CG31" s="322">
        <v>93.378909187192534</v>
      </c>
      <c r="CH31" s="322">
        <v>84.23136955663</v>
      </c>
      <c r="CI31" s="322">
        <v>82.231373795389629</v>
      </c>
      <c r="CJ31" s="322">
        <v>86.919240769945546</v>
      </c>
      <c r="CK31" s="322">
        <v>96.121108529854752</v>
      </c>
      <c r="CL31" s="322">
        <v>94.92364740276993</v>
      </c>
      <c r="CM31" s="322">
        <v>98.77547914304489</v>
      </c>
      <c r="CN31" s="322">
        <v>92.307344838786534</v>
      </c>
      <c r="CO31" s="322">
        <v>88.09376088341017</v>
      </c>
      <c r="CP31" s="322">
        <v>100</v>
      </c>
      <c r="CQ31" s="322">
        <v>54.044333596592658</v>
      </c>
      <c r="CR31" s="322">
        <v>58.550291969712809</v>
      </c>
      <c r="CS31" s="322">
        <v>45.454545454545453</v>
      </c>
      <c r="CT31" s="322">
        <v>100</v>
      </c>
      <c r="CU31" s="322">
        <v>87.311005793173678</v>
      </c>
      <c r="CV31" s="322">
        <v>85.666549432341554</v>
      </c>
      <c r="CW31" s="322">
        <v>95.764167215766406</v>
      </c>
      <c r="CX31" s="322">
        <v>100</v>
      </c>
      <c r="CY31" s="322">
        <v>102.41818998519138</v>
      </c>
      <c r="CZ31" s="322">
        <v>79.040170072066132</v>
      </c>
      <c r="DA31" s="322">
        <v>108.14299551977112</v>
      </c>
      <c r="DB31" s="322">
        <v>114.93328239515806</v>
      </c>
      <c r="DC31" s="322">
        <v>106.14160545404818</v>
      </c>
      <c r="DD31" s="322">
        <v>104.59341498411169</v>
      </c>
      <c r="DE31" s="322">
        <v>94.271467851856286</v>
      </c>
      <c r="DF31" s="322">
        <v>96.683910587041979</v>
      </c>
      <c r="DH31" s="322" t="s">
        <v>253</v>
      </c>
      <c r="DI31" s="322">
        <v>88.13534644744179</v>
      </c>
      <c r="DJ31" s="322">
        <v>85.085461411157382</v>
      </c>
      <c r="DK31" s="322">
        <v>70.666966625450129</v>
      </c>
      <c r="DL31" s="322">
        <v>86.542217283951601</v>
      </c>
      <c r="DM31" s="322">
        <v>89.761205963294842</v>
      </c>
      <c r="DN31" s="322">
        <v>91.828290323226597</v>
      </c>
      <c r="DO31" s="322">
        <v>75.984071259140123</v>
      </c>
      <c r="DP31" s="322">
        <v>86.623934822696</v>
      </c>
      <c r="DQ31" s="322">
        <v>88.456983744941226</v>
      </c>
      <c r="DR31" s="322">
        <v>114.49907288505445</v>
      </c>
      <c r="DS31" s="322">
        <v>90.242239193439545</v>
      </c>
      <c r="DT31" s="322">
        <v>85.883267997150767</v>
      </c>
      <c r="DU31" s="322">
        <v>95.422368135445055</v>
      </c>
      <c r="DV31" s="322">
        <v>97.283838458500298</v>
      </c>
      <c r="DW31" s="322">
        <v>92.801395215038042</v>
      </c>
      <c r="DX31" s="322">
        <v>110.86569607476784</v>
      </c>
      <c r="DY31" s="322">
        <v>82.466410369405864</v>
      </c>
      <c r="DZ31" s="322">
        <v>82.067940869265101</v>
      </c>
      <c r="EA31" s="322">
        <v>102.27272727272725</v>
      </c>
      <c r="EB31" s="322">
        <v>70.875309378609032</v>
      </c>
      <c r="EC31" s="322">
        <v>53.034266494217583</v>
      </c>
      <c r="ED31" s="322">
        <v>100</v>
      </c>
      <c r="EE31" s="322">
        <v>36.496350364963504</v>
      </c>
      <c r="EF31" s="322">
        <v>87.445367193807854</v>
      </c>
      <c r="EG31" s="322">
        <v>103.46070304980731</v>
      </c>
      <c r="EH31" s="322">
        <v>84.708162563252429</v>
      </c>
      <c r="EI31" s="322">
        <v>66.666666666666643</v>
      </c>
      <c r="EJ31" s="322">
        <v>101.94432184450822</v>
      </c>
      <c r="EK31" s="322">
        <v>79.801877583164881</v>
      </c>
      <c r="EL31" s="322">
        <v>98.700714511899022</v>
      </c>
      <c r="EM31" s="322">
        <v>96.899889020810392</v>
      </c>
      <c r="EN31" s="322">
        <v>97.943111648393995</v>
      </c>
      <c r="EO31" s="322">
        <v>158.22038468546492</v>
      </c>
      <c r="EP31" s="322">
        <v>105.24261806359486</v>
      </c>
      <c r="EQ31" s="322">
        <v>93.261543586716357</v>
      </c>
    </row>
    <row r="32" spans="1:147" ht="12.75" hidden="1" customHeight="1" outlineLevel="1" x14ac:dyDescent="0.2">
      <c r="A32" s="322" t="s">
        <v>254</v>
      </c>
      <c r="B32" s="322">
        <v>80.776137394882369</v>
      </c>
      <c r="C32" s="322">
        <v>86.985921956568774</v>
      </c>
      <c r="D32" s="322">
        <v>82.905554503208421</v>
      </c>
      <c r="E32" s="322">
        <v>85.383494302926152</v>
      </c>
      <c r="F32" s="322">
        <v>84.768122856551514</v>
      </c>
      <c r="G32" s="322">
        <v>94.751084806348388</v>
      </c>
      <c r="H32" s="322">
        <v>94.096961808707036</v>
      </c>
      <c r="I32" s="322">
        <v>90.925258869142965</v>
      </c>
      <c r="J32" s="322">
        <v>90.654370742385851</v>
      </c>
      <c r="K32" s="322">
        <v>93.149975897514608</v>
      </c>
      <c r="L32" s="322">
        <v>92.722641170468094</v>
      </c>
      <c r="M32" s="322">
        <v>86.831961225730453</v>
      </c>
      <c r="N32" s="322">
        <v>95.30009791981081</v>
      </c>
      <c r="O32" s="322">
        <v>96.808929802923004</v>
      </c>
      <c r="P32" s="322">
        <v>95.97930632066786</v>
      </c>
      <c r="Q32" s="322">
        <v>98.604361792104584</v>
      </c>
      <c r="R32" s="322">
        <v>95.751843631436941</v>
      </c>
      <c r="S32" s="322">
        <v>90.587795132877346</v>
      </c>
      <c r="T32" s="322">
        <v>103.3333333333333</v>
      </c>
      <c r="U32" s="322">
        <v>48.905031177766787</v>
      </c>
      <c r="V32" s="322">
        <v>55.755395683877737</v>
      </c>
      <c r="W32" s="322">
        <v>44.444444444444443</v>
      </c>
      <c r="X32" s="322">
        <v>0</v>
      </c>
      <c r="Y32" s="322">
        <v>69.512562478925801</v>
      </c>
      <c r="Z32" s="322">
        <v>94.579324205416782</v>
      </c>
      <c r="AA32" s="322">
        <v>91.623627577645664</v>
      </c>
      <c r="AB32" s="322">
        <v>100</v>
      </c>
      <c r="AC32" s="322">
        <v>100.45653453754518</v>
      </c>
      <c r="AD32" s="322">
        <v>58.848306008984032</v>
      </c>
      <c r="AE32" s="322">
        <v>94.3442261477513</v>
      </c>
      <c r="AF32" s="322">
        <v>91.167572257392649</v>
      </c>
      <c r="AG32" s="322">
        <v>95.759351896431042</v>
      </c>
      <c r="AH32" s="322">
        <v>90.350233926160584</v>
      </c>
      <c r="AI32" s="322">
        <v>102.48164884907894</v>
      </c>
      <c r="AJ32" s="322">
        <v>93.442854004032512</v>
      </c>
      <c r="AL32" s="322" t="s">
        <v>254</v>
      </c>
      <c r="AM32" s="322">
        <v>78.117884646142514</v>
      </c>
      <c r="AN32" s="322">
        <v>78.609402351342098</v>
      </c>
      <c r="AO32" s="322">
        <v>70.341584825564496</v>
      </c>
      <c r="AP32" s="322">
        <v>69.377946273685779</v>
      </c>
      <c r="AQ32" s="322">
        <v>86.375836265025185</v>
      </c>
      <c r="AR32" s="322">
        <v>88.328865441223499</v>
      </c>
      <c r="AS32" s="322">
        <v>83.072355316378278</v>
      </c>
      <c r="AT32" s="322">
        <v>93.452711559396633</v>
      </c>
      <c r="AU32" s="322">
        <v>95.624273167642514</v>
      </c>
      <c r="AV32" s="322">
        <v>110.14974235515989</v>
      </c>
      <c r="AW32" s="322">
        <v>58.289489152330425</v>
      </c>
      <c r="AX32" s="322">
        <v>53.296401097111776</v>
      </c>
      <c r="AY32" s="322">
        <v>64.912280701754398</v>
      </c>
      <c r="AZ32" s="322">
        <v>89.926957581953346</v>
      </c>
      <c r="BA32" s="322">
        <v>89.268982808420432</v>
      </c>
      <c r="BB32" s="322">
        <v>92.352417964286659</v>
      </c>
      <c r="BC32" s="322">
        <v>92.498190143505738</v>
      </c>
      <c r="BD32" s="322">
        <v>92.498190143505738</v>
      </c>
      <c r="BE32" s="322">
        <v>0</v>
      </c>
      <c r="BF32" s="322">
        <v>36.35399159061312</v>
      </c>
      <c r="BG32" s="322">
        <v>40.072202166065004</v>
      </c>
      <c r="BH32" s="322">
        <v>34.999999999999993</v>
      </c>
      <c r="BI32" s="322">
        <v>0</v>
      </c>
      <c r="BJ32" s="322">
        <v>77.655289881582533</v>
      </c>
      <c r="BK32" s="322">
        <v>94.011351831295656</v>
      </c>
      <c r="BL32" s="322">
        <v>105.02327499886673</v>
      </c>
      <c r="BM32" s="322">
        <v>109.09090909090908</v>
      </c>
      <c r="BN32" s="322">
        <v>112.80902592497807</v>
      </c>
      <c r="BO32" s="322">
        <v>68.120180407345089</v>
      </c>
      <c r="BP32" s="322">
        <v>97.523824980692567</v>
      </c>
      <c r="BQ32" s="322">
        <v>97.208427871676463</v>
      </c>
      <c r="BR32" s="322">
        <v>96.091063991272421</v>
      </c>
      <c r="BS32" s="322">
        <v>82.611187564522297</v>
      </c>
      <c r="BT32" s="322">
        <v>97.707109335752918</v>
      </c>
      <c r="BU32" s="322">
        <v>107.51694296821837</v>
      </c>
      <c r="BW32" s="322" t="s">
        <v>254</v>
      </c>
      <c r="BX32" s="322">
        <v>84.290438696937841</v>
      </c>
      <c r="BY32" s="322">
        <v>82.708887945866934</v>
      </c>
      <c r="BZ32" s="322">
        <v>80.183853558425611</v>
      </c>
      <c r="CA32" s="322">
        <v>81.905524568110067</v>
      </c>
      <c r="CB32" s="322">
        <v>84.694046573979847</v>
      </c>
      <c r="CC32" s="322">
        <v>85.779635760526588</v>
      </c>
      <c r="CD32" s="322">
        <v>77.968083436879411</v>
      </c>
      <c r="CE32" s="322">
        <v>90.174692704338227</v>
      </c>
      <c r="CF32" s="322">
        <v>85.127376334693508</v>
      </c>
      <c r="CG32" s="322">
        <v>93.378909187192534</v>
      </c>
      <c r="CH32" s="322">
        <v>84.23136955663</v>
      </c>
      <c r="CI32" s="322">
        <v>82.231373795389629</v>
      </c>
      <c r="CJ32" s="322">
        <v>86.919240769945546</v>
      </c>
      <c r="CK32" s="322">
        <v>96.372754207443776</v>
      </c>
      <c r="CL32" s="322">
        <v>95.342241758850292</v>
      </c>
      <c r="CM32" s="322">
        <v>98.657055466334924</v>
      </c>
      <c r="CN32" s="322">
        <v>92.40950108395802</v>
      </c>
      <c r="CO32" s="322">
        <v>88.251872310060008</v>
      </c>
      <c r="CP32" s="322">
        <v>100</v>
      </c>
      <c r="CQ32" s="322">
        <v>54.211984243949878</v>
      </c>
      <c r="CR32" s="322">
        <v>59.453217640645768</v>
      </c>
      <c r="CS32" s="322">
        <v>45.454545454545453</v>
      </c>
      <c r="CT32" s="322">
        <v>100</v>
      </c>
      <c r="CU32" s="322">
        <v>87.37813906452584</v>
      </c>
      <c r="CV32" s="322">
        <v>85.442863211574291</v>
      </c>
      <c r="CW32" s="322">
        <v>95.703585416692889</v>
      </c>
      <c r="CX32" s="322">
        <v>100</v>
      </c>
      <c r="CY32" s="322">
        <v>102.41818998519138</v>
      </c>
      <c r="CZ32" s="322">
        <v>79.24642923942416</v>
      </c>
      <c r="DA32" s="322">
        <v>108.5127528087385</v>
      </c>
      <c r="DB32" s="322">
        <v>115.59679078079321</v>
      </c>
      <c r="DC32" s="322">
        <v>106.14160545404818</v>
      </c>
      <c r="DD32" s="322">
        <v>104.59341498411169</v>
      </c>
      <c r="DE32" s="322">
        <v>94.025822260857467</v>
      </c>
      <c r="DF32" s="322">
        <v>96.753363538947283</v>
      </c>
      <c r="DH32" s="322" t="s">
        <v>254</v>
      </c>
      <c r="DI32" s="322">
        <v>87.669770053798942</v>
      </c>
      <c r="DJ32" s="322">
        <v>84.028149208004706</v>
      </c>
      <c r="DK32" s="322">
        <v>72.267965847298242</v>
      </c>
      <c r="DL32" s="322">
        <v>81.076535346596543</v>
      </c>
      <c r="DM32" s="322">
        <v>88.315816417533583</v>
      </c>
      <c r="DN32" s="322">
        <v>90.78930960427661</v>
      </c>
      <c r="DO32" s="322">
        <v>77.784152281364968</v>
      </c>
      <c r="DP32" s="322">
        <v>86.809047156662714</v>
      </c>
      <c r="DQ32" s="322">
        <v>88.571908666771833</v>
      </c>
      <c r="DR32" s="322">
        <v>114.49907288505445</v>
      </c>
      <c r="DS32" s="322">
        <v>91.482223373147235</v>
      </c>
      <c r="DT32" s="322">
        <v>88.468152915452606</v>
      </c>
      <c r="DU32" s="322">
        <v>95.064094623969211</v>
      </c>
      <c r="DV32" s="322">
        <v>96.749206856803355</v>
      </c>
      <c r="DW32" s="322">
        <v>91.394654041378075</v>
      </c>
      <c r="DX32" s="322">
        <v>112.97356709693821</v>
      </c>
      <c r="DY32" s="322">
        <v>82.249776363373101</v>
      </c>
      <c r="DZ32" s="322">
        <v>81.846948554490808</v>
      </c>
      <c r="EA32" s="322">
        <v>102.27272727272725</v>
      </c>
      <c r="EB32" s="322">
        <v>64.944328819555835</v>
      </c>
      <c r="EC32" s="322">
        <v>54.133834266049384</v>
      </c>
      <c r="ED32" s="322">
        <v>86.666666666666671</v>
      </c>
      <c r="EE32" s="322">
        <v>36.496350364963504</v>
      </c>
      <c r="EF32" s="322">
        <v>88.011459861171573</v>
      </c>
      <c r="EG32" s="322">
        <v>103.28890667886667</v>
      </c>
      <c r="EH32" s="322">
        <v>84.549394581838754</v>
      </c>
      <c r="EI32" s="322">
        <v>66.666666666666643</v>
      </c>
      <c r="EJ32" s="322">
        <v>101.25130261811648</v>
      </c>
      <c r="EK32" s="322">
        <v>81.232396815476307</v>
      </c>
      <c r="EL32" s="322">
        <v>98.803451284979616</v>
      </c>
      <c r="EM32" s="322">
        <v>96.99890622931143</v>
      </c>
      <c r="EN32" s="322">
        <v>100.15905984799626</v>
      </c>
      <c r="EO32" s="322">
        <v>158.22038468546492</v>
      </c>
      <c r="EP32" s="322">
        <v>105.28883628563854</v>
      </c>
      <c r="EQ32" s="322">
        <v>93.165457636179539</v>
      </c>
    </row>
    <row r="33" spans="1:147" ht="12.75" hidden="1" customHeight="1" outlineLevel="1" x14ac:dyDescent="0.2">
      <c r="A33" s="322" t="s">
        <v>255</v>
      </c>
      <c r="B33" s="322">
        <v>80.938766759136186</v>
      </c>
      <c r="C33" s="322">
        <v>86.712859520915615</v>
      </c>
      <c r="D33" s="322">
        <v>82.350623451123568</v>
      </c>
      <c r="E33" s="322">
        <v>85.275647086693994</v>
      </c>
      <c r="F33" s="322">
        <v>84.173029069722062</v>
      </c>
      <c r="G33" s="322">
        <v>91.95124435111201</v>
      </c>
      <c r="H33" s="322">
        <v>95.355983477139162</v>
      </c>
      <c r="I33" s="322">
        <v>91.358651791113388</v>
      </c>
      <c r="J33" s="322">
        <v>90.747233052740356</v>
      </c>
      <c r="K33" s="322">
        <v>93.149975897514608</v>
      </c>
      <c r="L33" s="322">
        <v>94.226245628095896</v>
      </c>
      <c r="M33" s="322">
        <v>86.831961225730453</v>
      </c>
      <c r="N33" s="322">
        <v>97.461601888872195</v>
      </c>
      <c r="O33" s="322">
        <v>97.017722710798608</v>
      </c>
      <c r="P33" s="322">
        <v>96.242018294901058</v>
      </c>
      <c r="Q33" s="322">
        <v>98.696465601086658</v>
      </c>
      <c r="R33" s="322">
        <v>94.18773282892974</v>
      </c>
      <c r="S33" s="322">
        <v>90.228770838849471</v>
      </c>
      <c r="T33" s="322">
        <v>99.999999999999986</v>
      </c>
      <c r="U33" s="322">
        <v>50.587364510516828</v>
      </c>
      <c r="V33" s="322">
        <v>55.755395683877737</v>
      </c>
      <c r="W33" s="322">
        <v>47.222222222222229</v>
      </c>
      <c r="X33" s="322">
        <v>0</v>
      </c>
      <c r="Y33" s="322">
        <v>69.420233339868574</v>
      </c>
      <c r="Z33" s="322">
        <v>94.316995162684819</v>
      </c>
      <c r="AA33" s="322">
        <v>91.737181898934935</v>
      </c>
      <c r="AB33" s="322">
        <v>100</v>
      </c>
      <c r="AC33" s="322">
        <v>100.45653453754518</v>
      </c>
      <c r="AD33" s="322">
        <v>58.746755007572993</v>
      </c>
      <c r="AE33" s="322">
        <v>94.78064307064767</v>
      </c>
      <c r="AF33" s="322">
        <v>91.474025806765226</v>
      </c>
      <c r="AG33" s="322">
        <v>96.701985477370641</v>
      </c>
      <c r="AH33" s="322">
        <v>90.556819461918295</v>
      </c>
      <c r="AI33" s="322">
        <v>103.23511596658041</v>
      </c>
      <c r="AJ33" s="322">
        <v>93.732254190536395</v>
      </c>
      <c r="AL33" s="322" t="s">
        <v>255</v>
      </c>
      <c r="AM33" s="322">
        <v>78.372677820839272</v>
      </c>
      <c r="AN33" s="322">
        <v>79.245814375867553</v>
      </c>
      <c r="AO33" s="322">
        <v>71.333193084557067</v>
      </c>
      <c r="AP33" s="322">
        <v>70.12753221527764</v>
      </c>
      <c r="AQ33" s="322">
        <v>86.365356431918769</v>
      </c>
      <c r="AR33" s="322">
        <v>89.004660948646119</v>
      </c>
      <c r="AS33" s="322">
        <v>83.200457076091027</v>
      </c>
      <c r="AT33" s="322">
        <v>93.623040293854132</v>
      </c>
      <c r="AU33" s="322">
        <v>95.872210890060316</v>
      </c>
      <c r="AV33" s="322">
        <v>113.10119740430729</v>
      </c>
      <c r="AW33" s="322">
        <v>59.797735433076241</v>
      </c>
      <c r="AX33" s="322">
        <v>53.296401097111776</v>
      </c>
      <c r="AY33" s="322">
        <v>68.421052631578945</v>
      </c>
      <c r="AZ33" s="322">
        <v>89.956409911987564</v>
      </c>
      <c r="BA33" s="322">
        <v>89.298196805552507</v>
      </c>
      <c r="BB33" s="322">
        <v>92.382748849297741</v>
      </c>
      <c r="BC33" s="322">
        <v>92.498190143505738</v>
      </c>
      <c r="BD33" s="322">
        <v>92.498190143505738</v>
      </c>
      <c r="BE33" s="322">
        <v>0</v>
      </c>
      <c r="BF33" s="322">
        <v>36.35399159061312</v>
      </c>
      <c r="BG33" s="322">
        <v>40.072202166065004</v>
      </c>
      <c r="BH33" s="322">
        <v>34.999999999999993</v>
      </c>
      <c r="BI33" s="322">
        <v>0</v>
      </c>
      <c r="BJ33" s="322">
        <v>77.65642273509124</v>
      </c>
      <c r="BK33" s="322">
        <v>94.072654563277993</v>
      </c>
      <c r="BL33" s="322">
        <v>105.04492321436378</v>
      </c>
      <c r="BM33" s="322">
        <v>109.09090909090908</v>
      </c>
      <c r="BN33" s="322">
        <v>112.80902592497807</v>
      </c>
      <c r="BO33" s="322">
        <v>68.120180407345089</v>
      </c>
      <c r="BP33" s="322">
        <v>97.166619378286299</v>
      </c>
      <c r="BQ33" s="322">
        <v>96.598582694101481</v>
      </c>
      <c r="BR33" s="322">
        <v>95.891041642802321</v>
      </c>
      <c r="BS33" s="322">
        <v>82.611187564522297</v>
      </c>
      <c r="BT33" s="322">
        <v>97.769177670313994</v>
      </c>
      <c r="BU33" s="322">
        <v>107.50852526457381</v>
      </c>
      <c r="BW33" s="322" t="s">
        <v>255</v>
      </c>
      <c r="BX33" s="322">
        <v>84.09051349290894</v>
      </c>
      <c r="BY33" s="322">
        <v>82.44840337192953</v>
      </c>
      <c r="BZ33" s="322">
        <v>80.249470563181731</v>
      </c>
      <c r="CA33" s="322">
        <v>81.090609590683826</v>
      </c>
      <c r="CB33" s="322">
        <v>84.357472868436204</v>
      </c>
      <c r="CC33" s="322">
        <v>84.706687044778789</v>
      </c>
      <c r="CD33" s="322">
        <v>77.437591789072982</v>
      </c>
      <c r="CE33" s="322">
        <v>90.174692704338227</v>
      </c>
      <c r="CF33" s="322">
        <v>86.288838995494871</v>
      </c>
      <c r="CG33" s="322">
        <v>93.395122807883396</v>
      </c>
      <c r="CH33" s="322">
        <v>83.93177498805899</v>
      </c>
      <c r="CI33" s="322">
        <v>81.708856393215456</v>
      </c>
      <c r="CJ33" s="322">
        <v>86.919240769945546</v>
      </c>
      <c r="CK33" s="322">
        <v>98.906131675451064</v>
      </c>
      <c r="CL33" s="322">
        <v>98.25439237257207</v>
      </c>
      <c r="CM33" s="322">
        <v>100.35081961887892</v>
      </c>
      <c r="CN33" s="322">
        <v>92.40950108395802</v>
      </c>
      <c r="CO33" s="322">
        <v>88.251872310060008</v>
      </c>
      <c r="CP33" s="322">
        <v>100</v>
      </c>
      <c r="CQ33" s="322">
        <v>54.211984243949878</v>
      </c>
      <c r="CR33" s="322">
        <v>59.453217640645768</v>
      </c>
      <c r="CS33" s="322">
        <v>45.454545454545453</v>
      </c>
      <c r="CT33" s="322">
        <v>100</v>
      </c>
      <c r="CU33" s="322">
        <v>87.164748486110241</v>
      </c>
      <c r="CV33" s="322">
        <v>84.081674459558428</v>
      </c>
      <c r="CW33" s="322">
        <v>95.703585416692889</v>
      </c>
      <c r="CX33" s="322">
        <v>100</v>
      </c>
      <c r="CY33" s="322">
        <v>102.41818998519138</v>
      </c>
      <c r="CZ33" s="322">
        <v>79.075381984387917</v>
      </c>
      <c r="DA33" s="322">
        <v>107.89082848816552</v>
      </c>
      <c r="DB33" s="322">
        <v>115.07623768455758</v>
      </c>
      <c r="DC33" s="322">
        <v>101.82191666264913</v>
      </c>
      <c r="DD33" s="322">
        <v>104.5934149841117</v>
      </c>
      <c r="DE33" s="322">
        <v>93.329149932426432</v>
      </c>
      <c r="DF33" s="322">
        <v>96.53794102025148</v>
      </c>
      <c r="DH33" s="322" t="s">
        <v>255</v>
      </c>
      <c r="DI33" s="322">
        <v>88.069815235855501</v>
      </c>
      <c r="DJ33" s="322">
        <v>85.035364386900724</v>
      </c>
      <c r="DK33" s="322">
        <v>72.172517571035797</v>
      </c>
      <c r="DL33" s="322">
        <v>82.088303223221089</v>
      </c>
      <c r="DM33" s="322">
        <v>88.583042185031374</v>
      </c>
      <c r="DN33" s="322">
        <v>93.532774424581007</v>
      </c>
      <c r="DO33" s="322">
        <v>79.454581666186243</v>
      </c>
      <c r="DP33" s="322">
        <v>87.179271824596128</v>
      </c>
      <c r="DQ33" s="322">
        <v>90.834015572704786</v>
      </c>
      <c r="DR33" s="322">
        <v>116.70259948051186</v>
      </c>
      <c r="DS33" s="322">
        <v>91.460074516923314</v>
      </c>
      <c r="DT33" s="322">
        <v>87.175710456301701</v>
      </c>
      <c r="DU33" s="322">
        <v>96.551541578557021</v>
      </c>
      <c r="DV33" s="322">
        <v>97.244584894366696</v>
      </c>
      <c r="DW33" s="322">
        <v>92.084077546048746</v>
      </c>
      <c r="DX33" s="322">
        <v>112.88098500602079</v>
      </c>
      <c r="DY33" s="322">
        <v>82.490975702941213</v>
      </c>
      <c r="DZ33" s="322">
        <v>82.093000415642877</v>
      </c>
      <c r="EA33" s="322">
        <v>102.27272727272725</v>
      </c>
      <c r="EB33" s="322">
        <v>64.866929014661636</v>
      </c>
      <c r="EC33" s="322">
        <v>53.858942323091433</v>
      </c>
      <c r="ED33" s="322">
        <v>86.666666666666671</v>
      </c>
      <c r="EE33" s="322">
        <v>36.496350364963504</v>
      </c>
      <c r="EF33" s="322">
        <v>87.493580084706977</v>
      </c>
      <c r="EG33" s="322">
        <v>104.14554704600529</v>
      </c>
      <c r="EH33" s="322">
        <v>84.888743262833287</v>
      </c>
      <c r="EI33" s="322">
        <v>70.370370370370338</v>
      </c>
      <c r="EJ33" s="322">
        <v>97.574834053481666</v>
      </c>
      <c r="EK33" s="322">
        <v>80.208961801395148</v>
      </c>
      <c r="EL33" s="322">
        <v>99.701753633355935</v>
      </c>
      <c r="EM33" s="322">
        <v>98.146070914140125</v>
      </c>
      <c r="EN33" s="322">
        <v>105.12907983958452</v>
      </c>
      <c r="EO33" s="322">
        <v>156.22382937046913</v>
      </c>
      <c r="EP33" s="322">
        <v>105.2809300561934</v>
      </c>
      <c r="EQ33" s="322">
        <v>93.653945088387687</v>
      </c>
    </row>
    <row r="34" spans="1:147" ht="12.75" hidden="1" customHeight="1" outlineLevel="1" x14ac:dyDescent="0.2">
      <c r="A34" s="322" t="s">
        <v>256</v>
      </c>
      <c r="B34" s="322">
        <v>82.589692916511837</v>
      </c>
      <c r="C34" s="322">
        <v>88.037056025794627</v>
      </c>
      <c r="D34" s="322">
        <v>91.297464443339976</v>
      </c>
      <c r="E34" s="322">
        <v>83.458576763612712</v>
      </c>
      <c r="F34" s="322">
        <v>83.149786168020768</v>
      </c>
      <c r="G34" s="322">
        <v>94.467350016405447</v>
      </c>
      <c r="H34" s="322">
        <v>94.44609795786306</v>
      </c>
      <c r="I34" s="322">
        <v>92.940886148943733</v>
      </c>
      <c r="J34" s="322">
        <v>90.611482737201754</v>
      </c>
      <c r="K34" s="322">
        <v>93.263705544171472</v>
      </c>
      <c r="L34" s="322">
        <v>94.226245628095896</v>
      </c>
      <c r="M34" s="322">
        <v>86.831961225730453</v>
      </c>
      <c r="N34" s="322">
        <v>97.461601888872195</v>
      </c>
      <c r="O34" s="322">
        <v>97.294021751857002</v>
      </c>
      <c r="P34" s="322">
        <v>96.264061913488533</v>
      </c>
      <c r="Q34" s="322">
        <v>99.523012228780672</v>
      </c>
      <c r="R34" s="322">
        <v>95.221435569472064</v>
      </c>
      <c r="S34" s="322">
        <v>89.696105441086004</v>
      </c>
      <c r="T34" s="322">
        <v>103.33333333333331</v>
      </c>
      <c r="U34" s="322">
        <v>57.600410071883829</v>
      </c>
      <c r="V34" s="322">
        <v>56.474820144309383</v>
      </c>
      <c r="W34" s="322">
        <v>58.333333333333336</v>
      </c>
      <c r="X34" s="322">
        <v>0</v>
      </c>
      <c r="Y34" s="322">
        <v>69.583254354439546</v>
      </c>
      <c r="Z34" s="322">
        <v>94.510408933129568</v>
      </c>
      <c r="AA34" s="322">
        <v>90.867579797954093</v>
      </c>
      <c r="AB34" s="322">
        <v>100</v>
      </c>
      <c r="AC34" s="322">
        <v>100.45653453754518</v>
      </c>
      <c r="AD34" s="322">
        <v>58.991154273162287</v>
      </c>
      <c r="AE34" s="322">
        <v>96.165511459304852</v>
      </c>
      <c r="AF34" s="322">
        <v>93.94115708191255</v>
      </c>
      <c r="AG34" s="322">
        <v>96.821025816117881</v>
      </c>
      <c r="AH34" s="322">
        <v>90.474376691707263</v>
      </c>
      <c r="AI34" s="322">
        <v>102.67747342204076</v>
      </c>
      <c r="AJ34" s="322">
        <v>92.96601428974958</v>
      </c>
      <c r="AL34" s="322" t="s">
        <v>256</v>
      </c>
      <c r="AM34" s="322">
        <v>78.312407479401472</v>
      </c>
      <c r="AN34" s="322">
        <v>79.066523210645315</v>
      </c>
      <c r="AO34" s="322">
        <v>71.333193084557067</v>
      </c>
      <c r="AP34" s="322">
        <v>69.748907411540927</v>
      </c>
      <c r="AQ34" s="322">
        <v>86.365356431918769</v>
      </c>
      <c r="AR34" s="322">
        <v>89.05753252598295</v>
      </c>
      <c r="AS34" s="322">
        <v>82.91847893926932</v>
      </c>
      <c r="AT34" s="322">
        <v>93.793369028311631</v>
      </c>
      <c r="AU34" s="322">
        <v>95.500318093886378</v>
      </c>
      <c r="AV34" s="322">
        <v>112.89344284816836</v>
      </c>
      <c r="AW34" s="322">
        <v>59.797735433076241</v>
      </c>
      <c r="AX34" s="322">
        <v>53.296401097111776</v>
      </c>
      <c r="AY34" s="322">
        <v>68.421052631578945</v>
      </c>
      <c r="AZ34" s="322">
        <v>89.699452792002262</v>
      </c>
      <c r="BA34" s="322">
        <v>88.971532794429578</v>
      </c>
      <c r="BB34" s="322">
        <v>92.382748849297741</v>
      </c>
      <c r="BC34" s="322">
        <v>92.498190143505738</v>
      </c>
      <c r="BD34" s="322">
        <v>92.498190143505738</v>
      </c>
      <c r="BE34" s="322">
        <v>0</v>
      </c>
      <c r="BF34" s="322">
        <v>36.35399159061312</v>
      </c>
      <c r="BG34" s="322">
        <v>40.072202166065004</v>
      </c>
      <c r="BH34" s="322">
        <v>34.999999999999993</v>
      </c>
      <c r="BI34" s="322">
        <v>0</v>
      </c>
      <c r="BJ34" s="322">
        <v>77.594718503643406</v>
      </c>
      <c r="BK34" s="322">
        <v>94.072654563277993</v>
      </c>
      <c r="BL34" s="322">
        <v>105.04492321436378</v>
      </c>
      <c r="BM34" s="322">
        <v>109.09090909090908</v>
      </c>
      <c r="BN34" s="322">
        <v>112.42622190004236</v>
      </c>
      <c r="BO34" s="322">
        <v>68.120180407345089</v>
      </c>
      <c r="BP34" s="322">
        <v>97.364153505279731</v>
      </c>
      <c r="BQ34" s="322">
        <v>97.060501646357963</v>
      </c>
      <c r="BR34" s="322">
        <v>94.253754225836886</v>
      </c>
      <c r="BS34" s="322">
        <v>82.603409503861087</v>
      </c>
      <c r="BT34" s="322">
        <v>97.769177670313994</v>
      </c>
      <c r="BU34" s="322">
        <v>107.67877464560746</v>
      </c>
      <c r="BW34" s="322" t="s">
        <v>256</v>
      </c>
      <c r="BX34" s="322">
        <v>83.838145322447062</v>
      </c>
      <c r="BY34" s="322">
        <v>82.232832361477207</v>
      </c>
      <c r="BZ34" s="322">
        <v>79.9356732731368</v>
      </c>
      <c r="CA34" s="322">
        <v>80.413885090751549</v>
      </c>
      <c r="CB34" s="322">
        <v>84.420187429319384</v>
      </c>
      <c r="CC34" s="322">
        <v>84.712275203041685</v>
      </c>
      <c r="CD34" s="322">
        <v>78.838167568693009</v>
      </c>
      <c r="CE34" s="322">
        <v>90.175737838610729</v>
      </c>
      <c r="CF34" s="322">
        <v>86.089791494803464</v>
      </c>
      <c r="CG34" s="322">
        <v>93.429430215027836</v>
      </c>
      <c r="CH34" s="322">
        <v>83.33923004049791</v>
      </c>
      <c r="CI34" s="322">
        <v>81.708856393215456</v>
      </c>
      <c r="CJ34" s="322">
        <v>85.53035188105666</v>
      </c>
      <c r="CK34" s="322">
        <v>98.650725768899434</v>
      </c>
      <c r="CL34" s="322">
        <v>98.914016675193622</v>
      </c>
      <c r="CM34" s="322">
        <v>98.06709793449204</v>
      </c>
      <c r="CN34" s="322">
        <v>92.40950108395802</v>
      </c>
      <c r="CO34" s="322">
        <v>88.251872310060008</v>
      </c>
      <c r="CP34" s="322">
        <v>100</v>
      </c>
      <c r="CQ34" s="322">
        <v>54.211984243949878</v>
      </c>
      <c r="CR34" s="322">
        <v>59.453217640645768</v>
      </c>
      <c r="CS34" s="322">
        <v>45.454545454545453</v>
      </c>
      <c r="CT34" s="322">
        <v>100</v>
      </c>
      <c r="CU34" s="322">
        <v>87.207785257132812</v>
      </c>
      <c r="CV34" s="322">
        <v>84.240910211210206</v>
      </c>
      <c r="CW34" s="322">
        <v>95.662191893053077</v>
      </c>
      <c r="CX34" s="322">
        <v>100</v>
      </c>
      <c r="CY34" s="322">
        <v>102.41818998519138</v>
      </c>
      <c r="CZ34" s="322">
        <v>79.152569400570655</v>
      </c>
      <c r="DA34" s="322">
        <v>107.09690327663674</v>
      </c>
      <c r="DB34" s="322">
        <v>113.96482597402691</v>
      </c>
      <c r="DC34" s="322">
        <v>101.83483316163381</v>
      </c>
      <c r="DD34" s="322">
        <v>103.97082174324245</v>
      </c>
      <c r="DE34" s="322">
        <v>92.995577948786121</v>
      </c>
      <c r="DF34" s="322">
        <v>96.697811744443413</v>
      </c>
      <c r="DH34" s="322" t="s">
        <v>256</v>
      </c>
      <c r="DI34" s="322">
        <v>87.949128522869486</v>
      </c>
      <c r="DJ34" s="322">
        <v>84.851720577793557</v>
      </c>
      <c r="DK34" s="322">
        <v>74.384518042310759</v>
      </c>
      <c r="DL34" s="322">
        <v>82.088303223221089</v>
      </c>
      <c r="DM34" s="322">
        <v>86.200352288483046</v>
      </c>
      <c r="DN34" s="322">
        <v>92.523977231900588</v>
      </c>
      <c r="DO34" s="322">
        <v>77.917123521188941</v>
      </c>
      <c r="DP34" s="322">
        <v>87.179271824596128</v>
      </c>
      <c r="DQ34" s="322">
        <v>90.793702748233187</v>
      </c>
      <c r="DR34" s="322">
        <v>116.70259948051186</v>
      </c>
      <c r="DS34" s="322">
        <v>88.991001106663347</v>
      </c>
      <c r="DT34" s="322">
        <v>85.883267997150767</v>
      </c>
      <c r="DU34" s="322">
        <v>92.684179496628673</v>
      </c>
      <c r="DV34" s="322">
        <v>97.172891263137871</v>
      </c>
      <c r="DW34" s="322">
        <v>91.988722745487962</v>
      </c>
      <c r="DX34" s="322">
        <v>112.88098500602079</v>
      </c>
      <c r="DY34" s="322">
        <v>81.566258876632105</v>
      </c>
      <c r="DZ34" s="322">
        <v>81.149679855315469</v>
      </c>
      <c r="EA34" s="322">
        <v>102.27272727272725</v>
      </c>
      <c r="EB34" s="322">
        <v>65.021728624450049</v>
      </c>
      <c r="EC34" s="322">
        <v>54.408726209007327</v>
      </c>
      <c r="ED34" s="322">
        <v>86.666666666666671</v>
      </c>
      <c r="EE34" s="322">
        <v>36.496350364963504</v>
      </c>
      <c r="EF34" s="322">
        <v>88.418828961749696</v>
      </c>
      <c r="EG34" s="322">
        <v>106.70082180456711</v>
      </c>
      <c r="EH34" s="322">
        <v>85.174607752915918</v>
      </c>
      <c r="EI34" s="322">
        <v>70.370370370370338</v>
      </c>
      <c r="EJ34" s="322">
        <v>97.574834053481666</v>
      </c>
      <c r="EK34" s="322">
        <v>80.891871604783518</v>
      </c>
      <c r="EL34" s="322">
        <v>100.01201517930383</v>
      </c>
      <c r="EM34" s="322">
        <v>98.146070914140125</v>
      </c>
      <c r="EN34" s="322">
        <v>105.12907983958452</v>
      </c>
      <c r="EO34" s="322">
        <v>156.22382937046913</v>
      </c>
      <c r="EP34" s="322">
        <v>106.87936025238092</v>
      </c>
      <c r="EQ34" s="322">
        <v>93.682930340700295</v>
      </c>
    </row>
    <row r="35" spans="1:147" ht="12.75" hidden="1" customHeight="1" outlineLevel="1" x14ac:dyDescent="0.2">
      <c r="A35" s="322" t="s">
        <v>257</v>
      </c>
      <c r="B35" s="322">
        <v>83.101102369460364</v>
      </c>
      <c r="C35" s="322">
        <v>88.311488666019372</v>
      </c>
      <c r="D35" s="322">
        <v>92.471212403567023</v>
      </c>
      <c r="E35" s="322">
        <v>83.620320699374929</v>
      </c>
      <c r="F35" s="322">
        <v>83.053701167718899</v>
      </c>
      <c r="G35" s="322">
        <v>98.029823609307925</v>
      </c>
      <c r="H35" s="322">
        <v>94.191535785481065</v>
      </c>
      <c r="I35" s="322">
        <v>96.97214070854524</v>
      </c>
      <c r="J35" s="322">
        <v>89.925254344293833</v>
      </c>
      <c r="K35" s="322">
        <v>93.263705544171472</v>
      </c>
      <c r="L35" s="322">
        <v>86.708223339956902</v>
      </c>
      <c r="M35" s="322">
        <v>86.831961225730453</v>
      </c>
      <c r="N35" s="322">
        <v>86.65408204356531</v>
      </c>
      <c r="O35" s="322">
        <v>96.108106174172235</v>
      </c>
      <c r="P35" s="322">
        <v>96.019568249085196</v>
      </c>
      <c r="Q35" s="322">
        <v>96.299715773414576</v>
      </c>
      <c r="R35" s="322">
        <v>95.600004885681415</v>
      </c>
      <c r="S35" s="322">
        <v>90.332533091981546</v>
      </c>
      <c r="T35" s="322">
        <v>103.33333333333331</v>
      </c>
      <c r="U35" s="322">
        <v>57.884122302250731</v>
      </c>
      <c r="V35" s="322">
        <v>57.194244604741037</v>
      </c>
      <c r="W35" s="322">
        <v>58.333333333333336</v>
      </c>
      <c r="X35" s="322">
        <v>0</v>
      </c>
      <c r="Y35" s="322">
        <v>73.479926381735325</v>
      </c>
      <c r="Z35" s="322">
        <v>97.206485765479499</v>
      </c>
      <c r="AA35" s="322">
        <v>89.493727937733468</v>
      </c>
      <c r="AB35" s="322">
        <v>100</v>
      </c>
      <c r="AC35" s="322">
        <v>98.372079558545252</v>
      </c>
      <c r="AD35" s="322">
        <v>64.443557625679546</v>
      </c>
      <c r="AE35" s="322">
        <v>96.498524713609982</v>
      </c>
      <c r="AF35" s="322">
        <v>96.328202668817497</v>
      </c>
      <c r="AG35" s="322">
        <v>91.061617672938198</v>
      </c>
      <c r="AH35" s="322">
        <v>91.939530659178132</v>
      </c>
      <c r="AI35" s="322">
        <v>97.766657867554969</v>
      </c>
      <c r="AJ35" s="322">
        <v>96.701073540330356</v>
      </c>
      <c r="AL35" s="322" t="s">
        <v>257</v>
      </c>
      <c r="AM35" s="322">
        <v>79.438491585106945</v>
      </c>
      <c r="AN35" s="322">
        <v>80.258912987217869</v>
      </c>
      <c r="AO35" s="322">
        <v>75.747217871817952</v>
      </c>
      <c r="AP35" s="322">
        <v>70.320696396410341</v>
      </c>
      <c r="AQ35" s="322">
        <v>84.794881857364118</v>
      </c>
      <c r="AR35" s="322">
        <v>94.273784179136982</v>
      </c>
      <c r="AS35" s="322">
        <v>84.678582066601706</v>
      </c>
      <c r="AT35" s="322">
        <v>91.333970214688293</v>
      </c>
      <c r="AU35" s="322">
        <v>94.023371795324024</v>
      </c>
      <c r="AV35" s="322">
        <v>112.84991727539659</v>
      </c>
      <c r="AW35" s="322">
        <v>60.561478131628697</v>
      </c>
      <c r="AX35" s="322">
        <v>54.63594850232667</v>
      </c>
      <c r="AY35" s="322">
        <v>68.421052631578945</v>
      </c>
      <c r="AZ35" s="322">
        <v>89.392018953300393</v>
      </c>
      <c r="BA35" s="322">
        <v>88.971532794429578</v>
      </c>
      <c r="BB35" s="322">
        <v>90.94203661459251</v>
      </c>
      <c r="BC35" s="322">
        <v>91.735154263668562</v>
      </c>
      <c r="BD35" s="322">
        <v>91.735154263668562</v>
      </c>
      <c r="BE35" s="322">
        <v>0</v>
      </c>
      <c r="BF35" s="322">
        <v>36.35399159061312</v>
      </c>
      <c r="BG35" s="322">
        <v>40.072202166065004</v>
      </c>
      <c r="BH35" s="322">
        <v>34.999999999999993</v>
      </c>
      <c r="BI35" s="322">
        <v>0</v>
      </c>
      <c r="BJ35" s="322">
        <v>78.006214039548183</v>
      </c>
      <c r="BK35" s="322">
        <v>94.072654563277993</v>
      </c>
      <c r="BL35" s="322">
        <v>105.04492321436378</v>
      </c>
      <c r="BM35" s="322">
        <v>109.09090909090908</v>
      </c>
      <c r="BN35" s="322">
        <v>115.82663779531606</v>
      </c>
      <c r="BO35" s="322">
        <v>67.944246209461241</v>
      </c>
      <c r="BP35" s="322">
        <v>100.34055591779769</v>
      </c>
      <c r="BQ35" s="322">
        <v>101.5169070048793</v>
      </c>
      <c r="BR35" s="322">
        <v>104.5222605270155</v>
      </c>
      <c r="BS35" s="322">
        <v>78.525134307549678</v>
      </c>
      <c r="BT35" s="322">
        <v>97.76137125090348</v>
      </c>
      <c r="BU35" s="322">
        <v>107.67877464560746</v>
      </c>
      <c r="BW35" s="322" t="s">
        <v>257</v>
      </c>
      <c r="BX35" s="322">
        <v>84.187902086366691</v>
      </c>
      <c r="BY35" s="322">
        <v>85.954676739697575</v>
      </c>
      <c r="BZ35" s="322">
        <v>84.042480553946916</v>
      </c>
      <c r="CA35" s="322">
        <v>88.465818244740902</v>
      </c>
      <c r="CB35" s="322">
        <v>83.877218091356838</v>
      </c>
      <c r="CC35" s="322">
        <v>86.900418797116089</v>
      </c>
      <c r="CD35" s="322">
        <v>81.176415470976821</v>
      </c>
      <c r="CE35" s="322">
        <v>91.187476832164222</v>
      </c>
      <c r="CF35" s="322">
        <v>87.062685012657411</v>
      </c>
      <c r="CG35" s="322">
        <v>93.433483620200548</v>
      </c>
      <c r="CH35" s="322">
        <v>84.642828925132306</v>
      </c>
      <c r="CI35" s="322">
        <v>81.708856393215456</v>
      </c>
      <c r="CJ35" s="322">
        <v>88.585907436612217</v>
      </c>
      <c r="CK35" s="322">
        <v>99.160254325163564</v>
      </c>
      <c r="CL35" s="322">
        <v>99.389595761476116</v>
      </c>
      <c r="CM35" s="322">
        <v>98.651881105218706</v>
      </c>
      <c r="CN35" s="322">
        <v>92.425713959452423</v>
      </c>
      <c r="CO35" s="322">
        <v>88.276965644982539</v>
      </c>
      <c r="CP35" s="322">
        <v>100</v>
      </c>
      <c r="CQ35" s="322">
        <v>53.732907524322272</v>
      </c>
      <c r="CR35" s="322">
        <v>56.873026777580307</v>
      </c>
      <c r="CS35" s="322">
        <v>45.454545454545453</v>
      </c>
      <c r="CT35" s="322">
        <v>100</v>
      </c>
      <c r="CU35" s="322">
        <v>87.459370969183098</v>
      </c>
      <c r="CV35" s="322">
        <v>85.379992067670784</v>
      </c>
      <c r="CW35" s="322">
        <v>95.662191893053077</v>
      </c>
      <c r="CX35" s="322">
        <v>100</v>
      </c>
      <c r="CY35" s="322">
        <v>102.01402240614505</v>
      </c>
      <c r="CZ35" s="322">
        <v>79.534299147939649</v>
      </c>
      <c r="DA35" s="322">
        <v>96.815603652114206</v>
      </c>
      <c r="DB35" s="322">
        <v>98.536608248352294</v>
      </c>
      <c r="DC35" s="322">
        <v>96.989335658907351</v>
      </c>
      <c r="DD35" s="322">
        <v>100.52938085740237</v>
      </c>
      <c r="DE35" s="322">
        <v>93.431147518224535</v>
      </c>
      <c r="DF35" s="322">
        <v>92.160928873303845</v>
      </c>
      <c r="DH35" s="322" t="s">
        <v>257</v>
      </c>
      <c r="DI35" s="322">
        <v>87.664715000015192</v>
      </c>
      <c r="DJ35" s="322">
        <v>84.45062862860415</v>
      </c>
      <c r="DK35" s="322">
        <v>75.689916903703562</v>
      </c>
      <c r="DL35" s="322">
        <v>81.127758249224783</v>
      </c>
      <c r="DM35" s="322">
        <v>82.745893946739685</v>
      </c>
      <c r="DN35" s="322">
        <v>92.539896172294007</v>
      </c>
      <c r="DO35" s="322">
        <v>79.817179401930005</v>
      </c>
      <c r="DP35" s="322">
        <v>87.179271824596128</v>
      </c>
      <c r="DQ35" s="322">
        <v>91.599773686062974</v>
      </c>
      <c r="DR35" s="322">
        <v>116.70259948051186</v>
      </c>
      <c r="DS35" s="322">
        <v>87.903479082651927</v>
      </c>
      <c r="DT35" s="322">
        <v>85.883267997159237</v>
      </c>
      <c r="DU35" s="322">
        <v>90.304264369288148</v>
      </c>
      <c r="DV35" s="322">
        <v>96.626762259066041</v>
      </c>
      <c r="DW35" s="322">
        <v>91.262353870395302</v>
      </c>
      <c r="DX35" s="322">
        <v>112.88098500615882</v>
      </c>
      <c r="DY35" s="322">
        <v>82.527955266379337</v>
      </c>
      <c r="DZ35" s="322">
        <v>82.130723945171738</v>
      </c>
      <c r="EA35" s="322">
        <v>102.27272727272725</v>
      </c>
      <c r="EB35" s="322">
        <v>65.186492338672409</v>
      </c>
      <c r="EC35" s="322">
        <v>54.993898453219835</v>
      </c>
      <c r="ED35" s="322">
        <v>86.666666666666671</v>
      </c>
      <c r="EE35" s="322">
        <v>36.496350364963504</v>
      </c>
      <c r="EF35" s="322">
        <v>88.276757386856843</v>
      </c>
      <c r="EG35" s="322">
        <v>105.55770601539182</v>
      </c>
      <c r="EH35" s="322">
        <v>84.888743262833287</v>
      </c>
      <c r="EI35" s="322">
        <v>70.370370370370338</v>
      </c>
      <c r="EJ35" s="322">
        <v>97.53145719660732</v>
      </c>
      <c r="EK35" s="322">
        <v>81.180675724158874</v>
      </c>
      <c r="EL35" s="322">
        <v>99.917989557932756</v>
      </c>
      <c r="EM35" s="322">
        <v>98.023617791046433</v>
      </c>
      <c r="EN35" s="322">
        <v>100.7167666332717</v>
      </c>
      <c r="EO35" s="322">
        <v>156.22382937046913</v>
      </c>
      <c r="EP35" s="322">
        <v>106.53922283277727</v>
      </c>
      <c r="EQ35" s="322">
        <v>95.069108186137882</v>
      </c>
    </row>
    <row r="36" spans="1:147" ht="12.75" hidden="1" customHeight="1" outlineLevel="1" x14ac:dyDescent="0.2">
      <c r="A36" s="322" t="s">
        <v>258</v>
      </c>
      <c r="B36" s="322">
        <v>83.612521442531772</v>
      </c>
      <c r="C36" s="322">
        <v>90.966724906790986</v>
      </c>
      <c r="D36" s="322">
        <v>98.359079921437853</v>
      </c>
      <c r="E36" s="322">
        <v>92.238181740082197</v>
      </c>
      <c r="F36" s="322">
        <v>83.211753457391893</v>
      </c>
      <c r="G36" s="322">
        <v>92.929334880528913</v>
      </c>
      <c r="H36" s="322">
        <v>93.404258715224017</v>
      </c>
      <c r="I36" s="322">
        <v>96.97214070854524</v>
      </c>
      <c r="J36" s="322">
        <v>89.897733263656491</v>
      </c>
      <c r="K36" s="322">
        <v>95.013392415815247</v>
      </c>
      <c r="L36" s="322">
        <v>80.693805509446051</v>
      </c>
      <c r="M36" s="322">
        <v>86.831961225731533</v>
      </c>
      <c r="N36" s="322">
        <v>78.008066167319811</v>
      </c>
      <c r="O36" s="322">
        <v>96.20651988725534</v>
      </c>
      <c r="P36" s="322">
        <v>96.215508437059583</v>
      </c>
      <c r="Q36" s="322">
        <v>96.187067291951408</v>
      </c>
      <c r="R36" s="322">
        <v>94.271168027626828</v>
      </c>
      <c r="S36" s="322">
        <v>90.369037007382346</v>
      </c>
      <c r="T36" s="322">
        <v>100</v>
      </c>
      <c r="U36" s="322">
        <v>57.88412230225105</v>
      </c>
      <c r="V36" s="322">
        <v>57.194244604741449</v>
      </c>
      <c r="W36" s="322">
        <v>58.333333333333336</v>
      </c>
      <c r="X36" s="322">
        <v>0</v>
      </c>
      <c r="Y36" s="322">
        <v>74.169076543351338</v>
      </c>
      <c r="Z36" s="322">
        <v>96.054704411849698</v>
      </c>
      <c r="AA36" s="322">
        <v>89.273650152763679</v>
      </c>
      <c r="AB36" s="322">
        <v>100</v>
      </c>
      <c r="AC36" s="322">
        <v>98.136748459299596</v>
      </c>
      <c r="AD36" s="322">
        <v>65.582215449832674</v>
      </c>
      <c r="AE36" s="322">
        <v>92.241580391321662</v>
      </c>
      <c r="AF36" s="322">
        <v>91.032037774799292</v>
      </c>
      <c r="AG36" s="322">
        <v>90.467016631222265</v>
      </c>
      <c r="AH36" s="322">
        <v>91.707732513323009</v>
      </c>
      <c r="AI36" s="322">
        <v>95.560795179520923</v>
      </c>
      <c r="AJ36" s="322">
        <v>91.598756462943271</v>
      </c>
      <c r="AL36" s="322" t="s">
        <v>258</v>
      </c>
      <c r="AM36" s="322">
        <v>81.796584711326645</v>
      </c>
      <c r="AN36" s="322">
        <v>84.695947246411748</v>
      </c>
      <c r="AO36" s="322">
        <v>80.500813279709106</v>
      </c>
      <c r="AP36" s="322">
        <v>79.861052000631844</v>
      </c>
      <c r="AQ36" s="322">
        <v>84.794881857364118</v>
      </c>
      <c r="AR36" s="322">
        <v>92.364100863571181</v>
      </c>
      <c r="AS36" s="322">
        <v>85.377609921561969</v>
      </c>
      <c r="AT36" s="322">
        <v>93.037257559263296</v>
      </c>
      <c r="AU36" s="322">
        <v>94.980632347771461</v>
      </c>
      <c r="AV36" s="322">
        <v>104.14480272103957</v>
      </c>
      <c r="AW36" s="322">
        <v>61.315601272001587</v>
      </c>
      <c r="AX36" s="322">
        <v>54.63594850232667</v>
      </c>
      <c r="AY36" s="322">
        <v>70.175438596491219</v>
      </c>
      <c r="AZ36" s="322">
        <v>90.47613155835424</v>
      </c>
      <c r="BA36" s="322">
        <v>90.349741625911278</v>
      </c>
      <c r="BB36" s="322">
        <v>90.94203661459251</v>
      </c>
      <c r="BC36" s="322">
        <v>92.735837905158519</v>
      </c>
      <c r="BD36" s="322">
        <v>92.735837905158519</v>
      </c>
      <c r="BE36" s="322">
        <v>0</v>
      </c>
      <c r="BF36" s="322">
        <v>36.932208639985284</v>
      </c>
      <c r="BG36" s="322">
        <v>42.238267148014465</v>
      </c>
      <c r="BH36" s="322">
        <v>34.999999999999993</v>
      </c>
      <c r="BI36" s="322">
        <v>0</v>
      </c>
      <c r="BJ36" s="322">
        <v>80.202467376625535</v>
      </c>
      <c r="BK36" s="322">
        <v>94.072654563277993</v>
      </c>
      <c r="BL36" s="322">
        <v>105.04492321436378</v>
      </c>
      <c r="BM36" s="322">
        <v>109.09090909090908</v>
      </c>
      <c r="BN36" s="322">
        <v>118.21916295116412</v>
      </c>
      <c r="BO36" s="322">
        <v>70.275907501741457</v>
      </c>
      <c r="BP36" s="322">
        <v>100.26560138436798</v>
      </c>
      <c r="BQ36" s="322">
        <v>101.51735919201906</v>
      </c>
      <c r="BR36" s="322">
        <v>104.5222605270155</v>
      </c>
      <c r="BS36" s="322">
        <v>78.525134307549678</v>
      </c>
      <c r="BT36" s="322">
        <v>97.401283929745276</v>
      </c>
      <c r="BU36" s="322">
        <v>107.67877464560746</v>
      </c>
      <c r="BW36" s="322" t="s">
        <v>258</v>
      </c>
      <c r="BX36" s="322">
        <v>84.961354399142849</v>
      </c>
      <c r="BY36" s="322">
        <v>86.533182612495693</v>
      </c>
      <c r="BZ36" s="322">
        <v>84.042480553946916</v>
      </c>
      <c r="CA36" s="322">
        <v>89.302436166573727</v>
      </c>
      <c r="CB36" s="322">
        <v>85.851548209872277</v>
      </c>
      <c r="CC36" s="322">
        <v>86.635718936753236</v>
      </c>
      <c r="CD36" s="322">
        <v>80.608003464258985</v>
      </c>
      <c r="CE36" s="322">
        <v>91.187476832164222</v>
      </c>
      <c r="CF36" s="322">
        <v>86.761712948209194</v>
      </c>
      <c r="CG36" s="322">
        <v>94.933243534105358</v>
      </c>
      <c r="CH36" s="322">
        <v>84.642828925132306</v>
      </c>
      <c r="CI36" s="322">
        <v>81.708856393215456</v>
      </c>
      <c r="CJ36" s="322">
        <v>88.585907436612217</v>
      </c>
      <c r="CK36" s="322">
        <v>99.160254325163564</v>
      </c>
      <c r="CL36" s="322">
        <v>99.389595761476116</v>
      </c>
      <c r="CM36" s="322">
        <v>98.651881105218706</v>
      </c>
      <c r="CN36" s="322">
        <v>92.336908248434497</v>
      </c>
      <c r="CO36" s="322">
        <v>88.139517389713092</v>
      </c>
      <c r="CP36" s="322">
        <v>100</v>
      </c>
      <c r="CQ36" s="322">
        <v>57.089955866174734</v>
      </c>
      <c r="CR36" s="322">
        <v>57.781911318866761</v>
      </c>
      <c r="CS36" s="322">
        <v>50</v>
      </c>
      <c r="CT36" s="322">
        <v>100</v>
      </c>
      <c r="CU36" s="322">
        <v>88.106476837929307</v>
      </c>
      <c r="CV36" s="322">
        <v>85.379992067670784</v>
      </c>
      <c r="CW36" s="322">
        <v>95.662191893053077</v>
      </c>
      <c r="CX36" s="322">
        <v>100</v>
      </c>
      <c r="CY36" s="322">
        <v>102.01402240614505</v>
      </c>
      <c r="CZ36" s="322">
        <v>80.821577051250941</v>
      </c>
      <c r="DA36" s="322">
        <v>96.879925855367389</v>
      </c>
      <c r="DB36" s="322">
        <v>98.6355792227763</v>
      </c>
      <c r="DC36" s="322">
        <v>96.989335658907351</v>
      </c>
      <c r="DD36" s="322">
        <v>100.52938085740237</v>
      </c>
      <c r="DE36" s="322">
        <v>93.434575414250119</v>
      </c>
      <c r="DF36" s="322">
        <v>92.160928873303845</v>
      </c>
      <c r="DH36" s="322" t="s">
        <v>258</v>
      </c>
      <c r="DI36" s="322">
        <v>86.425003357654802</v>
      </c>
      <c r="DJ36" s="322">
        <v>84.171613204955406</v>
      </c>
      <c r="DK36" s="322">
        <v>74.926618829035874</v>
      </c>
      <c r="DL36" s="322">
        <v>82.180054525884813</v>
      </c>
      <c r="DM36" s="322">
        <v>83.028790629455941</v>
      </c>
      <c r="DN36" s="322">
        <v>90.84307138440073</v>
      </c>
      <c r="DO36" s="322">
        <v>78.363347979305971</v>
      </c>
      <c r="DP36" s="322">
        <v>87.179271824596128</v>
      </c>
      <c r="DQ36" s="322">
        <v>91.312753003934745</v>
      </c>
      <c r="DR36" s="322">
        <v>113.62354108181033</v>
      </c>
      <c r="DS36" s="322">
        <v>89.562799848056926</v>
      </c>
      <c r="DT36" s="322">
        <v>83.621493693653605</v>
      </c>
      <c r="DU36" s="322">
        <v>96.623349362571616</v>
      </c>
      <c r="DV36" s="322">
        <v>81.177306581504837</v>
      </c>
      <c r="DW36" s="322">
        <v>77.558968582366205</v>
      </c>
      <c r="DX36" s="322">
        <v>92.140914784131411</v>
      </c>
      <c r="DY36" s="322">
        <v>83.189876700965172</v>
      </c>
      <c r="DZ36" s="322">
        <v>82.805962116254292</v>
      </c>
      <c r="EA36" s="322">
        <v>102.27272727272725</v>
      </c>
      <c r="EB36" s="322">
        <v>65.237833416475056</v>
      </c>
      <c r="EC36" s="322">
        <v>55.176240626433568</v>
      </c>
      <c r="ED36" s="322">
        <v>86.666666666666671</v>
      </c>
      <c r="EE36" s="322">
        <v>36.496350364963504</v>
      </c>
      <c r="EF36" s="322">
        <v>84.80565866779871</v>
      </c>
      <c r="EG36" s="322">
        <v>93.688737733208839</v>
      </c>
      <c r="EH36" s="322">
        <v>84.632926564852795</v>
      </c>
      <c r="EI36" s="322">
        <v>70.370370370370338</v>
      </c>
      <c r="EJ36" s="322">
        <v>91.67656409695941</v>
      </c>
      <c r="EK36" s="322">
        <v>80.938466617556344</v>
      </c>
      <c r="EL36" s="322">
        <v>98.250090559136012</v>
      </c>
      <c r="EM36" s="322">
        <v>97.174266107208354</v>
      </c>
      <c r="EN36" s="322">
        <v>100.7167666332717</v>
      </c>
      <c r="EO36" s="322">
        <v>138.04947511881906</v>
      </c>
      <c r="EP36" s="322">
        <v>102.95797875754194</v>
      </c>
      <c r="EQ36" s="322">
        <v>92.383896442408997</v>
      </c>
    </row>
    <row r="37" spans="1:147" ht="12.75" hidden="1" customHeight="1" outlineLevel="1" x14ac:dyDescent="0.2">
      <c r="A37" s="322" t="s">
        <v>259</v>
      </c>
      <c r="B37" s="322">
        <v>84.663121076109263</v>
      </c>
      <c r="C37" s="322">
        <v>92.59489338782376</v>
      </c>
      <c r="D37" s="322">
        <v>100.0479706254566</v>
      </c>
      <c r="E37" s="322">
        <v>96.293848100727729</v>
      </c>
      <c r="F37" s="322">
        <v>85.664941862252405</v>
      </c>
      <c r="G37" s="322">
        <v>94.379638950554323</v>
      </c>
      <c r="H37" s="322">
        <v>93.224369364776067</v>
      </c>
      <c r="I37" s="322">
        <v>96.97214070854524</v>
      </c>
      <c r="J37" s="322">
        <v>89.713638593175702</v>
      </c>
      <c r="K37" s="322">
        <v>95.013392415815247</v>
      </c>
      <c r="L37" s="322">
        <v>80.860476583850314</v>
      </c>
      <c r="M37" s="322">
        <v>87.379552738708242</v>
      </c>
      <c r="N37" s="322">
        <v>78.008066167319811</v>
      </c>
      <c r="O37" s="322">
        <v>95.618690458838159</v>
      </c>
      <c r="P37" s="322">
        <v>95.636797937767042</v>
      </c>
      <c r="Q37" s="322">
        <v>95.579503107457953</v>
      </c>
      <c r="R37" s="322">
        <v>94.552034299590616</v>
      </c>
      <c r="S37" s="322">
        <v>90.841212257800336</v>
      </c>
      <c r="T37" s="322">
        <v>100</v>
      </c>
      <c r="U37" s="322">
        <v>57.884122302250731</v>
      </c>
      <c r="V37" s="322">
        <v>57.194244604741044</v>
      </c>
      <c r="W37" s="322">
        <v>58.333333333333336</v>
      </c>
      <c r="X37" s="322">
        <v>0</v>
      </c>
      <c r="Y37" s="322">
        <v>75.265244926361703</v>
      </c>
      <c r="Z37" s="322">
        <v>96.459624923832976</v>
      </c>
      <c r="AA37" s="322">
        <v>89.273650152763679</v>
      </c>
      <c r="AB37" s="322">
        <v>100</v>
      </c>
      <c r="AC37" s="322">
        <v>98.98053340924676</v>
      </c>
      <c r="AD37" s="322">
        <v>66.917459813518477</v>
      </c>
      <c r="AE37" s="322">
        <v>92.766332839060169</v>
      </c>
      <c r="AF37" s="322">
        <v>91.427866415553552</v>
      </c>
      <c r="AG37" s="322">
        <v>91.358918193796171</v>
      </c>
      <c r="AH37" s="322">
        <v>91.705624497651996</v>
      </c>
      <c r="AI37" s="322">
        <v>96.099228659573939</v>
      </c>
      <c r="AJ37" s="322">
        <v>93.531150755139009</v>
      </c>
      <c r="AL37" s="322" t="s">
        <v>259</v>
      </c>
      <c r="AM37" s="322">
        <v>81.851940778210547</v>
      </c>
      <c r="AN37" s="322">
        <v>83.90014238182134</v>
      </c>
      <c r="AO37" s="322">
        <v>77.863372474679892</v>
      </c>
      <c r="AP37" s="322">
        <v>79.481429344241803</v>
      </c>
      <c r="AQ37" s="322">
        <v>84.794881857364118</v>
      </c>
      <c r="AR37" s="322">
        <v>92.516465216747505</v>
      </c>
      <c r="AS37" s="322">
        <v>85.377609921561969</v>
      </c>
      <c r="AT37" s="322">
        <v>93.037257559263296</v>
      </c>
      <c r="AU37" s="322">
        <v>94.982368247660958</v>
      </c>
      <c r="AV37" s="322">
        <v>104.14480272103957</v>
      </c>
      <c r="AW37" s="322">
        <v>61.315601272001587</v>
      </c>
      <c r="AX37" s="322">
        <v>54.63594850232667</v>
      </c>
      <c r="AY37" s="322">
        <v>70.175438596491219</v>
      </c>
      <c r="AZ37" s="322">
        <v>90.475078239538433</v>
      </c>
      <c r="BA37" s="322">
        <v>90.348402564555897</v>
      </c>
      <c r="BB37" s="322">
        <v>90.94203661459251</v>
      </c>
      <c r="BC37" s="322">
        <v>92.735837905158519</v>
      </c>
      <c r="BD37" s="322">
        <v>92.735837905158519</v>
      </c>
      <c r="BE37" s="322">
        <v>0</v>
      </c>
      <c r="BF37" s="322">
        <v>36.932208639985284</v>
      </c>
      <c r="BG37" s="322">
        <v>42.238267148014465</v>
      </c>
      <c r="BH37" s="322">
        <v>34.999999999999993</v>
      </c>
      <c r="BI37" s="322">
        <v>0</v>
      </c>
      <c r="BJ37" s="322">
        <v>81.738274941790792</v>
      </c>
      <c r="BK37" s="322">
        <v>94.072654563277993</v>
      </c>
      <c r="BL37" s="322">
        <v>110.0359144094775</v>
      </c>
      <c r="BM37" s="322">
        <v>109.09090909090908</v>
      </c>
      <c r="BN37" s="322">
        <v>118.21916295116412</v>
      </c>
      <c r="BO37" s="322">
        <v>71.953829537680832</v>
      </c>
      <c r="BP37" s="322">
        <v>100.37070370809056</v>
      </c>
      <c r="BQ37" s="322">
        <v>101.51735919201906</v>
      </c>
      <c r="BR37" s="322">
        <v>104.5222605270155</v>
      </c>
      <c r="BS37" s="322">
        <v>78.525134307549678</v>
      </c>
      <c r="BT37" s="322">
        <v>97.904420052711359</v>
      </c>
      <c r="BU37" s="322">
        <v>107.67877464560746</v>
      </c>
      <c r="BW37" s="322" t="s">
        <v>259</v>
      </c>
      <c r="BX37" s="322">
        <v>84.961354399142849</v>
      </c>
      <c r="BY37" s="322">
        <v>86.533182612495693</v>
      </c>
      <c r="BZ37" s="322">
        <v>84.042480553946916</v>
      </c>
      <c r="CA37" s="322">
        <v>89.302436166573727</v>
      </c>
      <c r="CB37" s="322">
        <v>85.851548209872277</v>
      </c>
      <c r="CC37" s="322">
        <v>86.635718936753236</v>
      </c>
      <c r="CD37" s="322">
        <v>80.608003464258985</v>
      </c>
      <c r="CE37" s="322">
        <v>91.187476832164222</v>
      </c>
      <c r="CF37" s="322">
        <v>86.761712948209194</v>
      </c>
      <c r="CG37" s="322">
        <v>94.933243534105358</v>
      </c>
      <c r="CH37" s="322">
        <v>84.642828925132306</v>
      </c>
      <c r="CI37" s="322">
        <v>81.708856393215456</v>
      </c>
      <c r="CJ37" s="322">
        <v>88.585907436612217</v>
      </c>
      <c r="CK37" s="322">
        <v>99.160254325163564</v>
      </c>
      <c r="CL37" s="322">
        <v>99.389595761476116</v>
      </c>
      <c r="CM37" s="322">
        <v>98.651881105218706</v>
      </c>
      <c r="CN37" s="322">
        <v>92.336908248434497</v>
      </c>
      <c r="CO37" s="322">
        <v>88.139517389713092</v>
      </c>
      <c r="CP37" s="322">
        <v>100</v>
      </c>
      <c r="CQ37" s="322">
        <v>57.089955866174734</v>
      </c>
      <c r="CR37" s="322">
        <v>57.781911318866761</v>
      </c>
      <c r="CS37" s="322">
        <v>50</v>
      </c>
      <c r="CT37" s="322">
        <v>100</v>
      </c>
      <c r="CU37" s="322">
        <v>88.106476837929307</v>
      </c>
      <c r="CV37" s="322">
        <v>85.379992067670784</v>
      </c>
      <c r="CW37" s="322">
        <v>95.662191893053077</v>
      </c>
      <c r="CX37" s="322">
        <v>100</v>
      </c>
      <c r="CY37" s="322">
        <v>102.01402240614505</v>
      </c>
      <c r="CZ37" s="322">
        <v>80.821577051250941</v>
      </c>
      <c r="DA37" s="322">
        <v>96.879925855367389</v>
      </c>
      <c r="DB37" s="322">
        <v>98.6355792227763</v>
      </c>
      <c r="DC37" s="322">
        <v>96.989335658907351</v>
      </c>
      <c r="DD37" s="322">
        <v>100.52938085740237</v>
      </c>
      <c r="DE37" s="322">
        <v>93.434575414250119</v>
      </c>
      <c r="DF37" s="322">
        <v>92.160928873303845</v>
      </c>
      <c r="DH37" s="322" t="s">
        <v>259</v>
      </c>
      <c r="DI37" s="322">
        <v>86.951554570897045</v>
      </c>
      <c r="DJ37" s="322">
        <v>84.760976755684084</v>
      </c>
      <c r="DK37" s="322">
        <v>75.834160479819587</v>
      </c>
      <c r="DL37" s="322">
        <v>82.083043740034867</v>
      </c>
      <c r="DM37" s="322">
        <v>82.778882172129926</v>
      </c>
      <c r="DN37" s="322">
        <v>93.994675764629008</v>
      </c>
      <c r="DO37" s="322">
        <v>78.096746781409124</v>
      </c>
      <c r="DP37" s="322">
        <v>87.364384158562856</v>
      </c>
      <c r="DQ37" s="322">
        <v>92.411819457051863</v>
      </c>
      <c r="DR37" s="322">
        <v>113.62354108181033</v>
      </c>
      <c r="DS37" s="322">
        <v>87.859383730348071</v>
      </c>
      <c r="DT37" s="322">
        <v>83.621493693662075</v>
      </c>
      <c r="DU37" s="322">
        <v>92.89562183413841</v>
      </c>
      <c r="DV37" s="322">
        <v>87.223899156547091</v>
      </c>
      <c r="DW37" s="322">
        <v>82.471204796624392</v>
      </c>
      <c r="DX37" s="322">
        <v>101.62462094689118</v>
      </c>
      <c r="DY37" s="322">
        <v>85.075671536922357</v>
      </c>
      <c r="DZ37" s="322">
        <v>84.729695945580104</v>
      </c>
      <c r="EA37" s="322">
        <v>102.27272727272725</v>
      </c>
      <c r="EB37" s="322">
        <v>65.54743263605188</v>
      </c>
      <c r="EC37" s="322">
        <v>56.275808398265383</v>
      </c>
      <c r="ED37" s="322">
        <v>86.666666666666671</v>
      </c>
      <c r="EE37" s="322">
        <v>36.496350364963504</v>
      </c>
      <c r="EF37" s="322">
        <v>86.691912040867138</v>
      </c>
      <c r="EG37" s="322">
        <v>100.07263620826154</v>
      </c>
      <c r="EH37" s="322">
        <v>84.632926564852795</v>
      </c>
      <c r="EI37" s="322">
        <v>74.074074074074062</v>
      </c>
      <c r="EJ37" s="322">
        <v>91.67656409695941</v>
      </c>
      <c r="EK37" s="322">
        <v>81.478426654493958</v>
      </c>
      <c r="EL37" s="322">
        <v>97.912797493796049</v>
      </c>
      <c r="EM37" s="322">
        <v>96.39862734524533</v>
      </c>
      <c r="EN37" s="322">
        <v>100.7167666332717</v>
      </c>
      <c r="EO37" s="322">
        <v>138.04947511881906</v>
      </c>
      <c r="EP37" s="322">
        <v>103.88279825693419</v>
      </c>
      <c r="EQ37" s="322">
        <v>92.651993745451264</v>
      </c>
    </row>
    <row r="38" spans="1:147" ht="12.75" hidden="1" customHeight="1" outlineLevel="1" x14ac:dyDescent="0.2">
      <c r="A38" s="322" t="s">
        <v>260</v>
      </c>
      <c r="B38" s="322">
        <v>85.731093182001217</v>
      </c>
      <c r="C38" s="322">
        <v>92.325585343354533</v>
      </c>
      <c r="D38" s="322">
        <v>99.657480637867693</v>
      </c>
      <c r="E38" s="322">
        <v>96.20041551755952</v>
      </c>
      <c r="F38" s="322">
        <v>85.070590698710092</v>
      </c>
      <c r="G38" s="322">
        <v>90.223570969061228</v>
      </c>
      <c r="H38" s="322">
        <v>92.323432855066827</v>
      </c>
      <c r="I38" s="322">
        <v>96.97214070854524</v>
      </c>
      <c r="J38" s="322">
        <v>90.199092840186282</v>
      </c>
      <c r="K38" s="322">
        <v>93.074718924186087</v>
      </c>
      <c r="L38" s="322">
        <v>79.901846854513437</v>
      </c>
      <c r="M38" s="322">
        <v>84.261668461494878</v>
      </c>
      <c r="N38" s="322">
        <v>77.994214504383379</v>
      </c>
      <c r="O38" s="322">
        <v>95.69531468919493</v>
      </c>
      <c r="P38" s="322">
        <v>96.08654064526057</v>
      </c>
      <c r="Q38" s="322">
        <v>94.848641937588184</v>
      </c>
      <c r="R38" s="322">
        <v>95.047473724865426</v>
      </c>
      <c r="S38" s="322">
        <v>91.674114809824147</v>
      </c>
      <c r="T38" s="322">
        <v>100</v>
      </c>
      <c r="U38" s="322">
        <v>65.200820143436005</v>
      </c>
      <c r="V38" s="322">
        <v>62.949640288194281</v>
      </c>
      <c r="W38" s="322">
        <v>66.666666666666671</v>
      </c>
      <c r="X38" s="322">
        <v>0</v>
      </c>
      <c r="Y38" s="322">
        <v>77.120413321164492</v>
      </c>
      <c r="Z38" s="322">
        <v>97.012376333595185</v>
      </c>
      <c r="AA38" s="322">
        <v>94.581554412023266</v>
      </c>
      <c r="AB38" s="322">
        <v>100</v>
      </c>
      <c r="AC38" s="322">
        <v>99.254613994720799</v>
      </c>
      <c r="AD38" s="322">
        <v>69.114028840377657</v>
      </c>
      <c r="AE38" s="322">
        <v>93.100806987402322</v>
      </c>
      <c r="AF38" s="322">
        <v>92.120787027574949</v>
      </c>
      <c r="AG38" s="322">
        <v>91.405041255996025</v>
      </c>
      <c r="AH38" s="322">
        <v>94.136314933361604</v>
      </c>
      <c r="AI38" s="322">
        <v>95.410319346011946</v>
      </c>
      <c r="AJ38" s="322">
        <v>93.928053932265186</v>
      </c>
      <c r="AL38" s="322" t="s">
        <v>260</v>
      </c>
      <c r="AM38" s="322">
        <v>85.869323761545559</v>
      </c>
      <c r="AN38" s="322">
        <v>85.8691244054626</v>
      </c>
      <c r="AO38" s="322">
        <v>83.625385060818203</v>
      </c>
      <c r="AP38" s="322">
        <v>80.509477685071815</v>
      </c>
      <c r="AQ38" s="322">
        <v>83.885478591172514</v>
      </c>
      <c r="AR38" s="322">
        <v>96.745948497078999</v>
      </c>
      <c r="AS38" s="322">
        <v>86.896392330877958</v>
      </c>
      <c r="AT38" s="322">
        <v>93.037257559263296</v>
      </c>
      <c r="AU38" s="322">
        <v>94.457014922287158</v>
      </c>
      <c r="AV38" s="322">
        <v>104.14480272103957</v>
      </c>
      <c r="AW38" s="322">
        <v>63.170493385098567</v>
      </c>
      <c r="AX38" s="322">
        <v>57.889290133954759</v>
      </c>
      <c r="AY38" s="322">
        <v>70.175438596491219</v>
      </c>
      <c r="AZ38" s="322">
        <v>93.42499425317844</v>
      </c>
      <c r="BA38" s="322">
        <v>91.850525399137936</v>
      </c>
      <c r="BB38" s="322">
        <v>99.228882156340092</v>
      </c>
      <c r="BC38" s="322">
        <v>92.773503983151585</v>
      </c>
      <c r="BD38" s="322">
        <v>92.773503983151585</v>
      </c>
      <c r="BE38" s="322">
        <v>0</v>
      </c>
      <c r="BF38" s="322">
        <v>68.663704833963322</v>
      </c>
      <c r="BG38" s="322">
        <v>51.263537906137209</v>
      </c>
      <c r="BH38" s="322">
        <v>75</v>
      </c>
      <c r="BI38" s="322">
        <v>0</v>
      </c>
      <c r="BJ38" s="322">
        <v>84.285531124391071</v>
      </c>
      <c r="BK38" s="322">
        <v>94.072654563277993</v>
      </c>
      <c r="BL38" s="322">
        <v>110.0359144094775</v>
      </c>
      <c r="BM38" s="322">
        <v>109.09090909090908</v>
      </c>
      <c r="BN38" s="322">
        <v>118.21916295116412</v>
      </c>
      <c r="BO38" s="322">
        <v>75.234141280179585</v>
      </c>
      <c r="BP38" s="322">
        <v>98.852421561281986</v>
      </c>
      <c r="BQ38" s="322">
        <v>99.542151046273702</v>
      </c>
      <c r="BR38" s="322">
        <v>102.2851450642121</v>
      </c>
      <c r="BS38" s="322">
        <v>78.037129408261137</v>
      </c>
      <c r="BT38" s="322">
        <v>97.643929443600882</v>
      </c>
      <c r="BU38" s="322">
        <v>106.09205426293002</v>
      </c>
      <c r="BW38" s="322" t="s">
        <v>260</v>
      </c>
      <c r="BX38" s="322">
        <v>86.452432629016499</v>
      </c>
      <c r="BY38" s="322">
        <v>87.323844835177795</v>
      </c>
      <c r="BZ38" s="322">
        <v>86.355657794013709</v>
      </c>
      <c r="CA38" s="322">
        <v>89.682602702474327</v>
      </c>
      <c r="CB38" s="322">
        <v>84.915576256463609</v>
      </c>
      <c r="CC38" s="322">
        <v>86.934562790651313</v>
      </c>
      <c r="CD38" s="322">
        <v>83.341962570757374</v>
      </c>
      <c r="CE38" s="322">
        <v>89.384620212122044</v>
      </c>
      <c r="CF38" s="322">
        <v>87.962723019984765</v>
      </c>
      <c r="CG38" s="322">
        <v>94.933243534105358</v>
      </c>
      <c r="CH38" s="322">
        <v>83.007872867293969</v>
      </c>
      <c r="CI38" s="322">
        <v>80.661202957882892</v>
      </c>
      <c r="CJ38" s="322">
        <v>86.161652799681377</v>
      </c>
      <c r="CK38" s="322">
        <v>98.826196875804939</v>
      </c>
      <c r="CL38" s="322">
        <v>99.112939957918854</v>
      </c>
      <c r="CM38" s="322">
        <v>98.190583415390009</v>
      </c>
      <c r="CN38" s="322">
        <v>92.336908248434497</v>
      </c>
      <c r="CO38" s="322">
        <v>88.139517389713092</v>
      </c>
      <c r="CP38" s="322">
        <v>100</v>
      </c>
      <c r="CQ38" s="322">
        <v>62.144218069650883</v>
      </c>
      <c r="CR38" s="322">
        <v>67.831577532519887</v>
      </c>
      <c r="CS38" s="322">
        <v>54.545454545454533</v>
      </c>
      <c r="CT38" s="322">
        <v>100</v>
      </c>
      <c r="CU38" s="322">
        <v>90.225015600670332</v>
      </c>
      <c r="CV38" s="322">
        <v>88.022750412709286</v>
      </c>
      <c r="CW38" s="322">
        <v>100.08214055311409</v>
      </c>
      <c r="CX38" s="322">
        <v>100</v>
      </c>
      <c r="CY38" s="322">
        <v>102.01402240614505</v>
      </c>
      <c r="CZ38" s="322">
        <v>82.277609809333043</v>
      </c>
      <c r="DA38" s="322">
        <v>99.282836146917475</v>
      </c>
      <c r="DB38" s="322">
        <v>102.43158508066213</v>
      </c>
      <c r="DC38" s="322">
        <v>97.031800743501933</v>
      </c>
      <c r="DD38" s="322">
        <v>100.51675473629039</v>
      </c>
      <c r="DE38" s="322">
        <v>93.638625394946388</v>
      </c>
      <c r="DF38" s="322">
        <v>91.001477702243847</v>
      </c>
      <c r="DH38" s="322" t="s">
        <v>260</v>
      </c>
      <c r="DI38" s="322">
        <v>87.500595660885807</v>
      </c>
      <c r="DJ38" s="322">
        <v>85.209392095498515</v>
      </c>
      <c r="DK38" s="322">
        <v>76.139479709686654</v>
      </c>
      <c r="DL38" s="322">
        <v>87.430029177490894</v>
      </c>
      <c r="DM38" s="322">
        <v>82.778882172129926</v>
      </c>
      <c r="DN38" s="322">
        <v>87.608655200350242</v>
      </c>
      <c r="DO38" s="322">
        <v>78.436747172295412</v>
      </c>
      <c r="DP38" s="322">
        <v>87.364384158562856</v>
      </c>
      <c r="DQ38" s="322">
        <v>91.836964288312316</v>
      </c>
      <c r="DR38" s="322">
        <v>113.38332418560552</v>
      </c>
      <c r="DS38" s="322">
        <v>83.893581465345008</v>
      </c>
      <c r="DT38" s="322">
        <v>84.734857212060689</v>
      </c>
      <c r="DU38" s="322">
        <v>82.893823346392651</v>
      </c>
      <c r="DV38" s="322">
        <v>87.329056659204426</v>
      </c>
      <c r="DW38" s="322">
        <v>82.484018223361659</v>
      </c>
      <c r="DX38" s="322">
        <v>102.00958212418095</v>
      </c>
      <c r="DY38" s="322">
        <v>86.621047746303802</v>
      </c>
      <c r="DZ38" s="322">
        <v>86.351885920662042</v>
      </c>
      <c r="EA38" s="322">
        <v>99.999999999999986</v>
      </c>
      <c r="EB38" s="322">
        <v>67.405027953512771</v>
      </c>
      <c r="EC38" s="322">
        <v>62.873215029256237</v>
      </c>
      <c r="ED38" s="322">
        <v>86.666666666666671</v>
      </c>
      <c r="EE38" s="322">
        <v>36.496350364963504</v>
      </c>
      <c r="EF38" s="322">
        <v>89.636994108452939</v>
      </c>
      <c r="EG38" s="322">
        <v>100.89935610999549</v>
      </c>
      <c r="EH38" s="322">
        <v>100.53178211649367</v>
      </c>
      <c r="EI38" s="322">
        <v>74.074074074074062</v>
      </c>
      <c r="EJ38" s="322">
        <v>92.411857809886385</v>
      </c>
      <c r="EK38" s="322">
        <v>83.590661302789414</v>
      </c>
      <c r="EL38" s="322">
        <v>98.166665913488444</v>
      </c>
      <c r="EM38" s="322">
        <v>96.375513608963814</v>
      </c>
      <c r="EN38" s="322">
        <v>100.7167666332717</v>
      </c>
      <c r="EO38" s="322">
        <v>138.04947511881906</v>
      </c>
      <c r="EP38" s="322">
        <v>104.46075002352697</v>
      </c>
      <c r="EQ38" s="322">
        <v>94.434561595160261</v>
      </c>
    </row>
    <row r="39" spans="1:147" ht="12.75" hidden="1" customHeight="1" outlineLevel="1" x14ac:dyDescent="0.2">
      <c r="A39" s="322" t="s">
        <v>261</v>
      </c>
      <c r="B39" s="322">
        <v>85.863145612444427</v>
      </c>
      <c r="C39" s="322">
        <v>91.972747136196105</v>
      </c>
      <c r="D39" s="322">
        <v>98.602789667872472</v>
      </c>
      <c r="E39" s="322">
        <v>95.807174961237877</v>
      </c>
      <c r="F39" s="322">
        <v>84.764604893317497</v>
      </c>
      <c r="G39" s="322">
        <v>90.223570969061228</v>
      </c>
      <c r="H39" s="322">
        <v>92.323432855066827</v>
      </c>
      <c r="I39" s="322">
        <v>96.97214070854524</v>
      </c>
      <c r="J39" s="322">
        <v>90.21816735280953</v>
      </c>
      <c r="K39" s="322">
        <v>93.074718924186087</v>
      </c>
      <c r="L39" s="322">
        <v>81.39581569618359</v>
      </c>
      <c r="M39" s="322">
        <v>84.261668461494878</v>
      </c>
      <c r="N39" s="322">
        <v>80.14186681050829</v>
      </c>
      <c r="O39" s="322">
        <v>95.744268139946868</v>
      </c>
      <c r="P39" s="322">
        <v>96.107140206890378</v>
      </c>
      <c r="Q39" s="322">
        <v>94.958957537117783</v>
      </c>
      <c r="R39" s="322">
        <v>95.587999471146816</v>
      </c>
      <c r="S39" s="322">
        <v>91.674628369775164</v>
      </c>
      <c r="T39" s="322">
        <v>101.33333333333334</v>
      </c>
      <c r="U39" s="322">
        <v>65.910100719353238</v>
      </c>
      <c r="V39" s="322">
        <v>64.74820143927343</v>
      </c>
      <c r="W39" s="322">
        <v>66.666666666666671</v>
      </c>
      <c r="X39" s="322">
        <v>0</v>
      </c>
      <c r="Y39" s="322">
        <v>77.746755701935399</v>
      </c>
      <c r="Z39" s="322">
        <v>97.702471857170792</v>
      </c>
      <c r="AA39" s="322">
        <v>94.505712559592396</v>
      </c>
      <c r="AB39" s="322">
        <v>100</v>
      </c>
      <c r="AC39" s="322">
        <v>99.254613994720799</v>
      </c>
      <c r="AD39" s="322">
        <v>69.900356867241982</v>
      </c>
      <c r="AE39" s="322">
        <v>93.086269475669638</v>
      </c>
      <c r="AF39" s="322">
        <v>92.061410312026368</v>
      </c>
      <c r="AG39" s="322">
        <v>91.217700446388633</v>
      </c>
      <c r="AH39" s="322">
        <v>95.789895393898746</v>
      </c>
      <c r="AI39" s="322">
        <v>95.262659775595026</v>
      </c>
      <c r="AJ39" s="322">
        <v>94.52074362640306</v>
      </c>
      <c r="AL39" s="322" t="s">
        <v>261</v>
      </c>
      <c r="AM39" s="322">
        <v>86.537721479010088</v>
      </c>
      <c r="AN39" s="322">
        <v>86.359949057874218</v>
      </c>
      <c r="AO39" s="322">
        <v>83.625385060818203</v>
      </c>
      <c r="AP39" s="322">
        <v>82.112780699267645</v>
      </c>
      <c r="AQ39" s="322">
        <v>84.501097202614488</v>
      </c>
      <c r="AR39" s="322">
        <v>96.782937335623075</v>
      </c>
      <c r="AS39" s="322">
        <v>86.896392330877958</v>
      </c>
      <c r="AT39" s="322">
        <v>93.037257559263296</v>
      </c>
      <c r="AU39" s="322">
        <v>93.685647096214566</v>
      </c>
      <c r="AV39" s="322">
        <v>104.14480272103957</v>
      </c>
      <c r="AW39" s="322">
        <v>68.840846275164708</v>
      </c>
      <c r="AX39" s="322">
        <v>59.898611241777104</v>
      </c>
      <c r="AY39" s="322">
        <v>80.701754385964904</v>
      </c>
      <c r="AZ39" s="322">
        <v>93.42499425317844</v>
      </c>
      <c r="BA39" s="322">
        <v>91.850525399137936</v>
      </c>
      <c r="BB39" s="322">
        <v>99.228882156340092</v>
      </c>
      <c r="BC39" s="322">
        <v>92.773503983151585</v>
      </c>
      <c r="BD39" s="322">
        <v>92.773503983151585</v>
      </c>
      <c r="BE39" s="322">
        <v>0</v>
      </c>
      <c r="BF39" s="322">
        <v>67.218162210532924</v>
      </c>
      <c r="BG39" s="322">
        <v>45.848375451263557</v>
      </c>
      <c r="BH39" s="322">
        <v>75</v>
      </c>
      <c r="BI39" s="322">
        <v>0</v>
      </c>
      <c r="BJ39" s="322">
        <v>85.515215558954907</v>
      </c>
      <c r="BK39" s="322">
        <v>94.133957295260331</v>
      </c>
      <c r="BL39" s="322">
        <v>110.0359144094775</v>
      </c>
      <c r="BM39" s="322">
        <v>109.09090909090908</v>
      </c>
      <c r="BN39" s="322">
        <v>118.21916295116412</v>
      </c>
      <c r="BO39" s="322">
        <v>76.817549061134301</v>
      </c>
      <c r="BP39" s="322">
        <v>99.126940774154335</v>
      </c>
      <c r="BQ39" s="322">
        <v>99.680939004343244</v>
      </c>
      <c r="BR39" s="322">
        <v>104.71009252054893</v>
      </c>
      <c r="BS39" s="322">
        <v>78.540753668298336</v>
      </c>
      <c r="BT39" s="322">
        <v>97.63963366149838</v>
      </c>
      <c r="BU39" s="322">
        <v>106.44827617625208</v>
      </c>
      <c r="BW39" s="322" t="s">
        <v>261</v>
      </c>
      <c r="BX39" s="322">
        <v>87.778812391307497</v>
      </c>
      <c r="BY39" s="322">
        <v>88.74164310019512</v>
      </c>
      <c r="BZ39" s="322">
        <v>87.171888091143259</v>
      </c>
      <c r="CA39" s="322">
        <v>92.089685873055942</v>
      </c>
      <c r="CB39" s="322">
        <v>85.898302617338871</v>
      </c>
      <c r="CC39" s="322">
        <v>88.334804387163459</v>
      </c>
      <c r="CD39" s="322">
        <v>85.831647817474519</v>
      </c>
      <c r="CE39" s="322">
        <v>89.367201307580572</v>
      </c>
      <c r="CF39" s="322">
        <v>89.405684906347688</v>
      </c>
      <c r="CG39" s="322">
        <v>94.933243534105358</v>
      </c>
      <c r="CH39" s="322">
        <v>87.280068102544675</v>
      </c>
      <c r="CI39" s="322">
        <v>85.011920069037629</v>
      </c>
      <c r="CJ39" s="322">
        <v>90.328319466348049</v>
      </c>
      <c r="CK39" s="322">
        <v>98.762170444044514</v>
      </c>
      <c r="CL39" s="322">
        <v>98.96543463800397</v>
      </c>
      <c r="CM39" s="322">
        <v>98.311601744187655</v>
      </c>
      <c r="CN39" s="322">
        <v>92.669479268089262</v>
      </c>
      <c r="CO39" s="322">
        <v>88.654251249515156</v>
      </c>
      <c r="CP39" s="322">
        <v>100</v>
      </c>
      <c r="CQ39" s="322">
        <v>64.249456521127399</v>
      </c>
      <c r="CR39" s="322">
        <v>70.584199286130314</v>
      </c>
      <c r="CS39" s="322">
        <v>56.818181818181813</v>
      </c>
      <c r="CT39" s="322">
        <v>100</v>
      </c>
      <c r="CU39" s="322">
        <v>90.677692058065418</v>
      </c>
      <c r="CV39" s="322">
        <v>88.814555399309995</v>
      </c>
      <c r="CW39" s="322">
        <v>100.08214055311409</v>
      </c>
      <c r="CX39" s="322">
        <v>100</v>
      </c>
      <c r="CY39" s="322">
        <v>102.08982681173438</v>
      </c>
      <c r="CZ39" s="322">
        <v>83.013173891827506</v>
      </c>
      <c r="DA39" s="322">
        <v>99.308879849707708</v>
      </c>
      <c r="DB39" s="322">
        <v>102.21355301934547</v>
      </c>
      <c r="DC39" s="322">
        <v>98.786858849495118</v>
      </c>
      <c r="DD39" s="322">
        <v>99.738031185145815</v>
      </c>
      <c r="DE39" s="322">
        <v>94.198371000272687</v>
      </c>
      <c r="DF39" s="322">
        <v>90.996392794738782</v>
      </c>
      <c r="DH39" s="322" t="s">
        <v>261</v>
      </c>
      <c r="DI39" s="322">
        <v>90.240091248320695</v>
      </c>
      <c r="DJ39" s="322">
        <v>85.361976306690991</v>
      </c>
      <c r="DK39" s="322">
        <v>76.713445431901008</v>
      </c>
      <c r="DL39" s="322">
        <v>85.011696004760907</v>
      </c>
      <c r="DM39" s="322">
        <v>83.467842654191728</v>
      </c>
      <c r="DN39" s="322">
        <v>87.458598633288673</v>
      </c>
      <c r="DO39" s="322">
        <v>84.136895319251707</v>
      </c>
      <c r="DP39" s="322">
        <v>87.364384158562856</v>
      </c>
      <c r="DQ39" s="322">
        <v>91.392051956875434</v>
      </c>
      <c r="DR39" s="322">
        <v>118.78820435021335</v>
      </c>
      <c r="DS39" s="322">
        <v>94.955055464123376</v>
      </c>
      <c r="DT39" s="322">
        <v>93.458843811295523</v>
      </c>
      <c r="DU39" s="322">
        <v>96.733128531634875</v>
      </c>
      <c r="DV39" s="322">
        <v>87.287561920845121</v>
      </c>
      <c r="DW39" s="322">
        <v>82.931357247575647</v>
      </c>
      <c r="DX39" s="322">
        <v>100.4869151320562</v>
      </c>
      <c r="DY39" s="322">
        <v>89.606347979453176</v>
      </c>
      <c r="DZ39" s="322">
        <v>89.39724533076388</v>
      </c>
      <c r="EA39" s="322">
        <v>99.999999999999986</v>
      </c>
      <c r="EB39" s="322">
        <v>86.18420155322724</v>
      </c>
      <c r="EC39" s="322">
        <v>61.223863371508521</v>
      </c>
      <c r="ED39" s="322">
        <v>113.33333333333336</v>
      </c>
      <c r="EE39" s="322">
        <v>63.503649635036489</v>
      </c>
      <c r="EF39" s="322">
        <v>89.491209412134467</v>
      </c>
      <c r="EG39" s="322">
        <v>100.473025339763</v>
      </c>
      <c r="EH39" s="322">
        <v>99.650366605405594</v>
      </c>
      <c r="EI39" s="322">
        <v>74.074074074074062</v>
      </c>
      <c r="EJ39" s="322">
        <v>91.676564096959424</v>
      </c>
      <c r="EK39" s="322">
        <v>83.852850287970398</v>
      </c>
      <c r="EL39" s="322">
        <v>97.840798957362978</v>
      </c>
      <c r="EM39" s="322">
        <v>95.894968639165285</v>
      </c>
      <c r="EN39" s="322">
        <v>101.8442217854025</v>
      </c>
      <c r="EO39" s="322">
        <v>138.04947511881906</v>
      </c>
      <c r="EP39" s="322">
        <v>104.23992381105136</v>
      </c>
      <c r="EQ39" s="322">
        <v>94.81210421622869</v>
      </c>
    </row>
    <row r="40" spans="1:147" ht="12.75" hidden="1" customHeight="1" outlineLevel="1" x14ac:dyDescent="0.2">
      <c r="A40" s="322" t="s">
        <v>262</v>
      </c>
      <c r="B40" s="322">
        <v>85.954132498845098</v>
      </c>
      <c r="C40" s="322">
        <v>92.354268350090067</v>
      </c>
      <c r="D40" s="322">
        <v>98.602789667872472</v>
      </c>
      <c r="E40" s="322">
        <v>95.807174961237877</v>
      </c>
      <c r="F40" s="322">
        <v>86.375688930683509</v>
      </c>
      <c r="G40" s="322">
        <v>90.223570969061228</v>
      </c>
      <c r="H40" s="322">
        <v>92.323432855066827</v>
      </c>
      <c r="I40" s="322">
        <v>96.97214070854524</v>
      </c>
      <c r="J40" s="322">
        <v>90.21816735280953</v>
      </c>
      <c r="K40" s="322">
        <v>93.074718924186087</v>
      </c>
      <c r="L40" s="322">
        <v>81.39581569618359</v>
      </c>
      <c r="M40" s="322">
        <v>84.261668461494878</v>
      </c>
      <c r="N40" s="322">
        <v>80.14186681050829</v>
      </c>
      <c r="O40" s="322">
        <v>95.294020233519305</v>
      </c>
      <c r="P40" s="322">
        <v>95.448844188220605</v>
      </c>
      <c r="Q40" s="322">
        <v>94.958957537117783</v>
      </c>
      <c r="R40" s="322">
        <v>95.587999471146816</v>
      </c>
      <c r="S40" s="322">
        <v>91.674628369775164</v>
      </c>
      <c r="T40" s="322">
        <v>101.33333333333334</v>
      </c>
      <c r="U40" s="322">
        <v>65.910100719353238</v>
      </c>
      <c r="V40" s="322">
        <v>64.74820143927343</v>
      </c>
      <c r="W40" s="322">
        <v>66.666666666666671</v>
      </c>
      <c r="X40" s="322">
        <v>0</v>
      </c>
      <c r="Y40" s="322">
        <v>77.746755701935399</v>
      </c>
      <c r="Z40" s="322">
        <v>97.702471857170792</v>
      </c>
      <c r="AA40" s="322">
        <v>94.505712559592396</v>
      </c>
      <c r="AB40" s="322">
        <v>100</v>
      </c>
      <c r="AC40" s="322">
        <v>99.254613994720799</v>
      </c>
      <c r="AD40" s="322">
        <v>69.900356867241982</v>
      </c>
      <c r="AE40" s="322">
        <v>92.41922744282553</v>
      </c>
      <c r="AF40" s="322">
        <v>91.014448418175235</v>
      </c>
      <c r="AG40" s="322">
        <v>91.217700446388633</v>
      </c>
      <c r="AH40" s="322">
        <v>95.789895393898746</v>
      </c>
      <c r="AI40" s="322">
        <v>95.262659775595026</v>
      </c>
      <c r="AJ40" s="322">
        <v>94.52074362640306</v>
      </c>
      <c r="AL40" s="322" t="s">
        <v>262</v>
      </c>
      <c r="AM40" s="322">
        <v>87.682394571023934</v>
      </c>
      <c r="AN40" s="322">
        <v>86.503211070987149</v>
      </c>
      <c r="AO40" s="322">
        <v>83.625385060818203</v>
      </c>
      <c r="AP40" s="322">
        <v>82.112780699267645</v>
      </c>
      <c r="AQ40" s="322">
        <v>85.970836984849072</v>
      </c>
      <c r="AR40" s="322">
        <v>96.782937335623075</v>
      </c>
      <c r="AS40" s="322">
        <v>86.896392330877958</v>
      </c>
      <c r="AT40" s="322">
        <v>93.037257559263296</v>
      </c>
      <c r="AU40" s="322">
        <v>93.685647096214566</v>
      </c>
      <c r="AV40" s="322">
        <v>104.14480272103957</v>
      </c>
      <c r="AW40" s="322">
        <v>68.840846275164708</v>
      </c>
      <c r="AX40" s="322">
        <v>59.898611241777104</v>
      </c>
      <c r="AY40" s="322">
        <v>80.701754385964904</v>
      </c>
      <c r="AZ40" s="322">
        <v>93.42499425317844</v>
      </c>
      <c r="BA40" s="322">
        <v>91.850525399137936</v>
      </c>
      <c r="BB40" s="322">
        <v>99.228882156340092</v>
      </c>
      <c r="BC40" s="322">
        <v>92.773503983151585</v>
      </c>
      <c r="BD40" s="322">
        <v>92.773503983151585</v>
      </c>
      <c r="BE40" s="322">
        <v>0</v>
      </c>
      <c r="BF40" s="322">
        <v>72.296863975586334</v>
      </c>
      <c r="BG40" s="322">
        <v>51.143200962695573</v>
      </c>
      <c r="BH40" s="322">
        <v>79.999999999999986</v>
      </c>
      <c r="BI40" s="322">
        <v>0</v>
      </c>
      <c r="BJ40" s="322">
        <v>88.429731875498888</v>
      </c>
      <c r="BK40" s="322">
        <v>94.133957295260331</v>
      </c>
      <c r="BL40" s="322">
        <v>110.0359144094775</v>
      </c>
      <c r="BM40" s="322">
        <v>109.09090909090908</v>
      </c>
      <c r="BN40" s="322">
        <v>118.21916295116412</v>
      </c>
      <c r="BO40" s="322">
        <v>80.570811949323243</v>
      </c>
      <c r="BP40" s="322">
        <v>99.126940774154335</v>
      </c>
      <c r="BQ40" s="322">
        <v>99.680939004343244</v>
      </c>
      <c r="BR40" s="322">
        <v>104.71009252054893</v>
      </c>
      <c r="BS40" s="322">
        <v>78.540753668298336</v>
      </c>
      <c r="BT40" s="322">
        <v>97.63963366149838</v>
      </c>
      <c r="BU40" s="322">
        <v>106.44827617625208</v>
      </c>
      <c r="BW40" s="322" t="s">
        <v>262</v>
      </c>
      <c r="BX40" s="322">
        <v>89.105192153598509</v>
      </c>
      <c r="BY40" s="322">
        <v>90.159441365212459</v>
      </c>
      <c r="BZ40" s="322">
        <v>87.988118388272852</v>
      </c>
      <c r="CA40" s="322">
        <v>94.496769043637542</v>
      </c>
      <c r="CB40" s="322">
        <v>86.881028978214147</v>
      </c>
      <c r="CC40" s="322">
        <v>89.73504598367559</v>
      </c>
      <c r="CD40" s="322">
        <v>88.321333064191649</v>
      </c>
      <c r="CE40" s="322">
        <v>89.3497824030391</v>
      </c>
      <c r="CF40" s="322">
        <v>90.848646792710596</v>
      </c>
      <c r="CG40" s="322">
        <v>94.933243534105358</v>
      </c>
      <c r="CH40" s="322">
        <v>91.552263337795424</v>
      </c>
      <c r="CI40" s="322">
        <v>89.362637180192394</v>
      </c>
      <c r="CJ40" s="322">
        <v>94.494986133014706</v>
      </c>
      <c r="CK40" s="322">
        <v>98.698144012284075</v>
      </c>
      <c r="CL40" s="322">
        <v>98.817929318089057</v>
      </c>
      <c r="CM40" s="322">
        <v>98.432620072985287</v>
      </c>
      <c r="CN40" s="322">
        <v>93.002050287743998</v>
      </c>
      <c r="CO40" s="322">
        <v>89.168985109317177</v>
      </c>
      <c r="CP40" s="322">
        <v>100</v>
      </c>
      <c r="CQ40" s="322">
        <v>66.354694972603909</v>
      </c>
      <c r="CR40" s="322">
        <v>73.336821039740727</v>
      </c>
      <c r="CS40" s="322">
        <v>59.090909090909093</v>
      </c>
      <c r="CT40" s="322">
        <v>100</v>
      </c>
      <c r="CU40" s="322">
        <v>91.130368515460503</v>
      </c>
      <c r="CV40" s="322">
        <v>89.606360385910705</v>
      </c>
      <c r="CW40" s="322">
        <v>100.08214055311409</v>
      </c>
      <c r="CX40" s="322">
        <v>100</v>
      </c>
      <c r="CY40" s="322">
        <v>102.16563121732372</v>
      </c>
      <c r="CZ40" s="322">
        <v>83.748737974321983</v>
      </c>
      <c r="DA40" s="322">
        <v>99.334923552497912</v>
      </c>
      <c r="DB40" s="322">
        <v>101.99552095802879</v>
      </c>
      <c r="DC40" s="322">
        <v>100.54191695548832</v>
      </c>
      <c r="DD40" s="322">
        <v>98.959307634001235</v>
      </c>
      <c r="DE40" s="322">
        <v>94.758116605599014</v>
      </c>
      <c r="DF40" s="322">
        <v>90.991307887233745</v>
      </c>
      <c r="DH40" s="322" t="s">
        <v>262</v>
      </c>
      <c r="DI40" s="322">
        <v>90.964993621099083</v>
      </c>
      <c r="DJ40" s="322">
        <v>86.010697369625362</v>
      </c>
      <c r="DK40" s="322">
        <v>77.219685845011142</v>
      </c>
      <c r="DL40" s="322">
        <v>86.677785582247452</v>
      </c>
      <c r="DM40" s="322">
        <v>84.328671382862055</v>
      </c>
      <c r="DN40" s="322">
        <v>90.669184339357443</v>
      </c>
      <c r="DO40" s="322">
        <v>84.87224476874249</v>
      </c>
      <c r="DP40" s="322">
        <v>87.364384158562856</v>
      </c>
      <c r="DQ40" s="322">
        <v>88.984020215731178</v>
      </c>
      <c r="DR40" s="322">
        <v>118.78820435021335</v>
      </c>
      <c r="DS40" s="322">
        <v>95.893219009559886</v>
      </c>
      <c r="DT40" s="322">
        <v>92.812622581720049</v>
      </c>
      <c r="DU40" s="322">
        <v>99.554148617922138</v>
      </c>
      <c r="DV40" s="322">
        <v>87.362587450161683</v>
      </c>
      <c r="DW40" s="322">
        <v>83.031143578137048</v>
      </c>
      <c r="DX40" s="322">
        <v>100.4869151320562</v>
      </c>
      <c r="DY40" s="322">
        <v>89.047231593322792</v>
      </c>
      <c r="DZ40" s="322">
        <v>88.826880471331307</v>
      </c>
      <c r="EA40" s="322">
        <v>99.999999999999986</v>
      </c>
      <c r="EB40" s="322">
        <v>87.809597456005534</v>
      </c>
      <c r="EC40" s="322">
        <v>66.99659417362551</v>
      </c>
      <c r="ED40" s="322">
        <v>113.33333333333336</v>
      </c>
      <c r="EE40" s="322">
        <v>63.503649635036489</v>
      </c>
      <c r="EF40" s="322">
        <v>92.11581266782818</v>
      </c>
      <c r="EG40" s="322">
        <v>100.473025339763</v>
      </c>
      <c r="EH40" s="322">
        <v>99.817120891287118</v>
      </c>
      <c r="EI40" s="322">
        <v>74.074074074074062</v>
      </c>
      <c r="EJ40" s="322">
        <v>95.186786060854757</v>
      </c>
      <c r="EK40" s="322">
        <v>88.24747150608377</v>
      </c>
      <c r="EL40" s="322">
        <v>96.364551355720309</v>
      </c>
      <c r="EM40" s="322">
        <v>94.531785216089972</v>
      </c>
      <c r="EN40" s="322">
        <v>101.66321169205644</v>
      </c>
      <c r="EO40" s="322">
        <v>134.05628031347385</v>
      </c>
      <c r="EP40" s="322">
        <v>100.98207526621574</v>
      </c>
      <c r="EQ40" s="322">
        <v>96.316877555414209</v>
      </c>
    </row>
    <row r="41" spans="1:147" ht="12.75" hidden="1" customHeight="1" outlineLevel="1" x14ac:dyDescent="0.2">
      <c r="A41" s="322" t="s">
        <v>263</v>
      </c>
      <c r="B41" s="322">
        <v>86.962818049203634</v>
      </c>
      <c r="C41" s="322">
        <v>92.629008032484037</v>
      </c>
      <c r="D41" s="322">
        <v>98.786538677186414</v>
      </c>
      <c r="E41" s="322">
        <v>94.532682363468453</v>
      </c>
      <c r="F41" s="322">
        <v>88.39757136732058</v>
      </c>
      <c r="G41" s="322">
        <v>92.0953151110769</v>
      </c>
      <c r="H41" s="322">
        <v>92.402487940296055</v>
      </c>
      <c r="I41" s="322">
        <v>94.953567847575428</v>
      </c>
      <c r="J41" s="322">
        <v>90.231372222898997</v>
      </c>
      <c r="K41" s="322">
        <v>93.074718924186087</v>
      </c>
      <c r="L41" s="322">
        <v>80.371476019653443</v>
      </c>
      <c r="M41" s="322">
        <v>85.804617326474556</v>
      </c>
      <c r="N41" s="322">
        <v>77.994214504383365</v>
      </c>
      <c r="O41" s="322">
        <v>95.92629631811289</v>
      </c>
      <c r="P41" s="322">
        <v>96.086540645260584</v>
      </c>
      <c r="Q41" s="322">
        <v>95.579503107457938</v>
      </c>
      <c r="R41" s="322">
        <v>95.056875439828914</v>
      </c>
      <c r="S41" s="322">
        <v>91.689920399744977</v>
      </c>
      <c r="T41" s="322">
        <v>100</v>
      </c>
      <c r="U41" s="322">
        <v>72.395601918889199</v>
      </c>
      <c r="V41" s="322">
        <v>72.661870504021621</v>
      </c>
      <c r="W41" s="322">
        <v>72.222222222222229</v>
      </c>
      <c r="X41" s="322">
        <v>0</v>
      </c>
      <c r="Y41" s="322">
        <v>77.993008374803324</v>
      </c>
      <c r="Z41" s="322">
        <v>97.012376333595185</v>
      </c>
      <c r="AA41" s="322">
        <v>94.581554412023266</v>
      </c>
      <c r="AB41" s="322">
        <v>100</v>
      </c>
      <c r="AC41" s="322">
        <v>99.543119874167161</v>
      </c>
      <c r="AD41" s="322">
        <v>70.275339738850747</v>
      </c>
      <c r="AE41" s="322">
        <v>93.612970418694957</v>
      </c>
      <c r="AF41" s="322">
        <v>92.97653541010844</v>
      </c>
      <c r="AG41" s="322">
        <v>91.405041255996039</v>
      </c>
      <c r="AH41" s="322">
        <v>94.131636810131084</v>
      </c>
      <c r="AI41" s="322">
        <v>95.283687801388368</v>
      </c>
      <c r="AJ41" s="322">
        <v>93.928053932265186</v>
      </c>
      <c r="AL41" s="322" t="s">
        <v>263</v>
      </c>
      <c r="AM41" s="322">
        <v>88.827067663037781</v>
      </c>
      <c r="AN41" s="322">
        <v>86.646473084100052</v>
      </c>
      <c r="AO41" s="322">
        <v>83.625385060818203</v>
      </c>
      <c r="AP41" s="322">
        <v>82.112780699267645</v>
      </c>
      <c r="AQ41" s="322">
        <v>87.440576767083655</v>
      </c>
      <c r="AR41" s="322">
        <v>96.782937335623075</v>
      </c>
      <c r="AS41" s="322">
        <v>86.896392330877958</v>
      </c>
      <c r="AT41" s="322">
        <v>93.037257559263296</v>
      </c>
      <c r="AU41" s="322">
        <v>93.685647096214566</v>
      </c>
      <c r="AV41" s="322">
        <v>104.14480272103957</v>
      </c>
      <c r="AW41" s="322">
        <v>68.840846275164708</v>
      </c>
      <c r="AX41" s="322">
        <v>59.898611241777104</v>
      </c>
      <c r="AY41" s="322">
        <v>80.701754385964904</v>
      </c>
      <c r="AZ41" s="322">
        <v>93.42499425317844</v>
      </c>
      <c r="BA41" s="322">
        <v>91.850525399137936</v>
      </c>
      <c r="BB41" s="322">
        <v>99.228882156340092</v>
      </c>
      <c r="BC41" s="322">
        <v>92.773503983151585</v>
      </c>
      <c r="BD41" s="322">
        <v>92.773503983151585</v>
      </c>
      <c r="BE41" s="322">
        <v>0</v>
      </c>
      <c r="BF41" s="322">
        <v>77.375565740639772</v>
      </c>
      <c r="BG41" s="322">
        <v>56.438026474127589</v>
      </c>
      <c r="BH41" s="322">
        <v>84.999999999999972</v>
      </c>
      <c r="BI41" s="322">
        <v>0</v>
      </c>
      <c r="BJ41" s="322">
        <v>91.344248192042912</v>
      </c>
      <c r="BK41" s="322">
        <v>94.133957295260331</v>
      </c>
      <c r="BL41" s="322">
        <v>110.0359144094775</v>
      </c>
      <c r="BM41" s="322">
        <v>109.09090909090908</v>
      </c>
      <c r="BN41" s="322">
        <v>118.21916295116412</v>
      </c>
      <c r="BO41" s="322">
        <v>84.324074837512214</v>
      </c>
      <c r="BP41" s="322">
        <v>99.126940774154335</v>
      </c>
      <c r="BQ41" s="322">
        <v>99.680939004343244</v>
      </c>
      <c r="BR41" s="322">
        <v>104.71009252054893</v>
      </c>
      <c r="BS41" s="322">
        <v>78.540753668298336</v>
      </c>
      <c r="BT41" s="322">
        <v>97.63963366149838</v>
      </c>
      <c r="BU41" s="322">
        <v>106.44827617625208</v>
      </c>
      <c r="BW41" s="322" t="s">
        <v>263</v>
      </c>
      <c r="BX41" s="322">
        <v>90.446989406717108</v>
      </c>
      <c r="BY41" s="322">
        <v>91.577239630229798</v>
      </c>
      <c r="BZ41" s="322">
        <v>88.804348685402445</v>
      </c>
      <c r="CA41" s="322">
        <v>96.903852214219114</v>
      </c>
      <c r="CB41" s="322">
        <v>87.863755339089437</v>
      </c>
      <c r="CC41" s="322">
        <v>91.135287580187736</v>
      </c>
      <c r="CD41" s="322">
        <v>90.811018310908779</v>
      </c>
      <c r="CE41" s="322">
        <v>89.332363498497628</v>
      </c>
      <c r="CF41" s="322">
        <v>92.291608679073519</v>
      </c>
      <c r="CG41" s="322">
        <v>94.933243534105358</v>
      </c>
      <c r="CH41" s="322">
        <v>95.824458573046172</v>
      </c>
      <c r="CI41" s="322">
        <v>93.71335429134713</v>
      </c>
      <c r="CJ41" s="322">
        <v>98.661652799681377</v>
      </c>
      <c r="CK41" s="322">
        <v>98.634117580523608</v>
      </c>
      <c r="CL41" s="322">
        <v>98.670423998174144</v>
      </c>
      <c r="CM41" s="322">
        <v>98.553638401782905</v>
      </c>
      <c r="CN41" s="322">
        <v>93.334621307398763</v>
      </c>
      <c r="CO41" s="322">
        <v>89.683718969119241</v>
      </c>
      <c r="CP41" s="322">
        <v>100</v>
      </c>
      <c r="CQ41" s="322">
        <v>68.459933424080404</v>
      </c>
      <c r="CR41" s="322">
        <v>76.089442793351139</v>
      </c>
      <c r="CS41" s="322">
        <v>61.36363636363636</v>
      </c>
      <c r="CT41" s="322">
        <v>100</v>
      </c>
      <c r="CU41" s="322">
        <v>91.583044972855589</v>
      </c>
      <c r="CV41" s="322">
        <v>90.398165372511386</v>
      </c>
      <c r="CW41" s="322">
        <v>100.08214055311409</v>
      </c>
      <c r="CX41" s="322">
        <v>100</v>
      </c>
      <c r="CY41" s="322">
        <v>102.24143562291306</v>
      </c>
      <c r="CZ41" s="322">
        <v>84.48430205681646</v>
      </c>
      <c r="DA41" s="322">
        <v>99.474104711319086</v>
      </c>
      <c r="DB41" s="322">
        <v>101.7774888967121</v>
      </c>
      <c r="DC41" s="322">
        <v>102.2969750614815</v>
      </c>
      <c r="DD41" s="322">
        <v>98.180584082856697</v>
      </c>
      <c r="DE41" s="322">
        <v>95.775378620180788</v>
      </c>
      <c r="DF41" s="322">
        <v>90.986222979728723</v>
      </c>
      <c r="DH41" s="322" t="s">
        <v>263</v>
      </c>
      <c r="DI41" s="322">
        <v>92.31485468429517</v>
      </c>
      <c r="DJ41" s="322">
        <v>87.416542341545664</v>
      </c>
      <c r="DK41" s="322">
        <v>85.752674971714924</v>
      </c>
      <c r="DL41" s="322">
        <v>87.101922829167407</v>
      </c>
      <c r="DM41" s="322">
        <v>84.611568065578311</v>
      </c>
      <c r="DN41" s="322">
        <v>91.229223678024809</v>
      </c>
      <c r="DO41" s="322">
        <v>80.016304324217614</v>
      </c>
      <c r="DP41" s="322">
        <v>90.326181502030252</v>
      </c>
      <c r="DQ41" s="322">
        <v>89.355242169784617</v>
      </c>
      <c r="DR41" s="322">
        <v>101.50783691938682</v>
      </c>
      <c r="DS41" s="322">
        <v>97.882224059199885</v>
      </c>
      <c r="DT41" s="322">
        <v>96.043728729597348</v>
      </c>
      <c r="DU41" s="322">
        <v>100.06706136088347</v>
      </c>
      <c r="DV41" s="322">
        <v>95.536610079268485</v>
      </c>
      <c r="DW41" s="322">
        <v>93.882482586774188</v>
      </c>
      <c r="DX41" s="322">
        <v>100.54863652600115</v>
      </c>
      <c r="DY41" s="322">
        <v>90.262790493110927</v>
      </c>
      <c r="DZ41" s="322">
        <v>90.066894354322756</v>
      </c>
      <c r="EA41" s="322">
        <v>99.999999999999986</v>
      </c>
      <c r="EB41" s="322">
        <v>88.730582326177711</v>
      </c>
      <c r="EC41" s="322">
        <v>70.267549710820475</v>
      </c>
      <c r="ED41" s="322">
        <v>113.33333333333336</v>
      </c>
      <c r="EE41" s="322">
        <v>63.503649635036489</v>
      </c>
      <c r="EF41" s="322">
        <v>93.189203816527396</v>
      </c>
      <c r="EG41" s="322">
        <v>101.7506627190439</v>
      </c>
      <c r="EH41" s="322">
        <v>98.027488858038424</v>
      </c>
      <c r="EI41" s="322">
        <v>74.074074074074062</v>
      </c>
      <c r="EJ41" s="322">
        <v>95.186786060854757</v>
      </c>
      <c r="EK41" s="322">
        <v>90.227097270682293</v>
      </c>
      <c r="EL41" s="322">
        <v>97.128720658861681</v>
      </c>
      <c r="EM41" s="322">
        <v>97.362142907479452</v>
      </c>
      <c r="EN41" s="322">
        <v>101.66321169205644</v>
      </c>
      <c r="EO41" s="322">
        <v>99.176076164686279</v>
      </c>
      <c r="EP41" s="322">
        <v>95.485632203133534</v>
      </c>
      <c r="EQ41" s="322">
        <v>97.898666818909675</v>
      </c>
    </row>
    <row r="42" spans="1:147" ht="12.75" hidden="1" customHeight="1" outlineLevel="1" x14ac:dyDescent="0.2">
      <c r="A42" s="322" t="s">
        <v>264</v>
      </c>
      <c r="B42" s="322">
        <v>87.780382459253545</v>
      </c>
      <c r="C42" s="322">
        <v>90.923721146369957</v>
      </c>
      <c r="D42" s="322">
        <v>92.642063405794644</v>
      </c>
      <c r="E42" s="322">
        <v>94.426212966710764</v>
      </c>
      <c r="F42" s="322">
        <v>86.496143604628713</v>
      </c>
      <c r="G42" s="322">
        <v>92.0953151110769</v>
      </c>
      <c r="H42" s="322">
        <v>92.289774180937158</v>
      </c>
      <c r="I42" s="322">
        <v>94.953567847575428</v>
      </c>
      <c r="J42" s="322">
        <v>90.317193803105823</v>
      </c>
      <c r="K42" s="322">
        <v>93.074718924186087</v>
      </c>
      <c r="L42" s="322">
        <v>81.069265808902884</v>
      </c>
      <c r="M42" s="322">
        <v>88.097179295013802</v>
      </c>
      <c r="N42" s="322">
        <v>77.994214504383365</v>
      </c>
      <c r="O42" s="322">
        <v>95.865023002970986</v>
      </c>
      <c r="P42" s="322">
        <v>95.996954488761503</v>
      </c>
      <c r="Q42" s="322">
        <v>95.579503107457938</v>
      </c>
      <c r="R42" s="322">
        <v>95.056875439829014</v>
      </c>
      <c r="S42" s="322">
        <v>91.689920399745148</v>
      </c>
      <c r="T42" s="322">
        <v>100</v>
      </c>
      <c r="U42" s="322">
        <v>83.644390886308344</v>
      </c>
      <c r="V42" s="322">
        <v>79.856115108338173</v>
      </c>
      <c r="W42" s="322">
        <v>86.111111111111114</v>
      </c>
      <c r="X42" s="322">
        <v>0</v>
      </c>
      <c r="Y42" s="322">
        <v>79.513721254836668</v>
      </c>
      <c r="Z42" s="322">
        <v>97.038609237868386</v>
      </c>
      <c r="AA42" s="322">
        <v>94.581554412023266</v>
      </c>
      <c r="AB42" s="322">
        <v>100</v>
      </c>
      <c r="AC42" s="322">
        <v>99.543119874167161</v>
      </c>
      <c r="AD42" s="322">
        <v>72.374213367676973</v>
      </c>
      <c r="AE42" s="322">
        <v>93.615843667065249</v>
      </c>
      <c r="AF42" s="322">
        <v>92.974578819471787</v>
      </c>
      <c r="AG42" s="322">
        <v>91.405041255996039</v>
      </c>
      <c r="AH42" s="322">
        <v>94.131636810131084</v>
      </c>
      <c r="AI42" s="322">
        <v>95.299516744466331</v>
      </c>
      <c r="AJ42" s="322">
        <v>93.928053932265186</v>
      </c>
      <c r="AL42" s="322" t="s">
        <v>264</v>
      </c>
      <c r="AM42" s="322">
        <v>89.971740755051613</v>
      </c>
      <c r="AN42" s="322">
        <v>86.789735097212969</v>
      </c>
      <c r="AO42" s="322">
        <v>83.625385060818203</v>
      </c>
      <c r="AP42" s="322">
        <v>82.112780699267645</v>
      </c>
      <c r="AQ42" s="322">
        <v>88.910316549318239</v>
      </c>
      <c r="AR42" s="322">
        <v>96.782937335623075</v>
      </c>
      <c r="AS42" s="322">
        <v>86.896392330877958</v>
      </c>
      <c r="AT42" s="322">
        <v>93.037257559263296</v>
      </c>
      <c r="AU42" s="322">
        <v>93.685647096214566</v>
      </c>
      <c r="AV42" s="322">
        <v>104.14480272103957</v>
      </c>
      <c r="AW42" s="322">
        <v>68.840846275164708</v>
      </c>
      <c r="AX42" s="322">
        <v>59.898611241777104</v>
      </c>
      <c r="AY42" s="322">
        <v>80.701754385964904</v>
      </c>
      <c r="AZ42" s="322">
        <v>93.42499425317844</v>
      </c>
      <c r="BA42" s="322">
        <v>91.850525399137936</v>
      </c>
      <c r="BB42" s="322">
        <v>99.228882156340092</v>
      </c>
      <c r="BC42" s="322">
        <v>92.773503983151585</v>
      </c>
      <c r="BD42" s="322">
        <v>92.773503983151585</v>
      </c>
      <c r="BE42" s="322">
        <v>0</v>
      </c>
      <c r="BF42" s="322">
        <v>82.45426750569321</v>
      </c>
      <c r="BG42" s="322">
        <v>61.732851985559599</v>
      </c>
      <c r="BH42" s="322">
        <v>89.999999999999986</v>
      </c>
      <c r="BI42" s="322">
        <v>0</v>
      </c>
      <c r="BJ42" s="322">
        <v>94.258764508586921</v>
      </c>
      <c r="BK42" s="322">
        <v>94.133957295260331</v>
      </c>
      <c r="BL42" s="322">
        <v>110.0359144094775</v>
      </c>
      <c r="BM42" s="322">
        <v>109.09090909090908</v>
      </c>
      <c r="BN42" s="322">
        <v>118.21916295116412</v>
      </c>
      <c r="BO42" s="322">
        <v>88.077337725701142</v>
      </c>
      <c r="BP42" s="322">
        <v>99.126940774154335</v>
      </c>
      <c r="BQ42" s="322">
        <v>99.680939004343244</v>
      </c>
      <c r="BR42" s="322">
        <v>104.71009252054893</v>
      </c>
      <c r="BS42" s="322">
        <v>78.540753668298336</v>
      </c>
      <c r="BT42" s="322">
        <v>97.63963366149838</v>
      </c>
      <c r="BU42" s="322">
        <v>106.44827617625208</v>
      </c>
      <c r="BW42" s="322" t="s">
        <v>264</v>
      </c>
      <c r="BX42" s="322">
        <v>90.542577124760882</v>
      </c>
      <c r="BY42" s="322">
        <v>91.661477285442231</v>
      </c>
      <c r="BZ42" s="322">
        <v>89.892892738380951</v>
      </c>
      <c r="CA42" s="322">
        <v>96.942154676588231</v>
      </c>
      <c r="CB42" s="322">
        <v>87.674962945433649</v>
      </c>
      <c r="CC42" s="322">
        <v>89.247542195928446</v>
      </c>
      <c r="CD42" s="322">
        <v>91.274293408149489</v>
      </c>
      <c r="CE42" s="322">
        <v>92.042445684844466</v>
      </c>
      <c r="CF42" s="322">
        <v>91.164125682511724</v>
      </c>
      <c r="CG42" s="322">
        <v>88.071762105216266</v>
      </c>
      <c r="CH42" s="322">
        <v>95.724928144552962</v>
      </c>
      <c r="CI42" s="322">
        <v>95.343608586130529</v>
      </c>
      <c r="CJ42" s="322">
        <v>96.237398162750537</v>
      </c>
      <c r="CK42" s="322">
        <v>97.96958792218976</v>
      </c>
      <c r="CL42" s="322">
        <v>98.111895489465113</v>
      </c>
      <c r="CM42" s="322">
        <v>97.654139665819415</v>
      </c>
      <c r="CN42" s="322">
        <v>93.338921538883369</v>
      </c>
      <c r="CO42" s="322">
        <v>89.690374614437985</v>
      </c>
      <c r="CP42" s="322">
        <v>100</v>
      </c>
      <c r="CQ42" s="322">
        <v>68.74923124140264</v>
      </c>
      <c r="CR42" s="322">
        <v>77.647530578413637</v>
      </c>
      <c r="CS42" s="322">
        <v>61.36363636363636</v>
      </c>
      <c r="CT42" s="322">
        <v>100</v>
      </c>
      <c r="CU42" s="322">
        <v>91.76677685761571</v>
      </c>
      <c r="CV42" s="322">
        <v>90.101214825645741</v>
      </c>
      <c r="CW42" s="322">
        <v>100.08214055311409</v>
      </c>
      <c r="CX42" s="322">
        <v>100</v>
      </c>
      <c r="CY42" s="322">
        <v>101.91325632560135</v>
      </c>
      <c r="CZ42" s="322">
        <v>84.980883983022721</v>
      </c>
      <c r="DA42" s="322">
        <v>99.600423588841267</v>
      </c>
      <c r="DB42" s="322">
        <v>101.75051846937374</v>
      </c>
      <c r="DC42" s="322">
        <v>102.2969750614815</v>
      </c>
      <c r="DD42" s="322">
        <v>98.180584082856697</v>
      </c>
      <c r="DE42" s="322">
        <v>96.49604146502746</v>
      </c>
      <c r="DF42" s="322">
        <v>90.502240290405481</v>
      </c>
      <c r="DH42" s="322" t="s">
        <v>264</v>
      </c>
      <c r="DI42" s="322">
        <v>92.460319325198071</v>
      </c>
      <c r="DJ42" s="322">
        <v>86.546414992755231</v>
      </c>
      <c r="DK42" s="322">
        <v>84.227642767640887</v>
      </c>
      <c r="DL42" s="322">
        <v>87.570602809140794</v>
      </c>
      <c r="DM42" s="322">
        <v>84.611568065578311</v>
      </c>
      <c r="DN42" s="322">
        <v>86.960676489167568</v>
      </c>
      <c r="DO42" s="322">
        <v>78.621983889203506</v>
      </c>
      <c r="DP42" s="322">
        <v>90.326181502030252</v>
      </c>
      <c r="DQ42" s="322">
        <v>89.142044140095308</v>
      </c>
      <c r="DR42" s="322">
        <v>98.202547026200662</v>
      </c>
      <c r="DS42" s="322">
        <v>98.887867944013379</v>
      </c>
      <c r="DT42" s="322">
        <v>98.111403835179061</v>
      </c>
      <c r="DU42" s="322">
        <v>99.810604989402805</v>
      </c>
      <c r="DV42" s="322">
        <v>95.536610079268485</v>
      </c>
      <c r="DW42" s="322">
        <v>93.882482586774188</v>
      </c>
      <c r="DX42" s="322">
        <v>100.54863652600115</v>
      </c>
      <c r="DY42" s="322">
        <v>90.272406524811402</v>
      </c>
      <c r="DZ42" s="322">
        <v>90.076703844270114</v>
      </c>
      <c r="EA42" s="322">
        <v>99.999999999999986</v>
      </c>
      <c r="EB42" s="322">
        <v>89.256900999458296</v>
      </c>
      <c r="EC42" s="322">
        <v>72.136814922934548</v>
      </c>
      <c r="ED42" s="322">
        <v>113.33333333333336</v>
      </c>
      <c r="EE42" s="322">
        <v>63.503649635036489</v>
      </c>
      <c r="EF42" s="322">
        <v>94.314883253025769</v>
      </c>
      <c r="EG42" s="322">
        <v>102.33202286027007</v>
      </c>
      <c r="EH42" s="322">
        <v>99.206679879629263</v>
      </c>
      <c r="EI42" s="322">
        <v>74.074074074074062</v>
      </c>
      <c r="EJ42" s="322">
        <v>95.186786060854757</v>
      </c>
      <c r="EK42" s="322">
        <v>92.004648949233513</v>
      </c>
      <c r="EL42" s="322">
        <v>97.184090097055062</v>
      </c>
      <c r="EM42" s="322">
        <v>97.551203796906208</v>
      </c>
      <c r="EN42" s="322">
        <v>101.66321169205644</v>
      </c>
      <c r="EO42" s="322">
        <v>99.176076164686279</v>
      </c>
      <c r="EP42" s="322">
        <v>95.090523413488029</v>
      </c>
      <c r="EQ42" s="322">
        <v>97.898666818909675</v>
      </c>
    </row>
    <row r="43" spans="1:147" ht="12.75" hidden="1" customHeight="1" outlineLevel="1" x14ac:dyDescent="0.2">
      <c r="A43" s="322" t="s">
        <v>265</v>
      </c>
      <c r="B43" s="322">
        <v>90.172214322846727</v>
      </c>
      <c r="C43" s="322">
        <v>93.901304284364485</v>
      </c>
      <c r="D43" s="322">
        <v>95.834268953267838</v>
      </c>
      <c r="E43" s="322">
        <v>98.364883399145199</v>
      </c>
      <c r="F43" s="322">
        <v>89.705366972068717</v>
      </c>
      <c r="G43" s="322">
        <v>94.386340306889451</v>
      </c>
      <c r="H43" s="322">
        <v>93.045675044084575</v>
      </c>
      <c r="I43" s="322">
        <v>94.953567847575428</v>
      </c>
      <c r="J43" s="322">
        <v>93.163482244322381</v>
      </c>
      <c r="K43" s="322">
        <v>93.074718924186087</v>
      </c>
      <c r="L43" s="322">
        <v>84.216032682008375</v>
      </c>
      <c r="M43" s="322">
        <v>88.555691688721666</v>
      </c>
      <c r="N43" s="322">
        <v>82.317222442506093</v>
      </c>
      <c r="O43" s="322">
        <v>96.131831711151861</v>
      </c>
      <c r="P43" s="322">
        <v>96.387048718705799</v>
      </c>
      <c r="Q43" s="322">
        <v>95.579503107457938</v>
      </c>
      <c r="R43" s="322">
        <v>95.817615478751847</v>
      </c>
      <c r="S43" s="322">
        <v>92.968830166552877</v>
      </c>
      <c r="T43" s="322">
        <v>100</v>
      </c>
      <c r="U43" s="322">
        <v>83.644390886308344</v>
      </c>
      <c r="V43" s="322">
        <v>79.856115108338173</v>
      </c>
      <c r="W43" s="322">
        <v>86.111111111111114</v>
      </c>
      <c r="X43" s="322">
        <v>0</v>
      </c>
      <c r="Y43" s="322">
        <v>83.399541381987987</v>
      </c>
      <c r="Z43" s="322">
        <v>98.862466655731666</v>
      </c>
      <c r="AA43" s="322">
        <v>94.581554412023266</v>
      </c>
      <c r="AB43" s="322">
        <v>100</v>
      </c>
      <c r="AC43" s="322">
        <v>99.543119874167161</v>
      </c>
      <c r="AD43" s="322">
        <v>77.525730006809027</v>
      </c>
      <c r="AE43" s="322">
        <v>93.77885133159478</v>
      </c>
      <c r="AF43" s="322">
        <v>93.105948877777749</v>
      </c>
      <c r="AG43" s="322">
        <v>91.405041255996039</v>
      </c>
      <c r="AH43" s="322">
        <v>94.131636810131084</v>
      </c>
      <c r="AI43" s="322">
        <v>95.625047876934971</v>
      </c>
      <c r="AJ43" s="322">
        <v>93.832197215928431</v>
      </c>
      <c r="AL43" s="322" t="s">
        <v>265</v>
      </c>
      <c r="AM43" s="322">
        <v>89.701868237285325</v>
      </c>
      <c r="AN43" s="322">
        <v>86.301969188607799</v>
      </c>
      <c r="AO43" s="322">
        <v>83.021915930856139</v>
      </c>
      <c r="AP43" s="322">
        <v>81.300373043328122</v>
      </c>
      <c r="AQ43" s="322">
        <v>84.518738255010277</v>
      </c>
      <c r="AR43" s="322">
        <v>96.295921671081103</v>
      </c>
      <c r="AS43" s="322">
        <v>91.508055680536415</v>
      </c>
      <c r="AT43" s="322">
        <v>93.037257559263296</v>
      </c>
      <c r="AU43" s="322">
        <v>95.217188099685913</v>
      </c>
      <c r="AV43" s="322">
        <v>104.14480272103957</v>
      </c>
      <c r="AW43" s="322">
        <v>68.840846275164708</v>
      </c>
      <c r="AX43" s="322">
        <v>59.898611241777104</v>
      </c>
      <c r="AY43" s="322">
        <v>80.701754385964904</v>
      </c>
      <c r="AZ43" s="322">
        <v>93.979385595416019</v>
      </c>
      <c r="BA43" s="322">
        <v>92.338997192387424</v>
      </c>
      <c r="BB43" s="322">
        <v>100.02626952353685</v>
      </c>
      <c r="BC43" s="322">
        <v>94.433527267492693</v>
      </c>
      <c r="BD43" s="322">
        <v>94.433527267492693</v>
      </c>
      <c r="BE43" s="322">
        <v>0</v>
      </c>
      <c r="BF43" s="322">
        <v>82.93611504683669</v>
      </c>
      <c r="BG43" s="322">
        <v>63.537906137184152</v>
      </c>
      <c r="BH43" s="322">
        <v>89.999999999999986</v>
      </c>
      <c r="BI43" s="322">
        <v>0</v>
      </c>
      <c r="BJ43" s="322">
        <v>93.525228558326347</v>
      </c>
      <c r="BK43" s="322">
        <v>94.133957295260331</v>
      </c>
      <c r="BL43" s="322">
        <v>110.0359144094775</v>
      </c>
      <c r="BM43" s="322">
        <v>100</v>
      </c>
      <c r="BN43" s="322">
        <v>118.21916295116412</v>
      </c>
      <c r="BO43" s="322">
        <v>87.292180991266534</v>
      </c>
      <c r="BP43" s="322">
        <v>99.095742854430299</v>
      </c>
      <c r="BQ43" s="322">
        <v>99.608481566746264</v>
      </c>
      <c r="BR43" s="322">
        <v>104.71009252054893</v>
      </c>
      <c r="BS43" s="322">
        <v>78.163285783538839</v>
      </c>
      <c r="BT43" s="322">
        <v>97.785338120656007</v>
      </c>
      <c r="BU43" s="322">
        <v>106.44827617625208</v>
      </c>
      <c r="BW43" s="322" t="s">
        <v>265</v>
      </c>
      <c r="BX43" s="322">
        <v>90.473408446494872</v>
      </c>
      <c r="BY43" s="322">
        <v>91.399562314044815</v>
      </c>
      <c r="BZ43" s="322">
        <v>89.486408076774012</v>
      </c>
      <c r="CA43" s="322">
        <v>96.007247379772096</v>
      </c>
      <c r="CB43" s="322">
        <v>89.321208918111552</v>
      </c>
      <c r="CC43" s="322">
        <v>89.997806762851795</v>
      </c>
      <c r="CD43" s="322">
        <v>88.755681433254125</v>
      </c>
      <c r="CE43" s="322">
        <v>91.030706691290973</v>
      </c>
      <c r="CF43" s="322">
        <v>88.597148472124047</v>
      </c>
      <c r="CG43" s="322">
        <v>94.933243534105358</v>
      </c>
      <c r="CH43" s="322">
        <v>96.584370526062131</v>
      </c>
      <c r="CI43" s="322">
        <v>94.775652719476653</v>
      </c>
      <c r="CJ43" s="322">
        <v>99.015175940528295</v>
      </c>
      <c r="CK43" s="322">
        <v>98.443004300173939</v>
      </c>
      <c r="CL43" s="322">
        <v>98.740913874035385</v>
      </c>
      <c r="CM43" s="322">
        <v>97.782638464189915</v>
      </c>
      <c r="CN43" s="322">
        <v>95.201079074002052</v>
      </c>
      <c r="CO43" s="322">
        <v>92.572512500674023</v>
      </c>
      <c r="CP43" s="322">
        <v>100</v>
      </c>
      <c r="CQ43" s="322">
        <v>68.604582332741529</v>
      </c>
      <c r="CR43" s="322">
        <v>76.868486685882402</v>
      </c>
      <c r="CS43" s="322">
        <v>61.36363636363636</v>
      </c>
      <c r="CT43" s="322">
        <v>100</v>
      </c>
      <c r="CU43" s="322">
        <v>91.446321369361314</v>
      </c>
      <c r="CV43" s="322">
        <v>89.270320451718149</v>
      </c>
      <c r="CW43" s="322">
        <v>100.08214055311409</v>
      </c>
      <c r="CX43" s="322">
        <v>100</v>
      </c>
      <c r="CY43" s="322">
        <v>100.22143415549573</v>
      </c>
      <c r="CZ43" s="322">
        <v>84.888857269032556</v>
      </c>
      <c r="DA43" s="322">
        <v>99.473454275145741</v>
      </c>
      <c r="DB43" s="322">
        <v>101.33395648743173</v>
      </c>
      <c r="DC43" s="322">
        <v>102.2969750614815</v>
      </c>
      <c r="DD43" s="322">
        <v>98.464164436296528</v>
      </c>
      <c r="DE43" s="322">
        <v>96.772871068359819</v>
      </c>
      <c r="DF43" s="322">
        <v>91.43978091351444</v>
      </c>
      <c r="DH43" s="322" t="s">
        <v>265</v>
      </c>
      <c r="DI43" s="322">
        <v>92.944541087535242</v>
      </c>
      <c r="DJ43" s="322">
        <v>87.791623957566046</v>
      </c>
      <c r="DK43" s="322">
        <v>85.055681818985676</v>
      </c>
      <c r="DL43" s="322">
        <v>89.953855129159436</v>
      </c>
      <c r="DM43" s="322">
        <v>85.284773653680617</v>
      </c>
      <c r="DN43" s="322">
        <v>90.418956529631231</v>
      </c>
      <c r="DO43" s="322">
        <v>79.826967407882066</v>
      </c>
      <c r="DP43" s="322">
        <v>90.326181502030252</v>
      </c>
      <c r="DQ43" s="322">
        <v>89.320952820073416</v>
      </c>
      <c r="DR43" s="322">
        <v>98.682980818610247</v>
      </c>
      <c r="DS43" s="322">
        <v>99.00505781729558</v>
      </c>
      <c r="DT43" s="322">
        <v>98.111403835187531</v>
      </c>
      <c r="DU43" s="322">
        <v>100.06706136088347</v>
      </c>
      <c r="DV43" s="322">
        <v>97.645809073359729</v>
      </c>
      <c r="DW43" s="322">
        <v>96.129706696612274</v>
      </c>
      <c r="DX43" s="322">
        <v>102.23961773846703</v>
      </c>
      <c r="DY43" s="322">
        <v>91.494113987964454</v>
      </c>
      <c r="DZ43" s="322">
        <v>91.32298998929204</v>
      </c>
      <c r="EA43" s="322">
        <v>99.999999999999986</v>
      </c>
      <c r="EB43" s="322">
        <v>89.256900999458296</v>
      </c>
      <c r="EC43" s="322">
        <v>72.136814922934548</v>
      </c>
      <c r="ED43" s="322">
        <v>113.33333333333336</v>
      </c>
      <c r="EE43" s="322">
        <v>63.503649635036489</v>
      </c>
      <c r="EF43" s="322">
        <v>94.174327139376359</v>
      </c>
      <c r="EG43" s="322">
        <v>101.11123405820408</v>
      </c>
      <c r="EH43" s="322">
        <v>99.244965371844032</v>
      </c>
      <c r="EI43" s="322">
        <v>74.074074074074062</v>
      </c>
      <c r="EJ43" s="322">
        <v>95.186786060854757</v>
      </c>
      <c r="EK43" s="322">
        <v>92.252674868295699</v>
      </c>
      <c r="EL43" s="322">
        <v>97.269585144887387</v>
      </c>
      <c r="EM43" s="322">
        <v>97.774995796378334</v>
      </c>
      <c r="EN43" s="322">
        <v>103.84027283624273</v>
      </c>
      <c r="EO43" s="322">
        <v>99.765967904252705</v>
      </c>
      <c r="EP43" s="322">
        <v>94.26689395117684</v>
      </c>
      <c r="EQ43" s="322">
        <v>98.467693309084623</v>
      </c>
    </row>
    <row r="44" spans="1:147" ht="12.75" hidden="1" customHeight="1" outlineLevel="1" x14ac:dyDescent="0.2">
      <c r="A44" s="322" t="s">
        <v>266</v>
      </c>
      <c r="B44" s="322">
        <v>91.573209133307543</v>
      </c>
      <c r="C44" s="322">
        <v>94.054497302268828</v>
      </c>
      <c r="D44" s="322">
        <v>97.707594419791974</v>
      </c>
      <c r="E44" s="322">
        <v>98.247935193626631</v>
      </c>
      <c r="F44" s="322">
        <v>88.756234073575257</v>
      </c>
      <c r="G44" s="322">
        <v>98.059623286376734</v>
      </c>
      <c r="H44" s="322">
        <v>93.683963501923287</v>
      </c>
      <c r="I44" s="322">
        <v>94.953567847575428</v>
      </c>
      <c r="J44" s="322">
        <v>92.83081431019157</v>
      </c>
      <c r="K44" s="322">
        <v>93.074718924186087</v>
      </c>
      <c r="L44" s="322">
        <v>84.47918324032274</v>
      </c>
      <c r="M44" s="322">
        <v>88.432255779523288</v>
      </c>
      <c r="N44" s="322">
        <v>82.749523236318367</v>
      </c>
      <c r="O44" s="322">
        <v>96.138027109217475</v>
      </c>
      <c r="P44" s="322">
        <v>96.181053102407674</v>
      </c>
      <c r="Q44" s="322">
        <v>96.04491228521303</v>
      </c>
      <c r="R44" s="322">
        <v>96.104324327109609</v>
      </c>
      <c r="S44" s="322">
        <v>93.450827600149381</v>
      </c>
      <c r="T44" s="322">
        <v>100</v>
      </c>
      <c r="U44" s="322">
        <v>86.055944844426975</v>
      </c>
      <c r="V44" s="322">
        <v>85.971223022007223</v>
      </c>
      <c r="W44" s="322">
        <v>86.111111111111114</v>
      </c>
      <c r="X44" s="322">
        <v>0</v>
      </c>
      <c r="Y44" s="322">
        <v>86.211730785520601</v>
      </c>
      <c r="Z44" s="322">
        <v>98.862466655731666</v>
      </c>
      <c r="AA44" s="322">
        <v>94.85997095653903</v>
      </c>
      <c r="AB44" s="322">
        <v>100</v>
      </c>
      <c r="AC44" s="322">
        <v>99.543119874167161</v>
      </c>
      <c r="AD44" s="322">
        <v>81.399368969771047</v>
      </c>
      <c r="AE44" s="322">
        <v>97.784951701490556</v>
      </c>
      <c r="AF44" s="322">
        <v>98.969310448542572</v>
      </c>
      <c r="AG44" s="322">
        <v>91.405041255996039</v>
      </c>
      <c r="AH44" s="322">
        <v>94.150349303053162</v>
      </c>
      <c r="AI44" s="322">
        <v>95.818084990524866</v>
      </c>
      <c r="AJ44" s="322">
        <v>97.721297134694368</v>
      </c>
      <c r="AL44" s="322" t="s">
        <v>266</v>
      </c>
      <c r="AM44" s="322">
        <v>90.564935873164515</v>
      </c>
      <c r="AN44" s="322">
        <v>89.188917669700857</v>
      </c>
      <c r="AO44" s="322">
        <v>83.129580931321925</v>
      </c>
      <c r="AP44" s="322">
        <v>89.878239802945998</v>
      </c>
      <c r="AQ44" s="322">
        <v>84.518738255010277</v>
      </c>
      <c r="AR44" s="322">
        <v>96.048854506425386</v>
      </c>
      <c r="AS44" s="322">
        <v>90.549941203286451</v>
      </c>
      <c r="AT44" s="322">
        <v>93.037257559263296</v>
      </c>
      <c r="AU44" s="322">
        <v>95.528678887232132</v>
      </c>
      <c r="AV44" s="322">
        <v>104.14480272103957</v>
      </c>
      <c r="AW44" s="322">
        <v>68.840846275164708</v>
      </c>
      <c r="AX44" s="322">
        <v>59.898611241777104</v>
      </c>
      <c r="AY44" s="322">
        <v>80.701754385964904</v>
      </c>
      <c r="AZ44" s="322">
        <v>93.121085346551808</v>
      </c>
      <c r="BA44" s="322">
        <v>91.766622458686584</v>
      </c>
      <c r="BB44" s="322">
        <v>98.113975964863258</v>
      </c>
      <c r="BC44" s="322">
        <v>95.444643331302771</v>
      </c>
      <c r="BD44" s="322">
        <v>95.444643331302771</v>
      </c>
      <c r="BE44" s="322">
        <v>0</v>
      </c>
      <c r="BF44" s="322">
        <v>82.93611504683669</v>
      </c>
      <c r="BG44" s="322">
        <v>63.537906137184152</v>
      </c>
      <c r="BH44" s="322">
        <v>89.999999999999986</v>
      </c>
      <c r="BI44" s="322">
        <v>0</v>
      </c>
      <c r="BJ44" s="322">
        <v>92.778913874977249</v>
      </c>
      <c r="BK44" s="322">
        <v>94.133957295260331</v>
      </c>
      <c r="BL44" s="322">
        <v>110.0359144094775</v>
      </c>
      <c r="BM44" s="322">
        <v>100</v>
      </c>
      <c r="BN44" s="322">
        <v>118.21916295116412</v>
      </c>
      <c r="BO44" s="322">
        <v>86.33109005894805</v>
      </c>
      <c r="BP44" s="322">
        <v>98.798810550577286</v>
      </c>
      <c r="BQ44" s="322">
        <v>99.467741481624529</v>
      </c>
      <c r="BR44" s="322">
        <v>104.71009252054893</v>
      </c>
      <c r="BS44" s="322">
        <v>78.415598534094244</v>
      </c>
      <c r="BT44" s="322">
        <v>96.684957642089373</v>
      </c>
      <c r="BU44" s="322">
        <v>106.47773813900804</v>
      </c>
      <c r="BW44" s="322" t="s">
        <v>266</v>
      </c>
      <c r="BX44" s="322">
        <v>91.423537458210816</v>
      </c>
      <c r="BY44" s="322">
        <v>91.840431553341432</v>
      </c>
      <c r="BZ44" s="322">
        <v>89.706741038148678</v>
      </c>
      <c r="CA44" s="322">
        <v>95.734292695111449</v>
      </c>
      <c r="CB44" s="322">
        <v>87.499503426531248</v>
      </c>
      <c r="CC44" s="322">
        <v>93.354970639140589</v>
      </c>
      <c r="CD44" s="322">
        <v>90.528714779722833</v>
      </c>
      <c r="CE44" s="322">
        <v>99.835962937004226</v>
      </c>
      <c r="CF44" s="322">
        <v>90.792857618796049</v>
      </c>
      <c r="CG44" s="322">
        <v>97.973297413642143</v>
      </c>
      <c r="CH44" s="322">
        <v>98.899000206743736</v>
      </c>
      <c r="CI44" s="322">
        <v>95.298836867343596</v>
      </c>
      <c r="CJ44" s="322">
        <v>103.73739816275055</v>
      </c>
      <c r="CK44" s="322">
        <v>97.292390972621774</v>
      </c>
      <c r="CL44" s="322">
        <v>97.921182985125753</v>
      </c>
      <c r="CM44" s="322">
        <v>95.898569493119922</v>
      </c>
      <c r="CN44" s="322">
        <v>95.959269501693981</v>
      </c>
      <c r="CO44" s="322">
        <v>93.745995041984983</v>
      </c>
      <c r="CP44" s="322">
        <v>100</v>
      </c>
      <c r="CQ44" s="322">
        <v>69.666639575428292</v>
      </c>
      <c r="CR44" s="322">
        <v>82.58846906315803</v>
      </c>
      <c r="CS44" s="322">
        <v>61.36363636363636</v>
      </c>
      <c r="CT44" s="322">
        <v>100</v>
      </c>
      <c r="CU44" s="322">
        <v>93.737084892728191</v>
      </c>
      <c r="CV44" s="322">
        <v>97.792059085412077</v>
      </c>
      <c r="CW44" s="322">
        <v>100.08214055311409</v>
      </c>
      <c r="CX44" s="322">
        <v>100</v>
      </c>
      <c r="CY44" s="322">
        <v>100.22143415549573</v>
      </c>
      <c r="CZ44" s="322">
        <v>87.859127997652877</v>
      </c>
      <c r="DA44" s="322">
        <v>99.903375464069128</v>
      </c>
      <c r="DB44" s="322">
        <v>101.33395648743173</v>
      </c>
      <c r="DC44" s="322">
        <v>96.948881432405912</v>
      </c>
      <c r="DD44" s="322">
        <v>98.464164436296528</v>
      </c>
      <c r="DE44" s="322">
        <v>97.463223741898361</v>
      </c>
      <c r="DF44" s="322">
        <v>96.80517636883728</v>
      </c>
      <c r="DH44" s="322" t="s">
        <v>266</v>
      </c>
      <c r="DI44" s="322">
        <v>95.941916888774941</v>
      </c>
      <c r="DJ44" s="322">
        <v>88.790223192501657</v>
      </c>
      <c r="DK44" s="322">
        <v>87.288362599551974</v>
      </c>
      <c r="DL44" s="322">
        <v>93.083218162209135</v>
      </c>
      <c r="DM44" s="322">
        <v>84.523044627448954</v>
      </c>
      <c r="DN44" s="322">
        <v>90.213242576598589</v>
      </c>
      <c r="DO44" s="322">
        <v>78.734081286128443</v>
      </c>
      <c r="DP44" s="322">
        <v>90.326181502030252</v>
      </c>
      <c r="DQ44" s="322">
        <v>88.970412278719849</v>
      </c>
      <c r="DR44" s="322">
        <v>103.07372791271872</v>
      </c>
      <c r="DS44" s="322">
        <v>100.27264212633632</v>
      </c>
      <c r="DT44" s="322">
        <v>96.172740146452682</v>
      </c>
      <c r="DU44" s="322">
        <v>105.14489751620054</v>
      </c>
      <c r="DV44" s="322">
        <v>98.053238030877452</v>
      </c>
      <c r="DW44" s="322">
        <v>97.092787983036104</v>
      </c>
      <c r="DX44" s="322">
        <v>100.96341337249373</v>
      </c>
      <c r="DY44" s="322">
        <v>91.341729192108701</v>
      </c>
      <c r="DZ44" s="322">
        <v>91.167539469822458</v>
      </c>
      <c r="EA44" s="322">
        <v>99.999999999999986</v>
      </c>
      <c r="EB44" s="322">
        <v>126.66489463112626</v>
      </c>
      <c r="EC44" s="322">
        <v>72.800921631745709</v>
      </c>
      <c r="ED44" s="322">
        <v>173.33333333333334</v>
      </c>
      <c r="EE44" s="322">
        <v>100</v>
      </c>
      <c r="EF44" s="322">
        <v>93.972517115009197</v>
      </c>
      <c r="EG44" s="322">
        <v>99.950930322173306</v>
      </c>
      <c r="EH44" s="322">
        <v>99.184056634229634</v>
      </c>
      <c r="EI44" s="322">
        <v>74.074074074074062</v>
      </c>
      <c r="EJ44" s="322">
        <v>95.186786060854757</v>
      </c>
      <c r="EK44" s="322">
        <v>92.370450889168879</v>
      </c>
      <c r="EL44" s="322">
        <v>97.155404254310582</v>
      </c>
      <c r="EM44" s="322">
        <v>97.518803175780178</v>
      </c>
      <c r="EN44" s="322">
        <v>101.75838376393342</v>
      </c>
      <c r="EO44" s="322">
        <v>122.97482159604537</v>
      </c>
      <c r="EP44" s="322">
        <v>92.043845000463207</v>
      </c>
      <c r="EQ44" s="322">
        <v>102.20802672263262</v>
      </c>
    </row>
    <row r="45" spans="1:147" ht="12.75" hidden="1" customHeight="1" outlineLevel="1" x14ac:dyDescent="0.2">
      <c r="A45" s="322" t="s">
        <v>267</v>
      </c>
      <c r="B45" s="322">
        <v>93.771927100992912</v>
      </c>
      <c r="C45" s="322">
        <v>95.80294320853325</v>
      </c>
      <c r="D45" s="322">
        <v>100.04220867251033</v>
      </c>
      <c r="E45" s="322">
        <v>98.628952105477481</v>
      </c>
      <c r="F45" s="322">
        <v>90.597286333442</v>
      </c>
      <c r="G45" s="322">
        <v>99.746127976882974</v>
      </c>
      <c r="H45" s="322">
        <v>94.106756789653545</v>
      </c>
      <c r="I45" s="322">
        <v>94.953567847575428</v>
      </c>
      <c r="J45" s="322">
        <v>95.3663567216243</v>
      </c>
      <c r="K45" s="322">
        <v>93.643367157470323</v>
      </c>
      <c r="L45" s="322">
        <v>98.246437941542936</v>
      </c>
      <c r="M45" s="322">
        <v>89.203730212013127</v>
      </c>
      <c r="N45" s="322">
        <v>102.20305895787072</v>
      </c>
      <c r="O45" s="322">
        <v>96.130127263955359</v>
      </c>
      <c r="P45" s="322">
        <v>96.169502939464294</v>
      </c>
      <c r="Q45" s="322">
        <v>96.04491228521303</v>
      </c>
      <c r="R45" s="322">
        <v>96.951690324419516</v>
      </c>
      <c r="S45" s="322">
        <v>94.875367646122058</v>
      </c>
      <c r="T45" s="322">
        <v>100</v>
      </c>
      <c r="U45" s="322">
        <v>89.014983213828032</v>
      </c>
      <c r="V45" s="322">
        <v>89.208633093949686</v>
      </c>
      <c r="W45" s="322">
        <v>88.888888888888886</v>
      </c>
      <c r="X45" s="322">
        <v>0</v>
      </c>
      <c r="Y45" s="322">
        <v>87.296622933254184</v>
      </c>
      <c r="Z45" s="322">
        <v>99.28052260851031</v>
      </c>
      <c r="AA45" s="322">
        <v>95.098279603866928</v>
      </c>
      <c r="AB45" s="322">
        <v>100</v>
      </c>
      <c r="AC45" s="322">
        <v>98.75448306750458</v>
      </c>
      <c r="AD45" s="322">
        <v>82.95960533909961</v>
      </c>
      <c r="AE45" s="322">
        <v>97.842767525796347</v>
      </c>
      <c r="AF45" s="322">
        <v>98.963121442297989</v>
      </c>
      <c r="AG45" s="322">
        <v>91.405041255996039</v>
      </c>
      <c r="AH45" s="322">
        <v>94.150349303053162</v>
      </c>
      <c r="AI45" s="322">
        <v>95.980990367028014</v>
      </c>
      <c r="AJ45" s="322">
        <v>98.063821287563812</v>
      </c>
      <c r="AL45" s="322" t="s">
        <v>267</v>
      </c>
      <c r="AM45" s="322">
        <v>91.274097441151014</v>
      </c>
      <c r="AN45" s="322">
        <v>91.354359560423049</v>
      </c>
      <c r="AO45" s="322">
        <v>86.794794078636301</v>
      </c>
      <c r="AP45" s="322">
        <v>93.457516937045028</v>
      </c>
      <c r="AQ45" s="322">
        <v>84.518738255010277</v>
      </c>
      <c r="AR45" s="322">
        <v>96.048854506425386</v>
      </c>
      <c r="AS45" s="322">
        <v>92.161747883882541</v>
      </c>
      <c r="AT45" s="322">
        <v>93.037257559263296</v>
      </c>
      <c r="AU45" s="322">
        <v>95.261927825133725</v>
      </c>
      <c r="AV45" s="322">
        <v>104.14480272103957</v>
      </c>
      <c r="AW45" s="322">
        <v>68.840846275164708</v>
      </c>
      <c r="AX45" s="322">
        <v>59.898611241777104</v>
      </c>
      <c r="AY45" s="322">
        <v>80.701754385964904</v>
      </c>
      <c r="AZ45" s="322">
        <v>93.121085346551808</v>
      </c>
      <c r="BA45" s="322">
        <v>91.766622458686584</v>
      </c>
      <c r="BB45" s="322">
        <v>98.113975964863258</v>
      </c>
      <c r="BC45" s="322">
        <v>95.444643331302771</v>
      </c>
      <c r="BD45" s="322">
        <v>95.444643331302771</v>
      </c>
      <c r="BE45" s="322">
        <v>0</v>
      </c>
      <c r="BF45" s="322">
        <v>84.670766194953188</v>
      </c>
      <c r="BG45" s="322">
        <v>70.03610108303252</v>
      </c>
      <c r="BH45" s="322">
        <v>89.999999999999986</v>
      </c>
      <c r="BI45" s="322">
        <v>0</v>
      </c>
      <c r="BJ45" s="322">
        <v>92.599804949719342</v>
      </c>
      <c r="BK45" s="322">
        <v>94.133957295260331</v>
      </c>
      <c r="BL45" s="322">
        <v>110.0359144094775</v>
      </c>
      <c r="BM45" s="322">
        <v>100</v>
      </c>
      <c r="BN45" s="322">
        <v>118.34779333588712</v>
      </c>
      <c r="BO45" s="322">
        <v>86.073735918164999</v>
      </c>
      <c r="BP45" s="322">
        <v>97.520077769723457</v>
      </c>
      <c r="BQ45" s="322">
        <v>97.364827076193592</v>
      </c>
      <c r="BR45" s="322">
        <v>104.71009252054893</v>
      </c>
      <c r="BS45" s="322">
        <v>77.730749639729538</v>
      </c>
      <c r="BT45" s="322">
        <v>96.644147712115441</v>
      </c>
      <c r="BU45" s="322">
        <v>106.47773813900804</v>
      </c>
      <c r="BW45" s="322" t="s">
        <v>267</v>
      </c>
      <c r="BX45" s="322">
        <v>92.365141726897491</v>
      </c>
      <c r="BY45" s="322">
        <v>92.0704799324851</v>
      </c>
      <c r="BZ45" s="322">
        <v>90.031309458790119</v>
      </c>
      <c r="CA45" s="322">
        <v>95.729455704051048</v>
      </c>
      <c r="CB45" s="322">
        <v>87.6174986725661</v>
      </c>
      <c r="CC45" s="322">
        <v>94.49121698427885</v>
      </c>
      <c r="CD45" s="322">
        <v>90.865078692167941</v>
      </c>
      <c r="CE45" s="322">
        <v>99.835962937004226</v>
      </c>
      <c r="CF45" s="322">
        <v>91.342782342895987</v>
      </c>
      <c r="CG45" s="322">
        <v>97.973297413642143</v>
      </c>
      <c r="CH45" s="322">
        <v>99.017509196255943</v>
      </c>
      <c r="CI45" s="322">
        <v>95.298836867343596</v>
      </c>
      <c r="CJ45" s="322">
        <v>104.01517594052831</v>
      </c>
      <c r="CK45" s="322">
        <v>97.292390972621774</v>
      </c>
      <c r="CL45" s="322">
        <v>97.921182985125753</v>
      </c>
      <c r="CM45" s="322">
        <v>95.898569493119922</v>
      </c>
      <c r="CN45" s="322">
        <v>96.72357123074066</v>
      </c>
      <c r="CO45" s="322">
        <v>94.928936296018449</v>
      </c>
      <c r="CP45" s="322">
        <v>100</v>
      </c>
      <c r="CQ45" s="322">
        <v>76.062508660078748</v>
      </c>
      <c r="CR45" s="322">
        <v>82.6923415821622</v>
      </c>
      <c r="CS45" s="322">
        <v>70.454545454545439</v>
      </c>
      <c r="CT45" s="322">
        <v>100</v>
      </c>
      <c r="CU45" s="322">
        <v>93.941258996042194</v>
      </c>
      <c r="CV45" s="322">
        <v>97.792059085412077</v>
      </c>
      <c r="CW45" s="322">
        <v>100.08214055311409</v>
      </c>
      <c r="CX45" s="322">
        <v>100</v>
      </c>
      <c r="CY45" s="322">
        <v>100.22143415549573</v>
      </c>
      <c r="CZ45" s="322">
        <v>88.265288448853497</v>
      </c>
      <c r="DA45" s="322">
        <v>99.943666269403366</v>
      </c>
      <c r="DB45" s="322">
        <v>101.36655983439466</v>
      </c>
      <c r="DC45" s="322">
        <v>96.948881432405912</v>
      </c>
      <c r="DD45" s="322">
        <v>98.464164436296528</v>
      </c>
      <c r="DE45" s="322">
        <v>97.547377622650103</v>
      </c>
      <c r="DF45" s="322">
        <v>96.785180151936359</v>
      </c>
      <c r="DH45" s="322" t="s">
        <v>267</v>
      </c>
      <c r="DI45" s="322">
        <v>97.867331608438164</v>
      </c>
      <c r="DJ45" s="322">
        <v>89.660569112693125</v>
      </c>
      <c r="DK45" s="322">
        <v>89.942144346789945</v>
      </c>
      <c r="DL45" s="322">
        <v>93.275434851941597</v>
      </c>
      <c r="DM45" s="322">
        <v>84.523044627448954</v>
      </c>
      <c r="DN45" s="322">
        <v>90.805042133361837</v>
      </c>
      <c r="DO45" s="322">
        <v>80.115632170222767</v>
      </c>
      <c r="DP45" s="322">
        <v>91.436855505830536</v>
      </c>
      <c r="DQ45" s="322">
        <v>89.487090776535624</v>
      </c>
      <c r="DR45" s="322">
        <v>103.07372791271872</v>
      </c>
      <c r="DS45" s="322">
        <v>100.71667452635955</v>
      </c>
      <c r="DT45" s="322">
        <v>97.465182605603587</v>
      </c>
      <c r="DU45" s="322">
        <v>104.58069349894309</v>
      </c>
      <c r="DV45" s="322">
        <v>98.072505882786544</v>
      </c>
      <c r="DW45" s="322">
        <v>97.118414836419518</v>
      </c>
      <c r="DX45" s="322">
        <v>100.96341337249373</v>
      </c>
      <c r="DY45" s="322">
        <v>94.443773834174237</v>
      </c>
      <c r="DZ45" s="322">
        <v>94.331991988323168</v>
      </c>
      <c r="EA45" s="322">
        <v>99.999999999999986</v>
      </c>
      <c r="EB45" s="322">
        <v>145.85103279638153</v>
      </c>
      <c r="EC45" s="322">
        <v>74.45027328949341</v>
      </c>
      <c r="ED45" s="322">
        <v>213.33333333333334</v>
      </c>
      <c r="EE45" s="322">
        <v>100</v>
      </c>
      <c r="EF45" s="322">
        <v>94.510543810488571</v>
      </c>
      <c r="EG45" s="322">
        <v>99.66999346083216</v>
      </c>
      <c r="EH45" s="322">
        <v>99.184056634229634</v>
      </c>
      <c r="EI45" s="322">
        <v>81.481481481481467</v>
      </c>
      <c r="EJ45" s="322">
        <v>95.186786060854757</v>
      </c>
      <c r="EK45" s="322">
        <v>92.678420889756765</v>
      </c>
      <c r="EL45" s="322">
        <v>97.329091862375066</v>
      </c>
      <c r="EM45" s="322">
        <v>97.805496900757745</v>
      </c>
      <c r="EN45" s="322">
        <v>101.75838376393342</v>
      </c>
      <c r="EO45" s="322">
        <v>122.95610388996728</v>
      </c>
      <c r="EP45" s="322">
        <v>92.097725464031541</v>
      </c>
      <c r="EQ45" s="322">
        <v>101.80562108964561</v>
      </c>
    </row>
    <row r="46" spans="1:147" ht="12.75" hidden="1" customHeight="1" outlineLevel="1" x14ac:dyDescent="0.2">
      <c r="A46" s="322" t="s">
        <v>268</v>
      </c>
      <c r="B46" s="322">
        <v>93.672884677852053</v>
      </c>
      <c r="C46" s="322">
        <v>94.94908707363885</v>
      </c>
      <c r="D46" s="322">
        <v>98.633923357704077</v>
      </c>
      <c r="E46" s="322">
        <v>93.98764952429832</v>
      </c>
      <c r="F46" s="322">
        <v>91.846640387073137</v>
      </c>
      <c r="G46" s="322">
        <v>95.959909315208805</v>
      </c>
      <c r="H46" s="322">
        <v>93.613341324826763</v>
      </c>
      <c r="I46" s="322">
        <v>96.972140708545254</v>
      </c>
      <c r="J46" s="322">
        <v>95.177388955782249</v>
      </c>
      <c r="K46" s="322">
        <v>96.26789746493597</v>
      </c>
      <c r="L46" s="322">
        <v>99.185696271822977</v>
      </c>
      <c r="M46" s="322">
        <v>92.289627941972512</v>
      </c>
      <c r="N46" s="322">
        <v>102.20305895787072</v>
      </c>
      <c r="O46" s="322">
        <v>96.509024178945495</v>
      </c>
      <c r="P46" s="322">
        <v>96.723478487298195</v>
      </c>
      <c r="Q46" s="322">
        <v>96.04491228521303</v>
      </c>
      <c r="R46" s="322">
        <v>97.915597996294579</v>
      </c>
      <c r="S46" s="322">
        <v>96.49583044916767</v>
      </c>
      <c r="T46" s="322">
        <v>100</v>
      </c>
      <c r="U46" s="322">
        <v>90.981028776944967</v>
      </c>
      <c r="V46" s="322">
        <v>89.92805755438134</v>
      </c>
      <c r="W46" s="322">
        <v>91.666666666666657</v>
      </c>
      <c r="X46" s="322">
        <v>0</v>
      </c>
      <c r="Y46" s="322">
        <v>87.234313862591193</v>
      </c>
      <c r="Z46" s="322">
        <v>99.432500633971216</v>
      </c>
      <c r="AA46" s="322">
        <v>97.843898750737878</v>
      </c>
      <c r="AB46" s="322">
        <v>100</v>
      </c>
      <c r="AC46" s="322">
        <v>99.631462935428772</v>
      </c>
      <c r="AD46" s="322">
        <v>82.585084343479593</v>
      </c>
      <c r="AE46" s="322">
        <v>97.955362904439923</v>
      </c>
      <c r="AF46" s="322">
        <v>98.950216544989772</v>
      </c>
      <c r="AG46" s="322">
        <v>91.420415610062662</v>
      </c>
      <c r="AH46" s="322">
        <v>94.219465732958326</v>
      </c>
      <c r="AI46" s="322">
        <v>96.479026763488548</v>
      </c>
      <c r="AJ46" s="322">
        <v>97.876411140738512</v>
      </c>
      <c r="AL46" s="322" t="s">
        <v>268</v>
      </c>
      <c r="AM46" s="322">
        <v>91.273972931034379</v>
      </c>
      <c r="AN46" s="322">
        <v>92.133889969709443</v>
      </c>
      <c r="AO46" s="322">
        <v>86.841299203787671</v>
      </c>
      <c r="AP46" s="322">
        <v>94.421168195074486</v>
      </c>
      <c r="AQ46" s="322">
        <v>84.518738255010277</v>
      </c>
      <c r="AR46" s="322">
        <v>96.915385257749236</v>
      </c>
      <c r="AS46" s="322">
        <v>92.161747883882541</v>
      </c>
      <c r="AT46" s="322">
        <v>93.037257559263296</v>
      </c>
      <c r="AU46" s="322">
        <v>97.190722269545603</v>
      </c>
      <c r="AV46" s="322">
        <v>112.84991727539658</v>
      </c>
      <c r="AW46" s="322">
        <v>68.840846275164708</v>
      </c>
      <c r="AX46" s="322">
        <v>59.898611241777104</v>
      </c>
      <c r="AY46" s="322">
        <v>80.701754385964904</v>
      </c>
      <c r="AZ46" s="322">
        <v>93.562526049415382</v>
      </c>
      <c r="BA46" s="322">
        <v>92.098725168850251</v>
      </c>
      <c r="BB46" s="322">
        <v>98.958463988452408</v>
      </c>
      <c r="BC46" s="322">
        <v>95.444643331302771</v>
      </c>
      <c r="BD46" s="322">
        <v>95.444643331302771</v>
      </c>
      <c r="BE46" s="322">
        <v>0</v>
      </c>
      <c r="BF46" s="322">
        <v>84.670766194953188</v>
      </c>
      <c r="BG46" s="322">
        <v>70.03610108303252</v>
      </c>
      <c r="BH46" s="322">
        <v>89.999999999999986</v>
      </c>
      <c r="BI46" s="322">
        <v>0</v>
      </c>
      <c r="BJ46" s="322">
        <v>90.579600754684691</v>
      </c>
      <c r="BK46" s="322">
        <v>94.133957295260331</v>
      </c>
      <c r="BL46" s="322">
        <v>110.0359144094775</v>
      </c>
      <c r="BM46" s="322">
        <v>100</v>
      </c>
      <c r="BN46" s="322">
        <v>110.62997025250637</v>
      </c>
      <c r="BO46" s="322">
        <v>85.074201348553771</v>
      </c>
      <c r="BP46" s="322">
        <v>98.19496428807561</v>
      </c>
      <c r="BQ46" s="322">
        <v>97.394933839227519</v>
      </c>
      <c r="BR46" s="322">
        <v>104.92671343340022</v>
      </c>
      <c r="BS46" s="322">
        <v>77.730749639729538</v>
      </c>
      <c r="BT46" s="322">
        <v>99.431729994394317</v>
      </c>
      <c r="BU46" s="322">
        <v>107.12039938630488</v>
      </c>
      <c r="BW46" s="322" t="s">
        <v>268</v>
      </c>
      <c r="BX46" s="322">
        <v>93.421061456831083</v>
      </c>
      <c r="BY46" s="322">
        <v>94.335170542504528</v>
      </c>
      <c r="BZ46" s="322">
        <v>90.85148890251898</v>
      </c>
      <c r="CA46" s="322">
        <v>101.07006311812998</v>
      </c>
      <c r="CB46" s="322">
        <v>88.630735651302643</v>
      </c>
      <c r="CC46" s="322">
        <v>97.781323614963824</v>
      </c>
      <c r="CD46" s="322">
        <v>89.954482621352867</v>
      </c>
      <c r="CE46" s="322">
        <v>97.812484949897254</v>
      </c>
      <c r="CF46" s="322">
        <v>94.768592460031684</v>
      </c>
      <c r="CG46" s="322">
        <v>97.973297413642143</v>
      </c>
      <c r="CH46" s="322">
        <v>98.550141669285154</v>
      </c>
      <c r="CI46" s="322">
        <v>94.483709719951889</v>
      </c>
      <c r="CJ46" s="322">
        <v>104.01517594052831</v>
      </c>
      <c r="CK46" s="322">
        <v>99.053816304345744</v>
      </c>
      <c r="CL46" s="322">
        <v>99.056698129950036</v>
      </c>
      <c r="CM46" s="322">
        <v>99.047428261324228</v>
      </c>
      <c r="CN46" s="322">
        <v>96.899914565162277</v>
      </c>
      <c r="CO46" s="322">
        <v>95.201870135146791</v>
      </c>
      <c r="CP46" s="322">
        <v>100</v>
      </c>
      <c r="CQ46" s="322">
        <v>76.503763533419971</v>
      </c>
      <c r="CR46" s="322">
        <v>85.068833166564616</v>
      </c>
      <c r="CS46" s="322">
        <v>70.454545454545439</v>
      </c>
      <c r="CT46" s="322">
        <v>100</v>
      </c>
      <c r="CU46" s="322">
        <v>93.817985590615592</v>
      </c>
      <c r="CV46" s="322">
        <v>96.876396335544214</v>
      </c>
      <c r="CW46" s="322">
        <v>100</v>
      </c>
      <c r="CX46" s="322">
        <v>100</v>
      </c>
      <c r="CY46" s="322">
        <v>100.00000000000001</v>
      </c>
      <c r="CZ46" s="322">
        <v>88.283813707957393</v>
      </c>
      <c r="DA46" s="322">
        <v>100.05663896598988</v>
      </c>
      <c r="DB46" s="322">
        <v>100.72321543143877</v>
      </c>
      <c r="DC46" s="322">
        <v>99.992334795399856</v>
      </c>
      <c r="DD46" s="322">
        <v>98.464164436296528</v>
      </c>
      <c r="DE46" s="322">
        <v>99.094652723778268</v>
      </c>
      <c r="DF46" s="322">
        <v>97.795643125460899</v>
      </c>
      <c r="DH46" s="322" t="s">
        <v>268</v>
      </c>
      <c r="DI46" s="322">
        <v>97.508538405783057</v>
      </c>
      <c r="DJ46" s="322">
        <v>91.024178511693464</v>
      </c>
      <c r="DK46" s="322">
        <v>89.942144346789945</v>
      </c>
      <c r="DL46" s="322">
        <v>91.906417520091637</v>
      </c>
      <c r="DM46" s="322">
        <v>92.280226906812999</v>
      </c>
      <c r="DN46" s="322">
        <v>92.89132373791287</v>
      </c>
      <c r="DO46" s="322">
        <v>79.621472447217556</v>
      </c>
      <c r="DP46" s="322">
        <v>91.436855505830536</v>
      </c>
      <c r="DQ46" s="322">
        <v>88.91274934695879</v>
      </c>
      <c r="DR46" s="322">
        <v>103.04485458587826</v>
      </c>
      <c r="DS46" s="322">
        <v>97.013474530787761</v>
      </c>
      <c r="DT46" s="322">
        <v>97.465182605603587</v>
      </c>
      <c r="DU46" s="322">
        <v>96.476672160154237</v>
      </c>
      <c r="DV46" s="322">
        <v>98.056972495661427</v>
      </c>
      <c r="DW46" s="322">
        <v>97.097754939494735</v>
      </c>
      <c r="DX46" s="322">
        <v>100.96341337249373</v>
      </c>
      <c r="DY46" s="322">
        <v>95.927335357057245</v>
      </c>
      <c r="DZ46" s="322">
        <v>95.84540025259362</v>
      </c>
      <c r="EA46" s="322">
        <v>99.999999999999986</v>
      </c>
      <c r="EB46" s="322">
        <v>137.08959507342394</v>
      </c>
      <c r="EC46" s="322">
        <v>76.579206459982501</v>
      </c>
      <c r="ED46" s="322">
        <v>193.33333333333334</v>
      </c>
      <c r="EE46" s="322">
        <v>100</v>
      </c>
      <c r="EF46" s="322">
        <v>95.352055069908843</v>
      </c>
      <c r="EG46" s="322">
        <v>99.435879409714545</v>
      </c>
      <c r="EH46" s="322">
        <v>99.859775025986394</v>
      </c>
      <c r="EI46" s="322">
        <v>88.888888888888872</v>
      </c>
      <c r="EJ46" s="322">
        <v>95.186786060854757</v>
      </c>
      <c r="EK46" s="322">
        <v>93.44001641706393</v>
      </c>
      <c r="EL46" s="322">
        <v>97.450972297898218</v>
      </c>
      <c r="EM46" s="322">
        <v>97.883463977833713</v>
      </c>
      <c r="EN46" s="322">
        <v>99.069090948505817</v>
      </c>
      <c r="EO46" s="322">
        <v>122.95610388996728</v>
      </c>
      <c r="EP46" s="322">
        <v>92.621002829104526</v>
      </c>
      <c r="EQ46" s="322">
        <v>101.89199813312082</v>
      </c>
    </row>
    <row r="47" spans="1:147" ht="12.75" hidden="1" customHeight="1" outlineLevel="1" x14ac:dyDescent="0.2">
      <c r="A47" s="322" t="s">
        <v>269</v>
      </c>
      <c r="B47" s="322">
        <v>94.229651368269018</v>
      </c>
      <c r="C47" s="322">
        <v>94.568829609734266</v>
      </c>
      <c r="D47" s="322">
        <v>96.537451132039678</v>
      </c>
      <c r="E47" s="322">
        <v>96.30319014437849</v>
      </c>
      <c r="F47" s="322">
        <v>90.689452480680018</v>
      </c>
      <c r="G47" s="322">
        <v>97.564298022153153</v>
      </c>
      <c r="H47" s="322">
        <v>93.291638392429505</v>
      </c>
      <c r="I47" s="322">
        <v>96.972140708545254</v>
      </c>
      <c r="J47" s="322">
        <v>94.594022285502902</v>
      </c>
      <c r="K47" s="322">
        <v>98.20657095656513</v>
      </c>
      <c r="L47" s="322">
        <v>98.151720979335195</v>
      </c>
      <c r="M47" s="322">
        <v>93.832576806952204</v>
      </c>
      <c r="N47" s="322">
        <v>100.04155498880935</v>
      </c>
      <c r="O47" s="322">
        <v>96.33762675505092</v>
      </c>
      <c r="P47" s="322">
        <v>96.602682326902169</v>
      </c>
      <c r="Q47" s="322">
        <v>95.764005994800698</v>
      </c>
      <c r="R47" s="322">
        <v>97.806798066691357</v>
      </c>
      <c r="S47" s="322">
        <v>96.312922641666759</v>
      </c>
      <c r="T47" s="322">
        <v>100</v>
      </c>
      <c r="U47" s="322">
        <v>96.028028775195068</v>
      </c>
      <c r="V47" s="322">
        <v>89.92805755438134</v>
      </c>
      <c r="W47" s="322">
        <v>100</v>
      </c>
      <c r="X47" s="322">
        <v>0</v>
      </c>
      <c r="Y47" s="322">
        <v>88.388172935078344</v>
      </c>
      <c r="Z47" s="322">
        <v>99.348889443415459</v>
      </c>
      <c r="AA47" s="322">
        <v>99.547213570076991</v>
      </c>
      <c r="AB47" s="322">
        <v>100</v>
      </c>
      <c r="AC47" s="322">
        <v>99.811779110082739</v>
      </c>
      <c r="AD47" s="322">
        <v>84.079093687609884</v>
      </c>
      <c r="AE47" s="322">
        <v>97.94312024633301</v>
      </c>
      <c r="AF47" s="322">
        <v>98.814047757422202</v>
      </c>
      <c r="AG47" s="322">
        <v>93.029405735424049</v>
      </c>
      <c r="AH47" s="322">
        <v>97.38430552984471</v>
      </c>
      <c r="AI47" s="322">
        <v>96.154780624069232</v>
      </c>
      <c r="AJ47" s="322">
        <v>98.824765677709578</v>
      </c>
      <c r="AL47" s="322" t="s">
        <v>269</v>
      </c>
      <c r="AM47" s="322">
        <v>91.422188467650543</v>
      </c>
      <c r="AN47" s="322">
        <v>92.702229127492998</v>
      </c>
      <c r="AO47" s="322">
        <v>89.170133977970735</v>
      </c>
      <c r="AP47" s="322">
        <v>94.459130460713496</v>
      </c>
      <c r="AQ47" s="322">
        <v>84.518738255010277</v>
      </c>
      <c r="AR47" s="322">
        <v>96.915385257749236</v>
      </c>
      <c r="AS47" s="322">
        <v>92.161747883882541</v>
      </c>
      <c r="AT47" s="322">
        <v>93.037257559263296</v>
      </c>
      <c r="AU47" s="322">
        <v>96.881936396967433</v>
      </c>
      <c r="AV47" s="322">
        <v>112.84991727539658</v>
      </c>
      <c r="AW47" s="322">
        <v>69.594969415537619</v>
      </c>
      <c r="AX47" s="322">
        <v>59.898611241777104</v>
      </c>
      <c r="AY47" s="322">
        <v>82.456140350877192</v>
      </c>
      <c r="AZ47" s="322">
        <v>93.650232255153199</v>
      </c>
      <c r="BA47" s="322">
        <v>92.210224165135457</v>
      </c>
      <c r="BB47" s="322">
        <v>98.958463988452408</v>
      </c>
      <c r="BC47" s="322">
        <v>95.444643331302771</v>
      </c>
      <c r="BD47" s="322">
        <v>95.444643331302771</v>
      </c>
      <c r="BE47" s="322">
        <v>0</v>
      </c>
      <c r="BF47" s="322">
        <v>85.152613736096654</v>
      </c>
      <c r="BG47" s="322">
        <v>71.841155234657066</v>
      </c>
      <c r="BH47" s="322">
        <v>89.999999999999986</v>
      </c>
      <c r="BI47" s="322">
        <v>0</v>
      </c>
      <c r="BJ47" s="322">
        <v>89.779734622365083</v>
      </c>
      <c r="BK47" s="322">
        <v>94.133957295260331</v>
      </c>
      <c r="BL47" s="322">
        <v>110.02818163126702</v>
      </c>
      <c r="BM47" s="322">
        <v>100</v>
      </c>
      <c r="BN47" s="322">
        <v>105.48475486358588</v>
      </c>
      <c r="BO47" s="322">
        <v>85.112644985846529</v>
      </c>
      <c r="BP47" s="322">
        <v>98.325999413706981</v>
      </c>
      <c r="BQ47" s="322">
        <v>97.450364353712715</v>
      </c>
      <c r="BR47" s="322">
        <v>104.92671343340022</v>
      </c>
      <c r="BS47" s="322">
        <v>77.730749639729538</v>
      </c>
      <c r="BT47" s="322">
        <v>99.431729994394317</v>
      </c>
      <c r="BU47" s="322">
        <v>108.12552984889653</v>
      </c>
      <c r="BW47" s="322" t="s">
        <v>269</v>
      </c>
      <c r="BX47" s="322">
        <v>93.933554483215048</v>
      </c>
      <c r="BY47" s="322">
        <v>93.863124820032979</v>
      </c>
      <c r="BZ47" s="322">
        <v>89.894678707152721</v>
      </c>
      <c r="CA47" s="322">
        <v>99.934346425434043</v>
      </c>
      <c r="CB47" s="322">
        <v>88.277670909220475</v>
      </c>
      <c r="CC47" s="322">
        <v>99.03785542429253</v>
      </c>
      <c r="CD47" s="322">
        <v>91.262053623822254</v>
      </c>
      <c r="CE47" s="322">
        <v>98.988261006446507</v>
      </c>
      <c r="CF47" s="322">
        <v>95.134154257547891</v>
      </c>
      <c r="CG47" s="322">
        <v>97.973297413642143</v>
      </c>
      <c r="CH47" s="322">
        <v>98.108421134411529</v>
      </c>
      <c r="CI47" s="322">
        <v>94.483709719951889</v>
      </c>
      <c r="CJ47" s="322">
        <v>102.97981019248643</v>
      </c>
      <c r="CK47" s="322">
        <v>99.114526281684277</v>
      </c>
      <c r="CL47" s="322">
        <v>99.144796083002248</v>
      </c>
      <c r="CM47" s="322">
        <v>99.047428261324228</v>
      </c>
      <c r="CN47" s="322">
        <v>96.825142439117514</v>
      </c>
      <c r="CO47" s="322">
        <v>95.086142237133998</v>
      </c>
      <c r="CP47" s="322">
        <v>100</v>
      </c>
      <c r="CQ47" s="322">
        <v>82.870702836338239</v>
      </c>
      <c r="CR47" s="322">
        <v>85.016896907062517</v>
      </c>
      <c r="CS47" s="322">
        <v>79.545454545454547</v>
      </c>
      <c r="CT47" s="322">
        <v>100</v>
      </c>
      <c r="CU47" s="322">
        <v>93.895822645359459</v>
      </c>
      <c r="CV47" s="322">
        <v>97.117490709295197</v>
      </c>
      <c r="CW47" s="322">
        <v>100</v>
      </c>
      <c r="CX47" s="322">
        <v>100</v>
      </c>
      <c r="CY47" s="322">
        <v>100.00000000000001</v>
      </c>
      <c r="CZ47" s="322">
        <v>88.393763064385283</v>
      </c>
      <c r="DA47" s="322">
        <v>99.90709441903175</v>
      </c>
      <c r="DB47" s="322">
        <v>100.49866877339879</v>
      </c>
      <c r="DC47" s="322">
        <v>99.992334795399856</v>
      </c>
      <c r="DD47" s="322">
        <v>100.32770116733049</v>
      </c>
      <c r="DE47" s="322">
        <v>98.903903884428715</v>
      </c>
      <c r="DF47" s="322">
        <v>97.944053113816523</v>
      </c>
      <c r="DH47" s="322" t="s">
        <v>269</v>
      </c>
      <c r="DI47" s="322">
        <v>98.224710430978121</v>
      </c>
      <c r="DJ47" s="322">
        <v>91.655934020403208</v>
      </c>
      <c r="DK47" s="322">
        <v>89.613318237127899</v>
      </c>
      <c r="DL47" s="322">
        <v>93.740121550053232</v>
      </c>
      <c r="DM47" s="322">
        <v>92.286229406659118</v>
      </c>
      <c r="DN47" s="322">
        <v>93.110702479999333</v>
      </c>
      <c r="DO47" s="322">
        <v>80.182895985968088</v>
      </c>
      <c r="DP47" s="322">
        <v>93.223594257562624</v>
      </c>
      <c r="DQ47" s="322">
        <v>90.096738727866537</v>
      </c>
      <c r="DR47" s="322">
        <v>103.04485458587826</v>
      </c>
      <c r="DS47" s="322">
        <v>99.057846216992303</v>
      </c>
      <c r="DT47" s="322">
        <v>100.32811736717828</v>
      </c>
      <c r="DU47" s="322">
        <v>97.548277088644895</v>
      </c>
      <c r="DV47" s="322">
        <v>98.881059159077068</v>
      </c>
      <c r="DW47" s="322">
        <v>98.356776427400391</v>
      </c>
      <c r="DX47" s="322">
        <v>100.46964222093419</v>
      </c>
      <c r="DY47" s="322">
        <v>95.879116856317083</v>
      </c>
      <c r="DZ47" s="322">
        <v>95.796211677407967</v>
      </c>
      <c r="EA47" s="322">
        <v>99.999999999999986</v>
      </c>
      <c r="EB47" s="322">
        <v>140.64998609855732</v>
      </c>
      <c r="EC47" s="322">
        <v>89.224235836048294</v>
      </c>
      <c r="ED47" s="322">
        <v>193.33333333333334</v>
      </c>
      <c r="EE47" s="322">
        <v>100</v>
      </c>
      <c r="EF47" s="322">
        <v>95.253713011361711</v>
      </c>
      <c r="EG47" s="322">
        <v>99.638565082484021</v>
      </c>
      <c r="EH47" s="322">
        <v>99.853974193832627</v>
      </c>
      <c r="EI47" s="322">
        <v>88.888888888888872</v>
      </c>
      <c r="EJ47" s="322">
        <v>94.485297153047725</v>
      </c>
      <c r="EK47" s="322">
        <v>93.329410812361687</v>
      </c>
      <c r="EL47" s="322">
        <v>97.534900807924885</v>
      </c>
      <c r="EM47" s="322">
        <v>97.450090328567939</v>
      </c>
      <c r="EN47" s="322">
        <v>102.17212112015304</v>
      </c>
      <c r="EO47" s="322">
        <v>122.95610388996728</v>
      </c>
      <c r="EP47" s="322">
        <v>93.81271033281908</v>
      </c>
      <c r="EQ47" s="322">
        <v>103.11410920850508</v>
      </c>
    </row>
    <row r="48" spans="1:147" ht="12.75" hidden="1" customHeight="1" outlineLevel="1" x14ac:dyDescent="0.2">
      <c r="A48" s="322" t="s">
        <v>270</v>
      </c>
      <c r="B48" s="322">
        <v>94.930525709067226</v>
      </c>
      <c r="C48" s="322">
        <v>95.501303100903627</v>
      </c>
      <c r="D48" s="322">
        <v>98.628787862210089</v>
      </c>
      <c r="E48" s="322">
        <v>95.959104657597038</v>
      </c>
      <c r="F48" s="322">
        <v>91.494801810147663</v>
      </c>
      <c r="G48" s="322">
        <v>97.878636424543771</v>
      </c>
      <c r="H48" s="322">
        <v>93.291638392429505</v>
      </c>
      <c r="I48" s="322">
        <v>98.990713569515094</v>
      </c>
      <c r="J48" s="322">
        <v>95.539364936055122</v>
      </c>
      <c r="K48" s="322">
        <v>100</v>
      </c>
      <c r="L48" s="322">
        <v>98.151720979335195</v>
      </c>
      <c r="M48" s="322">
        <v>93.832576806952204</v>
      </c>
      <c r="N48" s="322">
        <v>100.04155498880935</v>
      </c>
      <c r="O48" s="322">
        <v>96.542221317911455</v>
      </c>
      <c r="P48" s="322">
        <v>96.602682326902169</v>
      </c>
      <c r="Q48" s="322">
        <v>96.411374455494879</v>
      </c>
      <c r="R48" s="322">
        <v>97.845696131111069</v>
      </c>
      <c r="S48" s="322">
        <v>96.37831569573386</v>
      </c>
      <c r="T48" s="322">
        <v>100</v>
      </c>
      <c r="U48" s="322">
        <v>96.595453235928858</v>
      </c>
      <c r="V48" s="322">
        <v>91.366906475244647</v>
      </c>
      <c r="W48" s="322">
        <v>100</v>
      </c>
      <c r="X48" s="322">
        <v>0</v>
      </c>
      <c r="Y48" s="322">
        <v>89.413006804999569</v>
      </c>
      <c r="Z48" s="322">
        <v>99.348889443415459</v>
      </c>
      <c r="AA48" s="322">
        <v>99.547213570076991</v>
      </c>
      <c r="AB48" s="322">
        <v>100</v>
      </c>
      <c r="AC48" s="322">
        <v>99.895847507089783</v>
      </c>
      <c r="AD48" s="322">
        <v>85.482620672623881</v>
      </c>
      <c r="AE48" s="322">
        <v>97.848870094125076</v>
      </c>
      <c r="AF48" s="322">
        <v>98.709118901259615</v>
      </c>
      <c r="AG48" s="322">
        <v>93.029405735424049</v>
      </c>
      <c r="AH48" s="322">
        <v>97.38430552984471</v>
      </c>
      <c r="AI48" s="322">
        <v>96.154780624069232</v>
      </c>
      <c r="AJ48" s="322">
        <v>98.340016028675961</v>
      </c>
      <c r="AL48" s="322" t="s">
        <v>270</v>
      </c>
      <c r="AM48" s="322">
        <v>91.854907152764454</v>
      </c>
      <c r="AN48" s="322">
        <v>93.246695099014417</v>
      </c>
      <c r="AO48" s="322">
        <v>89.436428124244202</v>
      </c>
      <c r="AP48" s="322">
        <v>94.912775953410559</v>
      </c>
      <c r="AQ48" s="322">
        <v>85.699866986265235</v>
      </c>
      <c r="AR48" s="322">
        <v>97.65559534340214</v>
      </c>
      <c r="AS48" s="322">
        <v>93.500868779165316</v>
      </c>
      <c r="AT48" s="322">
        <v>93.037257559263296</v>
      </c>
      <c r="AU48" s="322">
        <v>97.673815920942332</v>
      </c>
      <c r="AV48" s="322">
        <v>113.0576718315355</v>
      </c>
      <c r="AW48" s="322">
        <v>69.85808563463695</v>
      </c>
      <c r="AX48" s="322">
        <v>59.037421932103562</v>
      </c>
      <c r="AY48" s="322">
        <v>84.210526315789494</v>
      </c>
      <c r="AZ48" s="322">
        <v>93.859497620304936</v>
      </c>
      <c r="BA48" s="322">
        <v>92.399260383532038</v>
      </c>
      <c r="BB48" s="322">
        <v>99.242299072682442</v>
      </c>
      <c r="BC48" s="322">
        <v>95.716406963589932</v>
      </c>
      <c r="BD48" s="322">
        <v>95.716406963589932</v>
      </c>
      <c r="BE48" s="322">
        <v>0</v>
      </c>
      <c r="BF48" s="322">
        <v>86.501786851298377</v>
      </c>
      <c r="BG48" s="322">
        <v>76.895306859205803</v>
      </c>
      <c r="BH48" s="322">
        <v>89.999999999999986</v>
      </c>
      <c r="BI48" s="322">
        <v>0</v>
      </c>
      <c r="BJ48" s="322">
        <v>90.064212539287155</v>
      </c>
      <c r="BK48" s="322">
        <v>99.743157271643284</v>
      </c>
      <c r="BL48" s="322">
        <v>110.02818163126702</v>
      </c>
      <c r="BM48" s="322">
        <v>100</v>
      </c>
      <c r="BN48" s="322">
        <v>105.48475486358588</v>
      </c>
      <c r="BO48" s="322">
        <v>85.464513381614239</v>
      </c>
      <c r="BP48" s="322">
        <v>98.404719345507303</v>
      </c>
      <c r="BQ48" s="322">
        <v>97.44435856837859</v>
      </c>
      <c r="BR48" s="322">
        <v>104.92671343340022</v>
      </c>
      <c r="BS48" s="322">
        <v>77.62261560377722</v>
      </c>
      <c r="BT48" s="322">
        <v>99.840545884186042</v>
      </c>
      <c r="BU48" s="322">
        <v>108.14910728225672</v>
      </c>
      <c r="BW48" s="322" t="s">
        <v>270</v>
      </c>
      <c r="BX48" s="322">
        <v>93.928530135036695</v>
      </c>
      <c r="BY48" s="322">
        <v>92.871738187519441</v>
      </c>
      <c r="BZ48" s="322">
        <v>89.45179347143106</v>
      </c>
      <c r="CA48" s="322">
        <v>93.44897218692914</v>
      </c>
      <c r="CB48" s="322">
        <v>92.087835316410178</v>
      </c>
      <c r="CC48" s="322">
        <v>99.971157966331262</v>
      </c>
      <c r="CD48" s="322">
        <v>91.848261464081574</v>
      </c>
      <c r="CE48" s="322">
        <v>98.988261006446507</v>
      </c>
      <c r="CF48" s="322">
        <v>97.504835970210394</v>
      </c>
      <c r="CG48" s="322">
        <v>97.973297413642143</v>
      </c>
      <c r="CH48" s="322">
        <v>97.752894165874849</v>
      </c>
      <c r="CI48" s="322">
        <v>94.483709719951889</v>
      </c>
      <c r="CJ48" s="322">
        <v>102.14647685915305</v>
      </c>
      <c r="CK48" s="322">
        <v>99.048425908629866</v>
      </c>
      <c r="CL48" s="322">
        <v>99.149282738803961</v>
      </c>
      <c r="CM48" s="322">
        <v>98.824860065782502</v>
      </c>
      <c r="CN48" s="322">
        <v>96.825142439117514</v>
      </c>
      <c r="CO48" s="322">
        <v>95.086142237133998</v>
      </c>
      <c r="CP48" s="322">
        <v>100</v>
      </c>
      <c r="CQ48" s="322">
        <v>85.617123835426824</v>
      </c>
      <c r="CR48" s="322">
        <v>91.22277214414791</v>
      </c>
      <c r="CS48" s="322">
        <v>81.818181818181813</v>
      </c>
      <c r="CT48" s="322">
        <v>100</v>
      </c>
      <c r="CU48" s="322">
        <v>94.72040755680689</v>
      </c>
      <c r="CV48" s="322">
        <v>97.117490709295197</v>
      </c>
      <c r="CW48" s="322">
        <v>100</v>
      </c>
      <c r="CX48" s="322">
        <v>100</v>
      </c>
      <c r="CY48" s="322">
        <v>100.00000000000001</v>
      </c>
      <c r="CZ48" s="322">
        <v>90.034097339156759</v>
      </c>
      <c r="DA48" s="322">
        <v>99.88454718338221</v>
      </c>
      <c r="DB48" s="322">
        <v>100.49785368972472</v>
      </c>
      <c r="DC48" s="322">
        <v>99.999999999999986</v>
      </c>
      <c r="DD48" s="322">
        <v>100.80033508973025</v>
      </c>
      <c r="DE48" s="322">
        <v>99.078274932928267</v>
      </c>
      <c r="DF48" s="322">
        <v>96.920064068950836</v>
      </c>
      <c r="DH48" s="322" t="s">
        <v>270</v>
      </c>
      <c r="DI48" s="322">
        <v>99.008382722097622</v>
      </c>
      <c r="DJ48" s="322">
        <v>93.734964974481983</v>
      </c>
      <c r="DK48" s="322">
        <v>93.642250323373943</v>
      </c>
      <c r="DL48" s="322">
        <v>96.405999399804045</v>
      </c>
      <c r="DM48" s="322">
        <v>93.19431167870863</v>
      </c>
      <c r="DN48" s="322">
        <v>96.291556353607277</v>
      </c>
      <c r="DO48" s="322">
        <v>81.308551810601998</v>
      </c>
      <c r="DP48" s="322">
        <v>94.471542576439333</v>
      </c>
      <c r="DQ48" s="322">
        <v>90.414026807532593</v>
      </c>
      <c r="DR48" s="322">
        <v>103.04485458587826</v>
      </c>
      <c r="DS48" s="322">
        <v>99.643795583380225</v>
      </c>
      <c r="DT48" s="322">
        <v>100.32811736717828</v>
      </c>
      <c r="DU48" s="322">
        <v>98.830558946048185</v>
      </c>
      <c r="DV48" s="322">
        <v>98.881059159077068</v>
      </c>
      <c r="DW48" s="322">
        <v>98.356776427400391</v>
      </c>
      <c r="DX48" s="322">
        <v>100.46964222093419</v>
      </c>
      <c r="DY48" s="322">
        <v>95.818050933057492</v>
      </c>
      <c r="DZ48" s="322">
        <v>95.733917211353869</v>
      </c>
      <c r="EA48" s="322">
        <v>99.999999999999986</v>
      </c>
      <c r="EB48" s="322">
        <v>140.88218551323993</v>
      </c>
      <c r="EC48" s="322">
        <v>90.048911664922144</v>
      </c>
      <c r="ED48" s="322">
        <v>193.33333333333334</v>
      </c>
      <c r="EE48" s="322">
        <v>100</v>
      </c>
      <c r="EF48" s="322">
        <v>95.472163359756379</v>
      </c>
      <c r="EG48" s="322">
        <v>99.638565082484021</v>
      </c>
      <c r="EH48" s="322">
        <v>99.853974193832627</v>
      </c>
      <c r="EI48" s="322">
        <v>88.888888888888872</v>
      </c>
      <c r="EJ48" s="322">
        <v>94.485297153047725</v>
      </c>
      <c r="EK48" s="322">
        <v>93.771833231170774</v>
      </c>
      <c r="EL48" s="322">
        <v>97.368191014008389</v>
      </c>
      <c r="EM48" s="322">
        <v>97.489133613787899</v>
      </c>
      <c r="EN48" s="322">
        <v>99.896565660945086</v>
      </c>
      <c r="EO48" s="322">
        <v>104.25780480258661</v>
      </c>
      <c r="EP48" s="322">
        <v>93.81271033281908</v>
      </c>
      <c r="EQ48" s="322">
        <v>103.0467279644148</v>
      </c>
    </row>
    <row r="49" spans="1:147" ht="12.75" hidden="1" customHeight="1" outlineLevel="1" x14ac:dyDescent="0.2">
      <c r="A49" s="322" t="s">
        <v>271</v>
      </c>
      <c r="B49" s="322">
        <v>95.458732758821114</v>
      </c>
      <c r="C49" s="322">
        <v>95.964862130078913</v>
      </c>
      <c r="D49" s="322">
        <v>99.29291688934272</v>
      </c>
      <c r="E49" s="322">
        <v>97.609145236679851</v>
      </c>
      <c r="F49" s="322">
        <v>91.494801810147663</v>
      </c>
      <c r="G49" s="322">
        <v>98.35868651116364</v>
      </c>
      <c r="H49" s="322">
        <v>93.291638392429505</v>
      </c>
      <c r="I49" s="322">
        <v>98.990713569515094</v>
      </c>
      <c r="J49" s="322">
        <v>95.620298687523103</v>
      </c>
      <c r="K49" s="322">
        <v>100</v>
      </c>
      <c r="L49" s="322">
        <v>98.151720979335536</v>
      </c>
      <c r="M49" s="322">
        <v>93.832576806953298</v>
      </c>
      <c r="N49" s="322">
        <v>100.04155498880935</v>
      </c>
      <c r="O49" s="322">
        <v>96.542221317918035</v>
      </c>
      <c r="P49" s="322">
        <v>96.602682326911804</v>
      </c>
      <c r="Q49" s="322">
        <v>96.411374455494879</v>
      </c>
      <c r="R49" s="322">
        <v>97.885837143931184</v>
      </c>
      <c r="S49" s="322">
        <v>96.445798318862089</v>
      </c>
      <c r="T49" s="322">
        <v>100</v>
      </c>
      <c r="U49" s="322">
        <v>97.304733811846432</v>
      </c>
      <c r="V49" s="322">
        <v>93.165467626324201</v>
      </c>
      <c r="W49" s="322">
        <v>100</v>
      </c>
      <c r="X49" s="322">
        <v>0</v>
      </c>
      <c r="Y49" s="322">
        <v>90.512590784757833</v>
      </c>
      <c r="Z49" s="322">
        <v>99.348889443415459</v>
      </c>
      <c r="AA49" s="322">
        <v>99.547213570076991</v>
      </c>
      <c r="AB49" s="322">
        <v>100</v>
      </c>
      <c r="AC49" s="322">
        <v>99.639367651815192</v>
      </c>
      <c r="AD49" s="322">
        <v>87.042412804730233</v>
      </c>
      <c r="AE49" s="322">
        <v>97.943789428572927</v>
      </c>
      <c r="AF49" s="322">
        <v>98.744778146660323</v>
      </c>
      <c r="AG49" s="322">
        <v>93.029405735424049</v>
      </c>
      <c r="AH49" s="322">
        <v>98.158579316713258</v>
      </c>
      <c r="AI49" s="322">
        <v>96.260240103569174</v>
      </c>
      <c r="AJ49" s="322">
        <v>98.857519978284998</v>
      </c>
      <c r="AL49" s="322" t="s">
        <v>271</v>
      </c>
      <c r="AM49" s="322">
        <v>94.648577908588763</v>
      </c>
      <c r="AN49" s="322">
        <v>95.183192098927861</v>
      </c>
      <c r="AO49" s="322">
        <v>91.573837478314474</v>
      </c>
      <c r="AP49" s="322">
        <v>95.537582221930109</v>
      </c>
      <c r="AQ49" s="322">
        <v>94.473242397315161</v>
      </c>
      <c r="AR49" s="322">
        <v>100.4327434346658</v>
      </c>
      <c r="AS49" s="322">
        <v>94.558035086998729</v>
      </c>
      <c r="AT49" s="322">
        <v>95.496656372886633</v>
      </c>
      <c r="AU49" s="322">
        <v>97.479314975608986</v>
      </c>
      <c r="AV49" s="322">
        <v>113.0576718315355</v>
      </c>
      <c r="AW49" s="322">
        <v>74.421357513924249</v>
      </c>
      <c r="AX49" s="322">
        <v>59.898611241777104</v>
      </c>
      <c r="AY49" s="322">
        <v>93.684210526315809</v>
      </c>
      <c r="AZ49" s="322">
        <v>94.302561236806667</v>
      </c>
      <c r="BA49" s="322">
        <v>93.265720020630724</v>
      </c>
      <c r="BB49" s="322">
        <v>98.124618546241535</v>
      </c>
      <c r="BC49" s="322">
        <v>98.291893616249382</v>
      </c>
      <c r="BD49" s="322">
        <v>98.291893616249382</v>
      </c>
      <c r="BE49" s="322">
        <v>0</v>
      </c>
      <c r="BF49" s="322">
        <v>86.501786851298377</v>
      </c>
      <c r="BG49" s="322">
        <v>76.895306859205803</v>
      </c>
      <c r="BH49" s="322">
        <v>89.999999999999986</v>
      </c>
      <c r="BI49" s="322">
        <v>0</v>
      </c>
      <c r="BJ49" s="322">
        <v>98.267786779968233</v>
      </c>
      <c r="BK49" s="322">
        <v>99.743157271643284</v>
      </c>
      <c r="BL49" s="322">
        <v>106.1019352244442</v>
      </c>
      <c r="BM49" s="322">
        <v>100</v>
      </c>
      <c r="BN49" s="322">
        <v>105.48475486358588</v>
      </c>
      <c r="BO49" s="322">
        <v>96.26482508334324</v>
      </c>
      <c r="BP49" s="322">
        <v>98.012753477565099</v>
      </c>
      <c r="BQ49" s="322">
        <v>97.03752693781486</v>
      </c>
      <c r="BR49" s="322">
        <v>104.92671343340022</v>
      </c>
      <c r="BS49" s="322">
        <v>77.62261560377722</v>
      </c>
      <c r="BT49" s="322">
        <v>99.877247561825627</v>
      </c>
      <c r="BU49" s="322">
        <v>106.50983832938975</v>
      </c>
      <c r="BW49" s="322" t="s">
        <v>271</v>
      </c>
      <c r="BX49" s="322">
        <v>94.61110106451207</v>
      </c>
      <c r="BY49" s="322">
        <v>94.075932132476709</v>
      </c>
      <c r="BZ49" s="322">
        <v>90.61069230754461</v>
      </c>
      <c r="CA49" s="322">
        <v>96.333268878243828</v>
      </c>
      <c r="CB49" s="322">
        <v>92.617046735081274</v>
      </c>
      <c r="CC49" s="322">
        <v>98.60385672781868</v>
      </c>
      <c r="CD49" s="322">
        <v>91.342578442265335</v>
      </c>
      <c r="CE49" s="322">
        <v>98.988261006446507</v>
      </c>
      <c r="CF49" s="322">
        <v>97.941574076722645</v>
      </c>
      <c r="CG49" s="322">
        <v>97.973297413642143</v>
      </c>
      <c r="CH49" s="322">
        <v>97.752894165874849</v>
      </c>
      <c r="CI49" s="322">
        <v>94.483709719951889</v>
      </c>
      <c r="CJ49" s="322">
        <v>102.14647685915305</v>
      </c>
      <c r="CK49" s="322">
        <v>99.940716148803318</v>
      </c>
      <c r="CL49" s="322">
        <v>100.04248311094103</v>
      </c>
      <c r="CM49" s="322">
        <v>99.715132847949434</v>
      </c>
      <c r="CN49" s="322">
        <v>97.57645611245394</v>
      </c>
      <c r="CO49" s="322">
        <v>96.248981342597801</v>
      </c>
      <c r="CP49" s="322">
        <v>100</v>
      </c>
      <c r="CQ49" s="322">
        <v>85.617123835426824</v>
      </c>
      <c r="CR49" s="322">
        <v>91.22277214414791</v>
      </c>
      <c r="CS49" s="322">
        <v>81.818181818181813</v>
      </c>
      <c r="CT49" s="322">
        <v>100</v>
      </c>
      <c r="CU49" s="322">
        <v>95.324712502725248</v>
      </c>
      <c r="CV49" s="322">
        <v>99.883223137864391</v>
      </c>
      <c r="CW49" s="322">
        <v>100</v>
      </c>
      <c r="CX49" s="322">
        <v>100</v>
      </c>
      <c r="CY49" s="322">
        <v>100.00000000000001</v>
      </c>
      <c r="CZ49" s="322">
        <v>90.721264736724166</v>
      </c>
      <c r="DA49" s="322">
        <v>99.946585279443724</v>
      </c>
      <c r="DB49" s="322">
        <v>100.28281951040762</v>
      </c>
      <c r="DC49" s="322">
        <v>99.999999999999986</v>
      </c>
      <c r="DD49" s="322">
        <v>100</v>
      </c>
      <c r="DE49" s="322">
        <v>99.146970930107543</v>
      </c>
      <c r="DF49" s="322">
        <v>99.66622423823091</v>
      </c>
      <c r="DH49" s="322" t="s">
        <v>271</v>
      </c>
      <c r="DI49" s="322">
        <v>101.02936006688786</v>
      </c>
      <c r="DJ49" s="322">
        <v>93.850724491591237</v>
      </c>
      <c r="DK49" s="322">
        <v>93.642250323373943</v>
      </c>
      <c r="DL49" s="322">
        <v>96.52984465951657</v>
      </c>
      <c r="DM49" s="322">
        <v>91.692668434857083</v>
      </c>
      <c r="DN49" s="322">
        <v>98.183533487879657</v>
      </c>
      <c r="DO49" s="322">
        <v>81.15394146852995</v>
      </c>
      <c r="DP49" s="322">
        <v>94.471542576439333</v>
      </c>
      <c r="DQ49" s="322">
        <v>91.938828424088527</v>
      </c>
      <c r="DR49" s="322">
        <v>102.95454249276442</v>
      </c>
      <c r="DS49" s="322">
        <v>99.779435634349326</v>
      </c>
      <c r="DT49" s="322">
        <v>99.930487539181783</v>
      </c>
      <c r="DU49" s="322">
        <v>99.599928060490157</v>
      </c>
      <c r="DV49" s="322">
        <v>98.338524819778243</v>
      </c>
      <c r="DW49" s="322">
        <v>97.635188570368939</v>
      </c>
      <c r="DX49" s="322">
        <v>100.46964222093419</v>
      </c>
      <c r="DY49" s="322">
        <v>96.786823959290317</v>
      </c>
      <c r="DZ49" s="322">
        <v>96.722180307618231</v>
      </c>
      <c r="EA49" s="322">
        <v>99.999999999999986</v>
      </c>
      <c r="EB49" s="322">
        <v>159.44912523934158</v>
      </c>
      <c r="EC49" s="322">
        <v>89.499127779006258</v>
      </c>
      <c r="ED49" s="322">
        <v>233.33333333333337</v>
      </c>
      <c r="EE49" s="322">
        <v>100</v>
      </c>
      <c r="EF49" s="322">
        <v>96.363553190014116</v>
      </c>
      <c r="EG49" s="322">
        <v>99.95970036548357</v>
      </c>
      <c r="EH49" s="322">
        <v>100.09219460223484</v>
      </c>
      <c r="EI49" s="322">
        <v>88.888888888888872</v>
      </c>
      <c r="EJ49" s="322">
        <v>99.999999999999986</v>
      </c>
      <c r="EK49" s="322">
        <v>93.993044440575304</v>
      </c>
      <c r="EL49" s="322">
        <v>99.666435533747048</v>
      </c>
      <c r="EM49" s="322">
        <v>99.865805491461828</v>
      </c>
      <c r="EN49" s="322">
        <v>99.896565660945086</v>
      </c>
      <c r="EO49" s="322">
        <v>104.25780480258661</v>
      </c>
      <c r="EP49" s="322">
        <v>96.909573095835327</v>
      </c>
      <c r="EQ49" s="322">
        <v>103.60851501828134</v>
      </c>
    </row>
    <row r="50" spans="1:147" ht="12.75" hidden="1" customHeight="1" outlineLevel="1" x14ac:dyDescent="0.2">
      <c r="A50" s="322" t="s">
        <v>272</v>
      </c>
      <c r="B50" s="322">
        <v>97.523097226735771</v>
      </c>
      <c r="C50" s="322">
        <v>97.60308760485087</v>
      </c>
      <c r="D50" s="322">
        <v>99.220711330518412</v>
      </c>
      <c r="E50" s="322">
        <v>101.72571802848465</v>
      </c>
      <c r="F50" s="322">
        <v>92.023046511430493</v>
      </c>
      <c r="G50" s="322">
        <v>98.309321166317091</v>
      </c>
      <c r="H50" s="322">
        <v>96.261562216939481</v>
      </c>
      <c r="I50" s="322">
        <v>98.990713569515094</v>
      </c>
      <c r="J50" s="322">
        <v>98.238600986894241</v>
      </c>
      <c r="K50" s="322">
        <v>100</v>
      </c>
      <c r="L50" s="322">
        <v>98.151720979335863</v>
      </c>
      <c r="M50" s="322">
        <v>93.832576806954393</v>
      </c>
      <c r="N50" s="322">
        <v>100.04155498880935</v>
      </c>
      <c r="O50" s="322">
        <v>99.298505399735618</v>
      </c>
      <c r="P50" s="322">
        <v>99.302913861817856</v>
      </c>
      <c r="Q50" s="322">
        <v>99.288964814138765</v>
      </c>
      <c r="R50" s="322">
        <v>97.795482194396953</v>
      </c>
      <c r="S50" s="322">
        <v>96.293899087158238</v>
      </c>
      <c r="T50" s="322">
        <v>100</v>
      </c>
      <c r="U50" s="322">
        <v>97.304733811846774</v>
      </c>
      <c r="V50" s="322">
        <v>93.165467626324642</v>
      </c>
      <c r="W50" s="322">
        <v>100</v>
      </c>
      <c r="X50" s="322">
        <v>0</v>
      </c>
      <c r="Y50" s="322">
        <v>96.136305556308827</v>
      </c>
      <c r="Z50" s="322">
        <v>100.26861253952852</v>
      </c>
      <c r="AA50" s="322">
        <v>99.547213570076991</v>
      </c>
      <c r="AB50" s="322">
        <v>100</v>
      </c>
      <c r="AC50" s="322">
        <v>99.639367651816315</v>
      </c>
      <c r="AD50" s="322">
        <v>94.70509384307762</v>
      </c>
      <c r="AE50" s="322">
        <v>99.025086468349258</v>
      </c>
      <c r="AF50" s="322">
        <v>99.464813500909074</v>
      </c>
      <c r="AG50" s="322">
        <v>93.616022789346815</v>
      </c>
      <c r="AH50" s="322">
        <v>98.541650417223082</v>
      </c>
      <c r="AI50" s="322">
        <v>98.339372659781674</v>
      </c>
      <c r="AJ50" s="322">
        <v>99.891620498557117</v>
      </c>
      <c r="AL50" s="322" t="s">
        <v>272</v>
      </c>
      <c r="AM50" s="322">
        <v>96.908018997190155</v>
      </c>
      <c r="AN50" s="322">
        <v>98.364330406992281</v>
      </c>
      <c r="AO50" s="322">
        <v>95.001945511955881</v>
      </c>
      <c r="AP50" s="322">
        <v>99.844261361046534</v>
      </c>
      <c r="AQ50" s="322">
        <v>98.212833400902525</v>
      </c>
      <c r="AR50" s="322">
        <v>102.47951414452993</v>
      </c>
      <c r="AS50" s="322">
        <v>96.992745832702894</v>
      </c>
      <c r="AT50" s="322">
        <v>97.956055186509985</v>
      </c>
      <c r="AU50" s="322">
        <v>99.799150758930253</v>
      </c>
      <c r="AV50" s="322">
        <v>99.999999999999986</v>
      </c>
      <c r="AW50" s="322">
        <v>81.499589270786089</v>
      </c>
      <c r="AX50" s="322">
        <v>74.165044398289226</v>
      </c>
      <c r="AY50" s="322">
        <v>91.228070175438617</v>
      </c>
      <c r="AZ50" s="322">
        <v>97.906426111923793</v>
      </c>
      <c r="BA50" s="322">
        <v>98.66219333626016</v>
      </c>
      <c r="BB50" s="322">
        <v>95.120478178006209</v>
      </c>
      <c r="BC50" s="322">
        <v>99.953072103646804</v>
      </c>
      <c r="BD50" s="322">
        <v>99.953072103646804</v>
      </c>
      <c r="BE50" s="322">
        <v>0</v>
      </c>
      <c r="BF50" s="322">
        <v>94.50693803096442</v>
      </c>
      <c r="BG50" s="322">
        <v>79.422382671480179</v>
      </c>
      <c r="BH50" s="322">
        <v>100</v>
      </c>
      <c r="BI50" s="322">
        <v>0</v>
      </c>
      <c r="BJ50" s="322">
        <v>96.757260978515404</v>
      </c>
      <c r="BK50" s="322">
        <v>99.877394536035354</v>
      </c>
      <c r="BL50" s="322">
        <v>98.057425168395085</v>
      </c>
      <c r="BM50" s="322">
        <v>100</v>
      </c>
      <c r="BN50" s="322">
        <v>94.854784611079523</v>
      </c>
      <c r="BO50" s="322">
        <v>97.009118635974389</v>
      </c>
      <c r="BP50" s="322">
        <v>98.662911495700982</v>
      </c>
      <c r="BQ50" s="322">
        <v>99.102179114876662</v>
      </c>
      <c r="BR50" s="322">
        <v>98.753017417137329</v>
      </c>
      <c r="BS50" s="322">
        <v>99.989618712547326</v>
      </c>
      <c r="BT50" s="322">
        <v>96.483249866685981</v>
      </c>
      <c r="BU50" s="322">
        <v>99.941565713504474</v>
      </c>
      <c r="BW50" s="322" t="s">
        <v>272</v>
      </c>
      <c r="BX50" s="322">
        <v>95.176900745967018</v>
      </c>
      <c r="BY50" s="322">
        <v>95.055404312771429</v>
      </c>
      <c r="BZ50" s="322">
        <v>90.678431421894189</v>
      </c>
      <c r="CA50" s="322">
        <v>98.817408099625169</v>
      </c>
      <c r="CB50" s="322">
        <v>92.77053615802771</v>
      </c>
      <c r="CC50" s="322">
        <v>98.643619842912017</v>
      </c>
      <c r="CD50" s="322">
        <v>95.398430341731796</v>
      </c>
      <c r="CE50" s="322">
        <v>98.988261006446507</v>
      </c>
      <c r="CF50" s="322">
        <v>98.108798635848856</v>
      </c>
      <c r="CG50" s="322">
        <v>97.973297413642143</v>
      </c>
      <c r="CH50" s="322">
        <v>97.76955954692896</v>
      </c>
      <c r="CI50" s="322">
        <v>94.512775505944489</v>
      </c>
      <c r="CJ50" s="322">
        <v>102.14647685915305</v>
      </c>
      <c r="CK50" s="322">
        <v>99.940716148803318</v>
      </c>
      <c r="CL50" s="322">
        <v>100.04248311094103</v>
      </c>
      <c r="CM50" s="322">
        <v>99.715132847949434</v>
      </c>
      <c r="CN50" s="322">
        <v>98.632111111525177</v>
      </c>
      <c r="CO50" s="322">
        <v>97.882862048305</v>
      </c>
      <c r="CP50" s="322">
        <v>100</v>
      </c>
      <c r="CQ50" s="322">
        <v>84.944735457002125</v>
      </c>
      <c r="CR50" s="322">
        <v>87.601451634582347</v>
      </c>
      <c r="CS50" s="322">
        <v>81.818181818181813</v>
      </c>
      <c r="CT50" s="322">
        <v>100</v>
      </c>
      <c r="CU50" s="322">
        <v>96.624809281390256</v>
      </c>
      <c r="CV50" s="322">
        <v>99.93364762682117</v>
      </c>
      <c r="CW50" s="322">
        <v>100</v>
      </c>
      <c r="CX50" s="322">
        <v>100</v>
      </c>
      <c r="CY50" s="322">
        <v>100.00000000000001</v>
      </c>
      <c r="CZ50" s="322">
        <v>93.298138747374807</v>
      </c>
      <c r="DA50" s="322">
        <v>99.711334069711469</v>
      </c>
      <c r="DB50" s="322">
        <v>100.00000000000001</v>
      </c>
      <c r="DC50" s="322">
        <v>99.999999999999986</v>
      </c>
      <c r="DD50" s="322">
        <v>100</v>
      </c>
      <c r="DE50" s="322">
        <v>98.924636210091521</v>
      </c>
      <c r="DF50" s="322">
        <v>99.681808767607308</v>
      </c>
      <c r="DH50" s="322" t="s">
        <v>272</v>
      </c>
      <c r="DI50" s="322">
        <v>102.20304560485813</v>
      </c>
      <c r="DJ50" s="322">
        <v>96.064182199626785</v>
      </c>
      <c r="DK50" s="322">
        <v>96.225729653510015</v>
      </c>
      <c r="DL50" s="322">
        <v>99.273816992234757</v>
      </c>
      <c r="DM50" s="322">
        <v>91.158216899861529</v>
      </c>
      <c r="DN50" s="322">
        <v>96.563879344958295</v>
      </c>
      <c r="DO50" s="322">
        <v>91.974266488497946</v>
      </c>
      <c r="DP50" s="322">
        <v>100</v>
      </c>
      <c r="DQ50" s="322">
        <v>95.244484346630031</v>
      </c>
      <c r="DR50" s="322">
        <v>104.26129875847055</v>
      </c>
      <c r="DS50" s="322">
        <v>97.591220764628588</v>
      </c>
      <c r="DT50" s="322">
        <v>99.35377877042454</v>
      </c>
      <c r="DU50" s="322">
        <v>95.496626116799604</v>
      </c>
      <c r="DV50" s="322">
        <v>97.466440396727577</v>
      </c>
      <c r="DW50" s="322">
        <v>96.475288662848016</v>
      </c>
      <c r="DX50" s="322">
        <v>100.46964222093419</v>
      </c>
      <c r="DY50" s="322">
        <v>97.897020989078868</v>
      </c>
      <c r="DZ50" s="322">
        <v>97.854712618503044</v>
      </c>
      <c r="EA50" s="322">
        <v>99.999999999999986</v>
      </c>
      <c r="EB50" s="322">
        <v>168.88739471218082</v>
      </c>
      <c r="EC50" s="322">
        <v>89.774019721964208</v>
      </c>
      <c r="ED50" s="322">
        <v>253.3333333333334</v>
      </c>
      <c r="EE50" s="322">
        <v>100</v>
      </c>
      <c r="EF50" s="322">
        <v>97.171511997852392</v>
      </c>
      <c r="EG50" s="322">
        <v>99.496154544270695</v>
      </c>
      <c r="EH50" s="322">
        <v>99.97617795915977</v>
      </c>
      <c r="EI50" s="322">
        <v>92.592592592592595</v>
      </c>
      <c r="EJ50" s="322">
        <v>99.999999999999986</v>
      </c>
      <c r="EK50" s="322">
        <v>95.405706333868025</v>
      </c>
      <c r="EL50" s="322">
        <v>99.010607900502634</v>
      </c>
      <c r="EM50" s="322">
        <v>99.277366362995124</v>
      </c>
      <c r="EN50" s="322">
        <v>100</v>
      </c>
      <c r="EO50" s="322">
        <v>104.25780480258661</v>
      </c>
      <c r="EP50" s="322">
        <v>97.727061241206513</v>
      </c>
      <c r="EQ50" s="322">
        <v>99.051110809026596</v>
      </c>
    </row>
    <row r="51" spans="1:147" ht="12.75" hidden="1" customHeight="1" outlineLevel="1" x14ac:dyDescent="0.2">
      <c r="A51" s="322" t="s">
        <v>273</v>
      </c>
      <c r="B51" s="322">
        <v>98.190022528342752</v>
      </c>
      <c r="C51" s="322">
        <v>97.858537349961878</v>
      </c>
      <c r="D51" s="322">
        <v>99.185031311316266</v>
      </c>
      <c r="E51" s="322">
        <v>99.301013238048185</v>
      </c>
      <c r="F51" s="322">
        <v>92.650496155649932</v>
      </c>
      <c r="G51" s="322">
        <v>99.491236296819466</v>
      </c>
      <c r="H51" s="322">
        <v>97.68200450990436</v>
      </c>
      <c r="I51" s="322">
        <v>100</v>
      </c>
      <c r="J51" s="322">
        <v>99.85175477951978</v>
      </c>
      <c r="K51" s="322">
        <v>100</v>
      </c>
      <c r="L51" s="322">
        <v>98.151720979004992</v>
      </c>
      <c r="M51" s="322">
        <v>93.832576805867305</v>
      </c>
      <c r="N51" s="322">
        <v>100.04155498880935</v>
      </c>
      <c r="O51" s="322">
        <v>99.861349607050485</v>
      </c>
      <c r="P51" s="322">
        <v>99.797282784966441</v>
      </c>
      <c r="Q51" s="322">
        <v>100.00000000000001</v>
      </c>
      <c r="R51" s="322">
        <v>99.148355336343812</v>
      </c>
      <c r="S51" s="322">
        <v>98.568266921060513</v>
      </c>
      <c r="T51" s="322">
        <v>100</v>
      </c>
      <c r="U51" s="322">
        <v>100.56742446073382</v>
      </c>
      <c r="V51" s="322">
        <v>101.43884892086331</v>
      </c>
      <c r="W51" s="322">
        <v>100</v>
      </c>
      <c r="X51" s="322">
        <v>0</v>
      </c>
      <c r="Y51" s="322">
        <v>96.580030799342211</v>
      </c>
      <c r="Z51" s="322">
        <v>100.26861253952852</v>
      </c>
      <c r="AA51" s="322">
        <v>99.380397516947454</v>
      </c>
      <c r="AB51" s="322">
        <v>100</v>
      </c>
      <c r="AC51" s="322">
        <v>99.639367650692066</v>
      </c>
      <c r="AD51" s="322">
        <v>95.326567780193685</v>
      </c>
      <c r="AE51" s="322">
        <v>99.448358643815752</v>
      </c>
      <c r="AF51" s="322">
        <v>99.565401995244272</v>
      </c>
      <c r="AG51" s="322">
        <v>93.630330522369306</v>
      </c>
      <c r="AH51" s="322">
        <v>100</v>
      </c>
      <c r="AI51" s="322">
        <v>99.663326419870302</v>
      </c>
      <c r="AJ51" s="322">
        <v>99.626647055682028</v>
      </c>
      <c r="AL51" s="322" t="s">
        <v>273</v>
      </c>
      <c r="AM51" s="322">
        <v>98.323459649704091</v>
      </c>
      <c r="AN51" s="322">
        <v>98.557707398387777</v>
      </c>
      <c r="AO51" s="322">
        <v>95.109610512421668</v>
      </c>
      <c r="AP51" s="322">
        <v>99.89617424069769</v>
      </c>
      <c r="AQ51" s="322">
        <v>99.650672229786409</v>
      </c>
      <c r="AR51" s="322">
        <v>102.14623451096058</v>
      </c>
      <c r="AS51" s="322">
        <v>97.566066565458044</v>
      </c>
      <c r="AT51" s="322">
        <v>97.956055186509985</v>
      </c>
      <c r="AU51" s="322">
        <v>99.8345365605079</v>
      </c>
      <c r="AV51" s="322">
        <v>99.999999999999986</v>
      </c>
      <c r="AW51" s="322">
        <v>95.198269763460956</v>
      </c>
      <c r="AX51" s="322">
        <v>98.191502449685586</v>
      </c>
      <c r="AY51" s="322">
        <v>91.228070175438617</v>
      </c>
      <c r="AZ51" s="322">
        <v>98.98781868841624</v>
      </c>
      <c r="BA51" s="322">
        <v>99.004785775423855</v>
      </c>
      <c r="BB51" s="322">
        <v>98.925273741412269</v>
      </c>
      <c r="BC51" s="322">
        <v>99.947760990682539</v>
      </c>
      <c r="BD51" s="322">
        <v>99.947760990682539</v>
      </c>
      <c r="BE51" s="322">
        <v>0</v>
      </c>
      <c r="BF51" s="322">
        <v>94.50693803096442</v>
      </c>
      <c r="BG51" s="322">
        <v>79.422382671480179</v>
      </c>
      <c r="BH51" s="322">
        <v>100</v>
      </c>
      <c r="BI51" s="322">
        <v>0</v>
      </c>
      <c r="BJ51" s="322">
        <v>99.043428606590382</v>
      </c>
      <c r="BK51" s="322">
        <v>99.877394536035354</v>
      </c>
      <c r="BL51" s="322">
        <v>100</v>
      </c>
      <c r="BM51" s="322">
        <v>100</v>
      </c>
      <c r="BN51" s="322">
        <v>100.00000000000001</v>
      </c>
      <c r="BO51" s="322">
        <v>98.768460614812994</v>
      </c>
      <c r="BP51" s="322">
        <v>99.232612801926408</v>
      </c>
      <c r="BQ51" s="322">
        <v>100.02631331430565</v>
      </c>
      <c r="BR51" s="322">
        <v>98.753017417137329</v>
      </c>
      <c r="BS51" s="322">
        <v>99.992221939338791</v>
      </c>
      <c r="BT51" s="322">
        <v>96.575624706331311</v>
      </c>
      <c r="BU51" s="322">
        <v>100.01580199572257</v>
      </c>
      <c r="BW51" s="322" t="s">
        <v>273</v>
      </c>
      <c r="BX51" s="322">
        <v>97.122790725214074</v>
      </c>
      <c r="BY51" s="322">
        <v>96.01935687036756</v>
      </c>
      <c r="BZ51" s="322">
        <v>90.678431421894189</v>
      </c>
      <c r="CA51" s="322">
        <v>99.236645604576765</v>
      </c>
      <c r="CB51" s="322">
        <v>97.358530067354266</v>
      </c>
      <c r="CC51" s="322">
        <v>98.889912653271537</v>
      </c>
      <c r="CD51" s="322">
        <v>94.720721677657721</v>
      </c>
      <c r="CE51" s="322">
        <v>98.988261006446507</v>
      </c>
      <c r="CF51" s="322">
        <v>98.099514343216825</v>
      </c>
      <c r="CG51" s="322">
        <v>97.973297413642143</v>
      </c>
      <c r="CH51" s="322">
        <v>99.202075560696329</v>
      </c>
      <c r="CI51" s="322">
        <v>97.011200459563767</v>
      </c>
      <c r="CJ51" s="322">
        <v>102.14647685915305</v>
      </c>
      <c r="CK51" s="322">
        <v>99.941361735044751</v>
      </c>
      <c r="CL51" s="322">
        <v>100.04248311094103</v>
      </c>
      <c r="CM51" s="322">
        <v>99.717209482856049</v>
      </c>
      <c r="CN51" s="322">
        <v>98.332601355656706</v>
      </c>
      <c r="CO51" s="322">
        <v>97.419298467670117</v>
      </c>
      <c r="CP51" s="322">
        <v>100</v>
      </c>
      <c r="CQ51" s="322">
        <v>95.66416070954071</v>
      </c>
      <c r="CR51" s="322">
        <v>93.819585119252096</v>
      </c>
      <c r="CS51" s="322">
        <v>95.454545454545453</v>
      </c>
      <c r="CT51" s="322">
        <v>100</v>
      </c>
      <c r="CU51" s="322">
        <v>97.263744935971062</v>
      </c>
      <c r="CV51" s="322">
        <v>99.93364762682117</v>
      </c>
      <c r="CW51" s="322">
        <v>100</v>
      </c>
      <c r="CX51" s="322">
        <v>100</v>
      </c>
      <c r="CY51" s="322">
        <v>100.00000000000001</v>
      </c>
      <c r="CZ51" s="322">
        <v>94.56916376739693</v>
      </c>
      <c r="DA51" s="322">
        <v>99.792332821325488</v>
      </c>
      <c r="DB51" s="322">
        <v>100.00000000000001</v>
      </c>
      <c r="DC51" s="322">
        <v>99.999999999999986</v>
      </c>
      <c r="DD51" s="322">
        <v>100</v>
      </c>
      <c r="DE51" s="322">
        <v>99.219123654918917</v>
      </c>
      <c r="DF51" s="322">
        <v>99.796196341021087</v>
      </c>
      <c r="DH51" s="322" t="s">
        <v>273</v>
      </c>
      <c r="DI51" s="322">
        <v>104.03470414362977</v>
      </c>
      <c r="DJ51" s="322">
        <v>98.413210885454191</v>
      </c>
      <c r="DK51" s="322">
        <v>99.181174810613854</v>
      </c>
      <c r="DL51" s="322">
        <v>103.42353056160304</v>
      </c>
      <c r="DM51" s="322">
        <v>93.269481934722293</v>
      </c>
      <c r="DN51" s="322">
        <v>96.534605720660323</v>
      </c>
      <c r="DO51" s="322">
        <v>96.822077057615289</v>
      </c>
      <c r="DP51" s="322">
        <v>100</v>
      </c>
      <c r="DQ51" s="322">
        <v>96.860910126021295</v>
      </c>
      <c r="DR51" s="322">
        <v>104.26129875847055</v>
      </c>
      <c r="DS51" s="322">
        <v>98.059980257738957</v>
      </c>
      <c r="DT51" s="322">
        <v>99.35377877042454</v>
      </c>
      <c r="DU51" s="322">
        <v>96.522451602722242</v>
      </c>
      <c r="DV51" s="322">
        <v>99.76723482035878</v>
      </c>
      <c r="DW51" s="322">
        <v>99.690414937815888</v>
      </c>
      <c r="DX51" s="322">
        <v>100</v>
      </c>
      <c r="DY51" s="322">
        <v>99.019349952215563</v>
      </c>
      <c r="DZ51" s="322">
        <v>98.999620936656513</v>
      </c>
      <c r="EA51" s="322">
        <v>99.999999999999986</v>
      </c>
      <c r="EB51" s="322">
        <v>178.40306398991422</v>
      </c>
      <c r="EC51" s="322">
        <v>90.32380360788008</v>
      </c>
      <c r="ED51" s="322">
        <v>273.33333333333331</v>
      </c>
      <c r="EE51" s="322">
        <v>100</v>
      </c>
      <c r="EF51" s="322">
        <v>97.514107729138473</v>
      </c>
      <c r="EG51" s="322">
        <v>100.00000000000001</v>
      </c>
      <c r="EH51" s="322">
        <v>100.00000000000001</v>
      </c>
      <c r="EI51" s="322">
        <v>92.592592592592595</v>
      </c>
      <c r="EJ51" s="322">
        <v>99.999999999999986</v>
      </c>
      <c r="EK51" s="322">
        <v>95.871478880018756</v>
      </c>
      <c r="EL51" s="322">
        <v>99.979225877328176</v>
      </c>
      <c r="EM51" s="322">
        <v>99.731118101606867</v>
      </c>
      <c r="EN51" s="322">
        <v>100</v>
      </c>
      <c r="EO51" s="322">
        <v>100.29116431677021</v>
      </c>
      <c r="EP51" s="322">
        <v>101.59374166957821</v>
      </c>
      <c r="EQ51" s="322">
        <v>98.393291506312892</v>
      </c>
    </row>
    <row r="52" spans="1:147" ht="12.75" hidden="1" customHeight="1" outlineLevel="1" x14ac:dyDescent="0.2">
      <c r="A52" s="322" t="s">
        <v>274</v>
      </c>
      <c r="B52" s="322">
        <v>100</v>
      </c>
      <c r="C52" s="322">
        <v>100.00000000000001</v>
      </c>
      <c r="D52" s="322">
        <v>100.00000000000003</v>
      </c>
      <c r="E52" s="322">
        <v>100.00000000000001</v>
      </c>
      <c r="F52" s="322">
        <v>100</v>
      </c>
      <c r="G52" s="322">
        <v>99.999999999999986</v>
      </c>
      <c r="H52" s="322">
        <v>100</v>
      </c>
      <c r="I52" s="322">
        <v>100</v>
      </c>
      <c r="J52" s="322">
        <v>100.00000000000001</v>
      </c>
      <c r="K52" s="322">
        <v>100</v>
      </c>
      <c r="L52" s="322">
        <v>100</v>
      </c>
      <c r="M52" s="322">
        <v>100.00000000000001</v>
      </c>
      <c r="N52" s="322">
        <v>100</v>
      </c>
      <c r="O52" s="322">
        <v>100.00000000000001</v>
      </c>
      <c r="P52" s="322">
        <v>100</v>
      </c>
      <c r="Q52" s="322">
        <v>100.00000000000001</v>
      </c>
      <c r="R52" s="322">
        <v>99.999999999999972</v>
      </c>
      <c r="S52" s="322">
        <v>99.999999999999986</v>
      </c>
      <c r="T52" s="322">
        <v>100</v>
      </c>
      <c r="U52" s="322">
        <v>100</v>
      </c>
      <c r="V52" s="322">
        <v>99.999999999999986</v>
      </c>
      <c r="W52" s="322">
        <v>100</v>
      </c>
      <c r="X52" s="322">
        <v>0</v>
      </c>
      <c r="Y52" s="322">
        <v>99.999999999999972</v>
      </c>
      <c r="Z52" s="322">
        <v>100</v>
      </c>
      <c r="AA52" s="322">
        <v>99.999999999999986</v>
      </c>
      <c r="AB52" s="322">
        <v>100</v>
      </c>
      <c r="AC52" s="322">
        <v>100</v>
      </c>
      <c r="AD52" s="322">
        <v>99.999999999999972</v>
      </c>
      <c r="AE52" s="322">
        <v>99.999999999999986</v>
      </c>
      <c r="AF52" s="322">
        <v>100</v>
      </c>
      <c r="AG52" s="322">
        <v>100.00000000000001</v>
      </c>
      <c r="AH52" s="322">
        <v>100</v>
      </c>
      <c r="AI52" s="322">
        <v>100</v>
      </c>
      <c r="AJ52" s="322">
        <v>100</v>
      </c>
      <c r="AL52" s="322" t="s">
        <v>274</v>
      </c>
      <c r="AM52" s="322">
        <v>99.999999999999972</v>
      </c>
      <c r="AN52" s="322">
        <v>99.999999999999986</v>
      </c>
      <c r="AO52" s="322">
        <v>100</v>
      </c>
      <c r="AP52" s="322">
        <v>99.999999999999986</v>
      </c>
      <c r="AQ52" s="322">
        <v>99.999999999999972</v>
      </c>
      <c r="AR52" s="322">
        <v>100.00000000000001</v>
      </c>
      <c r="AS52" s="322">
        <v>100</v>
      </c>
      <c r="AT52" s="322">
        <v>100.00000000000001</v>
      </c>
      <c r="AU52" s="322">
        <v>99.999999999999986</v>
      </c>
      <c r="AV52" s="322">
        <v>99.999999999999986</v>
      </c>
      <c r="AW52" s="322">
        <v>100</v>
      </c>
      <c r="AX52" s="322">
        <v>100</v>
      </c>
      <c r="AY52" s="322">
        <v>100</v>
      </c>
      <c r="AZ52" s="322">
        <v>100</v>
      </c>
      <c r="BA52" s="322">
        <v>100.00000000000001</v>
      </c>
      <c r="BB52" s="322">
        <v>100</v>
      </c>
      <c r="BC52" s="322">
        <v>100</v>
      </c>
      <c r="BD52" s="322">
        <v>100</v>
      </c>
      <c r="BE52" s="322">
        <v>0</v>
      </c>
      <c r="BF52" s="322">
        <v>99.999999999999986</v>
      </c>
      <c r="BG52" s="322">
        <v>100</v>
      </c>
      <c r="BH52" s="322">
        <v>100</v>
      </c>
      <c r="BI52" s="322">
        <v>0</v>
      </c>
      <c r="BJ52" s="322">
        <v>99.999999999999986</v>
      </c>
      <c r="BK52" s="322">
        <v>100</v>
      </c>
      <c r="BL52" s="322">
        <v>100</v>
      </c>
      <c r="BM52" s="322">
        <v>100</v>
      </c>
      <c r="BN52" s="322">
        <v>100.00000000000001</v>
      </c>
      <c r="BO52" s="322">
        <v>99.999999999999986</v>
      </c>
      <c r="BP52" s="322">
        <v>100</v>
      </c>
      <c r="BQ52" s="322">
        <v>100</v>
      </c>
      <c r="BR52" s="322">
        <v>100</v>
      </c>
      <c r="BS52" s="322">
        <v>100</v>
      </c>
      <c r="BT52" s="322">
        <v>99.999999999999986</v>
      </c>
      <c r="BU52" s="322">
        <v>100</v>
      </c>
      <c r="BW52" s="322" t="s">
        <v>274</v>
      </c>
      <c r="BX52" s="322">
        <v>100</v>
      </c>
      <c r="BY52" s="322">
        <v>100</v>
      </c>
      <c r="BZ52" s="322">
        <v>99.999999999999986</v>
      </c>
      <c r="CA52" s="322">
        <v>100</v>
      </c>
      <c r="CB52" s="322">
        <v>100</v>
      </c>
      <c r="CC52" s="322">
        <v>100.00000000000001</v>
      </c>
      <c r="CD52" s="322">
        <v>100</v>
      </c>
      <c r="CE52" s="322">
        <v>99.999999999999986</v>
      </c>
      <c r="CF52" s="322">
        <v>100.00000000000001</v>
      </c>
      <c r="CG52" s="322">
        <v>100.00000000000001</v>
      </c>
      <c r="CH52" s="322">
        <v>100</v>
      </c>
      <c r="CI52" s="322">
        <v>99.999999999999986</v>
      </c>
      <c r="CJ52" s="322">
        <v>100.00000000000001</v>
      </c>
      <c r="CK52" s="322">
        <v>100.00000000000001</v>
      </c>
      <c r="CL52" s="322">
        <v>100</v>
      </c>
      <c r="CM52" s="322">
        <v>100.00000000000001</v>
      </c>
      <c r="CN52" s="322">
        <v>100</v>
      </c>
      <c r="CO52" s="322">
        <v>100.00000000000001</v>
      </c>
      <c r="CP52" s="322">
        <v>100</v>
      </c>
      <c r="CQ52" s="322">
        <v>100.00000000000001</v>
      </c>
      <c r="CR52" s="322">
        <v>100</v>
      </c>
      <c r="CS52" s="322">
        <v>100</v>
      </c>
      <c r="CT52" s="322">
        <v>100</v>
      </c>
      <c r="CU52" s="322">
        <v>99.999999999999986</v>
      </c>
      <c r="CV52" s="322">
        <v>100</v>
      </c>
      <c r="CW52" s="322">
        <v>100</v>
      </c>
      <c r="CX52" s="322">
        <v>100</v>
      </c>
      <c r="CY52" s="322">
        <v>100.00000000000001</v>
      </c>
      <c r="CZ52" s="322">
        <v>99.999999999999972</v>
      </c>
      <c r="DA52" s="322">
        <v>100</v>
      </c>
      <c r="DB52" s="322">
        <v>100.00000000000001</v>
      </c>
      <c r="DC52" s="322">
        <v>99.999999999999986</v>
      </c>
      <c r="DD52" s="322">
        <v>100</v>
      </c>
      <c r="DE52" s="322">
        <v>100</v>
      </c>
      <c r="DF52" s="322">
        <v>100.00000000000001</v>
      </c>
      <c r="DH52" s="322" t="s">
        <v>274</v>
      </c>
      <c r="DI52" s="322">
        <v>100</v>
      </c>
      <c r="DJ52" s="322">
        <v>100</v>
      </c>
      <c r="DK52" s="322">
        <v>100.00000000000001</v>
      </c>
      <c r="DL52" s="322">
        <v>99.999999999999972</v>
      </c>
      <c r="DM52" s="322">
        <v>100</v>
      </c>
      <c r="DN52" s="322">
        <v>100</v>
      </c>
      <c r="DO52" s="322">
        <v>100.00000000000001</v>
      </c>
      <c r="DP52" s="322">
        <v>100</v>
      </c>
      <c r="DQ52" s="322">
        <v>99.999999999999986</v>
      </c>
      <c r="DR52" s="322">
        <v>100</v>
      </c>
      <c r="DS52" s="322">
        <v>100</v>
      </c>
      <c r="DT52" s="322">
        <v>100.00000000000001</v>
      </c>
      <c r="DU52" s="322">
        <v>99.999999999999986</v>
      </c>
      <c r="DV52" s="322">
        <v>100</v>
      </c>
      <c r="DW52" s="322">
        <v>99.999999999999986</v>
      </c>
      <c r="DX52" s="322">
        <v>100</v>
      </c>
      <c r="DY52" s="322">
        <v>100</v>
      </c>
      <c r="DZ52" s="322">
        <v>100.00000000000001</v>
      </c>
      <c r="EA52" s="322">
        <v>99.999999999999986</v>
      </c>
      <c r="EB52" s="322">
        <v>100</v>
      </c>
      <c r="EC52" s="322">
        <v>100</v>
      </c>
      <c r="ED52" s="322">
        <v>100</v>
      </c>
      <c r="EE52" s="322">
        <v>100</v>
      </c>
      <c r="EF52" s="322">
        <v>100</v>
      </c>
      <c r="EG52" s="322">
        <v>100.00000000000001</v>
      </c>
      <c r="EH52" s="322">
        <v>100.00000000000001</v>
      </c>
      <c r="EI52" s="322">
        <v>99.999999999999986</v>
      </c>
      <c r="EJ52" s="322">
        <v>99.999999999999986</v>
      </c>
      <c r="EK52" s="322">
        <v>99.999999999999986</v>
      </c>
      <c r="EL52" s="322">
        <v>99.999999999999986</v>
      </c>
      <c r="EM52" s="322">
        <v>100</v>
      </c>
      <c r="EN52" s="322">
        <v>100</v>
      </c>
      <c r="EO52" s="322">
        <v>100</v>
      </c>
      <c r="EP52" s="322">
        <v>99.999999999999986</v>
      </c>
      <c r="EQ52" s="322">
        <v>100</v>
      </c>
    </row>
    <row r="53" spans="1:147" ht="12.75" hidden="1" customHeight="1" outlineLevel="1" x14ac:dyDescent="0.2">
      <c r="A53" s="322" t="s">
        <v>275</v>
      </c>
      <c r="B53" s="322">
        <v>113.21424415667219</v>
      </c>
      <c r="C53" s="322">
        <v>121.48519735086676</v>
      </c>
      <c r="D53" s="322">
        <v>159.31337032111034</v>
      </c>
      <c r="E53" s="322">
        <v>101.74548659258809</v>
      </c>
      <c r="F53" s="322">
        <v>100.55386729444942</v>
      </c>
      <c r="G53" s="322">
        <v>100.42792731683683</v>
      </c>
      <c r="H53" s="322">
        <v>108.64425294384573</v>
      </c>
      <c r="I53" s="322">
        <v>101.56829571081941</v>
      </c>
      <c r="J53" s="322">
        <v>100.44922185503107</v>
      </c>
      <c r="K53" s="322">
        <v>101.76619979060018</v>
      </c>
      <c r="L53" s="322">
        <v>101.81591862443884</v>
      </c>
      <c r="M53" s="322">
        <v>98.340823118357278</v>
      </c>
      <c r="N53" s="322">
        <v>102.88563906778123</v>
      </c>
      <c r="O53" s="322">
        <v>101.69543489197282</v>
      </c>
      <c r="P53" s="322">
        <v>102.12210636467104</v>
      </c>
      <c r="Q53" s="322">
        <v>100.00000000000001</v>
      </c>
      <c r="R53" s="322">
        <v>100.92357155749227</v>
      </c>
      <c r="S53" s="322">
        <v>101.02448974099229</v>
      </c>
      <c r="T53" s="322">
        <v>100</v>
      </c>
      <c r="U53" s="322">
        <v>116.14028792086344</v>
      </c>
      <c r="V53" s="322">
        <v>126.54934075444316</v>
      </c>
      <c r="W53" s="322">
        <v>100</v>
      </c>
      <c r="X53" s="322">
        <v>0</v>
      </c>
      <c r="Y53" s="322">
        <v>110.66782552701726</v>
      </c>
      <c r="Z53" s="322">
        <v>98.491249453523096</v>
      </c>
      <c r="AA53" s="322">
        <v>99.999999999999986</v>
      </c>
      <c r="AB53" s="322">
        <v>100</v>
      </c>
      <c r="AC53" s="322">
        <v>100.54694280308708</v>
      </c>
      <c r="AD53" s="322">
        <v>113.45193362126555</v>
      </c>
      <c r="AE53" s="322">
        <v>101.04530639807048</v>
      </c>
      <c r="AF53" s="322">
        <v>100.72584996752053</v>
      </c>
      <c r="AG53" s="322">
        <v>99.715007683344396</v>
      </c>
      <c r="AH53" s="322">
        <v>123.26205188131017</v>
      </c>
      <c r="AI53" s="322">
        <v>100</v>
      </c>
      <c r="AJ53" s="322">
        <v>100.91766630641021</v>
      </c>
      <c r="AL53" s="322" t="s">
        <v>275</v>
      </c>
      <c r="AM53" s="322">
        <v>105.96293513259144</v>
      </c>
      <c r="AN53" s="322">
        <v>108.33868350360663</v>
      </c>
      <c r="AO53" s="322">
        <v>119.89825253357432</v>
      </c>
      <c r="AP53" s="322">
        <v>99.624758379784907</v>
      </c>
      <c r="AQ53" s="322">
        <v>119.05096902460139</v>
      </c>
      <c r="AR53" s="322">
        <v>100.29278705774738</v>
      </c>
      <c r="AS53" s="322">
        <v>102.27458413977959</v>
      </c>
      <c r="AT53" s="322">
        <v>102.35501332484436</v>
      </c>
      <c r="AU53" s="322">
        <v>102.05080298020292</v>
      </c>
      <c r="AV53" s="322">
        <v>99.999999999999986</v>
      </c>
      <c r="AW53" s="322">
        <v>99.917063747123137</v>
      </c>
      <c r="AX53" s="322">
        <v>99.599355430313778</v>
      </c>
      <c r="AY53" s="322">
        <v>100</v>
      </c>
      <c r="AZ53" s="322">
        <v>101.38648327202803</v>
      </c>
      <c r="BA53" s="322">
        <v>104.03441031354771</v>
      </c>
      <c r="BB53" s="322">
        <v>88.297189210471785</v>
      </c>
      <c r="BC53" s="322">
        <v>105.43529657546492</v>
      </c>
      <c r="BD53" s="322">
        <v>105.43529657546492</v>
      </c>
      <c r="BE53" s="322">
        <v>0</v>
      </c>
      <c r="BF53" s="322">
        <v>111.23640037348254</v>
      </c>
      <c r="BG53" s="322">
        <v>112.47608926673752</v>
      </c>
      <c r="BH53" s="322">
        <v>110.74218749999997</v>
      </c>
      <c r="BI53" s="322">
        <v>0</v>
      </c>
      <c r="BJ53" s="322">
        <v>104.73800506993423</v>
      </c>
      <c r="BK53" s="322">
        <v>104.41352603002235</v>
      </c>
      <c r="BL53" s="322">
        <v>92.072615230024283</v>
      </c>
      <c r="BM53" s="322">
        <v>107.49056133358279</v>
      </c>
      <c r="BN53" s="322">
        <v>103.96898798038013</v>
      </c>
      <c r="BO53" s="322">
        <v>105.40534048524052</v>
      </c>
      <c r="BP53" s="322">
        <v>100.79493077956445</v>
      </c>
      <c r="BQ53" s="322">
        <v>99.916675554607494</v>
      </c>
      <c r="BR53" s="322">
        <v>99.999271038050153</v>
      </c>
      <c r="BS53" s="322">
        <v>102.56817129481739</v>
      </c>
      <c r="BT53" s="322">
        <v>101.47469419990452</v>
      </c>
      <c r="BU53" s="322">
        <v>101.82282227942007</v>
      </c>
      <c r="BW53" s="322" t="s">
        <v>275</v>
      </c>
      <c r="BX53" s="322">
        <v>107.90457095968681</v>
      </c>
      <c r="BY53" s="322">
        <v>114.57451280598616</v>
      </c>
      <c r="BZ53" s="322">
        <v>128.78465396968343</v>
      </c>
      <c r="CA53" s="322">
        <v>111.71010242648167</v>
      </c>
      <c r="CB53" s="322">
        <v>108.83275235977402</v>
      </c>
      <c r="CC53" s="322">
        <v>103.03888428135457</v>
      </c>
      <c r="CD53" s="322">
        <v>120.72502386158763</v>
      </c>
      <c r="CE53" s="322">
        <v>102.55864214233419</v>
      </c>
      <c r="CF53" s="322">
        <v>103.64497056082915</v>
      </c>
      <c r="CG53" s="322">
        <v>110</v>
      </c>
      <c r="CH53" s="322">
        <v>100.41727156711723</v>
      </c>
      <c r="CI53" s="322">
        <v>100.2875017001912</v>
      </c>
      <c r="CJ53" s="322">
        <v>100.8257893044632</v>
      </c>
      <c r="CK53" s="322">
        <v>101.47978501827245</v>
      </c>
      <c r="CL53" s="322">
        <v>100.20509939146277</v>
      </c>
      <c r="CM53" s="322">
        <v>105.22696287389999</v>
      </c>
      <c r="CN53" s="322">
        <v>100.71362102675161</v>
      </c>
      <c r="CO53" s="322">
        <v>101.69248731366299</v>
      </c>
      <c r="CP53" s="322">
        <v>100</v>
      </c>
      <c r="CQ53" s="322">
        <v>112.62062318895349</v>
      </c>
      <c r="CR53" s="322">
        <v>119.25314123536053</v>
      </c>
      <c r="CS53" s="322">
        <v>113.63636363636364</v>
      </c>
      <c r="CT53" s="322">
        <v>100</v>
      </c>
      <c r="CU53" s="322">
        <v>105.88756099933138</v>
      </c>
      <c r="CV53" s="322">
        <v>101.78501722569037</v>
      </c>
      <c r="CW53" s="322">
        <v>100.17546247002439</v>
      </c>
      <c r="CX53" s="322">
        <v>100</v>
      </c>
      <c r="CY53" s="322">
        <v>100.11907506034431</v>
      </c>
      <c r="CZ53" s="322">
        <v>108.82455059958328</v>
      </c>
      <c r="DA53" s="322">
        <v>103.35112665998045</v>
      </c>
      <c r="DB53" s="322">
        <v>105.91047813892661</v>
      </c>
      <c r="DC53" s="322">
        <v>99.999999999999986</v>
      </c>
      <c r="DD53" s="322">
        <v>100</v>
      </c>
      <c r="DE53" s="322">
        <v>100.3630695245908</v>
      </c>
      <c r="DF53" s="322">
        <v>100.88946711882608</v>
      </c>
      <c r="DH53" s="322" t="s">
        <v>275</v>
      </c>
      <c r="DI53" s="322">
        <v>102.16513082850734</v>
      </c>
      <c r="DJ53" s="322">
        <v>105.45999701674567</v>
      </c>
      <c r="DK53" s="322">
        <v>117.3650648626808</v>
      </c>
      <c r="DL53" s="322">
        <v>101.69433323392229</v>
      </c>
      <c r="DM53" s="322">
        <v>99.819904735984636</v>
      </c>
      <c r="DN53" s="322">
        <v>99.194654059286719</v>
      </c>
      <c r="DO53" s="322">
        <v>101.94212679072226</v>
      </c>
      <c r="DP53" s="322">
        <v>106.36732007247736</v>
      </c>
      <c r="DQ53" s="322">
        <v>100.93308786512904</v>
      </c>
      <c r="DR53" s="322">
        <v>99.046561880330444</v>
      </c>
      <c r="DS53" s="322">
        <v>97.353804331299571</v>
      </c>
      <c r="DT53" s="322">
        <v>100.12609090163282</v>
      </c>
      <c r="DU53" s="322">
        <v>91.461764752627346</v>
      </c>
      <c r="DV53" s="322">
        <v>101.03916186529706</v>
      </c>
      <c r="DW53" s="322">
        <v>101.34330506178398</v>
      </c>
      <c r="DX53" s="322">
        <v>100</v>
      </c>
      <c r="DY53" s="322">
        <v>100.21925579729425</v>
      </c>
      <c r="DZ53" s="322">
        <v>100.39241747575851</v>
      </c>
      <c r="EA53" s="322">
        <v>99.999999999999986</v>
      </c>
      <c r="EB53" s="322">
        <v>105.4208313026886</v>
      </c>
      <c r="EC53" s="322">
        <v>115.51442750016331</v>
      </c>
      <c r="ED53" s="322">
        <v>100</v>
      </c>
      <c r="EE53" s="322">
        <v>100</v>
      </c>
      <c r="EF53" s="322">
        <v>103.24617682943523</v>
      </c>
      <c r="EG53" s="322">
        <v>107.94446707746727</v>
      </c>
      <c r="EH53" s="322">
        <v>99.975398031817335</v>
      </c>
      <c r="EI53" s="322">
        <v>99.999999999999986</v>
      </c>
      <c r="EJ53" s="322">
        <v>99.999999999999986</v>
      </c>
      <c r="EK53" s="322">
        <v>104.33818858063701</v>
      </c>
      <c r="EL53" s="322">
        <v>100.39166816598859</v>
      </c>
      <c r="EM53" s="322">
        <v>100.29051408914755</v>
      </c>
      <c r="EN53" s="322">
        <v>100</v>
      </c>
      <c r="EO53" s="322">
        <v>100</v>
      </c>
      <c r="EP53" s="322">
        <v>100.99158070306561</v>
      </c>
      <c r="EQ53" s="322">
        <v>99.251269181594509</v>
      </c>
    </row>
    <row r="54" spans="1:147" ht="12.75" hidden="1" customHeight="1" outlineLevel="1" x14ac:dyDescent="0.2">
      <c r="A54" s="322" t="s">
        <v>276</v>
      </c>
      <c r="B54" s="322">
        <v>111.29423823252517</v>
      </c>
      <c r="C54" s="322">
        <v>123.4674699211146</v>
      </c>
      <c r="D54" s="322">
        <v>163.43678035923287</v>
      </c>
      <c r="E54" s="322">
        <v>102.1528621249078</v>
      </c>
      <c r="F54" s="322">
        <v>102.15106790210071</v>
      </c>
      <c r="G54" s="322">
        <v>105.25720758322822</v>
      </c>
      <c r="H54" s="322">
        <v>109.40649994774923</v>
      </c>
      <c r="I54" s="322">
        <v>101.34203384394088</v>
      </c>
      <c r="J54" s="322">
        <v>100.13188681980171</v>
      </c>
      <c r="K54" s="322">
        <v>101.76619979060018</v>
      </c>
      <c r="L54" s="322">
        <v>102.64943547503746</v>
      </c>
      <c r="M54" s="322">
        <v>101.88210411405174</v>
      </c>
      <c r="N54" s="322">
        <v>102.88563906778123</v>
      </c>
      <c r="O54" s="322">
        <v>101.69543489197282</v>
      </c>
      <c r="P54" s="322">
        <v>102.12210636467104</v>
      </c>
      <c r="Q54" s="322">
        <v>100.00000000000001</v>
      </c>
      <c r="R54" s="322">
        <v>101.69193816081955</v>
      </c>
      <c r="S54" s="322">
        <v>101.87681536324</v>
      </c>
      <c r="T54" s="322">
        <v>100</v>
      </c>
      <c r="U54" s="322">
        <v>103.31395049096132</v>
      </c>
      <c r="V54" s="322">
        <v>105.45115435729967</v>
      </c>
      <c r="W54" s="322">
        <v>100</v>
      </c>
      <c r="X54" s="322">
        <v>0</v>
      </c>
      <c r="Y54" s="322">
        <v>100.79962174630205</v>
      </c>
      <c r="Z54" s="322">
        <v>100.86577430681957</v>
      </c>
      <c r="AA54" s="322">
        <v>99.999999999999986</v>
      </c>
      <c r="AB54" s="322">
        <v>100</v>
      </c>
      <c r="AC54" s="322">
        <v>100.54694280308708</v>
      </c>
      <c r="AD54" s="322">
        <v>100.89520891829328</v>
      </c>
      <c r="AE54" s="322">
        <v>100.51373203494208</v>
      </c>
      <c r="AF54" s="322">
        <v>100.72584996752053</v>
      </c>
      <c r="AG54" s="322">
        <v>99.715007683344396</v>
      </c>
      <c r="AH54" s="322">
        <v>100</v>
      </c>
      <c r="AI54" s="322">
        <v>99.973953799591641</v>
      </c>
      <c r="AJ54" s="322">
        <v>100.91766630641021</v>
      </c>
      <c r="AL54" s="322" t="s">
        <v>276</v>
      </c>
      <c r="AM54" s="322">
        <v>106.94393377092051</v>
      </c>
      <c r="AN54" s="322">
        <v>108.64684640729794</v>
      </c>
      <c r="AO54" s="322">
        <v>119.89825253357432</v>
      </c>
      <c r="AP54" s="322">
        <v>100.25931089666609</v>
      </c>
      <c r="AQ54" s="322">
        <v>119.05096902460139</v>
      </c>
      <c r="AR54" s="322">
        <v>101.29490146194537</v>
      </c>
      <c r="AS54" s="322">
        <v>102.93335422272376</v>
      </c>
      <c r="AT54" s="322">
        <v>102.10221623308911</v>
      </c>
      <c r="AU54" s="322">
        <v>102.56107064443006</v>
      </c>
      <c r="AV54" s="322">
        <v>99.999999999999986</v>
      </c>
      <c r="AW54" s="322">
        <v>99.917063747123137</v>
      </c>
      <c r="AX54" s="322">
        <v>99.599355430313778</v>
      </c>
      <c r="AY54" s="322">
        <v>100</v>
      </c>
      <c r="AZ54" s="322">
        <v>101.47261843470444</v>
      </c>
      <c r="BA54" s="322">
        <v>104.13797037518384</v>
      </c>
      <c r="BB54" s="322">
        <v>88.297189210471785</v>
      </c>
      <c r="BC54" s="322">
        <v>105.43529657546492</v>
      </c>
      <c r="BD54" s="322">
        <v>105.43529657546492</v>
      </c>
      <c r="BE54" s="322">
        <v>0</v>
      </c>
      <c r="BF54" s="322">
        <v>119.23557436758183</v>
      </c>
      <c r="BG54" s="322">
        <v>109.4303048342352</v>
      </c>
      <c r="BH54" s="322">
        <v>123.14453125</v>
      </c>
      <c r="BI54" s="322">
        <v>0</v>
      </c>
      <c r="BJ54" s="322">
        <v>104.86732831867639</v>
      </c>
      <c r="BK54" s="322">
        <v>104.41352603002235</v>
      </c>
      <c r="BL54" s="322">
        <v>92.072615230024283</v>
      </c>
      <c r="BM54" s="322">
        <v>107.49056133358279</v>
      </c>
      <c r="BN54" s="322">
        <v>104.78302661500555</v>
      </c>
      <c r="BO54" s="322">
        <v>105.40534048524052</v>
      </c>
      <c r="BP54" s="322">
        <v>101.25936076921383</v>
      </c>
      <c r="BQ54" s="322">
        <v>100.80787960774357</v>
      </c>
      <c r="BR54" s="322">
        <v>99.999271038050153</v>
      </c>
      <c r="BS54" s="322">
        <v>102.56817129481739</v>
      </c>
      <c r="BT54" s="322">
        <v>101.58268920902248</v>
      </c>
      <c r="BU54" s="322">
        <v>101.82282227942007</v>
      </c>
      <c r="BW54" s="322" t="s">
        <v>276</v>
      </c>
      <c r="BX54" s="322">
        <v>107.5458800984653</v>
      </c>
      <c r="BY54" s="322">
        <v>116.39545849004729</v>
      </c>
      <c r="BZ54" s="322">
        <v>130.19059934370489</v>
      </c>
      <c r="CA54" s="322">
        <v>116.29483017349992</v>
      </c>
      <c r="CB54" s="322">
        <v>109.85488441786228</v>
      </c>
      <c r="CC54" s="322">
        <v>104.29901303433596</v>
      </c>
      <c r="CD54" s="322">
        <v>124.20110715576247</v>
      </c>
      <c r="CE54" s="322">
        <v>102.55864214233419</v>
      </c>
      <c r="CF54" s="322">
        <v>104.51361953797704</v>
      </c>
      <c r="CG54" s="322">
        <v>110</v>
      </c>
      <c r="CH54" s="322">
        <v>100.96011317914454</v>
      </c>
      <c r="CI54" s="322">
        <v>101.00278254144843</v>
      </c>
      <c r="CJ54" s="322">
        <v>100.8257893044632</v>
      </c>
      <c r="CK54" s="322">
        <v>103.87947379749842</v>
      </c>
      <c r="CL54" s="322">
        <v>103.22508800732318</v>
      </c>
      <c r="CM54" s="322">
        <v>105.8031637571312</v>
      </c>
      <c r="CN54" s="322">
        <v>100.75886978813544</v>
      </c>
      <c r="CO54" s="322">
        <v>101.79980331435553</v>
      </c>
      <c r="CP54" s="322">
        <v>100</v>
      </c>
      <c r="CQ54" s="322">
        <v>104.56979745137637</v>
      </c>
      <c r="CR54" s="322">
        <v>115.71105033211916</v>
      </c>
      <c r="CS54" s="322">
        <v>102.27272727272727</v>
      </c>
      <c r="CT54" s="322">
        <v>100</v>
      </c>
      <c r="CU54" s="322">
        <v>101.79752473422634</v>
      </c>
      <c r="CV54" s="322">
        <v>103.20531631972052</v>
      </c>
      <c r="CW54" s="322">
        <v>100.8334467326158</v>
      </c>
      <c r="CX54" s="322">
        <v>100</v>
      </c>
      <c r="CY54" s="322">
        <v>100.11907506034431</v>
      </c>
      <c r="CZ54" s="322">
        <v>102.46141126661843</v>
      </c>
      <c r="DA54" s="322">
        <v>104.29287756647996</v>
      </c>
      <c r="DB54" s="322">
        <v>105.91047813892661</v>
      </c>
      <c r="DC54" s="322">
        <v>100.36140767751982</v>
      </c>
      <c r="DD54" s="322">
        <v>100.53846268811598</v>
      </c>
      <c r="DE54" s="322">
        <v>102.98376357078101</v>
      </c>
      <c r="DF54" s="322">
        <v>101.90686712452448</v>
      </c>
      <c r="DH54" s="322" t="s">
        <v>276</v>
      </c>
      <c r="DI54" s="322">
        <v>103.16672458297916</v>
      </c>
      <c r="DJ54" s="322">
        <v>112.08857156860041</v>
      </c>
      <c r="DK54" s="322">
        <v>135.57690416504497</v>
      </c>
      <c r="DL54" s="322">
        <v>107.5576213206319</v>
      </c>
      <c r="DM54" s="322">
        <v>102.01883454751901</v>
      </c>
      <c r="DN54" s="322">
        <v>103.33685635201935</v>
      </c>
      <c r="DO54" s="322">
        <v>103.71434661016565</v>
      </c>
      <c r="DP54" s="322">
        <v>108.08611551525451</v>
      </c>
      <c r="DQ54" s="322">
        <v>101.91824985223685</v>
      </c>
      <c r="DR54" s="322">
        <v>99.046561880330444</v>
      </c>
      <c r="DS54" s="322">
        <v>93.040927288866939</v>
      </c>
      <c r="DT54" s="322">
        <v>100.12609090163282</v>
      </c>
      <c r="DU54" s="322">
        <v>77.98257622425588</v>
      </c>
      <c r="DV54" s="322">
        <v>106.23732668673007</v>
      </c>
      <c r="DW54" s="322">
        <v>108.0628752748636</v>
      </c>
      <c r="DX54" s="322">
        <v>100</v>
      </c>
      <c r="DY54" s="322">
        <v>100.50978619509695</v>
      </c>
      <c r="DZ54" s="322">
        <v>100.9124001021875</v>
      </c>
      <c r="EA54" s="322">
        <v>99.999999999999986</v>
      </c>
      <c r="EB54" s="322">
        <v>104.07860577252346</v>
      </c>
      <c r="EC54" s="322">
        <v>111.67297597476954</v>
      </c>
      <c r="ED54" s="322">
        <v>100</v>
      </c>
      <c r="EE54" s="322">
        <v>100</v>
      </c>
      <c r="EF54" s="322">
        <v>102.44387695068231</v>
      </c>
      <c r="EG54" s="322">
        <v>107.94446707746727</v>
      </c>
      <c r="EH54" s="322">
        <v>99.975398031817335</v>
      </c>
      <c r="EI54" s="322">
        <v>99.999999999999986</v>
      </c>
      <c r="EJ54" s="322">
        <v>99.999999999999986</v>
      </c>
      <c r="EK54" s="322">
        <v>103.15993414167457</v>
      </c>
      <c r="EL54" s="322">
        <v>101.81947594844465</v>
      </c>
      <c r="EM54" s="322">
        <v>102.38993186650657</v>
      </c>
      <c r="EN54" s="322">
        <v>100</v>
      </c>
      <c r="EO54" s="322">
        <v>100</v>
      </c>
      <c r="EP54" s="322">
        <v>100.99449791660369</v>
      </c>
      <c r="EQ54" s="322">
        <v>100.77244531870075</v>
      </c>
    </row>
    <row r="55" spans="1:147" ht="12.75" hidden="1" customHeight="1" outlineLevel="1" x14ac:dyDescent="0.2">
      <c r="A55" s="322" t="s">
        <v>277</v>
      </c>
      <c r="B55" s="322">
        <v>110.91186357760616</v>
      </c>
      <c r="C55" s="322">
        <v>123.61140869379089</v>
      </c>
      <c r="D55" s="322">
        <v>162.00615909112332</v>
      </c>
      <c r="E55" s="322">
        <v>101.82968926108309</v>
      </c>
      <c r="F55" s="322">
        <v>104.67182090054817</v>
      </c>
      <c r="G55" s="322">
        <v>105.10986279592694</v>
      </c>
      <c r="H55" s="322">
        <v>108.42563079630581</v>
      </c>
      <c r="I55" s="322">
        <v>102.43333086365301</v>
      </c>
      <c r="J55" s="322">
        <v>101.68341677915605</v>
      </c>
      <c r="K55" s="322">
        <v>101.76619979060018</v>
      </c>
      <c r="L55" s="322">
        <v>107.94579041589061</v>
      </c>
      <c r="M55" s="322">
        <v>106.03004631815861</v>
      </c>
      <c r="N55" s="322">
        <v>108.53550388476366</v>
      </c>
      <c r="O55" s="322">
        <v>104.18192533363975</v>
      </c>
      <c r="P55" s="322">
        <v>101.37324838181583</v>
      </c>
      <c r="Q55" s="322">
        <v>115.34257048830233</v>
      </c>
      <c r="R55" s="322">
        <v>106.71277300796126</v>
      </c>
      <c r="S55" s="322">
        <v>107.44627422150104</v>
      </c>
      <c r="T55" s="322">
        <v>100</v>
      </c>
      <c r="U55" s="322">
        <v>114.76018606424464</v>
      </c>
      <c r="V55" s="322">
        <v>99.199314799809954</v>
      </c>
      <c r="W55" s="322">
        <v>138.88888888888889</v>
      </c>
      <c r="X55" s="322">
        <v>0</v>
      </c>
      <c r="Y55" s="322">
        <v>87.225599122997323</v>
      </c>
      <c r="Z55" s="322">
        <v>100.86577430681957</v>
      </c>
      <c r="AA55" s="322">
        <v>101.94271722528489</v>
      </c>
      <c r="AB55" s="322">
        <v>100</v>
      </c>
      <c r="AC55" s="322">
        <v>103.76935705781534</v>
      </c>
      <c r="AD55" s="322">
        <v>83.15543719053862</v>
      </c>
      <c r="AE55" s="322">
        <v>100.69589111193139</v>
      </c>
      <c r="AF55" s="322">
        <v>99.221111020386687</v>
      </c>
      <c r="AG55" s="322">
        <v>99.226449426220498</v>
      </c>
      <c r="AH55" s="322">
        <v>102.0812509765601</v>
      </c>
      <c r="AI55" s="322">
        <v>102.17274883156696</v>
      </c>
      <c r="AJ55" s="322">
        <v>102.59912920685962</v>
      </c>
      <c r="AL55" s="322" t="s">
        <v>277</v>
      </c>
      <c r="AM55" s="322">
        <v>103.84187457594209</v>
      </c>
      <c r="AN55" s="322">
        <v>108.58006474742618</v>
      </c>
      <c r="AO55" s="322">
        <v>119.89825253357432</v>
      </c>
      <c r="AP55" s="322">
        <v>100.26161059678175</v>
      </c>
      <c r="AQ55" s="322">
        <v>117.43161909663392</v>
      </c>
      <c r="AR55" s="322">
        <v>99.958748923014724</v>
      </c>
      <c r="AS55" s="322">
        <v>104.77812388147537</v>
      </c>
      <c r="AT55" s="322">
        <v>104.5544570207348</v>
      </c>
      <c r="AU55" s="322">
        <v>101.80598584794645</v>
      </c>
      <c r="AV55" s="322">
        <v>99.999999999999986</v>
      </c>
      <c r="AW55" s="322">
        <v>99.917063747123137</v>
      </c>
      <c r="AX55" s="322">
        <v>99.599355430313778</v>
      </c>
      <c r="AY55" s="322">
        <v>100</v>
      </c>
      <c r="AZ55" s="322">
        <v>101.47261843470444</v>
      </c>
      <c r="BA55" s="322">
        <v>104.13797037518384</v>
      </c>
      <c r="BB55" s="322">
        <v>88.297189210471785</v>
      </c>
      <c r="BC55" s="322">
        <v>105.43529657546492</v>
      </c>
      <c r="BD55" s="322">
        <v>105.43529657546492</v>
      </c>
      <c r="BE55" s="322">
        <v>0</v>
      </c>
      <c r="BF55" s="322">
        <v>85.651503253002389</v>
      </c>
      <c r="BG55" s="322">
        <v>109.4303048342352</v>
      </c>
      <c r="BH55" s="322">
        <v>76.171875</v>
      </c>
      <c r="BI55" s="322">
        <v>0</v>
      </c>
      <c r="BJ55" s="322">
        <v>104.86732831867639</v>
      </c>
      <c r="BK55" s="322">
        <v>104.41352603002235</v>
      </c>
      <c r="BL55" s="322">
        <v>92.072615230024283</v>
      </c>
      <c r="BM55" s="322">
        <v>107.49056133358279</v>
      </c>
      <c r="BN55" s="322">
        <v>104.78302661500555</v>
      </c>
      <c r="BO55" s="322">
        <v>105.40534048524052</v>
      </c>
      <c r="BP55" s="322">
        <v>101.49668784875314</v>
      </c>
      <c r="BQ55" s="322">
        <v>101.31978158465941</v>
      </c>
      <c r="BR55" s="322">
        <v>99.999271038050153</v>
      </c>
      <c r="BS55" s="322">
        <v>102.56817129481739</v>
      </c>
      <c r="BT55" s="322">
        <v>101.51519232832375</v>
      </c>
      <c r="BU55" s="322">
        <v>101.82282227942007</v>
      </c>
      <c r="BW55" s="322" t="s">
        <v>277</v>
      </c>
      <c r="BX55" s="322">
        <v>109.94256026745435</v>
      </c>
      <c r="BY55" s="322">
        <v>121.97529885430376</v>
      </c>
      <c r="BZ55" s="322">
        <v>140.0688903468205</v>
      </c>
      <c r="CA55" s="322">
        <v>119.90803548976685</v>
      </c>
      <c r="CB55" s="322">
        <v>114.54868200478954</v>
      </c>
      <c r="CC55" s="322">
        <v>108.68630923720742</v>
      </c>
      <c r="CD55" s="322">
        <v>127.92424824564958</v>
      </c>
      <c r="CE55" s="322">
        <v>105.27631375928073</v>
      </c>
      <c r="CF55" s="322">
        <v>108.207407678566</v>
      </c>
      <c r="CG55" s="322">
        <v>112.45918409473325</v>
      </c>
      <c r="CH55" s="322">
        <v>114.6410413265197</v>
      </c>
      <c r="CI55" s="322">
        <v>117.39009543813707</v>
      </c>
      <c r="CJ55" s="322">
        <v>105.98697245735818</v>
      </c>
      <c r="CK55" s="322">
        <v>105.07637819758384</v>
      </c>
      <c r="CL55" s="322">
        <v>104.82914597583684</v>
      </c>
      <c r="CM55" s="322">
        <v>105.8031637571312</v>
      </c>
      <c r="CN55" s="322">
        <v>107.39955043085244</v>
      </c>
      <c r="CO55" s="322">
        <v>102.30844256612335</v>
      </c>
      <c r="CP55" s="322">
        <v>111.11111111111111</v>
      </c>
      <c r="CQ55" s="322">
        <v>81.277052505594369</v>
      </c>
      <c r="CR55" s="322">
        <v>101.98918662027621</v>
      </c>
      <c r="CS55" s="322">
        <v>70.454545454545453</v>
      </c>
      <c r="CT55" s="322">
        <v>100</v>
      </c>
      <c r="CU55" s="322">
        <v>99.029570372992154</v>
      </c>
      <c r="CV55" s="322">
        <v>103.44654174089041</v>
      </c>
      <c r="CW55" s="322">
        <v>111.34916866105051</v>
      </c>
      <c r="CX55" s="322">
        <v>100</v>
      </c>
      <c r="CY55" s="322">
        <v>98.753906175398569</v>
      </c>
      <c r="CZ55" s="322">
        <v>97.032980060322288</v>
      </c>
      <c r="DA55" s="322">
        <v>109.18954552082015</v>
      </c>
      <c r="DB55" s="322">
        <v>110.23432916056021</v>
      </c>
      <c r="DC55" s="322">
        <v>106.28170110400379</v>
      </c>
      <c r="DD55" s="322">
        <v>100.53846268811598</v>
      </c>
      <c r="DE55" s="322">
        <v>109.69515978088462</v>
      </c>
      <c r="DF55" s="322">
        <v>105.96062832995804</v>
      </c>
      <c r="DH55" s="322" t="s">
        <v>277</v>
      </c>
      <c r="DI55" s="322">
        <v>101.82650941272146</v>
      </c>
      <c r="DJ55" s="322">
        <v>117.84241920098174</v>
      </c>
      <c r="DK55" s="322">
        <v>152.80406009614566</v>
      </c>
      <c r="DL55" s="322">
        <v>111.36772683755198</v>
      </c>
      <c r="DM55" s="322">
        <v>108.4318655703466</v>
      </c>
      <c r="DN55" s="322">
        <v>98.012782068864183</v>
      </c>
      <c r="DO55" s="322">
        <v>103.18874010713985</v>
      </c>
      <c r="DP55" s="322">
        <v>108.78855015587716</v>
      </c>
      <c r="DQ55" s="322">
        <v>103.64800808785721</v>
      </c>
      <c r="DR55" s="322">
        <v>99.046561880330444</v>
      </c>
      <c r="DS55" s="322">
        <v>92.952529593283103</v>
      </c>
      <c r="DT55" s="322">
        <v>100.12609090163282</v>
      </c>
      <c r="DU55" s="322">
        <v>77.706303751721833</v>
      </c>
      <c r="DV55" s="322">
        <v>99.706549996161158</v>
      </c>
      <c r="DW55" s="322">
        <v>99.620662681434553</v>
      </c>
      <c r="DX55" s="322">
        <v>100</v>
      </c>
      <c r="DY55" s="322">
        <v>100.28439575112235</v>
      </c>
      <c r="DZ55" s="322">
        <v>100.50900301907227</v>
      </c>
      <c r="EA55" s="322">
        <v>99.999999999999986</v>
      </c>
      <c r="EB55" s="322">
        <v>99.180594562517982</v>
      </c>
      <c r="EC55" s="322">
        <v>97.654860381515817</v>
      </c>
      <c r="ED55" s="322">
        <v>100</v>
      </c>
      <c r="EE55" s="322">
        <v>100</v>
      </c>
      <c r="EF55" s="322">
        <v>91.732176104307186</v>
      </c>
      <c r="EG55" s="322">
        <v>107.82134600850463</v>
      </c>
      <c r="EH55" s="322">
        <v>99.975398031817335</v>
      </c>
      <c r="EI55" s="322">
        <v>99.999999999999986</v>
      </c>
      <c r="EJ55" s="322">
        <v>99.999999999999986</v>
      </c>
      <c r="EK55" s="322">
        <v>87.435474890806702</v>
      </c>
      <c r="EL55" s="322">
        <v>102.48266523643395</v>
      </c>
      <c r="EM55" s="322">
        <v>102.06138680730592</v>
      </c>
      <c r="EN55" s="322">
        <v>102.24187265774033</v>
      </c>
      <c r="EO55" s="322">
        <v>100</v>
      </c>
      <c r="EP55" s="322">
        <v>102.99511955564579</v>
      </c>
      <c r="EQ55" s="322">
        <v>105.36088088269493</v>
      </c>
    </row>
    <row r="56" spans="1:147" ht="12.75" hidden="1" customHeight="1" outlineLevel="1" x14ac:dyDescent="0.2">
      <c r="A56" s="322" t="s">
        <v>278</v>
      </c>
      <c r="B56" s="322">
        <v>111.14314876029313</v>
      </c>
      <c r="C56" s="322">
        <v>123.93246027214713</v>
      </c>
      <c r="D56" s="322">
        <v>163.57403435156786</v>
      </c>
      <c r="E56" s="322">
        <v>99.39246369729814</v>
      </c>
      <c r="F56" s="322">
        <v>104.55375568874815</v>
      </c>
      <c r="G56" s="322">
        <v>104.48212823898321</v>
      </c>
      <c r="H56" s="322">
        <v>105.55894362504444</v>
      </c>
      <c r="I56" s="322">
        <v>102.38258809804189</v>
      </c>
      <c r="J56" s="322">
        <v>105.37614809140761</v>
      </c>
      <c r="K56" s="322">
        <v>101.76619979060018</v>
      </c>
      <c r="L56" s="322">
        <v>112.91522556004493</v>
      </c>
      <c r="M56" s="322">
        <v>106.03004631815861</v>
      </c>
      <c r="N56" s="322">
        <v>115.03465421408711</v>
      </c>
      <c r="O56" s="322">
        <v>105.52392883410765</v>
      </c>
      <c r="P56" s="322">
        <v>103.05297915958693</v>
      </c>
      <c r="Q56" s="322">
        <v>115.34257048830233</v>
      </c>
      <c r="R56" s="322">
        <v>106.71277300796126</v>
      </c>
      <c r="S56" s="322">
        <v>107.44627422150104</v>
      </c>
      <c r="T56" s="322">
        <v>100</v>
      </c>
      <c r="U56" s="322">
        <v>111.84483407315871</v>
      </c>
      <c r="V56" s="322">
        <v>94.403819588697004</v>
      </c>
      <c r="W56" s="322">
        <v>138.88888888888889</v>
      </c>
      <c r="X56" s="322">
        <v>0</v>
      </c>
      <c r="Y56" s="322">
        <v>87.071569194927449</v>
      </c>
      <c r="Z56" s="322">
        <v>100.98190759683138</v>
      </c>
      <c r="AA56" s="322">
        <v>102.85829152738252</v>
      </c>
      <c r="AB56" s="322">
        <v>100</v>
      </c>
      <c r="AC56" s="322">
        <v>104.42652523607059</v>
      </c>
      <c r="AD56" s="322">
        <v>82.812984418774889</v>
      </c>
      <c r="AE56" s="322">
        <v>100.38263352937311</v>
      </c>
      <c r="AF56" s="322">
        <v>100.15125930255748</v>
      </c>
      <c r="AG56" s="322">
        <v>99.226449426220498</v>
      </c>
      <c r="AH56" s="322">
        <v>102.73044949578355</v>
      </c>
      <c r="AI56" s="322">
        <v>105.73718250435007</v>
      </c>
      <c r="AJ56" s="322">
        <v>91.151971288187397</v>
      </c>
      <c r="AL56" s="322" t="s">
        <v>278</v>
      </c>
      <c r="AM56" s="322">
        <v>99.176874348306896</v>
      </c>
      <c r="AN56" s="322">
        <v>109.10462674976164</v>
      </c>
      <c r="AO56" s="322">
        <v>119.89825253357432</v>
      </c>
      <c r="AP56" s="322">
        <v>100.26161059678175</v>
      </c>
      <c r="AQ56" s="322">
        <v>117.43161909663392</v>
      </c>
      <c r="AR56" s="322">
        <v>99.958748923014724</v>
      </c>
      <c r="AS56" s="322">
        <v>104.77812388147537</v>
      </c>
      <c r="AT56" s="322">
        <v>107.10392527118179</v>
      </c>
      <c r="AU56" s="322">
        <v>104.09938785157691</v>
      </c>
      <c r="AV56" s="322">
        <v>99.999999999999986</v>
      </c>
      <c r="AW56" s="322">
        <v>99.917063747123137</v>
      </c>
      <c r="AX56" s="322">
        <v>99.599355430313778</v>
      </c>
      <c r="AY56" s="322">
        <v>100</v>
      </c>
      <c r="AZ56" s="322">
        <v>101.47261843470444</v>
      </c>
      <c r="BA56" s="322">
        <v>104.13797037518384</v>
      </c>
      <c r="BB56" s="322">
        <v>88.297189210471785</v>
      </c>
      <c r="BC56" s="322">
        <v>106.00340529356784</v>
      </c>
      <c r="BD56" s="322">
        <v>106.00340529356784</v>
      </c>
      <c r="BE56" s="322">
        <v>0</v>
      </c>
      <c r="BF56" s="322">
        <v>66.428941109502503</v>
      </c>
      <c r="BG56" s="322">
        <v>93.725632910656529</v>
      </c>
      <c r="BH56" s="322">
        <v>55.546874999999993</v>
      </c>
      <c r="BI56" s="322">
        <v>0</v>
      </c>
      <c r="BJ56" s="322">
        <v>89.066278752488699</v>
      </c>
      <c r="BK56" s="322">
        <v>104.41352603002235</v>
      </c>
      <c r="BL56" s="322">
        <v>92.072615230024283</v>
      </c>
      <c r="BM56" s="322">
        <v>107.49056133358279</v>
      </c>
      <c r="BN56" s="322">
        <v>104.78302661500555</v>
      </c>
      <c r="BO56" s="322">
        <v>82.432643422968269</v>
      </c>
      <c r="BP56" s="322">
        <v>101.56351326871531</v>
      </c>
      <c r="BQ56" s="322">
        <v>101.31978158465941</v>
      </c>
      <c r="BR56" s="322">
        <v>99.999271038050153</v>
      </c>
      <c r="BS56" s="322">
        <v>102.56817129481739</v>
      </c>
      <c r="BT56" s="322">
        <v>101.80922148620054</v>
      </c>
      <c r="BU56" s="322">
        <v>101.82282227942007</v>
      </c>
      <c r="BW56" s="322" t="s">
        <v>278</v>
      </c>
      <c r="BX56" s="322">
        <v>111.77161802378978</v>
      </c>
      <c r="BY56" s="322">
        <v>123.38585621410313</v>
      </c>
      <c r="BZ56" s="322">
        <v>140.91741396517412</v>
      </c>
      <c r="CA56" s="322">
        <v>121.32685813714025</v>
      </c>
      <c r="CB56" s="322">
        <v>115.94163968379078</v>
      </c>
      <c r="CC56" s="322">
        <v>108.75269429823774</v>
      </c>
      <c r="CD56" s="322">
        <v>129.1706976834912</v>
      </c>
      <c r="CE56" s="322">
        <v>106.84255954967875</v>
      </c>
      <c r="CF56" s="322">
        <v>111.51717293226243</v>
      </c>
      <c r="CG56" s="322">
        <v>112.45918409473325</v>
      </c>
      <c r="CH56" s="322">
        <v>115.6364438520343</v>
      </c>
      <c r="CI56" s="322">
        <v>117.39009543813707</v>
      </c>
      <c r="CJ56" s="322">
        <v>110.11591897967418</v>
      </c>
      <c r="CK56" s="322">
        <v>114.10816164791035</v>
      </c>
      <c r="CL56" s="322">
        <v>116.93329081175892</v>
      </c>
      <c r="CM56" s="322">
        <v>105.8031637571312</v>
      </c>
      <c r="CN56" s="322">
        <v>107.39955043085244</v>
      </c>
      <c r="CO56" s="322">
        <v>102.30844256612335</v>
      </c>
      <c r="CP56" s="322">
        <v>111.11111111111111</v>
      </c>
      <c r="CQ56" s="322">
        <v>81.852754999612543</v>
      </c>
      <c r="CR56" s="322">
        <v>104.90747235974855</v>
      </c>
      <c r="CS56" s="322">
        <v>70.454545454545453</v>
      </c>
      <c r="CT56" s="322">
        <v>100</v>
      </c>
      <c r="CU56" s="322">
        <v>98.820686413555933</v>
      </c>
      <c r="CV56" s="322">
        <v>103.44654174089041</v>
      </c>
      <c r="CW56" s="322">
        <v>109.24602427536355</v>
      </c>
      <c r="CX56" s="322">
        <v>100</v>
      </c>
      <c r="CY56" s="322">
        <v>98.753906175398569</v>
      </c>
      <c r="CZ56" s="322">
        <v>97.032980060322288</v>
      </c>
      <c r="DA56" s="322">
        <v>112.93391680519333</v>
      </c>
      <c r="DB56" s="322">
        <v>114.66467009641492</v>
      </c>
      <c r="DC56" s="322">
        <v>108.16793987248974</v>
      </c>
      <c r="DD56" s="322">
        <v>100.53846268811598</v>
      </c>
      <c r="DE56" s="322">
        <v>111.89697388711873</v>
      </c>
      <c r="DF56" s="322">
        <v>111.18477339916453</v>
      </c>
      <c r="DH56" s="322" t="s">
        <v>278</v>
      </c>
      <c r="DI56" s="322">
        <v>108.86778839070536</v>
      </c>
      <c r="DJ56" s="322">
        <v>116.51237210733024</v>
      </c>
      <c r="DK56" s="322">
        <v>141.52796653261873</v>
      </c>
      <c r="DL56" s="322">
        <v>111.67774677136055</v>
      </c>
      <c r="DM56" s="322">
        <v>109.33011506806839</v>
      </c>
      <c r="DN56" s="322">
        <v>99.03172721804286</v>
      </c>
      <c r="DO56" s="322">
        <v>103.18874010713985</v>
      </c>
      <c r="DP56" s="322">
        <v>114.10596949419795</v>
      </c>
      <c r="DQ56" s="322">
        <v>105.61890927184903</v>
      </c>
      <c r="DR56" s="322">
        <v>102.19777825734832</v>
      </c>
      <c r="DS56" s="322">
        <v>100.09609997438808</v>
      </c>
      <c r="DT56" s="322">
        <v>104.69231811109259</v>
      </c>
      <c r="DU56" s="322">
        <v>90.327593549592862</v>
      </c>
      <c r="DV56" s="322">
        <v>99.734143579682737</v>
      </c>
      <c r="DW56" s="322">
        <v>99.620662681434553</v>
      </c>
      <c r="DX56" s="322">
        <v>100.12187219982381</v>
      </c>
      <c r="DY56" s="322">
        <v>100.18994448707461</v>
      </c>
      <c r="DZ56" s="322">
        <v>100.33995696839899</v>
      </c>
      <c r="EA56" s="322">
        <v>99.999999999999986</v>
      </c>
      <c r="EB56" s="322">
        <v>164.53405554733564</v>
      </c>
      <c r="EC56" s="322">
        <v>97.654860381515817</v>
      </c>
      <c r="ED56" s="322">
        <v>213.33333333333334</v>
      </c>
      <c r="EE56" s="322">
        <v>100</v>
      </c>
      <c r="EF56" s="322">
        <v>93.682948909262635</v>
      </c>
      <c r="EG56" s="322">
        <v>107.94949169996329</v>
      </c>
      <c r="EH56" s="322">
        <v>99.975398031817335</v>
      </c>
      <c r="EI56" s="322">
        <v>99.999999999999986</v>
      </c>
      <c r="EJ56" s="322">
        <v>109.51668415945954</v>
      </c>
      <c r="EK56" s="322">
        <v>87.976276836061928</v>
      </c>
      <c r="EL56" s="322">
        <v>101.08872639304791</v>
      </c>
      <c r="EM56" s="322">
        <v>100.0182247946876</v>
      </c>
      <c r="EN56" s="322">
        <v>102.24187265774033</v>
      </c>
      <c r="EO56" s="322">
        <v>100</v>
      </c>
      <c r="EP56" s="322">
        <v>103.07190316994718</v>
      </c>
      <c r="EQ56" s="322">
        <v>103.52576560245852</v>
      </c>
    </row>
    <row r="57" spans="1:147" ht="12.75" hidden="1" customHeight="1" outlineLevel="1" x14ac:dyDescent="0.2">
      <c r="A57" s="322" t="s">
        <v>279</v>
      </c>
      <c r="B57" s="322">
        <v>112.31846729228182</v>
      </c>
      <c r="C57" s="322">
        <v>125.31569238323654</v>
      </c>
      <c r="D57" s="322">
        <v>164.16783826630245</v>
      </c>
      <c r="E57" s="322">
        <v>106.08449920116107</v>
      </c>
      <c r="F57" s="322">
        <v>104.55375568874815</v>
      </c>
      <c r="G57" s="322">
        <v>97.926539130164016</v>
      </c>
      <c r="H57" s="322">
        <v>102.45071697294499</v>
      </c>
      <c r="I57" s="322">
        <v>104.96835144187469</v>
      </c>
      <c r="J57" s="322">
        <v>106.25046938786421</v>
      </c>
      <c r="K57" s="322">
        <v>101.76619979060018</v>
      </c>
      <c r="L57" s="322">
        <v>119.65758872039855</v>
      </c>
      <c r="M57" s="322">
        <v>101.88210411405174</v>
      </c>
      <c r="N57" s="322">
        <v>125.12932301962876</v>
      </c>
      <c r="O57" s="322">
        <v>107.27403113396447</v>
      </c>
      <c r="P57" s="322">
        <v>105.24351047809131</v>
      </c>
      <c r="Q57" s="322">
        <v>115.34257048830233</v>
      </c>
      <c r="R57" s="322">
        <v>106.71277300796126</v>
      </c>
      <c r="S57" s="322">
        <v>107.44627422150104</v>
      </c>
      <c r="T57" s="322">
        <v>100</v>
      </c>
      <c r="U57" s="322">
        <v>111.27028155359319</v>
      </c>
      <c r="V57" s="322">
        <v>93.458731700670526</v>
      </c>
      <c r="W57" s="322">
        <v>138.88888888888889</v>
      </c>
      <c r="X57" s="322">
        <v>0</v>
      </c>
      <c r="Y57" s="322">
        <v>86.810793340630653</v>
      </c>
      <c r="Z57" s="322">
        <v>98.678511713469447</v>
      </c>
      <c r="AA57" s="322">
        <v>101.69156416494728</v>
      </c>
      <c r="AB57" s="322">
        <v>100</v>
      </c>
      <c r="AC57" s="322">
        <v>102.06440882533312</v>
      </c>
      <c r="AD57" s="322">
        <v>82.98390059896056</v>
      </c>
      <c r="AE57" s="322">
        <v>100.8383751259158</v>
      </c>
      <c r="AF57" s="322">
        <v>100.89711913636118</v>
      </c>
      <c r="AG57" s="322">
        <v>99.552154930969763</v>
      </c>
      <c r="AH57" s="322">
        <v>102.51678875084228</v>
      </c>
      <c r="AI57" s="322">
        <v>103.74850404351618</v>
      </c>
      <c r="AJ57" s="322">
        <v>95.203585132196807</v>
      </c>
      <c r="AL57" s="322" t="s">
        <v>279</v>
      </c>
      <c r="AM57" s="322">
        <v>100.02249341639255</v>
      </c>
      <c r="AN57" s="322">
        <v>111.34858076789128</v>
      </c>
      <c r="AO57" s="322">
        <v>127.28953662363752</v>
      </c>
      <c r="AP57" s="322">
        <v>100.33786035799756</v>
      </c>
      <c r="AQ57" s="322">
        <v>117.43161909663392</v>
      </c>
      <c r="AR57" s="322">
        <v>99.958748923014724</v>
      </c>
      <c r="AS57" s="322">
        <v>108.23183492490647</v>
      </c>
      <c r="AT57" s="322">
        <v>106.99767611511243</v>
      </c>
      <c r="AU57" s="322">
        <v>104.09938785157691</v>
      </c>
      <c r="AV57" s="322">
        <v>99.999999999999986</v>
      </c>
      <c r="AW57" s="322">
        <v>99.957468588268284</v>
      </c>
      <c r="AX57" s="322">
        <v>99.794541246314765</v>
      </c>
      <c r="AY57" s="322">
        <v>100</v>
      </c>
      <c r="AZ57" s="322">
        <v>101.55875359738081</v>
      </c>
      <c r="BA57" s="322">
        <v>104.24153043681993</v>
      </c>
      <c r="BB57" s="322">
        <v>88.297189210471785</v>
      </c>
      <c r="BC57" s="322">
        <v>106.00340529356784</v>
      </c>
      <c r="BD57" s="322">
        <v>106.00340529356784</v>
      </c>
      <c r="BE57" s="322">
        <v>0</v>
      </c>
      <c r="BF57" s="322">
        <v>65.423513616675166</v>
      </c>
      <c r="BG57" s="322">
        <v>93.725632910656529</v>
      </c>
      <c r="BH57" s="322">
        <v>54.140625</v>
      </c>
      <c r="BI57" s="322">
        <v>0</v>
      </c>
      <c r="BJ57" s="322">
        <v>88.809929633220392</v>
      </c>
      <c r="BK57" s="322">
        <v>104.41352603002235</v>
      </c>
      <c r="BL57" s="322">
        <v>92.072615230024283</v>
      </c>
      <c r="BM57" s="322">
        <v>107.49056133358279</v>
      </c>
      <c r="BN57" s="322">
        <v>103.16941043178801</v>
      </c>
      <c r="BO57" s="322">
        <v>82.432643422968269</v>
      </c>
      <c r="BP57" s="322">
        <v>101.56711665668347</v>
      </c>
      <c r="BQ57" s="322">
        <v>101.32708201707845</v>
      </c>
      <c r="BR57" s="322">
        <v>99.999271038050153</v>
      </c>
      <c r="BS57" s="322">
        <v>102.56817129481739</v>
      </c>
      <c r="BT57" s="322">
        <v>101.80922148620054</v>
      </c>
      <c r="BU57" s="322">
        <v>101.82282227942007</v>
      </c>
      <c r="BW57" s="322" t="s">
        <v>279</v>
      </c>
      <c r="BX57" s="322">
        <v>112.42642821547852</v>
      </c>
      <c r="BY57" s="322">
        <v>124.04460433906468</v>
      </c>
      <c r="BZ57" s="322">
        <v>140.47997694148259</v>
      </c>
      <c r="CA57" s="322">
        <v>122.18069500005313</v>
      </c>
      <c r="CB57" s="322">
        <v>116.77782415536349</v>
      </c>
      <c r="CC57" s="322">
        <v>109.96298108988117</v>
      </c>
      <c r="CD57" s="322">
        <v>132.7412252191653</v>
      </c>
      <c r="CE57" s="322">
        <v>108.15326592416238</v>
      </c>
      <c r="CF57" s="322">
        <v>112.70622228002799</v>
      </c>
      <c r="CG57" s="322">
        <v>112.45918409473325</v>
      </c>
      <c r="CH57" s="322">
        <v>115.63686209579151</v>
      </c>
      <c r="CI57" s="322">
        <v>117.39064654133158</v>
      </c>
      <c r="CJ57" s="322">
        <v>110.11591897967418</v>
      </c>
      <c r="CK57" s="322">
        <v>114.10816164791035</v>
      </c>
      <c r="CL57" s="322">
        <v>116.93329081175892</v>
      </c>
      <c r="CM57" s="322">
        <v>105.8031637571312</v>
      </c>
      <c r="CN57" s="322">
        <v>107.40192506619081</v>
      </c>
      <c r="CO57" s="322">
        <v>102.31407446321452</v>
      </c>
      <c r="CP57" s="322">
        <v>111.11111111111111</v>
      </c>
      <c r="CQ57" s="322">
        <v>83.526814511467478</v>
      </c>
      <c r="CR57" s="322">
        <v>120.8470730573394</v>
      </c>
      <c r="CS57" s="322">
        <v>68.181818181818173</v>
      </c>
      <c r="CT57" s="322">
        <v>100</v>
      </c>
      <c r="CU57" s="322">
        <v>99.595609925155941</v>
      </c>
      <c r="CV57" s="322">
        <v>104.42395380244947</v>
      </c>
      <c r="CW57" s="322">
        <v>109.24602427536355</v>
      </c>
      <c r="CX57" s="322">
        <v>100</v>
      </c>
      <c r="CY57" s="322">
        <v>98.866286966754032</v>
      </c>
      <c r="CZ57" s="322">
        <v>98.14574056640555</v>
      </c>
      <c r="DA57" s="322">
        <v>113.87063647599854</v>
      </c>
      <c r="DB57" s="322">
        <v>114.66435935827801</v>
      </c>
      <c r="DC57" s="322">
        <v>135.98139892308564</v>
      </c>
      <c r="DD57" s="322">
        <v>100.53846268811598</v>
      </c>
      <c r="DE57" s="322">
        <v>113.82740493260755</v>
      </c>
      <c r="DF57" s="322">
        <v>112.32976935525296</v>
      </c>
      <c r="DH57" s="322" t="s">
        <v>279</v>
      </c>
      <c r="DI57" s="322">
        <v>110.60764893279948</v>
      </c>
      <c r="DJ57" s="322">
        <v>117.60102775323315</v>
      </c>
      <c r="DK57" s="322">
        <v>141.57374213111765</v>
      </c>
      <c r="DL57" s="322">
        <v>111.52838113471556</v>
      </c>
      <c r="DM57" s="322">
        <v>109.64361166332901</v>
      </c>
      <c r="DN57" s="322">
        <v>103.73473535550093</v>
      </c>
      <c r="DO57" s="322">
        <v>104.626740075404</v>
      </c>
      <c r="DP57" s="322">
        <v>116.05048124747778</v>
      </c>
      <c r="DQ57" s="322">
        <v>109.05061061862821</v>
      </c>
      <c r="DR57" s="322">
        <v>104.10465449668743</v>
      </c>
      <c r="DS57" s="322">
        <v>102.48547619271739</v>
      </c>
      <c r="DT57" s="322">
        <v>108.11698851818745</v>
      </c>
      <c r="DU57" s="322">
        <v>90.51662208343194</v>
      </c>
      <c r="DV57" s="322">
        <v>102.06620975531652</v>
      </c>
      <c r="DW57" s="322">
        <v>104.24859238035846</v>
      </c>
      <c r="DX57" s="322">
        <v>94.609693135428842</v>
      </c>
      <c r="DY57" s="322">
        <v>100.4329512037809</v>
      </c>
      <c r="DZ57" s="322">
        <v>100.77488313016553</v>
      </c>
      <c r="EA57" s="322">
        <v>99.999999999999986</v>
      </c>
      <c r="EB57" s="322">
        <v>164.53405554733564</v>
      </c>
      <c r="EC57" s="322">
        <v>97.654860381515817</v>
      </c>
      <c r="ED57" s="322">
        <v>213.33333333333334</v>
      </c>
      <c r="EE57" s="322">
        <v>100</v>
      </c>
      <c r="EF57" s="322">
        <v>93.829514487108725</v>
      </c>
      <c r="EG57" s="322">
        <v>107.94949169996329</v>
      </c>
      <c r="EH57" s="322">
        <v>99.975398031817335</v>
      </c>
      <c r="EI57" s="322">
        <v>99.999999999999986</v>
      </c>
      <c r="EJ57" s="322">
        <v>109.51668415945954</v>
      </c>
      <c r="EK57" s="322">
        <v>88.191522465868943</v>
      </c>
      <c r="EL57" s="322">
        <v>106.18533412387829</v>
      </c>
      <c r="EM57" s="322">
        <v>108.1207390980001</v>
      </c>
      <c r="EN57" s="322">
        <v>103.89284864295217</v>
      </c>
      <c r="EO57" s="322">
        <v>100</v>
      </c>
      <c r="EP57" s="322">
        <v>103.09336475927597</v>
      </c>
      <c r="EQ57" s="322">
        <v>103.52576560245852</v>
      </c>
    </row>
    <row r="58" spans="1:147" ht="12.75" hidden="1" customHeight="1" outlineLevel="1" x14ac:dyDescent="0.2">
      <c r="A58" s="322" t="s">
        <v>280</v>
      </c>
      <c r="B58" s="322">
        <v>112.21971405200476</v>
      </c>
      <c r="C58" s="322">
        <v>125.39017727781446</v>
      </c>
      <c r="D58" s="322">
        <v>164.16783826630245</v>
      </c>
      <c r="E58" s="322">
        <v>105.71182615488107</v>
      </c>
      <c r="F58" s="322">
        <v>104.55375568874815</v>
      </c>
      <c r="G58" s="322">
        <v>97.795830782500218</v>
      </c>
      <c r="H58" s="322">
        <v>105.02781623624831</v>
      </c>
      <c r="I58" s="322">
        <v>104.96835144187469</v>
      </c>
      <c r="J58" s="322">
        <v>107.04695300986202</v>
      </c>
      <c r="K58" s="322">
        <v>101.76619979060018</v>
      </c>
      <c r="L58" s="322">
        <v>119.65758872039855</v>
      </c>
      <c r="M58" s="322">
        <v>101.88210411405174</v>
      </c>
      <c r="N58" s="322">
        <v>125.12932301962876</v>
      </c>
      <c r="O58" s="322">
        <v>107.27403113396447</v>
      </c>
      <c r="P58" s="322">
        <v>105.24351047809131</v>
      </c>
      <c r="Q58" s="322">
        <v>115.34257048830233</v>
      </c>
      <c r="R58" s="322">
        <v>106.71277300796126</v>
      </c>
      <c r="S58" s="322">
        <v>107.44627422150104</v>
      </c>
      <c r="T58" s="322">
        <v>100</v>
      </c>
      <c r="U58" s="322">
        <v>108.69130242406402</v>
      </c>
      <c r="V58" s="322">
        <v>89.216539984873378</v>
      </c>
      <c r="W58" s="322">
        <v>138.88888888888889</v>
      </c>
      <c r="X58" s="322">
        <v>0</v>
      </c>
      <c r="Y58" s="322">
        <v>87.510580128091576</v>
      </c>
      <c r="Z58" s="322">
        <v>98.678511713469447</v>
      </c>
      <c r="AA58" s="322">
        <v>101.69156416494728</v>
      </c>
      <c r="AB58" s="322">
        <v>100</v>
      </c>
      <c r="AC58" s="322">
        <v>102.06440882533312</v>
      </c>
      <c r="AD58" s="322">
        <v>83.868256914676707</v>
      </c>
      <c r="AE58" s="322">
        <v>100.8383751259158</v>
      </c>
      <c r="AF58" s="322">
        <v>100.89711913636118</v>
      </c>
      <c r="AG58" s="322">
        <v>99.552154930969763</v>
      </c>
      <c r="AH58" s="322">
        <v>102.51678875084228</v>
      </c>
      <c r="AI58" s="322">
        <v>103.74850404351618</v>
      </c>
      <c r="AJ58" s="322">
        <v>95.203585132196807</v>
      </c>
      <c r="AL58" s="322" t="s">
        <v>280</v>
      </c>
      <c r="AM58" s="322">
        <v>103.88921667685406</v>
      </c>
      <c r="AN58" s="322">
        <v>115.33947968503303</v>
      </c>
      <c r="AO58" s="322">
        <v>125.03484871704731</v>
      </c>
      <c r="AP58" s="322">
        <v>101.05924666142121</v>
      </c>
      <c r="AQ58" s="322">
        <v>125.07004713161128</v>
      </c>
      <c r="AR58" s="322">
        <v>94.677748055557203</v>
      </c>
      <c r="AS58" s="322">
        <v>114.34224357203917</v>
      </c>
      <c r="AT58" s="322">
        <v>121.49781110033616</v>
      </c>
      <c r="AU58" s="322">
        <v>119.68780915544619</v>
      </c>
      <c r="AV58" s="322">
        <v>97.661681061723172</v>
      </c>
      <c r="AW58" s="322">
        <v>100.84677998138437</v>
      </c>
      <c r="AX58" s="322">
        <v>100.05821331354416</v>
      </c>
      <c r="AY58" s="322">
        <v>101.05263157894737</v>
      </c>
      <c r="AZ58" s="322">
        <v>103.22197392307146</v>
      </c>
      <c r="BA58" s="322">
        <v>106.0587174254229</v>
      </c>
      <c r="BB58" s="322">
        <v>89.199317974750088</v>
      </c>
      <c r="BC58" s="322">
        <v>107.08092778923586</v>
      </c>
      <c r="BD58" s="322">
        <v>107.08092778923586</v>
      </c>
      <c r="BE58" s="322">
        <v>0</v>
      </c>
      <c r="BF58" s="322">
        <v>66.70836363186055</v>
      </c>
      <c r="BG58" s="322">
        <v>84.368565960603391</v>
      </c>
      <c r="BH58" s="322">
        <v>59.66796875</v>
      </c>
      <c r="BI58" s="322">
        <v>0</v>
      </c>
      <c r="BJ58" s="322">
        <v>96.583127619290096</v>
      </c>
      <c r="BK58" s="322">
        <v>106.6312068583422</v>
      </c>
      <c r="BL58" s="322">
        <v>92.072615230024283</v>
      </c>
      <c r="BM58" s="322">
        <v>118.72640333395701</v>
      </c>
      <c r="BN58" s="322">
        <v>101.64362820746469</v>
      </c>
      <c r="BO58" s="322">
        <v>93.243324393449328</v>
      </c>
      <c r="BP58" s="322">
        <v>103.54235692887154</v>
      </c>
      <c r="BQ58" s="322">
        <v>100.71698467551265</v>
      </c>
      <c r="BR58" s="322">
        <v>100.58948723011399</v>
      </c>
      <c r="BS58" s="322">
        <v>125.4515573786866</v>
      </c>
      <c r="BT58" s="322">
        <v>101.12384788876359</v>
      </c>
      <c r="BU58" s="322">
        <v>108.13404857492415</v>
      </c>
      <c r="BW58" s="322" t="s">
        <v>280</v>
      </c>
      <c r="BX58" s="322">
        <v>114.000706573606</v>
      </c>
      <c r="BY58" s="322">
        <v>125.84217652619098</v>
      </c>
      <c r="BZ58" s="322">
        <v>142.05276524937628</v>
      </c>
      <c r="CA58" s="322">
        <v>124.25790234146228</v>
      </c>
      <c r="CB58" s="322">
        <v>120.13492104066371</v>
      </c>
      <c r="CC58" s="322">
        <v>111.82011334099191</v>
      </c>
      <c r="CD58" s="322">
        <v>134.22983291460298</v>
      </c>
      <c r="CE58" s="322">
        <v>110.46736344838348</v>
      </c>
      <c r="CF58" s="322">
        <v>113.50831299777907</v>
      </c>
      <c r="CG58" s="322">
        <v>112.45918409473325</v>
      </c>
      <c r="CH58" s="322">
        <v>115.44933060314156</v>
      </c>
      <c r="CI58" s="322">
        <v>116.81564314094913</v>
      </c>
      <c r="CJ58" s="322">
        <v>111.14815561025318</v>
      </c>
      <c r="CK58" s="322">
        <v>116.98151630690151</v>
      </c>
      <c r="CL58" s="322">
        <v>120.7840807635644</v>
      </c>
      <c r="CM58" s="322">
        <v>105.8031637571312</v>
      </c>
      <c r="CN58" s="322">
        <v>107.95778028528966</v>
      </c>
      <c r="CO58" s="322">
        <v>103.632390307747</v>
      </c>
      <c r="CP58" s="322">
        <v>111.11111111111111</v>
      </c>
      <c r="CQ58" s="322">
        <v>88.36651803427381</v>
      </c>
      <c r="CR58" s="322">
        <v>115.56535592593031</v>
      </c>
      <c r="CS58" s="322">
        <v>77.27272727272728</v>
      </c>
      <c r="CT58" s="322">
        <v>100</v>
      </c>
      <c r="CU58" s="322">
        <v>100.81280386695039</v>
      </c>
      <c r="CV58" s="322">
        <v>105.54878673195797</v>
      </c>
      <c r="CW58" s="322">
        <v>109.81627730294279</v>
      </c>
      <c r="CX58" s="322">
        <v>100</v>
      </c>
      <c r="CY58" s="322">
        <v>98.866286966754032</v>
      </c>
      <c r="CZ58" s="322">
        <v>99.869972829585024</v>
      </c>
      <c r="DA58" s="322">
        <v>114.65554695340418</v>
      </c>
      <c r="DB58" s="322">
        <v>114.66435935827801</v>
      </c>
      <c r="DC58" s="322">
        <v>135.98139892308564</v>
      </c>
      <c r="DD58" s="322">
        <v>100.8616433150945</v>
      </c>
      <c r="DE58" s="322">
        <v>114.57283853849489</v>
      </c>
      <c r="DF58" s="322">
        <v>116.25491425667147</v>
      </c>
      <c r="DH58" s="322" t="s">
        <v>280</v>
      </c>
      <c r="DI58" s="322">
        <v>110.84077654241545</v>
      </c>
      <c r="DJ58" s="322">
        <v>118.29524672154297</v>
      </c>
      <c r="DK58" s="322">
        <v>140.12167286814386</v>
      </c>
      <c r="DL58" s="322">
        <v>112.01257504089706</v>
      </c>
      <c r="DM58" s="322">
        <v>113.41447809587655</v>
      </c>
      <c r="DN58" s="322">
        <v>104.83195299265499</v>
      </c>
      <c r="DO58" s="322">
        <v>104.98811419704711</v>
      </c>
      <c r="DP58" s="322">
        <v>117.58811455401687</v>
      </c>
      <c r="DQ58" s="322">
        <v>110.47131675281622</v>
      </c>
      <c r="DR58" s="322">
        <v>104.10465449668743</v>
      </c>
      <c r="DS58" s="322">
        <v>100.93086639698326</v>
      </c>
      <c r="DT58" s="322">
        <v>109.2585453205524</v>
      </c>
      <c r="DU58" s="322">
        <v>83.231753202402714</v>
      </c>
      <c r="DV58" s="322">
        <v>102.06620975531652</v>
      </c>
      <c r="DW58" s="322">
        <v>104.24859238035846</v>
      </c>
      <c r="DX58" s="322">
        <v>94.609693135428842</v>
      </c>
      <c r="DY58" s="322">
        <v>101.25759873279571</v>
      </c>
      <c r="DZ58" s="322">
        <v>102.25081264135731</v>
      </c>
      <c r="EA58" s="322">
        <v>99.999999999999986</v>
      </c>
      <c r="EB58" s="322">
        <v>164.76332832940579</v>
      </c>
      <c r="EC58" s="322">
        <v>98.311039435349215</v>
      </c>
      <c r="ED58" s="322">
        <v>213.33333333333334</v>
      </c>
      <c r="EE58" s="322">
        <v>100</v>
      </c>
      <c r="EF58" s="322">
        <v>95.653312674421016</v>
      </c>
      <c r="EG58" s="322">
        <v>107.99246825833346</v>
      </c>
      <c r="EH58" s="322">
        <v>99.975398031817335</v>
      </c>
      <c r="EI58" s="322">
        <v>99.999999999999986</v>
      </c>
      <c r="EJ58" s="322">
        <v>109.51668415945954</v>
      </c>
      <c r="EK58" s="322">
        <v>90.867605764475854</v>
      </c>
      <c r="EL58" s="322">
        <v>105.72470439928944</v>
      </c>
      <c r="EM58" s="322">
        <v>107.35441871448965</v>
      </c>
      <c r="EN58" s="322">
        <v>104.84683700794803</v>
      </c>
      <c r="EO58" s="322">
        <v>100</v>
      </c>
      <c r="EP58" s="322">
        <v>103.185945906919</v>
      </c>
      <c r="EQ58" s="322">
        <v>103.41872600112623</v>
      </c>
    </row>
    <row r="59" spans="1:147" ht="12.75" hidden="1" customHeight="1" outlineLevel="1" x14ac:dyDescent="0.2">
      <c r="A59" s="322" t="s">
        <v>281</v>
      </c>
      <c r="B59" s="322">
        <v>109.33927540373848</v>
      </c>
      <c r="C59" s="322">
        <v>119.1278580283029</v>
      </c>
      <c r="D59" s="322">
        <v>144.56124960949128</v>
      </c>
      <c r="E59" s="322">
        <v>104.70094617003062</v>
      </c>
      <c r="F59" s="322">
        <v>103.71629888543596</v>
      </c>
      <c r="G59" s="322">
        <v>104.13784043959022</v>
      </c>
      <c r="H59" s="322">
        <v>107.20851093430802</v>
      </c>
      <c r="I59" s="322">
        <v>105.83338659470827</v>
      </c>
      <c r="J59" s="322">
        <v>112.18294491490758</v>
      </c>
      <c r="K59" s="322">
        <v>101.76619979060018</v>
      </c>
      <c r="L59" s="322">
        <v>117.2961810895353</v>
      </c>
      <c r="M59" s="322">
        <v>103.15754701969108</v>
      </c>
      <c r="N59" s="322">
        <v>121.64840274185578</v>
      </c>
      <c r="O59" s="322">
        <v>107.89143876557843</v>
      </c>
      <c r="P59" s="322">
        <v>106.01629430532509</v>
      </c>
      <c r="Q59" s="322">
        <v>115.34257048830233</v>
      </c>
      <c r="R59" s="322">
        <v>106.71277300796126</v>
      </c>
      <c r="S59" s="322">
        <v>107.44627422150104</v>
      </c>
      <c r="T59" s="322">
        <v>100</v>
      </c>
      <c r="U59" s="322">
        <v>108.80791650370745</v>
      </c>
      <c r="V59" s="322">
        <v>89.408359793317899</v>
      </c>
      <c r="W59" s="322">
        <v>138.88888888888889</v>
      </c>
      <c r="X59" s="322">
        <v>0</v>
      </c>
      <c r="Y59" s="322">
        <v>87.404389759678423</v>
      </c>
      <c r="Z59" s="322">
        <v>98.678511713469447</v>
      </c>
      <c r="AA59" s="322">
        <v>101.69156416494728</v>
      </c>
      <c r="AB59" s="322">
        <v>100</v>
      </c>
      <c r="AC59" s="322">
        <v>102.06440882533312</v>
      </c>
      <c r="AD59" s="322">
        <v>83.734058720802352</v>
      </c>
      <c r="AE59" s="322">
        <v>101.15084299422531</v>
      </c>
      <c r="AF59" s="322">
        <v>101.08997044930419</v>
      </c>
      <c r="AG59" s="322">
        <v>99.552154930969763</v>
      </c>
      <c r="AH59" s="322">
        <v>102.51678875084228</v>
      </c>
      <c r="AI59" s="322">
        <v>104.47580368557821</v>
      </c>
      <c r="AJ59" s="322">
        <v>95.203585132196807</v>
      </c>
      <c r="AL59" s="322" t="s">
        <v>281</v>
      </c>
      <c r="AM59" s="322">
        <v>105.32768429292588</v>
      </c>
      <c r="AN59" s="322">
        <v>111.65038770783252</v>
      </c>
      <c r="AO59" s="322">
        <v>113.25662797252865</v>
      </c>
      <c r="AP59" s="322">
        <v>97.562135173286649</v>
      </c>
      <c r="AQ59" s="322">
        <v>122.32700987785921</v>
      </c>
      <c r="AR59" s="322">
        <v>97.41208435374206</v>
      </c>
      <c r="AS59" s="322">
        <v>107.21895384329288</v>
      </c>
      <c r="AT59" s="322">
        <v>128.09184840990036</v>
      </c>
      <c r="AU59" s="322">
        <v>123.64316694235528</v>
      </c>
      <c r="AV59" s="322">
        <v>97.661681061723172</v>
      </c>
      <c r="AW59" s="322">
        <v>100.84677998138437</v>
      </c>
      <c r="AX59" s="322">
        <v>100.05821331354416</v>
      </c>
      <c r="AY59" s="322">
        <v>101.05263157894737</v>
      </c>
      <c r="AZ59" s="322">
        <v>102.77109997322461</v>
      </c>
      <c r="BA59" s="322">
        <v>105.51663295509253</v>
      </c>
      <c r="BB59" s="322">
        <v>89.199317974750088</v>
      </c>
      <c r="BC59" s="322">
        <v>107.08092778923586</v>
      </c>
      <c r="BD59" s="322">
        <v>107.08092778923586</v>
      </c>
      <c r="BE59" s="322">
        <v>0</v>
      </c>
      <c r="BF59" s="322">
        <v>68.686589616575276</v>
      </c>
      <c r="BG59" s="322">
        <v>87.48758827728777</v>
      </c>
      <c r="BH59" s="322">
        <v>61.19140625</v>
      </c>
      <c r="BI59" s="322">
        <v>0</v>
      </c>
      <c r="BJ59" s="322">
        <v>96.388969098080167</v>
      </c>
      <c r="BK59" s="322">
        <v>106.6312068583422</v>
      </c>
      <c r="BL59" s="322">
        <v>92.072615230024283</v>
      </c>
      <c r="BM59" s="322">
        <v>129.96224533433119</v>
      </c>
      <c r="BN59" s="322">
        <v>101.64362820746469</v>
      </c>
      <c r="BO59" s="322">
        <v>92.398739942630485</v>
      </c>
      <c r="BP59" s="322">
        <v>121.5328325789189</v>
      </c>
      <c r="BQ59" s="322">
        <v>138.95486743093159</v>
      </c>
      <c r="BR59" s="322">
        <v>100.58948723011399</v>
      </c>
      <c r="BS59" s="322">
        <v>125.4515573786866</v>
      </c>
      <c r="BT59" s="322">
        <v>97.398068203663229</v>
      </c>
      <c r="BU59" s="322">
        <v>107.95725997244026</v>
      </c>
      <c r="BW59" s="322" t="s">
        <v>281</v>
      </c>
      <c r="BX59" s="322">
        <v>114.65339643100482</v>
      </c>
      <c r="BY59" s="322">
        <v>127.16065847054664</v>
      </c>
      <c r="BZ59" s="322">
        <v>143.3819887483385</v>
      </c>
      <c r="CA59" s="322">
        <v>126.06068759892766</v>
      </c>
      <c r="CB59" s="322">
        <v>121.92996026538964</v>
      </c>
      <c r="CC59" s="322">
        <v>111.83574797278435</v>
      </c>
      <c r="CD59" s="322">
        <v>134.74639728653341</v>
      </c>
      <c r="CE59" s="322">
        <v>110.46736344838348</v>
      </c>
      <c r="CF59" s="322">
        <v>114.22917786573193</v>
      </c>
      <c r="CG59" s="322">
        <v>116.1479602368331</v>
      </c>
      <c r="CH59" s="322">
        <v>115.6579663867002</v>
      </c>
      <c r="CI59" s="322">
        <v>116.95939399104476</v>
      </c>
      <c r="CJ59" s="322">
        <v>111.56105026248476</v>
      </c>
      <c r="CK59" s="322">
        <v>118.74915936692362</v>
      </c>
      <c r="CL59" s="322">
        <v>123.15302680112097</v>
      </c>
      <c r="CM59" s="322">
        <v>105.8031637571312</v>
      </c>
      <c r="CN59" s="322">
        <v>107.95778028528966</v>
      </c>
      <c r="CO59" s="322">
        <v>103.632390307747</v>
      </c>
      <c r="CP59" s="322">
        <v>111.11111111111111</v>
      </c>
      <c r="CQ59" s="322">
        <v>89.749363790206459</v>
      </c>
      <c r="CR59" s="322">
        <v>115.12147244790179</v>
      </c>
      <c r="CS59" s="322">
        <v>79.545454545454547</v>
      </c>
      <c r="CT59" s="322">
        <v>100</v>
      </c>
      <c r="CU59" s="322">
        <v>100.14861007861623</v>
      </c>
      <c r="CV59" s="322">
        <v>105.54878673195797</v>
      </c>
      <c r="CW59" s="322">
        <v>109.81627730294279</v>
      </c>
      <c r="CX59" s="322">
        <v>100</v>
      </c>
      <c r="CY59" s="322">
        <v>98.866286966754032</v>
      </c>
      <c r="CZ59" s="322">
        <v>98.860790685009221</v>
      </c>
      <c r="DA59" s="322">
        <v>114.76761769980746</v>
      </c>
      <c r="DB59" s="322">
        <v>114.66435935827801</v>
      </c>
      <c r="DC59" s="322">
        <v>151.87480409485468</v>
      </c>
      <c r="DD59" s="322">
        <v>100.99743349449724</v>
      </c>
      <c r="DE59" s="322">
        <v>114.54855432376667</v>
      </c>
      <c r="DF59" s="322">
        <v>116.26729928701799</v>
      </c>
      <c r="DH59" s="322" t="s">
        <v>281</v>
      </c>
      <c r="DI59" s="322">
        <v>112.75664480025709</v>
      </c>
      <c r="DJ59" s="322">
        <v>119.15499966520306</v>
      </c>
      <c r="DK59" s="322">
        <v>140.22014401990791</v>
      </c>
      <c r="DL59" s="322">
        <v>116.2713591933544</v>
      </c>
      <c r="DM59" s="322">
        <v>108.53083716000252</v>
      </c>
      <c r="DN59" s="322">
        <v>103.79972785537097</v>
      </c>
      <c r="DO59" s="322">
        <v>104.15863764714928</v>
      </c>
      <c r="DP59" s="322">
        <v>116.71682301106641</v>
      </c>
      <c r="DQ59" s="322">
        <v>116.00225311479036</v>
      </c>
      <c r="DR59" s="322">
        <v>103.15121637701787</v>
      </c>
      <c r="DS59" s="322">
        <v>104.79952347362776</v>
      </c>
      <c r="DT59" s="322">
        <v>112.68321572764722</v>
      </c>
      <c r="DU59" s="322">
        <v>88.044030991777134</v>
      </c>
      <c r="DV59" s="322">
        <v>102.37737131714063</v>
      </c>
      <c r="DW59" s="322">
        <v>104.47247655732247</v>
      </c>
      <c r="DX59" s="322">
        <v>95.219054134547918</v>
      </c>
      <c r="DY59" s="322">
        <v>102.99656850310497</v>
      </c>
      <c r="DZ59" s="322">
        <v>105.36316878475847</v>
      </c>
      <c r="EA59" s="322">
        <v>99.999999999999986</v>
      </c>
      <c r="EB59" s="322">
        <v>164.76332832940579</v>
      </c>
      <c r="EC59" s="322">
        <v>98.311039435349215</v>
      </c>
      <c r="ED59" s="322">
        <v>213.33333333333334</v>
      </c>
      <c r="EE59" s="322">
        <v>100</v>
      </c>
      <c r="EF59" s="322">
        <v>96.071506565649571</v>
      </c>
      <c r="EG59" s="322">
        <v>107.99246825833346</v>
      </c>
      <c r="EH59" s="322">
        <v>105.48139739367615</v>
      </c>
      <c r="EI59" s="322">
        <v>99.999999999999986</v>
      </c>
      <c r="EJ59" s="322">
        <v>109.51668415945954</v>
      </c>
      <c r="EK59" s="322">
        <v>90.733885676918717</v>
      </c>
      <c r="EL59" s="322">
        <v>110.18940050478332</v>
      </c>
      <c r="EM59" s="322">
        <v>115.31456909105255</v>
      </c>
      <c r="EN59" s="322">
        <v>104.84683700794803</v>
      </c>
      <c r="EO59" s="322">
        <v>107.52471415182251</v>
      </c>
      <c r="EP59" s="322">
        <v>100.3129250597098</v>
      </c>
      <c r="EQ59" s="322">
        <v>103.35678297433707</v>
      </c>
    </row>
    <row r="60" spans="1:147" ht="12.75" hidden="1" customHeight="1" outlineLevel="1" x14ac:dyDescent="0.2">
      <c r="A60" s="322" t="s">
        <v>282</v>
      </c>
      <c r="B60" s="322">
        <v>110.19236557246047</v>
      </c>
      <c r="C60" s="322">
        <v>118.8731159501899</v>
      </c>
      <c r="D60" s="322">
        <v>140.09843502837057</v>
      </c>
      <c r="E60" s="322">
        <v>103.04462151989726</v>
      </c>
      <c r="F60" s="322">
        <v>105.40744129665919</v>
      </c>
      <c r="G60" s="322">
        <v>104.13784043959022</v>
      </c>
      <c r="H60" s="322">
        <v>107.83487526861921</v>
      </c>
      <c r="I60" s="322">
        <v>105.83338659470827</v>
      </c>
      <c r="J60" s="322">
        <v>125.21848580094614</v>
      </c>
      <c r="K60" s="322">
        <v>101.76619979060018</v>
      </c>
      <c r="L60" s="322">
        <v>117.2961810895353</v>
      </c>
      <c r="M60" s="322">
        <v>103.15754701969108</v>
      </c>
      <c r="N60" s="322">
        <v>121.64840274185578</v>
      </c>
      <c r="O60" s="322">
        <v>107.90113619503168</v>
      </c>
      <c r="P60" s="322">
        <v>106.01629430532509</v>
      </c>
      <c r="Q60" s="322">
        <v>115.39080192180681</v>
      </c>
      <c r="R60" s="322">
        <v>106.71277300796126</v>
      </c>
      <c r="S60" s="322">
        <v>107.44627422150104</v>
      </c>
      <c r="T60" s="322">
        <v>100</v>
      </c>
      <c r="U60" s="322">
        <v>108.80791650370745</v>
      </c>
      <c r="V60" s="322">
        <v>89.408359793317899</v>
      </c>
      <c r="W60" s="322">
        <v>138.88888888888889</v>
      </c>
      <c r="X60" s="322">
        <v>0</v>
      </c>
      <c r="Y60" s="322">
        <v>93.422556131842455</v>
      </c>
      <c r="Z60" s="322">
        <v>98.678511713469447</v>
      </c>
      <c r="AA60" s="322">
        <v>101.69156416494728</v>
      </c>
      <c r="AB60" s="322">
        <v>100</v>
      </c>
      <c r="AC60" s="322">
        <v>102.06440882533312</v>
      </c>
      <c r="AD60" s="322">
        <v>91.339523035961193</v>
      </c>
      <c r="AE60" s="322">
        <v>101.15603308791253</v>
      </c>
      <c r="AF60" s="322">
        <v>101.08997044930419</v>
      </c>
      <c r="AG60" s="322">
        <v>99.552154930969763</v>
      </c>
      <c r="AH60" s="322">
        <v>102.51678875084228</v>
      </c>
      <c r="AI60" s="322">
        <v>104.49353539621018</v>
      </c>
      <c r="AJ60" s="322">
        <v>95.203585132196807</v>
      </c>
      <c r="AL60" s="322" t="s">
        <v>282</v>
      </c>
      <c r="AM60" s="322">
        <v>107.22230619756554</v>
      </c>
      <c r="AN60" s="322">
        <v>114.24604129054775</v>
      </c>
      <c r="AO60" s="322">
        <v>117.41179689040861</v>
      </c>
      <c r="AP60" s="322">
        <v>99.758499104730319</v>
      </c>
      <c r="AQ60" s="322">
        <v>124.15268233229416</v>
      </c>
      <c r="AR60" s="322">
        <v>101.92898546179472</v>
      </c>
      <c r="AS60" s="322">
        <v>106.75776142860498</v>
      </c>
      <c r="AT60" s="322">
        <v>121.63617717450266</v>
      </c>
      <c r="AU60" s="322">
        <v>130.52400248613631</v>
      </c>
      <c r="AV60" s="322">
        <v>97.661681061723172</v>
      </c>
      <c r="AW60" s="322">
        <v>103.07272508732315</v>
      </c>
      <c r="AX60" s="322">
        <v>100.05821331354416</v>
      </c>
      <c r="AY60" s="322">
        <v>103.85964912280703</v>
      </c>
      <c r="AZ60" s="322">
        <v>97.584881371196431</v>
      </c>
      <c r="BA60" s="322">
        <v>98.722475294536693</v>
      </c>
      <c r="BB60" s="322">
        <v>91.961500835494675</v>
      </c>
      <c r="BC60" s="322">
        <v>106.90936473256843</v>
      </c>
      <c r="BD60" s="322">
        <v>106.90936473256843</v>
      </c>
      <c r="BE60" s="322">
        <v>0</v>
      </c>
      <c r="BF60" s="322">
        <v>70.642002722168812</v>
      </c>
      <c r="BG60" s="322">
        <v>90.91851282564059</v>
      </c>
      <c r="BH60" s="322">
        <v>62.55859375</v>
      </c>
      <c r="BI60" s="322">
        <v>0</v>
      </c>
      <c r="BJ60" s="322">
        <v>99.140398703249858</v>
      </c>
      <c r="BK60" s="322">
        <v>106.6312068583422</v>
      </c>
      <c r="BL60" s="322">
        <v>92.072615230024283</v>
      </c>
      <c r="BM60" s="322">
        <v>118.72640333395701</v>
      </c>
      <c r="BN60" s="322">
        <v>101.64362820746469</v>
      </c>
      <c r="BO60" s="322">
        <v>96.961268171287259</v>
      </c>
      <c r="BP60" s="322">
        <v>122.44895000513412</v>
      </c>
      <c r="BQ60" s="322">
        <v>138.95486743093159</v>
      </c>
      <c r="BR60" s="322">
        <v>100.58948723011399</v>
      </c>
      <c r="BS60" s="322">
        <v>125.4515573786866</v>
      </c>
      <c r="BT60" s="322">
        <v>101.42894800208134</v>
      </c>
      <c r="BU60" s="322">
        <v>107.95725997244026</v>
      </c>
      <c r="BW60" s="322" t="s">
        <v>282</v>
      </c>
      <c r="BX60" s="322">
        <v>118.29620865066052</v>
      </c>
      <c r="BY60" s="322">
        <v>132.67202673824298</v>
      </c>
      <c r="BZ60" s="322">
        <v>145.09235582149955</v>
      </c>
      <c r="CA60" s="322">
        <v>130.21221150198093</v>
      </c>
      <c r="CB60" s="322">
        <v>125.77655135590641</v>
      </c>
      <c r="CC60" s="322">
        <v>128.34649766799589</v>
      </c>
      <c r="CD60" s="322">
        <v>144.73774281126296</v>
      </c>
      <c r="CE60" s="322">
        <v>112.8678685374139</v>
      </c>
      <c r="CF60" s="322">
        <v>128.985416852848</v>
      </c>
      <c r="CG60" s="322">
        <v>117.50051148893635</v>
      </c>
      <c r="CH60" s="322">
        <v>123.3196375439373</v>
      </c>
      <c r="CI60" s="322">
        <v>125.15305043938906</v>
      </c>
      <c r="CJ60" s="322">
        <v>117.54802271984295</v>
      </c>
      <c r="CK60" s="322">
        <v>118.82166134402038</v>
      </c>
      <c r="CL60" s="322">
        <v>123.15302680112097</v>
      </c>
      <c r="CM60" s="322">
        <v>106.08879891573733</v>
      </c>
      <c r="CN60" s="322">
        <v>108.00976035068733</v>
      </c>
      <c r="CO60" s="322">
        <v>103.75567086976938</v>
      </c>
      <c r="CP60" s="322">
        <v>111.11111111111111</v>
      </c>
      <c r="CQ60" s="322">
        <v>91.47153073900752</v>
      </c>
      <c r="CR60" s="322">
        <v>116.39763744723373</v>
      </c>
      <c r="CS60" s="322">
        <v>81.818181818181813</v>
      </c>
      <c r="CT60" s="322">
        <v>100</v>
      </c>
      <c r="CU60" s="322">
        <v>102.89831999846122</v>
      </c>
      <c r="CV60" s="322">
        <v>105.634771145177</v>
      </c>
      <c r="CW60" s="322">
        <v>111.13398334888578</v>
      </c>
      <c r="CX60" s="322">
        <v>100</v>
      </c>
      <c r="CY60" s="322">
        <v>98.866286966754032</v>
      </c>
      <c r="CZ60" s="322">
        <v>102.83688249367286</v>
      </c>
      <c r="DA60" s="322">
        <v>114.99696312458866</v>
      </c>
      <c r="DB60" s="322">
        <v>114.66435935827801</v>
      </c>
      <c r="DC60" s="322">
        <v>152.64490985412618</v>
      </c>
      <c r="DD60" s="322">
        <v>100.99743349449724</v>
      </c>
      <c r="DE60" s="322">
        <v>115.27984291903047</v>
      </c>
      <c r="DF60" s="322">
        <v>116.30800659001747</v>
      </c>
      <c r="DH60" s="322" t="s">
        <v>282</v>
      </c>
      <c r="DI60" s="322">
        <v>113.25105768198432</v>
      </c>
      <c r="DJ60" s="322">
        <v>119.51585084833518</v>
      </c>
      <c r="DK60" s="322">
        <v>137.82018701256726</v>
      </c>
      <c r="DL60" s="322">
        <v>117.73145428002675</v>
      </c>
      <c r="DM60" s="322">
        <v>106.59609331373768</v>
      </c>
      <c r="DN60" s="322">
        <v>105.8421955344803</v>
      </c>
      <c r="DO60" s="322">
        <v>109.07526173071633</v>
      </c>
      <c r="DP60" s="322">
        <v>116.84546801584797</v>
      </c>
      <c r="DQ60" s="322">
        <v>119.33033732725707</v>
      </c>
      <c r="DR60" s="322">
        <v>103.91396687275349</v>
      </c>
      <c r="DS60" s="322">
        <v>106.32083998594342</v>
      </c>
      <c r="DT60" s="322">
        <v>112.68321572764722</v>
      </c>
      <c r="DU60" s="322">
        <v>92.798655776828099</v>
      </c>
      <c r="DV60" s="322">
        <v>103.60748490445884</v>
      </c>
      <c r="DW60" s="322">
        <v>104.66591169269026</v>
      </c>
      <c r="DX60" s="322">
        <v>99.991172692831782</v>
      </c>
      <c r="DY60" s="322">
        <v>104.02345805096158</v>
      </c>
      <c r="DZ60" s="322">
        <v>107.20106501931906</v>
      </c>
      <c r="EA60" s="322">
        <v>99.999999999999986</v>
      </c>
      <c r="EB60" s="322">
        <v>165.41362039785548</v>
      </c>
      <c r="EC60" s="322">
        <v>100.17217633235798</v>
      </c>
      <c r="ED60" s="322">
        <v>213.33333333333334</v>
      </c>
      <c r="EE60" s="322">
        <v>100</v>
      </c>
      <c r="EF60" s="322">
        <v>97.896752863712535</v>
      </c>
      <c r="EG60" s="322">
        <v>107.99246825833346</v>
      </c>
      <c r="EH60" s="322">
        <v>104.86923480472137</v>
      </c>
      <c r="EI60" s="322">
        <v>95.905898406286184</v>
      </c>
      <c r="EJ60" s="322">
        <v>111.9166710940324</v>
      </c>
      <c r="EK60" s="322">
        <v>93.055913803050686</v>
      </c>
      <c r="EL60" s="322">
        <v>107.69913909685022</v>
      </c>
      <c r="EM60" s="322">
        <v>111.65897446368461</v>
      </c>
      <c r="EN60" s="322">
        <v>109.18285815529659</v>
      </c>
      <c r="EO60" s="322">
        <v>107.52471415182251</v>
      </c>
      <c r="EP60" s="322">
        <v>98.734685787346095</v>
      </c>
      <c r="EQ60" s="322">
        <v>106.23753183472084</v>
      </c>
    </row>
    <row r="61" spans="1:147" ht="12.75" hidden="1" customHeight="1" outlineLevel="1" x14ac:dyDescent="0.2">
      <c r="A61" s="322" t="s">
        <v>283</v>
      </c>
      <c r="B61" s="322">
        <v>114.84155132471483</v>
      </c>
      <c r="C61" s="322">
        <v>119.47096572946226</v>
      </c>
      <c r="D61" s="322">
        <v>138.19719249916668</v>
      </c>
      <c r="E61" s="322">
        <v>104.56782760479707</v>
      </c>
      <c r="F61" s="322">
        <v>108.18542135466809</v>
      </c>
      <c r="G61" s="322">
        <v>107.13092579215011</v>
      </c>
      <c r="H61" s="322">
        <v>111.48794461338062</v>
      </c>
      <c r="I61" s="322">
        <v>104.49375683873214</v>
      </c>
      <c r="J61" s="322">
        <v>124.14810706099219</v>
      </c>
      <c r="K61" s="322">
        <v>119.05011445541562</v>
      </c>
      <c r="L61" s="322">
        <v>166.80965324465635</v>
      </c>
      <c r="M61" s="322">
        <v>116.04722809682966</v>
      </c>
      <c r="N61" s="322">
        <v>182.43558462963225</v>
      </c>
      <c r="O61" s="322">
        <v>110.7250177392355</v>
      </c>
      <c r="P61" s="322">
        <v>109.41235522364103</v>
      </c>
      <c r="Q61" s="322">
        <v>115.94105389991356</v>
      </c>
      <c r="R61" s="322">
        <v>105.00992205750657</v>
      </c>
      <c r="S61" s="322">
        <v>105.55735363378102</v>
      </c>
      <c r="T61" s="322">
        <v>100</v>
      </c>
      <c r="U61" s="322">
        <v>114.71607293736047</v>
      </c>
      <c r="V61" s="322">
        <v>99.126752622286588</v>
      </c>
      <c r="W61" s="322">
        <v>138.88888888888889</v>
      </c>
      <c r="X61" s="322">
        <v>0</v>
      </c>
      <c r="Y61" s="322">
        <v>91.915298262238878</v>
      </c>
      <c r="Z61" s="322">
        <v>103.10781241870669</v>
      </c>
      <c r="AA61" s="322">
        <v>102.37995377771965</v>
      </c>
      <c r="AB61" s="322">
        <v>100</v>
      </c>
      <c r="AC61" s="322">
        <v>103.38220273147361</v>
      </c>
      <c r="AD61" s="322">
        <v>89.040196615099205</v>
      </c>
      <c r="AE61" s="322">
        <v>103.73743926570836</v>
      </c>
      <c r="AF61" s="322">
        <v>100.8743825293178</v>
      </c>
      <c r="AG61" s="322">
        <v>99.552154930969763</v>
      </c>
      <c r="AH61" s="322">
        <v>112.70176409394155</v>
      </c>
      <c r="AI61" s="322">
        <v>109.39157406906797</v>
      </c>
      <c r="AJ61" s="322">
        <v>101.56960006390371</v>
      </c>
      <c r="AL61" s="322" t="s">
        <v>283</v>
      </c>
      <c r="AM61" s="322">
        <v>106.97169229923844</v>
      </c>
      <c r="AN61" s="322">
        <v>112.87578870459026</v>
      </c>
      <c r="AO61" s="322">
        <v>117.41179689040861</v>
      </c>
      <c r="AP61" s="322">
        <v>98.11846081672897</v>
      </c>
      <c r="AQ61" s="322">
        <v>125.67521476151455</v>
      </c>
      <c r="AR61" s="322">
        <v>98.493549253398498</v>
      </c>
      <c r="AS61" s="322">
        <v>104.78421226093006</v>
      </c>
      <c r="AT61" s="322">
        <v>118.81016118468943</v>
      </c>
      <c r="AU61" s="322">
        <v>126.14848154741672</v>
      </c>
      <c r="AV61" s="322">
        <v>97.661681061723172</v>
      </c>
      <c r="AW61" s="322">
        <v>101.95975253435377</v>
      </c>
      <c r="AX61" s="322">
        <v>100.05821331354416</v>
      </c>
      <c r="AY61" s="322">
        <v>102.45614035087721</v>
      </c>
      <c r="AZ61" s="322">
        <v>97.802738449568608</v>
      </c>
      <c r="BA61" s="322">
        <v>98.722475294536693</v>
      </c>
      <c r="BB61" s="322">
        <v>93.256274051468708</v>
      </c>
      <c r="BC61" s="322">
        <v>108.7033922634198</v>
      </c>
      <c r="BD61" s="322">
        <v>108.7033922634198</v>
      </c>
      <c r="BE61" s="322">
        <v>0</v>
      </c>
      <c r="BF61" s="322">
        <v>73.085750100568561</v>
      </c>
      <c r="BG61" s="322">
        <v>90.91851282564059</v>
      </c>
      <c r="BH61" s="322">
        <v>65.9765625</v>
      </c>
      <c r="BI61" s="322">
        <v>0</v>
      </c>
      <c r="BJ61" s="322">
        <v>99.140398703249858</v>
      </c>
      <c r="BK61" s="322">
        <v>106.6312068583422</v>
      </c>
      <c r="BL61" s="322">
        <v>92.072615230024283</v>
      </c>
      <c r="BM61" s="322">
        <v>118.72640333395701</v>
      </c>
      <c r="BN61" s="322">
        <v>101.64362820746469</v>
      </c>
      <c r="BO61" s="322">
        <v>96.961268171287259</v>
      </c>
      <c r="BP61" s="322">
        <v>123.14852921239248</v>
      </c>
      <c r="BQ61" s="322">
        <v>140.37220876899838</v>
      </c>
      <c r="BR61" s="322">
        <v>100.58948723011399</v>
      </c>
      <c r="BS61" s="322">
        <v>125.4515573786866</v>
      </c>
      <c r="BT61" s="322">
        <v>101.42894800208134</v>
      </c>
      <c r="BU61" s="322">
        <v>107.95725997244026</v>
      </c>
      <c r="BW61" s="322" t="s">
        <v>283</v>
      </c>
      <c r="BX61" s="322">
        <v>118.36744691676917</v>
      </c>
      <c r="BY61" s="322">
        <v>132.28280856358691</v>
      </c>
      <c r="BZ61" s="322">
        <v>142.14991378659869</v>
      </c>
      <c r="CA61" s="322">
        <v>130.81843143918539</v>
      </c>
      <c r="CB61" s="322">
        <v>125.91830121035166</v>
      </c>
      <c r="CC61" s="322">
        <v>128.50208123164757</v>
      </c>
      <c r="CD61" s="322">
        <v>143.39094263965447</v>
      </c>
      <c r="CE61" s="322">
        <v>112.86012766641008</v>
      </c>
      <c r="CF61" s="322">
        <v>131.75165693592967</v>
      </c>
      <c r="CG61" s="322">
        <v>117.50051148893635</v>
      </c>
      <c r="CH61" s="322">
        <v>124.11595956434901</v>
      </c>
      <c r="CI61" s="322">
        <v>125.15305043938906</v>
      </c>
      <c r="CJ61" s="322">
        <v>120.85117993769578</v>
      </c>
      <c r="CK61" s="322">
        <v>119.21309432293442</v>
      </c>
      <c r="CL61" s="322">
        <v>123.67761438632937</v>
      </c>
      <c r="CM61" s="322">
        <v>106.08879891573733</v>
      </c>
      <c r="CN61" s="322">
        <v>108.23600415760646</v>
      </c>
      <c r="CO61" s="322">
        <v>104.29225087323212</v>
      </c>
      <c r="CP61" s="322">
        <v>111.11111111111111</v>
      </c>
      <c r="CQ61" s="322">
        <v>91.47153073900752</v>
      </c>
      <c r="CR61" s="322">
        <v>116.39763744723373</v>
      </c>
      <c r="CS61" s="322">
        <v>81.818181818181813</v>
      </c>
      <c r="CT61" s="322">
        <v>100</v>
      </c>
      <c r="CU61" s="322">
        <v>102.97768229472756</v>
      </c>
      <c r="CV61" s="322">
        <v>105.85272686576174</v>
      </c>
      <c r="CW61" s="322">
        <v>111.13398334888578</v>
      </c>
      <c r="CX61" s="322">
        <v>100</v>
      </c>
      <c r="CY61" s="322">
        <v>98.866286966754032</v>
      </c>
      <c r="CZ61" s="322">
        <v>102.94988458243554</v>
      </c>
      <c r="DA61" s="322">
        <v>115.30366617182318</v>
      </c>
      <c r="DB61" s="322">
        <v>114.66435935827801</v>
      </c>
      <c r="DC61" s="322">
        <v>152.64490985412618</v>
      </c>
      <c r="DD61" s="322">
        <v>101.21858781283059</v>
      </c>
      <c r="DE61" s="322">
        <v>116.28905580339571</v>
      </c>
      <c r="DF61" s="322">
        <v>116.30800659001747</v>
      </c>
      <c r="DH61" s="322" t="s">
        <v>283</v>
      </c>
      <c r="DI61" s="322">
        <v>113.03860334850947</v>
      </c>
      <c r="DJ61" s="322">
        <v>119.34203120370546</v>
      </c>
      <c r="DK61" s="322">
        <v>142.28547771167996</v>
      </c>
      <c r="DL61" s="322">
        <v>111.98526226231725</v>
      </c>
      <c r="DM61" s="322">
        <v>106.44087222327565</v>
      </c>
      <c r="DN61" s="322">
        <v>106.84329165533237</v>
      </c>
      <c r="DO61" s="322">
        <v>109.90335176856266</v>
      </c>
      <c r="DP61" s="322">
        <v>116.56332262771954</v>
      </c>
      <c r="DQ61" s="322">
        <v>120.35870000446151</v>
      </c>
      <c r="DR61" s="322">
        <v>103.91396687275349</v>
      </c>
      <c r="DS61" s="322">
        <v>104.70690809803126</v>
      </c>
      <c r="DT61" s="322">
        <v>112.68321572764722</v>
      </c>
      <c r="DU61" s="322">
        <v>87.754576853389068</v>
      </c>
      <c r="DV61" s="322">
        <v>103.60748490445884</v>
      </c>
      <c r="DW61" s="322">
        <v>104.66591169269026</v>
      </c>
      <c r="DX61" s="322">
        <v>99.991172692831782</v>
      </c>
      <c r="DY61" s="322">
        <v>104.17351221246409</v>
      </c>
      <c r="DZ61" s="322">
        <v>107.46962747472746</v>
      </c>
      <c r="EA61" s="322">
        <v>99.999999999999986</v>
      </c>
      <c r="EB61" s="322">
        <v>165.43654767606253</v>
      </c>
      <c r="EC61" s="322">
        <v>100.23779423774133</v>
      </c>
      <c r="ED61" s="322">
        <v>213.33333333333334</v>
      </c>
      <c r="EE61" s="322">
        <v>100</v>
      </c>
      <c r="EF61" s="322">
        <v>97.644662989772186</v>
      </c>
      <c r="EG61" s="322">
        <v>108.02382923346481</v>
      </c>
      <c r="EH61" s="322">
        <v>104.86923480472137</v>
      </c>
      <c r="EI61" s="322">
        <v>95.905898406286184</v>
      </c>
      <c r="EJ61" s="322">
        <v>111.9166710940324</v>
      </c>
      <c r="EK61" s="322">
        <v>92.683988400208364</v>
      </c>
      <c r="EL61" s="322">
        <v>108.84663935704312</v>
      </c>
      <c r="EM61" s="322">
        <v>112.10451938108761</v>
      </c>
      <c r="EN61" s="322">
        <v>109.18285815529659</v>
      </c>
      <c r="EO61" s="322">
        <v>107.52471415182251</v>
      </c>
      <c r="EP61" s="322">
        <v>101.71190974875665</v>
      </c>
      <c r="EQ61" s="322">
        <v>107.31474373605305</v>
      </c>
    </row>
    <row r="62" spans="1:147" ht="12.75" hidden="1" customHeight="1" outlineLevel="1" x14ac:dyDescent="0.2">
      <c r="A62" s="322" t="s">
        <v>284</v>
      </c>
      <c r="B62" s="322">
        <v>112.48476162819942</v>
      </c>
      <c r="C62" s="322">
        <v>121.07498915906852</v>
      </c>
      <c r="D62" s="322">
        <v>138.10958188679683</v>
      </c>
      <c r="E62" s="322">
        <v>106.80264424791436</v>
      </c>
      <c r="F62" s="322">
        <v>119.78367441019205</v>
      </c>
      <c r="G62" s="322">
        <v>107.77223911937917</v>
      </c>
      <c r="H62" s="322">
        <v>111.6260084352329</v>
      </c>
      <c r="I62" s="322">
        <v>92.383264699061868</v>
      </c>
      <c r="J62" s="322">
        <v>124.16504429587027</v>
      </c>
      <c r="K62" s="322">
        <v>119.05011445541562</v>
      </c>
      <c r="L62" s="322">
        <v>125.25895406160717</v>
      </c>
      <c r="M62" s="322">
        <v>116.04722809682966</v>
      </c>
      <c r="N62" s="322">
        <v>128.09455140439835</v>
      </c>
      <c r="O62" s="322">
        <v>108.19224176923284</v>
      </c>
      <c r="P62" s="322">
        <v>108.76410557512457</v>
      </c>
      <c r="Q62" s="322">
        <v>105.91986615472581</v>
      </c>
      <c r="R62" s="322">
        <v>106.6297437348086</v>
      </c>
      <c r="S62" s="322">
        <v>107.35417238287587</v>
      </c>
      <c r="T62" s="322">
        <v>100</v>
      </c>
      <c r="U62" s="322">
        <v>114.71607293736047</v>
      </c>
      <c r="V62" s="322">
        <v>99.126752622286588</v>
      </c>
      <c r="W62" s="322">
        <v>138.88888888888889</v>
      </c>
      <c r="X62" s="322">
        <v>0</v>
      </c>
      <c r="Y62" s="322">
        <v>91.883922920138048</v>
      </c>
      <c r="Z62" s="322">
        <v>101.50319123898073</v>
      </c>
      <c r="AA62" s="322">
        <v>102.37995377771965</v>
      </c>
      <c r="AB62" s="322">
        <v>100</v>
      </c>
      <c r="AC62" s="322">
        <v>103.38220273147361</v>
      </c>
      <c r="AD62" s="322">
        <v>89.058507326458439</v>
      </c>
      <c r="AE62" s="322">
        <v>103.91914909109711</v>
      </c>
      <c r="AF62" s="322">
        <v>100.8743825293178</v>
      </c>
      <c r="AG62" s="322">
        <v>99.552154930969763</v>
      </c>
      <c r="AH62" s="322">
        <v>112.70176409394155</v>
      </c>
      <c r="AI62" s="322">
        <v>110.06698114638951</v>
      </c>
      <c r="AJ62" s="322">
        <v>101.47078569397588</v>
      </c>
      <c r="AL62" s="322" t="s">
        <v>284</v>
      </c>
      <c r="AM62" s="322">
        <v>107.04200435827747</v>
      </c>
      <c r="AN62" s="322">
        <v>113.12463633729062</v>
      </c>
      <c r="AO62" s="322">
        <v>117.41179689040861</v>
      </c>
      <c r="AP62" s="322">
        <v>98.333615925939796</v>
      </c>
      <c r="AQ62" s="322">
        <v>126.48036115339866</v>
      </c>
      <c r="AR62" s="322">
        <v>98.750235756180572</v>
      </c>
      <c r="AS62" s="322">
        <v>104.67388399033683</v>
      </c>
      <c r="AT62" s="322">
        <v>119.75216651462718</v>
      </c>
      <c r="AU62" s="322">
        <v>126.25112204710869</v>
      </c>
      <c r="AV62" s="322">
        <v>97.661681061723172</v>
      </c>
      <c r="AW62" s="322">
        <v>101.95975253435377</v>
      </c>
      <c r="AX62" s="322">
        <v>100.05821331354416</v>
      </c>
      <c r="AY62" s="322">
        <v>102.45614035087721</v>
      </c>
      <c r="AZ62" s="322">
        <v>97.802738449568608</v>
      </c>
      <c r="BA62" s="322">
        <v>98.722475294536693</v>
      </c>
      <c r="BB62" s="322">
        <v>93.256274051468708</v>
      </c>
      <c r="BC62" s="322">
        <v>108.7033922634198</v>
      </c>
      <c r="BD62" s="322">
        <v>108.7033922634198</v>
      </c>
      <c r="BE62" s="322">
        <v>0</v>
      </c>
      <c r="BF62" s="322">
        <v>72.666821978557181</v>
      </c>
      <c r="BG62" s="322">
        <v>90.91851282564059</v>
      </c>
      <c r="BH62" s="322">
        <v>65.390625</v>
      </c>
      <c r="BI62" s="322">
        <v>0</v>
      </c>
      <c r="BJ62" s="322">
        <v>99.140398703249872</v>
      </c>
      <c r="BK62" s="322">
        <v>106.6312068583422</v>
      </c>
      <c r="BL62" s="322">
        <v>92.072615230024283</v>
      </c>
      <c r="BM62" s="322">
        <v>118.72640333395701</v>
      </c>
      <c r="BN62" s="322">
        <v>101.64362820746473</v>
      </c>
      <c r="BO62" s="322">
        <v>96.961268171287259</v>
      </c>
      <c r="BP62" s="322">
        <v>123.14852921239248</v>
      </c>
      <c r="BQ62" s="322">
        <v>140.37220876899838</v>
      </c>
      <c r="BR62" s="322">
        <v>100.58948723011399</v>
      </c>
      <c r="BS62" s="322">
        <v>125.45155737868659</v>
      </c>
      <c r="BT62" s="322">
        <v>101.42894800208134</v>
      </c>
      <c r="BU62" s="322">
        <v>107.95725997244026</v>
      </c>
      <c r="BW62" s="322" t="s">
        <v>284</v>
      </c>
      <c r="BX62" s="322">
        <v>119.30993687301344</v>
      </c>
      <c r="BY62" s="322">
        <v>132.6545531936045</v>
      </c>
      <c r="BZ62" s="322">
        <v>142.14991378659869</v>
      </c>
      <c r="CA62" s="322">
        <v>132.88334281302906</v>
      </c>
      <c r="CB62" s="322">
        <v>126.03610914456871</v>
      </c>
      <c r="CC62" s="322">
        <v>122.40686015810545</v>
      </c>
      <c r="CD62" s="322">
        <v>143.6264897036703</v>
      </c>
      <c r="CE62" s="322">
        <v>112.86012766641008</v>
      </c>
      <c r="CF62" s="322">
        <v>132.972153052642</v>
      </c>
      <c r="CG62" s="322">
        <v>117.50051148893635</v>
      </c>
      <c r="CH62" s="322">
        <v>124.76449197983217</v>
      </c>
      <c r="CI62" s="322">
        <v>125.67969525886375</v>
      </c>
      <c r="CJ62" s="322">
        <v>121.88341656827475</v>
      </c>
      <c r="CK62" s="322">
        <v>119.22554868954468</v>
      </c>
      <c r="CL62" s="322">
        <v>123.67761438632937</v>
      </c>
      <c r="CM62" s="322">
        <v>106.13786523260917</v>
      </c>
      <c r="CN62" s="322">
        <v>108.23600415760646</v>
      </c>
      <c r="CO62" s="322">
        <v>104.29225087323212</v>
      </c>
      <c r="CP62" s="322">
        <v>111.11111111111111</v>
      </c>
      <c r="CQ62" s="322">
        <v>98.672478617010597</v>
      </c>
      <c r="CR62" s="322">
        <v>137.99256865332012</v>
      </c>
      <c r="CS62" s="322">
        <v>86.36363636363636</v>
      </c>
      <c r="CT62" s="322">
        <v>100</v>
      </c>
      <c r="CU62" s="322">
        <v>103.17748812272077</v>
      </c>
      <c r="CV62" s="322">
        <v>105.8580886127918</v>
      </c>
      <c r="CW62" s="322">
        <v>113.144488799312</v>
      </c>
      <c r="CX62" s="322">
        <v>100</v>
      </c>
      <c r="CY62" s="322">
        <v>98.866286966754032</v>
      </c>
      <c r="CZ62" s="322">
        <v>102.94988458243554</v>
      </c>
      <c r="DA62" s="322">
        <v>115.36086834104644</v>
      </c>
      <c r="DB62" s="322">
        <v>114.66435935827801</v>
      </c>
      <c r="DC62" s="322">
        <v>152.64490985412618</v>
      </c>
      <c r="DD62" s="322">
        <v>101.21858781283059</v>
      </c>
      <c r="DE62" s="322">
        <v>116.4226738625123</v>
      </c>
      <c r="DF62" s="322">
        <v>116.4309344346149</v>
      </c>
      <c r="DH62" s="322" t="s">
        <v>284</v>
      </c>
      <c r="DI62" s="322">
        <v>113.21108451685267</v>
      </c>
      <c r="DJ62" s="322">
        <v>120.75239514872868</v>
      </c>
      <c r="DK62" s="322">
        <v>136.49891632562574</v>
      </c>
      <c r="DL62" s="322">
        <v>122.60531509263627</v>
      </c>
      <c r="DM62" s="322">
        <v>106.44087222327565</v>
      </c>
      <c r="DN62" s="322">
        <v>108.88403452879597</v>
      </c>
      <c r="DO62" s="322">
        <v>110.54051975569109</v>
      </c>
      <c r="DP62" s="322">
        <v>117.57112942274118</v>
      </c>
      <c r="DQ62" s="322">
        <v>119.79825492410554</v>
      </c>
      <c r="DR62" s="322">
        <v>103.91396687275349</v>
      </c>
      <c r="DS62" s="322">
        <v>100.24610200648395</v>
      </c>
      <c r="DT62" s="322">
        <v>111.86362486703395</v>
      </c>
      <c r="DU62" s="322">
        <v>75.554966092543694</v>
      </c>
      <c r="DV62" s="322">
        <v>103.69408172656694</v>
      </c>
      <c r="DW62" s="322">
        <v>104.77785378117225</v>
      </c>
      <c r="DX62" s="322">
        <v>99.991172692831782</v>
      </c>
      <c r="DY62" s="322">
        <v>104.92290287642049</v>
      </c>
      <c r="DZ62" s="322">
        <v>108.81086449712686</v>
      </c>
      <c r="EA62" s="322">
        <v>99.999999999999986</v>
      </c>
      <c r="EB62" s="322">
        <v>165.25178078698241</v>
      </c>
      <c r="EC62" s="322">
        <v>99.708991117887351</v>
      </c>
      <c r="ED62" s="322">
        <v>213.33333333333334</v>
      </c>
      <c r="EE62" s="322">
        <v>100</v>
      </c>
      <c r="EF62" s="322">
        <v>98.138712438722948</v>
      </c>
      <c r="EG62" s="322">
        <v>107.90090222591003</v>
      </c>
      <c r="EH62" s="322">
        <v>104.86923480472137</v>
      </c>
      <c r="EI62" s="322">
        <v>100.05533334680752</v>
      </c>
      <c r="EJ62" s="322">
        <v>114.33020161898199</v>
      </c>
      <c r="EK62" s="322">
        <v>92.683988400208364</v>
      </c>
      <c r="EL62" s="322">
        <v>112.16841286644332</v>
      </c>
      <c r="EM62" s="322">
        <v>117.85307264534548</v>
      </c>
      <c r="EN62" s="322">
        <v>109.18285815529659</v>
      </c>
      <c r="EO62" s="322">
        <v>107.52471415182251</v>
      </c>
      <c r="EP62" s="322">
        <v>101.00028287933706</v>
      </c>
      <c r="EQ62" s="322">
        <v>105.96702826292315</v>
      </c>
    </row>
    <row r="63" spans="1:147" ht="12.75" hidden="1" customHeight="1" outlineLevel="1" x14ac:dyDescent="0.2">
      <c r="A63" s="322" t="s">
        <v>285</v>
      </c>
      <c r="B63" s="322">
        <v>113.82788014540468</v>
      </c>
      <c r="C63" s="322">
        <v>122.4574746997768</v>
      </c>
      <c r="D63" s="322">
        <v>138.48018518385001</v>
      </c>
      <c r="E63" s="322">
        <v>114.07723226235798</v>
      </c>
      <c r="F63" s="322">
        <v>120.07016040127586</v>
      </c>
      <c r="G63" s="322">
        <v>104.29333318142517</v>
      </c>
      <c r="H63" s="322">
        <v>113.18749119862818</v>
      </c>
      <c r="I63" s="322">
        <v>92.383264699061868</v>
      </c>
      <c r="J63" s="322">
        <v>123.71285179319575</v>
      </c>
      <c r="K63" s="322">
        <v>119.53581939783066</v>
      </c>
      <c r="L63" s="322">
        <v>125.25895406160717</v>
      </c>
      <c r="M63" s="322">
        <v>116.04722809682966</v>
      </c>
      <c r="N63" s="322">
        <v>128.09455140439835</v>
      </c>
      <c r="O63" s="322">
        <v>108.19224176923284</v>
      </c>
      <c r="P63" s="322">
        <v>108.76410557512457</v>
      </c>
      <c r="Q63" s="322">
        <v>105.91986615472581</v>
      </c>
      <c r="R63" s="322">
        <v>106.6297437348086</v>
      </c>
      <c r="S63" s="322">
        <v>107.35417238287587</v>
      </c>
      <c r="T63" s="322">
        <v>100</v>
      </c>
      <c r="U63" s="322">
        <v>115.68447968549974</v>
      </c>
      <c r="V63" s="322">
        <v>100.71969575138763</v>
      </c>
      <c r="W63" s="322">
        <v>138.88888888888889</v>
      </c>
      <c r="X63" s="322">
        <v>0</v>
      </c>
      <c r="Y63" s="322">
        <v>95.847148344652055</v>
      </c>
      <c r="Z63" s="322">
        <v>101.77912087365848</v>
      </c>
      <c r="AA63" s="322">
        <v>102.37995377771965</v>
      </c>
      <c r="AB63" s="322">
        <v>100</v>
      </c>
      <c r="AC63" s="322">
        <v>103.38220273147361</v>
      </c>
      <c r="AD63" s="322">
        <v>94.057070784218908</v>
      </c>
      <c r="AE63" s="322">
        <v>103.91914909109711</v>
      </c>
      <c r="AF63" s="322">
        <v>100.8743825293178</v>
      </c>
      <c r="AG63" s="322">
        <v>99.552154930969763</v>
      </c>
      <c r="AH63" s="322">
        <v>112.70176409394155</v>
      </c>
      <c r="AI63" s="322">
        <v>110.06698114638951</v>
      </c>
      <c r="AJ63" s="322">
        <v>101.47078569397588</v>
      </c>
      <c r="AL63" s="322" t="s">
        <v>285</v>
      </c>
      <c r="AM63" s="322">
        <v>107.31781188504441</v>
      </c>
      <c r="AN63" s="322">
        <v>113.46304202091885</v>
      </c>
      <c r="AO63" s="322">
        <v>118.67276017484022</v>
      </c>
      <c r="AP63" s="322">
        <v>98.701778390394679</v>
      </c>
      <c r="AQ63" s="322">
        <v>126.71002931222549</v>
      </c>
      <c r="AR63" s="322">
        <v>96.215098034936759</v>
      </c>
      <c r="AS63" s="322">
        <v>104.67388399033683</v>
      </c>
      <c r="AT63" s="322">
        <v>119.75216651462718</v>
      </c>
      <c r="AU63" s="322">
        <v>126.25112204710869</v>
      </c>
      <c r="AV63" s="322">
        <v>97.661681061723172</v>
      </c>
      <c r="AW63" s="322">
        <v>101.95975253435377</v>
      </c>
      <c r="AX63" s="322">
        <v>100.05821331354416</v>
      </c>
      <c r="AY63" s="322">
        <v>102.45614035087721</v>
      </c>
      <c r="AZ63" s="322">
        <v>97.802738449568608</v>
      </c>
      <c r="BA63" s="322">
        <v>98.722475294536693</v>
      </c>
      <c r="BB63" s="322">
        <v>93.256274051468708</v>
      </c>
      <c r="BC63" s="322">
        <v>108.7033922634198</v>
      </c>
      <c r="BD63" s="322">
        <v>108.7033922634198</v>
      </c>
      <c r="BE63" s="322">
        <v>0</v>
      </c>
      <c r="BF63" s="322">
        <v>73.811892178721621</v>
      </c>
      <c r="BG63" s="322">
        <v>90.91851282564059</v>
      </c>
      <c r="BH63" s="322">
        <v>66.992187499999986</v>
      </c>
      <c r="BI63" s="322">
        <v>0</v>
      </c>
      <c r="BJ63" s="322">
        <v>99.140398703249872</v>
      </c>
      <c r="BK63" s="322">
        <v>106.6312068583422</v>
      </c>
      <c r="BL63" s="322">
        <v>92.072615230024283</v>
      </c>
      <c r="BM63" s="322">
        <v>118.72640333395701</v>
      </c>
      <c r="BN63" s="322">
        <v>101.64362820746473</v>
      </c>
      <c r="BO63" s="322">
        <v>96.961268171287259</v>
      </c>
      <c r="BP63" s="322">
        <v>123.27948628481597</v>
      </c>
      <c r="BQ63" s="322">
        <v>140.37220876899838</v>
      </c>
      <c r="BR63" s="322">
        <v>100.58948723011399</v>
      </c>
      <c r="BS63" s="322">
        <v>125.45155737868659</v>
      </c>
      <c r="BT63" s="322">
        <v>102.0051538492648</v>
      </c>
      <c r="BU63" s="322">
        <v>107.95725997244026</v>
      </c>
      <c r="BW63" s="322" t="s">
        <v>285</v>
      </c>
      <c r="BX63" s="322">
        <v>120.99171373231653</v>
      </c>
      <c r="BY63" s="322">
        <v>133.31178328753589</v>
      </c>
      <c r="BZ63" s="322">
        <v>142.38093363640337</v>
      </c>
      <c r="CA63" s="322">
        <v>134.32799253608528</v>
      </c>
      <c r="CB63" s="322">
        <v>126.0753784559744</v>
      </c>
      <c r="CC63" s="322">
        <v>121.97265480801656</v>
      </c>
      <c r="CD63" s="322">
        <v>144.26839613163779</v>
      </c>
      <c r="CE63" s="322">
        <v>116.46088529995572</v>
      </c>
      <c r="CF63" s="322">
        <v>133.14878674986261</v>
      </c>
      <c r="CG63" s="322">
        <v>117.50051148893635</v>
      </c>
      <c r="CH63" s="322">
        <v>125.48251150694928</v>
      </c>
      <c r="CI63" s="322">
        <v>126.62580108423954</v>
      </c>
      <c r="CJ63" s="322">
        <v>121.88341656827475</v>
      </c>
      <c r="CK63" s="322">
        <v>119.81486462215685</v>
      </c>
      <c r="CL63" s="322">
        <v>123.73420481565923</v>
      </c>
      <c r="CM63" s="322">
        <v>108.29322785708182</v>
      </c>
      <c r="CN63" s="322">
        <v>108.20023817473958</v>
      </c>
      <c r="CO63" s="322">
        <v>104.20742507635444</v>
      </c>
      <c r="CP63" s="322">
        <v>111.11111111111111</v>
      </c>
      <c r="CQ63" s="322">
        <v>103.85448829866067</v>
      </c>
      <c r="CR63" s="322">
        <v>141.89967927867048</v>
      </c>
      <c r="CS63" s="322">
        <v>93.181818181818173</v>
      </c>
      <c r="CT63" s="322">
        <v>100</v>
      </c>
      <c r="CU63" s="322">
        <v>104.55022512804027</v>
      </c>
      <c r="CV63" s="322">
        <v>105.94741559983773</v>
      </c>
      <c r="CW63" s="322">
        <v>113.144488799312</v>
      </c>
      <c r="CX63" s="322">
        <v>100</v>
      </c>
      <c r="CY63" s="322">
        <v>98.866286966754032</v>
      </c>
      <c r="CZ63" s="322">
        <v>105.032526511051</v>
      </c>
      <c r="DA63" s="322">
        <v>119.24863383770125</v>
      </c>
      <c r="DB63" s="322">
        <v>115.40403353877531</v>
      </c>
      <c r="DC63" s="322">
        <v>156.80688502391706</v>
      </c>
      <c r="DD63" s="322">
        <v>101.50704996717843</v>
      </c>
      <c r="DE63" s="322">
        <v>118.52047192150319</v>
      </c>
      <c r="DF63" s="322">
        <v>136.50745528793726</v>
      </c>
      <c r="DH63" s="322" t="s">
        <v>285</v>
      </c>
      <c r="DI63" s="322">
        <v>113.59469354291234</v>
      </c>
      <c r="DJ63" s="322">
        <v>121.1039005704684</v>
      </c>
      <c r="DK63" s="322">
        <v>136.58727388646039</v>
      </c>
      <c r="DL63" s="322">
        <v>122.25562996582512</v>
      </c>
      <c r="DM63" s="322">
        <v>107.33912172099747</v>
      </c>
      <c r="DN63" s="322">
        <v>108.96509339174921</v>
      </c>
      <c r="DO63" s="322">
        <v>111.30123730709283</v>
      </c>
      <c r="DP63" s="322">
        <v>118.72893446577548</v>
      </c>
      <c r="DQ63" s="322">
        <v>120.66942191242325</v>
      </c>
      <c r="DR63" s="322">
        <v>103.91396687275349</v>
      </c>
      <c r="DS63" s="322">
        <v>101.08820636967737</v>
      </c>
      <c r="DT63" s="322">
        <v>111.86362486703395</v>
      </c>
      <c r="DU63" s="322">
        <v>78.186824909841675</v>
      </c>
      <c r="DV63" s="322">
        <v>111.28098618568903</v>
      </c>
      <c r="DW63" s="322">
        <v>111.49437909009222</v>
      </c>
      <c r="DX63" s="322">
        <v>110.55188959190633</v>
      </c>
      <c r="DY63" s="322">
        <v>104.92290287642049</v>
      </c>
      <c r="DZ63" s="322">
        <v>108.81086449712686</v>
      </c>
      <c r="EA63" s="322">
        <v>99.999999999999986</v>
      </c>
      <c r="EB63" s="322">
        <v>165.25178078698241</v>
      </c>
      <c r="EC63" s="322">
        <v>99.708991117887351</v>
      </c>
      <c r="ED63" s="322">
        <v>213.33333333333334</v>
      </c>
      <c r="EE63" s="322">
        <v>100</v>
      </c>
      <c r="EF63" s="322">
        <v>98.220652421057565</v>
      </c>
      <c r="EG63" s="322">
        <v>107.93226320104138</v>
      </c>
      <c r="EH63" s="322">
        <v>105.74260467520592</v>
      </c>
      <c r="EI63" s="322">
        <v>100.05533334680752</v>
      </c>
      <c r="EJ63" s="322">
        <v>114.33020161898199</v>
      </c>
      <c r="EK63" s="322">
        <v>92.683988400208364</v>
      </c>
      <c r="EL63" s="322">
        <v>111.32792652289484</v>
      </c>
      <c r="EM63" s="322">
        <v>116.50284205652838</v>
      </c>
      <c r="EN63" s="322">
        <v>109.18285815529659</v>
      </c>
      <c r="EO63" s="322">
        <v>107.52471415182251</v>
      </c>
      <c r="EP63" s="322">
        <v>100.98931379157972</v>
      </c>
      <c r="EQ63" s="322">
        <v>106.10326048280061</v>
      </c>
    </row>
    <row r="64" spans="1:147" ht="12.75" hidden="1" customHeight="1" outlineLevel="1" x14ac:dyDescent="0.2">
      <c r="A64" s="322" t="s">
        <v>286</v>
      </c>
      <c r="B64" s="322">
        <v>115.54133237908339</v>
      </c>
      <c r="C64" s="322">
        <v>126.0984176468758</v>
      </c>
      <c r="D64" s="322">
        <v>145.16142155802802</v>
      </c>
      <c r="E64" s="322">
        <v>114.22495785647989</v>
      </c>
      <c r="F64" s="322">
        <v>122.45860165808102</v>
      </c>
      <c r="G64" s="322">
        <v>102.41700481889281</v>
      </c>
      <c r="H64" s="322">
        <v>114.90192460595983</v>
      </c>
      <c r="I64" s="322">
        <v>92.383264699061868</v>
      </c>
      <c r="J64" s="322">
        <v>132.69604721915823</v>
      </c>
      <c r="K64" s="322">
        <v>119.53581939783066</v>
      </c>
      <c r="L64" s="322">
        <v>125.25895406160717</v>
      </c>
      <c r="M64" s="322">
        <v>116.04722809682966</v>
      </c>
      <c r="N64" s="322">
        <v>128.09455140439835</v>
      </c>
      <c r="O64" s="322">
        <v>108.29384645304249</v>
      </c>
      <c r="P64" s="322">
        <v>108.89127999344858</v>
      </c>
      <c r="Q64" s="322">
        <v>105.91986615472581</v>
      </c>
      <c r="R64" s="322">
        <v>106.84526734839622</v>
      </c>
      <c r="S64" s="322">
        <v>107.59324614957093</v>
      </c>
      <c r="T64" s="322">
        <v>100</v>
      </c>
      <c r="U64" s="322">
        <v>115.68447968549974</v>
      </c>
      <c r="V64" s="322">
        <v>100.71969575138763</v>
      </c>
      <c r="W64" s="322">
        <v>138.88888888888889</v>
      </c>
      <c r="X64" s="322">
        <v>0</v>
      </c>
      <c r="Y64" s="322">
        <v>96.127063059636427</v>
      </c>
      <c r="Z64" s="322">
        <v>101.77912087365848</v>
      </c>
      <c r="AA64" s="322">
        <v>102.37995377771965</v>
      </c>
      <c r="AB64" s="322">
        <v>100</v>
      </c>
      <c r="AC64" s="322">
        <v>103.38220273147361</v>
      </c>
      <c r="AD64" s="322">
        <v>94.410813310505375</v>
      </c>
      <c r="AE64" s="322">
        <v>104.16442504077439</v>
      </c>
      <c r="AF64" s="322">
        <v>100.8743825293178</v>
      </c>
      <c r="AG64" s="322">
        <v>99.552154930969763</v>
      </c>
      <c r="AH64" s="322">
        <v>112.70176409394155</v>
      </c>
      <c r="AI64" s="322">
        <v>110.34204808144641</v>
      </c>
      <c r="AJ64" s="322">
        <v>102.48945213982049</v>
      </c>
      <c r="AL64" s="322" t="s">
        <v>286</v>
      </c>
      <c r="AM64" s="322">
        <v>108.03817937641388</v>
      </c>
      <c r="AN64" s="322">
        <v>113.715674326673</v>
      </c>
      <c r="AO64" s="322">
        <v>118.26481282426649</v>
      </c>
      <c r="AP64" s="322">
        <v>98.777883327957767</v>
      </c>
      <c r="AQ64" s="322">
        <v>127.11260250816757</v>
      </c>
      <c r="AR64" s="322">
        <v>96.215098034936759</v>
      </c>
      <c r="AS64" s="322">
        <v>107.08838478971036</v>
      </c>
      <c r="AT64" s="322">
        <v>119.75216651462718</v>
      </c>
      <c r="AU64" s="322">
        <v>127.18795176256249</v>
      </c>
      <c r="AV64" s="322">
        <v>97.661681061723172</v>
      </c>
      <c r="AW64" s="322">
        <v>105.29867019326196</v>
      </c>
      <c r="AX64" s="322">
        <v>100.05821331354416</v>
      </c>
      <c r="AY64" s="322">
        <v>106.66666666666667</v>
      </c>
      <c r="AZ64" s="322">
        <v>97.858508583593533</v>
      </c>
      <c r="BA64" s="322">
        <v>98.78952756840043</v>
      </c>
      <c r="BB64" s="322">
        <v>93.256274051468708</v>
      </c>
      <c r="BC64" s="322">
        <v>108.7033922634198</v>
      </c>
      <c r="BD64" s="322">
        <v>108.7033922634198</v>
      </c>
      <c r="BE64" s="322">
        <v>0</v>
      </c>
      <c r="BF64" s="322">
        <v>78.713351206254856</v>
      </c>
      <c r="BG64" s="322">
        <v>90.91851282564059</v>
      </c>
      <c r="BH64" s="322">
        <v>73.84765625</v>
      </c>
      <c r="BI64" s="322">
        <v>0</v>
      </c>
      <c r="BJ64" s="322">
        <v>99.140398703249872</v>
      </c>
      <c r="BK64" s="322">
        <v>106.6312068583422</v>
      </c>
      <c r="BL64" s="322">
        <v>92.072615230024283</v>
      </c>
      <c r="BM64" s="322">
        <v>118.72640333395701</v>
      </c>
      <c r="BN64" s="322">
        <v>101.64362820746473</v>
      </c>
      <c r="BO64" s="322">
        <v>96.961268171287259</v>
      </c>
      <c r="BP64" s="322">
        <v>123.37830735131881</v>
      </c>
      <c r="BQ64" s="322">
        <v>140.52935666280288</v>
      </c>
      <c r="BR64" s="322">
        <v>100.58948723011399</v>
      </c>
      <c r="BS64" s="322">
        <v>125.45155737868659</v>
      </c>
      <c r="BT64" s="322">
        <v>102.0051538492648</v>
      </c>
      <c r="BU64" s="322">
        <v>108.06045010035311</v>
      </c>
      <c r="BW64" s="322" t="s">
        <v>286</v>
      </c>
      <c r="BX64" s="322">
        <v>121.09343367563953</v>
      </c>
      <c r="BY64" s="322">
        <v>131.40406268124818</v>
      </c>
      <c r="BZ64" s="322">
        <v>135.50255972083039</v>
      </c>
      <c r="CA64" s="322">
        <v>135.30758436007113</v>
      </c>
      <c r="CB64" s="322">
        <v>126.19313987351354</v>
      </c>
      <c r="CC64" s="322">
        <v>123.10196513269807</v>
      </c>
      <c r="CD64" s="322">
        <v>144.40878248100734</v>
      </c>
      <c r="CE64" s="322">
        <v>116.46088529995572</v>
      </c>
      <c r="CF64" s="322">
        <v>132.46945008504682</v>
      </c>
      <c r="CG64" s="322">
        <v>117.50051148893635</v>
      </c>
      <c r="CH64" s="322">
        <v>125.56181315968891</v>
      </c>
      <c r="CI64" s="322">
        <v>126.73029372376445</v>
      </c>
      <c r="CJ64" s="322">
        <v>121.88341656827475</v>
      </c>
      <c r="CK64" s="322">
        <v>119.83475909002476</v>
      </c>
      <c r="CL64" s="322">
        <v>123.73420481565923</v>
      </c>
      <c r="CM64" s="322">
        <v>108.37160585051579</v>
      </c>
      <c r="CN64" s="322">
        <v>108.18831618045063</v>
      </c>
      <c r="CO64" s="322">
        <v>104.17914981072855</v>
      </c>
      <c r="CP64" s="322">
        <v>111.11111111111111</v>
      </c>
      <c r="CQ64" s="322">
        <v>107.89529732096783</v>
      </c>
      <c r="CR64" s="322">
        <v>147.47559327855595</v>
      </c>
      <c r="CS64" s="322">
        <v>97.727272727272734</v>
      </c>
      <c r="CT64" s="322">
        <v>100</v>
      </c>
      <c r="CU64" s="322">
        <v>105.40960060270564</v>
      </c>
      <c r="CV64" s="322">
        <v>105.94741559983773</v>
      </c>
      <c r="CW64" s="322">
        <v>112.92516071178154</v>
      </c>
      <c r="CX64" s="322">
        <v>100</v>
      </c>
      <c r="CY64" s="322">
        <v>98.866286966754032</v>
      </c>
      <c r="CZ64" s="322">
        <v>106.37136775087519</v>
      </c>
      <c r="DA64" s="322">
        <v>120.80709159266524</v>
      </c>
      <c r="DB64" s="322">
        <v>115.40403353877531</v>
      </c>
      <c r="DC64" s="322">
        <v>156.80688502391706</v>
      </c>
      <c r="DD64" s="322">
        <v>101.50704996717843</v>
      </c>
      <c r="DE64" s="322">
        <v>119.20185605082976</v>
      </c>
      <c r="DF64" s="322">
        <v>146.10596220922605</v>
      </c>
      <c r="DH64" s="322" t="s">
        <v>286</v>
      </c>
      <c r="DI64" s="322">
        <v>118.24627338541607</v>
      </c>
      <c r="DJ64" s="322">
        <v>122.69589253093369</v>
      </c>
      <c r="DK64" s="322">
        <v>136.58727388646039</v>
      </c>
      <c r="DL64" s="322">
        <v>124.42074723872689</v>
      </c>
      <c r="DM64" s="322">
        <v>107.10465344885723</v>
      </c>
      <c r="DN64" s="322">
        <v>109.56841861499511</v>
      </c>
      <c r="DO64" s="322">
        <v>110.00153986413441</v>
      </c>
      <c r="DP64" s="322">
        <v>120.37908830691894</v>
      </c>
      <c r="DQ64" s="322">
        <v>127.12939408634992</v>
      </c>
      <c r="DR64" s="322">
        <v>107.23103674329863</v>
      </c>
      <c r="DS64" s="322">
        <v>110.81737034901356</v>
      </c>
      <c r="DT64" s="322">
        <v>112.98716868345137</v>
      </c>
      <c r="DU64" s="322">
        <v>106.20582051825137</v>
      </c>
      <c r="DV64" s="322">
        <v>118.20710113069588</v>
      </c>
      <c r="DW64" s="322">
        <v>120.44763803350594</v>
      </c>
      <c r="DX64" s="322">
        <v>110.55188959190633</v>
      </c>
      <c r="DY64" s="322">
        <v>105.25441411624507</v>
      </c>
      <c r="DZ64" s="322">
        <v>110.48115267184819</v>
      </c>
      <c r="EA64" s="322">
        <v>98.636363636363626</v>
      </c>
      <c r="EB64" s="322">
        <v>179.1695657870313</v>
      </c>
      <c r="EC64" s="322">
        <v>101.03312669243893</v>
      </c>
      <c r="ED64" s="322">
        <v>236.66666666666666</v>
      </c>
      <c r="EE64" s="322">
        <v>100</v>
      </c>
      <c r="EF64" s="322">
        <v>100.73004451975163</v>
      </c>
      <c r="EG64" s="322">
        <v>107.98453149292698</v>
      </c>
      <c r="EH64" s="322">
        <v>109.26993920282575</v>
      </c>
      <c r="EI64" s="322">
        <v>100.38776493792012</v>
      </c>
      <c r="EJ64" s="322">
        <v>111.9166710940324</v>
      </c>
      <c r="EK64" s="322">
        <v>96.463370422648424</v>
      </c>
      <c r="EL64" s="322">
        <v>113.15799768498668</v>
      </c>
      <c r="EM64" s="322">
        <v>118.47940818858248</v>
      </c>
      <c r="EN64" s="322">
        <v>113.32391955789267</v>
      </c>
      <c r="EO64" s="322">
        <v>108.26712300385338</v>
      </c>
      <c r="EP64" s="322">
        <v>102.99463109678499</v>
      </c>
      <c r="EQ64" s="322">
        <v>106.36861200052248</v>
      </c>
    </row>
    <row r="65" spans="1:147" ht="12.75" hidden="1" customHeight="1" outlineLevel="1" x14ac:dyDescent="0.2">
      <c r="A65" s="322" t="s">
        <v>287</v>
      </c>
      <c r="B65" s="322">
        <v>120.05507456223206</v>
      </c>
      <c r="C65" s="322">
        <v>130.03872708515777</v>
      </c>
      <c r="D65" s="322">
        <v>151.7598021698706</v>
      </c>
      <c r="E65" s="322">
        <v>121.15006826310108</v>
      </c>
      <c r="F65" s="322">
        <v>112.5669284771821</v>
      </c>
      <c r="G65" s="322">
        <v>108.32251054462809</v>
      </c>
      <c r="H65" s="322">
        <v>124.95119228753074</v>
      </c>
      <c r="I65" s="322">
        <v>95.070324680774419</v>
      </c>
      <c r="J65" s="322">
        <v>148.86820951152453</v>
      </c>
      <c r="K65" s="322">
        <v>119.53581939783066</v>
      </c>
      <c r="L65" s="322">
        <v>149.37314631346362</v>
      </c>
      <c r="M65" s="322">
        <v>116.04722809682966</v>
      </c>
      <c r="N65" s="322">
        <v>159.63168912102165</v>
      </c>
      <c r="O65" s="322">
        <v>110.47337594294301</v>
      </c>
      <c r="P65" s="322">
        <v>111.90111157028635</v>
      </c>
      <c r="Q65" s="322">
        <v>104.80008172478777</v>
      </c>
      <c r="R65" s="322">
        <v>107.59671257227538</v>
      </c>
      <c r="S65" s="322">
        <v>108.42680140204341</v>
      </c>
      <c r="T65" s="322">
        <v>100</v>
      </c>
      <c r="U65" s="322">
        <v>113.81916888065453</v>
      </c>
      <c r="V65" s="322">
        <v>97.65142507284753</v>
      </c>
      <c r="W65" s="322">
        <v>138.88888888888889</v>
      </c>
      <c r="X65" s="322">
        <v>0</v>
      </c>
      <c r="Y65" s="322">
        <v>100.0003321781151</v>
      </c>
      <c r="Z65" s="322">
        <v>104.32240400540537</v>
      </c>
      <c r="AA65" s="322">
        <v>103.17186613464473</v>
      </c>
      <c r="AB65" s="322">
        <v>106.21475326433453</v>
      </c>
      <c r="AC65" s="322">
        <v>108.10683383370653</v>
      </c>
      <c r="AD65" s="322">
        <v>98.280559691189652</v>
      </c>
      <c r="AE65" s="322">
        <v>107.13801796119256</v>
      </c>
      <c r="AF65" s="322">
        <v>100.91390870363895</v>
      </c>
      <c r="AG65" s="322">
        <v>108.91803668267383</v>
      </c>
      <c r="AH65" s="322">
        <v>117.6450923034902</v>
      </c>
      <c r="AI65" s="322">
        <v>119.92062310585186</v>
      </c>
      <c r="AJ65" s="322">
        <v>102.34092902234656</v>
      </c>
      <c r="AL65" s="322" t="s">
        <v>287</v>
      </c>
      <c r="AM65" s="322">
        <v>110.90774743069954</v>
      </c>
      <c r="AN65" s="322">
        <v>116.03854110568771</v>
      </c>
      <c r="AO65" s="322">
        <v>119.1439018117223</v>
      </c>
      <c r="AP65" s="322">
        <v>101.06399580374061</v>
      </c>
      <c r="AQ65" s="322">
        <v>129.40928409643584</v>
      </c>
      <c r="AR65" s="322">
        <v>97.550261109850354</v>
      </c>
      <c r="AS65" s="322">
        <v>110.80650303494103</v>
      </c>
      <c r="AT65" s="322">
        <v>132.50914142517394</v>
      </c>
      <c r="AU65" s="322">
        <v>126.61737791681379</v>
      </c>
      <c r="AV65" s="322">
        <v>97.661681061723172</v>
      </c>
      <c r="AW65" s="322">
        <v>108.63758785217014</v>
      </c>
      <c r="AX65" s="322">
        <v>100.05821331354416</v>
      </c>
      <c r="AY65" s="322">
        <v>110.87719298245615</v>
      </c>
      <c r="AZ65" s="322">
        <v>97.858508583593533</v>
      </c>
      <c r="BA65" s="322">
        <v>98.78952756840043</v>
      </c>
      <c r="BB65" s="322">
        <v>93.256274051468708</v>
      </c>
      <c r="BC65" s="322">
        <v>113.06980859528423</v>
      </c>
      <c r="BD65" s="322">
        <v>113.06980859528423</v>
      </c>
      <c r="BE65" s="322">
        <v>0</v>
      </c>
      <c r="BF65" s="322">
        <v>84.033738355799429</v>
      </c>
      <c r="BG65" s="322">
        <v>90.91851282564059</v>
      </c>
      <c r="BH65" s="322">
        <v>81.289062499999986</v>
      </c>
      <c r="BI65" s="322">
        <v>0</v>
      </c>
      <c r="BJ65" s="322">
        <v>105.64675039991174</v>
      </c>
      <c r="BK65" s="322">
        <v>106.6312068583422</v>
      </c>
      <c r="BL65" s="322">
        <v>92.072615230024283</v>
      </c>
      <c r="BM65" s="322">
        <v>118.72640333395701</v>
      </c>
      <c r="BN65" s="322">
        <v>101.64362820746473</v>
      </c>
      <c r="BO65" s="322">
        <v>106.42066806000469</v>
      </c>
      <c r="BP65" s="322">
        <v>122.23442723492639</v>
      </c>
      <c r="BQ65" s="322">
        <v>138.90586560262497</v>
      </c>
      <c r="BR65" s="322">
        <v>86.9578987678738</v>
      </c>
      <c r="BS65" s="322">
        <v>125.50101923552108</v>
      </c>
      <c r="BT65" s="322">
        <v>101.94548225795478</v>
      </c>
      <c r="BU65" s="322">
        <v>108.06045010035311</v>
      </c>
      <c r="BW65" s="322" t="s">
        <v>287</v>
      </c>
      <c r="BX65" s="322">
        <v>125.30649527852673</v>
      </c>
      <c r="BY65" s="322">
        <v>131.57697875804215</v>
      </c>
      <c r="BZ65" s="322">
        <v>134.57109894219428</v>
      </c>
      <c r="CA65" s="322">
        <v>136.68675768602503</v>
      </c>
      <c r="CB65" s="322">
        <v>126.87974011427937</v>
      </c>
      <c r="CC65" s="322">
        <v>122.00156017645574</v>
      </c>
      <c r="CD65" s="322">
        <v>145.76343225589144</v>
      </c>
      <c r="CE65" s="322">
        <v>116.46088529995572</v>
      </c>
      <c r="CF65" s="322">
        <v>132.86898422146908</v>
      </c>
      <c r="CG65" s="322">
        <v>117.50051148893635</v>
      </c>
      <c r="CH65" s="322">
        <v>144.21943846857343</v>
      </c>
      <c r="CI65" s="322">
        <v>151.31470588214799</v>
      </c>
      <c r="CJ65" s="322">
        <v>121.88341656827475</v>
      </c>
      <c r="CK65" s="322">
        <v>119.85355592798612</v>
      </c>
      <c r="CL65" s="322">
        <v>123.73420481565923</v>
      </c>
      <c r="CM65" s="322">
        <v>108.44565952473791</v>
      </c>
      <c r="CN65" s="322">
        <v>109.14337751867249</v>
      </c>
      <c r="CO65" s="322">
        <v>106.44425851424936</v>
      </c>
      <c r="CP65" s="322">
        <v>111.11111111111111</v>
      </c>
      <c r="CQ65" s="322">
        <v>114.27845997094349</v>
      </c>
      <c r="CR65" s="322">
        <v>157.47145219805367</v>
      </c>
      <c r="CS65" s="322">
        <v>104.54545454545455</v>
      </c>
      <c r="CT65" s="322">
        <v>100</v>
      </c>
      <c r="CU65" s="322">
        <v>110.60601995459042</v>
      </c>
      <c r="CV65" s="322">
        <v>107.90351742885682</v>
      </c>
      <c r="CW65" s="322">
        <v>124.160345679578</v>
      </c>
      <c r="CX65" s="322">
        <v>100</v>
      </c>
      <c r="CY65" s="322">
        <v>98.866286966754032</v>
      </c>
      <c r="CZ65" s="322">
        <v>112.50333756100392</v>
      </c>
      <c r="DA65" s="322">
        <v>121.26778198564389</v>
      </c>
      <c r="DB65" s="322">
        <v>115.38830105079018</v>
      </c>
      <c r="DC65" s="322">
        <v>157.60040616100426</v>
      </c>
      <c r="DD65" s="322">
        <v>104.20101549574146</v>
      </c>
      <c r="DE65" s="322">
        <v>119.85544285667517</v>
      </c>
      <c r="DF65" s="322">
        <v>147.51051031499685</v>
      </c>
      <c r="DH65" s="322" t="s">
        <v>287</v>
      </c>
      <c r="DI65" s="322">
        <v>120.34129328229244</v>
      </c>
      <c r="DJ65" s="322">
        <v>125.19849939201112</v>
      </c>
      <c r="DK65" s="322">
        <v>139.42944343410844</v>
      </c>
      <c r="DL65" s="322">
        <v>124.54960591730443</v>
      </c>
      <c r="DM65" s="322">
        <v>106.66759299665713</v>
      </c>
      <c r="DN65" s="322">
        <v>116.67770699159389</v>
      </c>
      <c r="DO65" s="322">
        <v>113.03412668009791</v>
      </c>
      <c r="DP65" s="322">
        <v>124.41040992793634</v>
      </c>
      <c r="DQ65" s="322">
        <v>133.07483010758051</v>
      </c>
      <c r="DR65" s="322">
        <v>108.85640097986573</v>
      </c>
      <c r="DS65" s="322">
        <v>112.70043318787594</v>
      </c>
      <c r="DT65" s="322">
        <v>116.47488454136263</v>
      </c>
      <c r="DU65" s="322">
        <v>104.67845703270417</v>
      </c>
      <c r="DV65" s="322">
        <v>118.85657729650654</v>
      </c>
      <c r="DW65" s="322">
        <v>121.28720369712093</v>
      </c>
      <c r="DX65" s="322">
        <v>110.55188959190633</v>
      </c>
      <c r="DY65" s="322">
        <v>110.1774711362757</v>
      </c>
      <c r="DZ65" s="322">
        <v>112.83053748136975</v>
      </c>
      <c r="EA65" s="322">
        <v>106.81818181818181</v>
      </c>
      <c r="EB65" s="322">
        <v>183.58845018781923</v>
      </c>
      <c r="EC65" s="322">
        <v>103.94792717638585</v>
      </c>
      <c r="ED65" s="322">
        <v>236.66666666666666</v>
      </c>
      <c r="EE65" s="322">
        <v>145.98540145985402</v>
      </c>
      <c r="EF65" s="322">
        <v>102.39847660692294</v>
      </c>
      <c r="EG65" s="322">
        <v>108.02952645284448</v>
      </c>
      <c r="EH65" s="322">
        <v>106.59593027792417</v>
      </c>
      <c r="EI65" s="322">
        <v>148.87933157241582</v>
      </c>
      <c r="EJ65" s="322">
        <v>104.07368494011118</v>
      </c>
      <c r="EK65" s="322">
        <v>99.494090734243031</v>
      </c>
      <c r="EL65" s="322">
        <v>113.80149114139549</v>
      </c>
      <c r="EM65" s="322">
        <v>119.34670169377986</v>
      </c>
      <c r="EN65" s="322">
        <v>110.27408611828452</v>
      </c>
      <c r="EO65" s="322">
        <v>106.01745642784208</v>
      </c>
      <c r="EP65" s="322">
        <v>103.74316513262728</v>
      </c>
      <c r="EQ65" s="322">
        <v>106.1192431160479</v>
      </c>
    </row>
    <row r="66" spans="1:147" ht="12.75" hidden="1" customHeight="1" outlineLevel="1" x14ac:dyDescent="0.2">
      <c r="A66" s="322" t="s">
        <v>288</v>
      </c>
      <c r="B66" s="322">
        <v>121.74139668626361</v>
      </c>
      <c r="C66" s="322">
        <v>130.80901052659326</v>
      </c>
      <c r="D66" s="322">
        <v>151.7598021698706</v>
      </c>
      <c r="E66" s="322">
        <v>119.0063507306043</v>
      </c>
      <c r="F66" s="322">
        <v>117.22291365341813</v>
      </c>
      <c r="G66" s="322">
        <v>111.16658906437324</v>
      </c>
      <c r="H66" s="322">
        <v>126.28120712631653</v>
      </c>
      <c r="I66" s="322">
        <v>96.98297628959034</v>
      </c>
      <c r="J66" s="322">
        <v>148.24218040171567</v>
      </c>
      <c r="K66" s="322">
        <v>119.53581939783066</v>
      </c>
      <c r="L66" s="322">
        <v>152.73042629694683</v>
      </c>
      <c r="M66" s="322">
        <v>117.9293322108814</v>
      </c>
      <c r="N66" s="322">
        <v>163.44306476383125</v>
      </c>
      <c r="O66" s="322">
        <v>109.22814608802601</v>
      </c>
      <c r="P66" s="322">
        <v>110.34250839825718</v>
      </c>
      <c r="Q66" s="322">
        <v>104.80008172478777</v>
      </c>
      <c r="R66" s="322">
        <v>107.86849880430991</v>
      </c>
      <c r="S66" s="322">
        <v>108.72828557422639</v>
      </c>
      <c r="T66" s="322">
        <v>100</v>
      </c>
      <c r="U66" s="322">
        <v>119.75728108684194</v>
      </c>
      <c r="V66" s="322">
        <v>98.461992159393333</v>
      </c>
      <c r="W66" s="322">
        <v>152.7777777777778</v>
      </c>
      <c r="X66" s="322">
        <v>0</v>
      </c>
      <c r="Y66" s="322">
        <v>103.7966417049888</v>
      </c>
      <c r="Z66" s="322">
        <v>104.32240400540537</v>
      </c>
      <c r="AA66" s="322">
        <v>103.17186613464473</v>
      </c>
      <c r="AB66" s="322">
        <v>106.21475326433453</v>
      </c>
      <c r="AC66" s="322">
        <v>108.41337284780052</v>
      </c>
      <c r="AD66" s="322">
        <v>103.0310485374647</v>
      </c>
      <c r="AE66" s="322">
        <v>107.15080963956132</v>
      </c>
      <c r="AF66" s="322">
        <v>100.95053805313682</v>
      </c>
      <c r="AG66" s="322">
        <v>108.91803668267383</v>
      </c>
      <c r="AH66" s="322">
        <v>117.83082841701254</v>
      </c>
      <c r="AI66" s="322">
        <v>118.60805537267181</v>
      </c>
      <c r="AJ66" s="322">
        <v>104.65249937420049</v>
      </c>
      <c r="AL66" s="322" t="s">
        <v>288</v>
      </c>
      <c r="AM66" s="322">
        <v>113.72844492976051</v>
      </c>
      <c r="AN66" s="322">
        <v>118.64462793434264</v>
      </c>
      <c r="AO66" s="322">
        <v>120.25097611933307</v>
      </c>
      <c r="AP66" s="322">
        <v>107.90929329255459</v>
      </c>
      <c r="AQ66" s="322">
        <v>129.40928409643584</v>
      </c>
      <c r="AR66" s="322">
        <v>97.396515805434504</v>
      </c>
      <c r="AS66" s="322">
        <v>113.83085509024068</v>
      </c>
      <c r="AT66" s="322">
        <v>132.50914142517394</v>
      </c>
      <c r="AU66" s="322">
        <v>129.22712553668987</v>
      </c>
      <c r="AV66" s="322">
        <v>97.661681061723172</v>
      </c>
      <c r="AW66" s="322">
        <v>113.08947806404771</v>
      </c>
      <c r="AX66" s="322">
        <v>100.05821331354416</v>
      </c>
      <c r="AY66" s="322">
        <v>116.49122807017545</v>
      </c>
      <c r="AZ66" s="322">
        <v>97.858508583593533</v>
      </c>
      <c r="BA66" s="322">
        <v>98.78952756840043</v>
      </c>
      <c r="BB66" s="322">
        <v>93.256274051468708</v>
      </c>
      <c r="BC66" s="322">
        <v>113.06980859528423</v>
      </c>
      <c r="BD66" s="322">
        <v>113.06980859528423</v>
      </c>
      <c r="BE66" s="322">
        <v>0</v>
      </c>
      <c r="BF66" s="322">
        <v>85.290522721833611</v>
      </c>
      <c r="BG66" s="322">
        <v>90.91851282564059</v>
      </c>
      <c r="BH66" s="322">
        <v>83.046874999999986</v>
      </c>
      <c r="BI66" s="322">
        <v>0</v>
      </c>
      <c r="BJ66" s="322">
        <v>111.6380383716572</v>
      </c>
      <c r="BK66" s="322">
        <v>106.6312068583422</v>
      </c>
      <c r="BL66" s="322">
        <v>92.072615230024283</v>
      </c>
      <c r="BM66" s="322">
        <v>118.72640333395701</v>
      </c>
      <c r="BN66" s="322">
        <v>101.64362820746473</v>
      </c>
      <c r="BO66" s="322">
        <v>115.13123143183716</v>
      </c>
      <c r="BP66" s="322">
        <v>123.38903934343352</v>
      </c>
      <c r="BQ66" s="322">
        <v>138.86936554890067</v>
      </c>
      <c r="BR66" s="322">
        <v>86.9578987678738</v>
      </c>
      <c r="BS66" s="322">
        <v>126.21637343751765</v>
      </c>
      <c r="BT66" s="322">
        <v>105.58699003847281</v>
      </c>
      <c r="BU66" s="322">
        <v>109.56574652796505</v>
      </c>
      <c r="BW66" s="322" t="s">
        <v>288</v>
      </c>
      <c r="BX66" s="322">
        <v>128.08928706408437</v>
      </c>
      <c r="BY66" s="322">
        <v>133.98795560513167</v>
      </c>
      <c r="BZ66" s="322">
        <v>138.3419019480697</v>
      </c>
      <c r="CA66" s="322">
        <v>138.98872288221438</v>
      </c>
      <c r="CB66" s="322">
        <v>127.90964047542811</v>
      </c>
      <c r="CC66" s="322">
        <v>123.43374043117264</v>
      </c>
      <c r="CD66" s="322">
        <v>137.01939197563931</v>
      </c>
      <c r="CE66" s="322">
        <v>118.64282848698547</v>
      </c>
      <c r="CF66" s="322">
        <v>138.89143510640608</v>
      </c>
      <c r="CG66" s="322">
        <v>117.50051148893635</v>
      </c>
      <c r="CH66" s="322">
        <v>145.89990883176034</v>
      </c>
      <c r="CI66" s="322">
        <v>153.06993412816595</v>
      </c>
      <c r="CJ66" s="322">
        <v>123.32854785108535</v>
      </c>
      <c r="CK66" s="322">
        <v>125.57780927146582</v>
      </c>
      <c r="CL66" s="322">
        <v>131.30537181722764</v>
      </c>
      <c r="CM66" s="322">
        <v>108.74056321894966</v>
      </c>
      <c r="CN66" s="322">
        <v>109.55384614413084</v>
      </c>
      <c r="CO66" s="322">
        <v>107.4177625383772</v>
      </c>
      <c r="CP66" s="322">
        <v>111.11111111111111</v>
      </c>
      <c r="CQ66" s="322">
        <v>117.21928500170861</v>
      </c>
      <c r="CR66" s="322">
        <v>157.47145219805367</v>
      </c>
      <c r="CS66" s="322">
        <v>109.09090909090908</v>
      </c>
      <c r="CT66" s="322">
        <v>100</v>
      </c>
      <c r="CU66" s="322">
        <v>114.42889488054514</v>
      </c>
      <c r="CV66" s="322">
        <v>109.04698797533644</v>
      </c>
      <c r="CW66" s="322">
        <v>131.30673020431658</v>
      </c>
      <c r="CX66" s="322">
        <v>100</v>
      </c>
      <c r="CY66" s="322">
        <v>98.866286966754032</v>
      </c>
      <c r="CZ66" s="322">
        <v>117.19362973787675</v>
      </c>
      <c r="DA66" s="322">
        <v>124.17795202452048</v>
      </c>
      <c r="DB66" s="322">
        <v>116.88557655504412</v>
      </c>
      <c r="DC66" s="322">
        <v>157.60040616100426</v>
      </c>
      <c r="DD66" s="322">
        <v>104.20101549574146</v>
      </c>
      <c r="DE66" s="322">
        <v>125.40657138687799</v>
      </c>
      <c r="DF66" s="322">
        <v>150.80468519422482</v>
      </c>
      <c r="DH66" s="322" t="s">
        <v>288</v>
      </c>
      <c r="DI66" s="322">
        <v>121.59301248992016</v>
      </c>
      <c r="DJ66" s="322">
        <v>128.00143088899742</v>
      </c>
      <c r="DK66" s="322">
        <v>141.31983916010105</v>
      </c>
      <c r="DL66" s="322">
        <v>130.16381660087438</v>
      </c>
      <c r="DM66" s="322">
        <v>108.21971782225076</v>
      </c>
      <c r="DN66" s="322">
        <v>116.48948001239572</v>
      </c>
      <c r="DO66" s="322">
        <v>116.9177846256228</v>
      </c>
      <c r="DP66" s="322">
        <v>126.14933449696213</v>
      </c>
      <c r="DQ66" s="322">
        <v>136.98240349774457</v>
      </c>
      <c r="DR66" s="322">
        <v>106.84158834962064</v>
      </c>
      <c r="DS66" s="322">
        <v>110.28976149806671</v>
      </c>
      <c r="DT66" s="322">
        <v>117.61644134372753</v>
      </c>
      <c r="DU66" s="322">
        <v>94.718107365029468</v>
      </c>
      <c r="DV66" s="322">
        <v>121.01065207335959</v>
      </c>
      <c r="DW66" s="322">
        <v>124.07173577805978</v>
      </c>
      <c r="DX66" s="322">
        <v>110.55188959190633</v>
      </c>
      <c r="DY66" s="322">
        <v>113.61418540111036</v>
      </c>
      <c r="DZ66" s="322">
        <v>118.98146600117401</v>
      </c>
      <c r="EA66" s="322">
        <v>106.81818181818181</v>
      </c>
      <c r="EB66" s="322">
        <v>183.31129985419909</v>
      </c>
      <c r="EC66" s="322">
        <v>103.1547224966049</v>
      </c>
      <c r="ED66" s="322">
        <v>236.66666666666666</v>
      </c>
      <c r="EE66" s="322">
        <v>145.98540145985402</v>
      </c>
      <c r="EF66" s="322">
        <v>106.40407903879219</v>
      </c>
      <c r="EG66" s="322">
        <v>108.08179474473008</v>
      </c>
      <c r="EH66" s="322">
        <v>106.56295268606522</v>
      </c>
      <c r="EI66" s="322">
        <v>148.87226740110469</v>
      </c>
      <c r="EJ66" s="322">
        <v>104.02640368358534</v>
      </c>
      <c r="EK66" s="322">
        <v>105.39009487065699</v>
      </c>
      <c r="EL66" s="322">
        <v>113.62682052934446</v>
      </c>
      <c r="EM66" s="322">
        <v>120.21874009074268</v>
      </c>
      <c r="EN66" s="322">
        <v>109.32009775328864</v>
      </c>
      <c r="EO66" s="322">
        <v>106.01745642784208</v>
      </c>
      <c r="EP66" s="322">
        <v>101.21779144361513</v>
      </c>
      <c r="EQ66" s="322">
        <v>105.45070600032439</v>
      </c>
    </row>
    <row r="67" spans="1:147" ht="12.75" hidden="1" customHeight="1" outlineLevel="1" x14ac:dyDescent="0.2">
      <c r="A67" s="322" t="s">
        <v>289</v>
      </c>
      <c r="B67" s="322">
        <v>123.02753563534077</v>
      </c>
      <c r="C67" s="322">
        <v>132.59041988788306</v>
      </c>
      <c r="D67" s="322">
        <v>153.5030550695345</v>
      </c>
      <c r="E67" s="322">
        <v>123.49849394082001</v>
      </c>
      <c r="F67" s="322">
        <v>117.5649451235099</v>
      </c>
      <c r="G67" s="322">
        <v>111.05767270134683</v>
      </c>
      <c r="H67" s="322">
        <v>127.79316864395422</v>
      </c>
      <c r="I67" s="322">
        <v>99.392030566588716</v>
      </c>
      <c r="J67" s="322">
        <v>148.69319324330309</v>
      </c>
      <c r="K67" s="322">
        <v>119.53581939783066</v>
      </c>
      <c r="L67" s="322">
        <v>152.94030922337501</v>
      </c>
      <c r="M67" s="322">
        <v>118.82104114051734</v>
      </c>
      <c r="N67" s="322">
        <v>163.44306476383125</v>
      </c>
      <c r="O67" s="322">
        <v>110.49392197095283</v>
      </c>
      <c r="P67" s="322">
        <v>111.80706182232301</v>
      </c>
      <c r="Q67" s="322">
        <v>105.27598905414945</v>
      </c>
      <c r="R67" s="322">
        <v>108.98154012590122</v>
      </c>
      <c r="S67" s="322">
        <v>109.96294834184887</v>
      </c>
      <c r="T67" s="322">
        <v>100</v>
      </c>
      <c r="U67" s="322">
        <v>121.21592842667729</v>
      </c>
      <c r="V67" s="322">
        <v>99.06991747430267</v>
      </c>
      <c r="W67" s="322">
        <v>155.55555555555557</v>
      </c>
      <c r="X67" s="322">
        <v>0</v>
      </c>
      <c r="Y67" s="322">
        <v>103.8072947453021</v>
      </c>
      <c r="Z67" s="322">
        <v>104.48571706184855</v>
      </c>
      <c r="AA67" s="322">
        <v>103.17186613464473</v>
      </c>
      <c r="AB67" s="322">
        <v>106.21475326433453</v>
      </c>
      <c r="AC67" s="322">
        <v>108.46259770007836</v>
      </c>
      <c r="AD67" s="322">
        <v>103.0310485374647</v>
      </c>
      <c r="AE67" s="322">
        <v>108.76392360591664</v>
      </c>
      <c r="AF67" s="322">
        <v>101.0815247277109</v>
      </c>
      <c r="AG67" s="322">
        <v>109.02798953205981</v>
      </c>
      <c r="AH67" s="322">
        <v>117.81777601695627</v>
      </c>
      <c r="AI67" s="322">
        <v>122.78174300001939</v>
      </c>
      <c r="AJ67" s="322">
        <v>106.65191459381415</v>
      </c>
      <c r="AL67" s="322" t="s">
        <v>289</v>
      </c>
      <c r="AM67" s="322">
        <v>114.20025091526578</v>
      </c>
      <c r="AN67" s="322">
        <v>119.63498328940368</v>
      </c>
      <c r="AO67" s="322">
        <v>124.64421220859046</v>
      </c>
      <c r="AP67" s="322">
        <v>106.60753878366779</v>
      </c>
      <c r="AQ67" s="322">
        <v>129.55886787220834</v>
      </c>
      <c r="AR67" s="322">
        <v>98.709404975454333</v>
      </c>
      <c r="AS67" s="322">
        <v>113.83085509024068</v>
      </c>
      <c r="AT67" s="322">
        <v>132.50914142517394</v>
      </c>
      <c r="AU67" s="322">
        <v>129.5458742310129</v>
      </c>
      <c r="AV67" s="322">
        <v>97.661681061723172</v>
      </c>
      <c r="AW67" s="322">
        <v>113.08947806404771</v>
      </c>
      <c r="AX67" s="322">
        <v>100.05821331354416</v>
      </c>
      <c r="AY67" s="322">
        <v>116.49122807017545</v>
      </c>
      <c r="AZ67" s="322">
        <v>97.858508583593533</v>
      </c>
      <c r="BA67" s="322">
        <v>98.78952756840043</v>
      </c>
      <c r="BB67" s="322">
        <v>93.256274051468708</v>
      </c>
      <c r="BC67" s="322">
        <v>113.06980859528423</v>
      </c>
      <c r="BD67" s="322">
        <v>113.06980859528423</v>
      </c>
      <c r="BE67" s="322">
        <v>0</v>
      </c>
      <c r="BF67" s="322">
        <v>85.695486573111282</v>
      </c>
      <c r="BG67" s="322">
        <v>90.91851282564059</v>
      </c>
      <c r="BH67" s="322">
        <v>83.61328125</v>
      </c>
      <c r="BI67" s="322">
        <v>0</v>
      </c>
      <c r="BJ67" s="322">
        <v>111.6380383716572</v>
      </c>
      <c r="BK67" s="322">
        <v>106.6312068583422</v>
      </c>
      <c r="BL67" s="322">
        <v>92.072615230024283</v>
      </c>
      <c r="BM67" s="322">
        <v>118.72640333395701</v>
      </c>
      <c r="BN67" s="322">
        <v>101.64362820746473</v>
      </c>
      <c r="BO67" s="322">
        <v>115.13123143183716</v>
      </c>
      <c r="BP67" s="322">
        <v>123.38903934343352</v>
      </c>
      <c r="BQ67" s="322">
        <v>138.86936554890067</v>
      </c>
      <c r="BR67" s="322">
        <v>86.9578987678738</v>
      </c>
      <c r="BS67" s="322">
        <v>126.21637343751765</v>
      </c>
      <c r="BT67" s="322">
        <v>105.58699003847281</v>
      </c>
      <c r="BU67" s="322">
        <v>109.56574652796505</v>
      </c>
      <c r="BW67" s="322" t="s">
        <v>289</v>
      </c>
      <c r="BX67" s="322">
        <v>128.64507354607102</v>
      </c>
      <c r="BY67" s="322">
        <v>136.02556938213482</v>
      </c>
      <c r="BZ67" s="322">
        <v>140.3792098427875</v>
      </c>
      <c r="CA67" s="322">
        <v>142.6125342608872</v>
      </c>
      <c r="CB67" s="322">
        <v>129.33223395063374</v>
      </c>
      <c r="CC67" s="322">
        <v>120.69920301331453</v>
      </c>
      <c r="CD67" s="322">
        <v>146.45216368007885</v>
      </c>
      <c r="CE67" s="322">
        <v>117.71973785677156</v>
      </c>
      <c r="CF67" s="322">
        <v>140.2989836033432</v>
      </c>
      <c r="CG67" s="322">
        <v>117.50051148893635</v>
      </c>
      <c r="CH67" s="322">
        <v>145.79716473704471</v>
      </c>
      <c r="CI67" s="322">
        <v>152.67223183547685</v>
      </c>
      <c r="CJ67" s="322">
        <v>124.15433715554853</v>
      </c>
      <c r="CK67" s="322">
        <v>131.09438089315475</v>
      </c>
      <c r="CL67" s="322">
        <v>137.57242744024191</v>
      </c>
      <c r="CM67" s="322">
        <v>112.05094613683447</v>
      </c>
      <c r="CN67" s="322">
        <v>109.55384614413084</v>
      </c>
      <c r="CO67" s="322">
        <v>107.4177625383772</v>
      </c>
      <c r="CP67" s="322">
        <v>111.11111111111111</v>
      </c>
      <c r="CQ67" s="322">
        <v>111.62310412760651</v>
      </c>
      <c r="CR67" s="322">
        <v>151.46487197305456</v>
      </c>
      <c r="CS67" s="322">
        <v>102.27272727272727</v>
      </c>
      <c r="CT67" s="322">
        <v>100</v>
      </c>
      <c r="CU67" s="322">
        <v>113.93082142215155</v>
      </c>
      <c r="CV67" s="322">
        <v>106.9503019620267</v>
      </c>
      <c r="CW67" s="322">
        <v>131.30673020431658</v>
      </c>
      <c r="CX67" s="322">
        <v>100</v>
      </c>
      <c r="CY67" s="322">
        <v>102.90847721131324</v>
      </c>
      <c r="CZ67" s="322">
        <v>115.4067864703422</v>
      </c>
      <c r="DA67" s="322">
        <v>124.85567776771323</v>
      </c>
      <c r="DB67" s="322">
        <v>117.74344864217719</v>
      </c>
      <c r="DC67" s="322">
        <v>172.69914107418487</v>
      </c>
      <c r="DD67" s="322">
        <v>105.67537761796376</v>
      </c>
      <c r="DE67" s="322">
        <v>126.29589486165173</v>
      </c>
      <c r="DF67" s="322">
        <v>149.48305208042765</v>
      </c>
      <c r="DH67" s="322" t="s">
        <v>289</v>
      </c>
      <c r="DI67" s="322">
        <v>119.95285546209685</v>
      </c>
      <c r="DJ67" s="322">
        <v>126.43898659051018</v>
      </c>
      <c r="DK67" s="322">
        <v>141.55883040719235</v>
      </c>
      <c r="DL67" s="322">
        <v>128.10600054084705</v>
      </c>
      <c r="DM67" s="322">
        <v>110.68990394098573</v>
      </c>
      <c r="DN67" s="322">
        <v>115.67571418562541</v>
      </c>
      <c r="DO67" s="322">
        <v>117.1902335958103</v>
      </c>
      <c r="DP67" s="322">
        <v>120.79165690614401</v>
      </c>
      <c r="DQ67" s="322">
        <v>131.36262000615815</v>
      </c>
      <c r="DR67" s="322">
        <v>106.84158834962065</v>
      </c>
      <c r="DS67" s="322">
        <v>107.93198861391076</v>
      </c>
      <c r="DT67" s="322">
        <v>115.18922385141728</v>
      </c>
      <c r="DU67" s="322">
        <v>92.507927584757127</v>
      </c>
      <c r="DV67" s="322">
        <v>124.68533308023939</v>
      </c>
      <c r="DW67" s="322">
        <v>128.54941931733975</v>
      </c>
      <c r="DX67" s="322">
        <v>111.48296291975288</v>
      </c>
      <c r="DY67" s="322">
        <v>113.4302729450699</v>
      </c>
      <c r="DZ67" s="322">
        <v>118.65230498171374</v>
      </c>
      <c r="EA67" s="322">
        <v>106.81818181818181</v>
      </c>
      <c r="EB67" s="322">
        <v>169.08731128691528</v>
      </c>
      <c r="EC67" s="322">
        <v>103.1547224966049</v>
      </c>
      <c r="ED67" s="322">
        <v>212</v>
      </c>
      <c r="EE67" s="322">
        <v>145.98540145985402</v>
      </c>
      <c r="EF67" s="322">
        <v>106.43592077889993</v>
      </c>
      <c r="EG67" s="322">
        <v>108.08179474473008</v>
      </c>
      <c r="EH67" s="322">
        <v>106.56295268606522</v>
      </c>
      <c r="EI67" s="322">
        <v>148.87226740110469</v>
      </c>
      <c r="EJ67" s="322">
        <v>104.02640368358534</v>
      </c>
      <c r="EK67" s="322">
        <v>105.43685752464685</v>
      </c>
      <c r="EL67" s="322">
        <v>115.79747243636119</v>
      </c>
      <c r="EM67" s="322">
        <v>123.13513851754273</v>
      </c>
      <c r="EN67" s="322">
        <v>111.17744573665193</v>
      </c>
      <c r="EO67" s="322">
        <v>107.61798833747676</v>
      </c>
      <c r="EP67" s="322">
        <v>102.28558617302446</v>
      </c>
      <c r="EQ67" s="322">
        <v>105.45070600032439</v>
      </c>
    </row>
    <row r="68" spans="1:147" ht="12.75" hidden="1" customHeight="1" outlineLevel="1" x14ac:dyDescent="0.2">
      <c r="A68" s="322" t="s">
        <v>290</v>
      </c>
      <c r="B68" s="322">
        <v>125.26415590614037</v>
      </c>
      <c r="C68" s="322">
        <v>136.23953574045854</v>
      </c>
      <c r="D68" s="322">
        <v>160.58048562193042</v>
      </c>
      <c r="E68" s="322">
        <v>124.70383440189786</v>
      </c>
      <c r="F68" s="322">
        <v>118.25398791597945</v>
      </c>
      <c r="G68" s="322">
        <v>111.31808373742103</v>
      </c>
      <c r="H68" s="322">
        <v>130.09457445114299</v>
      </c>
      <c r="I68" s="322">
        <v>100.82353081950482</v>
      </c>
      <c r="J68" s="322">
        <v>155.37576777885096</v>
      </c>
      <c r="K68" s="322">
        <v>119.53581939783066</v>
      </c>
      <c r="L68" s="322">
        <v>155.85459541575534</v>
      </c>
      <c r="M68" s="322">
        <v>118.82104114051734</v>
      </c>
      <c r="N68" s="322">
        <v>167.25444040664078</v>
      </c>
      <c r="O68" s="322">
        <v>111.02167353372519</v>
      </c>
      <c r="P68" s="322">
        <v>112.46762682285875</v>
      </c>
      <c r="Q68" s="322">
        <v>105.27598905414945</v>
      </c>
      <c r="R68" s="322">
        <v>109.84414111820219</v>
      </c>
      <c r="S68" s="322">
        <v>110.91980529571786</v>
      </c>
      <c r="T68" s="322">
        <v>100</v>
      </c>
      <c r="U68" s="322">
        <v>121.83189410530882</v>
      </c>
      <c r="V68" s="322">
        <v>100.08312633248489</v>
      </c>
      <c r="W68" s="322">
        <v>155.55555555555557</v>
      </c>
      <c r="X68" s="322">
        <v>0</v>
      </c>
      <c r="Y68" s="322">
        <v>105.74940062861545</v>
      </c>
      <c r="Z68" s="322">
        <v>105.0996476836815</v>
      </c>
      <c r="AA68" s="322">
        <v>103.17186613464473</v>
      </c>
      <c r="AB68" s="322">
        <v>106.21475326433453</v>
      </c>
      <c r="AC68" s="322">
        <v>102.42057097246283</v>
      </c>
      <c r="AD68" s="322">
        <v>106.39160253718605</v>
      </c>
      <c r="AE68" s="322">
        <v>108.66763459888715</v>
      </c>
      <c r="AF68" s="322">
        <v>101.16808432041097</v>
      </c>
      <c r="AG68" s="322">
        <v>109.02798953205981</v>
      </c>
      <c r="AH68" s="322">
        <v>119.29473169196007</v>
      </c>
      <c r="AI68" s="322">
        <v>123.96124414607098</v>
      </c>
      <c r="AJ68" s="322">
        <v>103.4400825213784</v>
      </c>
      <c r="AL68" s="322" t="s">
        <v>290</v>
      </c>
      <c r="AM68" s="322">
        <v>116.28784841168861</v>
      </c>
      <c r="AN68" s="322">
        <v>122.3546621748888</v>
      </c>
      <c r="AO68" s="322">
        <v>125.90517549302213</v>
      </c>
      <c r="AP68" s="322">
        <v>111.87265501965942</v>
      </c>
      <c r="AQ68" s="322">
        <v>131.30531641112404</v>
      </c>
      <c r="AR68" s="322">
        <v>108.14831971259837</v>
      </c>
      <c r="AS68" s="322">
        <v>117.69305248229819</v>
      </c>
      <c r="AT68" s="322">
        <v>132.50914142517394</v>
      </c>
      <c r="AU68" s="322">
        <v>130.20657342793606</v>
      </c>
      <c r="AV68" s="322">
        <v>97.661681061723172</v>
      </c>
      <c r="AW68" s="322">
        <v>124.32838629419477</v>
      </c>
      <c r="AX68" s="322">
        <v>105.96214372530557</v>
      </c>
      <c r="AY68" s="322">
        <v>129.12280701754383</v>
      </c>
      <c r="AZ68" s="322">
        <v>97.858508583593533</v>
      </c>
      <c r="BA68" s="322">
        <v>98.78952756840043</v>
      </c>
      <c r="BB68" s="322">
        <v>93.256274051468708</v>
      </c>
      <c r="BC68" s="322">
        <v>113.0126869182597</v>
      </c>
      <c r="BD68" s="322">
        <v>113.0126869182597</v>
      </c>
      <c r="BE68" s="322">
        <v>0</v>
      </c>
      <c r="BF68" s="322">
        <v>87.050020834281412</v>
      </c>
      <c r="BG68" s="322">
        <v>90.91851282564059</v>
      </c>
      <c r="BH68" s="322">
        <v>85.507812499999986</v>
      </c>
      <c r="BI68" s="322">
        <v>0</v>
      </c>
      <c r="BJ68" s="322">
        <v>113.09371759062508</v>
      </c>
      <c r="BK68" s="322">
        <v>106.6312068583422</v>
      </c>
      <c r="BL68" s="322">
        <v>92.072615230024283</v>
      </c>
      <c r="BM68" s="322">
        <v>118.72640333395701</v>
      </c>
      <c r="BN68" s="322">
        <v>100.56788408531969</v>
      </c>
      <c r="BO68" s="322">
        <v>117.49606789412989</v>
      </c>
      <c r="BP68" s="322">
        <v>123.51202345535589</v>
      </c>
      <c r="BQ68" s="322">
        <v>138.86936554890067</v>
      </c>
      <c r="BR68" s="322">
        <v>86.9578987678738</v>
      </c>
      <c r="BS68" s="322">
        <v>126.21637343751765</v>
      </c>
      <c r="BT68" s="322">
        <v>106.12811518039081</v>
      </c>
      <c r="BU68" s="322">
        <v>109.56574652796505</v>
      </c>
      <c r="BW68" s="322" t="s">
        <v>290</v>
      </c>
      <c r="BX68" s="322">
        <v>130.42042403596557</v>
      </c>
      <c r="BY68" s="322">
        <v>135.23629003451103</v>
      </c>
      <c r="BZ68" s="322">
        <v>139.30264303326064</v>
      </c>
      <c r="CA68" s="322">
        <v>140.32316090975792</v>
      </c>
      <c r="CB68" s="322">
        <v>130.43686913688938</v>
      </c>
      <c r="CC68" s="322">
        <v>121.9982809926523</v>
      </c>
      <c r="CD68" s="322">
        <v>144.92461885979398</v>
      </c>
      <c r="CE68" s="322">
        <v>115.92697483609766</v>
      </c>
      <c r="CF68" s="322">
        <v>140.13714683572653</v>
      </c>
      <c r="CG68" s="322">
        <v>117.50051148893635</v>
      </c>
      <c r="CH68" s="322">
        <v>145.79716473704471</v>
      </c>
      <c r="CI68" s="322">
        <v>152.67223183547685</v>
      </c>
      <c r="CJ68" s="322">
        <v>124.15433715554853</v>
      </c>
      <c r="CK68" s="322">
        <v>131.28978337220221</v>
      </c>
      <c r="CL68" s="322">
        <v>137.93235705165455</v>
      </c>
      <c r="CM68" s="322">
        <v>111.76269020310785</v>
      </c>
      <c r="CN68" s="322">
        <v>111.80864141383901</v>
      </c>
      <c r="CO68" s="322">
        <v>112.7654362276739</v>
      </c>
      <c r="CP68" s="322">
        <v>111.11111111111111</v>
      </c>
      <c r="CQ68" s="322">
        <v>129.87617608695797</v>
      </c>
      <c r="CR68" s="322">
        <v>154.54749385082346</v>
      </c>
      <c r="CS68" s="322">
        <v>129.54545454545453</v>
      </c>
      <c r="CT68" s="322">
        <v>100</v>
      </c>
      <c r="CU68" s="322">
        <v>115.0466155353338</v>
      </c>
      <c r="CV68" s="322">
        <v>107.3969368972563</v>
      </c>
      <c r="CW68" s="322">
        <v>131.30673020431658</v>
      </c>
      <c r="CX68" s="322">
        <v>100</v>
      </c>
      <c r="CY68" s="322">
        <v>102.90847721131324</v>
      </c>
      <c r="CZ68" s="322">
        <v>117.08659784822858</v>
      </c>
      <c r="DA68" s="322">
        <v>125.22755287870956</v>
      </c>
      <c r="DB68" s="322">
        <v>117.74034126080788</v>
      </c>
      <c r="DC68" s="322">
        <v>172.85807512590253</v>
      </c>
      <c r="DD68" s="322">
        <v>105.67537761796376</v>
      </c>
      <c r="DE68" s="322">
        <v>127.54462057036791</v>
      </c>
      <c r="DF68" s="322">
        <v>149.48305208042765</v>
      </c>
      <c r="DH68" s="322" t="s">
        <v>290</v>
      </c>
      <c r="DI68" s="322">
        <v>122.50034512366575</v>
      </c>
      <c r="DJ68" s="322">
        <v>126.32708607451303</v>
      </c>
      <c r="DK68" s="322">
        <v>139.83979459954696</v>
      </c>
      <c r="DL68" s="322">
        <v>128.46014549297314</v>
      </c>
      <c r="DM68" s="322">
        <v>111.34377926885753</v>
      </c>
      <c r="DN68" s="322">
        <v>114.94791635218829</v>
      </c>
      <c r="DO68" s="322">
        <v>115.035525523888</v>
      </c>
      <c r="DP68" s="322">
        <v>122.51045234892116</v>
      </c>
      <c r="DQ68" s="322">
        <v>131.73617828577258</v>
      </c>
      <c r="DR68" s="322">
        <v>106.84158834962065</v>
      </c>
      <c r="DS68" s="322">
        <v>109.70924754617532</v>
      </c>
      <c r="DT68" s="322">
        <v>115.18922385141728</v>
      </c>
      <c r="DU68" s="322">
        <v>98.062458348336307</v>
      </c>
      <c r="DV68" s="322">
        <v>126.33707982730201</v>
      </c>
      <c r="DW68" s="322">
        <v>130.68460137146579</v>
      </c>
      <c r="DX68" s="322">
        <v>111.48296291975288</v>
      </c>
      <c r="DY68" s="322">
        <v>113.55512452324038</v>
      </c>
      <c r="DZ68" s="322">
        <v>118.87576060639846</v>
      </c>
      <c r="EA68" s="322">
        <v>106.81818181818181</v>
      </c>
      <c r="EB68" s="322">
        <v>190.21811532490892</v>
      </c>
      <c r="EC68" s="322">
        <v>105.09806467089727</v>
      </c>
      <c r="ED68" s="322">
        <v>247.46666666666667</v>
      </c>
      <c r="EE68" s="322">
        <v>145.98540145985402</v>
      </c>
      <c r="EF68" s="322">
        <v>108.43335833518283</v>
      </c>
      <c r="EG68" s="322">
        <v>108.2072386452555</v>
      </c>
      <c r="EH68" s="322">
        <v>106.56295268606522</v>
      </c>
      <c r="EI68" s="322">
        <v>148.87226740110469</v>
      </c>
      <c r="EJ68" s="322">
        <v>104.02640368358534</v>
      </c>
      <c r="EK68" s="322">
        <v>108.36345761390392</v>
      </c>
      <c r="EL68" s="322">
        <v>115.01955068756669</v>
      </c>
      <c r="EM68" s="322">
        <v>121.10643298148422</v>
      </c>
      <c r="EN68" s="322">
        <v>113.44753771631819</v>
      </c>
      <c r="EO68" s="322">
        <v>120.84763418910737</v>
      </c>
      <c r="EP68" s="322">
        <v>102.26024490229</v>
      </c>
      <c r="EQ68" s="322">
        <v>106.54195795982284</v>
      </c>
    </row>
    <row r="69" spans="1:147" ht="12.75" hidden="1" customHeight="1" outlineLevel="1" x14ac:dyDescent="0.2">
      <c r="A69" s="322" t="s">
        <v>291</v>
      </c>
      <c r="B69" s="322">
        <v>124.66534290791391</v>
      </c>
      <c r="C69" s="322">
        <v>135.26727452480841</v>
      </c>
      <c r="D69" s="322">
        <v>154.56349617055503</v>
      </c>
      <c r="E69" s="322">
        <v>127.47997517921898</v>
      </c>
      <c r="F69" s="322">
        <v>119.53547406991852</v>
      </c>
      <c r="G69" s="322">
        <v>111.74529529493573</v>
      </c>
      <c r="H69" s="322">
        <v>130.93872530629886</v>
      </c>
      <c r="I69" s="322">
        <v>101.38806362358366</v>
      </c>
      <c r="J69" s="322">
        <v>158.19155452650571</v>
      </c>
      <c r="K69" s="322">
        <v>119.53581939783066</v>
      </c>
      <c r="L69" s="322">
        <v>155.85459541575534</v>
      </c>
      <c r="M69" s="322">
        <v>118.82104114051734</v>
      </c>
      <c r="N69" s="322">
        <v>167.25444040664078</v>
      </c>
      <c r="O69" s="322">
        <v>111.02167353372519</v>
      </c>
      <c r="P69" s="322">
        <v>112.46762682285875</v>
      </c>
      <c r="Q69" s="322">
        <v>105.27598905414945</v>
      </c>
      <c r="R69" s="322">
        <v>110.02016405561371</v>
      </c>
      <c r="S69" s="322">
        <v>111.11506216790552</v>
      </c>
      <c r="T69" s="322">
        <v>100</v>
      </c>
      <c r="U69" s="322">
        <v>119.65375823999595</v>
      </c>
      <c r="V69" s="322">
        <v>100.08312633248489</v>
      </c>
      <c r="W69" s="322">
        <v>150.00000000000003</v>
      </c>
      <c r="X69" s="322">
        <v>0</v>
      </c>
      <c r="Y69" s="322">
        <v>105.66770003625899</v>
      </c>
      <c r="Z69" s="322">
        <v>106.96589580012981</v>
      </c>
      <c r="AA69" s="322">
        <v>103.17186613464473</v>
      </c>
      <c r="AB69" s="322">
        <v>106.21475326433453</v>
      </c>
      <c r="AC69" s="322">
        <v>102.42057097246283</v>
      </c>
      <c r="AD69" s="322">
        <v>106.22094163129681</v>
      </c>
      <c r="AE69" s="322">
        <v>109.0040671797548</v>
      </c>
      <c r="AF69" s="322">
        <v>101.09107014396243</v>
      </c>
      <c r="AG69" s="322">
        <v>109.02798953205981</v>
      </c>
      <c r="AH69" s="322">
        <v>119.29473169196007</v>
      </c>
      <c r="AI69" s="322">
        <v>124.95713709745941</v>
      </c>
      <c r="AJ69" s="322">
        <v>103.96376567729021</v>
      </c>
      <c r="AL69" s="322" t="s">
        <v>291</v>
      </c>
      <c r="AM69" s="322">
        <v>117.30835693695668</v>
      </c>
      <c r="AN69" s="322">
        <v>122.3546621748888</v>
      </c>
      <c r="AO69" s="322">
        <v>125.90517549302213</v>
      </c>
      <c r="AP69" s="322">
        <v>111.87265501965942</v>
      </c>
      <c r="AQ69" s="322">
        <v>131.30531641112404</v>
      </c>
      <c r="AR69" s="322">
        <v>108.14831971259837</v>
      </c>
      <c r="AS69" s="322">
        <v>117.69305248229819</v>
      </c>
      <c r="AT69" s="322">
        <v>132.50914142517394</v>
      </c>
      <c r="AU69" s="322">
        <v>130.20657342793606</v>
      </c>
      <c r="AV69" s="322">
        <v>97.661681061723172</v>
      </c>
      <c r="AW69" s="322">
        <v>124.32838629419477</v>
      </c>
      <c r="AX69" s="322">
        <v>105.96214372530557</v>
      </c>
      <c r="AY69" s="322">
        <v>129.12280701754383</v>
      </c>
      <c r="AZ69" s="322">
        <v>97.858508583593533</v>
      </c>
      <c r="BA69" s="322">
        <v>98.78952756840043</v>
      </c>
      <c r="BB69" s="322">
        <v>93.256274051468708</v>
      </c>
      <c r="BC69" s="322">
        <v>124.25951686397113</v>
      </c>
      <c r="BD69" s="322">
        <v>124.25951686397113</v>
      </c>
      <c r="BE69" s="322">
        <v>0</v>
      </c>
      <c r="BF69" s="322">
        <v>89.312232693142903</v>
      </c>
      <c r="BG69" s="322">
        <v>90.91851282564059</v>
      </c>
      <c r="BH69" s="322">
        <v>88.671874999999986</v>
      </c>
      <c r="BI69" s="322">
        <v>0</v>
      </c>
      <c r="BJ69" s="322">
        <v>115.69369931594862</v>
      </c>
      <c r="BK69" s="322">
        <v>106.6312068583422</v>
      </c>
      <c r="BL69" s="322">
        <v>92.072615230024283</v>
      </c>
      <c r="BM69" s="322">
        <v>118.72640333395701</v>
      </c>
      <c r="BN69" s="322">
        <v>100.56788408531969</v>
      </c>
      <c r="BO69" s="322">
        <v>121.27610746005301</v>
      </c>
      <c r="BP69" s="322">
        <v>123.51202345535589</v>
      </c>
      <c r="BQ69" s="322">
        <v>138.86936554890067</v>
      </c>
      <c r="BR69" s="322">
        <v>86.9578987678738</v>
      </c>
      <c r="BS69" s="322">
        <v>126.21637343751765</v>
      </c>
      <c r="BT69" s="322">
        <v>106.12811518039081</v>
      </c>
      <c r="BU69" s="322">
        <v>109.56574652796505</v>
      </c>
      <c r="BW69" s="322" t="s">
        <v>291</v>
      </c>
      <c r="BX69" s="322">
        <v>129.90583747132118</v>
      </c>
      <c r="BY69" s="322">
        <v>135.32817466135043</v>
      </c>
      <c r="BZ69" s="322">
        <v>137.65596034108498</v>
      </c>
      <c r="CA69" s="322">
        <v>141.41414482962185</v>
      </c>
      <c r="CB69" s="322">
        <v>130.78777685268122</v>
      </c>
      <c r="CC69" s="322">
        <v>122.38272895614367</v>
      </c>
      <c r="CD69" s="322">
        <v>144.931352860652</v>
      </c>
      <c r="CE69" s="322">
        <v>117.90827438349031</v>
      </c>
      <c r="CF69" s="322">
        <v>141.22856067035715</v>
      </c>
      <c r="CG69" s="322">
        <v>117.50051148893635</v>
      </c>
      <c r="CH69" s="322">
        <v>145.79716473704471</v>
      </c>
      <c r="CI69" s="322">
        <v>152.67223183547685</v>
      </c>
      <c r="CJ69" s="322">
        <v>124.15433715554853</v>
      </c>
      <c r="CK69" s="322">
        <v>131.28229791383362</v>
      </c>
      <c r="CL69" s="322">
        <v>137.93235705165455</v>
      </c>
      <c r="CM69" s="322">
        <v>111.73319983368668</v>
      </c>
      <c r="CN69" s="322">
        <v>111.91045112695264</v>
      </c>
      <c r="CO69" s="322">
        <v>113.00689722923215</v>
      </c>
      <c r="CP69" s="322">
        <v>111.11111111111111</v>
      </c>
      <c r="CQ69" s="322">
        <v>121.86848187334644</v>
      </c>
      <c r="CR69" s="322">
        <v>151.22404037336761</v>
      </c>
      <c r="CS69" s="322">
        <v>118.18181818181819</v>
      </c>
      <c r="CT69" s="322">
        <v>100</v>
      </c>
      <c r="CU69" s="322">
        <v>116.31192413269879</v>
      </c>
      <c r="CV69" s="322">
        <v>107.3969368972563</v>
      </c>
      <c r="CW69" s="322">
        <v>131.30673020431658</v>
      </c>
      <c r="CX69" s="322">
        <v>100</v>
      </c>
      <c r="CY69" s="322">
        <v>102.90847721131324</v>
      </c>
      <c r="CZ69" s="322">
        <v>119.00911935666001</v>
      </c>
      <c r="DA69" s="322">
        <v>125.31854191614606</v>
      </c>
      <c r="DB69" s="322">
        <v>117.74034126080788</v>
      </c>
      <c r="DC69" s="322">
        <v>184.77812900472938</v>
      </c>
      <c r="DD69" s="322">
        <v>105.67537761796376</v>
      </c>
      <c r="DE69" s="322">
        <v>127.54462057036791</v>
      </c>
      <c r="DF69" s="322">
        <v>149.52176069443755</v>
      </c>
      <c r="DH69" s="322" t="s">
        <v>291</v>
      </c>
      <c r="DI69" s="322">
        <v>124.54143481545783</v>
      </c>
      <c r="DJ69" s="322">
        <v>127.15167813311757</v>
      </c>
      <c r="DK69" s="322">
        <v>139.07458698302727</v>
      </c>
      <c r="DL69" s="322">
        <v>128.52797325047291</v>
      </c>
      <c r="DM69" s="322">
        <v>112.68447304837504</v>
      </c>
      <c r="DN69" s="322">
        <v>115.35873486810642</v>
      </c>
      <c r="DO69" s="322">
        <v>115.13923809200277</v>
      </c>
      <c r="DP69" s="322">
        <v>127.00433145600083</v>
      </c>
      <c r="DQ69" s="322">
        <v>132.83950030366537</v>
      </c>
      <c r="DR69" s="322">
        <v>108.25108497753234</v>
      </c>
      <c r="DS69" s="322">
        <v>108.45306976682602</v>
      </c>
      <c r="DT69" s="322">
        <v>115.18922385141728</v>
      </c>
      <c r="DU69" s="322">
        <v>94.136481107063062</v>
      </c>
      <c r="DV69" s="322">
        <v>128.31098410955695</v>
      </c>
      <c r="DW69" s="322">
        <v>133.23623043174908</v>
      </c>
      <c r="DX69" s="322">
        <v>111.48296291975288</v>
      </c>
      <c r="DY69" s="322">
        <v>113.81890700708716</v>
      </c>
      <c r="DZ69" s="322">
        <v>119.34787061551961</v>
      </c>
      <c r="EA69" s="322">
        <v>106.81818181818181</v>
      </c>
      <c r="EB69" s="322">
        <v>209.55370900242897</v>
      </c>
      <c r="EC69" s="322">
        <v>103.77392909634563</v>
      </c>
      <c r="ED69" s="322">
        <v>281.8</v>
      </c>
      <c r="EE69" s="322">
        <v>145.98540145985402</v>
      </c>
      <c r="EF69" s="322">
        <v>109.44088296877064</v>
      </c>
      <c r="EG69" s="322">
        <v>108.1923107819956</v>
      </c>
      <c r="EH69" s="322">
        <v>106.56295268606522</v>
      </c>
      <c r="EI69" s="322">
        <v>148.87226740110469</v>
      </c>
      <c r="EJ69" s="322">
        <v>103.59657407880513</v>
      </c>
      <c r="EK69" s="322">
        <v>109.94857173463744</v>
      </c>
      <c r="EL69" s="322">
        <v>115.42476353260827</v>
      </c>
      <c r="EM69" s="322">
        <v>121.67690554891539</v>
      </c>
      <c r="EN69" s="322">
        <v>113.44753771631819</v>
      </c>
      <c r="EO69" s="322">
        <v>122.1280597168151</v>
      </c>
      <c r="EP69" s="322">
        <v>102.26024490229</v>
      </c>
      <c r="EQ69" s="322">
        <v>106.63923304075195</v>
      </c>
    </row>
    <row r="70" spans="1:147" ht="12.75" hidden="1" customHeight="1" outlineLevel="1" x14ac:dyDescent="0.2">
      <c r="A70" s="322" t="s">
        <v>292</v>
      </c>
      <c r="B70" s="322">
        <v>125.83292027893677</v>
      </c>
      <c r="C70" s="322">
        <v>137.60361301654919</v>
      </c>
      <c r="D70" s="322">
        <v>158.77651753561568</v>
      </c>
      <c r="E70" s="322">
        <v>133.02152739085511</v>
      </c>
      <c r="F70" s="322">
        <v>121.20263261572047</v>
      </c>
      <c r="G70" s="322">
        <v>106.80470809355401</v>
      </c>
      <c r="H70" s="322">
        <v>132.30569906546862</v>
      </c>
      <c r="I70" s="322">
        <v>101.07184947182753</v>
      </c>
      <c r="J70" s="322">
        <v>155.16494079251336</v>
      </c>
      <c r="K70" s="322">
        <v>120.37476429836576</v>
      </c>
      <c r="L70" s="322">
        <v>153.29995613764908</v>
      </c>
      <c r="M70" s="322">
        <v>118.82104114051734</v>
      </c>
      <c r="N70" s="322">
        <v>163.91341990350824</v>
      </c>
      <c r="O70" s="322">
        <v>110.39995341029623</v>
      </c>
      <c r="P70" s="322">
        <v>112.81903119194413</v>
      </c>
      <c r="Q70" s="322">
        <v>100.78743150564353</v>
      </c>
      <c r="R70" s="322">
        <v>108.20151783991237</v>
      </c>
      <c r="S70" s="322">
        <v>109.09769342656027</v>
      </c>
      <c r="T70" s="322">
        <v>100</v>
      </c>
      <c r="U70" s="322">
        <v>121.83189410530882</v>
      </c>
      <c r="V70" s="322">
        <v>100.08312633248489</v>
      </c>
      <c r="W70" s="322">
        <v>155.55555555555557</v>
      </c>
      <c r="X70" s="322">
        <v>0</v>
      </c>
      <c r="Y70" s="322">
        <v>105.89713927314401</v>
      </c>
      <c r="Z70" s="322">
        <v>117.1847060336934</v>
      </c>
      <c r="AA70" s="322">
        <v>103.51254956525008</v>
      </c>
      <c r="AB70" s="322">
        <v>106.21475326433453</v>
      </c>
      <c r="AC70" s="322">
        <v>102.42057097246283</v>
      </c>
      <c r="AD70" s="322">
        <v>106.12591630899927</v>
      </c>
      <c r="AE70" s="322">
        <v>109.91939997456605</v>
      </c>
      <c r="AF70" s="322">
        <v>101.4356790295196</v>
      </c>
      <c r="AG70" s="322">
        <v>115.87897401300707</v>
      </c>
      <c r="AH70" s="322">
        <v>119.29294139016875</v>
      </c>
      <c r="AI70" s="322">
        <v>127.4913176551274</v>
      </c>
      <c r="AJ70" s="322">
        <v>103.65564834471057</v>
      </c>
      <c r="AL70" s="322" t="s">
        <v>292</v>
      </c>
      <c r="AM70" s="322">
        <v>119.05084106085167</v>
      </c>
      <c r="AN70" s="322">
        <v>127.89994617229341</v>
      </c>
      <c r="AO70" s="322">
        <v>132.83286255796963</v>
      </c>
      <c r="AP70" s="322">
        <v>119.57966533395124</v>
      </c>
      <c r="AQ70" s="322">
        <v>131.45490018689654</v>
      </c>
      <c r="AR70" s="322">
        <v>108.63546879524546</v>
      </c>
      <c r="AS70" s="322">
        <v>126.24497157954123</v>
      </c>
      <c r="AT70" s="322">
        <v>143.06565498009175</v>
      </c>
      <c r="AU70" s="322">
        <v>132.19824017563991</v>
      </c>
      <c r="AV70" s="322">
        <v>97.661681061723172</v>
      </c>
      <c r="AW70" s="322">
        <v>130.11161445994804</v>
      </c>
      <c r="AX70" s="322">
        <v>117.7700045488284</v>
      </c>
      <c r="AY70" s="322">
        <v>133.33333333333331</v>
      </c>
      <c r="AZ70" s="322">
        <v>97.858508583593533</v>
      </c>
      <c r="BA70" s="322">
        <v>98.78952756840043</v>
      </c>
      <c r="BB70" s="322">
        <v>93.256274051468708</v>
      </c>
      <c r="BC70" s="322">
        <v>121.46055468976813</v>
      </c>
      <c r="BD70" s="322">
        <v>121.46055468976813</v>
      </c>
      <c r="BE70" s="322">
        <v>0</v>
      </c>
      <c r="BF70" s="322">
        <v>87.143208043740984</v>
      </c>
      <c r="BG70" s="322">
        <v>96.340661206075097</v>
      </c>
      <c r="BH70" s="322">
        <v>83.4765625</v>
      </c>
      <c r="BI70" s="322">
        <v>0</v>
      </c>
      <c r="BJ70" s="322">
        <v>112.11797090463803</v>
      </c>
      <c r="BK70" s="322">
        <v>106.6312068583422</v>
      </c>
      <c r="BL70" s="322">
        <v>92.072615230024283</v>
      </c>
      <c r="BM70" s="322">
        <v>118.72640333395701</v>
      </c>
      <c r="BN70" s="322">
        <v>100.56788408531969</v>
      </c>
      <c r="BO70" s="322">
        <v>116.07745750797785</v>
      </c>
      <c r="BP70" s="322">
        <v>123.86786108293737</v>
      </c>
      <c r="BQ70" s="322">
        <v>138.86872726269883</v>
      </c>
      <c r="BR70" s="322">
        <v>89.124862046768584</v>
      </c>
      <c r="BS70" s="322">
        <v>126.21637343751765</v>
      </c>
      <c r="BT70" s="322">
        <v>108.06651259474646</v>
      </c>
      <c r="BU70" s="322">
        <v>108.90025543017467</v>
      </c>
      <c r="BW70" s="322" t="s">
        <v>292</v>
      </c>
      <c r="BX70" s="322">
        <v>129.92067640687321</v>
      </c>
      <c r="BY70" s="322">
        <v>134.73194390997051</v>
      </c>
      <c r="BZ70" s="322">
        <v>136.59899255239185</v>
      </c>
      <c r="CA70" s="322">
        <v>140.97905362242767</v>
      </c>
      <c r="CB70" s="322">
        <v>131.09373417332765</v>
      </c>
      <c r="CC70" s="322">
        <v>124.87397803409368</v>
      </c>
      <c r="CD70" s="322">
        <v>143.98525718096374</v>
      </c>
      <c r="CE70" s="322">
        <v>120.87998032822877</v>
      </c>
      <c r="CF70" s="322">
        <v>136.77143721279577</v>
      </c>
      <c r="CG70" s="322">
        <v>121.11551210819421</v>
      </c>
      <c r="CH70" s="322">
        <v>143.4786438804536</v>
      </c>
      <c r="CI70" s="322">
        <v>152.10925348984443</v>
      </c>
      <c r="CJ70" s="322">
        <v>116.30933876314815</v>
      </c>
      <c r="CK70" s="322">
        <v>130.45351788303253</v>
      </c>
      <c r="CL70" s="322">
        <v>137.63534655462945</v>
      </c>
      <c r="CM70" s="322">
        <v>109.34118336297216</v>
      </c>
      <c r="CN70" s="322">
        <v>110.89492008054242</v>
      </c>
      <c r="CO70" s="322">
        <v>110.5983731691942</v>
      </c>
      <c r="CP70" s="322">
        <v>111.11111111111111</v>
      </c>
      <c r="CQ70" s="322">
        <v>126.41106955866901</v>
      </c>
      <c r="CR70" s="322">
        <v>151.88986559041035</v>
      </c>
      <c r="CS70" s="322">
        <v>125</v>
      </c>
      <c r="CT70" s="322">
        <v>100</v>
      </c>
      <c r="CU70" s="322">
        <v>116.14606074670685</v>
      </c>
      <c r="CV70" s="322">
        <v>109.19284639507093</v>
      </c>
      <c r="CW70" s="322">
        <v>117.6737109978536</v>
      </c>
      <c r="CX70" s="322">
        <v>126.06798373816332</v>
      </c>
      <c r="CY70" s="322">
        <v>100.81158568466236</v>
      </c>
      <c r="CZ70" s="322">
        <v>119.7380548185253</v>
      </c>
      <c r="DA70" s="322">
        <v>126.84817420764853</v>
      </c>
      <c r="DB70" s="322">
        <v>121.5019273616803</v>
      </c>
      <c r="DC70" s="322">
        <v>186.23243716134675</v>
      </c>
      <c r="DD70" s="322">
        <v>105.67537761796376</v>
      </c>
      <c r="DE70" s="322">
        <v>125.08341201090862</v>
      </c>
      <c r="DF70" s="322">
        <v>151.42850635662964</v>
      </c>
      <c r="DH70" s="322" t="s">
        <v>292</v>
      </c>
      <c r="DI70" s="322">
        <v>124.85698154347887</v>
      </c>
      <c r="DJ70" s="322">
        <v>129.46630510883699</v>
      </c>
      <c r="DK70" s="322">
        <v>139.11876576344457</v>
      </c>
      <c r="DL70" s="322">
        <v>129.42842785240694</v>
      </c>
      <c r="DM70" s="322">
        <v>113.32844247853706</v>
      </c>
      <c r="DN70" s="322">
        <v>130.83189550796652</v>
      </c>
      <c r="DO70" s="322">
        <v>117.26221093255739</v>
      </c>
      <c r="DP70" s="322">
        <v>132.16071778433221</v>
      </c>
      <c r="DQ70" s="322">
        <v>135.74684404152205</v>
      </c>
      <c r="DR70" s="322">
        <v>109.13202036997717</v>
      </c>
      <c r="DS70" s="322">
        <v>105.77664000019095</v>
      </c>
      <c r="DT70" s="322">
        <v>115.1531978795222</v>
      </c>
      <c r="DU70" s="322">
        <v>85.848306931041762</v>
      </c>
      <c r="DV70" s="322">
        <v>127.23943607061855</v>
      </c>
      <c r="DW70" s="322">
        <v>131.85106037045244</v>
      </c>
      <c r="DX70" s="322">
        <v>111.48296291975288</v>
      </c>
      <c r="DY70" s="322">
        <v>114.89046914338073</v>
      </c>
      <c r="DZ70" s="322">
        <v>121.26572051427681</v>
      </c>
      <c r="EA70" s="322">
        <v>106.81818181818181</v>
      </c>
      <c r="EB70" s="322">
        <v>209.55370900242897</v>
      </c>
      <c r="EC70" s="322">
        <v>103.77392909634563</v>
      </c>
      <c r="ED70" s="322">
        <v>281.8</v>
      </c>
      <c r="EE70" s="322">
        <v>145.98540145985402</v>
      </c>
      <c r="EF70" s="322">
        <v>109.12041200770763</v>
      </c>
      <c r="EG70" s="322">
        <v>108.1923107819956</v>
      </c>
      <c r="EH70" s="322">
        <v>107.55228044183376</v>
      </c>
      <c r="EI70" s="322">
        <v>148.87226740110469</v>
      </c>
      <c r="EJ70" s="322">
        <v>103.59657407880513</v>
      </c>
      <c r="EK70" s="322">
        <v>109.34354929800894</v>
      </c>
      <c r="EL70" s="322">
        <v>117.21314745748005</v>
      </c>
      <c r="EM70" s="322">
        <v>121.67690554891539</v>
      </c>
      <c r="EN70" s="322">
        <v>113.44753771631819</v>
      </c>
      <c r="EO70" s="322">
        <v>122.1280597168151</v>
      </c>
      <c r="EP70" s="322">
        <v>108.73575017015291</v>
      </c>
      <c r="EQ70" s="322">
        <v>107.60274482734972</v>
      </c>
    </row>
    <row r="71" spans="1:147" ht="12.75" hidden="1" customHeight="1" outlineLevel="1" x14ac:dyDescent="0.2">
      <c r="A71" s="322" t="s">
        <v>293</v>
      </c>
      <c r="B71" s="322">
        <v>126.28123479061311</v>
      </c>
      <c r="C71" s="322">
        <v>137.89060498769004</v>
      </c>
      <c r="D71" s="322">
        <v>157.65629347401497</v>
      </c>
      <c r="E71" s="322">
        <v>134.14224438320269</v>
      </c>
      <c r="F71" s="322">
        <v>121.44694080864315</v>
      </c>
      <c r="G71" s="322">
        <v>107.29046789892533</v>
      </c>
      <c r="H71" s="322">
        <v>133.52035436591134</v>
      </c>
      <c r="I71" s="322">
        <v>103.54514736702659</v>
      </c>
      <c r="J71" s="322">
        <v>156.78148886710412</v>
      </c>
      <c r="K71" s="322">
        <v>120.37476429836576</v>
      </c>
      <c r="L71" s="322">
        <v>152.32364848890958</v>
      </c>
      <c r="M71" s="322">
        <v>114.67309893641045</v>
      </c>
      <c r="N71" s="322">
        <v>163.91341990350824</v>
      </c>
      <c r="O71" s="322">
        <v>111.56498597840455</v>
      </c>
      <c r="P71" s="322">
        <v>114.27725470706531</v>
      </c>
      <c r="Q71" s="322">
        <v>100.78743150564353</v>
      </c>
      <c r="R71" s="322">
        <v>108.64591993689756</v>
      </c>
      <c r="S71" s="322">
        <v>109.59065510943518</v>
      </c>
      <c r="T71" s="322">
        <v>100</v>
      </c>
      <c r="U71" s="322">
        <v>121.83189410530882</v>
      </c>
      <c r="V71" s="322">
        <v>100.08312633248489</v>
      </c>
      <c r="W71" s="322">
        <v>155.55555555555557</v>
      </c>
      <c r="X71" s="322">
        <v>0</v>
      </c>
      <c r="Y71" s="322">
        <v>106.82609550182303</v>
      </c>
      <c r="Z71" s="322">
        <v>116.85807992080704</v>
      </c>
      <c r="AA71" s="322">
        <v>103.51254956525008</v>
      </c>
      <c r="AB71" s="322">
        <v>106.21475326433453</v>
      </c>
      <c r="AC71" s="322">
        <v>102.42057097246283</v>
      </c>
      <c r="AD71" s="322">
        <v>107.31168398316051</v>
      </c>
      <c r="AE71" s="322">
        <v>111.00969981379369</v>
      </c>
      <c r="AF71" s="322">
        <v>101.55030611800866</v>
      </c>
      <c r="AG71" s="322">
        <v>115.46898033733056</v>
      </c>
      <c r="AH71" s="322">
        <v>119.29294139016875</v>
      </c>
      <c r="AI71" s="322">
        <v>131.19625105433889</v>
      </c>
      <c r="AJ71" s="322">
        <v>103.342758914356</v>
      </c>
      <c r="AL71" s="322" t="s">
        <v>293</v>
      </c>
      <c r="AM71" s="322">
        <v>119.94207177167549</v>
      </c>
      <c r="AN71" s="322">
        <v>128.83826558807993</v>
      </c>
      <c r="AO71" s="322">
        <v>134.1809352212675</v>
      </c>
      <c r="AP71" s="322">
        <v>119.7879938716387</v>
      </c>
      <c r="AQ71" s="322">
        <v>132.52223749004941</v>
      </c>
      <c r="AR71" s="322">
        <v>107.96739252578013</v>
      </c>
      <c r="AS71" s="322">
        <v>128.10365633129621</v>
      </c>
      <c r="AT71" s="322">
        <v>143.06565498009175</v>
      </c>
      <c r="AU71" s="322">
        <v>134.26814012795401</v>
      </c>
      <c r="AV71" s="322">
        <v>97.661681061723172</v>
      </c>
      <c r="AW71" s="322">
        <v>127.66730395310296</v>
      </c>
      <c r="AX71" s="322">
        <v>105.96214372530557</v>
      </c>
      <c r="AY71" s="322">
        <v>133.33333333333331</v>
      </c>
      <c r="AZ71" s="322">
        <v>97.858508583593533</v>
      </c>
      <c r="BA71" s="322">
        <v>98.78952756840043</v>
      </c>
      <c r="BB71" s="322">
        <v>93.256274051468708</v>
      </c>
      <c r="BC71" s="322">
        <v>121.46055468976813</v>
      </c>
      <c r="BD71" s="322">
        <v>121.46055468976813</v>
      </c>
      <c r="BE71" s="322">
        <v>0</v>
      </c>
      <c r="BF71" s="322">
        <v>91.641788765866082</v>
      </c>
      <c r="BG71" s="322">
        <v>94.731229030203309</v>
      </c>
      <c r="BH71" s="322">
        <v>90.41015625</v>
      </c>
      <c r="BI71" s="322">
        <v>0</v>
      </c>
      <c r="BJ71" s="322">
        <v>112.50473332336145</v>
      </c>
      <c r="BK71" s="322">
        <v>106.6312068583422</v>
      </c>
      <c r="BL71" s="322">
        <v>92.072615230024283</v>
      </c>
      <c r="BM71" s="322">
        <v>129.96224533433119</v>
      </c>
      <c r="BN71" s="322">
        <v>100.56788408531969</v>
      </c>
      <c r="BO71" s="322">
        <v>116.07745750797785</v>
      </c>
      <c r="BP71" s="322">
        <v>124.39931886758663</v>
      </c>
      <c r="BQ71" s="322">
        <v>138.86235435524043</v>
      </c>
      <c r="BR71" s="322">
        <v>89.124862046768584</v>
      </c>
      <c r="BS71" s="322">
        <v>126.21637343751765</v>
      </c>
      <c r="BT71" s="322">
        <v>110.41874585776084</v>
      </c>
      <c r="BU71" s="322">
        <v>108.90025543017467</v>
      </c>
      <c r="BW71" s="322" t="s">
        <v>293</v>
      </c>
      <c r="BX71" s="322">
        <v>129.68104499751996</v>
      </c>
      <c r="BY71" s="322">
        <v>136.17223092637894</v>
      </c>
      <c r="BZ71" s="322">
        <v>137.90544197341237</v>
      </c>
      <c r="CA71" s="322">
        <v>144.38387819589414</v>
      </c>
      <c r="CB71" s="322">
        <v>131.97051280583739</v>
      </c>
      <c r="CC71" s="322">
        <v>126.48292410793862</v>
      </c>
      <c r="CD71" s="322">
        <v>146.83437022386926</v>
      </c>
      <c r="CE71" s="322">
        <v>120.85375307705731</v>
      </c>
      <c r="CF71" s="322">
        <v>137.10982239983193</v>
      </c>
      <c r="CG71" s="322">
        <v>121.11551210819421</v>
      </c>
      <c r="CH71" s="322">
        <v>143.16854194309937</v>
      </c>
      <c r="CI71" s="322">
        <v>152.09412519515891</v>
      </c>
      <c r="CJ71" s="322">
        <v>115.07065480645335</v>
      </c>
      <c r="CK71" s="322">
        <v>130.06544086862789</v>
      </c>
      <c r="CL71" s="322">
        <v>137.11525653966385</v>
      </c>
      <c r="CM71" s="322">
        <v>109.34118336297216</v>
      </c>
      <c r="CN71" s="322">
        <v>110.89492008054242</v>
      </c>
      <c r="CO71" s="322">
        <v>110.5983731691942</v>
      </c>
      <c r="CP71" s="322">
        <v>111.11111111111111</v>
      </c>
      <c r="CQ71" s="322">
        <v>120.39806935796388</v>
      </c>
      <c r="CR71" s="322">
        <v>151.22404037336761</v>
      </c>
      <c r="CS71" s="322">
        <v>115.90909090909093</v>
      </c>
      <c r="CT71" s="322">
        <v>100</v>
      </c>
      <c r="CU71" s="322">
        <v>114.85071362259222</v>
      </c>
      <c r="CV71" s="322">
        <v>109.19284639507093</v>
      </c>
      <c r="CW71" s="322">
        <v>117.6737109978536</v>
      </c>
      <c r="CX71" s="322">
        <v>126.06798373816332</v>
      </c>
      <c r="CY71" s="322">
        <v>100.81158568466236</v>
      </c>
      <c r="CZ71" s="322">
        <v>117.76989249655792</v>
      </c>
      <c r="DA71" s="322">
        <v>127.40252156178917</v>
      </c>
      <c r="DB71" s="322">
        <v>121.5019273616803</v>
      </c>
      <c r="DC71" s="322">
        <v>186.23243716134675</v>
      </c>
      <c r="DD71" s="322">
        <v>105.67537761796376</v>
      </c>
      <c r="DE71" s="322">
        <v>125.69055084526387</v>
      </c>
      <c r="DF71" s="322">
        <v>154.07233345468151</v>
      </c>
      <c r="DH71" s="322" t="s">
        <v>293</v>
      </c>
      <c r="DI71" s="322">
        <v>126.79014788284893</v>
      </c>
      <c r="DJ71" s="322">
        <v>131.13083655338176</v>
      </c>
      <c r="DK71" s="322">
        <v>142.66456590720787</v>
      </c>
      <c r="DL71" s="322">
        <v>131.96500959856044</v>
      </c>
      <c r="DM71" s="322">
        <v>113.20272022264655</v>
      </c>
      <c r="DN71" s="322">
        <v>121.23862895015957</v>
      </c>
      <c r="DO71" s="322">
        <v>116.32810007343677</v>
      </c>
      <c r="DP71" s="322">
        <v>134.22170837333675</v>
      </c>
      <c r="DQ71" s="322">
        <v>138.72372332626642</v>
      </c>
      <c r="DR71" s="322">
        <v>112.89623271179732</v>
      </c>
      <c r="DS71" s="322">
        <v>109.33000538781597</v>
      </c>
      <c r="DT71" s="322">
        <v>117.43631148425213</v>
      </c>
      <c r="DU71" s="322">
        <v>92.101383762566002</v>
      </c>
      <c r="DV71" s="322">
        <v>127.15962866635741</v>
      </c>
      <c r="DW71" s="322">
        <v>131.74789483513788</v>
      </c>
      <c r="DX71" s="322">
        <v>111.48296291975288</v>
      </c>
      <c r="DY71" s="322">
        <v>115.17704018418003</v>
      </c>
      <c r="DZ71" s="322">
        <v>121.77861680182635</v>
      </c>
      <c r="EA71" s="322">
        <v>106.81818181818181</v>
      </c>
      <c r="EB71" s="322">
        <v>212.64351270838046</v>
      </c>
      <c r="EC71" s="322">
        <v>104.5851611552125</v>
      </c>
      <c r="ED71" s="322">
        <v>286.66666666666669</v>
      </c>
      <c r="EE71" s="322">
        <v>145.98540145985402</v>
      </c>
      <c r="EF71" s="322">
        <v>109.12526997083086</v>
      </c>
      <c r="EG71" s="322">
        <v>108.1923107819956</v>
      </c>
      <c r="EH71" s="322">
        <v>107.55228044183376</v>
      </c>
      <c r="EI71" s="322">
        <v>148.87226740110469</v>
      </c>
      <c r="EJ71" s="322">
        <v>103.59657407880513</v>
      </c>
      <c r="EK71" s="322">
        <v>109.35068368349975</v>
      </c>
      <c r="EL71" s="322">
        <v>120.25176360142149</v>
      </c>
      <c r="EM71" s="322">
        <v>126.49492656569586</v>
      </c>
      <c r="EN71" s="322">
        <v>113.44753771631819</v>
      </c>
      <c r="EO71" s="322">
        <v>122.66157035335999</v>
      </c>
      <c r="EP71" s="322">
        <v>108.79628585761671</v>
      </c>
      <c r="EQ71" s="322">
        <v>107.35402937467101</v>
      </c>
    </row>
    <row r="72" spans="1:147" ht="12.75" hidden="1" customHeight="1" outlineLevel="1" x14ac:dyDescent="0.2">
      <c r="A72" s="322" t="s">
        <v>294</v>
      </c>
      <c r="B72" s="322">
        <v>126.97739082622488</v>
      </c>
      <c r="C72" s="322">
        <v>138.33285778985845</v>
      </c>
      <c r="D72" s="322">
        <v>156.86756574942828</v>
      </c>
      <c r="E72" s="322">
        <v>135.74414905175357</v>
      </c>
      <c r="F72" s="322">
        <v>121.71392507179823</v>
      </c>
      <c r="G72" s="322">
        <v>111.47055078479244</v>
      </c>
      <c r="H72" s="322">
        <v>137.00271501567423</v>
      </c>
      <c r="I72" s="322">
        <v>103.54514736702659</v>
      </c>
      <c r="J72" s="322">
        <v>157.87515439777997</v>
      </c>
      <c r="K72" s="322">
        <v>120.37476429836576</v>
      </c>
      <c r="L72" s="322">
        <v>154.63254494732831</v>
      </c>
      <c r="M72" s="322">
        <v>119.05585782532147</v>
      </c>
      <c r="N72" s="322">
        <v>165.58393015507451</v>
      </c>
      <c r="O72" s="322">
        <v>111.92056006816679</v>
      </c>
      <c r="P72" s="322">
        <v>114.72231222155267</v>
      </c>
      <c r="Q72" s="322">
        <v>100.78743150564353</v>
      </c>
      <c r="R72" s="322">
        <v>109.61599101258307</v>
      </c>
      <c r="S72" s="322">
        <v>110.66672534677731</v>
      </c>
      <c r="T72" s="322">
        <v>100</v>
      </c>
      <c r="U72" s="322">
        <v>121.23559871555764</v>
      </c>
      <c r="V72" s="322">
        <v>100.89369341903071</v>
      </c>
      <c r="W72" s="322">
        <v>152.7777777777778</v>
      </c>
      <c r="X72" s="322">
        <v>0</v>
      </c>
      <c r="Y72" s="322">
        <v>108.8024220888162</v>
      </c>
      <c r="Z72" s="322">
        <v>116.85807992080704</v>
      </c>
      <c r="AA72" s="322">
        <v>103.51254956525008</v>
      </c>
      <c r="AB72" s="322">
        <v>106.21475326433453</v>
      </c>
      <c r="AC72" s="322">
        <v>102.42057097246283</v>
      </c>
      <c r="AD72" s="322">
        <v>109.80926886250164</v>
      </c>
      <c r="AE72" s="322">
        <v>111.24020593481194</v>
      </c>
      <c r="AF72" s="322">
        <v>101.78109978102306</v>
      </c>
      <c r="AG72" s="322">
        <v>122.31996481827781</v>
      </c>
      <c r="AH72" s="322">
        <v>119.60806046043584</v>
      </c>
      <c r="AI72" s="322">
        <v>131.3295753596567</v>
      </c>
      <c r="AJ72" s="322">
        <v>103.46459101515481</v>
      </c>
      <c r="AL72" s="322" t="s">
        <v>294</v>
      </c>
      <c r="AM72" s="322">
        <v>121.26225961516278</v>
      </c>
      <c r="AN72" s="322">
        <v>130.0320723536158</v>
      </c>
      <c r="AO72" s="322">
        <v>141.15711319714595</v>
      </c>
      <c r="AP72" s="322">
        <v>119.76397577854028</v>
      </c>
      <c r="AQ72" s="322">
        <v>130.0163659740081</v>
      </c>
      <c r="AR72" s="322">
        <v>108.63546879524546</v>
      </c>
      <c r="AS72" s="322">
        <v>127.68401212589733</v>
      </c>
      <c r="AT72" s="322">
        <v>153.41276336933598</v>
      </c>
      <c r="AU72" s="322">
        <v>125.80274963614764</v>
      </c>
      <c r="AV72" s="322">
        <v>99.999999999999986</v>
      </c>
      <c r="AW72" s="322">
        <v>131.00622161201119</v>
      </c>
      <c r="AX72" s="322">
        <v>105.96214372530557</v>
      </c>
      <c r="AY72" s="322">
        <v>137.54385964912282</v>
      </c>
      <c r="AZ72" s="322">
        <v>99.870131623326174</v>
      </c>
      <c r="BA72" s="322">
        <v>101.20809624012836</v>
      </c>
      <c r="BB72" s="322">
        <v>93.256274051468708</v>
      </c>
      <c r="BC72" s="322">
        <v>121.46055468976813</v>
      </c>
      <c r="BD72" s="322">
        <v>121.46055468976813</v>
      </c>
      <c r="BE72" s="322">
        <v>0</v>
      </c>
      <c r="BF72" s="322">
        <v>96.808568937339857</v>
      </c>
      <c r="BG72" s="322">
        <v>94.731229030203309</v>
      </c>
      <c r="BH72" s="322">
        <v>97.63671875</v>
      </c>
      <c r="BI72" s="322">
        <v>0</v>
      </c>
      <c r="BJ72" s="322">
        <v>112.85328588732148</v>
      </c>
      <c r="BK72" s="322">
        <v>106.6312068583422</v>
      </c>
      <c r="BL72" s="322">
        <v>92.072615230024283</v>
      </c>
      <c r="BM72" s="322">
        <v>129.96224533433119</v>
      </c>
      <c r="BN72" s="322">
        <v>100.56788408531969</v>
      </c>
      <c r="BO72" s="322">
        <v>116.58420817846917</v>
      </c>
      <c r="BP72" s="322">
        <v>124.58991133370444</v>
      </c>
      <c r="BQ72" s="322">
        <v>138.93818875321901</v>
      </c>
      <c r="BR72" s="322">
        <v>84.550161791324058</v>
      </c>
      <c r="BS72" s="322">
        <v>126.21637343751765</v>
      </c>
      <c r="BT72" s="322">
        <v>110.36474835320186</v>
      </c>
      <c r="BU72" s="322">
        <v>110.24335078741214</v>
      </c>
      <c r="BW72" s="322" t="s">
        <v>294</v>
      </c>
      <c r="BX72" s="322">
        <v>130.29415505306193</v>
      </c>
      <c r="BY72" s="322">
        <v>137.50383044069605</v>
      </c>
      <c r="BZ72" s="322">
        <v>138.11977687286733</v>
      </c>
      <c r="CA72" s="322">
        <v>146.87158333565685</v>
      </c>
      <c r="CB72" s="322">
        <v>136.25942377874253</v>
      </c>
      <c r="CC72" s="322">
        <v>127.21731302958455</v>
      </c>
      <c r="CD72" s="322">
        <v>146.420379599966</v>
      </c>
      <c r="CE72" s="322">
        <v>121.61325123689114</v>
      </c>
      <c r="CF72" s="322">
        <v>137.78563006948519</v>
      </c>
      <c r="CG72" s="322">
        <v>121.11551210819421</v>
      </c>
      <c r="CH72" s="322">
        <v>143.17501850600698</v>
      </c>
      <c r="CI72" s="322">
        <v>152.10265910498151</v>
      </c>
      <c r="CJ72" s="322">
        <v>115.07065480645335</v>
      </c>
      <c r="CK72" s="322">
        <v>130.57175148826212</v>
      </c>
      <c r="CL72" s="322">
        <v>137.71856141959839</v>
      </c>
      <c r="CM72" s="322">
        <v>109.56236113363099</v>
      </c>
      <c r="CN72" s="322">
        <v>110.93274529671341</v>
      </c>
      <c r="CO72" s="322">
        <v>110.68808282755077</v>
      </c>
      <c r="CP72" s="322">
        <v>111.11111111111111</v>
      </c>
      <c r="CQ72" s="322">
        <v>124.54660662576185</v>
      </c>
      <c r="CR72" s="322">
        <v>149.89238993928211</v>
      </c>
      <c r="CS72" s="322">
        <v>122.72727272727273</v>
      </c>
      <c r="CT72" s="322">
        <v>100</v>
      </c>
      <c r="CU72" s="322">
        <v>113.95311099897445</v>
      </c>
      <c r="CV72" s="322">
        <v>110.04933969366711</v>
      </c>
      <c r="CW72" s="322">
        <v>117.6737109978536</v>
      </c>
      <c r="CX72" s="322">
        <v>126.51499077133833</v>
      </c>
      <c r="CY72" s="322">
        <v>100.81158568466236</v>
      </c>
      <c r="CZ72" s="322">
        <v>116.34907542932547</v>
      </c>
      <c r="DA72" s="322">
        <v>126.49117457502716</v>
      </c>
      <c r="DB72" s="322">
        <v>118.75180650541468</v>
      </c>
      <c r="DC72" s="322">
        <v>164.11704896036804</v>
      </c>
      <c r="DD72" s="322">
        <v>108.12606378323117</v>
      </c>
      <c r="DE72" s="322">
        <v>126.50186569095401</v>
      </c>
      <c r="DF72" s="322">
        <v>156.84928189788056</v>
      </c>
      <c r="DH72" s="322" t="s">
        <v>294</v>
      </c>
      <c r="DI72" s="322">
        <v>128.36661922331174</v>
      </c>
      <c r="DJ72" s="322">
        <v>132.58738033202027</v>
      </c>
      <c r="DK72" s="322">
        <v>143.90672874659691</v>
      </c>
      <c r="DL72" s="322">
        <v>133.46585498702146</v>
      </c>
      <c r="DM72" s="322">
        <v>114.21172370041533</v>
      </c>
      <c r="DN72" s="322">
        <v>136.46622198325463</v>
      </c>
      <c r="DO72" s="322">
        <v>116.95233327776516</v>
      </c>
      <c r="DP72" s="322">
        <v>131.77863058354035</v>
      </c>
      <c r="DQ72" s="322">
        <v>140.14741715946369</v>
      </c>
      <c r="DR72" s="322">
        <v>112.89623271179732</v>
      </c>
      <c r="DS72" s="322">
        <v>113.13040776345242</v>
      </c>
      <c r="DT72" s="322">
        <v>118.57786828661708</v>
      </c>
      <c r="DU72" s="322">
        <v>101.55272551760791</v>
      </c>
      <c r="DV72" s="322">
        <v>123.33573410934034</v>
      </c>
      <c r="DW72" s="322">
        <v>126.8320687997979</v>
      </c>
      <c r="DX72" s="322">
        <v>111.38985558696822</v>
      </c>
      <c r="DY72" s="322">
        <v>115.82968791633553</v>
      </c>
      <c r="DZ72" s="322">
        <v>122.94670621507119</v>
      </c>
      <c r="EA72" s="322">
        <v>106.81818181818181</v>
      </c>
      <c r="EB72" s="322">
        <v>213.56883406767105</v>
      </c>
      <c r="EC72" s="322">
        <v>107.23343230431574</v>
      </c>
      <c r="ED72" s="322">
        <v>286.66666666666669</v>
      </c>
      <c r="EE72" s="322">
        <v>145.98540145985402</v>
      </c>
      <c r="EF72" s="322">
        <v>109.99958718176336</v>
      </c>
      <c r="EG72" s="322">
        <v>108.1923107819956</v>
      </c>
      <c r="EH72" s="322">
        <v>107.91503395228222</v>
      </c>
      <c r="EI72" s="322">
        <v>148.87226740110469</v>
      </c>
      <c r="EJ72" s="322">
        <v>103.59657407880513</v>
      </c>
      <c r="EK72" s="322">
        <v>110.58542980881651</v>
      </c>
      <c r="EL72" s="322">
        <v>121.92344177334554</v>
      </c>
      <c r="EM72" s="322">
        <v>128.99206461406649</v>
      </c>
      <c r="EN72" s="322">
        <v>109.11372575513714</v>
      </c>
      <c r="EO72" s="322">
        <v>123.14523939933795</v>
      </c>
      <c r="EP72" s="322">
        <v>108.79628585761671</v>
      </c>
      <c r="EQ72" s="322">
        <v>108.81153531027981</v>
      </c>
    </row>
    <row r="73" spans="1:147" ht="12.75" hidden="1" customHeight="1" outlineLevel="1" x14ac:dyDescent="0.2">
      <c r="A73" s="322" t="s">
        <v>295</v>
      </c>
      <c r="B73" s="322">
        <v>126.97485357365503</v>
      </c>
      <c r="C73" s="322">
        <v>137.48005790643435</v>
      </c>
      <c r="D73" s="322">
        <v>154.48233792669282</v>
      </c>
      <c r="E73" s="322">
        <v>134.52293016823961</v>
      </c>
      <c r="F73" s="322">
        <v>121.89612256543879</v>
      </c>
      <c r="G73" s="322">
        <v>110.14836999983315</v>
      </c>
      <c r="H73" s="322">
        <v>137.61198143223473</v>
      </c>
      <c r="I73" s="322">
        <v>106.49361971073381</v>
      </c>
      <c r="J73" s="322">
        <v>157.27926585690537</v>
      </c>
      <c r="K73" s="322">
        <v>120.37476429836576</v>
      </c>
      <c r="L73" s="322">
        <v>158.78289755339452</v>
      </c>
      <c r="M73" s="322">
        <v>118.11659108610495</v>
      </c>
      <c r="N73" s="322">
        <v>171.30099361928887</v>
      </c>
      <c r="O73" s="322">
        <v>112.48042563812758</v>
      </c>
      <c r="P73" s="322">
        <v>115.35399437481448</v>
      </c>
      <c r="Q73" s="322">
        <v>101.06192449050785</v>
      </c>
      <c r="R73" s="322">
        <v>109.00943317290826</v>
      </c>
      <c r="S73" s="322">
        <v>109.99388924758802</v>
      </c>
      <c r="T73" s="322">
        <v>100</v>
      </c>
      <c r="U73" s="322">
        <v>120.14653078290122</v>
      </c>
      <c r="V73" s="322">
        <v>100.89369341903071</v>
      </c>
      <c r="W73" s="322">
        <v>150.00000000000003</v>
      </c>
      <c r="X73" s="322">
        <v>0</v>
      </c>
      <c r="Y73" s="322">
        <v>109.56926520341305</v>
      </c>
      <c r="Z73" s="322">
        <v>116.85807992080704</v>
      </c>
      <c r="AA73" s="322">
        <v>103.51254956525008</v>
      </c>
      <c r="AB73" s="322">
        <v>106.21475326433453</v>
      </c>
      <c r="AC73" s="322">
        <v>107.57643378002807</v>
      </c>
      <c r="AD73" s="322">
        <v>109.98614012564485</v>
      </c>
      <c r="AE73" s="322">
        <v>111.49498094611727</v>
      </c>
      <c r="AF73" s="322">
        <v>102.52576943926435</v>
      </c>
      <c r="AG73" s="322">
        <v>126.4305555068462</v>
      </c>
      <c r="AH73" s="322">
        <v>120.66514288501338</v>
      </c>
      <c r="AI73" s="322">
        <v>130.57126664336437</v>
      </c>
      <c r="AJ73" s="322">
        <v>103.71859912643311</v>
      </c>
      <c r="AL73" s="322" t="s">
        <v>295</v>
      </c>
      <c r="AM73" s="322">
        <v>121.38342441622214</v>
      </c>
      <c r="AN73" s="322">
        <v>128.08174362810459</v>
      </c>
      <c r="AO73" s="322">
        <v>132.81493599973797</v>
      </c>
      <c r="AP73" s="322">
        <v>117.98077547804807</v>
      </c>
      <c r="AQ73" s="322">
        <v>130.0163659740081</v>
      </c>
      <c r="AR73" s="322">
        <v>108.36130117250224</v>
      </c>
      <c r="AS73" s="322">
        <v>135.56892075594234</v>
      </c>
      <c r="AT73" s="322">
        <v>153.41276336933598</v>
      </c>
      <c r="AU73" s="322">
        <v>127.40726245813728</v>
      </c>
      <c r="AV73" s="322">
        <v>102.33831893827679</v>
      </c>
      <c r="AW73" s="322">
        <v>133.23216671794992</v>
      </c>
      <c r="AX73" s="322">
        <v>105.96214372530557</v>
      </c>
      <c r="AY73" s="322">
        <v>140.35087719298244</v>
      </c>
      <c r="AZ73" s="322">
        <v>98.652027949887326</v>
      </c>
      <c r="BA73" s="322">
        <v>99.918192948540138</v>
      </c>
      <c r="BB73" s="322">
        <v>92.393091907486024</v>
      </c>
      <c r="BC73" s="322">
        <v>121.46055468976813</v>
      </c>
      <c r="BD73" s="322">
        <v>121.46055468976813</v>
      </c>
      <c r="BE73" s="322">
        <v>0</v>
      </c>
      <c r="BF73" s="322">
        <v>105.92723772645434</v>
      </c>
      <c r="BG73" s="322">
        <v>94.731229030203309</v>
      </c>
      <c r="BH73" s="322">
        <v>110.39062499999999</v>
      </c>
      <c r="BI73" s="322">
        <v>0</v>
      </c>
      <c r="BJ73" s="322">
        <v>112.89524389396068</v>
      </c>
      <c r="BK73" s="322">
        <v>107.01196559748141</v>
      </c>
      <c r="BL73" s="322">
        <v>92.072615230024283</v>
      </c>
      <c r="BM73" s="322">
        <v>129.96224533433119</v>
      </c>
      <c r="BN73" s="322">
        <v>100.56788408531969</v>
      </c>
      <c r="BO73" s="322">
        <v>116.59702266353534</v>
      </c>
      <c r="BP73" s="322">
        <v>125.08492079631068</v>
      </c>
      <c r="BQ73" s="322">
        <v>138.62218785213867</v>
      </c>
      <c r="BR73" s="322">
        <v>84.550161791324058</v>
      </c>
      <c r="BS73" s="322">
        <v>126.21696697979966</v>
      </c>
      <c r="BT73" s="322">
        <v>110.70484884674765</v>
      </c>
      <c r="BU73" s="322">
        <v>113.02836271802016</v>
      </c>
      <c r="BW73" s="322" t="s">
        <v>295</v>
      </c>
      <c r="BX73" s="322">
        <v>132.01606693718117</v>
      </c>
      <c r="BY73" s="322">
        <v>138.44721632480585</v>
      </c>
      <c r="BZ73" s="322">
        <v>138.11977687286733</v>
      </c>
      <c r="CA73" s="322">
        <v>147.54136355979182</v>
      </c>
      <c r="CB73" s="322">
        <v>139.32252378668349</v>
      </c>
      <c r="CC73" s="322">
        <v>130.16544430929935</v>
      </c>
      <c r="CD73" s="322">
        <v>147.95508425342814</v>
      </c>
      <c r="CE73" s="322">
        <v>124.01375632592161</v>
      </c>
      <c r="CF73" s="322">
        <v>137.81046201198276</v>
      </c>
      <c r="CG73" s="322">
        <v>121.11551210819421</v>
      </c>
      <c r="CH73" s="322">
        <v>144.3640668651029</v>
      </c>
      <c r="CI73" s="322">
        <v>153.27594020526257</v>
      </c>
      <c r="CJ73" s="322">
        <v>116.30933876314815</v>
      </c>
      <c r="CK73" s="322">
        <v>130.55399622141189</v>
      </c>
      <c r="CL73" s="322">
        <v>137.69978220657143</v>
      </c>
      <c r="CM73" s="322">
        <v>109.54761594892041</v>
      </c>
      <c r="CN73" s="322">
        <v>112.74457167336499</v>
      </c>
      <c r="CO73" s="322">
        <v>114.98517195761951</v>
      </c>
      <c r="CP73" s="322">
        <v>111.11111111111111</v>
      </c>
      <c r="CQ73" s="322">
        <v>127.65854319834095</v>
      </c>
      <c r="CR73" s="322">
        <v>143.30612091692123</v>
      </c>
      <c r="CS73" s="322">
        <v>129.54545454545453</v>
      </c>
      <c r="CT73" s="322">
        <v>100</v>
      </c>
      <c r="CU73" s="322">
        <v>114.70416361431285</v>
      </c>
      <c r="CV73" s="322">
        <v>110.04933969366711</v>
      </c>
      <c r="CW73" s="322">
        <v>121.81520353238734</v>
      </c>
      <c r="CX73" s="322">
        <v>126.51499077133833</v>
      </c>
      <c r="CY73" s="322">
        <v>100.71722556596309</v>
      </c>
      <c r="CZ73" s="322">
        <v>116.89099772435593</v>
      </c>
      <c r="DA73" s="322">
        <v>131.18977298266577</v>
      </c>
      <c r="DB73" s="322">
        <v>124.71462333351903</v>
      </c>
      <c r="DC73" s="322">
        <v>193.29890204997338</v>
      </c>
      <c r="DD73" s="322">
        <v>108.53755183431346</v>
      </c>
      <c r="DE73" s="322">
        <v>128.80331294084152</v>
      </c>
      <c r="DF73" s="322">
        <v>161.43405466561907</v>
      </c>
      <c r="DH73" s="322" t="s">
        <v>295</v>
      </c>
      <c r="DI73" s="322">
        <v>127.31638875022854</v>
      </c>
      <c r="DJ73" s="322">
        <v>132.41866027308441</v>
      </c>
      <c r="DK73" s="322">
        <v>143.79228975034968</v>
      </c>
      <c r="DL73" s="322">
        <v>134.77169143966276</v>
      </c>
      <c r="DM73" s="322">
        <v>115.55626239121932</v>
      </c>
      <c r="DN73" s="322">
        <v>130.02250151174928</v>
      </c>
      <c r="DO73" s="322">
        <v>117.48084657406804</v>
      </c>
      <c r="DP73" s="322">
        <v>129.37820999087205</v>
      </c>
      <c r="DQ73" s="322">
        <v>140.26563831456136</v>
      </c>
      <c r="DR73" s="322">
        <v>112.89623271179732</v>
      </c>
      <c r="DS73" s="322">
        <v>109.93811434427029</v>
      </c>
      <c r="DT73" s="322">
        <v>119.71942508898201</v>
      </c>
      <c r="DU73" s="322">
        <v>89.149545566474302</v>
      </c>
      <c r="DV73" s="322">
        <v>123.14600679903971</v>
      </c>
      <c r="DW73" s="322">
        <v>126.8320687997979</v>
      </c>
      <c r="DX73" s="322">
        <v>110.55188959190633</v>
      </c>
      <c r="DY73" s="322">
        <v>115.83258603244714</v>
      </c>
      <c r="DZ73" s="322">
        <v>122.95189317670692</v>
      </c>
      <c r="EA73" s="322">
        <v>106.81818181818181</v>
      </c>
      <c r="EB73" s="322">
        <v>213.37986793111185</v>
      </c>
      <c r="EC73" s="322">
        <v>106.69261093173782</v>
      </c>
      <c r="ED73" s="322">
        <v>286.66666666666669</v>
      </c>
      <c r="EE73" s="322">
        <v>145.98540145985402</v>
      </c>
      <c r="EF73" s="322">
        <v>110.59238586646758</v>
      </c>
      <c r="EG73" s="322">
        <v>120.13290188886455</v>
      </c>
      <c r="EH73" s="322">
        <v>107.91503395228222</v>
      </c>
      <c r="EI73" s="322">
        <v>144.49958009590381</v>
      </c>
      <c r="EJ73" s="322">
        <v>103.59657407880513</v>
      </c>
      <c r="EK73" s="322">
        <v>110.95838311035828</v>
      </c>
      <c r="EL73" s="322">
        <v>119.11235900170472</v>
      </c>
      <c r="EM73" s="322">
        <v>125.62216833063503</v>
      </c>
      <c r="EN73" s="322">
        <v>109.11372575513714</v>
      </c>
      <c r="EO73" s="322">
        <v>123.14523939933795</v>
      </c>
      <c r="EP73" s="322">
        <v>105.98049704130592</v>
      </c>
      <c r="EQ73" s="322">
        <v>109.52436369777222</v>
      </c>
    </row>
    <row r="74" spans="1:147" ht="12.75" hidden="1" customHeight="1" outlineLevel="1" x14ac:dyDescent="0.2">
      <c r="A74" s="322" t="s">
        <v>296</v>
      </c>
      <c r="B74" s="322">
        <v>126.7798611198766</v>
      </c>
      <c r="C74" s="322">
        <v>137.04177768728499</v>
      </c>
      <c r="D74" s="322">
        <v>153.55288958264188</v>
      </c>
      <c r="E74" s="322">
        <v>135.1752175498448</v>
      </c>
      <c r="F74" s="322">
        <v>123.84391874407736</v>
      </c>
      <c r="G74" s="322">
        <v>108.91530262460988</v>
      </c>
      <c r="H74" s="322">
        <v>136.4929362195985</v>
      </c>
      <c r="I74" s="322">
        <v>103.92289616287646</v>
      </c>
      <c r="J74" s="322">
        <v>157.27608722507034</v>
      </c>
      <c r="K74" s="322">
        <v>108.21926626352372</v>
      </c>
      <c r="L74" s="322">
        <v>159.44976646602072</v>
      </c>
      <c r="M74" s="322">
        <v>120.94985139176833</v>
      </c>
      <c r="N74" s="322">
        <v>171.30099361928887</v>
      </c>
      <c r="O74" s="322">
        <v>111.7742927215715</v>
      </c>
      <c r="P74" s="322">
        <v>114.84836633162688</v>
      </c>
      <c r="Q74" s="322">
        <v>99.559059239892036</v>
      </c>
      <c r="R74" s="322">
        <v>110.19103380515939</v>
      </c>
      <c r="S74" s="322">
        <v>111.30460276607074</v>
      </c>
      <c r="T74" s="322">
        <v>100</v>
      </c>
      <c r="U74" s="322">
        <v>121.23559871555764</v>
      </c>
      <c r="V74" s="322">
        <v>100.89369341903071</v>
      </c>
      <c r="W74" s="322">
        <v>152.7777777777778</v>
      </c>
      <c r="X74" s="322">
        <v>0</v>
      </c>
      <c r="Y74" s="322">
        <v>109.53280396950724</v>
      </c>
      <c r="Z74" s="322">
        <v>117.31684956984667</v>
      </c>
      <c r="AA74" s="322">
        <v>105.11197255046289</v>
      </c>
      <c r="AB74" s="322">
        <v>106.21475326433453</v>
      </c>
      <c r="AC74" s="322">
        <v>107.57643378002807</v>
      </c>
      <c r="AD74" s="322">
        <v>109.84902927505934</v>
      </c>
      <c r="AE74" s="322">
        <v>110.66764186473524</v>
      </c>
      <c r="AF74" s="322">
        <v>102.39384970591171</v>
      </c>
      <c r="AG74" s="322">
        <v>119.30553164666104</v>
      </c>
      <c r="AH74" s="322">
        <v>115.99372933312833</v>
      </c>
      <c r="AI74" s="322">
        <v>130.75195576097022</v>
      </c>
      <c r="AJ74" s="322">
        <v>99.640757460199623</v>
      </c>
      <c r="AL74" s="322" t="s">
        <v>296</v>
      </c>
      <c r="AM74" s="322">
        <v>120.9898954955509</v>
      </c>
      <c r="AN74" s="322">
        <v>127.97118750273448</v>
      </c>
      <c r="AO74" s="322">
        <v>132.81256002211902</v>
      </c>
      <c r="AP74" s="322">
        <v>118.13105325443</v>
      </c>
      <c r="AQ74" s="322">
        <v>129.71719842246307</v>
      </c>
      <c r="AR74" s="322">
        <v>108.36130117250224</v>
      </c>
      <c r="AS74" s="322">
        <v>132.70226387298476</v>
      </c>
      <c r="AT74" s="322">
        <v>153.41276336933598</v>
      </c>
      <c r="AU74" s="322">
        <v>127.95746816880937</v>
      </c>
      <c r="AV74" s="322">
        <v>102.33831893827679</v>
      </c>
      <c r="AW74" s="322">
        <v>133.23216671794992</v>
      </c>
      <c r="AX74" s="322">
        <v>105.96214372530557</v>
      </c>
      <c r="AY74" s="322">
        <v>140.35087719298244</v>
      </c>
      <c r="AZ74" s="322">
        <v>99.028515567190567</v>
      </c>
      <c r="BA74" s="322">
        <v>99.864446978057288</v>
      </c>
      <c r="BB74" s="322">
        <v>94.896320125035814</v>
      </c>
      <c r="BC74" s="322">
        <v>121.46055468976813</v>
      </c>
      <c r="BD74" s="322">
        <v>121.46055468976813</v>
      </c>
      <c r="BE74" s="322">
        <v>0</v>
      </c>
      <c r="BF74" s="322">
        <v>102.11290627028117</v>
      </c>
      <c r="BG74" s="322">
        <v>96.340661206075097</v>
      </c>
      <c r="BH74" s="322">
        <v>104.41406249999999</v>
      </c>
      <c r="BI74" s="322">
        <v>0</v>
      </c>
      <c r="BJ74" s="322">
        <v>112.89524389396068</v>
      </c>
      <c r="BK74" s="322">
        <v>107.01196559748141</v>
      </c>
      <c r="BL74" s="322">
        <v>92.072615230024283</v>
      </c>
      <c r="BM74" s="322">
        <v>129.96224533433119</v>
      </c>
      <c r="BN74" s="322">
        <v>100.56788408531969</v>
      </c>
      <c r="BO74" s="322">
        <v>116.59702266353534</v>
      </c>
      <c r="BP74" s="322">
        <v>125.04352302117019</v>
      </c>
      <c r="BQ74" s="322">
        <v>138.62218785213867</v>
      </c>
      <c r="BR74" s="322">
        <v>84.64735671797105</v>
      </c>
      <c r="BS74" s="322">
        <v>126.21637343751765</v>
      </c>
      <c r="BT74" s="322">
        <v>110.70484884674765</v>
      </c>
      <c r="BU74" s="322">
        <v>112.81605252233219</v>
      </c>
      <c r="BW74" s="322" t="s">
        <v>296</v>
      </c>
      <c r="BX74" s="322">
        <v>130.97828872757572</v>
      </c>
      <c r="BY74" s="322">
        <v>137.35969859162336</v>
      </c>
      <c r="BZ74" s="322">
        <v>139.27297010196273</v>
      </c>
      <c r="CA74" s="322">
        <v>143.80734973892532</v>
      </c>
      <c r="CB74" s="322">
        <v>135.3795117016474</v>
      </c>
      <c r="CC74" s="322">
        <v>127.1786212838785</v>
      </c>
      <c r="CD74" s="322">
        <v>147.10243919189952</v>
      </c>
      <c r="CE74" s="322">
        <v>126.41426141495199</v>
      </c>
      <c r="CF74" s="322">
        <v>137.56915165986644</v>
      </c>
      <c r="CG74" s="322">
        <v>118.74652585296778</v>
      </c>
      <c r="CH74" s="322">
        <v>144.34640351171856</v>
      </c>
      <c r="CI74" s="322">
        <v>153.25266590574637</v>
      </c>
      <c r="CJ74" s="322">
        <v>116.30933876314815</v>
      </c>
      <c r="CK74" s="322">
        <v>130.25566196829374</v>
      </c>
      <c r="CL74" s="322">
        <v>137.26485163236518</v>
      </c>
      <c r="CM74" s="322">
        <v>109.65083224189452</v>
      </c>
      <c r="CN74" s="322">
        <v>113.16312271616539</v>
      </c>
      <c r="CO74" s="322">
        <v>115.97784496402558</v>
      </c>
      <c r="CP74" s="322">
        <v>111.11111111111111</v>
      </c>
      <c r="CQ74" s="322">
        <v>126.18813068295842</v>
      </c>
      <c r="CR74" s="322">
        <v>143.30612091692123</v>
      </c>
      <c r="CS74" s="322">
        <v>127.27272727272731</v>
      </c>
      <c r="CT74" s="322">
        <v>100</v>
      </c>
      <c r="CU74" s="322">
        <v>113.08278463857837</v>
      </c>
      <c r="CV74" s="322">
        <v>110.05827239237171</v>
      </c>
      <c r="CW74" s="322">
        <v>93.247492293472988</v>
      </c>
      <c r="CX74" s="322">
        <v>126.51499077133833</v>
      </c>
      <c r="CY74" s="322">
        <v>100.71722556596309</v>
      </c>
      <c r="CZ74" s="322">
        <v>118.73823003005383</v>
      </c>
      <c r="DA74" s="322">
        <v>129.50284960141548</v>
      </c>
      <c r="DB74" s="322">
        <v>123.11819256375404</v>
      </c>
      <c r="DC74" s="322">
        <v>193.13996799825566</v>
      </c>
      <c r="DD74" s="322">
        <v>108.45085961855965</v>
      </c>
      <c r="DE74" s="322">
        <v>127.15887661036447</v>
      </c>
      <c r="DF74" s="322">
        <v>158.94692231011149</v>
      </c>
      <c r="DH74" s="322" t="s">
        <v>296</v>
      </c>
      <c r="DI74" s="322">
        <v>126.62100517585628</v>
      </c>
      <c r="DJ74" s="322">
        <v>134.28943962063187</v>
      </c>
      <c r="DK74" s="322">
        <v>144.09431680344281</v>
      </c>
      <c r="DL74" s="322">
        <v>142.40432951883108</v>
      </c>
      <c r="DM74" s="322">
        <v>115.09016140271757</v>
      </c>
      <c r="DN74" s="322">
        <v>131.60599490169818</v>
      </c>
      <c r="DO74" s="322">
        <v>115.02705034671052</v>
      </c>
      <c r="DP74" s="322">
        <v>129.37545602935663</v>
      </c>
      <c r="DQ74" s="322">
        <v>140.76500665144184</v>
      </c>
      <c r="DR74" s="322">
        <v>112.89623271179732</v>
      </c>
      <c r="DS74" s="322">
        <v>105.43647127562406</v>
      </c>
      <c r="DT74" s="322">
        <v>116.29475468188717</v>
      </c>
      <c r="DU74" s="322">
        <v>82.358974067804297</v>
      </c>
      <c r="DV74" s="322">
        <v>123.14600679903971</v>
      </c>
      <c r="DW74" s="322">
        <v>126.8320687997979</v>
      </c>
      <c r="DX74" s="322">
        <v>110.55188959190633</v>
      </c>
      <c r="DY74" s="322">
        <v>118.19021148739091</v>
      </c>
      <c r="DZ74" s="322">
        <v>127.17150078220789</v>
      </c>
      <c r="EA74" s="322">
        <v>106.81818181818181</v>
      </c>
      <c r="EB74" s="322">
        <v>213.37986793111185</v>
      </c>
      <c r="EC74" s="322">
        <v>106.69261093173782</v>
      </c>
      <c r="ED74" s="322">
        <v>286.66666666666669</v>
      </c>
      <c r="EE74" s="322">
        <v>145.98540145985402</v>
      </c>
      <c r="EF74" s="322">
        <v>111.03428508109263</v>
      </c>
      <c r="EG74" s="322">
        <v>120.85654527170695</v>
      </c>
      <c r="EH74" s="322">
        <v>107.76663478891693</v>
      </c>
      <c r="EI74" s="322">
        <v>148.87226740110469</v>
      </c>
      <c r="EJ74" s="322">
        <v>103.59657407880513</v>
      </c>
      <c r="EK74" s="322">
        <v>111.43573293676181</v>
      </c>
      <c r="EL74" s="322">
        <v>116.293223847311</v>
      </c>
      <c r="EM74" s="322">
        <v>121.55249458914517</v>
      </c>
      <c r="EN74" s="322">
        <v>108.87522866388818</v>
      </c>
      <c r="EO74" s="322">
        <v>123.14523939933795</v>
      </c>
      <c r="EP74" s="322">
        <v>104.98516374610016</v>
      </c>
      <c r="EQ74" s="322">
        <v>109.52436369777222</v>
      </c>
    </row>
    <row r="75" spans="1:147" ht="12.75" hidden="1" customHeight="1" outlineLevel="1" x14ac:dyDescent="0.2">
      <c r="A75" s="322" t="s">
        <v>297</v>
      </c>
      <c r="B75" s="322">
        <v>127.38850256964682</v>
      </c>
      <c r="C75" s="322">
        <v>138.85015652699664</v>
      </c>
      <c r="D75" s="322">
        <v>151.12488929168083</v>
      </c>
      <c r="E75" s="322">
        <v>138.22687396945236</v>
      </c>
      <c r="F75" s="322">
        <v>132.45089416003793</v>
      </c>
      <c r="G75" s="322">
        <v>108.54283841035395</v>
      </c>
      <c r="H75" s="322">
        <v>140.18520849349079</v>
      </c>
      <c r="I75" s="322">
        <v>107.01451853187531</v>
      </c>
      <c r="J75" s="322">
        <v>157.30995508045092</v>
      </c>
      <c r="K75" s="322">
        <v>110.82441095465899</v>
      </c>
      <c r="L75" s="322">
        <v>158.17244682696759</v>
      </c>
      <c r="M75" s="322">
        <v>120.94985139176833</v>
      </c>
      <c r="N75" s="322">
        <v>169.63048336772263</v>
      </c>
      <c r="O75" s="322">
        <v>111.80129360566053</v>
      </c>
      <c r="P75" s="322">
        <v>114.88216223157465</v>
      </c>
      <c r="Q75" s="322">
        <v>99.559059239892036</v>
      </c>
      <c r="R75" s="322">
        <v>109.75459093482171</v>
      </c>
      <c r="S75" s="322">
        <v>109.88387447060258</v>
      </c>
      <c r="T75" s="322">
        <v>108.57142857142858</v>
      </c>
      <c r="U75" s="322">
        <v>121.23559871555764</v>
      </c>
      <c r="V75" s="322">
        <v>100.89369341903071</v>
      </c>
      <c r="W75" s="322">
        <v>152.7777777777778</v>
      </c>
      <c r="X75" s="322">
        <v>0</v>
      </c>
      <c r="Y75" s="322">
        <v>108.71228131856121</v>
      </c>
      <c r="Z75" s="322">
        <v>117.48016262628983</v>
      </c>
      <c r="AA75" s="322">
        <v>105.51225020533154</v>
      </c>
      <c r="AB75" s="322">
        <v>106.21475326433453</v>
      </c>
      <c r="AC75" s="322">
        <v>107.57643378002807</v>
      </c>
      <c r="AD75" s="322">
        <v>108.78755875564046</v>
      </c>
      <c r="AE75" s="322">
        <v>110.88400882090643</v>
      </c>
      <c r="AF75" s="322">
        <v>102.05750703650033</v>
      </c>
      <c r="AG75" s="322">
        <v>140.51758641193027</v>
      </c>
      <c r="AH75" s="322">
        <v>116.00268084208484</v>
      </c>
      <c r="AI75" s="322">
        <v>131.61218209297434</v>
      </c>
      <c r="AJ75" s="322">
        <v>99.623352874371207</v>
      </c>
      <c r="AL75" s="322" t="s">
        <v>297</v>
      </c>
      <c r="AM75" s="322">
        <v>121.14542713073968</v>
      </c>
      <c r="AN75" s="322">
        <v>128.61975121947125</v>
      </c>
      <c r="AO75" s="322">
        <v>134.92094208980896</v>
      </c>
      <c r="AP75" s="322">
        <v>118.1341830818554</v>
      </c>
      <c r="AQ75" s="322">
        <v>129.83203250187648</v>
      </c>
      <c r="AR75" s="322">
        <v>113.64460243656919</v>
      </c>
      <c r="AS75" s="322">
        <v>134.23724655895415</v>
      </c>
      <c r="AT75" s="322">
        <v>148.70273671964725</v>
      </c>
      <c r="AU75" s="322">
        <v>128.38060662289294</v>
      </c>
      <c r="AV75" s="322">
        <v>102.33831893827679</v>
      </c>
      <c r="AW75" s="322">
        <v>132.11919416498054</v>
      </c>
      <c r="AX75" s="322">
        <v>105.96214372530557</v>
      </c>
      <c r="AY75" s="322">
        <v>138.94736842105263</v>
      </c>
      <c r="AZ75" s="322">
        <v>99.648183551601406</v>
      </c>
      <c r="BA75" s="322">
        <v>100.60947203711011</v>
      </c>
      <c r="BB75" s="322">
        <v>94.896320125035814</v>
      </c>
      <c r="BC75" s="322">
        <v>123.6026175781888</v>
      </c>
      <c r="BD75" s="322">
        <v>123.6026175781888</v>
      </c>
      <c r="BE75" s="322">
        <v>0</v>
      </c>
      <c r="BF75" s="322">
        <v>102.80670697418515</v>
      </c>
      <c r="BG75" s="322">
        <v>93.48362010352956</v>
      </c>
      <c r="BH75" s="322">
        <v>106.5234375</v>
      </c>
      <c r="BI75" s="322">
        <v>0</v>
      </c>
      <c r="BJ75" s="322">
        <v>111.69678383761882</v>
      </c>
      <c r="BK75" s="322">
        <v>107.01196559748141</v>
      </c>
      <c r="BL75" s="322">
        <v>92.098187438959684</v>
      </c>
      <c r="BM75" s="322">
        <v>101.87264033339569</v>
      </c>
      <c r="BN75" s="322">
        <v>100.56788408531969</v>
      </c>
      <c r="BO75" s="322">
        <v>116.25918888320781</v>
      </c>
      <c r="BP75" s="322">
        <v>125.1040732949415</v>
      </c>
      <c r="BQ75" s="322">
        <v>138.50166143515247</v>
      </c>
      <c r="BR75" s="322">
        <v>84.64735671797105</v>
      </c>
      <c r="BS75" s="322">
        <v>126.23615818025145</v>
      </c>
      <c r="BT75" s="322">
        <v>111.56027163204374</v>
      </c>
      <c r="BU75" s="322">
        <v>112.45027914850922</v>
      </c>
      <c r="BW75" s="322" t="s">
        <v>297</v>
      </c>
      <c r="BX75" s="322">
        <v>130.3428127598722</v>
      </c>
      <c r="BY75" s="322">
        <v>136.19671514732184</v>
      </c>
      <c r="BZ75" s="322">
        <v>136.56921987352177</v>
      </c>
      <c r="CA75" s="322">
        <v>143.605211424922</v>
      </c>
      <c r="CB75" s="322">
        <v>136.31103356188839</v>
      </c>
      <c r="CC75" s="322">
        <v>117.57993052163317</v>
      </c>
      <c r="CD75" s="322">
        <v>148.11253932060586</v>
      </c>
      <c r="CE75" s="322">
        <v>130.00962522570006</v>
      </c>
      <c r="CF75" s="322">
        <v>136.34848922717231</v>
      </c>
      <c r="CG75" s="322">
        <v>114.79821542759039</v>
      </c>
      <c r="CH75" s="322">
        <v>143.10215035482531</v>
      </c>
      <c r="CI75" s="322">
        <v>153.25266590574637</v>
      </c>
      <c r="CJ75" s="322">
        <v>111.14815561025317</v>
      </c>
      <c r="CK75" s="322">
        <v>129.04199544661574</v>
      </c>
      <c r="CL75" s="322">
        <v>136.18506279812729</v>
      </c>
      <c r="CM75" s="322">
        <v>108.04360710844047</v>
      </c>
      <c r="CN75" s="322">
        <v>113.16312271616539</v>
      </c>
      <c r="CO75" s="322">
        <v>115.97784496402558</v>
      </c>
      <c r="CP75" s="322">
        <v>111.11111111111111</v>
      </c>
      <c r="CQ75" s="322">
        <v>126.03051051594859</v>
      </c>
      <c r="CR75" s="322">
        <v>142.50713065646994</v>
      </c>
      <c r="CS75" s="322">
        <v>127.27272727272731</v>
      </c>
      <c r="CT75" s="322">
        <v>100</v>
      </c>
      <c r="CU75" s="322">
        <v>113.5096266421628</v>
      </c>
      <c r="CV75" s="322">
        <v>110.05827239237171</v>
      </c>
      <c r="CW75" s="322">
        <v>93.247492293472988</v>
      </c>
      <c r="CX75" s="322">
        <v>126.51499077133833</v>
      </c>
      <c r="CY75" s="322">
        <v>99.844373528247132</v>
      </c>
      <c r="CZ75" s="322">
        <v>119.62495452029316</v>
      </c>
      <c r="DA75" s="322">
        <v>129.35764504836928</v>
      </c>
      <c r="DB75" s="322">
        <v>122.76785893832067</v>
      </c>
      <c r="DC75" s="322">
        <v>193.13996799825566</v>
      </c>
      <c r="DD75" s="322">
        <v>108.45085961855965</v>
      </c>
      <c r="DE75" s="322">
        <v>127.22831575924731</v>
      </c>
      <c r="DF75" s="322">
        <v>159.08049145826675</v>
      </c>
      <c r="DH75" s="322" t="s">
        <v>297</v>
      </c>
      <c r="DI75" s="322">
        <v>128.04203466487226</v>
      </c>
      <c r="DJ75" s="322">
        <v>134.22899443877108</v>
      </c>
      <c r="DK75" s="322">
        <v>145.32416151930209</v>
      </c>
      <c r="DL75" s="322">
        <v>139.93042560278016</v>
      </c>
      <c r="DM75" s="322">
        <v>114.86559902828714</v>
      </c>
      <c r="DN75" s="322">
        <v>135.32576481987689</v>
      </c>
      <c r="DO75" s="322">
        <v>116.03628722924419</v>
      </c>
      <c r="DP75" s="322">
        <v>129.37545602935663</v>
      </c>
      <c r="DQ75" s="322">
        <v>140.98108177603956</v>
      </c>
      <c r="DR75" s="322">
        <v>112.89623271179732</v>
      </c>
      <c r="DS75" s="322">
        <v>108.57073026030321</v>
      </c>
      <c r="DT75" s="322">
        <v>118.57786828661708</v>
      </c>
      <c r="DU75" s="322">
        <v>87.302202702133386</v>
      </c>
      <c r="DV75" s="322">
        <v>129.34158595091074</v>
      </c>
      <c r="DW75" s="322">
        <v>134.84097781900303</v>
      </c>
      <c r="DX75" s="322">
        <v>110.55188959190633</v>
      </c>
      <c r="DY75" s="322">
        <v>118.1961204810537</v>
      </c>
      <c r="DZ75" s="322">
        <v>127.1820765225351</v>
      </c>
      <c r="EA75" s="322">
        <v>106.81818181818181</v>
      </c>
      <c r="EB75" s="322">
        <v>213.37986793111185</v>
      </c>
      <c r="EC75" s="322">
        <v>106.69261093173782</v>
      </c>
      <c r="ED75" s="322">
        <v>286.66666666666669</v>
      </c>
      <c r="EE75" s="322">
        <v>145.98540145985402</v>
      </c>
      <c r="EF75" s="322">
        <v>110.75353869982185</v>
      </c>
      <c r="EG75" s="322">
        <v>120.85654527170695</v>
      </c>
      <c r="EH75" s="322">
        <v>107.76663478891693</v>
      </c>
      <c r="EI75" s="322">
        <v>148.87018970366023</v>
      </c>
      <c r="EJ75" s="322">
        <v>103.59657407880513</v>
      </c>
      <c r="EK75" s="322">
        <v>111.0235023144904</v>
      </c>
      <c r="EL75" s="322">
        <v>120.22967277336522</v>
      </c>
      <c r="EM75" s="322">
        <v>127.81672198310052</v>
      </c>
      <c r="EN75" s="322">
        <v>110.59045483529499</v>
      </c>
      <c r="EO75" s="322">
        <v>123.14523939933795</v>
      </c>
      <c r="EP75" s="322">
        <v>104.97451782141894</v>
      </c>
      <c r="EQ75" s="322">
        <v>109.54948436633148</v>
      </c>
    </row>
    <row r="76" spans="1:147" ht="12.75" hidden="1" customHeight="1" outlineLevel="1" x14ac:dyDescent="0.2">
      <c r="A76" s="322" t="s">
        <v>298</v>
      </c>
      <c r="B76" s="322">
        <v>128.12925803946635</v>
      </c>
      <c r="C76" s="322">
        <v>139.32943880484871</v>
      </c>
      <c r="D76" s="322">
        <v>151.55961445081797</v>
      </c>
      <c r="E76" s="322">
        <v>140.86898637710098</v>
      </c>
      <c r="F76" s="322">
        <v>131.28482952126467</v>
      </c>
      <c r="G76" s="322">
        <v>115.78342560656222</v>
      </c>
      <c r="H76" s="322">
        <v>138.6337686502159</v>
      </c>
      <c r="I76" s="322">
        <v>103.80433390549287</v>
      </c>
      <c r="J76" s="322">
        <v>158.34690814424403</v>
      </c>
      <c r="K76" s="322">
        <v>110.82441095465899</v>
      </c>
      <c r="L76" s="322">
        <v>159.05675355698494</v>
      </c>
      <c r="M76" s="322">
        <v>124.7069183486344</v>
      </c>
      <c r="N76" s="322">
        <v>169.63048336772263</v>
      </c>
      <c r="O76" s="322">
        <v>114.0741733827105</v>
      </c>
      <c r="P76" s="322">
        <v>115.00382747138659</v>
      </c>
      <c r="Q76" s="322">
        <v>110.38007129184621</v>
      </c>
      <c r="R76" s="322">
        <v>112.28339746579684</v>
      </c>
      <c r="S76" s="322">
        <v>112.68900237533451</v>
      </c>
      <c r="T76" s="322">
        <v>108.57142857142858</v>
      </c>
      <c r="U76" s="322">
        <v>125.64573118207308</v>
      </c>
      <c r="V76" s="322">
        <v>108.14796981111428</v>
      </c>
      <c r="W76" s="322">
        <v>152.7777777777778</v>
      </c>
      <c r="X76" s="322">
        <v>0</v>
      </c>
      <c r="Y76" s="322">
        <v>108.63794552748787</v>
      </c>
      <c r="Z76" s="322">
        <v>118.94998013427839</v>
      </c>
      <c r="AA76" s="322">
        <v>102.34876120685315</v>
      </c>
      <c r="AB76" s="322">
        <v>106.21475326433453</v>
      </c>
      <c r="AC76" s="322">
        <v>107.57643378002807</v>
      </c>
      <c r="AD76" s="322">
        <v>108.78780169619995</v>
      </c>
      <c r="AE76" s="322">
        <v>110.05471120201929</v>
      </c>
      <c r="AF76" s="322">
        <v>101.86537640590258</v>
      </c>
      <c r="AG76" s="322">
        <v>147.3685708928775</v>
      </c>
      <c r="AH76" s="322">
        <v>117.63055819672573</v>
      </c>
      <c r="AI76" s="322">
        <v>128.83717281945704</v>
      </c>
      <c r="AJ76" s="322">
        <v>99.623352874371207</v>
      </c>
      <c r="AL76" s="322" t="s">
        <v>298</v>
      </c>
      <c r="AM76" s="322">
        <v>121.92648660203116</v>
      </c>
      <c r="AN76" s="322">
        <v>130.05846650259258</v>
      </c>
      <c r="AO76" s="322">
        <v>134.92094208980896</v>
      </c>
      <c r="AP76" s="322">
        <v>119.93883828831784</v>
      </c>
      <c r="AQ76" s="322">
        <v>130.52103697835699</v>
      </c>
      <c r="AR76" s="322">
        <v>114.98075497549981</v>
      </c>
      <c r="AS76" s="322">
        <v>135.89217061785291</v>
      </c>
      <c r="AT76" s="322">
        <v>148.70273671964725</v>
      </c>
      <c r="AU76" s="322">
        <v>133.3978596419646</v>
      </c>
      <c r="AV76" s="322">
        <v>102.33831893827679</v>
      </c>
      <c r="AW76" s="322">
        <v>132.11919416498054</v>
      </c>
      <c r="AX76" s="322">
        <v>105.96214372530557</v>
      </c>
      <c r="AY76" s="322">
        <v>138.94736842105263</v>
      </c>
      <c r="AZ76" s="322">
        <v>99.648183551601406</v>
      </c>
      <c r="BA76" s="322">
        <v>100.60947203711011</v>
      </c>
      <c r="BB76" s="322">
        <v>94.896320125035814</v>
      </c>
      <c r="BC76" s="322">
        <v>123.6026175781888</v>
      </c>
      <c r="BD76" s="322">
        <v>123.6026175781888</v>
      </c>
      <c r="BE76" s="322">
        <v>0</v>
      </c>
      <c r="BF76" s="322">
        <v>103.51888478160451</v>
      </c>
      <c r="BG76" s="322">
        <v>93.48362010352956</v>
      </c>
      <c r="BH76" s="322">
        <v>107.51953125</v>
      </c>
      <c r="BI76" s="322">
        <v>0</v>
      </c>
      <c r="BJ76" s="322">
        <v>111.95611383000232</v>
      </c>
      <c r="BK76" s="322">
        <v>107.51964391633369</v>
      </c>
      <c r="BL76" s="322">
        <v>92.098187438959684</v>
      </c>
      <c r="BM76" s="322">
        <v>101.87264033339569</v>
      </c>
      <c r="BN76" s="322">
        <v>100.45942594006982</v>
      </c>
      <c r="BO76" s="322">
        <v>116.59702266353534</v>
      </c>
      <c r="BP76" s="322">
        <v>125.30454955482801</v>
      </c>
      <c r="BQ76" s="322">
        <v>138.50166143515247</v>
      </c>
      <c r="BR76" s="322">
        <v>84.64735671797105</v>
      </c>
      <c r="BS76" s="322">
        <v>126.23615818025145</v>
      </c>
      <c r="BT76" s="322">
        <v>112.44235910567414</v>
      </c>
      <c r="BU76" s="322">
        <v>112.45027914850922</v>
      </c>
      <c r="BW76" s="322" t="s">
        <v>298</v>
      </c>
      <c r="BX76" s="322">
        <v>131.52094571416046</v>
      </c>
      <c r="BY76" s="322">
        <v>138.76885286929536</v>
      </c>
      <c r="BZ76" s="322">
        <v>136.29405153592626</v>
      </c>
      <c r="CA76" s="322">
        <v>151.6531298565269</v>
      </c>
      <c r="CB76" s="322">
        <v>138.5424843443773</v>
      </c>
      <c r="CC76" s="322">
        <v>124.67420702009316</v>
      </c>
      <c r="CD76" s="322">
        <v>151.50647946181618</v>
      </c>
      <c r="CE76" s="322">
        <v>138.4113930373066</v>
      </c>
      <c r="CF76" s="322">
        <v>135.52290354301945</v>
      </c>
      <c r="CG76" s="322">
        <v>111.18321480833254</v>
      </c>
      <c r="CH76" s="322">
        <v>143.35180033952966</v>
      </c>
      <c r="CI76" s="322">
        <v>153.25371918188921</v>
      </c>
      <c r="CJ76" s="322">
        <v>112.18039224083215</v>
      </c>
      <c r="CK76" s="322">
        <v>126.73597706911697</v>
      </c>
      <c r="CL76" s="322">
        <v>138.84565189873078</v>
      </c>
      <c r="CM76" s="322">
        <v>91.137313048757605</v>
      </c>
      <c r="CN76" s="322">
        <v>113.55369818507242</v>
      </c>
      <c r="CO76" s="322">
        <v>116.90416860272524</v>
      </c>
      <c r="CP76" s="322">
        <v>111.11111111111111</v>
      </c>
      <c r="CQ76" s="322">
        <v>127.50092303133113</v>
      </c>
      <c r="CR76" s="322">
        <v>142.50713065646994</v>
      </c>
      <c r="CS76" s="322">
        <v>129.54545454545453</v>
      </c>
      <c r="CT76" s="322">
        <v>100</v>
      </c>
      <c r="CU76" s="322">
        <v>114.70901510418999</v>
      </c>
      <c r="CV76" s="322">
        <v>110.05827239237171</v>
      </c>
      <c r="CW76" s="322">
        <v>93.247492293472988</v>
      </c>
      <c r="CX76" s="322">
        <v>126.06798373816332</v>
      </c>
      <c r="CY76" s="322">
        <v>99.844373528247132</v>
      </c>
      <c r="CZ76" s="322">
        <v>121.47451415801841</v>
      </c>
      <c r="DA76" s="322">
        <v>129.68951736498408</v>
      </c>
      <c r="DB76" s="322">
        <v>122.76785893832067</v>
      </c>
      <c r="DC76" s="322">
        <v>204.96068809475892</v>
      </c>
      <c r="DD76" s="322">
        <v>108.45085961855965</v>
      </c>
      <c r="DE76" s="322">
        <v>128.02869084640551</v>
      </c>
      <c r="DF76" s="322">
        <v>159.13989316554023</v>
      </c>
      <c r="DH76" s="322" t="s">
        <v>298</v>
      </c>
      <c r="DI76" s="322">
        <v>128.68688737419248</v>
      </c>
      <c r="DJ76" s="322">
        <v>134.5172162536916</v>
      </c>
      <c r="DK76" s="322">
        <v>145.5182430491551</v>
      </c>
      <c r="DL76" s="322">
        <v>140.22103468678063</v>
      </c>
      <c r="DM76" s="322">
        <v>118.07870686943008</v>
      </c>
      <c r="DN76" s="322">
        <v>122.72488387448423</v>
      </c>
      <c r="DO76" s="322">
        <v>117.74905107177523</v>
      </c>
      <c r="DP76" s="322">
        <v>130.86799720720239</v>
      </c>
      <c r="DQ76" s="322">
        <v>141.74864135071465</v>
      </c>
      <c r="DR76" s="322">
        <v>114.36670395597876</v>
      </c>
      <c r="DS76" s="322">
        <v>111.72507788577298</v>
      </c>
      <c r="DT76" s="322">
        <v>118.57786828661708</v>
      </c>
      <c r="DU76" s="322">
        <v>97.160597900839591</v>
      </c>
      <c r="DV76" s="322">
        <v>128.268015191026</v>
      </c>
      <c r="DW76" s="322">
        <v>133.45319302425963</v>
      </c>
      <c r="DX76" s="322">
        <v>110.55188959190633</v>
      </c>
      <c r="DY76" s="322">
        <v>114.56517657070053</v>
      </c>
      <c r="DZ76" s="322">
        <v>127.14527715500124</v>
      </c>
      <c r="EA76" s="322">
        <v>98.636363636363626</v>
      </c>
      <c r="EB76" s="322">
        <v>213.37986793111185</v>
      </c>
      <c r="EC76" s="322">
        <v>106.69261093173782</v>
      </c>
      <c r="ED76" s="322">
        <v>286.66666666666669</v>
      </c>
      <c r="EE76" s="322">
        <v>145.98540145985402</v>
      </c>
      <c r="EF76" s="322">
        <v>111.46224347606831</v>
      </c>
      <c r="EG76" s="322">
        <v>120.74703075537523</v>
      </c>
      <c r="EH76" s="322">
        <v>106.69486305350104</v>
      </c>
      <c r="EI76" s="322">
        <v>166.13079748734788</v>
      </c>
      <c r="EJ76" s="322">
        <v>103.59657407880513</v>
      </c>
      <c r="EK76" s="322">
        <v>111.61432206107041</v>
      </c>
      <c r="EL76" s="322">
        <v>120.13211926728415</v>
      </c>
      <c r="EM76" s="322">
        <v>127.79358434470089</v>
      </c>
      <c r="EN76" s="322">
        <v>106.15440893806414</v>
      </c>
      <c r="EO76" s="322">
        <v>123.14523939933795</v>
      </c>
      <c r="EP76" s="322">
        <v>104.80155871437951</v>
      </c>
      <c r="EQ76" s="322">
        <v>109.25501218256652</v>
      </c>
    </row>
    <row r="77" spans="1:147" ht="12.75" hidden="1" customHeight="1" outlineLevel="1" x14ac:dyDescent="0.2">
      <c r="A77" s="322" t="s">
        <v>299</v>
      </c>
      <c r="B77" s="322">
        <v>127.43228063071955</v>
      </c>
      <c r="C77" s="322">
        <v>138.46362088759409</v>
      </c>
      <c r="D77" s="322">
        <v>151.09848481354248</v>
      </c>
      <c r="E77" s="322">
        <v>139.84635418424944</v>
      </c>
      <c r="F77" s="322">
        <v>131.40877554862271</v>
      </c>
      <c r="G77" s="322">
        <v>105.99676755046735</v>
      </c>
      <c r="H77" s="322">
        <v>135.17014769686318</v>
      </c>
      <c r="I77" s="322">
        <v>103.80433390549287</v>
      </c>
      <c r="J77" s="322">
        <v>157.84109290242287</v>
      </c>
      <c r="K77" s="322">
        <v>110.82441095465899</v>
      </c>
      <c r="L77" s="322">
        <v>159.05675355698494</v>
      </c>
      <c r="M77" s="322">
        <v>124.7069183486344</v>
      </c>
      <c r="N77" s="322">
        <v>169.63048336772263</v>
      </c>
      <c r="O77" s="322">
        <v>113.01472099868708</v>
      </c>
      <c r="P77" s="322">
        <v>115.25744567323945</v>
      </c>
      <c r="Q77" s="322">
        <v>104.10296122651714</v>
      </c>
      <c r="R77" s="322">
        <v>112.0963296785892</v>
      </c>
      <c r="S77" s="322">
        <v>112.48149378836077</v>
      </c>
      <c r="T77" s="322">
        <v>108.57142857142858</v>
      </c>
      <c r="U77" s="322">
        <v>124.55666324941663</v>
      </c>
      <c r="V77" s="322">
        <v>108.14796981111428</v>
      </c>
      <c r="W77" s="322">
        <v>150.00000000000003</v>
      </c>
      <c r="X77" s="322">
        <v>0</v>
      </c>
      <c r="Y77" s="322">
        <v>108.4986491454595</v>
      </c>
      <c r="Z77" s="322">
        <v>118.94998013427839</v>
      </c>
      <c r="AA77" s="322">
        <v>94.594991588364394</v>
      </c>
      <c r="AB77" s="322">
        <v>106.21475326433453</v>
      </c>
      <c r="AC77" s="322">
        <v>107.57643378002807</v>
      </c>
      <c r="AD77" s="322">
        <v>108.97274412762143</v>
      </c>
      <c r="AE77" s="322">
        <v>109.26095984076601</v>
      </c>
      <c r="AF77" s="322">
        <v>100.84582121584462</v>
      </c>
      <c r="AG77" s="322">
        <v>133.66660193098301</v>
      </c>
      <c r="AH77" s="322">
        <v>117.51895914190062</v>
      </c>
      <c r="AI77" s="322">
        <v>128.01533835837466</v>
      </c>
      <c r="AJ77" s="322">
        <v>100.03635085261482</v>
      </c>
      <c r="AL77" s="322" t="s">
        <v>299</v>
      </c>
      <c r="AM77" s="322">
        <v>122.17199435362998</v>
      </c>
      <c r="AN77" s="322">
        <v>130.72757434746765</v>
      </c>
      <c r="AO77" s="322">
        <v>134.92094208980896</v>
      </c>
      <c r="AP77" s="322">
        <v>120.05473413232254</v>
      </c>
      <c r="AQ77" s="322">
        <v>131.87328004244259</v>
      </c>
      <c r="AR77" s="322">
        <v>115.64883124496514</v>
      </c>
      <c r="AS77" s="322">
        <v>136.64809207168949</v>
      </c>
      <c r="AT77" s="322">
        <v>148.50828179404462</v>
      </c>
      <c r="AU77" s="322">
        <v>135.99596364765756</v>
      </c>
      <c r="AV77" s="322">
        <v>104.67663787655361</v>
      </c>
      <c r="AW77" s="322">
        <v>129.89324905904175</v>
      </c>
      <c r="AX77" s="322">
        <v>105.96214372530557</v>
      </c>
      <c r="AY77" s="322">
        <v>136.14035087719296</v>
      </c>
      <c r="AZ77" s="322">
        <v>99.457501394754914</v>
      </c>
      <c r="BA77" s="322">
        <v>100.20559612304994</v>
      </c>
      <c r="BB77" s="322">
        <v>95.759502269018498</v>
      </c>
      <c r="BC77" s="322">
        <v>123.6026175781888</v>
      </c>
      <c r="BD77" s="322">
        <v>123.6026175781888</v>
      </c>
      <c r="BE77" s="322">
        <v>0</v>
      </c>
      <c r="BF77" s="322">
        <v>102.65309999611429</v>
      </c>
      <c r="BG77" s="322">
        <v>93.48362010352956</v>
      </c>
      <c r="BH77" s="322">
        <v>106.30859374999999</v>
      </c>
      <c r="BI77" s="322">
        <v>0</v>
      </c>
      <c r="BJ77" s="322">
        <v>111.95611383000232</v>
      </c>
      <c r="BK77" s="322">
        <v>107.51964391633369</v>
      </c>
      <c r="BL77" s="322">
        <v>92.098187438959684</v>
      </c>
      <c r="BM77" s="322">
        <v>101.87264033339569</v>
      </c>
      <c r="BN77" s="322">
        <v>100.45942594006982</v>
      </c>
      <c r="BO77" s="322">
        <v>116.59702266353534</v>
      </c>
      <c r="BP77" s="322">
        <v>126.11134697000021</v>
      </c>
      <c r="BQ77" s="322">
        <v>139.16457067006962</v>
      </c>
      <c r="BR77" s="322">
        <v>85.74468743981555</v>
      </c>
      <c r="BS77" s="322">
        <v>126.42028839776955</v>
      </c>
      <c r="BT77" s="322">
        <v>112.68104547091424</v>
      </c>
      <c r="BU77" s="322">
        <v>114.34208891038952</v>
      </c>
      <c r="BW77" s="322" t="s">
        <v>299</v>
      </c>
      <c r="BX77" s="322">
        <v>131.76402573483497</v>
      </c>
      <c r="BY77" s="322">
        <v>138.67668053619954</v>
      </c>
      <c r="BZ77" s="322">
        <v>137.92335030053766</v>
      </c>
      <c r="CA77" s="322">
        <v>152.73056465438412</v>
      </c>
      <c r="CB77" s="322">
        <v>137.96742852974856</v>
      </c>
      <c r="CC77" s="322">
        <v>125.31858307175993</v>
      </c>
      <c r="CD77" s="322">
        <v>143.89237112919164</v>
      </c>
      <c r="CE77" s="322">
        <v>137.50997559036642</v>
      </c>
      <c r="CF77" s="322">
        <v>133.64419616189898</v>
      </c>
      <c r="CG77" s="322">
        <v>111.18321480833254</v>
      </c>
      <c r="CH77" s="322">
        <v>142.90366800734003</v>
      </c>
      <c r="CI77" s="322">
        <v>152.66323299869839</v>
      </c>
      <c r="CJ77" s="322">
        <v>112.18039224083215</v>
      </c>
      <c r="CK77" s="322">
        <v>128.87258791288076</v>
      </c>
      <c r="CL77" s="322">
        <v>138.84565189873078</v>
      </c>
      <c r="CM77" s="322">
        <v>99.554892840044303</v>
      </c>
      <c r="CN77" s="322">
        <v>113.55369818507242</v>
      </c>
      <c r="CO77" s="322">
        <v>116.90416860272524</v>
      </c>
      <c r="CP77" s="322">
        <v>111.11111111111111</v>
      </c>
      <c r="CQ77" s="322">
        <v>127.50092303133113</v>
      </c>
      <c r="CR77" s="322">
        <v>142.50713065646994</v>
      </c>
      <c r="CS77" s="322">
        <v>129.54545454545453</v>
      </c>
      <c r="CT77" s="322">
        <v>100</v>
      </c>
      <c r="CU77" s="322">
        <v>115.95739074296243</v>
      </c>
      <c r="CV77" s="322">
        <v>111.13019623692276</v>
      </c>
      <c r="CW77" s="322">
        <v>93.240481812187355</v>
      </c>
      <c r="CX77" s="322">
        <v>126.06798373816332</v>
      </c>
      <c r="CY77" s="322">
        <v>99.844373528247132</v>
      </c>
      <c r="CZ77" s="322">
        <v>123.33507802869904</v>
      </c>
      <c r="DA77" s="322">
        <v>129.77722574567332</v>
      </c>
      <c r="DB77" s="322">
        <v>123.07306721774737</v>
      </c>
      <c r="DC77" s="322">
        <v>204.96068809475892</v>
      </c>
      <c r="DD77" s="322">
        <v>108.05961239206525</v>
      </c>
      <c r="DE77" s="322">
        <v>127.85053343425011</v>
      </c>
      <c r="DF77" s="322">
        <v>159.06936449068323</v>
      </c>
      <c r="DH77" s="322" t="s">
        <v>299</v>
      </c>
      <c r="DI77" s="322">
        <v>129.61877855986668</v>
      </c>
      <c r="DJ77" s="322">
        <v>135.99557094983646</v>
      </c>
      <c r="DK77" s="322">
        <v>145.42988548832048</v>
      </c>
      <c r="DL77" s="322">
        <v>145.58514567729569</v>
      </c>
      <c r="DM77" s="322">
        <v>118.07870686943008</v>
      </c>
      <c r="DN77" s="322">
        <v>126.98218832121468</v>
      </c>
      <c r="DO77" s="322">
        <v>118.28206976022119</v>
      </c>
      <c r="DP77" s="322">
        <v>130.86799720720239</v>
      </c>
      <c r="DQ77" s="322">
        <v>140.26527495923267</v>
      </c>
      <c r="DR77" s="322">
        <v>117.57021321555605</v>
      </c>
      <c r="DS77" s="322">
        <v>113.63591690140805</v>
      </c>
      <c r="DT77" s="322">
        <v>120.86098189134694</v>
      </c>
      <c r="DU77" s="322">
        <v>98.280228447424918</v>
      </c>
      <c r="DV77" s="322">
        <v>125.63497878444443</v>
      </c>
      <c r="DW77" s="322">
        <v>130.049516223811</v>
      </c>
      <c r="DX77" s="322">
        <v>110.55188959190633</v>
      </c>
      <c r="DY77" s="322">
        <v>114.90283866681949</v>
      </c>
      <c r="DZ77" s="322">
        <v>129.54454678958817</v>
      </c>
      <c r="EA77" s="322">
        <v>96.36363636363636</v>
      </c>
      <c r="EB77" s="322">
        <v>214.3246986139078</v>
      </c>
      <c r="EC77" s="322">
        <v>109.39671779462742</v>
      </c>
      <c r="ED77" s="322">
        <v>286.66666666666669</v>
      </c>
      <c r="EE77" s="322">
        <v>145.98540145985402</v>
      </c>
      <c r="EF77" s="322">
        <v>111.33046923360305</v>
      </c>
      <c r="EG77" s="322">
        <v>120.75698662049629</v>
      </c>
      <c r="EH77" s="322">
        <v>106.69486305350104</v>
      </c>
      <c r="EI77" s="322">
        <v>163.63132746167005</v>
      </c>
      <c r="EJ77" s="322">
        <v>103.59657407880513</v>
      </c>
      <c r="EK77" s="322">
        <v>111.50736192013318</v>
      </c>
      <c r="EL77" s="322">
        <v>121.25302710850691</v>
      </c>
      <c r="EM77" s="322">
        <v>129.25257572943269</v>
      </c>
      <c r="EN77" s="322">
        <v>106.15440893806414</v>
      </c>
      <c r="EO77" s="322">
        <v>123.14523939933795</v>
      </c>
      <c r="EP77" s="322">
        <v>104.80155871437951</v>
      </c>
      <c r="EQ77" s="322">
        <v>112.10721743964073</v>
      </c>
    </row>
    <row r="78" spans="1:147" ht="12.75" hidden="1" customHeight="1" outlineLevel="1" x14ac:dyDescent="0.2">
      <c r="A78" s="322" t="s">
        <v>300</v>
      </c>
      <c r="B78" s="322">
        <v>126.68607051725984</v>
      </c>
      <c r="C78" s="322">
        <v>137.67240900313405</v>
      </c>
      <c r="D78" s="322">
        <v>150.57836516662755</v>
      </c>
      <c r="E78" s="322">
        <v>136.81814483013866</v>
      </c>
      <c r="F78" s="322">
        <v>131.46594087731776</v>
      </c>
      <c r="G78" s="322">
        <v>112.21426205704911</v>
      </c>
      <c r="H78" s="322">
        <v>136.05227949594661</v>
      </c>
      <c r="I78" s="322">
        <v>105.04098285309239</v>
      </c>
      <c r="J78" s="322">
        <v>153.10559410270196</v>
      </c>
      <c r="K78" s="322">
        <v>110.82441095465899</v>
      </c>
      <c r="L78" s="322">
        <v>159.05675355698494</v>
      </c>
      <c r="M78" s="322">
        <v>124.7069183486344</v>
      </c>
      <c r="N78" s="322">
        <v>169.63048336772263</v>
      </c>
      <c r="O78" s="322">
        <v>113.09839383610378</v>
      </c>
      <c r="P78" s="322">
        <v>115.36217553439351</v>
      </c>
      <c r="Q78" s="322">
        <v>104.10296122651714</v>
      </c>
      <c r="R78" s="322">
        <v>112.79417240743059</v>
      </c>
      <c r="S78" s="322">
        <v>113.25558942905515</v>
      </c>
      <c r="T78" s="322">
        <v>108.57142857142858</v>
      </c>
      <c r="U78" s="322">
        <v>121.28945945144733</v>
      </c>
      <c r="V78" s="322">
        <v>108.14796981111428</v>
      </c>
      <c r="W78" s="322">
        <v>141.66666666666669</v>
      </c>
      <c r="X78" s="322">
        <v>0</v>
      </c>
      <c r="Y78" s="322">
        <v>108.15830470409431</v>
      </c>
      <c r="Z78" s="322">
        <v>111.76420565077878</v>
      </c>
      <c r="AA78" s="322">
        <v>100.727293339261</v>
      </c>
      <c r="AB78" s="322">
        <v>105.89575556857066</v>
      </c>
      <c r="AC78" s="322">
        <v>107.57643378002807</v>
      </c>
      <c r="AD78" s="322">
        <v>108.52545036375712</v>
      </c>
      <c r="AE78" s="322">
        <v>108.94286900309507</v>
      </c>
      <c r="AF78" s="322">
        <v>100.58082472876433</v>
      </c>
      <c r="AG78" s="322">
        <v>133.66660193098301</v>
      </c>
      <c r="AH78" s="322">
        <v>112.88103482511987</v>
      </c>
      <c r="AI78" s="322">
        <v>127.6233682999158</v>
      </c>
      <c r="AJ78" s="322">
        <v>100.2709463121177</v>
      </c>
      <c r="AL78" s="322" t="s">
        <v>300</v>
      </c>
      <c r="AM78" s="322">
        <v>121.91005091357619</v>
      </c>
      <c r="AN78" s="322">
        <v>131.64636718613414</v>
      </c>
      <c r="AO78" s="322">
        <v>134.48994705599421</v>
      </c>
      <c r="AP78" s="322">
        <v>121.38910529704077</v>
      </c>
      <c r="AQ78" s="322">
        <v>132.4190688786538</v>
      </c>
      <c r="AR78" s="322">
        <v>112.33798737985319</v>
      </c>
      <c r="AS78" s="322">
        <v>137.85483654654658</v>
      </c>
      <c r="AT78" s="322">
        <v>153.50999083213731</v>
      </c>
      <c r="AU78" s="322">
        <v>138.28326799297011</v>
      </c>
      <c r="AV78" s="322">
        <v>104.67663787655361</v>
      </c>
      <c r="AW78" s="322">
        <v>129.89324905904175</v>
      </c>
      <c r="AX78" s="322">
        <v>105.96214372530557</v>
      </c>
      <c r="AY78" s="322">
        <v>136.14035087719296</v>
      </c>
      <c r="AZ78" s="322">
        <v>99.457501394754914</v>
      </c>
      <c r="BA78" s="322">
        <v>100.20559612304994</v>
      </c>
      <c r="BB78" s="322">
        <v>95.759502269018498</v>
      </c>
      <c r="BC78" s="322">
        <v>119.40724453094683</v>
      </c>
      <c r="BD78" s="322">
        <v>119.40724453094683</v>
      </c>
      <c r="BE78" s="322">
        <v>0</v>
      </c>
      <c r="BF78" s="322">
        <v>102.74876434538075</v>
      </c>
      <c r="BG78" s="322">
        <v>95.093052279401377</v>
      </c>
      <c r="BH78" s="322">
        <v>105.80078124999999</v>
      </c>
      <c r="BI78" s="322">
        <v>0</v>
      </c>
      <c r="BJ78" s="322">
        <v>111.95611383000232</v>
      </c>
      <c r="BK78" s="322">
        <v>107.51964391633369</v>
      </c>
      <c r="BL78" s="322">
        <v>92.098187438959684</v>
      </c>
      <c r="BM78" s="322">
        <v>101.87264033339569</v>
      </c>
      <c r="BN78" s="322">
        <v>100.45942594006982</v>
      </c>
      <c r="BO78" s="322">
        <v>116.59702266353534</v>
      </c>
      <c r="BP78" s="322">
        <v>122.64817203871176</v>
      </c>
      <c r="BQ78" s="322">
        <v>131.1614737164607</v>
      </c>
      <c r="BR78" s="322">
        <v>85.74468743981555</v>
      </c>
      <c r="BS78" s="322">
        <v>126.42028839776955</v>
      </c>
      <c r="BT78" s="322">
        <v>112.68104547091424</v>
      </c>
      <c r="BU78" s="322">
        <v>116.70657730987776</v>
      </c>
      <c r="BW78" s="322" t="s">
        <v>300</v>
      </c>
      <c r="BX78" s="322">
        <v>131.78314727583029</v>
      </c>
      <c r="BY78" s="322">
        <v>139.15643940476795</v>
      </c>
      <c r="BZ78" s="322">
        <v>138.00163937316989</v>
      </c>
      <c r="CA78" s="322">
        <v>152.85945626833501</v>
      </c>
      <c r="CB78" s="322">
        <v>138.31072865013149</v>
      </c>
      <c r="CC78" s="322">
        <v>124.05559088994487</v>
      </c>
      <c r="CD78" s="322">
        <v>147.98150730500475</v>
      </c>
      <c r="CE78" s="322">
        <v>137.83360495822262</v>
      </c>
      <c r="CF78" s="322">
        <v>134.72090531394358</v>
      </c>
      <c r="CG78" s="322">
        <v>112.01389105102014</v>
      </c>
      <c r="CH78" s="322">
        <v>141.33559549696542</v>
      </c>
      <c r="CI78" s="322">
        <v>151.25284729964716</v>
      </c>
      <c r="CJ78" s="322">
        <v>110.11591897967418</v>
      </c>
      <c r="CK78" s="322">
        <v>129.89613511550431</v>
      </c>
      <c r="CL78" s="322">
        <v>139.90403605165551</v>
      </c>
      <c r="CM78" s="322">
        <v>100.47603028297443</v>
      </c>
      <c r="CN78" s="322">
        <v>113.55369818507242</v>
      </c>
      <c r="CO78" s="322">
        <v>116.90416860272524</v>
      </c>
      <c r="CP78" s="322">
        <v>111.11111111111111</v>
      </c>
      <c r="CQ78" s="322">
        <v>128.9713355467137</v>
      </c>
      <c r="CR78" s="322">
        <v>142.50713065646994</v>
      </c>
      <c r="CS78" s="322">
        <v>131.81818181818181</v>
      </c>
      <c r="CT78" s="322">
        <v>100</v>
      </c>
      <c r="CU78" s="322">
        <v>117.60240871517212</v>
      </c>
      <c r="CV78" s="322">
        <v>112.38869709734843</v>
      </c>
      <c r="CW78" s="322">
        <v>93.565518020392176</v>
      </c>
      <c r="CX78" s="322">
        <v>126.06798373816332</v>
      </c>
      <c r="CY78" s="322">
        <v>99.844373528247132</v>
      </c>
      <c r="CZ78" s="322">
        <v>125.74170539057734</v>
      </c>
      <c r="DA78" s="322">
        <v>127.3855266271482</v>
      </c>
      <c r="DB78" s="322">
        <v>118.70037505628503</v>
      </c>
      <c r="DC78" s="322">
        <v>210.92071503417233</v>
      </c>
      <c r="DD78" s="322">
        <v>108.05961239206525</v>
      </c>
      <c r="DE78" s="322">
        <v>126.71633130735988</v>
      </c>
      <c r="DF78" s="322">
        <v>160.55652790969901</v>
      </c>
      <c r="DH78" s="322" t="s">
        <v>300</v>
      </c>
      <c r="DI78" s="322">
        <v>129.21731262272971</v>
      </c>
      <c r="DJ78" s="322">
        <v>135.9653893104458</v>
      </c>
      <c r="DK78" s="322">
        <v>145.42988548832048</v>
      </c>
      <c r="DL78" s="322">
        <v>147.45270361522924</v>
      </c>
      <c r="DM78" s="322">
        <v>117.98977264859994</v>
      </c>
      <c r="DN78" s="322">
        <v>128.62050578091365</v>
      </c>
      <c r="DO78" s="322">
        <v>116.4159974543728</v>
      </c>
      <c r="DP78" s="322">
        <v>127.54353345411383</v>
      </c>
      <c r="DQ78" s="322">
        <v>140.1717965446953</v>
      </c>
      <c r="DR78" s="322">
        <v>117.57021321555605</v>
      </c>
      <c r="DS78" s="322">
        <v>111.07709059355572</v>
      </c>
      <c r="DT78" s="322">
        <v>120.86098189134694</v>
      </c>
      <c r="DU78" s="322">
        <v>90.283037274211225</v>
      </c>
      <c r="DV78" s="322">
        <v>125.63497878444443</v>
      </c>
      <c r="DW78" s="322">
        <v>130.049516223811</v>
      </c>
      <c r="DX78" s="322">
        <v>110.55188959190633</v>
      </c>
      <c r="DY78" s="322">
        <v>115.90572282348514</v>
      </c>
      <c r="DZ78" s="322">
        <v>129.54454678958817</v>
      </c>
      <c r="EA78" s="322">
        <v>98.636363636363626</v>
      </c>
      <c r="EB78" s="322">
        <v>214.3246986139078</v>
      </c>
      <c r="EC78" s="322">
        <v>109.39671779462742</v>
      </c>
      <c r="ED78" s="322">
        <v>286.66666666666669</v>
      </c>
      <c r="EE78" s="322">
        <v>145.98540145985402</v>
      </c>
      <c r="EF78" s="322">
        <v>111.32251983940139</v>
      </c>
      <c r="EG78" s="322">
        <v>120.75698662049629</v>
      </c>
      <c r="EH78" s="322">
        <v>106.69486305350104</v>
      </c>
      <c r="EI78" s="322">
        <v>163.63132746167005</v>
      </c>
      <c r="EJ78" s="322">
        <v>103.59657407880513</v>
      </c>
      <c r="EK78" s="322">
        <v>111.49568747114819</v>
      </c>
      <c r="EL78" s="322">
        <v>121.67220176139493</v>
      </c>
      <c r="EM78" s="322">
        <v>129.55472565273814</v>
      </c>
      <c r="EN78" s="322">
        <v>106.15440893806414</v>
      </c>
      <c r="EO78" s="322">
        <v>123.14523939933795</v>
      </c>
      <c r="EP78" s="322">
        <v>105.48686197183473</v>
      </c>
      <c r="EQ78" s="322">
        <v>112.76895268405643</v>
      </c>
    </row>
    <row r="79" spans="1:147" ht="12.75" hidden="1" customHeight="1" outlineLevel="1" x14ac:dyDescent="0.2">
      <c r="A79" s="322" t="s">
        <v>301</v>
      </c>
      <c r="B79" s="322">
        <v>125.29259825474564</v>
      </c>
      <c r="C79" s="322">
        <v>138.63805703884515</v>
      </c>
      <c r="D79" s="322">
        <v>149.84734376050324</v>
      </c>
      <c r="E79" s="322">
        <v>144.03644861595288</v>
      </c>
      <c r="F79" s="322">
        <v>131.18107473592104</v>
      </c>
      <c r="G79" s="322">
        <v>109.32501585469456</v>
      </c>
      <c r="H79" s="322">
        <v>137.16646356354005</v>
      </c>
      <c r="I79" s="322">
        <v>105.04098285309239</v>
      </c>
      <c r="J79" s="322">
        <v>153.56060969446844</v>
      </c>
      <c r="K79" s="322">
        <v>110.82441095465899</v>
      </c>
      <c r="L79" s="322">
        <v>158.69204565024557</v>
      </c>
      <c r="M79" s="322">
        <v>123.15741976538679</v>
      </c>
      <c r="N79" s="322">
        <v>169.63048336772263</v>
      </c>
      <c r="O79" s="322">
        <v>113.62729849222576</v>
      </c>
      <c r="P79" s="322">
        <v>115.73737968400012</v>
      </c>
      <c r="Q79" s="322">
        <v>105.24261494446914</v>
      </c>
      <c r="R79" s="322">
        <v>109.07969169316549</v>
      </c>
      <c r="S79" s="322">
        <v>109.13522933999927</v>
      </c>
      <c r="T79" s="322">
        <v>108.57142857142858</v>
      </c>
      <c r="U79" s="322">
        <v>112.08414344729066</v>
      </c>
      <c r="V79" s="322">
        <v>107.33740272456849</v>
      </c>
      <c r="W79" s="322">
        <v>119.44444444444444</v>
      </c>
      <c r="X79" s="322">
        <v>0</v>
      </c>
      <c r="Y79" s="322">
        <v>103.57963530710599</v>
      </c>
      <c r="Z79" s="322">
        <v>111.76420565077878</v>
      </c>
      <c r="AA79" s="322">
        <v>100.727293339261</v>
      </c>
      <c r="AB79" s="322">
        <v>105.89575556857066</v>
      </c>
      <c r="AC79" s="322">
        <v>109.20632681358035</v>
      </c>
      <c r="AD79" s="322">
        <v>102.48870961295967</v>
      </c>
      <c r="AE79" s="322">
        <v>107.90318028912529</v>
      </c>
      <c r="AF79" s="322">
        <v>100.504258605628</v>
      </c>
      <c r="AG79" s="322">
        <v>133.66660193098301</v>
      </c>
      <c r="AH79" s="322">
        <v>112.88103482511987</v>
      </c>
      <c r="AI79" s="322">
        <v>125.84644419311552</v>
      </c>
      <c r="AJ79" s="322">
        <v>97.303034484960833</v>
      </c>
      <c r="AL79" s="322" t="s">
        <v>301</v>
      </c>
      <c r="AM79" s="322">
        <v>122.1637365284729</v>
      </c>
      <c r="AN79" s="322">
        <v>132.77979743638761</v>
      </c>
      <c r="AO79" s="322">
        <v>135.71938625831501</v>
      </c>
      <c r="AP79" s="322">
        <v>123.09804567070465</v>
      </c>
      <c r="AQ79" s="322">
        <v>132.4190688786538</v>
      </c>
      <c r="AR79" s="322">
        <v>110.58126503336899</v>
      </c>
      <c r="AS79" s="322">
        <v>136.6224507083102</v>
      </c>
      <c r="AT79" s="322">
        <v>153.50999083213731</v>
      </c>
      <c r="AU79" s="322">
        <v>141.80977710149762</v>
      </c>
      <c r="AV79" s="322">
        <v>107.01495681483041</v>
      </c>
      <c r="AW79" s="322">
        <v>129.89324905904175</v>
      </c>
      <c r="AX79" s="322">
        <v>105.96214372530557</v>
      </c>
      <c r="AY79" s="322">
        <v>136.14035087719296</v>
      </c>
      <c r="AZ79" s="322">
        <v>99.457501394754914</v>
      </c>
      <c r="BA79" s="322">
        <v>100.20559612304994</v>
      </c>
      <c r="BB79" s="322">
        <v>95.759502269018498</v>
      </c>
      <c r="BC79" s="322">
        <v>120.12126549375373</v>
      </c>
      <c r="BD79" s="322">
        <v>120.12126549375373</v>
      </c>
      <c r="BE79" s="322">
        <v>0</v>
      </c>
      <c r="BF79" s="322">
        <v>103.5064308033587</v>
      </c>
      <c r="BG79" s="322">
        <v>103.82631476611762</v>
      </c>
      <c r="BH79" s="322">
        <v>103.37890624999999</v>
      </c>
      <c r="BI79" s="322">
        <v>0</v>
      </c>
      <c r="BJ79" s="322">
        <v>109.18242396933219</v>
      </c>
      <c r="BK79" s="322">
        <v>107.68887002261779</v>
      </c>
      <c r="BL79" s="322">
        <v>92.098187438959684</v>
      </c>
      <c r="BM79" s="322">
        <v>101.87264033339569</v>
      </c>
      <c r="BN79" s="322">
        <v>100.45942594006982</v>
      </c>
      <c r="BO79" s="322">
        <v>112.54301729960494</v>
      </c>
      <c r="BP79" s="322">
        <v>123.99275345219283</v>
      </c>
      <c r="BQ79" s="322">
        <v>131.46540218405931</v>
      </c>
      <c r="BR79" s="322">
        <v>85.74468743981555</v>
      </c>
      <c r="BS79" s="322">
        <v>126.42028839776955</v>
      </c>
      <c r="BT79" s="322">
        <v>119.49771360663958</v>
      </c>
      <c r="BU79" s="322">
        <v>114.98461570454781</v>
      </c>
      <c r="BW79" s="322" t="s">
        <v>301</v>
      </c>
      <c r="BX79" s="322">
        <v>131.41389290440122</v>
      </c>
      <c r="BY79" s="322">
        <v>139.52115893924929</v>
      </c>
      <c r="BZ79" s="322">
        <v>139.68957750873713</v>
      </c>
      <c r="CA79" s="322">
        <v>153.12571386643694</v>
      </c>
      <c r="CB79" s="322">
        <v>138.95563031650948</v>
      </c>
      <c r="CC79" s="322">
        <v>114.84517205933074</v>
      </c>
      <c r="CD79" s="322">
        <v>146.06452926688252</v>
      </c>
      <c r="CE79" s="322">
        <v>138.68556376360144</v>
      </c>
      <c r="CF79" s="322">
        <v>134.13570459046531</v>
      </c>
      <c r="CG79" s="322">
        <v>116.39804667654739</v>
      </c>
      <c r="CH79" s="322">
        <v>141.88963300260249</v>
      </c>
      <c r="CI79" s="322">
        <v>151.26149921082023</v>
      </c>
      <c r="CJ79" s="322">
        <v>112.38683956694797</v>
      </c>
      <c r="CK79" s="322">
        <v>130.83080513264423</v>
      </c>
      <c r="CL79" s="322">
        <v>141.15665479782868</v>
      </c>
      <c r="CM79" s="322">
        <v>100.47603028297443</v>
      </c>
      <c r="CN79" s="322">
        <v>114.06634074597507</v>
      </c>
      <c r="CO79" s="322">
        <v>118.11999745059556</v>
      </c>
      <c r="CP79" s="322">
        <v>111.11111111111111</v>
      </c>
      <c r="CQ79" s="322">
        <v>120.86576084753867</v>
      </c>
      <c r="CR79" s="322">
        <v>131.23386430252043</v>
      </c>
      <c r="CS79" s="322">
        <v>122.72727272727273</v>
      </c>
      <c r="CT79" s="322">
        <v>100</v>
      </c>
      <c r="CU79" s="322">
        <v>118.26495927798518</v>
      </c>
      <c r="CV79" s="322">
        <v>112.38869709734843</v>
      </c>
      <c r="CW79" s="322">
        <v>93.565518020392176</v>
      </c>
      <c r="CX79" s="322">
        <v>128.04707706585521</v>
      </c>
      <c r="CY79" s="322">
        <v>99.844373528247132</v>
      </c>
      <c r="CZ79" s="322">
        <v>126.62797443847549</v>
      </c>
      <c r="DA79" s="322">
        <v>127.44498155071193</v>
      </c>
      <c r="DB79" s="322">
        <v>118.70037505628503</v>
      </c>
      <c r="DC79" s="322">
        <v>210.92071503417233</v>
      </c>
      <c r="DD79" s="322">
        <v>108.05961239206525</v>
      </c>
      <c r="DE79" s="322">
        <v>126.71633130735988</v>
      </c>
      <c r="DF79" s="322">
        <v>160.97760987554676</v>
      </c>
      <c r="DH79" s="322" t="s">
        <v>301</v>
      </c>
      <c r="DI79" s="322">
        <v>128.6962310806621</v>
      </c>
      <c r="DJ79" s="322">
        <v>135.68394943474908</v>
      </c>
      <c r="DK79" s="322">
        <v>142.27251498940129</v>
      </c>
      <c r="DL79" s="322">
        <v>147.22771073295789</v>
      </c>
      <c r="DM79" s="322">
        <v>117.56045969515857</v>
      </c>
      <c r="DN79" s="322">
        <v>132.65170022461345</v>
      </c>
      <c r="DO79" s="322">
        <v>117.78556254286509</v>
      </c>
      <c r="DP79" s="322">
        <v>127.80082346367699</v>
      </c>
      <c r="DQ79" s="322">
        <v>142.24922064718029</v>
      </c>
      <c r="DR79" s="322">
        <v>117.57021321555605</v>
      </c>
      <c r="DS79" s="322">
        <v>111.48118763154775</v>
      </c>
      <c r="DT79" s="322">
        <v>122.0025386937119</v>
      </c>
      <c r="DU79" s="322">
        <v>89.119784758278399</v>
      </c>
      <c r="DV79" s="322">
        <v>124.35198408007749</v>
      </c>
      <c r="DW79" s="322">
        <v>128.39101302217023</v>
      </c>
      <c r="DX79" s="322">
        <v>110.55188959190633</v>
      </c>
      <c r="DY79" s="322">
        <v>116.92862865462043</v>
      </c>
      <c r="DZ79" s="322">
        <v>131.3753130869739</v>
      </c>
      <c r="EA79" s="322">
        <v>98.636363636363626</v>
      </c>
      <c r="EB79" s="322">
        <v>212.22730353284919</v>
      </c>
      <c r="EC79" s="322">
        <v>103.39396985666015</v>
      </c>
      <c r="ED79" s="322">
        <v>286.66666666666669</v>
      </c>
      <c r="EE79" s="322">
        <v>145.98540145985402</v>
      </c>
      <c r="EF79" s="322">
        <v>109.64724022100444</v>
      </c>
      <c r="EG79" s="322">
        <v>120.20361226891093</v>
      </c>
      <c r="EH79" s="322">
        <v>106.52997509420628</v>
      </c>
      <c r="EI79" s="322">
        <v>161.3299130905117</v>
      </c>
      <c r="EJ79" s="322">
        <v>103.40744905270184</v>
      </c>
      <c r="EK79" s="322">
        <v>109.21415027767374</v>
      </c>
      <c r="EL79" s="322">
        <v>121.7458799662778</v>
      </c>
      <c r="EM79" s="322">
        <v>129.92624346683897</v>
      </c>
      <c r="EN79" s="322">
        <v>112.55194088075997</v>
      </c>
      <c r="EO79" s="322">
        <v>122.93183514472</v>
      </c>
      <c r="EP79" s="322">
        <v>104.82483843300119</v>
      </c>
      <c r="EQ79" s="322">
        <v>112.76895268405643</v>
      </c>
    </row>
    <row r="80" spans="1:147" ht="12.75" hidden="1" customHeight="1" outlineLevel="1" x14ac:dyDescent="0.2">
      <c r="A80" s="322" t="s">
        <v>302</v>
      </c>
      <c r="B80" s="322">
        <v>126.4405770775779</v>
      </c>
      <c r="C80" s="322">
        <v>140.52157833123493</v>
      </c>
      <c r="D80" s="322">
        <v>154.9445163002693</v>
      </c>
      <c r="E80" s="322">
        <v>144.30581699084141</v>
      </c>
      <c r="F80" s="322">
        <v>131.18107473592104</v>
      </c>
      <c r="G80" s="322">
        <v>108.33380454672965</v>
      </c>
      <c r="H80" s="322">
        <v>134.98725188284146</v>
      </c>
      <c r="I80" s="322">
        <v>106.86825181348127</v>
      </c>
      <c r="J80" s="322">
        <v>153.64156477504827</v>
      </c>
      <c r="K80" s="322">
        <v>110.82441095465899</v>
      </c>
      <c r="L80" s="322">
        <v>159.02366067400212</v>
      </c>
      <c r="M80" s="322">
        <v>124.56631987421157</v>
      </c>
      <c r="N80" s="322">
        <v>169.63048336772263</v>
      </c>
      <c r="O80" s="322">
        <v>113.9913861941384</v>
      </c>
      <c r="P80" s="322">
        <v>116.19309333787463</v>
      </c>
      <c r="Q80" s="322">
        <v>105.24261494446914</v>
      </c>
      <c r="R80" s="322">
        <v>110.10239642796682</v>
      </c>
      <c r="S80" s="322">
        <v>110.26968448900054</v>
      </c>
      <c r="T80" s="322">
        <v>108.57142857142858</v>
      </c>
      <c r="U80" s="322">
        <v>114.26227931260352</v>
      </c>
      <c r="V80" s="322">
        <v>107.33740272456849</v>
      </c>
      <c r="W80" s="322">
        <v>124.99999999999999</v>
      </c>
      <c r="X80" s="322">
        <v>0</v>
      </c>
      <c r="Y80" s="322">
        <v>103.6305800592372</v>
      </c>
      <c r="Z80" s="322">
        <v>111.76420565077878</v>
      </c>
      <c r="AA80" s="322">
        <v>100.727293339261</v>
      </c>
      <c r="AB80" s="322">
        <v>105.89575556857066</v>
      </c>
      <c r="AC80" s="322">
        <v>108.70830394221716</v>
      </c>
      <c r="AD80" s="322">
        <v>102.629615137473</v>
      </c>
      <c r="AE80" s="322">
        <v>108.10607469777827</v>
      </c>
      <c r="AF80" s="322">
        <v>100.61941259353317</v>
      </c>
      <c r="AG80" s="322">
        <v>133.66660193098301</v>
      </c>
      <c r="AH80" s="322">
        <v>114.29446163666923</v>
      </c>
      <c r="AI80" s="322">
        <v>126.22770095090145</v>
      </c>
      <c r="AJ80" s="322">
        <v>97.303034484960833</v>
      </c>
      <c r="AL80" s="322" t="s">
        <v>302</v>
      </c>
      <c r="AM80" s="322">
        <v>121.45811180097424</v>
      </c>
      <c r="AN80" s="322">
        <v>132.65607439127797</v>
      </c>
      <c r="AO80" s="322">
        <v>134.88032805377324</v>
      </c>
      <c r="AP80" s="322">
        <v>122.82135387273033</v>
      </c>
      <c r="AQ80" s="322">
        <v>132.4190688786538</v>
      </c>
      <c r="AR80" s="322">
        <v>109.00007761158548</v>
      </c>
      <c r="AS80" s="322">
        <v>140.39941261744283</v>
      </c>
      <c r="AT80" s="322">
        <v>153.21830844373335</v>
      </c>
      <c r="AU80" s="322">
        <v>141.99290005001538</v>
      </c>
      <c r="AV80" s="322">
        <v>107.01495681483041</v>
      </c>
      <c r="AW80" s="322">
        <v>129.89324905904175</v>
      </c>
      <c r="AX80" s="322">
        <v>105.96214372530557</v>
      </c>
      <c r="AY80" s="322">
        <v>136.14035087719296</v>
      </c>
      <c r="AZ80" s="322">
        <v>99.778863104991601</v>
      </c>
      <c r="BA80" s="322">
        <v>100.59196839524995</v>
      </c>
      <c r="BB80" s="322">
        <v>95.759502269018498</v>
      </c>
      <c r="BC80" s="322">
        <v>120.3648789934165</v>
      </c>
      <c r="BD80" s="322">
        <v>120.3648789934165</v>
      </c>
      <c r="BE80" s="322">
        <v>0</v>
      </c>
      <c r="BF80" s="322">
        <v>96.44050981209999</v>
      </c>
      <c r="BG80" s="322">
        <v>103.82631476611762</v>
      </c>
      <c r="BH80" s="322">
        <v>93.49609375</v>
      </c>
      <c r="BI80" s="322">
        <v>0</v>
      </c>
      <c r="BJ80" s="322">
        <v>109.18242396933219</v>
      </c>
      <c r="BK80" s="322">
        <v>107.68887002261779</v>
      </c>
      <c r="BL80" s="322">
        <v>92.098187438959684</v>
      </c>
      <c r="BM80" s="322">
        <v>101.87264033339569</v>
      </c>
      <c r="BN80" s="322">
        <v>100.45942594006982</v>
      </c>
      <c r="BO80" s="322">
        <v>112.54301729960494</v>
      </c>
      <c r="BP80" s="322">
        <v>123.89459479032075</v>
      </c>
      <c r="BQ80" s="322">
        <v>131.26653359603213</v>
      </c>
      <c r="BR80" s="322">
        <v>85.74468743981555</v>
      </c>
      <c r="BS80" s="322">
        <v>126.42028839776955</v>
      </c>
      <c r="BT80" s="322">
        <v>119.49771360663958</v>
      </c>
      <c r="BU80" s="322">
        <v>114.98461570454781</v>
      </c>
      <c r="BW80" s="322" t="s">
        <v>302</v>
      </c>
      <c r="BX80" s="322">
        <v>132.07220860608103</v>
      </c>
      <c r="BY80" s="322">
        <v>138.47688481920258</v>
      </c>
      <c r="BZ80" s="322">
        <v>138.69581599588614</v>
      </c>
      <c r="CA80" s="322">
        <v>150.57890436300065</v>
      </c>
      <c r="CB80" s="322">
        <v>138.00426857817212</v>
      </c>
      <c r="CC80" s="322">
        <v>109.33097128084255</v>
      </c>
      <c r="CD80" s="322">
        <v>147.77241685567785</v>
      </c>
      <c r="CE80" s="322">
        <v>138.68556376360144</v>
      </c>
      <c r="CF80" s="322">
        <v>134.28086074842244</v>
      </c>
      <c r="CG80" s="322">
        <v>116.39804667654739</v>
      </c>
      <c r="CH80" s="322">
        <v>144.96653084844888</v>
      </c>
      <c r="CI80" s="322">
        <v>151.24983793923911</v>
      </c>
      <c r="CJ80" s="322">
        <v>125.18657378612752</v>
      </c>
      <c r="CK80" s="322">
        <v>131.62716091657992</v>
      </c>
      <c r="CL80" s="322">
        <v>142.22750079605458</v>
      </c>
      <c r="CM80" s="322">
        <v>100.46547051774122</v>
      </c>
      <c r="CN80" s="322">
        <v>114.06634074597507</v>
      </c>
      <c r="CO80" s="322">
        <v>118.11999745059556</v>
      </c>
      <c r="CP80" s="322">
        <v>111.11111111111111</v>
      </c>
      <c r="CQ80" s="322">
        <v>122.33617336292123</v>
      </c>
      <c r="CR80" s="322">
        <v>131.23386430252043</v>
      </c>
      <c r="CS80" s="322">
        <v>125</v>
      </c>
      <c r="CT80" s="322">
        <v>100</v>
      </c>
      <c r="CU80" s="322">
        <v>119.52042480624682</v>
      </c>
      <c r="CV80" s="322">
        <v>112.38869709734843</v>
      </c>
      <c r="CW80" s="322">
        <v>93.565518020392176</v>
      </c>
      <c r="CX80" s="322">
        <v>128.04707706585521</v>
      </c>
      <c r="CY80" s="322">
        <v>99.844373528247132</v>
      </c>
      <c r="CZ80" s="322">
        <v>128.53554029727368</v>
      </c>
      <c r="DA80" s="322">
        <v>128.75418383917972</v>
      </c>
      <c r="DB80" s="322">
        <v>118.70037505628503</v>
      </c>
      <c r="DC80" s="322">
        <v>210.92071503417233</v>
      </c>
      <c r="DD80" s="322">
        <v>105.93536271681702</v>
      </c>
      <c r="DE80" s="322">
        <v>126.17746190133302</v>
      </c>
      <c r="DF80" s="322">
        <v>171.77930580216071</v>
      </c>
      <c r="DH80" s="322" t="s">
        <v>302</v>
      </c>
      <c r="DI80" s="322">
        <v>129.51563239422299</v>
      </c>
      <c r="DJ80" s="322">
        <v>138.06992294737901</v>
      </c>
      <c r="DK80" s="322">
        <v>145.71934891138773</v>
      </c>
      <c r="DL80" s="322">
        <v>149.37348883393378</v>
      </c>
      <c r="DM80" s="322">
        <v>117.56045969515857</v>
      </c>
      <c r="DN80" s="322">
        <v>129.08556281920943</v>
      </c>
      <c r="DO80" s="322">
        <v>122.3146908371145</v>
      </c>
      <c r="DP80" s="322">
        <v>134.67600523478552</v>
      </c>
      <c r="DQ80" s="322">
        <v>141.96959756875341</v>
      </c>
      <c r="DR80" s="322">
        <v>120.45349016493137</v>
      </c>
      <c r="DS80" s="322">
        <v>116.20334969537949</v>
      </c>
      <c r="DT80" s="322">
        <v>122.0025386937119</v>
      </c>
      <c r="DU80" s="322">
        <v>103.87812636961499</v>
      </c>
      <c r="DV80" s="322">
        <v>124.35198408007749</v>
      </c>
      <c r="DW80" s="322">
        <v>128.39101302217023</v>
      </c>
      <c r="DX80" s="322">
        <v>110.55188959190633</v>
      </c>
      <c r="DY80" s="322">
        <v>112.89121212754688</v>
      </c>
      <c r="DZ80" s="322">
        <v>132.04696685540296</v>
      </c>
      <c r="EA80" s="322">
        <v>88.63636363636364</v>
      </c>
      <c r="EB80" s="322">
        <v>212.23809894870757</v>
      </c>
      <c r="EC80" s="322">
        <v>103.42486635339969</v>
      </c>
      <c r="ED80" s="322">
        <v>286.66666666666669</v>
      </c>
      <c r="EE80" s="322">
        <v>145.98540145985402</v>
      </c>
      <c r="EF80" s="322">
        <v>109.37250121391811</v>
      </c>
      <c r="EG80" s="322">
        <v>120.18867847122934</v>
      </c>
      <c r="EH80" s="322">
        <v>106.52997509420628</v>
      </c>
      <c r="EI80" s="322">
        <v>163.44085369407665</v>
      </c>
      <c r="EJ80" s="322">
        <v>103.40744905270184</v>
      </c>
      <c r="EK80" s="322">
        <v>108.73791765499973</v>
      </c>
      <c r="EL80" s="322">
        <v>118.78072775039304</v>
      </c>
      <c r="EM80" s="322">
        <v>125.60933528478986</v>
      </c>
      <c r="EN80" s="322">
        <v>112.31344378951101</v>
      </c>
      <c r="EO80" s="322">
        <v>120.26428196199552</v>
      </c>
      <c r="EP80" s="322">
        <v>104.19014392252187</v>
      </c>
      <c r="EQ80" s="322">
        <v>112.72924856939149</v>
      </c>
    </row>
    <row r="81" spans="1:147" ht="12.75" hidden="1" customHeight="1" outlineLevel="1" x14ac:dyDescent="0.2">
      <c r="A81" s="322" t="s">
        <v>303</v>
      </c>
      <c r="B81" s="322">
        <v>125.55467635367927</v>
      </c>
      <c r="C81" s="322">
        <v>138.50539078466355</v>
      </c>
      <c r="D81" s="322">
        <v>149.61594881362947</v>
      </c>
      <c r="E81" s="322">
        <v>139.78478471810897</v>
      </c>
      <c r="F81" s="322">
        <v>131.18107473592104</v>
      </c>
      <c r="G81" s="322">
        <v>108.87815053770287</v>
      </c>
      <c r="H81" s="322">
        <v>135.56877554347133</v>
      </c>
      <c r="I81" s="322">
        <v>112.49682717248739</v>
      </c>
      <c r="J81" s="322">
        <v>154.99508746254139</v>
      </c>
      <c r="K81" s="322">
        <v>110.82441095465899</v>
      </c>
      <c r="L81" s="322">
        <v>160.19522985248949</v>
      </c>
      <c r="M81" s="322">
        <v>129.5438505191398</v>
      </c>
      <c r="N81" s="322">
        <v>169.63048336772263</v>
      </c>
      <c r="O81" s="322">
        <v>114.09331419707044</v>
      </c>
      <c r="P81" s="322">
        <v>116.32067244149246</v>
      </c>
      <c r="Q81" s="322">
        <v>105.24261494446914</v>
      </c>
      <c r="R81" s="322">
        <v>110.83295948574877</v>
      </c>
      <c r="S81" s="322">
        <v>111.08007579195252</v>
      </c>
      <c r="T81" s="322">
        <v>108.57142857142858</v>
      </c>
      <c r="U81" s="322">
        <v>113.17321137994709</v>
      </c>
      <c r="V81" s="322">
        <v>107.33740272456849</v>
      </c>
      <c r="W81" s="322">
        <v>122.22222222222224</v>
      </c>
      <c r="X81" s="322">
        <v>0</v>
      </c>
      <c r="Y81" s="322">
        <v>103.63658261273987</v>
      </c>
      <c r="Z81" s="322">
        <v>111.9742116637712</v>
      </c>
      <c r="AA81" s="322">
        <v>100.727293339261</v>
      </c>
      <c r="AB81" s="322">
        <v>105.89575556857066</v>
      </c>
      <c r="AC81" s="322">
        <v>108.70830394221716</v>
      </c>
      <c r="AD81" s="322">
        <v>102.629615137473</v>
      </c>
      <c r="AE81" s="322">
        <v>108.18025160142183</v>
      </c>
      <c r="AF81" s="322">
        <v>100.61874781693739</v>
      </c>
      <c r="AG81" s="322">
        <v>133.66660193098301</v>
      </c>
      <c r="AH81" s="322">
        <v>114.29446163666923</v>
      </c>
      <c r="AI81" s="322">
        <v>126.48229566057095</v>
      </c>
      <c r="AJ81" s="322">
        <v>97.303034484960833</v>
      </c>
      <c r="AL81" s="322" t="s">
        <v>303</v>
      </c>
      <c r="AM81" s="322">
        <v>121.77032710342071</v>
      </c>
      <c r="AN81" s="322">
        <v>132.04020561962798</v>
      </c>
      <c r="AO81" s="322">
        <v>134.6408079356741</v>
      </c>
      <c r="AP81" s="322">
        <v>120.92381359573832</v>
      </c>
      <c r="AQ81" s="322">
        <v>132.4190688786538</v>
      </c>
      <c r="AR81" s="322">
        <v>105.71317649534728</v>
      </c>
      <c r="AS81" s="322">
        <v>141.27379898018646</v>
      </c>
      <c r="AT81" s="322">
        <v>153.7044457577399</v>
      </c>
      <c r="AU81" s="322">
        <v>141.99290005001538</v>
      </c>
      <c r="AV81" s="322">
        <v>107.01495681483041</v>
      </c>
      <c r="AW81" s="322">
        <v>129.89324905904175</v>
      </c>
      <c r="AX81" s="322">
        <v>105.96214372530557</v>
      </c>
      <c r="AY81" s="322">
        <v>136.14035087719296</v>
      </c>
      <c r="AZ81" s="322">
        <v>99.778863104991601</v>
      </c>
      <c r="BA81" s="322">
        <v>100.59196839524995</v>
      </c>
      <c r="BB81" s="322">
        <v>95.759502269018498</v>
      </c>
      <c r="BC81" s="322">
        <v>119.65085803060961</v>
      </c>
      <c r="BD81" s="322">
        <v>119.65085803060961</v>
      </c>
      <c r="BE81" s="322">
        <v>0</v>
      </c>
      <c r="BF81" s="322">
        <v>89.444410174509841</v>
      </c>
      <c r="BG81" s="322">
        <v>103.82631476611762</v>
      </c>
      <c r="BH81" s="322">
        <v>83.7109375</v>
      </c>
      <c r="BI81" s="322">
        <v>0</v>
      </c>
      <c r="BJ81" s="322">
        <v>109.05947309296218</v>
      </c>
      <c r="BK81" s="322">
        <v>107.68887002261779</v>
      </c>
      <c r="BL81" s="322">
        <v>92.098187438959684</v>
      </c>
      <c r="BM81" s="322">
        <v>101.87264033339569</v>
      </c>
      <c r="BN81" s="322">
        <v>99.383681817924781</v>
      </c>
      <c r="BO81" s="322">
        <v>112.61272831458648</v>
      </c>
      <c r="BP81" s="322">
        <v>131.71553509979589</v>
      </c>
      <c r="BQ81" s="322">
        <v>147.00178531597604</v>
      </c>
      <c r="BR81" s="322">
        <v>85.74468743981555</v>
      </c>
      <c r="BS81" s="322">
        <v>126.42028839776955</v>
      </c>
      <c r="BT81" s="322">
        <v>119.73639997187971</v>
      </c>
      <c r="BU81" s="322">
        <v>114.98461570454781</v>
      </c>
      <c r="BW81" s="322" t="s">
        <v>303</v>
      </c>
      <c r="BX81" s="322">
        <v>132.15163520447797</v>
      </c>
      <c r="BY81" s="322">
        <v>137.30159308041851</v>
      </c>
      <c r="BZ81" s="322">
        <v>135.73347478123836</v>
      </c>
      <c r="CA81" s="322">
        <v>149.64461712995978</v>
      </c>
      <c r="CB81" s="322">
        <v>137.7002377691949</v>
      </c>
      <c r="CC81" s="322">
        <v>113.91097366877032</v>
      </c>
      <c r="CD81" s="322">
        <v>147.4813505301185</v>
      </c>
      <c r="CE81" s="322">
        <v>138.68556376360144</v>
      </c>
      <c r="CF81" s="322">
        <v>132.76814424191096</v>
      </c>
      <c r="CG81" s="322">
        <v>116.39804667654739</v>
      </c>
      <c r="CH81" s="322">
        <v>146.69595934907343</v>
      </c>
      <c r="CI81" s="322">
        <v>151.29497834535962</v>
      </c>
      <c r="CJ81" s="322">
        <v>132.21816971363165</v>
      </c>
      <c r="CK81" s="322">
        <v>131.62716091657992</v>
      </c>
      <c r="CL81" s="322">
        <v>142.22750079605458</v>
      </c>
      <c r="CM81" s="322">
        <v>100.46547051774122</v>
      </c>
      <c r="CN81" s="322">
        <v>113.04824361483895</v>
      </c>
      <c r="CO81" s="322">
        <v>115.70538743501322</v>
      </c>
      <c r="CP81" s="322">
        <v>111.11111111111111</v>
      </c>
      <c r="CQ81" s="322">
        <v>128.22153571294743</v>
      </c>
      <c r="CR81" s="322">
        <v>131.25268221401288</v>
      </c>
      <c r="CS81" s="322">
        <v>134.09090909090909</v>
      </c>
      <c r="CT81" s="322">
        <v>100</v>
      </c>
      <c r="CU81" s="322">
        <v>118.44051781742262</v>
      </c>
      <c r="CV81" s="322">
        <v>112.32120666695256</v>
      </c>
      <c r="CW81" s="322">
        <v>70.606191809976352</v>
      </c>
      <c r="CX81" s="322">
        <v>128.04707706585521</v>
      </c>
      <c r="CY81" s="322">
        <v>99.844373528247132</v>
      </c>
      <c r="CZ81" s="322">
        <v>130.36180131763817</v>
      </c>
      <c r="DA81" s="322">
        <v>128.08045243514832</v>
      </c>
      <c r="DB81" s="322">
        <v>118.70037505628503</v>
      </c>
      <c r="DC81" s="322">
        <v>209.13270695234831</v>
      </c>
      <c r="DD81" s="322">
        <v>105.93536271681702</v>
      </c>
      <c r="DE81" s="322">
        <v>124.0674189295009</v>
      </c>
      <c r="DF81" s="322">
        <v>171.55492303969871</v>
      </c>
      <c r="DH81" s="322" t="s">
        <v>303</v>
      </c>
      <c r="DI81" s="322">
        <v>129.80971361865488</v>
      </c>
      <c r="DJ81" s="322">
        <v>140.02786397539259</v>
      </c>
      <c r="DK81" s="322">
        <v>147.35903254495139</v>
      </c>
      <c r="DL81" s="322">
        <v>149.99575021258124</v>
      </c>
      <c r="DM81" s="322">
        <v>119.21142463929213</v>
      </c>
      <c r="DN81" s="322">
        <v>134.16977060069493</v>
      </c>
      <c r="DO81" s="322">
        <v>125.85892959776515</v>
      </c>
      <c r="DP81" s="322">
        <v>140.5717784478887</v>
      </c>
      <c r="DQ81" s="322">
        <v>141.73455874072062</v>
      </c>
      <c r="DR81" s="322">
        <v>120.45349016493137</v>
      </c>
      <c r="DS81" s="322">
        <v>111.08294993453893</v>
      </c>
      <c r="DT81" s="322">
        <v>118.57786828661708</v>
      </c>
      <c r="DU81" s="322">
        <v>95.153732500118892</v>
      </c>
      <c r="DV81" s="322">
        <v>122.69959302992913</v>
      </c>
      <c r="DW81" s="322">
        <v>126.25499808952419</v>
      </c>
      <c r="DX81" s="322">
        <v>110.55188959190633</v>
      </c>
      <c r="DY81" s="322">
        <v>118.0939143466815</v>
      </c>
      <c r="DZ81" s="322">
        <v>130.58901524176071</v>
      </c>
      <c r="EA81" s="322">
        <v>102.27272727272728</v>
      </c>
      <c r="EB81" s="322">
        <v>212.23809894870757</v>
      </c>
      <c r="EC81" s="322">
        <v>103.42486635339969</v>
      </c>
      <c r="ED81" s="322">
        <v>286.66666666666669</v>
      </c>
      <c r="EE81" s="322">
        <v>145.98540145985402</v>
      </c>
      <c r="EF81" s="322">
        <v>111.51620658711072</v>
      </c>
      <c r="EG81" s="322">
        <v>120.18867847122934</v>
      </c>
      <c r="EH81" s="322">
        <v>106.52997509420628</v>
      </c>
      <c r="EI81" s="322">
        <v>177.44602861243507</v>
      </c>
      <c r="EJ81" s="322">
        <v>108.74075335175262</v>
      </c>
      <c r="EK81" s="322">
        <v>110.09953202651738</v>
      </c>
      <c r="EL81" s="322">
        <v>119.8822889783572</v>
      </c>
      <c r="EM81" s="322">
        <v>125.48460889597516</v>
      </c>
      <c r="EN81" s="322">
        <v>136.46748706790487</v>
      </c>
      <c r="EO81" s="322">
        <v>117.8459367321058</v>
      </c>
      <c r="EP81" s="322">
        <v>109.36709920588027</v>
      </c>
      <c r="EQ81" s="322">
        <v>109.87704331231726</v>
      </c>
    </row>
    <row r="82" spans="1:147" ht="12.75" hidden="1" customHeight="1" outlineLevel="1" x14ac:dyDescent="0.2">
      <c r="A82" s="322" t="s">
        <v>304</v>
      </c>
      <c r="B82" s="322">
        <v>124.66574788401203</v>
      </c>
      <c r="C82" s="322">
        <v>136.87907920184321</v>
      </c>
      <c r="D82" s="322">
        <v>147.49508835901972</v>
      </c>
      <c r="E82" s="322">
        <v>138.6149279605809</v>
      </c>
      <c r="F82" s="322">
        <v>130.94507023310888</v>
      </c>
      <c r="G82" s="322">
        <v>106.95501060394837</v>
      </c>
      <c r="H82" s="322">
        <v>138.1843147016406</v>
      </c>
      <c r="I82" s="322">
        <v>107.34342626198942</v>
      </c>
      <c r="J82" s="322">
        <v>153.14968451618947</v>
      </c>
      <c r="K82" s="322">
        <v>110.82441095465899</v>
      </c>
      <c r="L82" s="322">
        <v>160.19522985248949</v>
      </c>
      <c r="M82" s="322">
        <v>129.5438505191398</v>
      </c>
      <c r="N82" s="322">
        <v>169.63048336772263</v>
      </c>
      <c r="O82" s="322">
        <v>114.13816839191891</v>
      </c>
      <c r="P82" s="322">
        <v>116.3471959783645</v>
      </c>
      <c r="Q82" s="322">
        <v>105.36030840586035</v>
      </c>
      <c r="R82" s="322">
        <v>113.75009053243154</v>
      </c>
      <c r="S82" s="322">
        <v>114.31596023015601</v>
      </c>
      <c r="T82" s="322">
        <v>108.57142857142858</v>
      </c>
      <c r="U82" s="322">
        <v>112.08414344729066</v>
      </c>
      <c r="V82" s="322">
        <v>107.33740272456849</v>
      </c>
      <c r="W82" s="322">
        <v>119.44444444444444</v>
      </c>
      <c r="X82" s="322">
        <v>0</v>
      </c>
      <c r="Y82" s="322">
        <v>103.62941095218265</v>
      </c>
      <c r="Z82" s="322">
        <v>111.9742116637712</v>
      </c>
      <c r="AA82" s="322">
        <v>100.5326170932008</v>
      </c>
      <c r="AB82" s="322">
        <v>105.89575556857066</v>
      </c>
      <c r="AC82" s="322">
        <v>108.70830394221716</v>
      </c>
      <c r="AD82" s="322">
        <v>102.629615137473</v>
      </c>
      <c r="AE82" s="322">
        <v>107.4043477366602</v>
      </c>
      <c r="AF82" s="322">
        <v>100.41026799358782</v>
      </c>
      <c r="AG82" s="322">
        <v>133.93640004974748</v>
      </c>
      <c r="AH82" s="322">
        <v>114.29446163666923</v>
      </c>
      <c r="AI82" s="322">
        <v>124.76623687187791</v>
      </c>
      <c r="AJ82" s="322">
        <v>96.265926240323026</v>
      </c>
      <c r="AL82" s="322" t="s">
        <v>304</v>
      </c>
      <c r="AM82" s="322">
        <v>121.74372590427046</v>
      </c>
      <c r="AN82" s="322">
        <v>132.0699901836403</v>
      </c>
      <c r="AO82" s="322">
        <v>134.6408079356741</v>
      </c>
      <c r="AP82" s="322">
        <v>120.25159438595814</v>
      </c>
      <c r="AQ82" s="322">
        <v>132.4190688786538</v>
      </c>
      <c r="AR82" s="322">
        <v>105.71317649534728</v>
      </c>
      <c r="AS82" s="322">
        <v>141.82544033315267</v>
      </c>
      <c r="AT82" s="322">
        <v>154.55395665326509</v>
      </c>
      <c r="AU82" s="322">
        <v>142.68390767234663</v>
      </c>
      <c r="AV82" s="322">
        <v>107.01495681483041</v>
      </c>
      <c r="AW82" s="322">
        <v>129.89324905904175</v>
      </c>
      <c r="AX82" s="322">
        <v>105.96214372530557</v>
      </c>
      <c r="AY82" s="322">
        <v>136.14035087719296</v>
      </c>
      <c r="AZ82" s="322">
        <v>98.985697934652407</v>
      </c>
      <c r="BA82" s="322">
        <v>99.638348161936705</v>
      </c>
      <c r="BB82" s="322">
        <v>95.759502269018498</v>
      </c>
      <c r="BC82" s="322">
        <v>119.65085803060961</v>
      </c>
      <c r="BD82" s="322">
        <v>119.65085803060961</v>
      </c>
      <c r="BE82" s="322">
        <v>0</v>
      </c>
      <c r="BF82" s="322">
        <v>91.566979326034186</v>
      </c>
      <c r="BG82" s="322">
        <v>103.82631476611762</v>
      </c>
      <c r="BH82" s="322">
        <v>86.679687499999986</v>
      </c>
      <c r="BI82" s="322">
        <v>0</v>
      </c>
      <c r="BJ82" s="322">
        <v>107.83575946533263</v>
      </c>
      <c r="BK82" s="322">
        <v>107.68887002261779</v>
      </c>
      <c r="BL82" s="322">
        <v>92.098187438959684</v>
      </c>
      <c r="BM82" s="322">
        <v>101.87264033339569</v>
      </c>
      <c r="BN82" s="322">
        <v>91.680889162335205</v>
      </c>
      <c r="BO82" s="322">
        <v>112.61272831458648</v>
      </c>
      <c r="BP82" s="322">
        <v>131.95268849926333</v>
      </c>
      <c r="BQ82" s="322">
        <v>147.12833805381149</v>
      </c>
      <c r="BR82" s="322">
        <v>85.74468743981555</v>
      </c>
      <c r="BS82" s="322">
        <v>126.42028839776955</v>
      </c>
      <c r="BT82" s="322">
        <v>120.31260581906315</v>
      </c>
      <c r="BU82" s="322">
        <v>115.19692590023578</v>
      </c>
      <c r="BW82" s="322" t="s">
        <v>304</v>
      </c>
      <c r="BX82" s="322">
        <v>131.64315271293322</v>
      </c>
      <c r="BY82" s="322">
        <v>137.72096623877167</v>
      </c>
      <c r="BZ82" s="322">
        <v>137.38756952857457</v>
      </c>
      <c r="CA82" s="322">
        <v>149.54948881425457</v>
      </c>
      <c r="CB82" s="322">
        <v>137.30584922788185</v>
      </c>
      <c r="CC82" s="322">
        <v>114.85432164784224</v>
      </c>
      <c r="CD82" s="322">
        <v>145.33021915634291</v>
      </c>
      <c r="CE82" s="322">
        <v>138.68556376360144</v>
      </c>
      <c r="CF82" s="322">
        <v>133.22562957779758</v>
      </c>
      <c r="CG82" s="322">
        <v>116.39804667654739</v>
      </c>
      <c r="CH82" s="322">
        <v>147.8731548146275</v>
      </c>
      <c r="CI82" s="322">
        <v>151.8663550899594</v>
      </c>
      <c r="CJ82" s="322">
        <v>135.3024927658017</v>
      </c>
      <c r="CK82" s="322">
        <v>132.27064778087785</v>
      </c>
      <c r="CL82" s="322">
        <v>142.22750079605458</v>
      </c>
      <c r="CM82" s="322">
        <v>103.00060790164163</v>
      </c>
      <c r="CN82" s="322">
        <v>117.73265689609687</v>
      </c>
      <c r="CO82" s="322">
        <v>126.81536003009366</v>
      </c>
      <c r="CP82" s="322">
        <v>111.11111111111111</v>
      </c>
      <c r="CQ82" s="322">
        <v>117.0113665757775</v>
      </c>
      <c r="CR82" s="322">
        <v>134.05655102638937</v>
      </c>
      <c r="CS82" s="322">
        <v>115.90909090909093</v>
      </c>
      <c r="CT82" s="322">
        <v>100</v>
      </c>
      <c r="CU82" s="322">
        <v>117.61957559120461</v>
      </c>
      <c r="CV82" s="322">
        <v>112.32120666695256</v>
      </c>
      <c r="CW82" s="322">
        <v>71.657764002819832</v>
      </c>
      <c r="CX82" s="322">
        <v>128.04707706585521</v>
      </c>
      <c r="CY82" s="322">
        <v>99.844373528247132</v>
      </c>
      <c r="CZ82" s="322">
        <v>128.95576405275287</v>
      </c>
      <c r="DA82" s="322">
        <v>128.93008339335506</v>
      </c>
      <c r="DB82" s="322">
        <v>119.87767096192464</v>
      </c>
      <c r="DC82" s="322">
        <v>210.28890223365775</v>
      </c>
      <c r="DD82" s="322">
        <v>105.93536271681702</v>
      </c>
      <c r="DE82" s="322">
        <v>124.80259555182172</v>
      </c>
      <c r="DF82" s="322">
        <v>171.56328918402818</v>
      </c>
      <c r="DH82" s="322" t="s">
        <v>304</v>
      </c>
      <c r="DI82" s="322">
        <v>128.50565686715819</v>
      </c>
      <c r="DJ82" s="322">
        <v>139.2153795608717</v>
      </c>
      <c r="DK82" s="322">
        <v>146.47326423135218</v>
      </c>
      <c r="DL82" s="322">
        <v>150.61996274075946</v>
      </c>
      <c r="DM82" s="322">
        <v>116.00833486956496</v>
      </c>
      <c r="DN82" s="322">
        <v>127.98289586761251</v>
      </c>
      <c r="DO82" s="322">
        <v>125.38314260901328</v>
      </c>
      <c r="DP82" s="322">
        <v>140.5717784478887</v>
      </c>
      <c r="DQ82" s="322">
        <v>141.6593504945171</v>
      </c>
      <c r="DR82" s="322">
        <v>120.45349016493137</v>
      </c>
      <c r="DS82" s="322">
        <v>107.66935009397857</v>
      </c>
      <c r="DT82" s="322">
        <v>116.29475468188717</v>
      </c>
      <c r="DU82" s="322">
        <v>89.337469920454822</v>
      </c>
      <c r="DV82" s="322">
        <v>122.69959302992913</v>
      </c>
      <c r="DW82" s="322">
        <v>126.25499808952419</v>
      </c>
      <c r="DX82" s="322">
        <v>110.55188959190633</v>
      </c>
      <c r="DY82" s="322">
        <v>117.14184551328137</v>
      </c>
      <c r="DZ82" s="322">
        <v>128.88503088667517</v>
      </c>
      <c r="EA82" s="322">
        <v>102.27272727272728</v>
      </c>
      <c r="EB82" s="322">
        <v>212.77131538199876</v>
      </c>
      <c r="EC82" s="322">
        <v>104.95093260307041</v>
      </c>
      <c r="ED82" s="322">
        <v>286.66666666666669</v>
      </c>
      <c r="EE82" s="322">
        <v>145.98540145985402</v>
      </c>
      <c r="EF82" s="322">
        <v>110.06261365116603</v>
      </c>
      <c r="EG82" s="322">
        <v>121.3395988189758</v>
      </c>
      <c r="EH82" s="322">
        <v>106.52997509420628</v>
      </c>
      <c r="EI82" s="322">
        <v>177.39062334724963</v>
      </c>
      <c r="EJ82" s="322">
        <v>108.74075335175262</v>
      </c>
      <c r="EK82" s="322">
        <v>107.90406897731472</v>
      </c>
      <c r="EL82" s="322">
        <v>119.16156254513926</v>
      </c>
      <c r="EM82" s="322">
        <v>124.61791742303625</v>
      </c>
      <c r="EN82" s="322">
        <v>136.46748706790487</v>
      </c>
      <c r="EO82" s="322">
        <v>117.8459367321058</v>
      </c>
      <c r="EP82" s="322">
        <v>107.92783031324582</v>
      </c>
      <c r="EQ82" s="322">
        <v>112.72924856939149</v>
      </c>
    </row>
    <row r="83" spans="1:147" ht="12.75" hidden="1" customHeight="1" outlineLevel="1" x14ac:dyDescent="0.2">
      <c r="A83" s="322" t="s">
        <v>305</v>
      </c>
      <c r="B83" s="322">
        <v>123.17607699866988</v>
      </c>
      <c r="C83" s="322">
        <v>136.93464166211422</v>
      </c>
      <c r="D83" s="322">
        <v>147.90836716049958</v>
      </c>
      <c r="E83" s="322">
        <v>140.38979298278997</v>
      </c>
      <c r="F83" s="322">
        <v>130.04467131423544</v>
      </c>
      <c r="G83" s="322">
        <v>108.68471692769145</v>
      </c>
      <c r="H83" s="322">
        <v>133.52226035526391</v>
      </c>
      <c r="I83" s="322">
        <v>105.95555999201066</v>
      </c>
      <c r="J83" s="322">
        <v>152.41928303399797</v>
      </c>
      <c r="K83" s="322">
        <v>111.31011589707406</v>
      </c>
      <c r="L83" s="322">
        <v>159.86361482873298</v>
      </c>
      <c r="M83" s="322">
        <v>128.13495041031501</v>
      </c>
      <c r="N83" s="322">
        <v>169.63048336772263</v>
      </c>
      <c r="O83" s="322">
        <v>114.03305711329908</v>
      </c>
      <c r="P83" s="322">
        <v>116.24228925740984</v>
      </c>
      <c r="Q83" s="322">
        <v>105.25438429060824</v>
      </c>
      <c r="R83" s="322">
        <v>113.31822991063295</v>
      </c>
      <c r="S83" s="322">
        <v>113.83691042293529</v>
      </c>
      <c r="T83" s="322">
        <v>108.57142857142858</v>
      </c>
      <c r="U83" s="322">
        <v>105.53006556247172</v>
      </c>
      <c r="V83" s="322">
        <v>105.51362677984045</v>
      </c>
      <c r="W83" s="322">
        <v>105.55555555555556</v>
      </c>
      <c r="X83" s="322">
        <v>0</v>
      </c>
      <c r="Y83" s="322">
        <v>98.022232648110801</v>
      </c>
      <c r="Z83" s="322">
        <v>110.66770721222582</v>
      </c>
      <c r="AA83" s="322">
        <v>100.53261709320076</v>
      </c>
      <c r="AB83" s="322">
        <v>105.89575556857066</v>
      </c>
      <c r="AC83" s="322">
        <v>108.70830394221716</v>
      </c>
      <c r="AD83" s="322">
        <v>95.590730350373775</v>
      </c>
      <c r="AE83" s="322">
        <v>107.69336794110107</v>
      </c>
      <c r="AF83" s="322">
        <v>100.36902007818239</v>
      </c>
      <c r="AG83" s="322">
        <v>133.1452032205261</v>
      </c>
      <c r="AH83" s="322">
        <v>112.88103482511987</v>
      </c>
      <c r="AI83" s="322">
        <v>124.78658671698183</v>
      </c>
      <c r="AJ83" s="322">
        <v>98.376999396427962</v>
      </c>
      <c r="AL83" s="322" t="s">
        <v>305</v>
      </c>
      <c r="AM83" s="322">
        <v>121.04636533312215</v>
      </c>
      <c r="AN83" s="322">
        <v>131.23611487840216</v>
      </c>
      <c r="AO83" s="322">
        <v>134.41838946418531</v>
      </c>
      <c r="AP83" s="322">
        <v>117.85988639424984</v>
      </c>
      <c r="AQ83" s="322">
        <v>131.95973256100018</v>
      </c>
      <c r="AR83" s="322">
        <v>105.71317649534728</v>
      </c>
      <c r="AS83" s="322">
        <v>141.89590420586049</v>
      </c>
      <c r="AT83" s="322">
        <v>154.47465198874244</v>
      </c>
      <c r="AU83" s="322">
        <v>142.04641028370062</v>
      </c>
      <c r="AV83" s="322">
        <v>105.84579734569201</v>
      </c>
      <c r="AW83" s="322">
        <v>142.13594714170512</v>
      </c>
      <c r="AX83" s="322">
        <v>105.96214372530557</v>
      </c>
      <c r="AY83" s="322">
        <v>151.57894736842107</v>
      </c>
      <c r="AZ83" s="322">
        <v>99.281397496876195</v>
      </c>
      <c r="BA83" s="322">
        <v>99.906557257391697</v>
      </c>
      <c r="BB83" s="322">
        <v>96.191093341009832</v>
      </c>
      <c r="BC83" s="322">
        <v>117.97920260533306</v>
      </c>
      <c r="BD83" s="322">
        <v>117.97920260533306</v>
      </c>
      <c r="BE83" s="322">
        <v>0</v>
      </c>
      <c r="BF83" s="322">
        <v>86.372270613093008</v>
      </c>
      <c r="BG83" s="322">
        <v>103.82631476611762</v>
      </c>
      <c r="BH83" s="322">
        <v>79.4140625</v>
      </c>
      <c r="BI83" s="322">
        <v>0</v>
      </c>
      <c r="BJ83" s="322">
        <v>106.06296414064572</v>
      </c>
      <c r="BK83" s="322">
        <v>107.68887002261779</v>
      </c>
      <c r="BL83" s="322">
        <v>92.098187438959684</v>
      </c>
      <c r="BM83" s="322">
        <v>101.87264033339569</v>
      </c>
      <c r="BN83" s="322">
        <v>92.223179888584568</v>
      </c>
      <c r="BO83" s="322">
        <v>109.9100580719662</v>
      </c>
      <c r="BP83" s="322">
        <v>132.14204461453284</v>
      </c>
      <c r="BQ83" s="322">
        <v>147.12833805381149</v>
      </c>
      <c r="BR83" s="322">
        <v>85.74468743981555</v>
      </c>
      <c r="BS83" s="322">
        <v>126.42028839776955</v>
      </c>
      <c r="BT83" s="322">
        <v>121.19447751153686</v>
      </c>
      <c r="BU83" s="322">
        <v>115.14317754945515</v>
      </c>
      <c r="BW83" s="322" t="s">
        <v>305</v>
      </c>
      <c r="BX83" s="322">
        <v>131.34473362518</v>
      </c>
      <c r="BY83" s="322">
        <v>135.36828083720215</v>
      </c>
      <c r="BZ83" s="322">
        <v>130.08605931730057</v>
      </c>
      <c r="CA83" s="322">
        <v>147.38857403850537</v>
      </c>
      <c r="CB83" s="322">
        <v>135.5143110381587</v>
      </c>
      <c r="CC83" s="322">
        <v>116.66150501413945</v>
      </c>
      <c r="CD83" s="322">
        <v>151.56719033088089</v>
      </c>
      <c r="CE83" s="322">
        <v>141.7149003341687</v>
      </c>
      <c r="CF83" s="322">
        <v>132.64790247065883</v>
      </c>
      <c r="CG83" s="322">
        <v>116.39804667654739</v>
      </c>
      <c r="CH83" s="322">
        <v>149.42409832516552</v>
      </c>
      <c r="CI83" s="322">
        <v>153.25417058595039</v>
      </c>
      <c r="CJ83" s="322">
        <v>137.36696602695969</v>
      </c>
      <c r="CK83" s="322">
        <v>133.74240771926807</v>
      </c>
      <c r="CL83" s="322">
        <v>143.63219265954601</v>
      </c>
      <c r="CM83" s="322">
        <v>104.66952704524658</v>
      </c>
      <c r="CN83" s="322">
        <v>117.73265689609687</v>
      </c>
      <c r="CO83" s="322">
        <v>126.81536003009366</v>
      </c>
      <c r="CP83" s="322">
        <v>111.11111111111111</v>
      </c>
      <c r="CQ83" s="322">
        <v>117.0113665757775</v>
      </c>
      <c r="CR83" s="322">
        <v>134.05655102638937</v>
      </c>
      <c r="CS83" s="322">
        <v>115.90909090909093</v>
      </c>
      <c r="CT83" s="322">
        <v>100</v>
      </c>
      <c r="CU83" s="322">
        <v>117.22281771829658</v>
      </c>
      <c r="CV83" s="322">
        <v>112.92862054051534</v>
      </c>
      <c r="CW83" s="322">
        <v>71.657764002819832</v>
      </c>
      <c r="CX83" s="322">
        <v>128.04707706585521</v>
      </c>
      <c r="CY83" s="322">
        <v>99.844373528247132</v>
      </c>
      <c r="CZ83" s="322">
        <v>128.3317972591571</v>
      </c>
      <c r="DA83" s="322">
        <v>130.64582038720749</v>
      </c>
      <c r="DB83" s="322">
        <v>123.25065770057455</v>
      </c>
      <c r="DC83" s="322">
        <v>210.28890223365775</v>
      </c>
      <c r="DD83" s="322">
        <v>105.93536271681702</v>
      </c>
      <c r="DE83" s="322">
        <v>124.78223846294297</v>
      </c>
      <c r="DF83" s="322">
        <v>171.15850907709543</v>
      </c>
      <c r="DH83" s="322" t="s">
        <v>305</v>
      </c>
      <c r="DI83" s="322">
        <v>126.53038076977943</v>
      </c>
      <c r="DJ83" s="322">
        <v>137.89748830180096</v>
      </c>
      <c r="DK83" s="322">
        <v>140.16065181020215</v>
      </c>
      <c r="DL83" s="322">
        <v>152.17486186929708</v>
      </c>
      <c r="DM83" s="322">
        <v>115.78599931748958</v>
      </c>
      <c r="DN83" s="322">
        <v>135.05439236043003</v>
      </c>
      <c r="DO83" s="322">
        <v>125.19801705060061</v>
      </c>
      <c r="DP83" s="322">
        <v>136.99975358328504</v>
      </c>
      <c r="DQ83" s="322">
        <v>141.01231937270458</v>
      </c>
      <c r="DR83" s="322">
        <v>120.80586432190934</v>
      </c>
      <c r="DS83" s="322">
        <v>111.22271095595599</v>
      </c>
      <c r="DT83" s="322">
        <v>118.61234928505858</v>
      </c>
      <c r="DU83" s="322">
        <v>95.517248911347906</v>
      </c>
      <c r="DV83" s="322">
        <v>114.13339152640788</v>
      </c>
      <c r="DW83" s="322">
        <v>125.47502765222731</v>
      </c>
      <c r="DX83" s="322">
        <v>75.382579776673879</v>
      </c>
      <c r="DY83" s="322">
        <v>102.42074751434382</v>
      </c>
      <c r="DZ83" s="322">
        <v>134.07717070987033</v>
      </c>
      <c r="EA83" s="322">
        <v>62.337662337662337</v>
      </c>
      <c r="EB83" s="322">
        <v>198.61648163257939</v>
      </c>
      <c r="EC83" s="322">
        <v>96.039168487248062</v>
      </c>
      <c r="ED83" s="322">
        <v>280</v>
      </c>
      <c r="EE83" s="322">
        <v>48.661800486617999</v>
      </c>
      <c r="EF83" s="322">
        <v>109.15281019845423</v>
      </c>
      <c r="EG83" s="322">
        <v>121.23318067444015</v>
      </c>
      <c r="EH83" s="322">
        <v>104.74368886851312</v>
      </c>
      <c r="EI83" s="322">
        <v>177.98900021125229</v>
      </c>
      <c r="EJ83" s="322">
        <v>108.21063017252368</v>
      </c>
      <c r="EK83" s="322">
        <v>106.92458014681151</v>
      </c>
      <c r="EL83" s="322">
        <v>119.17240833801499</v>
      </c>
      <c r="EM83" s="322">
        <v>124.81587359970418</v>
      </c>
      <c r="EN83" s="322">
        <v>133.95305153011577</v>
      </c>
      <c r="EO83" s="322">
        <v>115.84766632471388</v>
      </c>
      <c r="EP83" s="322">
        <v>111.27737073836524</v>
      </c>
      <c r="EQ83" s="322">
        <v>99.795639265379961</v>
      </c>
    </row>
    <row r="84" spans="1:147" ht="12.75" hidden="1" customHeight="1" outlineLevel="1" x14ac:dyDescent="0.2">
      <c r="A84" s="322" t="s">
        <v>306</v>
      </c>
      <c r="B84" s="322">
        <v>123.37853214771876</v>
      </c>
      <c r="C84" s="322">
        <v>137.51359308102212</v>
      </c>
      <c r="D84" s="322">
        <v>150.5714039751835</v>
      </c>
      <c r="E84" s="322">
        <v>137.79648265447511</v>
      </c>
      <c r="F84" s="322">
        <v>128.59140382442959</v>
      </c>
      <c r="G84" s="322">
        <v>109.52978087473976</v>
      </c>
      <c r="H84" s="322">
        <v>133.03078460505708</v>
      </c>
      <c r="I84" s="322">
        <v>109.7175380760271</v>
      </c>
      <c r="J84" s="322">
        <v>153.06654614835071</v>
      </c>
      <c r="K84" s="322">
        <v>111.31011589707406</v>
      </c>
      <c r="L84" s="322">
        <v>159.55657003296292</v>
      </c>
      <c r="M84" s="322">
        <v>129.5438505191398</v>
      </c>
      <c r="N84" s="322">
        <v>168.79522824193947</v>
      </c>
      <c r="O84" s="322">
        <v>113.43911400257649</v>
      </c>
      <c r="P84" s="322">
        <v>115.71131530396994</v>
      </c>
      <c r="Q84" s="322">
        <v>104.41022499903801</v>
      </c>
      <c r="R84" s="322">
        <v>109.53310520571451</v>
      </c>
      <c r="S84" s="322">
        <v>109.63818711112752</v>
      </c>
      <c r="T84" s="322">
        <v>108.57142857142858</v>
      </c>
      <c r="U84" s="322">
        <v>108.30449681753578</v>
      </c>
      <c r="V84" s="322">
        <v>104.70305969329465</v>
      </c>
      <c r="W84" s="322">
        <v>113.88888888888889</v>
      </c>
      <c r="X84" s="322">
        <v>0</v>
      </c>
      <c r="Y84" s="322">
        <v>95.96442717544295</v>
      </c>
      <c r="Z84" s="322">
        <v>110.66770721222582</v>
      </c>
      <c r="AA84" s="322">
        <v>100.95725243865996</v>
      </c>
      <c r="AB84" s="322">
        <v>105.89575556857066</v>
      </c>
      <c r="AC84" s="322">
        <v>108.70830394221716</v>
      </c>
      <c r="AD84" s="322">
        <v>92.970407452009624</v>
      </c>
      <c r="AE84" s="322">
        <v>108.61912674863464</v>
      </c>
      <c r="AF84" s="322">
        <v>101.12176005781178</v>
      </c>
      <c r="AG84" s="322">
        <v>126.29421873957882</v>
      </c>
      <c r="AH84" s="322">
        <v>112.88103482511987</v>
      </c>
      <c r="AI84" s="322">
        <v>127.05304066037534</v>
      </c>
      <c r="AJ84" s="322">
        <v>97.877181149341794</v>
      </c>
      <c r="AL84" s="322" t="s">
        <v>306</v>
      </c>
      <c r="AM84" s="322">
        <v>120.5350726119959</v>
      </c>
      <c r="AN84" s="322">
        <v>131.5336655163558</v>
      </c>
      <c r="AO84" s="322">
        <v>134.84938449800006</v>
      </c>
      <c r="AP84" s="322">
        <v>117.82188918043896</v>
      </c>
      <c r="AQ84" s="322">
        <v>131.84489848158674</v>
      </c>
      <c r="AR84" s="322">
        <v>105.71317649534728</v>
      </c>
      <c r="AS84" s="322">
        <v>142.66820210001325</v>
      </c>
      <c r="AT84" s="322">
        <v>154.47465198874244</v>
      </c>
      <c r="AU84" s="322">
        <v>143.1219876248141</v>
      </c>
      <c r="AV84" s="322">
        <v>105.84579734569201</v>
      </c>
      <c r="AW84" s="322">
        <v>142.13594714170512</v>
      </c>
      <c r="AX84" s="322">
        <v>105.96214372530557</v>
      </c>
      <c r="AY84" s="322">
        <v>151.57894736842107</v>
      </c>
      <c r="AZ84" s="322">
        <v>99.72755856907564</v>
      </c>
      <c r="BA84" s="322">
        <v>100.44297544830162</v>
      </c>
      <c r="BB84" s="322">
        <v>96.191093341009832</v>
      </c>
      <c r="BC84" s="322">
        <v>117.97920260533306</v>
      </c>
      <c r="BD84" s="322">
        <v>117.97920260533306</v>
      </c>
      <c r="BE84" s="322">
        <v>0</v>
      </c>
      <c r="BF84" s="322">
        <v>85.71594988860852</v>
      </c>
      <c r="BG84" s="322">
        <v>103.82631476611762</v>
      </c>
      <c r="BH84" s="322">
        <v>78.49609375</v>
      </c>
      <c r="BI84" s="322">
        <v>0</v>
      </c>
      <c r="BJ84" s="322">
        <v>102.92599106500553</v>
      </c>
      <c r="BK84" s="322">
        <v>107.68887002261779</v>
      </c>
      <c r="BL84" s="322">
        <v>92.098187438959684</v>
      </c>
      <c r="BM84" s="322">
        <v>101.87264033339569</v>
      </c>
      <c r="BN84" s="322">
        <v>92.223179888584568</v>
      </c>
      <c r="BO84" s="322">
        <v>105.3493020375445</v>
      </c>
      <c r="BP84" s="322">
        <v>132.29266771616915</v>
      </c>
      <c r="BQ84" s="322">
        <v>147.19501090510147</v>
      </c>
      <c r="BR84" s="322">
        <v>85.74468743981555</v>
      </c>
      <c r="BS84" s="322">
        <v>126.42028839776955</v>
      </c>
      <c r="BT84" s="322">
        <v>121.71241589333933</v>
      </c>
      <c r="BU84" s="322">
        <v>115.14317754945515</v>
      </c>
      <c r="BW84" s="322" t="s">
        <v>306</v>
      </c>
      <c r="BX84" s="322">
        <v>130.14352347486405</v>
      </c>
      <c r="BY84" s="322">
        <v>133.99714184297329</v>
      </c>
      <c r="BZ84" s="322">
        <v>128.95358495303105</v>
      </c>
      <c r="CA84" s="322">
        <v>144.37341642072482</v>
      </c>
      <c r="CB84" s="322">
        <v>142.28333659920264</v>
      </c>
      <c r="CC84" s="322">
        <v>115.33096632245618</v>
      </c>
      <c r="CD84" s="322">
        <v>147.05839981121335</v>
      </c>
      <c r="CE84" s="322">
        <v>133.44174746391576</v>
      </c>
      <c r="CF84" s="322">
        <v>129.19346739904739</v>
      </c>
      <c r="CG84" s="322">
        <v>116.00321563400966</v>
      </c>
      <c r="CH84" s="322">
        <v>148.47846592592666</v>
      </c>
      <c r="CI84" s="322">
        <v>153.25417058595039</v>
      </c>
      <c r="CJ84" s="322">
        <v>133.4444668307595</v>
      </c>
      <c r="CK84" s="322">
        <v>133.74240771926807</v>
      </c>
      <c r="CL84" s="322">
        <v>143.63219265954601</v>
      </c>
      <c r="CM84" s="322">
        <v>104.66952704524658</v>
      </c>
      <c r="CN84" s="322">
        <v>117.73265689609687</v>
      </c>
      <c r="CO84" s="322">
        <v>126.81536003009366</v>
      </c>
      <c r="CP84" s="322">
        <v>111.11111111111111</v>
      </c>
      <c r="CQ84" s="322">
        <v>110.77514745019946</v>
      </c>
      <c r="CR84" s="322">
        <v>117.35191331375472</v>
      </c>
      <c r="CS84" s="322">
        <v>111.36363636363636</v>
      </c>
      <c r="CT84" s="322">
        <v>100</v>
      </c>
      <c r="CU84" s="322">
        <v>117.39800923314814</v>
      </c>
      <c r="CV84" s="322">
        <v>114.5715499003273</v>
      </c>
      <c r="CW84" s="322">
        <v>71.657764002819832</v>
      </c>
      <c r="CX84" s="322">
        <v>128.04707706585521</v>
      </c>
      <c r="CY84" s="322">
        <v>99.844373528247132</v>
      </c>
      <c r="CZ84" s="322">
        <v>128.54083462685068</v>
      </c>
      <c r="DA84" s="322">
        <v>130.49596800107687</v>
      </c>
      <c r="DB84" s="322">
        <v>123.49412945196657</v>
      </c>
      <c r="DC84" s="322">
        <v>211.48309454299147</v>
      </c>
      <c r="DD84" s="322">
        <v>105.93536271681702</v>
      </c>
      <c r="DE84" s="322">
        <v>124.32430101360083</v>
      </c>
      <c r="DF84" s="322">
        <v>170.09422263096059</v>
      </c>
      <c r="DH84" s="322" t="s">
        <v>306</v>
      </c>
      <c r="DI84" s="322">
        <v>129.33068230180922</v>
      </c>
      <c r="DJ84" s="322">
        <v>138.96143161939091</v>
      </c>
      <c r="DK84" s="322">
        <v>147.55164417012378</v>
      </c>
      <c r="DL84" s="322">
        <v>151.63081970198078</v>
      </c>
      <c r="DM84" s="322">
        <v>115.35668636404824</v>
      </c>
      <c r="DN84" s="322">
        <v>128.0105919076249</v>
      </c>
      <c r="DO84" s="322">
        <v>124.21581681552249</v>
      </c>
      <c r="DP84" s="322">
        <v>137.19075112856726</v>
      </c>
      <c r="DQ84" s="322">
        <v>140.23909384650622</v>
      </c>
      <c r="DR84" s="322">
        <v>120.80586432190934</v>
      </c>
      <c r="DS84" s="322">
        <v>116.32584339077319</v>
      </c>
      <c r="DT84" s="322">
        <v>119.75390608742354</v>
      </c>
      <c r="DU84" s="322">
        <v>109.04005940906686</v>
      </c>
      <c r="DV84" s="322">
        <v>122.33554740663604</v>
      </c>
      <c r="DW84" s="322">
        <v>127.23995389905214</v>
      </c>
      <c r="DX84" s="322">
        <v>105.57872937584611</v>
      </c>
      <c r="DY84" s="322">
        <v>122.910489046636</v>
      </c>
      <c r="DZ84" s="322">
        <v>133.82478043749461</v>
      </c>
      <c r="EA84" s="322">
        <v>109.09090909090907</v>
      </c>
      <c r="EB84" s="322">
        <v>206.12161232908846</v>
      </c>
      <c r="EC84" s="322">
        <v>96.921925536949118</v>
      </c>
      <c r="ED84" s="322">
        <v>280</v>
      </c>
      <c r="EE84" s="322">
        <v>145.98540145985402</v>
      </c>
      <c r="EF84" s="322">
        <v>107.90747481863461</v>
      </c>
      <c r="EG84" s="322">
        <v>121.21824687675856</v>
      </c>
      <c r="EH84" s="322">
        <v>105.12842744020087</v>
      </c>
      <c r="EI84" s="322">
        <v>177.60116335495428</v>
      </c>
      <c r="EJ84" s="322">
        <v>108.74075335175262</v>
      </c>
      <c r="EK84" s="322">
        <v>104.92868120569115</v>
      </c>
      <c r="EL84" s="322">
        <v>119.19198495801733</v>
      </c>
      <c r="EM84" s="322">
        <v>124.24367136870694</v>
      </c>
      <c r="EN84" s="322">
        <v>133.95305153011577</v>
      </c>
      <c r="EO84" s="322">
        <v>111.29428432186629</v>
      </c>
      <c r="EP84" s="322">
        <v>109.84569234693883</v>
      </c>
      <c r="EQ84" s="322">
        <v>112.32424934050246</v>
      </c>
    </row>
    <row r="85" spans="1:147" ht="12.75" hidden="1" customHeight="1" outlineLevel="1" x14ac:dyDescent="0.2">
      <c r="A85" s="322" t="s">
        <v>307</v>
      </c>
      <c r="B85" s="322">
        <v>124.79617480698531</v>
      </c>
      <c r="C85" s="322">
        <v>139.49385174952545</v>
      </c>
      <c r="D85" s="322">
        <v>153.35393122566083</v>
      </c>
      <c r="E85" s="322">
        <v>137.17193178408496</v>
      </c>
      <c r="F85" s="322">
        <v>134.59117573137692</v>
      </c>
      <c r="G85" s="322">
        <v>107.38982756669363</v>
      </c>
      <c r="H85" s="322">
        <v>133.82961593200645</v>
      </c>
      <c r="I85" s="322">
        <v>109.92305413566211</v>
      </c>
      <c r="J85" s="322">
        <v>153.20188426071846</v>
      </c>
      <c r="K85" s="322">
        <v>111.31011589707406</v>
      </c>
      <c r="L85" s="322">
        <v>168.0821679952949</v>
      </c>
      <c r="M85" s="322">
        <v>132.86220428242532</v>
      </c>
      <c r="N85" s="322">
        <v>178.92374490490801</v>
      </c>
      <c r="O85" s="322">
        <v>113.24598478060929</v>
      </c>
      <c r="P85" s="322">
        <v>115.60582902638234</v>
      </c>
      <c r="Q85" s="322">
        <v>103.8688350766384</v>
      </c>
      <c r="R85" s="322">
        <v>109.98474879036883</v>
      </c>
      <c r="S85" s="322">
        <v>110.13918155526099</v>
      </c>
      <c r="T85" s="322">
        <v>108.57142857142858</v>
      </c>
      <c r="U85" s="322">
        <v>109.39356475019221</v>
      </c>
      <c r="V85" s="322">
        <v>104.70305969329465</v>
      </c>
      <c r="W85" s="322">
        <v>116.66666666666669</v>
      </c>
      <c r="X85" s="322">
        <v>0</v>
      </c>
      <c r="Y85" s="322">
        <v>94.649410652696247</v>
      </c>
      <c r="Z85" s="322">
        <v>103.64703079292265</v>
      </c>
      <c r="AA85" s="322">
        <v>100.78739830047627</v>
      </c>
      <c r="AB85" s="322">
        <v>100</v>
      </c>
      <c r="AC85" s="322">
        <v>105.38990287990121</v>
      </c>
      <c r="AD85" s="322">
        <v>92.241603993927342</v>
      </c>
      <c r="AE85" s="322">
        <v>108.86707320575324</v>
      </c>
      <c r="AF85" s="322">
        <v>101.12176005781178</v>
      </c>
      <c r="AG85" s="322">
        <v>126.29421873957882</v>
      </c>
      <c r="AH85" s="322">
        <v>112.89177663586769</v>
      </c>
      <c r="AI85" s="322">
        <v>127.57945229357533</v>
      </c>
      <c r="AJ85" s="322">
        <v>98.456015507791918</v>
      </c>
      <c r="AL85" s="322" t="s">
        <v>307</v>
      </c>
      <c r="AM85" s="322">
        <v>120.31317266492222</v>
      </c>
      <c r="AN85" s="322">
        <v>131.56834672280678</v>
      </c>
      <c r="AO85" s="322">
        <v>134.84938449800006</v>
      </c>
      <c r="AP85" s="322">
        <v>117.82188918043896</v>
      </c>
      <c r="AQ85" s="322">
        <v>132.92190166714883</v>
      </c>
      <c r="AR85" s="322">
        <v>104.75016731236825</v>
      </c>
      <c r="AS85" s="322">
        <v>142.88885864119973</v>
      </c>
      <c r="AT85" s="322">
        <v>154.47465198874244</v>
      </c>
      <c r="AU85" s="322">
        <v>142.65005962701184</v>
      </c>
      <c r="AV85" s="322">
        <v>105.84579734569201</v>
      </c>
      <c r="AW85" s="322">
        <v>142.09483344369778</v>
      </c>
      <c r="AX85" s="322">
        <v>105.76353359674317</v>
      </c>
      <c r="AY85" s="322">
        <v>151.57894736842107</v>
      </c>
      <c r="AZ85" s="322">
        <v>102.4097226220525</v>
      </c>
      <c r="BA85" s="322">
        <v>103.66773367727218</v>
      </c>
      <c r="BB85" s="322">
        <v>96.191093341009832</v>
      </c>
      <c r="BC85" s="322">
        <v>117.97920260533306</v>
      </c>
      <c r="BD85" s="322">
        <v>117.97920260533306</v>
      </c>
      <c r="BE85" s="322">
        <v>0</v>
      </c>
      <c r="BF85" s="322">
        <v>81.819918353902622</v>
      </c>
      <c r="BG85" s="322">
        <v>103.82631476611762</v>
      </c>
      <c r="BH85" s="322">
        <v>73.046875</v>
      </c>
      <c r="BI85" s="322">
        <v>0</v>
      </c>
      <c r="BJ85" s="322">
        <v>102.92599106500553</v>
      </c>
      <c r="BK85" s="322">
        <v>107.68887002261779</v>
      </c>
      <c r="BL85" s="322">
        <v>92.098187438959684</v>
      </c>
      <c r="BM85" s="322">
        <v>101.87264033339569</v>
      </c>
      <c r="BN85" s="322">
        <v>92.223179888584568</v>
      </c>
      <c r="BO85" s="322">
        <v>105.3493020375445</v>
      </c>
      <c r="BP85" s="322">
        <v>132.40405235036735</v>
      </c>
      <c r="BQ85" s="322">
        <v>147.19501090510147</v>
      </c>
      <c r="BR85" s="322">
        <v>85.74468743981555</v>
      </c>
      <c r="BS85" s="322">
        <v>126.42028839776955</v>
      </c>
      <c r="BT85" s="322">
        <v>122.2886217405228</v>
      </c>
      <c r="BU85" s="322">
        <v>115.04815664000206</v>
      </c>
      <c r="BW85" s="322" t="s">
        <v>307</v>
      </c>
      <c r="BX85" s="322">
        <v>130.83305788297446</v>
      </c>
      <c r="BY85" s="322">
        <v>133.81098310254339</v>
      </c>
      <c r="BZ85" s="322">
        <v>128.1183407997697</v>
      </c>
      <c r="CA85" s="322">
        <v>145.17883925805864</v>
      </c>
      <c r="CB85" s="322">
        <v>142.30922627687076</v>
      </c>
      <c r="CC85" s="322">
        <v>113.95273877096862</v>
      </c>
      <c r="CD85" s="322">
        <v>144.56630558675624</v>
      </c>
      <c r="CE85" s="322">
        <v>134.32960063150932</v>
      </c>
      <c r="CF85" s="322">
        <v>129.33599639777333</v>
      </c>
      <c r="CG85" s="322">
        <v>116.00321563400966</v>
      </c>
      <c r="CH85" s="322">
        <v>148.47846592592666</v>
      </c>
      <c r="CI85" s="322">
        <v>153.25417058595039</v>
      </c>
      <c r="CJ85" s="322">
        <v>133.4444668307595</v>
      </c>
      <c r="CK85" s="322">
        <v>132.90587479568077</v>
      </c>
      <c r="CL85" s="322">
        <v>143.63219265954601</v>
      </c>
      <c r="CM85" s="322">
        <v>101.37384844617607</v>
      </c>
      <c r="CN85" s="322">
        <v>117.81719399861888</v>
      </c>
      <c r="CO85" s="322">
        <v>127.01585576689057</v>
      </c>
      <c r="CP85" s="322">
        <v>111.11111111111111</v>
      </c>
      <c r="CQ85" s="322">
        <v>117.44493861997479</v>
      </c>
      <c r="CR85" s="322">
        <v>117.35191331375472</v>
      </c>
      <c r="CS85" s="322">
        <v>121.67272727272727</v>
      </c>
      <c r="CT85" s="322">
        <v>100</v>
      </c>
      <c r="CU85" s="322">
        <v>118.72351833289838</v>
      </c>
      <c r="CV85" s="322">
        <v>114.5715499003273</v>
      </c>
      <c r="CW85" s="322">
        <v>71.657764002819832</v>
      </c>
      <c r="CX85" s="322">
        <v>128.04707706585521</v>
      </c>
      <c r="CY85" s="322">
        <v>99.844373528247132</v>
      </c>
      <c r="CZ85" s="322">
        <v>130.5548253317256</v>
      </c>
      <c r="DA85" s="322">
        <v>130.3365917697287</v>
      </c>
      <c r="DB85" s="322">
        <v>123.54078914257471</v>
      </c>
      <c r="DC85" s="322">
        <v>209.96321342202131</v>
      </c>
      <c r="DD85" s="322">
        <v>105.58120038460001</v>
      </c>
      <c r="DE85" s="322">
        <v>124.35478129532535</v>
      </c>
      <c r="DF85" s="322">
        <v>168.86927625546781</v>
      </c>
      <c r="DH85" s="322" t="s">
        <v>307</v>
      </c>
      <c r="DI85" s="322">
        <v>129.93092505107734</v>
      </c>
      <c r="DJ85" s="322">
        <v>138.73166732821903</v>
      </c>
      <c r="DK85" s="322">
        <v>147.64319536712156</v>
      </c>
      <c r="DL85" s="322">
        <v>150.39027349482524</v>
      </c>
      <c r="DM85" s="322">
        <v>115.57134284076889</v>
      </c>
      <c r="DN85" s="322">
        <v>129.3493646212755</v>
      </c>
      <c r="DO85" s="322">
        <v>124.00292988888542</v>
      </c>
      <c r="DP85" s="322">
        <v>136.9079332974031</v>
      </c>
      <c r="DQ85" s="322">
        <v>140.23909384650622</v>
      </c>
      <c r="DR85" s="322">
        <v>120.80586432190934</v>
      </c>
      <c r="DS85" s="322">
        <v>118.07053475098056</v>
      </c>
      <c r="DT85" s="322">
        <v>119.75390608742354</v>
      </c>
      <c r="DU85" s="322">
        <v>114.49280557750191</v>
      </c>
      <c r="DV85" s="322">
        <v>122.33554740663604</v>
      </c>
      <c r="DW85" s="322">
        <v>127.23995389905214</v>
      </c>
      <c r="DX85" s="322">
        <v>105.57872937584611</v>
      </c>
      <c r="DY85" s="322">
        <v>124.70788990656216</v>
      </c>
      <c r="DZ85" s="322">
        <v>133.45185059434098</v>
      </c>
      <c r="EA85" s="322">
        <v>113.63636363636364</v>
      </c>
      <c r="EB85" s="322">
        <v>206.12161232908846</v>
      </c>
      <c r="EC85" s="322">
        <v>96.921925536949118</v>
      </c>
      <c r="ED85" s="322">
        <v>280</v>
      </c>
      <c r="EE85" s="322">
        <v>145.98540145985402</v>
      </c>
      <c r="EF85" s="322">
        <v>108.10944082022375</v>
      </c>
      <c r="EG85" s="322">
        <v>121.21824687675856</v>
      </c>
      <c r="EH85" s="322">
        <v>105.12842744020087</v>
      </c>
      <c r="EI85" s="322">
        <v>177.60116335495428</v>
      </c>
      <c r="EJ85" s="322">
        <v>108.74075335175262</v>
      </c>
      <c r="EK85" s="322">
        <v>105.22528767939745</v>
      </c>
      <c r="EL85" s="322">
        <v>120.36140625843667</v>
      </c>
      <c r="EM85" s="322">
        <v>125.3906822001186</v>
      </c>
      <c r="EN85" s="322">
        <v>133.90535211186597</v>
      </c>
      <c r="EO85" s="322">
        <v>109.84327718393241</v>
      </c>
      <c r="EP85" s="322">
        <v>111.71145093917585</v>
      </c>
      <c r="EQ85" s="322">
        <v>112.32424934050246</v>
      </c>
    </row>
    <row r="86" spans="1:147" ht="12.75" hidden="1" customHeight="1" outlineLevel="1" x14ac:dyDescent="0.2">
      <c r="A86" s="322" t="s">
        <v>308</v>
      </c>
      <c r="B86" s="322">
        <v>124.07368356712576</v>
      </c>
      <c r="C86" s="322">
        <v>137.7969984063638</v>
      </c>
      <c r="D86" s="322">
        <v>151.07351728411115</v>
      </c>
      <c r="E86" s="322">
        <v>136.25765503558429</v>
      </c>
      <c r="F86" s="322">
        <v>133.23556064894609</v>
      </c>
      <c r="G86" s="322">
        <v>105.03532643894708</v>
      </c>
      <c r="H86" s="322">
        <v>128.62451642798479</v>
      </c>
      <c r="I86" s="322">
        <v>109.71139875715882</v>
      </c>
      <c r="J86" s="322">
        <v>150.93569443713369</v>
      </c>
      <c r="K86" s="322">
        <v>111.31011589707406</v>
      </c>
      <c r="L86" s="322">
        <v>168.0821679952949</v>
      </c>
      <c r="M86" s="322">
        <v>132.86220428242532</v>
      </c>
      <c r="N86" s="322">
        <v>178.92374490490801</v>
      </c>
      <c r="O86" s="322">
        <v>110.40286183688592</v>
      </c>
      <c r="P86" s="322">
        <v>111.99273669638694</v>
      </c>
      <c r="Q86" s="322">
        <v>104.08528617704103</v>
      </c>
      <c r="R86" s="322">
        <v>109.78021938081716</v>
      </c>
      <c r="S86" s="322">
        <v>109.91230332355597</v>
      </c>
      <c r="T86" s="322">
        <v>108.57142857142858</v>
      </c>
      <c r="U86" s="322">
        <v>110.48263268284863</v>
      </c>
      <c r="V86" s="322">
        <v>104.70305969329465</v>
      </c>
      <c r="W86" s="322">
        <v>119.44444444444444</v>
      </c>
      <c r="X86" s="322">
        <v>0</v>
      </c>
      <c r="Y86" s="322">
        <v>94.659882105362271</v>
      </c>
      <c r="Z86" s="322">
        <v>103.64703079292265</v>
      </c>
      <c r="AA86" s="322">
        <v>100.57508062774667</v>
      </c>
      <c r="AB86" s="322">
        <v>100</v>
      </c>
      <c r="AC86" s="322">
        <v>105.38990287990121</v>
      </c>
      <c r="AD86" s="322">
        <v>92.264721797855003</v>
      </c>
      <c r="AE86" s="322">
        <v>109.55491006265026</v>
      </c>
      <c r="AF86" s="322">
        <v>101.91791280388189</v>
      </c>
      <c r="AG86" s="322">
        <v>126.29421873957882</v>
      </c>
      <c r="AH86" s="322">
        <v>112.88998633407638</v>
      </c>
      <c r="AI86" s="322">
        <v>127.69636090855155</v>
      </c>
      <c r="AJ86" s="322">
        <v>99.95549994008131</v>
      </c>
      <c r="AL86" s="322" t="s">
        <v>308</v>
      </c>
      <c r="AM86" s="322">
        <v>120.46904892275307</v>
      </c>
      <c r="AN86" s="322">
        <v>131.59928260509821</v>
      </c>
      <c r="AO86" s="322">
        <v>134.60986437990093</v>
      </c>
      <c r="AP86" s="322">
        <v>117.90788212346176</v>
      </c>
      <c r="AQ86" s="322">
        <v>132.92190166714883</v>
      </c>
      <c r="AR86" s="322">
        <v>105.49792301260997</v>
      </c>
      <c r="AS86" s="322">
        <v>143.17071413203092</v>
      </c>
      <c r="AT86" s="322">
        <v>154.47465198874244</v>
      </c>
      <c r="AU86" s="322">
        <v>142.77755910474107</v>
      </c>
      <c r="AV86" s="322">
        <v>105.84579734569201</v>
      </c>
      <c r="AW86" s="322">
        <v>144.32077854963654</v>
      </c>
      <c r="AX86" s="322">
        <v>105.76353359674317</v>
      </c>
      <c r="AY86" s="322">
        <v>154.38596491228068</v>
      </c>
      <c r="AZ86" s="322">
        <v>102.33710359592844</v>
      </c>
      <c r="BA86" s="322">
        <v>103.66773367727218</v>
      </c>
      <c r="BB86" s="322">
        <v>95.759502269018498</v>
      </c>
      <c r="BC86" s="322">
        <v>117.97920260533306</v>
      </c>
      <c r="BD86" s="322">
        <v>117.97920260533306</v>
      </c>
      <c r="BE86" s="322">
        <v>0</v>
      </c>
      <c r="BF86" s="322">
        <v>85.71594988860852</v>
      </c>
      <c r="BG86" s="322">
        <v>103.82631476611762</v>
      </c>
      <c r="BH86" s="322">
        <v>78.49609375</v>
      </c>
      <c r="BI86" s="322">
        <v>0</v>
      </c>
      <c r="BJ86" s="322">
        <v>101.76414918513878</v>
      </c>
      <c r="BK86" s="322">
        <v>107.68887002261779</v>
      </c>
      <c r="BL86" s="322">
        <v>92.098187438959684</v>
      </c>
      <c r="BM86" s="322">
        <v>101.87264033339569</v>
      </c>
      <c r="BN86" s="322">
        <v>92.223179888584568</v>
      </c>
      <c r="BO86" s="322">
        <v>103.66013313590682</v>
      </c>
      <c r="BP86" s="322">
        <v>131.93550276139209</v>
      </c>
      <c r="BQ86" s="322">
        <v>147.17693194255355</v>
      </c>
      <c r="BR86" s="322">
        <v>85.064322953286634</v>
      </c>
      <c r="BS86" s="322">
        <v>126.42028839776955</v>
      </c>
      <c r="BT86" s="322">
        <v>122.2886217405228</v>
      </c>
      <c r="BU86" s="322">
        <v>112.89705085158985</v>
      </c>
      <c r="BW86" s="322" t="s">
        <v>308</v>
      </c>
      <c r="BX86" s="322">
        <v>130.07560223559614</v>
      </c>
      <c r="BY86" s="322">
        <v>132.31369183979638</v>
      </c>
      <c r="BZ86" s="322">
        <v>125.93463059896679</v>
      </c>
      <c r="CA86" s="322">
        <v>140.9843595415858</v>
      </c>
      <c r="CB86" s="322">
        <v>143.87213505582028</v>
      </c>
      <c r="CC86" s="322">
        <v>113.6344320860609</v>
      </c>
      <c r="CD86" s="322">
        <v>144.76834108686003</v>
      </c>
      <c r="CE86" s="322">
        <v>135.15887373832271</v>
      </c>
      <c r="CF86" s="322">
        <v>127.31354714813527</v>
      </c>
      <c r="CG86" s="322">
        <v>116.00321563400966</v>
      </c>
      <c r="CH86" s="322">
        <v>148.92696802906946</v>
      </c>
      <c r="CI86" s="322">
        <v>153.25492292605242</v>
      </c>
      <c r="CJ86" s="322">
        <v>135.3024927658017</v>
      </c>
      <c r="CK86" s="322">
        <v>131.57797013847465</v>
      </c>
      <c r="CL86" s="322">
        <v>141.86694034509105</v>
      </c>
      <c r="CM86" s="322">
        <v>101.3316093852433</v>
      </c>
      <c r="CN86" s="322">
        <v>117.66112493036312</v>
      </c>
      <c r="CO86" s="322">
        <v>126.6457084363383</v>
      </c>
      <c r="CP86" s="322">
        <v>111.11111111111111</v>
      </c>
      <c r="CQ86" s="322">
        <v>117.15095529486545</v>
      </c>
      <c r="CR86" s="322">
        <v>116.27909071051965</v>
      </c>
      <c r="CS86" s="322">
        <v>121.54545454545456</v>
      </c>
      <c r="CT86" s="322">
        <v>100</v>
      </c>
      <c r="CU86" s="322">
        <v>119.18791768486153</v>
      </c>
      <c r="CV86" s="322">
        <v>114.48222291328139</v>
      </c>
      <c r="CW86" s="322">
        <v>71.657764002819832</v>
      </c>
      <c r="CX86" s="322">
        <v>128.04707706585521</v>
      </c>
      <c r="CY86" s="322">
        <v>99.844373528247132</v>
      </c>
      <c r="CZ86" s="322">
        <v>131.2635452638867</v>
      </c>
      <c r="DA86" s="322">
        <v>128.77317393172402</v>
      </c>
      <c r="DB86" s="322">
        <v>123.66128993894549</v>
      </c>
      <c r="DC86" s="322">
        <v>209.96321342202131</v>
      </c>
      <c r="DD86" s="322">
        <v>105.58120038460001</v>
      </c>
      <c r="DE86" s="322">
        <v>120.52077852501775</v>
      </c>
      <c r="DF86" s="322">
        <v>165.4438101168997</v>
      </c>
      <c r="DH86" s="322" t="s">
        <v>308</v>
      </c>
      <c r="DI86" s="322">
        <v>128.5814754737674</v>
      </c>
      <c r="DJ86" s="322">
        <v>137.39385029050831</v>
      </c>
      <c r="DK86" s="322">
        <v>146.50170821209693</v>
      </c>
      <c r="DL86" s="322">
        <v>150.14645404363614</v>
      </c>
      <c r="DM86" s="322">
        <v>114.87522722483708</v>
      </c>
      <c r="DN86" s="322">
        <v>128.53036759923245</v>
      </c>
      <c r="DO86" s="322">
        <v>121.38894171653111</v>
      </c>
      <c r="DP86" s="322">
        <v>132.03436480023586</v>
      </c>
      <c r="DQ86" s="322">
        <v>139.49870064848403</v>
      </c>
      <c r="DR86" s="322">
        <v>120.80586432190934</v>
      </c>
      <c r="DS86" s="322">
        <v>112.44099729537812</v>
      </c>
      <c r="DT86" s="322">
        <v>119.75390608742354</v>
      </c>
      <c r="DU86" s="322">
        <v>96.898611274018123</v>
      </c>
      <c r="DV86" s="322">
        <v>122.33554740663604</v>
      </c>
      <c r="DW86" s="322">
        <v>127.23995389905214</v>
      </c>
      <c r="DX86" s="322">
        <v>105.57872937584611</v>
      </c>
      <c r="DY86" s="322">
        <v>125.49010678872239</v>
      </c>
      <c r="DZ86" s="322">
        <v>134.8518390014026</v>
      </c>
      <c r="EA86" s="322">
        <v>113.63636363636364</v>
      </c>
      <c r="EB86" s="322">
        <v>205.5432864795319</v>
      </c>
      <c r="EC86" s="322">
        <v>95.266756068759619</v>
      </c>
      <c r="ED86" s="322">
        <v>280</v>
      </c>
      <c r="EE86" s="322">
        <v>145.98540145985402</v>
      </c>
      <c r="EF86" s="322">
        <v>108.68025322584731</v>
      </c>
      <c r="EG86" s="322">
        <v>121.30475329105208</v>
      </c>
      <c r="EH86" s="322">
        <v>105.12842744020087</v>
      </c>
      <c r="EI86" s="322">
        <v>177.60116335495428</v>
      </c>
      <c r="EJ86" s="322">
        <v>108.74075335175262</v>
      </c>
      <c r="EK86" s="322">
        <v>106.05887134955742</v>
      </c>
      <c r="EL86" s="322">
        <v>120.39041886576999</v>
      </c>
      <c r="EM86" s="322">
        <v>125.38929872548557</v>
      </c>
      <c r="EN86" s="322">
        <v>134.19154862136475</v>
      </c>
      <c r="EO86" s="322">
        <v>111.97731973011199</v>
      </c>
      <c r="EP86" s="322">
        <v>111.56779162116474</v>
      </c>
      <c r="EQ86" s="322">
        <v>112.32424934050246</v>
      </c>
    </row>
    <row r="87" spans="1:147" ht="12.75" hidden="1" customHeight="1" outlineLevel="1" x14ac:dyDescent="0.2">
      <c r="A87" s="322" t="s">
        <v>309</v>
      </c>
      <c r="B87" s="322">
        <v>124.28167481725043</v>
      </c>
      <c r="C87" s="322">
        <v>136.4834876618512</v>
      </c>
      <c r="D87" s="322">
        <v>145.97702214297988</v>
      </c>
      <c r="E87" s="322">
        <v>133.9551331972572</v>
      </c>
      <c r="F87" s="322">
        <v>135.71738968696539</v>
      </c>
      <c r="G87" s="322">
        <v>108.27705502032589</v>
      </c>
      <c r="H87" s="322">
        <v>130.95082230913081</v>
      </c>
      <c r="I87" s="322">
        <v>109.61337998018735</v>
      </c>
      <c r="J87" s="322">
        <v>153.0812040851828</v>
      </c>
      <c r="K87" s="322">
        <v>111.31011589707406</v>
      </c>
      <c r="L87" s="322">
        <v>169.48595954271758</v>
      </c>
      <c r="M87" s="322">
        <v>127.9727108130601</v>
      </c>
      <c r="N87" s="322">
        <v>182.26476540804055</v>
      </c>
      <c r="O87" s="322">
        <v>113.98485237257704</v>
      </c>
      <c r="P87" s="322">
        <v>116.53952489391962</v>
      </c>
      <c r="Q87" s="322">
        <v>103.83352703822104</v>
      </c>
      <c r="R87" s="322">
        <v>111.98440164968409</v>
      </c>
      <c r="S87" s="322">
        <v>112.35733544197977</v>
      </c>
      <c r="T87" s="322">
        <v>108.57142857142858</v>
      </c>
      <c r="U87" s="322">
        <v>110.23624641139602</v>
      </c>
      <c r="V87" s="322">
        <v>104.29777615002176</v>
      </c>
      <c r="W87" s="322">
        <v>119.44444444444444</v>
      </c>
      <c r="X87" s="322">
        <v>0</v>
      </c>
      <c r="Y87" s="322">
        <v>93.656894813253018</v>
      </c>
      <c r="Z87" s="322">
        <v>102.80368170872131</v>
      </c>
      <c r="AA87" s="322">
        <v>94.205550445858677</v>
      </c>
      <c r="AB87" s="322">
        <v>100</v>
      </c>
      <c r="AC87" s="322">
        <v>105.38990287990121</v>
      </c>
      <c r="AD87" s="322">
        <v>91.324193379163361</v>
      </c>
      <c r="AE87" s="322">
        <v>113.70665807121115</v>
      </c>
      <c r="AF87" s="322">
        <v>105.86073138857176</v>
      </c>
      <c r="AG87" s="322">
        <v>107.86343549195459</v>
      </c>
      <c r="AH87" s="322">
        <v>114.00751030978768</v>
      </c>
      <c r="AI87" s="322">
        <v>128.24807149448259</v>
      </c>
      <c r="AJ87" s="322">
        <v>112.63888132384163</v>
      </c>
      <c r="AL87" s="322" t="s">
        <v>309</v>
      </c>
      <c r="AM87" s="322">
        <v>123.33683448849879</v>
      </c>
      <c r="AN87" s="322">
        <v>131.53169674590075</v>
      </c>
      <c r="AO87" s="322">
        <v>131.34723952271023</v>
      </c>
      <c r="AP87" s="322">
        <v>127.88662413125353</v>
      </c>
      <c r="AQ87" s="322">
        <v>145.35929379863992</v>
      </c>
      <c r="AR87" s="322">
        <v>108.90868038483143</v>
      </c>
      <c r="AS87" s="322">
        <v>125.100482696288</v>
      </c>
      <c r="AT87" s="322">
        <v>145.23429158778819</v>
      </c>
      <c r="AU87" s="322">
        <v>134.13175159548723</v>
      </c>
      <c r="AV87" s="322">
        <v>81.282105297272764</v>
      </c>
      <c r="AW87" s="322">
        <v>156.63154563474569</v>
      </c>
      <c r="AX87" s="322">
        <v>111.46885387994216</v>
      </c>
      <c r="AY87" s="322">
        <v>168.42105263157893</v>
      </c>
      <c r="AZ87" s="322">
        <v>102.43605661628075</v>
      </c>
      <c r="BA87" s="322">
        <v>100.19037170189125</v>
      </c>
      <c r="BB87" s="322">
        <v>113.5369781119029</v>
      </c>
      <c r="BC87" s="322">
        <v>122.88859661538191</v>
      </c>
      <c r="BD87" s="322">
        <v>122.88859661538191</v>
      </c>
      <c r="BE87" s="322">
        <v>0</v>
      </c>
      <c r="BF87" s="322">
        <v>88.813804869440304</v>
      </c>
      <c r="BG87" s="322">
        <v>96.028758974406685</v>
      </c>
      <c r="BH87" s="322">
        <v>85.9375</v>
      </c>
      <c r="BI87" s="322">
        <v>0</v>
      </c>
      <c r="BJ87" s="322">
        <v>110.72372618378957</v>
      </c>
      <c r="BK87" s="322">
        <v>107.03311886076692</v>
      </c>
      <c r="BL87" s="322">
        <v>175.71931065773589</v>
      </c>
      <c r="BM87" s="322">
        <v>115.91744283386343</v>
      </c>
      <c r="BN87" s="322">
        <v>152.12467763148189</v>
      </c>
      <c r="BO87" s="322">
        <v>98.35917467368661</v>
      </c>
      <c r="BP87" s="322">
        <v>133.11394619725661</v>
      </c>
      <c r="BQ87" s="322">
        <v>147.77723487571015</v>
      </c>
      <c r="BR87" s="322">
        <v>78.418314734771357</v>
      </c>
      <c r="BS87" s="322">
        <v>123.88418693232498</v>
      </c>
      <c r="BT87" s="322">
        <v>125.49097915663747</v>
      </c>
      <c r="BU87" s="322">
        <v>115.03213014837698</v>
      </c>
      <c r="BW87" s="322" t="s">
        <v>309</v>
      </c>
      <c r="BX87" s="322">
        <v>129.01506421387299</v>
      </c>
      <c r="BY87" s="322">
        <v>130.60083527583197</v>
      </c>
      <c r="BZ87" s="322">
        <v>123.81202083870922</v>
      </c>
      <c r="CA87" s="322">
        <v>141.21767552909512</v>
      </c>
      <c r="CB87" s="322">
        <v>140.13370725607825</v>
      </c>
      <c r="CC87" s="322">
        <v>112.69207579860895</v>
      </c>
      <c r="CD87" s="322">
        <v>134.6653719406151</v>
      </c>
      <c r="CE87" s="322">
        <v>139.95988391638355</v>
      </c>
      <c r="CF87" s="322">
        <v>122.96299473560953</v>
      </c>
      <c r="CG87" s="322">
        <v>121.92568127207574</v>
      </c>
      <c r="CH87" s="322">
        <v>148.45781509937311</v>
      </c>
      <c r="CI87" s="322">
        <v>153.29253993115282</v>
      </c>
      <c r="CJ87" s="322">
        <v>133.23801950464372</v>
      </c>
      <c r="CK87" s="322">
        <v>134.65528814650085</v>
      </c>
      <c r="CL87" s="322">
        <v>141.32360027698394</v>
      </c>
      <c r="CM87" s="322">
        <v>115.05253196551398</v>
      </c>
      <c r="CN87" s="322">
        <v>122.76337206089165</v>
      </c>
      <c r="CO87" s="322">
        <v>138.74665307764411</v>
      </c>
      <c r="CP87" s="322">
        <v>111.11111111111111</v>
      </c>
      <c r="CQ87" s="322">
        <v>115.61876065934503</v>
      </c>
      <c r="CR87" s="322">
        <v>116.54729636132842</v>
      </c>
      <c r="CS87" s="322">
        <v>119.09545454545459</v>
      </c>
      <c r="CT87" s="322">
        <v>100</v>
      </c>
      <c r="CU87" s="322">
        <v>120.24716166293398</v>
      </c>
      <c r="CV87" s="322">
        <v>114.77202115437024</v>
      </c>
      <c r="CW87" s="322">
        <v>71.657764002819832</v>
      </c>
      <c r="CX87" s="322">
        <v>128.04707706585521</v>
      </c>
      <c r="CY87" s="322">
        <v>104.40135785822393</v>
      </c>
      <c r="CZ87" s="322">
        <v>131.61941634912358</v>
      </c>
      <c r="DA87" s="322">
        <v>123.69014034697983</v>
      </c>
      <c r="DB87" s="322">
        <v>115.13066471708898</v>
      </c>
      <c r="DC87" s="322">
        <v>181.16564570307847</v>
      </c>
      <c r="DD87" s="322">
        <v>108.49383895597205</v>
      </c>
      <c r="DE87" s="322">
        <v>118.31129491535242</v>
      </c>
      <c r="DF87" s="322">
        <v>166.90180992223247</v>
      </c>
      <c r="DH87" s="322" t="s">
        <v>309</v>
      </c>
      <c r="DI87" s="322">
        <v>128.83074540325072</v>
      </c>
      <c r="DJ87" s="322">
        <v>137.02027183984211</v>
      </c>
      <c r="DK87" s="322">
        <v>146.41335065126231</v>
      </c>
      <c r="DL87" s="322">
        <v>151.02270833335575</v>
      </c>
      <c r="DM87" s="322">
        <v>113.37263188779232</v>
      </c>
      <c r="DN87" s="322">
        <v>126.33830488329423</v>
      </c>
      <c r="DO87" s="322">
        <v>123.25638235259957</v>
      </c>
      <c r="DP87" s="322">
        <v>131.5498960004976</v>
      </c>
      <c r="DQ87" s="322">
        <v>136.06253857669623</v>
      </c>
      <c r="DR87" s="322">
        <v>123.68914127128464</v>
      </c>
      <c r="DS87" s="322">
        <v>119.89369180667691</v>
      </c>
      <c r="DT87" s="322">
        <v>116.34647617954944</v>
      </c>
      <c r="DU87" s="322">
        <v>127.43271576357149</v>
      </c>
      <c r="DV87" s="322">
        <v>122.87845980597156</v>
      </c>
      <c r="DW87" s="322">
        <v>131.44215924863508</v>
      </c>
      <c r="DX87" s="322">
        <v>93.618986013782703</v>
      </c>
      <c r="DY87" s="322">
        <v>119.94682357090548</v>
      </c>
      <c r="DZ87" s="322">
        <v>135.70022891841683</v>
      </c>
      <c r="EA87" s="322">
        <v>99.999999999999986</v>
      </c>
      <c r="EB87" s="322">
        <v>202.0027739427814</v>
      </c>
      <c r="EC87" s="322">
        <v>95.432273015578559</v>
      </c>
      <c r="ED87" s="322">
        <v>280</v>
      </c>
      <c r="EE87" s="322">
        <v>97.323600973235997</v>
      </c>
      <c r="EF87" s="322">
        <v>106.92069082330431</v>
      </c>
      <c r="EG87" s="322">
        <v>121.30475329105208</v>
      </c>
      <c r="EH87" s="322">
        <v>105.19438262391877</v>
      </c>
      <c r="EI87" s="322">
        <v>177.40724492680528</v>
      </c>
      <c r="EJ87" s="322">
        <v>100.78377986365447</v>
      </c>
      <c r="EK87" s="322">
        <v>105.40994571876348</v>
      </c>
      <c r="EL87" s="322">
        <v>119.0465880571423</v>
      </c>
      <c r="EM87" s="322">
        <v>122.66461017981756</v>
      </c>
      <c r="EN87" s="322">
        <v>134.19154862136475</v>
      </c>
      <c r="EO87" s="322">
        <v>111.97731973011199</v>
      </c>
      <c r="EP87" s="322">
        <v>111.5015892672814</v>
      </c>
      <c r="EQ87" s="322">
        <v>117.65574215466292</v>
      </c>
    </row>
    <row r="88" spans="1:147" ht="12.75" hidden="1" customHeight="1" outlineLevel="1" x14ac:dyDescent="0.2">
      <c r="A88" s="322" t="s">
        <v>310</v>
      </c>
      <c r="B88" s="322">
        <v>125.00776539213599</v>
      </c>
      <c r="C88" s="322">
        <v>138.1151533690101</v>
      </c>
      <c r="D88" s="322">
        <v>152.72959549949047</v>
      </c>
      <c r="E88" s="322">
        <v>135.25445949788474</v>
      </c>
      <c r="F88" s="322">
        <v>134.45564671807136</v>
      </c>
      <c r="G88" s="322">
        <v>114.66321221343692</v>
      </c>
      <c r="H88" s="322">
        <v>124.07953704106565</v>
      </c>
      <c r="I88" s="322">
        <v>108.60727771842878</v>
      </c>
      <c r="J88" s="322">
        <v>145.93300665043517</v>
      </c>
      <c r="K88" s="322">
        <v>111.31011589707406</v>
      </c>
      <c r="L88" s="322">
        <v>170.76327918177074</v>
      </c>
      <c r="M88" s="322">
        <v>127.9727108130601</v>
      </c>
      <c r="N88" s="322">
        <v>183.93527565960682</v>
      </c>
      <c r="O88" s="322">
        <v>110.26948007824515</v>
      </c>
      <c r="P88" s="322">
        <v>119.02496070019859</v>
      </c>
      <c r="Q88" s="322">
        <v>75.478432885476678</v>
      </c>
      <c r="R88" s="322">
        <v>110.58867759013469</v>
      </c>
      <c r="S88" s="322">
        <v>110.80910134071857</v>
      </c>
      <c r="T88" s="322">
        <v>108.57142857142858</v>
      </c>
      <c r="U88" s="322">
        <v>110.23624641139602</v>
      </c>
      <c r="V88" s="322">
        <v>104.29777615002176</v>
      </c>
      <c r="W88" s="322">
        <v>119.44444444444444</v>
      </c>
      <c r="X88" s="322">
        <v>0</v>
      </c>
      <c r="Y88" s="322">
        <v>93.953601914277058</v>
      </c>
      <c r="Z88" s="322">
        <v>100.02735974918738</v>
      </c>
      <c r="AA88" s="322">
        <v>96.421425140844548</v>
      </c>
      <c r="AB88" s="322">
        <v>100</v>
      </c>
      <c r="AC88" s="322">
        <v>106.2195031454802</v>
      </c>
      <c r="AD88" s="322">
        <v>91.568808931962394</v>
      </c>
      <c r="AE88" s="322">
        <v>114.43399879709618</v>
      </c>
      <c r="AF88" s="322">
        <v>106.00413611528737</v>
      </c>
      <c r="AG88" s="322">
        <v>107.86343549195459</v>
      </c>
      <c r="AH88" s="322">
        <v>114.00751030978768</v>
      </c>
      <c r="AI88" s="322">
        <v>129.63717591085751</v>
      </c>
      <c r="AJ88" s="322">
        <v>114.16410002497832</v>
      </c>
      <c r="AL88" s="322" t="s">
        <v>310</v>
      </c>
      <c r="AM88" s="322">
        <v>123.37127984008704</v>
      </c>
      <c r="AN88" s="322">
        <v>131.53169674590075</v>
      </c>
      <c r="AO88" s="322">
        <v>131.34723952271023</v>
      </c>
      <c r="AP88" s="322">
        <v>127.88662413125353</v>
      </c>
      <c r="AQ88" s="322">
        <v>145.35929379863992</v>
      </c>
      <c r="AR88" s="322">
        <v>108.90868038483143</v>
      </c>
      <c r="AS88" s="322">
        <v>125.100482696288</v>
      </c>
      <c r="AT88" s="322">
        <v>145.23429158778819</v>
      </c>
      <c r="AU88" s="322">
        <v>134.13175159548723</v>
      </c>
      <c r="AV88" s="322">
        <v>81.282105297272764</v>
      </c>
      <c r="AW88" s="322">
        <v>156.63154563474569</v>
      </c>
      <c r="AX88" s="322">
        <v>111.46885387994216</v>
      </c>
      <c r="AY88" s="322">
        <v>168.42105263157893</v>
      </c>
      <c r="AZ88" s="322">
        <v>102.68351041185541</v>
      </c>
      <c r="BA88" s="322">
        <v>100.48788469804215</v>
      </c>
      <c r="BB88" s="322">
        <v>113.5369781119029</v>
      </c>
      <c r="BC88" s="322">
        <v>122.88859661538191</v>
      </c>
      <c r="BD88" s="322">
        <v>122.88859661538191</v>
      </c>
      <c r="BE88" s="322">
        <v>0</v>
      </c>
      <c r="BF88" s="322">
        <v>88.813804869440304</v>
      </c>
      <c r="BG88" s="322">
        <v>96.028758974406685</v>
      </c>
      <c r="BH88" s="322">
        <v>85.9375</v>
      </c>
      <c r="BI88" s="322">
        <v>0</v>
      </c>
      <c r="BJ88" s="322">
        <v>110.72372618378957</v>
      </c>
      <c r="BK88" s="322">
        <v>107.03311886076692</v>
      </c>
      <c r="BL88" s="322">
        <v>175.71931065773589</v>
      </c>
      <c r="BM88" s="322">
        <v>115.91744283386343</v>
      </c>
      <c r="BN88" s="322">
        <v>152.12467763148189</v>
      </c>
      <c r="BO88" s="322">
        <v>98.35917467368661</v>
      </c>
      <c r="BP88" s="322">
        <v>133.26463043727944</v>
      </c>
      <c r="BQ88" s="322">
        <v>147.77723487571015</v>
      </c>
      <c r="BR88" s="322">
        <v>78.418314734771357</v>
      </c>
      <c r="BS88" s="322">
        <v>123.88418693232498</v>
      </c>
      <c r="BT88" s="322">
        <v>125.49097915663747</v>
      </c>
      <c r="BU88" s="322">
        <v>115.76367689602293</v>
      </c>
      <c r="BW88" s="322" t="s">
        <v>310</v>
      </c>
      <c r="BX88" s="322">
        <v>129.86904394783863</v>
      </c>
      <c r="BY88" s="322">
        <v>130.39032504032673</v>
      </c>
      <c r="BZ88" s="322">
        <v>128.07097526952299</v>
      </c>
      <c r="CA88" s="322">
        <v>133.88055224573992</v>
      </c>
      <c r="CB88" s="322">
        <v>140.59351092596762</v>
      </c>
      <c r="CC88" s="322">
        <v>112.82160031927505</v>
      </c>
      <c r="CD88" s="322">
        <v>133.17458136947744</v>
      </c>
      <c r="CE88" s="322">
        <v>139.26854904039459</v>
      </c>
      <c r="CF88" s="322">
        <v>122.92985643006614</v>
      </c>
      <c r="CG88" s="322">
        <v>121.92568127207574</v>
      </c>
      <c r="CH88" s="322">
        <v>149.2043669935091</v>
      </c>
      <c r="CI88" s="322">
        <v>153.29253993115282</v>
      </c>
      <c r="CJ88" s="322">
        <v>136.33472939638071</v>
      </c>
      <c r="CK88" s="322">
        <v>134.65528814650085</v>
      </c>
      <c r="CL88" s="322">
        <v>141.32360027698394</v>
      </c>
      <c r="CM88" s="322">
        <v>115.05253196551398</v>
      </c>
      <c r="CN88" s="322">
        <v>122.76337206089165</v>
      </c>
      <c r="CO88" s="322">
        <v>138.74665307764411</v>
      </c>
      <c r="CP88" s="322">
        <v>111.11111111111111</v>
      </c>
      <c r="CQ88" s="322">
        <v>119.36861010747201</v>
      </c>
      <c r="CR88" s="322">
        <v>113.3288285516232</v>
      </c>
      <c r="CS88" s="322">
        <v>125.87272727272729</v>
      </c>
      <c r="CT88" s="322">
        <v>100</v>
      </c>
      <c r="CU88" s="322">
        <v>121.4257958671336</v>
      </c>
      <c r="CV88" s="322">
        <v>114.50404019323246</v>
      </c>
      <c r="CW88" s="322">
        <v>68.15252336000826</v>
      </c>
      <c r="CX88" s="322">
        <v>128.04707706585521</v>
      </c>
      <c r="CY88" s="322">
        <v>104.40135785822393</v>
      </c>
      <c r="CZ88" s="322">
        <v>133.94853286991898</v>
      </c>
      <c r="DA88" s="322">
        <v>125.51592650570112</v>
      </c>
      <c r="DB88" s="322">
        <v>118.80056362224909</v>
      </c>
      <c r="DC88" s="322">
        <v>181.16564570307847</v>
      </c>
      <c r="DD88" s="322">
        <v>108.49383895597205</v>
      </c>
      <c r="DE88" s="322">
        <v>117.79257318739697</v>
      </c>
      <c r="DF88" s="322">
        <v>167.21990857995843</v>
      </c>
      <c r="DH88" s="322" t="s">
        <v>310</v>
      </c>
      <c r="DI88" s="322">
        <v>133.07186127241704</v>
      </c>
      <c r="DJ88" s="322">
        <v>137.51111283117319</v>
      </c>
      <c r="DK88" s="322">
        <v>147.60061340478586</v>
      </c>
      <c r="DL88" s="322">
        <v>151.69016857224381</v>
      </c>
      <c r="DM88" s="322">
        <v>114.06874750372415</v>
      </c>
      <c r="DN88" s="322">
        <v>123.75477220892806</v>
      </c>
      <c r="DO88" s="322">
        <v>123.30803458256796</v>
      </c>
      <c r="DP88" s="322">
        <v>132.11828562434135</v>
      </c>
      <c r="DQ88" s="322">
        <v>136.24616920162896</v>
      </c>
      <c r="DR88" s="322">
        <v>123.68914127128464</v>
      </c>
      <c r="DS88" s="322">
        <v>139.80673708931431</v>
      </c>
      <c r="DT88" s="322">
        <v>119.77114658664426</v>
      </c>
      <c r="DU88" s="322">
        <v>182.38909256694808</v>
      </c>
      <c r="DV88" s="322">
        <v>124.17876654154945</v>
      </c>
      <c r="DW88" s="322">
        <v>133.12304138846827</v>
      </c>
      <c r="DX88" s="322">
        <v>93.618986013782703</v>
      </c>
      <c r="DY88" s="322">
        <v>118.68837316896449</v>
      </c>
      <c r="DZ88" s="322">
        <v>133.44789198506683</v>
      </c>
      <c r="EA88" s="322">
        <v>99.999999999999986</v>
      </c>
      <c r="EB88" s="322">
        <v>201.85045828954617</v>
      </c>
      <c r="EC88" s="322">
        <v>94.996345382470651</v>
      </c>
      <c r="ED88" s="322">
        <v>280</v>
      </c>
      <c r="EE88" s="322">
        <v>97.323600973235997</v>
      </c>
      <c r="EF88" s="322">
        <v>106.42954334641189</v>
      </c>
      <c r="EG88" s="322">
        <v>121.31968708873367</v>
      </c>
      <c r="EH88" s="322">
        <v>105.19438262391877</v>
      </c>
      <c r="EI88" s="322">
        <v>177.40724492680528</v>
      </c>
      <c r="EJ88" s="322">
        <v>100.78377986365447</v>
      </c>
      <c r="EK88" s="322">
        <v>104.68783551439184</v>
      </c>
      <c r="EL88" s="322">
        <v>120.88497132616025</v>
      </c>
      <c r="EM88" s="322">
        <v>124.34673496099398</v>
      </c>
      <c r="EN88" s="322">
        <v>134.19154862136475</v>
      </c>
      <c r="EO88" s="322">
        <v>113.04434100320178</v>
      </c>
      <c r="EP88" s="322">
        <v>112.84174681204532</v>
      </c>
      <c r="EQ88" s="322">
        <v>123.1226115527512</v>
      </c>
    </row>
    <row r="89" spans="1:147" ht="12.75" hidden="1" customHeight="1" outlineLevel="1" x14ac:dyDescent="0.2">
      <c r="A89" s="322" t="s">
        <v>311</v>
      </c>
      <c r="B89" s="322">
        <v>125.10445596281521</v>
      </c>
      <c r="C89" s="322">
        <v>136.88117641255863</v>
      </c>
      <c r="D89" s="322">
        <v>150.41439516226373</v>
      </c>
      <c r="E89" s="322">
        <v>133.15154834579417</v>
      </c>
      <c r="F89" s="322">
        <v>134.10402408094802</v>
      </c>
      <c r="G89" s="322">
        <v>113.61961014993257</v>
      </c>
      <c r="H89" s="322">
        <v>124.99523322086522</v>
      </c>
      <c r="I89" s="322">
        <v>107.76950873377127</v>
      </c>
      <c r="J89" s="322">
        <v>147.09301384500279</v>
      </c>
      <c r="K89" s="322">
        <v>111.31011589707406</v>
      </c>
      <c r="L89" s="322">
        <v>168.84729972319104</v>
      </c>
      <c r="M89" s="322">
        <v>127.9727108130601</v>
      </c>
      <c r="N89" s="322">
        <v>181.42951028225741</v>
      </c>
      <c r="O89" s="322">
        <v>114.37190829897966</v>
      </c>
      <c r="P89" s="322">
        <v>116.84515833726314</v>
      </c>
      <c r="Q89" s="322">
        <v>104.54412584855844</v>
      </c>
      <c r="R89" s="322">
        <v>112.02928012781526</v>
      </c>
      <c r="S89" s="322">
        <v>112.40711776806349</v>
      </c>
      <c r="T89" s="322">
        <v>108.57142857142858</v>
      </c>
      <c r="U89" s="322">
        <v>109.1471784787396</v>
      </c>
      <c r="V89" s="322">
        <v>104.29777615002176</v>
      </c>
      <c r="W89" s="322">
        <v>116.66666666666669</v>
      </c>
      <c r="X89" s="322">
        <v>0</v>
      </c>
      <c r="Y89" s="322">
        <v>93.685064138154232</v>
      </c>
      <c r="Z89" s="322">
        <v>98.938830576730126</v>
      </c>
      <c r="AA89" s="322">
        <v>91.96275401352294</v>
      </c>
      <c r="AB89" s="322">
        <v>100</v>
      </c>
      <c r="AC89" s="322">
        <v>106.2195031454802</v>
      </c>
      <c r="AD89" s="322">
        <v>91.476337716251649</v>
      </c>
      <c r="AE89" s="322">
        <v>118.82161856648756</v>
      </c>
      <c r="AF89" s="322">
        <v>105.75284884285679</v>
      </c>
      <c r="AG89" s="322">
        <v>107.59937012510746</v>
      </c>
      <c r="AH89" s="322">
        <v>110.85392608475232</v>
      </c>
      <c r="AI89" s="322">
        <v>137.87377586455776</v>
      </c>
      <c r="AJ89" s="322">
        <v>127.63785469850407</v>
      </c>
      <c r="AL89" s="322" t="s">
        <v>311</v>
      </c>
      <c r="AM89" s="322">
        <v>123.62434942671551</v>
      </c>
      <c r="AN89" s="322">
        <v>130.97903777688623</v>
      </c>
      <c r="AO89" s="322">
        <v>127.48053335802192</v>
      </c>
      <c r="AP89" s="322">
        <v>128.9347236450476</v>
      </c>
      <c r="AQ89" s="322">
        <v>145.24445971922651</v>
      </c>
      <c r="AR89" s="322">
        <v>111.34489716018938</v>
      </c>
      <c r="AS89" s="322">
        <v>125.100482696288</v>
      </c>
      <c r="AT89" s="322">
        <v>145.23429158778819</v>
      </c>
      <c r="AU89" s="322">
        <v>134.99106639687008</v>
      </c>
      <c r="AV89" s="322">
        <v>81.282105297272764</v>
      </c>
      <c r="AW89" s="322">
        <v>156.75913986994087</v>
      </c>
      <c r="AX89" s="322">
        <v>112.08523014099791</v>
      </c>
      <c r="AY89" s="322">
        <v>168.42105263157893</v>
      </c>
      <c r="AZ89" s="322">
        <v>106.46306242230523</v>
      </c>
      <c r="BA89" s="322">
        <v>104.78756233666957</v>
      </c>
      <c r="BB89" s="322">
        <v>114.74543311347865</v>
      </c>
      <c r="BC89" s="322">
        <v>136.29481791066996</v>
      </c>
      <c r="BD89" s="322">
        <v>136.29481791066996</v>
      </c>
      <c r="BE89" s="322">
        <v>0</v>
      </c>
      <c r="BF89" s="322">
        <v>88.813804869440304</v>
      </c>
      <c r="BG89" s="322">
        <v>96.028758974406685</v>
      </c>
      <c r="BH89" s="322">
        <v>85.9375</v>
      </c>
      <c r="BI89" s="322">
        <v>0</v>
      </c>
      <c r="BJ89" s="322">
        <v>110.72372618378957</v>
      </c>
      <c r="BK89" s="322">
        <v>107.03311886076692</v>
      </c>
      <c r="BL89" s="322">
        <v>175.71931065773589</v>
      </c>
      <c r="BM89" s="322">
        <v>115.91744283386343</v>
      </c>
      <c r="BN89" s="322">
        <v>152.12467763148189</v>
      </c>
      <c r="BO89" s="322">
        <v>98.35917467368661</v>
      </c>
      <c r="BP89" s="322">
        <v>133.1913912855741</v>
      </c>
      <c r="BQ89" s="322">
        <v>147.62885299671791</v>
      </c>
      <c r="BR89" s="322">
        <v>78.418314734771357</v>
      </c>
      <c r="BS89" s="322">
        <v>123.88418693232498</v>
      </c>
      <c r="BT89" s="322">
        <v>125.49097915663747</v>
      </c>
      <c r="BU89" s="322">
        <v>115.76367689602293</v>
      </c>
      <c r="BW89" s="322" t="s">
        <v>311</v>
      </c>
      <c r="BX89" s="322">
        <v>131.35465453010434</v>
      </c>
      <c r="BY89" s="322">
        <v>128.97775791323821</v>
      </c>
      <c r="BZ89" s="322">
        <v>125.54488686066372</v>
      </c>
      <c r="CA89" s="322">
        <v>134.76165285862928</v>
      </c>
      <c r="CB89" s="322">
        <v>140.98765791673415</v>
      </c>
      <c r="CC89" s="322">
        <v>113.05527746368452</v>
      </c>
      <c r="CD89" s="322">
        <v>123.8075626683675</v>
      </c>
      <c r="CE89" s="322">
        <v>139.27006517362878</v>
      </c>
      <c r="CF89" s="322">
        <v>122.01456421245607</v>
      </c>
      <c r="CG89" s="322">
        <v>116.00321563400966</v>
      </c>
      <c r="CH89" s="322">
        <v>159.71800693203977</v>
      </c>
      <c r="CI89" s="322">
        <v>161.5463835876578</v>
      </c>
      <c r="CJ89" s="322">
        <v>153.9622462761767</v>
      </c>
      <c r="CK89" s="322">
        <v>137.22014141382121</v>
      </c>
      <c r="CL89" s="322">
        <v>144.76094524891315</v>
      </c>
      <c r="CM89" s="322">
        <v>115.05253196551398</v>
      </c>
      <c r="CN89" s="322">
        <v>124.71624940542675</v>
      </c>
      <c r="CO89" s="322">
        <v>143.37827127114221</v>
      </c>
      <c r="CP89" s="322">
        <v>111.11111111111111</v>
      </c>
      <c r="CQ89" s="322">
        <v>115.74857846705905</v>
      </c>
      <c r="CR89" s="322">
        <v>111.98780029757935</v>
      </c>
      <c r="CS89" s="322">
        <v>120.68636363636365</v>
      </c>
      <c r="CT89" s="322">
        <v>100</v>
      </c>
      <c r="CU89" s="322">
        <v>122.25247209723581</v>
      </c>
      <c r="CV89" s="322">
        <v>115.22378433059319</v>
      </c>
      <c r="CW89" s="322">
        <v>68.15252336000826</v>
      </c>
      <c r="CX89" s="322">
        <v>128.04707706585521</v>
      </c>
      <c r="CY89" s="322">
        <v>100.55876225614115</v>
      </c>
      <c r="CZ89" s="322">
        <v>136.22809213495583</v>
      </c>
      <c r="DA89" s="322">
        <v>128.43438313461655</v>
      </c>
      <c r="DB89" s="322">
        <v>122.72621314188999</v>
      </c>
      <c r="DC89" s="322">
        <v>178.77183293755047</v>
      </c>
      <c r="DD89" s="322">
        <v>130.61285255018032</v>
      </c>
      <c r="DE89" s="322">
        <v>117.88866892405441</v>
      </c>
      <c r="DF89" s="322">
        <v>169.06953766337102</v>
      </c>
      <c r="DH89" s="322" t="s">
        <v>311</v>
      </c>
      <c r="DI89" s="322">
        <v>131.49335701086571</v>
      </c>
      <c r="DJ89" s="322">
        <v>134.17519505095768</v>
      </c>
      <c r="DK89" s="322">
        <v>131.92429255892995</v>
      </c>
      <c r="DL89" s="322">
        <v>151.77877169659956</v>
      </c>
      <c r="DM89" s="322">
        <v>113.629528652573</v>
      </c>
      <c r="DN89" s="322">
        <v>124.56260598790507</v>
      </c>
      <c r="DO89" s="322">
        <v>121.17697373130996</v>
      </c>
      <c r="DP89" s="322">
        <v>135.48865952037093</v>
      </c>
      <c r="DQ89" s="322">
        <v>137.65742817872422</v>
      </c>
      <c r="DR89" s="322">
        <v>119.46065138754946</v>
      </c>
      <c r="DS89" s="322">
        <v>135.36334516661967</v>
      </c>
      <c r="DT89" s="322">
        <v>119.77114658664426</v>
      </c>
      <c r="DU89" s="322">
        <v>168.50200122579034</v>
      </c>
      <c r="DV89" s="322">
        <v>124.17876654154945</v>
      </c>
      <c r="DW89" s="322">
        <v>133.12304138846827</v>
      </c>
      <c r="DX89" s="322">
        <v>93.618986013782703</v>
      </c>
      <c r="DY89" s="322">
        <v>119.86618052585182</v>
      </c>
      <c r="DZ89" s="322">
        <v>135.5558964055804</v>
      </c>
      <c r="EA89" s="322">
        <v>99.999999999999986</v>
      </c>
      <c r="EB89" s="322">
        <v>201.85045828954617</v>
      </c>
      <c r="EC89" s="322">
        <v>94.996345382470651</v>
      </c>
      <c r="ED89" s="322">
        <v>280</v>
      </c>
      <c r="EE89" s="322">
        <v>97.323600973235997</v>
      </c>
      <c r="EF89" s="322">
        <v>106.39079733821869</v>
      </c>
      <c r="EG89" s="322">
        <v>121.31470915617314</v>
      </c>
      <c r="EH89" s="322">
        <v>105.19438262391877</v>
      </c>
      <c r="EI89" s="322">
        <v>177.40724492680528</v>
      </c>
      <c r="EJ89" s="322">
        <v>100.68057802678892</v>
      </c>
      <c r="EK89" s="322">
        <v>104.65633181706733</v>
      </c>
      <c r="EL89" s="322">
        <v>121.5833840700916</v>
      </c>
      <c r="EM89" s="322">
        <v>124.34673496099398</v>
      </c>
      <c r="EN89" s="322">
        <v>134.19154862136475</v>
      </c>
      <c r="EO89" s="322">
        <v>113.04434100320178</v>
      </c>
      <c r="EP89" s="322">
        <v>114.48288016885149</v>
      </c>
      <c r="EQ89" s="322">
        <v>126.77336754699526</v>
      </c>
    </row>
    <row r="90" spans="1:147" ht="12.75" hidden="1" customHeight="1" outlineLevel="1" x14ac:dyDescent="0.2">
      <c r="A90" s="322" t="s">
        <v>312</v>
      </c>
      <c r="B90" s="322">
        <v>125.38762159222108</v>
      </c>
      <c r="C90" s="322">
        <v>137.19418527179704</v>
      </c>
      <c r="D90" s="322">
        <v>146.22552626132202</v>
      </c>
      <c r="E90" s="322">
        <v>136.4540462221666</v>
      </c>
      <c r="F90" s="322">
        <v>135.75877956303731</v>
      </c>
      <c r="G90" s="322">
        <v>115.09747352745177</v>
      </c>
      <c r="H90" s="322">
        <v>128.75791709873369</v>
      </c>
      <c r="I90" s="322">
        <v>107.94077211680045</v>
      </c>
      <c r="J90" s="322">
        <v>147.85620296678934</v>
      </c>
      <c r="K90" s="322">
        <v>134.64970208192801</v>
      </c>
      <c r="L90" s="322">
        <v>166.93132026461134</v>
      </c>
      <c r="M90" s="322">
        <v>127.9727108130601</v>
      </c>
      <c r="N90" s="322">
        <v>178.92374490490801</v>
      </c>
      <c r="O90" s="322">
        <v>116.06721332203652</v>
      </c>
      <c r="P90" s="322">
        <v>119.00994866200627</v>
      </c>
      <c r="Q90" s="322">
        <v>104.37386963145649</v>
      </c>
      <c r="R90" s="322">
        <v>113.52617723884502</v>
      </c>
      <c r="S90" s="322">
        <v>114.0675800474942</v>
      </c>
      <c r="T90" s="322">
        <v>108.57142857142858</v>
      </c>
      <c r="U90" s="322">
        <v>112.41438227670888</v>
      </c>
      <c r="V90" s="322">
        <v>104.29777615002176</v>
      </c>
      <c r="W90" s="322">
        <v>124.99999999999999</v>
      </c>
      <c r="X90" s="322">
        <v>0</v>
      </c>
      <c r="Y90" s="322">
        <v>94.019818859219328</v>
      </c>
      <c r="Z90" s="322">
        <v>99.482926760085832</v>
      </c>
      <c r="AA90" s="322">
        <v>100.06652432661411</v>
      </c>
      <c r="AB90" s="322">
        <v>100</v>
      </c>
      <c r="AC90" s="322">
        <v>106.2195031454802</v>
      </c>
      <c r="AD90" s="322">
        <v>91.502458043737164</v>
      </c>
      <c r="AE90" s="322">
        <v>117.40991023670807</v>
      </c>
      <c r="AF90" s="322">
        <v>107.83321196477358</v>
      </c>
      <c r="AG90" s="322">
        <v>107.76614825153722</v>
      </c>
      <c r="AH90" s="322">
        <v>111.46986050370452</v>
      </c>
      <c r="AI90" s="322">
        <v>129.2206029694097</v>
      </c>
      <c r="AJ90" s="322">
        <v>127.83463410966212</v>
      </c>
      <c r="AL90" s="322" t="s">
        <v>312</v>
      </c>
      <c r="AM90" s="322">
        <v>123.39739329579703</v>
      </c>
      <c r="AN90" s="322">
        <v>131.10222516455173</v>
      </c>
      <c r="AO90" s="322">
        <v>128.12702590874406</v>
      </c>
      <c r="AP90" s="322">
        <v>128.27559800579695</v>
      </c>
      <c r="AQ90" s="322">
        <v>145.24445971922651</v>
      </c>
      <c r="AR90" s="322">
        <v>111.34489716018938</v>
      </c>
      <c r="AS90" s="322">
        <v>126.84997384426669</v>
      </c>
      <c r="AT90" s="322">
        <v>145.23429158778819</v>
      </c>
      <c r="AU90" s="322">
        <v>134.99106639687008</v>
      </c>
      <c r="AV90" s="322">
        <v>81.282105297272764</v>
      </c>
      <c r="AW90" s="322">
        <v>154.5331947640021</v>
      </c>
      <c r="AX90" s="322">
        <v>112.08523014099791</v>
      </c>
      <c r="AY90" s="322">
        <v>165.61403508771932</v>
      </c>
      <c r="AZ90" s="322">
        <v>106.46306242230523</v>
      </c>
      <c r="BA90" s="322">
        <v>104.78756233666957</v>
      </c>
      <c r="BB90" s="322">
        <v>114.74543311347865</v>
      </c>
      <c r="BC90" s="322">
        <v>136.29481791066996</v>
      </c>
      <c r="BD90" s="322">
        <v>136.29481791066996</v>
      </c>
      <c r="BE90" s="322">
        <v>0</v>
      </c>
      <c r="BF90" s="322">
        <v>87.835890715206673</v>
      </c>
      <c r="BG90" s="322">
        <v>92.597834426053865</v>
      </c>
      <c r="BH90" s="322">
        <v>85.9375</v>
      </c>
      <c r="BI90" s="322">
        <v>0</v>
      </c>
      <c r="BJ90" s="322">
        <v>110.72372618378957</v>
      </c>
      <c r="BK90" s="322">
        <v>107.03311886076692</v>
      </c>
      <c r="BL90" s="322">
        <v>175.71931065773589</v>
      </c>
      <c r="BM90" s="322">
        <v>115.91744283386343</v>
      </c>
      <c r="BN90" s="322">
        <v>152.12467763148189</v>
      </c>
      <c r="BO90" s="322">
        <v>98.35917467368661</v>
      </c>
      <c r="BP90" s="322">
        <v>132.58381995597367</v>
      </c>
      <c r="BQ90" s="322">
        <v>145.91723757101303</v>
      </c>
      <c r="BR90" s="322">
        <v>78.418314734771357</v>
      </c>
      <c r="BS90" s="322">
        <v>123.88418693232498</v>
      </c>
      <c r="BT90" s="322">
        <v>126.46600744325899</v>
      </c>
      <c r="BU90" s="322">
        <v>115.8396936235854</v>
      </c>
      <c r="BW90" s="322" t="s">
        <v>312</v>
      </c>
      <c r="BX90" s="322">
        <v>129.66467817471795</v>
      </c>
      <c r="BY90" s="322">
        <v>128.12132135547012</v>
      </c>
      <c r="BZ90" s="322">
        <v>124.23750743061821</v>
      </c>
      <c r="CA90" s="322">
        <v>137.88531837629614</v>
      </c>
      <c r="CB90" s="322">
        <v>134.19882508553766</v>
      </c>
      <c r="CC90" s="322">
        <v>114.47123600739397</v>
      </c>
      <c r="CD90" s="322">
        <v>125.13860957809641</v>
      </c>
      <c r="CE90" s="322">
        <v>134.81124978062442</v>
      </c>
      <c r="CF90" s="322">
        <v>122.67635075819506</v>
      </c>
      <c r="CG90" s="322">
        <v>116.00321563400966</v>
      </c>
      <c r="CH90" s="322">
        <v>153.5273468968941</v>
      </c>
      <c r="CI90" s="322">
        <v>161.5463835876578</v>
      </c>
      <c r="CJ90" s="322">
        <v>128.28328367786452</v>
      </c>
      <c r="CK90" s="322">
        <v>134.95148994398372</v>
      </c>
      <c r="CL90" s="322">
        <v>143.87651965308427</v>
      </c>
      <c r="CM90" s="322">
        <v>108.71468850576302</v>
      </c>
      <c r="CN90" s="322">
        <v>125.73434653656288</v>
      </c>
      <c r="CO90" s="322">
        <v>145.79288128672457</v>
      </c>
      <c r="CP90" s="322">
        <v>111.11111111111111</v>
      </c>
      <c r="CQ90" s="322">
        <v>115.74857846705905</v>
      </c>
      <c r="CR90" s="322">
        <v>111.98780029757935</v>
      </c>
      <c r="CS90" s="322">
        <v>120.68636363636365</v>
      </c>
      <c r="CT90" s="322">
        <v>100</v>
      </c>
      <c r="CU90" s="322">
        <v>123.34964560475478</v>
      </c>
      <c r="CV90" s="322">
        <v>114.16079318474671</v>
      </c>
      <c r="CW90" s="322">
        <v>68.15252336000826</v>
      </c>
      <c r="CX90" s="322">
        <v>128.04707706585521</v>
      </c>
      <c r="CY90" s="322">
        <v>100.55876225614115</v>
      </c>
      <c r="CZ90" s="322">
        <v>137.93212439297716</v>
      </c>
      <c r="DA90" s="322">
        <v>124.83403812031065</v>
      </c>
      <c r="DB90" s="322">
        <v>119.85933658050634</v>
      </c>
      <c r="DC90" s="322">
        <v>178.70126702836259</v>
      </c>
      <c r="DD90" s="322">
        <v>130.61285255018032</v>
      </c>
      <c r="DE90" s="322">
        <v>117.36980228620205</v>
      </c>
      <c r="DF90" s="322">
        <v>155.37874275681432</v>
      </c>
      <c r="DH90" s="322" t="s">
        <v>312</v>
      </c>
      <c r="DI90" s="322">
        <v>130.2101839109759</v>
      </c>
      <c r="DJ90" s="322">
        <v>133.67260899731511</v>
      </c>
      <c r="DK90" s="322">
        <v>129.86586401704551</v>
      </c>
      <c r="DL90" s="322">
        <v>151.92975201041543</v>
      </c>
      <c r="DM90" s="322">
        <v>109.62964620088488</v>
      </c>
      <c r="DN90" s="322">
        <v>125.3642601789458</v>
      </c>
      <c r="DO90" s="322">
        <v>119.76630744105422</v>
      </c>
      <c r="DP90" s="322">
        <v>138.69999614099385</v>
      </c>
      <c r="DQ90" s="322">
        <v>137.95140715697093</v>
      </c>
      <c r="DR90" s="322">
        <v>119.46065138754946</v>
      </c>
      <c r="DS90" s="322">
        <v>127.91069503338987</v>
      </c>
      <c r="DT90" s="322">
        <v>118.62958978427933</v>
      </c>
      <c r="DU90" s="322">
        <v>147.63615922124549</v>
      </c>
      <c r="DV90" s="322">
        <v>124.17876654154945</v>
      </c>
      <c r="DW90" s="322">
        <v>133.12304138846827</v>
      </c>
      <c r="DX90" s="322">
        <v>93.618986013782703</v>
      </c>
      <c r="DY90" s="322">
        <v>120.24529614962175</v>
      </c>
      <c r="DZ90" s="322">
        <v>136.2344262229733</v>
      </c>
      <c r="EA90" s="322">
        <v>99.999999999999986</v>
      </c>
      <c r="EB90" s="322">
        <v>201.7559752212666</v>
      </c>
      <c r="EC90" s="322">
        <v>94.725934696181696</v>
      </c>
      <c r="ED90" s="322">
        <v>280</v>
      </c>
      <c r="EE90" s="322">
        <v>97.323600973235997</v>
      </c>
      <c r="EF90" s="322">
        <v>106.40919889228448</v>
      </c>
      <c r="EG90" s="322">
        <v>121.34955468409686</v>
      </c>
      <c r="EH90" s="322">
        <v>105.19438262391877</v>
      </c>
      <c r="EI90" s="322">
        <v>177.40724492680528</v>
      </c>
      <c r="EJ90" s="322">
        <v>100.78377986365447</v>
      </c>
      <c r="EK90" s="322">
        <v>104.65633181706733</v>
      </c>
      <c r="EL90" s="322">
        <v>123.37241107138837</v>
      </c>
      <c r="EM90" s="322">
        <v>127.82085484082022</v>
      </c>
      <c r="EN90" s="322">
        <v>128.00038867682039</v>
      </c>
      <c r="EO90" s="322">
        <v>98.050600577885447</v>
      </c>
      <c r="EP90" s="322">
        <v>114.8657283603505</v>
      </c>
      <c r="EQ90" s="322">
        <v>126.77336754699526</v>
      </c>
    </row>
    <row r="91" spans="1:147" ht="12.75" hidden="1" customHeight="1" outlineLevel="1" x14ac:dyDescent="0.2">
      <c r="A91" s="322" t="s">
        <v>313</v>
      </c>
      <c r="B91" s="322">
        <v>0</v>
      </c>
      <c r="C91" s="322">
        <v>0</v>
      </c>
      <c r="D91" s="322">
        <v>0</v>
      </c>
      <c r="E91" s="322">
        <v>0</v>
      </c>
      <c r="F91" s="322">
        <v>0</v>
      </c>
      <c r="G91" s="322">
        <v>0</v>
      </c>
      <c r="H91" s="322">
        <v>0</v>
      </c>
      <c r="I91" s="322">
        <v>0</v>
      </c>
      <c r="J91" s="322">
        <v>0</v>
      </c>
      <c r="K91" s="322">
        <v>0</v>
      </c>
      <c r="L91" s="322">
        <v>0</v>
      </c>
      <c r="M91" s="322">
        <v>0</v>
      </c>
      <c r="N91" s="322">
        <v>0</v>
      </c>
      <c r="O91" s="322">
        <v>0</v>
      </c>
      <c r="P91" s="322">
        <v>0</v>
      </c>
      <c r="Q91" s="322">
        <v>0</v>
      </c>
      <c r="R91" s="322">
        <v>0</v>
      </c>
      <c r="S91" s="322">
        <v>0</v>
      </c>
      <c r="T91" s="322">
        <v>0</v>
      </c>
      <c r="U91" s="322">
        <v>0</v>
      </c>
      <c r="V91" s="322">
        <v>0</v>
      </c>
      <c r="W91" s="322">
        <v>0</v>
      </c>
      <c r="X91" s="322">
        <v>0</v>
      </c>
      <c r="Y91" s="322">
        <v>0</v>
      </c>
      <c r="Z91" s="322">
        <v>0</v>
      </c>
      <c r="AA91" s="322">
        <v>0</v>
      </c>
      <c r="AB91" s="322">
        <v>0</v>
      </c>
      <c r="AC91" s="322">
        <v>0</v>
      </c>
      <c r="AD91" s="322">
        <v>0</v>
      </c>
      <c r="AE91" s="322">
        <v>0</v>
      </c>
      <c r="AF91" s="322">
        <v>0</v>
      </c>
      <c r="AG91" s="322">
        <v>0</v>
      </c>
      <c r="AH91" s="322">
        <v>0</v>
      </c>
      <c r="AI91" s="322">
        <v>0</v>
      </c>
      <c r="AJ91" s="322">
        <v>0</v>
      </c>
      <c r="AL91" s="322" t="s">
        <v>313</v>
      </c>
      <c r="AM91" s="322">
        <v>0</v>
      </c>
      <c r="AN91" s="322">
        <v>0</v>
      </c>
      <c r="AO91" s="322">
        <v>0</v>
      </c>
      <c r="AP91" s="322">
        <v>0</v>
      </c>
      <c r="AQ91" s="322">
        <v>0</v>
      </c>
      <c r="AR91" s="322">
        <v>0</v>
      </c>
      <c r="AS91" s="322">
        <v>0</v>
      </c>
      <c r="AT91" s="322">
        <v>0</v>
      </c>
      <c r="AU91" s="322">
        <v>0</v>
      </c>
      <c r="AV91" s="322">
        <v>0</v>
      </c>
      <c r="AW91" s="322">
        <v>0</v>
      </c>
      <c r="AX91" s="322">
        <v>0</v>
      </c>
      <c r="AY91" s="322">
        <v>0</v>
      </c>
      <c r="AZ91" s="322">
        <v>0</v>
      </c>
      <c r="BA91" s="322">
        <v>0</v>
      </c>
      <c r="BB91" s="322">
        <v>0</v>
      </c>
      <c r="BC91" s="322">
        <v>0</v>
      </c>
      <c r="BD91" s="322">
        <v>0</v>
      </c>
      <c r="BE91" s="322">
        <v>0</v>
      </c>
      <c r="BF91" s="322">
        <v>0</v>
      </c>
      <c r="BG91" s="322">
        <v>0</v>
      </c>
      <c r="BH91" s="322">
        <v>0</v>
      </c>
      <c r="BI91" s="322">
        <v>0</v>
      </c>
      <c r="BJ91" s="322">
        <v>0</v>
      </c>
      <c r="BK91" s="322">
        <v>0</v>
      </c>
      <c r="BL91" s="322">
        <v>0</v>
      </c>
      <c r="BM91" s="322">
        <v>0</v>
      </c>
      <c r="BN91" s="322">
        <v>0</v>
      </c>
      <c r="BO91" s="322">
        <v>0</v>
      </c>
      <c r="BP91" s="322">
        <v>0</v>
      </c>
      <c r="BQ91" s="322">
        <v>0</v>
      </c>
      <c r="BR91" s="322">
        <v>0</v>
      </c>
      <c r="BS91" s="322">
        <v>0</v>
      </c>
      <c r="BT91" s="322">
        <v>0</v>
      </c>
      <c r="BU91" s="322">
        <v>0</v>
      </c>
      <c r="BW91" s="322" t="s">
        <v>313</v>
      </c>
      <c r="BX91" s="322">
        <v>0</v>
      </c>
      <c r="BY91" s="322">
        <v>0</v>
      </c>
      <c r="BZ91" s="322">
        <v>0</v>
      </c>
      <c r="CA91" s="322">
        <v>0</v>
      </c>
      <c r="CB91" s="322">
        <v>0</v>
      </c>
      <c r="CC91" s="322">
        <v>0</v>
      </c>
      <c r="CD91" s="322">
        <v>0</v>
      </c>
      <c r="CE91" s="322">
        <v>0</v>
      </c>
      <c r="CF91" s="322">
        <v>0</v>
      </c>
      <c r="CG91" s="322">
        <v>0</v>
      </c>
      <c r="CH91" s="322">
        <v>0</v>
      </c>
      <c r="CI91" s="322">
        <v>0</v>
      </c>
      <c r="CJ91" s="322">
        <v>0</v>
      </c>
      <c r="CK91" s="322">
        <v>0</v>
      </c>
      <c r="CL91" s="322">
        <v>0</v>
      </c>
      <c r="CM91" s="322">
        <v>0</v>
      </c>
      <c r="CN91" s="322">
        <v>0</v>
      </c>
      <c r="CO91" s="322">
        <v>0</v>
      </c>
      <c r="CP91" s="322">
        <v>0</v>
      </c>
      <c r="CQ91" s="322">
        <v>0</v>
      </c>
      <c r="CR91" s="322">
        <v>0</v>
      </c>
      <c r="CS91" s="322">
        <v>0</v>
      </c>
      <c r="CT91" s="322">
        <v>0</v>
      </c>
      <c r="CU91" s="322">
        <v>0</v>
      </c>
      <c r="CV91" s="322">
        <v>0</v>
      </c>
      <c r="CW91" s="322">
        <v>0</v>
      </c>
      <c r="CX91" s="322">
        <v>0</v>
      </c>
      <c r="CY91" s="322">
        <v>0</v>
      </c>
      <c r="CZ91" s="322">
        <v>0</v>
      </c>
      <c r="DA91" s="322">
        <v>0</v>
      </c>
      <c r="DB91" s="322">
        <v>0</v>
      </c>
      <c r="DC91" s="322">
        <v>0</v>
      </c>
      <c r="DD91" s="322">
        <v>0</v>
      </c>
      <c r="DE91" s="322">
        <v>0</v>
      </c>
      <c r="DF91" s="322">
        <v>0</v>
      </c>
      <c r="DH91" s="322" t="s">
        <v>313</v>
      </c>
      <c r="DI91" s="322">
        <v>0</v>
      </c>
      <c r="DJ91" s="322">
        <v>0</v>
      </c>
      <c r="DK91" s="322">
        <v>0</v>
      </c>
      <c r="DL91" s="322">
        <v>0</v>
      </c>
      <c r="DM91" s="322">
        <v>0</v>
      </c>
      <c r="DN91" s="322">
        <v>0</v>
      </c>
      <c r="DO91" s="322">
        <v>0</v>
      </c>
      <c r="DP91" s="322">
        <v>0</v>
      </c>
      <c r="DQ91" s="322">
        <v>0</v>
      </c>
      <c r="DR91" s="322">
        <v>0</v>
      </c>
      <c r="DS91" s="322">
        <v>0</v>
      </c>
      <c r="DT91" s="322">
        <v>0</v>
      </c>
      <c r="DU91" s="322">
        <v>0</v>
      </c>
      <c r="DV91" s="322">
        <v>0</v>
      </c>
      <c r="DW91" s="322">
        <v>0</v>
      </c>
      <c r="DX91" s="322">
        <v>0</v>
      </c>
      <c r="DY91" s="322">
        <v>0</v>
      </c>
      <c r="DZ91" s="322">
        <v>0</v>
      </c>
      <c r="EA91" s="322">
        <v>0</v>
      </c>
      <c r="EB91" s="322">
        <v>0</v>
      </c>
      <c r="EC91" s="322">
        <v>0</v>
      </c>
      <c r="ED91" s="322">
        <v>0</v>
      </c>
      <c r="EE91" s="322">
        <v>0</v>
      </c>
      <c r="EF91" s="322">
        <v>0</v>
      </c>
      <c r="EG91" s="322">
        <v>0</v>
      </c>
      <c r="EH91" s="322">
        <v>0</v>
      </c>
      <c r="EI91" s="322">
        <v>0</v>
      </c>
      <c r="EJ91" s="322">
        <v>0</v>
      </c>
      <c r="EK91" s="322">
        <v>0</v>
      </c>
      <c r="EL91" s="322">
        <v>0</v>
      </c>
      <c r="EM91" s="322">
        <v>0</v>
      </c>
      <c r="EN91" s="322">
        <v>0</v>
      </c>
      <c r="EO91" s="322">
        <v>0</v>
      </c>
      <c r="EP91" s="322">
        <v>0</v>
      </c>
      <c r="EQ91" s="322">
        <v>0</v>
      </c>
    </row>
    <row r="92" spans="1:147" ht="12.75" hidden="1" customHeight="1" outlineLevel="1" x14ac:dyDescent="0.2">
      <c r="A92" s="322" t="s">
        <v>314</v>
      </c>
      <c r="B92" s="322">
        <v>0</v>
      </c>
      <c r="C92" s="322">
        <v>0</v>
      </c>
      <c r="D92" s="322">
        <v>0</v>
      </c>
      <c r="E92" s="322">
        <v>0</v>
      </c>
      <c r="F92" s="322">
        <v>0</v>
      </c>
      <c r="G92" s="322">
        <v>0</v>
      </c>
      <c r="H92" s="322">
        <v>0</v>
      </c>
      <c r="I92" s="322">
        <v>0</v>
      </c>
      <c r="J92" s="322">
        <v>0</v>
      </c>
      <c r="K92" s="322">
        <v>0</v>
      </c>
      <c r="L92" s="322">
        <v>0</v>
      </c>
      <c r="M92" s="322">
        <v>0</v>
      </c>
      <c r="N92" s="322">
        <v>0</v>
      </c>
      <c r="O92" s="322">
        <v>0</v>
      </c>
      <c r="P92" s="322">
        <v>0</v>
      </c>
      <c r="Q92" s="322">
        <v>0</v>
      </c>
      <c r="R92" s="322">
        <v>0</v>
      </c>
      <c r="S92" s="322">
        <v>0</v>
      </c>
      <c r="T92" s="322">
        <v>0</v>
      </c>
      <c r="U92" s="322">
        <v>0</v>
      </c>
      <c r="V92" s="322">
        <v>0</v>
      </c>
      <c r="W92" s="322">
        <v>0</v>
      </c>
      <c r="X92" s="322">
        <v>0</v>
      </c>
      <c r="Y92" s="322">
        <v>0</v>
      </c>
      <c r="Z92" s="322">
        <v>0</v>
      </c>
      <c r="AA92" s="322">
        <v>0</v>
      </c>
      <c r="AB92" s="322">
        <v>0</v>
      </c>
      <c r="AC92" s="322">
        <v>0</v>
      </c>
      <c r="AD92" s="322">
        <v>0</v>
      </c>
      <c r="AE92" s="322">
        <v>0</v>
      </c>
      <c r="AF92" s="322">
        <v>0</v>
      </c>
      <c r="AG92" s="322">
        <v>0</v>
      </c>
      <c r="AH92" s="322">
        <v>0</v>
      </c>
      <c r="AI92" s="322">
        <v>0</v>
      </c>
      <c r="AJ92" s="322">
        <v>0</v>
      </c>
      <c r="AL92" s="322" t="s">
        <v>314</v>
      </c>
      <c r="AM92" s="322">
        <v>0</v>
      </c>
      <c r="AN92" s="322">
        <v>0</v>
      </c>
      <c r="AO92" s="322">
        <v>0</v>
      </c>
      <c r="AP92" s="322">
        <v>0</v>
      </c>
      <c r="AQ92" s="322">
        <v>0</v>
      </c>
      <c r="AR92" s="322">
        <v>0</v>
      </c>
      <c r="AS92" s="322">
        <v>0</v>
      </c>
      <c r="AT92" s="322">
        <v>0</v>
      </c>
      <c r="AU92" s="322">
        <v>0</v>
      </c>
      <c r="AV92" s="322">
        <v>0</v>
      </c>
      <c r="AW92" s="322">
        <v>0</v>
      </c>
      <c r="AX92" s="322">
        <v>0</v>
      </c>
      <c r="AY92" s="322">
        <v>0</v>
      </c>
      <c r="AZ92" s="322">
        <v>0</v>
      </c>
      <c r="BA92" s="322">
        <v>0</v>
      </c>
      <c r="BB92" s="322">
        <v>0</v>
      </c>
      <c r="BC92" s="322">
        <v>0</v>
      </c>
      <c r="BD92" s="322">
        <v>0</v>
      </c>
      <c r="BE92" s="322">
        <v>0</v>
      </c>
      <c r="BF92" s="322">
        <v>0</v>
      </c>
      <c r="BG92" s="322">
        <v>0</v>
      </c>
      <c r="BH92" s="322">
        <v>0</v>
      </c>
      <c r="BI92" s="322">
        <v>0</v>
      </c>
      <c r="BJ92" s="322">
        <v>0</v>
      </c>
      <c r="BK92" s="322">
        <v>0</v>
      </c>
      <c r="BL92" s="322">
        <v>0</v>
      </c>
      <c r="BM92" s="322">
        <v>0</v>
      </c>
      <c r="BN92" s="322">
        <v>0</v>
      </c>
      <c r="BO92" s="322">
        <v>0</v>
      </c>
      <c r="BP92" s="322">
        <v>0</v>
      </c>
      <c r="BQ92" s="322">
        <v>0</v>
      </c>
      <c r="BR92" s="322">
        <v>0</v>
      </c>
      <c r="BS92" s="322">
        <v>0</v>
      </c>
      <c r="BT92" s="322">
        <v>0</v>
      </c>
      <c r="BU92" s="322">
        <v>0</v>
      </c>
      <c r="BW92" s="322" t="s">
        <v>314</v>
      </c>
      <c r="BX92" s="322">
        <v>0</v>
      </c>
      <c r="BY92" s="322">
        <v>0</v>
      </c>
      <c r="BZ92" s="322">
        <v>0</v>
      </c>
      <c r="CA92" s="322">
        <v>0</v>
      </c>
      <c r="CB92" s="322">
        <v>0</v>
      </c>
      <c r="CC92" s="322">
        <v>0</v>
      </c>
      <c r="CD92" s="322">
        <v>0</v>
      </c>
      <c r="CE92" s="322">
        <v>0</v>
      </c>
      <c r="CF92" s="322">
        <v>0</v>
      </c>
      <c r="CG92" s="322">
        <v>0</v>
      </c>
      <c r="CH92" s="322">
        <v>0</v>
      </c>
      <c r="CI92" s="322">
        <v>0</v>
      </c>
      <c r="CJ92" s="322">
        <v>0</v>
      </c>
      <c r="CK92" s="322">
        <v>0</v>
      </c>
      <c r="CL92" s="322">
        <v>0</v>
      </c>
      <c r="CM92" s="322">
        <v>0</v>
      </c>
      <c r="CN92" s="322">
        <v>0</v>
      </c>
      <c r="CO92" s="322">
        <v>0</v>
      </c>
      <c r="CP92" s="322">
        <v>0</v>
      </c>
      <c r="CQ92" s="322">
        <v>0</v>
      </c>
      <c r="CR92" s="322">
        <v>0</v>
      </c>
      <c r="CS92" s="322">
        <v>0</v>
      </c>
      <c r="CT92" s="322">
        <v>0</v>
      </c>
      <c r="CU92" s="322">
        <v>0</v>
      </c>
      <c r="CV92" s="322">
        <v>0</v>
      </c>
      <c r="CW92" s="322">
        <v>0</v>
      </c>
      <c r="CX92" s="322">
        <v>0</v>
      </c>
      <c r="CY92" s="322">
        <v>0</v>
      </c>
      <c r="CZ92" s="322">
        <v>0</v>
      </c>
      <c r="DA92" s="322">
        <v>0</v>
      </c>
      <c r="DB92" s="322">
        <v>0</v>
      </c>
      <c r="DC92" s="322">
        <v>0</v>
      </c>
      <c r="DD92" s="322">
        <v>0</v>
      </c>
      <c r="DE92" s="322">
        <v>0</v>
      </c>
      <c r="DF92" s="322">
        <v>0</v>
      </c>
      <c r="DH92" s="322" t="s">
        <v>314</v>
      </c>
      <c r="DI92" s="322">
        <v>0</v>
      </c>
      <c r="DJ92" s="322">
        <v>0</v>
      </c>
      <c r="DK92" s="322">
        <v>0</v>
      </c>
      <c r="DL92" s="322">
        <v>0</v>
      </c>
      <c r="DM92" s="322">
        <v>0</v>
      </c>
      <c r="DN92" s="322">
        <v>0</v>
      </c>
      <c r="DO92" s="322">
        <v>0</v>
      </c>
      <c r="DP92" s="322">
        <v>0</v>
      </c>
      <c r="DQ92" s="322">
        <v>0</v>
      </c>
      <c r="DR92" s="322">
        <v>0</v>
      </c>
      <c r="DS92" s="322">
        <v>0</v>
      </c>
      <c r="DT92" s="322">
        <v>0</v>
      </c>
      <c r="DU92" s="322">
        <v>0</v>
      </c>
      <c r="DV92" s="322">
        <v>0</v>
      </c>
      <c r="DW92" s="322">
        <v>0</v>
      </c>
      <c r="DX92" s="322">
        <v>0</v>
      </c>
      <c r="DY92" s="322">
        <v>0</v>
      </c>
      <c r="DZ92" s="322">
        <v>0</v>
      </c>
      <c r="EA92" s="322">
        <v>0</v>
      </c>
      <c r="EB92" s="322">
        <v>0</v>
      </c>
      <c r="EC92" s="322">
        <v>0</v>
      </c>
      <c r="ED92" s="322">
        <v>0</v>
      </c>
      <c r="EE92" s="322">
        <v>0</v>
      </c>
      <c r="EF92" s="322">
        <v>0</v>
      </c>
      <c r="EG92" s="322">
        <v>0</v>
      </c>
      <c r="EH92" s="322">
        <v>0</v>
      </c>
      <c r="EI92" s="322">
        <v>0</v>
      </c>
      <c r="EJ92" s="322">
        <v>0</v>
      </c>
      <c r="EK92" s="322">
        <v>0</v>
      </c>
      <c r="EL92" s="322">
        <v>0</v>
      </c>
      <c r="EM92" s="322">
        <v>0</v>
      </c>
      <c r="EN92" s="322">
        <v>0</v>
      </c>
      <c r="EO92" s="322">
        <v>0</v>
      </c>
      <c r="EP92" s="322">
        <v>0</v>
      </c>
      <c r="EQ92" s="322">
        <v>0</v>
      </c>
    </row>
    <row r="93" spans="1:147" ht="12.75" hidden="1" customHeight="1" outlineLevel="1" x14ac:dyDescent="0.2">
      <c r="A93" s="322" t="s">
        <v>315</v>
      </c>
      <c r="B93" s="322">
        <v>0</v>
      </c>
      <c r="C93" s="322">
        <v>0</v>
      </c>
      <c r="D93" s="322">
        <v>0</v>
      </c>
      <c r="E93" s="322">
        <v>0</v>
      </c>
      <c r="F93" s="322">
        <v>0</v>
      </c>
      <c r="G93" s="322">
        <v>0</v>
      </c>
      <c r="H93" s="322">
        <v>0</v>
      </c>
      <c r="I93" s="322">
        <v>0</v>
      </c>
      <c r="J93" s="322">
        <v>0</v>
      </c>
      <c r="K93" s="322">
        <v>0</v>
      </c>
      <c r="L93" s="322">
        <v>0</v>
      </c>
      <c r="M93" s="322">
        <v>0</v>
      </c>
      <c r="N93" s="322">
        <v>0</v>
      </c>
      <c r="O93" s="322">
        <v>0</v>
      </c>
      <c r="P93" s="322">
        <v>0</v>
      </c>
      <c r="Q93" s="322">
        <v>0</v>
      </c>
      <c r="R93" s="322">
        <v>0</v>
      </c>
      <c r="S93" s="322">
        <v>0</v>
      </c>
      <c r="T93" s="322">
        <v>0</v>
      </c>
      <c r="U93" s="322">
        <v>0</v>
      </c>
      <c r="V93" s="322">
        <v>0</v>
      </c>
      <c r="W93" s="322">
        <v>0</v>
      </c>
      <c r="X93" s="322">
        <v>0</v>
      </c>
      <c r="Y93" s="322">
        <v>0</v>
      </c>
      <c r="Z93" s="322">
        <v>0</v>
      </c>
      <c r="AA93" s="322">
        <v>0</v>
      </c>
      <c r="AB93" s="322">
        <v>0</v>
      </c>
      <c r="AC93" s="322">
        <v>0</v>
      </c>
      <c r="AD93" s="322">
        <v>0</v>
      </c>
      <c r="AE93" s="322">
        <v>0</v>
      </c>
      <c r="AF93" s="322">
        <v>0</v>
      </c>
      <c r="AG93" s="322">
        <v>0</v>
      </c>
      <c r="AH93" s="322">
        <v>0</v>
      </c>
      <c r="AI93" s="322">
        <v>0</v>
      </c>
      <c r="AJ93" s="322">
        <v>0</v>
      </c>
      <c r="AL93" s="322" t="s">
        <v>315</v>
      </c>
      <c r="AM93" s="322">
        <v>0</v>
      </c>
      <c r="AN93" s="322">
        <v>0</v>
      </c>
      <c r="AO93" s="322">
        <v>0</v>
      </c>
      <c r="AP93" s="322">
        <v>0</v>
      </c>
      <c r="AQ93" s="322">
        <v>0</v>
      </c>
      <c r="AR93" s="322">
        <v>0</v>
      </c>
      <c r="AS93" s="322">
        <v>0</v>
      </c>
      <c r="AT93" s="322">
        <v>0</v>
      </c>
      <c r="AU93" s="322">
        <v>0</v>
      </c>
      <c r="AV93" s="322">
        <v>0</v>
      </c>
      <c r="AW93" s="322">
        <v>0</v>
      </c>
      <c r="AX93" s="322">
        <v>0</v>
      </c>
      <c r="AY93" s="322">
        <v>0</v>
      </c>
      <c r="AZ93" s="322">
        <v>0</v>
      </c>
      <c r="BA93" s="322">
        <v>0</v>
      </c>
      <c r="BB93" s="322">
        <v>0</v>
      </c>
      <c r="BC93" s="322">
        <v>0</v>
      </c>
      <c r="BD93" s="322">
        <v>0</v>
      </c>
      <c r="BE93" s="322">
        <v>0</v>
      </c>
      <c r="BF93" s="322">
        <v>0</v>
      </c>
      <c r="BG93" s="322">
        <v>0</v>
      </c>
      <c r="BH93" s="322">
        <v>0</v>
      </c>
      <c r="BI93" s="322">
        <v>0</v>
      </c>
      <c r="BJ93" s="322">
        <v>0</v>
      </c>
      <c r="BK93" s="322">
        <v>0</v>
      </c>
      <c r="BL93" s="322">
        <v>0</v>
      </c>
      <c r="BM93" s="322">
        <v>0</v>
      </c>
      <c r="BN93" s="322">
        <v>0</v>
      </c>
      <c r="BO93" s="322">
        <v>0</v>
      </c>
      <c r="BP93" s="322">
        <v>0</v>
      </c>
      <c r="BQ93" s="322">
        <v>0</v>
      </c>
      <c r="BR93" s="322">
        <v>0</v>
      </c>
      <c r="BS93" s="322">
        <v>0</v>
      </c>
      <c r="BT93" s="322">
        <v>0</v>
      </c>
      <c r="BU93" s="322">
        <v>0</v>
      </c>
      <c r="BW93" s="322" t="s">
        <v>315</v>
      </c>
      <c r="BX93" s="322">
        <v>0</v>
      </c>
      <c r="BY93" s="322">
        <v>0</v>
      </c>
      <c r="BZ93" s="322">
        <v>0</v>
      </c>
      <c r="CA93" s="322">
        <v>0</v>
      </c>
      <c r="CB93" s="322">
        <v>0</v>
      </c>
      <c r="CC93" s="322">
        <v>0</v>
      </c>
      <c r="CD93" s="322">
        <v>0</v>
      </c>
      <c r="CE93" s="322">
        <v>0</v>
      </c>
      <c r="CF93" s="322">
        <v>0</v>
      </c>
      <c r="CG93" s="322">
        <v>0</v>
      </c>
      <c r="CH93" s="322">
        <v>0</v>
      </c>
      <c r="CI93" s="322">
        <v>0</v>
      </c>
      <c r="CJ93" s="322">
        <v>0</v>
      </c>
      <c r="CK93" s="322">
        <v>0</v>
      </c>
      <c r="CL93" s="322">
        <v>0</v>
      </c>
      <c r="CM93" s="322">
        <v>0</v>
      </c>
      <c r="CN93" s="322">
        <v>0</v>
      </c>
      <c r="CO93" s="322">
        <v>0</v>
      </c>
      <c r="CP93" s="322">
        <v>0</v>
      </c>
      <c r="CQ93" s="322">
        <v>0</v>
      </c>
      <c r="CR93" s="322">
        <v>0</v>
      </c>
      <c r="CS93" s="322">
        <v>0</v>
      </c>
      <c r="CT93" s="322">
        <v>0</v>
      </c>
      <c r="CU93" s="322">
        <v>0</v>
      </c>
      <c r="CV93" s="322">
        <v>0</v>
      </c>
      <c r="CW93" s="322">
        <v>0</v>
      </c>
      <c r="CX93" s="322">
        <v>0</v>
      </c>
      <c r="CY93" s="322">
        <v>0</v>
      </c>
      <c r="CZ93" s="322">
        <v>0</v>
      </c>
      <c r="DA93" s="322">
        <v>0</v>
      </c>
      <c r="DB93" s="322">
        <v>0</v>
      </c>
      <c r="DC93" s="322">
        <v>0</v>
      </c>
      <c r="DD93" s="322">
        <v>0</v>
      </c>
      <c r="DE93" s="322">
        <v>0</v>
      </c>
      <c r="DF93" s="322">
        <v>0</v>
      </c>
      <c r="DH93" s="322" t="s">
        <v>315</v>
      </c>
      <c r="DI93" s="322">
        <v>0</v>
      </c>
      <c r="DJ93" s="322">
        <v>0</v>
      </c>
      <c r="DK93" s="322">
        <v>0</v>
      </c>
      <c r="DL93" s="322">
        <v>0</v>
      </c>
      <c r="DM93" s="322">
        <v>0</v>
      </c>
      <c r="DN93" s="322">
        <v>0</v>
      </c>
      <c r="DO93" s="322">
        <v>0</v>
      </c>
      <c r="DP93" s="322">
        <v>0</v>
      </c>
      <c r="DQ93" s="322">
        <v>0</v>
      </c>
      <c r="DR93" s="322">
        <v>0</v>
      </c>
      <c r="DS93" s="322">
        <v>0</v>
      </c>
      <c r="DT93" s="322">
        <v>0</v>
      </c>
      <c r="DU93" s="322">
        <v>0</v>
      </c>
      <c r="DV93" s="322">
        <v>0</v>
      </c>
      <c r="DW93" s="322">
        <v>0</v>
      </c>
      <c r="DX93" s="322">
        <v>0</v>
      </c>
      <c r="DY93" s="322">
        <v>0</v>
      </c>
      <c r="DZ93" s="322">
        <v>0</v>
      </c>
      <c r="EA93" s="322">
        <v>0</v>
      </c>
      <c r="EB93" s="322">
        <v>0</v>
      </c>
      <c r="EC93" s="322">
        <v>0</v>
      </c>
      <c r="ED93" s="322">
        <v>0</v>
      </c>
      <c r="EE93" s="322">
        <v>0</v>
      </c>
      <c r="EF93" s="322">
        <v>0</v>
      </c>
      <c r="EG93" s="322">
        <v>0</v>
      </c>
      <c r="EH93" s="322">
        <v>0</v>
      </c>
      <c r="EI93" s="322">
        <v>0</v>
      </c>
      <c r="EJ93" s="322">
        <v>0</v>
      </c>
      <c r="EK93" s="322">
        <v>0</v>
      </c>
      <c r="EL93" s="322">
        <v>0</v>
      </c>
      <c r="EM93" s="322">
        <v>0</v>
      </c>
      <c r="EN93" s="322">
        <v>0</v>
      </c>
      <c r="EO93" s="322">
        <v>0</v>
      </c>
      <c r="EP93" s="322">
        <v>0</v>
      </c>
      <c r="EQ93" s="322">
        <v>0</v>
      </c>
    </row>
    <row r="94" spans="1:147" ht="12.75" hidden="1" customHeight="1" outlineLevel="1" x14ac:dyDescent="0.2">
      <c r="A94" s="322" t="s">
        <v>316</v>
      </c>
      <c r="B94" s="322">
        <v>0</v>
      </c>
      <c r="C94" s="322">
        <v>0</v>
      </c>
      <c r="D94" s="322">
        <v>0</v>
      </c>
      <c r="E94" s="322">
        <v>0</v>
      </c>
      <c r="F94" s="322">
        <v>0</v>
      </c>
      <c r="G94" s="322">
        <v>0</v>
      </c>
      <c r="H94" s="322">
        <v>0</v>
      </c>
      <c r="I94" s="322">
        <v>0</v>
      </c>
      <c r="J94" s="322">
        <v>0</v>
      </c>
      <c r="K94" s="322">
        <v>0</v>
      </c>
      <c r="L94" s="322">
        <v>0</v>
      </c>
      <c r="M94" s="322">
        <v>0</v>
      </c>
      <c r="N94" s="322">
        <v>0</v>
      </c>
      <c r="O94" s="322">
        <v>0</v>
      </c>
      <c r="P94" s="322">
        <v>0</v>
      </c>
      <c r="Q94" s="322">
        <v>0</v>
      </c>
      <c r="R94" s="322">
        <v>0</v>
      </c>
      <c r="S94" s="322">
        <v>0</v>
      </c>
      <c r="T94" s="322">
        <v>0</v>
      </c>
      <c r="U94" s="322">
        <v>0</v>
      </c>
      <c r="V94" s="322">
        <v>0</v>
      </c>
      <c r="W94" s="322">
        <v>0</v>
      </c>
      <c r="X94" s="322">
        <v>0</v>
      </c>
      <c r="Y94" s="322">
        <v>0</v>
      </c>
      <c r="Z94" s="322">
        <v>0</v>
      </c>
      <c r="AA94" s="322">
        <v>0</v>
      </c>
      <c r="AB94" s="322">
        <v>0</v>
      </c>
      <c r="AC94" s="322">
        <v>0</v>
      </c>
      <c r="AD94" s="322">
        <v>0</v>
      </c>
      <c r="AE94" s="322">
        <v>0</v>
      </c>
      <c r="AF94" s="322">
        <v>0</v>
      </c>
      <c r="AG94" s="322">
        <v>0</v>
      </c>
      <c r="AH94" s="322">
        <v>0</v>
      </c>
      <c r="AI94" s="322">
        <v>0</v>
      </c>
      <c r="AJ94" s="322">
        <v>0</v>
      </c>
      <c r="AL94" s="322" t="s">
        <v>316</v>
      </c>
      <c r="AM94" s="322">
        <v>0</v>
      </c>
      <c r="AN94" s="322">
        <v>0</v>
      </c>
      <c r="AO94" s="322">
        <v>0</v>
      </c>
      <c r="AP94" s="322">
        <v>0</v>
      </c>
      <c r="AQ94" s="322">
        <v>0</v>
      </c>
      <c r="AR94" s="322">
        <v>0</v>
      </c>
      <c r="AS94" s="322">
        <v>0</v>
      </c>
      <c r="AT94" s="322">
        <v>0</v>
      </c>
      <c r="AU94" s="322">
        <v>0</v>
      </c>
      <c r="AV94" s="322">
        <v>0</v>
      </c>
      <c r="AW94" s="322">
        <v>0</v>
      </c>
      <c r="AX94" s="322">
        <v>0</v>
      </c>
      <c r="AY94" s="322">
        <v>0</v>
      </c>
      <c r="AZ94" s="322">
        <v>0</v>
      </c>
      <c r="BA94" s="322">
        <v>0</v>
      </c>
      <c r="BB94" s="322">
        <v>0</v>
      </c>
      <c r="BC94" s="322">
        <v>0</v>
      </c>
      <c r="BD94" s="322">
        <v>0</v>
      </c>
      <c r="BE94" s="322">
        <v>0</v>
      </c>
      <c r="BF94" s="322">
        <v>0</v>
      </c>
      <c r="BG94" s="322">
        <v>0</v>
      </c>
      <c r="BH94" s="322">
        <v>0</v>
      </c>
      <c r="BI94" s="322">
        <v>0</v>
      </c>
      <c r="BJ94" s="322">
        <v>0</v>
      </c>
      <c r="BK94" s="322">
        <v>0</v>
      </c>
      <c r="BL94" s="322">
        <v>0</v>
      </c>
      <c r="BM94" s="322">
        <v>0</v>
      </c>
      <c r="BN94" s="322">
        <v>0</v>
      </c>
      <c r="BO94" s="322">
        <v>0</v>
      </c>
      <c r="BP94" s="322">
        <v>0</v>
      </c>
      <c r="BQ94" s="322">
        <v>0</v>
      </c>
      <c r="BR94" s="322">
        <v>0</v>
      </c>
      <c r="BS94" s="322">
        <v>0</v>
      </c>
      <c r="BT94" s="322">
        <v>0</v>
      </c>
      <c r="BU94" s="322">
        <v>0</v>
      </c>
      <c r="BW94" s="322" t="s">
        <v>316</v>
      </c>
      <c r="BX94" s="322">
        <v>0</v>
      </c>
      <c r="BY94" s="322">
        <v>0</v>
      </c>
      <c r="BZ94" s="322">
        <v>0</v>
      </c>
      <c r="CA94" s="322">
        <v>0</v>
      </c>
      <c r="CB94" s="322">
        <v>0</v>
      </c>
      <c r="CC94" s="322">
        <v>0</v>
      </c>
      <c r="CD94" s="322">
        <v>0</v>
      </c>
      <c r="CE94" s="322">
        <v>0</v>
      </c>
      <c r="CF94" s="322">
        <v>0</v>
      </c>
      <c r="CG94" s="322">
        <v>0</v>
      </c>
      <c r="CH94" s="322">
        <v>0</v>
      </c>
      <c r="CI94" s="322">
        <v>0</v>
      </c>
      <c r="CJ94" s="322">
        <v>0</v>
      </c>
      <c r="CK94" s="322">
        <v>0</v>
      </c>
      <c r="CL94" s="322">
        <v>0</v>
      </c>
      <c r="CM94" s="322">
        <v>0</v>
      </c>
      <c r="CN94" s="322">
        <v>0</v>
      </c>
      <c r="CO94" s="322">
        <v>0</v>
      </c>
      <c r="CP94" s="322">
        <v>0</v>
      </c>
      <c r="CQ94" s="322">
        <v>0</v>
      </c>
      <c r="CR94" s="322">
        <v>0</v>
      </c>
      <c r="CS94" s="322">
        <v>0</v>
      </c>
      <c r="CT94" s="322">
        <v>0</v>
      </c>
      <c r="CU94" s="322">
        <v>0</v>
      </c>
      <c r="CV94" s="322">
        <v>0</v>
      </c>
      <c r="CW94" s="322">
        <v>0</v>
      </c>
      <c r="CX94" s="322">
        <v>0</v>
      </c>
      <c r="CY94" s="322">
        <v>0</v>
      </c>
      <c r="CZ94" s="322">
        <v>0</v>
      </c>
      <c r="DA94" s="322">
        <v>0</v>
      </c>
      <c r="DB94" s="322">
        <v>0</v>
      </c>
      <c r="DC94" s="322">
        <v>0</v>
      </c>
      <c r="DD94" s="322">
        <v>0</v>
      </c>
      <c r="DE94" s="322">
        <v>0</v>
      </c>
      <c r="DF94" s="322">
        <v>0</v>
      </c>
      <c r="DH94" s="322" t="s">
        <v>316</v>
      </c>
      <c r="DI94" s="322">
        <v>0</v>
      </c>
      <c r="DJ94" s="322">
        <v>0</v>
      </c>
      <c r="DK94" s="322">
        <v>0</v>
      </c>
      <c r="DL94" s="322">
        <v>0</v>
      </c>
      <c r="DM94" s="322">
        <v>0</v>
      </c>
      <c r="DN94" s="322">
        <v>0</v>
      </c>
      <c r="DO94" s="322">
        <v>0</v>
      </c>
      <c r="DP94" s="322">
        <v>0</v>
      </c>
      <c r="DQ94" s="322">
        <v>0</v>
      </c>
      <c r="DR94" s="322">
        <v>0</v>
      </c>
      <c r="DS94" s="322">
        <v>0</v>
      </c>
      <c r="DT94" s="322">
        <v>0</v>
      </c>
      <c r="DU94" s="322">
        <v>0</v>
      </c>
      <c r="DV94" s="322">
        <v>0</v>
      </c>
      <c r="DW94" s="322">
        <v>0</v>
      </c>
      <c r="DX94" s="322">
        <v>0</v>
      </c>
      <c r="DY94" s="322">
        <v>0</v>
      </c>
      <c r="DZ94" s="322">
        <v>0</v>
      </c>
      <c r="EA94" s="322">
        <v>0</v>
      </c>
      <c r="EB94" s="322">
        <v>0</v>
      </c>
      <c r="EC94" s="322">
        <v>0</v>
      </c>
      <c r="ED94" s="322">
        <v>0</v>
      </c>
      <c r="EE94" s="322">
        <v>0</v>
      </c>
      <c r="EF94" s="322">
        <v>0</v>
      </c>
      <c r="EG94" s="322">
        <v>0</v>
      </c>
      <c r="EH94" s="322">
        <v>0</v>
      </c>
      <c r="EI94" s="322">
        <v>0</v>
      </c>
      <c r="EJ94" s="322">
        <v>0</v>
      </c>
      <c r="EK94" s="322">
        <v>0</v>
      </c>
      <c r="EL94" s="322">
        <v>0</v>
      </c>
      <c r="EM94" s="322">
        <v>0</v>
      </c>
      <c r="EN94" s="322">
        <v>0</v>
      </c>
      <c r="EO94" s="322">
        <v>0</v>
      </c>
      <c r="EP94" s="322">
        <v>0</v>
      </c>
      <c r="EQ94" s="322">
        <v>0</v>
      </c>
    </row>
    <row r="95" spans="1:147" ht="12.75" hidden="1" customHeight="1" outlineLevel="1" x14ac:dyDescent="0.2">
      <c r="A95" s="322" t="s">
        <v>317</v>
      </c>
      <c r="B95" s="322">
        <v>0</v>
      </c>
      <c r="C95" s="322">
        <v>0</v>
      </c>
      <c r="D95" s="322">
        <v>0</v>
      </c>
      <c r="E95" s="322">
        <v>0</v>
      </c>
      <c r="F95" s="322">
        <v>0</v>
      </c>
      <c r="G95" s="322">
        <v>0</v>
      </c>
      <c r="H95" s="322">
        <v>0</v>
      </c>
      <c r="I95" s="322">
        <v>0</v>
      </c>
      <c r="J95" s="322">
        <v>0</v>
      </c>
      <c r="K95" s="322">
        <v>0</v>
      </c>
      <c r="L95" s="322">
        <v>0</v>
      </c>
      <c r="M95" s="322">
        <v>0</v>
      </c>
      <c r="N95" s="322">
        <v>0</v>
      </c>
      <c r="O95" s="322">
        <v>0</v>
      </c>
      <c r="P95" s="322">
        <v>0</v>
      </c>
      <c r="Q95" s="322">
        <v>0</v>
      </c>
      <c r="R95" s="322">
        <v>0</v>
      </c>
      <c r="S95" s="322">
        <v>0</v>
      </c>
      <c r="T95" s="322">
        <v>0</v>
      </c>
      <c r="U95" s="322">
        <v>0</v>
      </c>
      <c r="V95" s="322">
        <v>0</v>
      </c>
      <c r="W95" s="322">
        <v>0</v>
      </c>
      <c r="X95" s="322">
        <v>0</v>
      </c>
      <c r="Y95" s="322">
        <v>0</v>
      </c>
      <c r="Z95" s="322">
        <v>0</v>
      </c>
      <c r="AA95" s="322">
        <v>0</v>
      </c>
      <c r="AB95" s="322">
        <v>0</v>
      </c>
      <c r="AC95" s="322">
        <v>0</v>
      </c>
      <c r="AD95" s="322">
        <v>0</v>
      </c>
      <c r="AE95" s="322">
        <v>0</v>
      </c>
      <c r="AF95" s="322">
        <v>0</v>
      </c>
      <c r="AG95" s="322">
        <v>0</v>
      </c>
      <c r="AH95" s="322">
        <v>0</v>
      </c>
      <c r="AI95" s="322">
        <v>0</v>
      </c>
      <c r="AJ95" s="322">
        <v>0</v>
      </c>
      <c r="AL95" s="322" t="s">
        <v>317</v>
      </c>
      <c r="AM95" s="322">
        <v>0</v>
      </c>
      <c r="AN95" s="322">
        <v>0</v>
      </c>
      <c r="AO95" s="322">
        <v>0</v>
      </c>
      <c r="AP95" s="322">
        <v>0</v>
      </c>
      <c r="AQ95" s="322">
        <v>0</v>
      </c>
      <c r="AR95" s="322">
        <v>0</v>
      </c>
      <c r="AS95" s="322">
        <v>0</v>
      </c>
      <c r="AT95" s="322">
        <v>0</v>
      </c>
      <c r="AU95" s="322">
        <v>0</v>
      </c>
      <c r="AV95" s="322">
        <v>0</v>
      </c>
      <c r="AW95" s="322">
        <v>0</v>
      </c>
      <c r="AX95" s="322">
        <v>0</v>
      </c>
      <c r="AY95" s="322">
        <v>0</v>
      </c>
      <c r="AZ95" s="322">
        <v>0</v>
      </c>
      <c r="BA95" s="322">
        <v>0</v>
      </c>
      <c r="BB95" s="322">
        <v>0</v>
      </c>
      <c r="BC95" s="322">
        <v>0</v>
      </c>
      <c r="BD95" s="322">
        <v>0</v>
      </c>
      <c r="BE95" s="322">
        <v>0</v>
      </c>
      <c r="BF95" s="322">
        <v>0</v>
      </c>
      <c r="BG95" s="322">
        <v>0</v>
      </c>
      <c r="BH95" s="322">
        <v>0</v>
      </c>
      <c r="BI95" s="322">
        <v>0</v>
      </c>
      <c r="BJ95" s="322">
        <v>0</v>
      </c>
      <c r="BK95" s="322">
        <v>0</v>
      </c>
      <c r="BL95" s="322">
        <v>0</v>
      </c>
      <c r="BM95" s="322">
        <v>0</v>
      </c>
      <c r="BN95" s="322">
        <v>0</v>
      </c>
      <c r="BO95" s="322">
        <v>0</v>
      </c>
      <c r="BP95" s="322">
        <v>0</v>
      </c>
      <c r="BQ95" s="322">
        <v>0</v>
      </c>
      <c r="BR95" s="322">
        <v>0</v>
      </c>
      <c r="BS95" s="322">
        <v>0</v>
      </c>
      <c r="BT95" s="322">
        <v>0</v>
      </c>
      <c r="BU95" s="322">
        <v>0</v>
      </c>
      <c r="BW95" s="322" t="s">
        <v>317</v>
      </c>
      <c r="BX95" s="322">
        <v>0</v>
      </c>
      <c r="BY95" s="322">
        <v>0</v>
      </c>
      <c r="BZ95" s="322">
        <v>0</v>
      </c>
      <c r="CA95" s="322">
        <v>0</v>
      </c>
      <c r="CB95" s="322">
        <v>0</v>
      </c>
      <c r="CC95" s="322">
        <v>0</v>
      </c>
      <c r="CD95" s="322">
        <v>0</v>
      </c>
      <c r="CE95" s="322">
        <v>0</v>
      </c>
      <c r="CF95" s="322">
        <v>0</v>
      </c>
      <c r="CG95" s="322">
        <v>0</v>
      </c>
      <c r="CH95" s="322">
        <v>0</v>
      </c>
      <c r="CI95" s="322">
        <v>0</v>
      </c>
      <c r="CJ95" s="322">
        <v>0</v>
      </c>
      <c r="CK95" s="322">
        <v>0</v>
      </c>
      <c r="CL95" s="322">
        <v>0</v>
      </c>
      <c r="CM95" s="322">
        <v>0</v>
      </c>
      <c r="CN95" s="322">
        <v>0</v>
      </c>
      <c r="CO95" s="322">
        <v>0</v>
      </c>
      <c r="CP95" s="322">
        <v>0</v>
      </c>
      <c r="CQ95" s="322">
        <v>0</v>
      </c>
      <c r="CR95" s="322">
        <v>0</v>
      </c>
      <c r="CS95" s="322">
        <v>0</v>
      </c>
      <c r="CT95" s="322">
        <v>0</v>
      </c>
      <c r="CU95" s="322">
        <v>0</v>
      </c>
      <c r="CV95" s="322">
        <v>0</v>
      </c>
      <c r="CW95" s="322">
        <v>0</v>
      </c>
      <c r="CX95" s="322">
        <v>0</v>
      </c>
      <c r="CY95" s="322">
        <v>0</v>
      </c>
      <c r="CZ95" s="322">
        <v>0</v>
      </c>
      <c r="DA95" s="322">
        <v>0</v>
      </c>
      <c r="DB95" s="322">
        <v>0</v>
      </c>
      <c r="DC95" s="322">
        <v>0</v>
      </c>
      <c r="DD95" s="322">
        <v>0</v>
      </c>
      <c r="DE95" s="322">
        <v>0</v>
      </c>
      <c r="DF95" s="322">
        <v>0</v>
      </c>
      <c r="DH95" s="322" t="s">
        <v>317</v>
      </c>
      <c r="DI95" s="322">
        <v>0</v>
      </c>
      <c r="DJ95" s="322">
        <v>0</v>
      </c>
      <c r="DK95" s="322">
        <v>0</v>
      </c>
      <c r="DL95" s="322">
        <v>0</v>
      </c>
      <c r="DM95" s="322">
        <v>0</v>
      </c>
      <c r="DN95" s="322">
        <v>0</v>
      </c>
      <c r="DO95" s="322">
        <v>0</v>
      </c>
      <c r="DP95" s="322">
        <v>0</v>
      </c>
      <c r="DQ95" s="322">
        <v>0</v>
      </c>
      <c r="DR95" s="322">
        <v>0</v>
      </c>
      <c r="DS95" s="322">
        <v>0</v>
      </c>
      <c r="DT95" s="322">
        <v>0</v>
      </c>
      <c r="DU95" s="322">
        <v>0</v>
      </c>
      <c r="DV95" s="322">
        <v>0</v>
      </c>
      <c r="DW95" s="322">
        <v>0</v>
      </c>
      <c r="DX95" s="322">
        <v>0</v>
      </c>
      <c r="DY95" s="322">
        <v>0</v>
      </c>
      <c r="DZ95" s="322">
        <v>0</v>
      </c>
      <c r="EA95" s="322">
        <v>0</v>
      </c>
      <c r="EB95" s="322">
        <v>0</v>
      </c>
      <c r="EC95" s="322">
        <v>0</v>
      </c>
      <c r="ED95" s="322">
        <v>0</v>
      </c>
      <c r="EE95" s="322">
        <v>0</v>
      </c>
      <c r="EF95" s="322">
        <v>0</v>
      </c>
      <c r="EG95" s="322">
        <v>0</v>
      </c>
      <c r="EH95" s="322">
        <v>0</v>
      </c>
      <c r="EI95" s="322">
        <v>0</v>
      </c>
      <c r="EJ95" s="322">
        <v>0</v>
      </c>
      <c r="EK95" s="322">
        <v>0</v>
      </c>
      <c r="EL95" s="322">
        <v>0</v>
      </c>
      <c r="EM95" s="322">
        <v>0</v>
      </c>
      <c r="EN95" s="322">
        <v>0</v>
      </c>
      <c r="EO95" s="322">
        <v>0</v>
      </c>
      <c r="EP95" s="322">
        <v>0</v>
      </c>
      <c r="EQ95" s="322">
        <v>0</v>
      </c>
    </row>
    <row r="96" spans="1:147" ht="12.75" hidden="1" customHeight="1" outlineLevel="1" x14ac:dyDescent="0.2">
      <c r="A96" s="322" t="s">
        <v>318</v>
      </c>
      <c r="B96" s="322">
        <v>0</v>
      </c>
      <c r="C96" s="322">
        <v>0</v>
      </c>
      <c r="D96" s="322">
        <v>0</v>
      </c>
      <c r="E96" s="322">
        <v>0</v>
      </c>
      <c r="F96" s="322">
        <v>0</v>
      </c>
      <c r="G96" s="322">
        <v>0</v>
      </c>
      <c r="H96" s="322">
        <v>0</v>
      </c>
      <c r="I96" s="322">
        <v>0</v>
      </c>
      <c r="J96" s="322">
        <v>0</v>
      </c>
      <c r="K96" s="322">
        <v>0</v>
      </c>
      <c r="L96" s="322">
        <v>0</v>
      </c>
      <c r="M96" s="322">
        <v>0</v>
      </c>
      <c r="N96" s="322">
        <v>0</v>
      </c>
      <c r="O96" s="322">
        <v>0</v>
      </c>
      <c r="P96" s="322">
        <v>0</v>
      </c>
      <c r="Q96" s="322">
        <v>0</v>
      </c>
      <c r="R96" s="322">
        <v>0</v>
      </c>
      <c r="S96" s="322">
        <v>0</v>
      </c>
      <c r="T96" s="322">
        <v>0</v>
      </c>
      <c r="U96" s="322">
        <v>0</v>
      </c>
      <c r="V96" s="322">
        <v>0</v>
      </c>
      <c r="W96" s="322">
        <v>0</v>
      </c>
      <c r="X96" s="322">
        <v>0</v>
      </c>
      <c r="Y96" s="322">
        <v>0</v>
      </c>
      <c r="Z96" s="322">
        <v>0</v>
      </c>
      <c r="AA96" s="322">
        <v>0</v>
      </c>
      <c r="AB96" s="322">
        <v>0</v>
      </c>
      <c r="AC96" s="322">
        <v>0</v>
      </c>
      <c r="AD96" s="322">
        <v>0</v>
      </c>
      <c r="AE96" s="322">
        <v>0</v>
      </c>
      <c r="AF96" s="322">
        <v>0</v>
      </c>
      <c r="AG96" s="322">
        <v>0</v>
      </c>
      <c r="AH96" s="322">
        <v>0</v>
      </c>
      <c r="AI96" s="322">
        <v>0</v>
      </c>
      <c r="AJ96" s="322">
        <v>0</v>
      </c>
      <c r="AL96" s="322" t="s">
        <v>318</v>
      </c>
      <c r="AM96" s="322">
        <v>0</v>
      </c>
      <c r="AN96" s="322">
        <v>0</v>
      </c>
      <c r="AO96" s="322">
        <v>0</v>
      </c>
      <c r="AP96" s="322">
        <v>0</v>
      </c>
      <c r="AQ96" s="322">
        <v>0</v>
      </c>
      <c r="AR96" s="322">
        <v>0</v>
      </c>
      <c r="AS96" s="322">
        <v>0</v>
      </c>
      <c r="AT96" s="322">
        <v>0</v>
      </c>
      <c r="AU96" s="322">
        <v>0</v>
      </c>
      <c r="AV96" s="322">
        <v>0</v>
      </c>
      <c r="AW96" s="322">
        <v>0</v>
      </c>
      <c r="AX96" s="322">
        <v>0</v>
      </c>
      <c r="AY96" s="322">
        <v>0</v>
      </c>
      <c r="AZ96" s="322">
        <v>0</v>
      </c>
      <c r="BA96" s="322">
        <v>0</v>
      </c>
      <c r="BB96" s="322">
        <v>0</v>
      </c>
      <c r="BC96" s="322">
        <v>0</v>
      </c>
      <c r="BD96" s="322">
        <v>0</v>
      </c>
      <c r="BE96" s="322">
        <v>0</v>
      </c>
      <c r="BF96" s="322">
        <v>0</v>
      </c>
      <c r="BG96" s="322">
        <v>0</v>
      </c>
      <c r="BH96" s="322">
        <v>0</v>
      </c>
      <c r="BI96" s="322">
        <v>0</v>
      </c>
      <c r="BJ96" s="322">
        <v>0</v>
      </c>
      <c r="BK96" s="322">
        <v>0</v>
      </c>
      <c r="BL96" s="322">
        <v>0</v>
      </c>
      <c r="BM96" s="322">
        <v>0</v>
      </c>
      <c r="BN96" s="322">
        <v>0</v>
      </c>
      <c r="BO96" s="322">
        <v>0</v>
      </c>
      <c r="BP96" s="322">
        <v>0</v>
      </c>
      <c r="BQ96" s="322">
        <v>0</v>
      </c>
      <c r="BR96" s="322">
        <v>0</v>
      </c>
      <c r="BS96" s="322">
        <v>0</v>
      </c>
      <c r="BT96" s="322">
        <v>0</v>
      </c>
      <c r="BU96" s="322">
        <v>0</v>
      </c>
      <c r="BW96" s="322" t="s">
        <v>318</v>
      </c>
      <c r="BX96" s="322">
        <v>0</v>
      </c>
      <c r="BY96" s="322">
        <v>0</v>
      </c>
      <c r="BZ96" s="322">
        <v>0</v>
      </c>
      <c r="CA96" s="322">
        <v>0</v>
      </c>
      <c r="CB96" s="322">
        <v>0</v>
      </c>
      <c r="CC96" s="322">
        <v>0</v>
      </c>
      <c r="CD96" s="322">
        <v>0</v>
      </c>
      <c r="CE96" s="322">
        <v>0</v>
      </c>
      <c r="CF96" s="322">
        <v>0</v>
      </c>
      <c r="CG96" s="322">
        <v>0</v>
      </c>
      <c r="CH96" s="322">
        <v>0</v>
      </c>
      <c r="CI96" s="322">
        <v>0</v>
      </c>
      <c r="CJ96" s="322">
        <v>0</v>
      </c>
      <c r="CK96" s="322">
        <v>0</v>
      </c>
      <c r="CL96" s="322">
        <v>0</v>
      </c>
      <c r="CM96" s="322">
        <v>0</v>
      </c>
      <c r="CN96" s="322">
        <v>0</v>
      </c>
      <c r="CO96" s="322">
        <v>0</v>
      </c>
      <c r="CP96" s="322">
        <v>0</v>
      </c>
      <c r="CQ96" s="322">
        <v>0</v>
      </c>
      <c r="CR96" s="322">
        <v>0</v>
      </c>
      <c r="CS96" s="322">
        <v>0</v>
      </c>
      <c r="CT96" s="322">
        <v>0</v>
      </c>
      <c r="CU96" s="322">
        <v>0</v>
      </c>
      <c r="CV96" s="322">
        <v>0</v>
      </c>
      <c r="CW96" s="322">
        <v>0</v>
      </c>
      <c r="CX96" s="322">
        <v>0</v>
      </c>
      <c r="CY96" s="322">
        <v>0</v>
      </c>
      <c r="CZ96" s="322">
        <v>0</v>
      </c>
      <c r="DA96" s="322">
        <v>0</v>
      </c>
      <c r="DB96" s="322">
        <v>0</v>
      </c>
      <c r="DC96" s="322">
        <v>0</v>
      </c>
      <c r="DD96" s="322">
        <v>0</v>
      </c>
      <c r="DE96" s="322">
        <v>0</v>
      </c>
      <c r="DF96" s="322">
        <v>0</v>
      </c>
      <c r="DH96" s="322" t="s">
        <v>318</v>
      </c>
      <c r="DI96" s="322">
        <v>0</v>
      </c>
      <c r="DJ96" s="322">
        <v>0</v>
      </c>
      <c r="DK96" s="322">
        <v>0</v>
      </c>
      <c r="DL96" s="322">
        <v>0</v>
      </c>
      <c r="DM96" s="322">
        <v>0</v>
      </c>
      <c r="DN96" s="322">
        <v>0</v>
      </c>
      <c r="DO96" s="322">
        <v>0</v>
      </c>
      <c r="DP96" s="322">
        <v>0</v>
      </c>
      <c r="DQ96" s="322">
        <v>0</v>
      </c>
      <c r="DR96" s="322">
        <v>0</v>
      </c>
      <c r="DS96" s="322">
        <v>0</v>
      </c>
      <c r="DT96" s="322">
        <v>0</v>
      </c>
      <c r="DU96" s="322">
        <v>0</v>
      </c>
      <c r="DV96" s="322">
        <v>0</v>
      </c>
      <c r="DW96" s="322">
        <v>0</v>
      </c>
      <c r="DX96" s="322">
        <v>0</v>
      </c>
      <c r="DY96" s="322">
        <v>0</v>
      </c>
      <c r="DZ96" s="322">
        <v>0</v>
      </c>
      <c r="EA96" s="322">
        <v>0</v>
      </c>
      <c r="EB96" s="322">
        <v>0</v>
      </c>
      <c r="EC96" s="322">
        <v>0</v>
      </c>
      <c r="ED96" s="322">
        <v>0</v>
      </c>
      <c r="EE96" s="322">
        <v>0</v>
      </c>
      <c r="EF96" s="322">
        <v>0</v>
      </c>
      <c r="EG96" s="322">
        <v>0</v>
      </c>
      <c r="EH96" s="322">
        <v>0</v>
      </c>
      <c r="EI96" s="322">
        <v>0</v>
      </c>
      <c r="EJ96" s="322">
        <v>0</v>
      </c>
      <c r="EK96" s="322">
        <v>0</v>
      </c>
      <c r="EL96" s="322">
        <v>0</v>
      </c>
      <c r="EM96" s="322">
        <v>0</v>
      </c>
      <c r="EN96" s="322">
        <v>0</v>
      </c>
      <c r="EO96" s="322">
        <v>0</v>
      </c>
      <c r="EP96" s="322">
        <v>0</v>
      </c>
      <c r="EQ96" s="322">
        <v>0</v>
      </c>
    </row>
    <row r="97" spans="1:147" ht="12.75" hidden="1" customHeight="1" outlineLevel="1" x14ac:dyDescent="0.2">
      <c r="A97" s="322" t="s">
        <v>319</v>
      </c>
      <c r="B97" s="322">
        <v>0</v>
      </c>
      <c r="C97" s="322">
        <v>0</v>
      </c>
      <c r="D97" s="322">
        <v>0</v>
      </c>
      <c r="E97" s="322">
        <v>0</v>
      </c>
      <c r="F97" s="322">
        <v>0</v>
      </c>
      <c r="G97" s="322">
        <v>0</v>
      </c>
      <c r="H97" s="322">
        <v>0</v>
      </c>
      <c r="I97" s="322">
        <v>0</v>
      </c>
      <c r="J97" s="322">
        <v>0</v>
      </c>
      <c r="K97" s="322">
        <v>0</v>
      </c>
      <c r="L97" s="322">
        <v>0</v>
      </c>
      <c r="M97" s="322">
        <v>0</v>
      </c>
      <c r="N97" s="322">
        <v>0</v>
      </c>
      <c r="O97" s="322">
        <v>0</v>
      </c>
      <c r="P97" s="322">
        <v>0</v>
      </c>
      <c r="Q97" s="322">
        <v>0</v>
      </c>
      <c r="R97" s="322">
        <v>0</v>
      </c>
      <c r="S97" s="322">
        <v>0</v>
      </c>
      <c r="T97" s="322">
        <v>0</v>
      </c>
      <c r="U97" s="322">
        <v>0</v>
      </c>
      <c r="V97" s="322">
        <v>0</v>
      </c>
      <c r="W97" s="322">
        <v>0</v>
      </c>
      <c r="X97" s="322">
        <v>0</v>
      </c>
      <c r="Y97" s="322">
        <v>0</v>
      </c>
      <c r="Z97" s="322">
        <v>0</v>
      </c>
      <c r="AA97" s="322">
        <v>0</v>
      </c>
      <c r="AB97" s="322">
        <v>0</v>
      </c>
      <c r="AC97" s="322">
        <v>0</v>
      </c>
      <c r="AD97" s="322">
        <v>0</v>
      </c>
      <c r="AE97" s="322">
        <v>0</v>
      </c>
      <c r="AF97" s="322">
        <v>0</v>
      </c>
      <c r="AG97" s="322">
        <v>0</v>
      </c>
      <c r="AH97" s="322">
        <v>0</v>
      </c>
      <c r="AI97" s="322">
        <v>0</v>
      </c>
      <c r="AJ97" s="322">
        <v>0</v>
      </c>
      <c r="AL97" s="322" t="s">
        <v>319</v>
      </c>
      <c r="AM97" s="322">
        <v>0</v>
      </c>
      <c r="AN97" s="322">
        <v>0</v>
      </c>
      <c r="AO97" s="322">
        <v>0</v>
      </c>
      <c r="AP97" s="322">
        <v>0</v>
      </c>
      <c r="AQ97" s="322">
        <v>0</v>
      </c>
      <c r="AR97" s="322">
        <v>0</v>
      </c>
      <c r="AS97" s="322">
        <v>0</v>
      </c>
      <c r="AT97" s="322">
        <v>0</v>
      </c>
      <c r="AU97" s="322">
        <v>0</v>
      </c>
      <c r="AV97" s="322">
        <v>0</v>
      </c>
      <c r="AW97" s="322">
        <v>0</v>
      </c>
      <c r="AX97" s="322">
        <v>0</v>
      </c>
      <c r="AY97" s="322">
        <v>0</v>
      </c>
      <c r="AZ97" s="322">
        <v>0</v>
      </c>
      <c r="BA97" s="322">
        <v>0</v>
      </c>
      <c r="BB97" s="322">
        <v>0</v>
      </c>
      <c r="BC97" s="322">
        <v>0</v>
      </c>
      <c r="BD97" s="322">
        <v>0</v>
      </c>
      <c r="BE97" s="322">
        <v>0</v>
      </c>
      <c r="BF97" s="322">
        <v>0</v>
      </c>
      <c r="BG97" s="322">
        <v>0</v>
      </c>
      <c r="BH97" s="322">
        <v>0</v>
      </c>
      <c r="BI97" s="322">
        <v>0</v>
      </c>
      <c r="BJ97" s="322">
        <v>0</v>
      </c>
      <c r="BK97" s="322">
        <v>0</v>
      </c>
      <c r="BL97" s="322">
        <v>0</v>
      </c>
      <c r="BM97" s="322">
        <v>0</v>
      </c>
      <c r="BN97" s="322">
        <v>0</v>
      </c>
      <c r="BO97" s="322">
        <v>0</v>
      </c>
      <c r="BP97" s="322">
        <v>0</v>
      </c>
      <c r="BQ97" s="322">
        <v>0</v>
      </c>
      <c r="BR97" s="322">
        <v>0</v>
      </c>
      <c r="BS97" s="322">
        <v>0</v>
      </c>
      <c r="BT97" s="322">
        <v>0</v>
      </c>
      <c r="BU97" s="322">
        <v>0</v>
      </c>
      <c r="BW97" s="322" t="s">
        <v>319</v>
      </c>
      <c r="BX97" s="322">
        <v>0</v>
      </c>
      <c r="BY97" s="322">
        <v>0</v>
      </c>
      <c r="BZ97" s="322">
        <v>0</v>
      </c>
      <c r="CA97" s="322">
        <v>0</v>
      </c>
      <c r="CB97" s="322">
        <v>0</v>
      </c>
      <c r="CC97" s="322">
        <v>0</v>
      </c>
      <c r="CD97" s="322">
        <v>0</v>
      </c>
      <c r="CE97" s="322">
        <v>0</v>
      </c>
      <c r="CF97" s="322">
        <v>0</v>
      </c>
      <c r="CG97" s="322">
        <v>0</v>
      </c>
      <c r="CH97" s="322">
        <v>0</v>
      </c>
      <c r="CI97" s="322">
        <v>0</v>
      </c>
      <c r="CJ97" s="322">
        <v>0</v>
      </c>
      <c r="CK97" s="322">
        <v>0</v>
      </c>
      <c r="CL97" s="322">
        <v>0</v>
      </c>
      <c r="CM97" s="322">
        <v>0</v>
      </c>
      <c r="CN97" s="322">
        <v>0</v>
      </c>
      <c r="CO97" s="322">
        <v>0</v>
      </c>
      <c r="CP97" s="322">
        <v>0</v>
      </c>
      <c r="CQ97" s="322">
        <v>0</v>
      </c>
      <c r="CR97" s="322">
        <v>0</v>
      </c>
      <c r="CS97" s="322">
        <v>0</v>
      </c>
      <c r="CT97" s="322">
        <v>0</v>
      </c>
      <c r="CU97" s="322">
        <v>0</v>
      </c>
      <c r="CV97" s="322">
        <v>0</v>
      </c>
      <c r="CW97" s="322">
        <v>0</v>
      </c>
      <c r="CX97" s="322">
        <v>0</v>
      </c>
      <c r="CY97" s="322">
        <v>0</v>
      </c>
      <c r="CZ97" s="322">
        <v>0</v>
      </c>
      <c r="DA97" s="322">
        <v>0</v>
      </c>
      <c r="DB97" s="322">
        <v>0</v>
      </c>
      <c r="DC97" s="322">
        <v>0</v>
      </c>
      <c r="DD97" s="322">
        <v>0</v>
      </c>
      <c r="DE97" s="322">
        <v>0</v>
      </c>
      <c r="DF97" s="322">
        <v>0</v>
      </c>
      <c r="DH97" s="322" t="s">
        <v>319</v>
      </c>
      <c r="DI97" s="322">
        <v>0</v>
      </c>
      <c r="DJ97" s="322">
        <v>0</v>
      </c>
      <c r="DK97" s="322">
        <v>0</v>
      </c>
      <c r="DL97" s="322">
        <v>0</v>
      </c>
      <c r="DM97" s="322">
        <v>0</v>
      </c>
      <c r="DN97" s="322">
        <v>0</v>
      </c>
      <c r="DO97" s="322">
        <v>0</v>
      </c>
      <c r="DP97" s="322">
        <v>0</v>
      </c>
      <c r="DQ97" s="322">
        <v>0</v>
      </c>
      <c r="DR97" s="322">
        <v>0</v>
      </c>
      <c r="DS97" s="322">
        <v>0</v>
      </c>
      <c r="DT97" s="322">
        <v>0</v>
      </c>
      <c r="DU97" s="322">
        <v>0</v>
      </c>
      <c r="DV97" s="322">
        <v>0</v>
      </c>
      <c r="DW97" s="322">
        <v>0</v>
      </c>
      <c r="DX97" s="322">
        <v>0</v>
      </c>
      <c r="DY97" s="322">
        <v>0</v>
      </c>
      <c r="DZ97" s="322">
        <v>0</v>
      </c>
      <c r="EA97" s="322">
        <v>0</v>
      </c>
      <c r="EB97" s="322">
        <v>0</v>
      </c>
      <c r="EC97" s="322">
        <v>0</v>
      </c>
      <c r="ED97" s="322">
        <v>0</v>
      </c>
      <c r="EE97" s="322">
        <v>0</v>
      </c>
      <c r="EF97" s="322">
        <v>0</v>
      </c>
      <c r="EG97" s="322">
        <v>0</v>
      </c>
      <c r="EH97" s="322">
        <v>0</v>
      </c>
      <c r="EI97" s="322">
        <v>0</v>
      </c>
      <c r="EJ97" s="322">
        <v>0</v>
      </c>
      <c r="EK97" s="322">
        <v>0</v>
      </c>
      <c r="EL97" s="322">
        <v>0</v>
      </c>
      <c r="EM97" s="322">
        <v>0</v>
      </c>
      <c r="EN97" s="322">
        <v>0</v>
      </c>
      <c r="EO97" s="322">
        <v>0</v>
      </c>
      <c r="EP97" s="322">
        <v>0</v>
      </c>
      <c r="EQ97" s="322">
        <v>0</v>
      </c>
    </row>
    <row r="98" spans="1:147" ht="12.75" hidden="1" customHeight="1" outlineLevel="1" x14ac:dyDescent="0.2">
      <c r="A98" s="322" t="s">
        <v>320</v>
      </c>
      <c r="B98" s="322">
        <v>0</v>
      </c>
      <c r="C98" s="322">
        <v>0</v>
      </c>
      <c r="D98" s="322">
        <v>0</v>
      </c>
      <c r="E98" s="322">
        <v>0</v>
      </c>
      <c r="F98" s="322">
        <v>0</v>
      </c>
      <c r="G98" s="322">
        <v>0</v>
      </c>
      <c r="H98" s="322">
        <v>0</v>
      </c>
      <c r="I98" s="322">
        <v>0</v>
      </c>
      <c r="J98" s="322">
        <v>0</v>
      </c>
      <c r="K98" s="322">
        <v>0</v>
      </c>
      <c r="L98" s="322">
        <v>0</v>
      </c>
      <c r="M98" s="322">
        <v>0</v>
      </c>
      <c r="N98" s="322">
        <v>0</v>
      </c>
      <c r="O98" s="322">
        <v>0</v>
      </c>
      <c r="P98" s="322">
        <v>0</v>
      </c>
      <c r="Q98" s="322">
        <v>0</v>
      </c>
      <c r="R98" s="322">
        <v>0</v>
      </c>
      <c r="S98" s="322">
        <v>0</v>
      </c>
      <c r="T98" s="322">
        <v>0</v>
      </c>
      <c r="U98" s="322">
        <v>0</v>
      </c>
      <c r="V98" s="322">
        <v>0</v>
      </c>
      <c r="W98" s="322">
        <v>0</v>
      </c>
      <c r="X98" s="322">
        <v>0</v>
      </c>
      <c r="Y98" s="322">
        <v>0</v>
      </c>
      <c r="Z98" s="322">
        <v>0</v>
      </c>
      <c r="AA98" s="322">
        <v>0</v>
      </c>
      <c r="AB98" s="322">
        <v>0</v>
      </c>
      <c r="AC98" s="322">
        <v>0</v>
      </c>
      <c r="AD98" s="322">
        <v>0</v>
      </c>
      <c r="AE98" s="322">
        <v>0</v>
      </c>
      <c r="AF98" s="322">
        <v>0</v>
      </c>
      <c r="AG98" s="322">
        <v>0</v>
      </c>
      <c r="AH98" s="322">
        <v>0</v>
      </c>
      <c r="AI98" s="322">
        <v>0</v>
      </c>
      <c r="AJ98" s="322">
        <v>0</v>
      </c>
      <c r="AL98" s="322" t="s">
        <v>320</v>
      </c>
      <c r="AM98" s="322">
        <v>0</v>
      </c>
      <c r="AN98" s="322">
        <v>0</v>
      </c>
      <c r="AO98" s="322">
        <v>0</v>
      </c>
      <c r="AP98" s="322">
        <v>0</v>
      </c>
      <c r="AQ98" s="322">
        <v>0</v>
      </c>
      <c r="AR98" s="322">
        <v>0</v>
      </c>
      <c r="AS98" s="322">
        <v>0</v>
      </c>
      <c r="AT98" s="322">
        <v>0</v>
      </c>
      <c r="AU98" s="322">
        <v>0</v>
      </c>
      <c r="AV98" s="322">
        <v>0</v>
      </c>
      <c r="AW98" s="322">
        <v>0</v>
      </c>
      <c r="AX98" s="322">
        <v>0</v>
      </c>
      <c r="AY98" s="322">
        <v>0</v>
      </c>
      <c r="AZ98" s="322">
        <v>0</v>
      </c>
      <c r="BA98" s="322">
        <v>0</v>
      </c>
      <c r="BB98" s="322">
        <v>0</v>
      </c>
      <c r="BC98" s="322">
        <v>0</v>
      </c>
      <c r="BD98" s="322">
        <v>0</v>
      </c>
      <c r="BE98" s="322">
        <v>0</v>
      </c>
      <c r="BF98" s="322">
        <v>0</v>
      </c>
      <c r="BG98" s="322">
        <v>0</v>
      </c>
      <c r="BH98" s="322">
        <v>0</v>
      </c>
      <c r="BI98" s="322">
        <v>0</v>
      </c>
      <c r="BJ98" s="322">
        <v>0</v>
      </c>
      <c r="BK98" s="322">
        <v>0</v>
      </c>
      <c r="BL98" s="322">
        <v>0</v>
      </c>
      <c r="BM98" s="322">
        <v>0</v>
      </c>
      <c r="BN98" s="322">
        <v>0</v>
      </c>
      <c r="BO98" s="322">
        <v>0</v>
      </c>
      <c r="BP98" s="322">
        <v>0</v>
      </c>
      <c r="BQ98" s="322">
        <v>0</v>
      </c>
      <c r="BR98" s="322">
        <v>0</v>
      </c>
      <c r="BS98" s="322">
        <v>0</v>
      </c>
      <c r="BT98" s="322">
        <v>0</v>
      </c>
      <c r="BU98" s="322">
        <v>0</v>
      </c>
      <c r="BW98" s="322" t="s">
        <v>320</v>
      </c>
      <c r="BX98" s="322">
        <v>0</v>
      </c>
      <c r="BY98" s="322">
        <v>0</v>
      </c>
      <c r="BZ98" s="322">
        <v>0</v>
      </c>
      <c r="CA98" s="322">
        <v>0</v>
      </c>
      <c r="CB98" s="322">
        <v>0</v>
      </c>
      <c r="CC98" s="322">
        <v>0</v>
      </c>
      <c r="CD98" s="322">
        <v>0</v>
      </c>
      <c r="CE98" s="322">
        <v>0</v>
      </c>
      <c r="CF98" s="322">
        <v>0</v>
      </c>
      <c r="CG98" s="322">
        <v>0</v>
      </c>
      <c r="CH98" s="322">
        <v>0</v>
      </c>
      <c r="CI98" s="322">
        <v>0</v>
      </c>
      <c r="CJ98" s="322">
        <v>0</v>
      </c>
      <c r="CK98" s="322">
        <v>0</v>
      </c>
      <c r="CL98" s="322">
        <v>0</v>
      </c>
      <c r="CM98" s="322">
        <v>0</v>
      </c>
      <c r="CN98" s="322">
        <v>0</v>
      </c>
      <c r="CO98" s="322">
        <v>0</v>
      </c>
      <c r="CP98" s="322">
        <v>0</v>
      </c>
      <c r="CQ98" s="322">
        <v>0</v>
      </c>
      <c r="CR98" s="322">
        <v>0</v>
      </c>
      <c r="CS98" s="322">
        <v>0</v>
      </c>
      <c r="CT98" s="322">
        <v>0</v>
      </c>
      <c r="CU98" s="322">
        <v>0</v>
      </c>
      <c r="CV98" s="322">
        <v>0</v>
      </c>
      <c r="CW98" s="322">
        <v>0</v>
      </c>
      <c r="CX98" s="322">
        <v>0</v>
      </c>
      <c r="CY98" s="322">
        <v>0</v>
      </c>
      <c r="CZ98" s="322">
        <v>0</v>
      </c>
      <c r="DA98" s="322">
        <v>0</v>
      </c>
      <c r="DB98" s="322">
        <v>0</v>
      </c>
      <c r="DC98" s="322">
        <v>0</v>
      </c>
      <c r="DD98" s="322">
        <v>0</v>
      </c>
      <c r="DE98" s="322">
        <v>0</v>
      </c>
      <c r="DF98" s="322">
        <v>0</v>
      </c>
      <c r="DH98" s="322" t="s">
        <v>320</v>
      </c>
      <c r="DI98" s="322">
        <v>0</v>
      </c>
      <c r="DJ98" s="322">
        <v>0</v>
      </c>
      <c r="DK98" s="322">
        <v>0</v>
      </c>
      <c r="DL98" s="322">
        <v>0</v>
      </c>
      <c r="DM98" s="322">
        <v>0</v>
      </c>
      <c r="DN98" s="322">
        <v>0</v>
      </c>
      <c r="DO98" s="322">
        <v>0</v>
      </c>
      <c r="DP98" s="322">
        <v>0</v>
      </c>
      <c r="DQ98" s="322">
        <v>0</v>
      </c>
      <c r="DR98" s="322">
        <v>0</v>
      </c>
      <c r="DS98" s="322">
        <v>0</v>
      </c>
      <c r="DT98" s="322">
        <v>0</v>
      </c>
      <c r="DU98" s="322">
        <v>0</v>
      </c>
      <c r="DV98" s="322">
        <v>0</v>
      </c>
      <c r="DW98" s="322">
        <v>0</v>
      </c>
      <c r="DX98" s="322">
        <v>0</v>
      </c>
      <c r="DY98" s="322">
        <v>0</v>
      </c>
      <c r="DZ98" s="322">
        <v>0</v>
      </c>
      <c r="EA98" s="322">
        <v>0</v>
      </c>
      <c r="EB98" s="322">
        <v>0</v>
      </c>
      <c r="EC98" s="322">
        <v>0</v>
      </c>
      <c r="ED98" s="322">
        <v>0</v>
      </c>
      <c r="EE98" s="322">
        <v>0</v>
      </c>
      <c r="EF98" s="322">
        <v>0</v>
      </c>
      <c r="EG98" s="322">
        <v>0</v>
      </c>
      <c r="EH98" s="322">
        <v>0</v>
      </c>
      <c r="EI98" s="322">
        <v>0</v>
      </c>
      <c r="EJ98" s="322">
        <v>0</v>
      </c>
      <c r="EK98" s="322">
        <v>0</v>
      </c>
      <c r="EL98" s="322">
        <v>0</v>
      </c>
      <c r="EM98" s="322">
        <v>0</v>
      </c>
      <c r="EN98" s="322">
        <v>0</v>
      </c>
      <c r="EO98" s="322">
        <v>0</v>
      </c>
      <c r="EP98" s="322">
        <v>0</v>
      </c>
      <c r="EQ98" s="322">
        <v>0</v>
      </c>
    </row>
    <row r="99" spans="1:147" ht="12.75" hidden="1" customHeight="1" outlineLevel="1" x14ac:dyDescent="0.2">
      <c r="A99" s="322" t="s">
        <v>321</v>
      </c>
      <c r="B99" s="322">
        <v>0</v>
      </c>
      <c r="C99" s="322">
        <v>0</v>
      </c>
      <c r="D99" s="322">
        <v>0</v>
      </c>
      <c r="E99" s="322">
        <v>0</v>
      </c>
      <c r="F99" s="322">
        <v>0</v>
      </c>
      <c r="G99" s="322">
        <v>0</v>
      </c>
      <c r="H99" s="322">
        <v>0</v>
      </c>
      <c r="I99" s="322">
        <v>0</v>
      </c>
      <c r="J99" s="322">
        <v>0</v>
      </c>
      <c r="K99" s="322">
        <v>0</v>
      </c>
      <c r="L99" s="322">
        <v>0</v>
      </c>
      <c r="M99" s="322">
        <v>0</v>
      </c>
      <c r="N99" s="322">
        <v>0</v>
      </c>
      <c r="O99" s="322">
        <v>0</v>
      </c>
      <c r="P99" s="322">
        <v>0</v>
      </c>
      <c r="Q99" s="322">
        <v>0</v>
      </c>
      <c r="R99" s="322">
        <v>0</v>
      </c>
      <c r="S99" s="322">
        <v>0</v>
      </c>
      <c r="T99" s="322">
        <v>0</v>
      </c>
      <c r="U99" s="322">
        <v>0</v>
      </c>
      <c r="V99" s="322">
        <v>0</v>
      </c>
      <c r="W99" s="322">
        <v>0</v>
      </c>
      <c r="X99" s="322">
        <v>0</v>
      </c>
      <c r="Y99" s="322">
        <v>0</v>
      </c>
      <c r="Z99" s="322">
        <v>0</v>
      </c>
      <c r="AA99" s="322">
        <v>0</v>
      </c>
      <c r="AB99" s="322">
        <v>0</v>
      </c>
      <c r="AC99" s="322">
        <v>0</v>
      </c>
      <c r="AD99" s="322">
        <v>0</v>
      </c>
      <c r="AE99" s="322">
        <v>0</v>
      </c>
      <c r="AF99" s="322">
        <v>0</v>
      </c>
      <c r="AG99" s="322">
        <v>0</v>
      </c>
      <c r="AH99" s="322">
        <v>0</v>
      </c>
      <c r="AI99" s="322">
        <v>0</v>
      </c>
      <c r="AJ99" s="322">
        <v>0</v>
      </c>
      <c r="AL99" s="322" t="s">
        <v>321</v>
      </c>
      <c r="AM99" s="322">
        <v>0</v>
      </c>
      <c r="AN99" s="322">
        <v>0</v>
      </c>
      <c r="AO99" s="322">
        <v>0</v>
      </c>
      <c r="AP99" s="322">
        <v>0</v>
      </c>
      <c r="AQ99" s="322">
        <v>0</v>
      </c>
      <c r="AR99" s="322">
        <v>0</v>
      </c>
      <c r="AS99" s="322">
        <v>0</v>
      </c>
      <c r="AT99" s="322">
        <v>0</v>
      </c>
      <c r="AU99" s="322">
        <v>0</v>
      </c>
      <c r="AV99" s="322">
        <v>0</v>
      </c>
      <c r="AW99" s="322">
        <v>0</v>
      </c>
      <c r="AX99" s="322">
        <v>0</v>
      </c>
      <c r="AY99" s="322">
        <v>0</v>
      </c>
      <c r="AZ99" s="322">
        <v>0</v>
      </c>
      <c r="BA99" s="322">
        <v>0</v>
      </c>
      <c r="BB99" s="322">
        <v>0</v>
      </c>
      <c r="BC99" s="322">
        <v>0</v>
      </c>
      <c r="BD99" s="322">
        <v>0</v>
      </c>
      <c r="BE99" s="322">
        <v>0</v>
      </c>
      <c r="BF99" s="322">
        <v>0</v>
      </c>
      <c r="BG99" s="322">
        <v>0</v>
      </c>
      <c r="BH99" s="322">
        <v>0</v>
      </c>
      <c r="BI99" s="322">
        <v>0</v>
      </c>
      <c r="BJ99" s="322">
        <v>0</v>
      </c>
      <c r="BK99" s="322">
        <v>0</v>
      </c>
      <c r="BL99" s="322">
        <v>0</v>
      </c>
      <c r="BM99" s="322">
        <v>0</v>
      </c>
      <c r="BN99" s="322">
        <v>0</v>
      </c>
      <c r="BO99" s="322">
        <v>0</v>
      </c>
      <c r="BP99" s="322">
        <v>0</v>
      </c>
      <c r="BQ99" s="322">
        <v>0</v>
      </c>
      <c r="BR99" s="322">
        <v>0</v>
      </c>
      <c r="BS99" s="322">
        <v>0</v>
      </c>
      <c r="BT99" s="322">
        <v>0</v>
      </c>
      <c r="BU99" s="322">
        <v>0</v>
      </c>
      <c r="BW99" s="322" t="s">
        <v>321</v>
      </c>
      <c r="BX99" s="322">
        <v>0</v>
      </c>
      <c r="BY99" s="322">
        <v>0</v>
      </c>
      <c r="BZ99" s="322">
        <v>0</v>
      </c>
      <c r="CA99" s="322">
        <v>0</v>
      </c>
      <c r="CB99" s="322">
        <v>0</v>
      </c>
      <c r="CC99" s="322">
        <v>0</v>
      </c>
      <c r="CD99" s="322">
        <v>0</v>
      </c>
      <c r="CE99" s="322">
        <v>0</v>
      </c>
      <c r="CF99" s="322">
        <v>0</v>
      </c>
      <c r="CG99" s="322">
        <v>0</v>
      </c>
      <c r="CH99" s="322">
        <v>0</v>
      </c>
      <c r="CI99" s="322">
        <v>0</v>
      </c>
      <c r="CJ99" s="322">
        <v>0</v>
      </c>
      <c r="CK99" s="322">
        <v>0</v>
      </c>
      <c r="CL99" s="322">
        <v>0</v>
      </c>
      <c r="CM99" s="322">
        <v>0</v>
      </c>
      <c r="CN99" s="322">
        <v>0</v>
      </c>
      <c r="CO99" s="322">
        <v>0</v>
      </c>
      <c r="CP99" s="322">
        <v>0</v>
      </c>
      <c r="CQ99" s="322">
        <v>0</v>
      </c>
      <c r="CR99" s="322">
        <v>0</v>
      </c>
      <c r="CS99" s="322">
        <v>0</v>
      </c>
      <c r="CT99" s="322">
        <v>0</v>
      </c>
      <c r="CU99" s="322">
        <v>0</v>
      </c>
      <c r="CV99" s="322">
        <v>0</v>
      </c>
      <c r="CW99" s="322">
        <v>0</v>
      </c>
      <c r="CX99" s="322">
        <v>0</v>
      </c>
      <c r="CY99" s="322">
        <v>0</v>
      </c>
      <c r="CZ99" s="322">
        <v>0</v>
      </c>
      <c r="DA99" s="322">
        <v>0</v>
      </c>
      <c r="DB99" s="322">
        <v>0</v>
      </c>
      <c r="DC99" s="322">
        <v>0</v>
      </c>
      <c r="DD99" s="322">
        <v>0</v>
      </c>
      <c r="DE99" s="322">
        <v>0</v>
      </c>
      <c r="DF99" s="322">
        <v>0</v>
      </c>
      <c r="DH99" s="322" t="s">
        <v>321</v>
      </c>
      <c r="DI99" s="322">
        <v>0</v>
      </c>
      <c r="DJ99" s="322">
        <v>0</v>
      </c>
      <c r="DK99" s="322">
        <v>0</v>
      </c>
      <c r="DL99" s="322">
        <v>0</v>
      </c>
      <c r="DM99" s="322">
        <v>0</v>
      </c>
      <c r="DN99" s="322">
        <v>0</v>
      </c>
      <c r="DO99" s="322">
        <v>0</v>
      </c>
      <c r="DP99" s="322">
        <v>0</v>
      </c>
      <c r="DQ99" s="322">
        <v>0</v>
      </c>
      <c r="DR99" s="322">
        <v>0</v>
      </c>
      <c r="DS99" s="322">
        <v>0</v>
      </c>
      <c r="DT99" s="322">
        <v>0</v>
      </c>
      <c r="DU99" s="322">
        <v>0</v>
      </c>
      <c r="DV99" s="322">
        <v>0</v>
      </c>
      <c r="DW99" s="322">
        <v>0</v>
      </c>
      <c r="DX99" s="322">
        <v>0</v>
      </c>
      <c r="DY99" s="322">
        <v>0</v>
      </c>
      <c r="DZ99" s="322">
        <v>0</v>
      </c>
      <c r="EA99" s="322">
        <v>0</v>
      </c>
      <c r="EB99" s="322">
        <v>0</v>
      </c>
      <c r="EC99" s="322">
        <v>0</v>
      </c>
      <c r="ED99" s="322">
        <v>0</v>
      </c>
      <c r="EE99" s="322">
        <v>0</v>
      </c>
      <c r="EF99" s="322">
        <v>0</v>
      </c>
      <c r="EG99" s="322">
        <v>0</v>
      </c>
      <c r="EH99" s="322">
        <v>0</v>
      </c>
      <c r="EI99" s="322">
        <v>0</v>
      </c>
      <c r="EJ99" s="322">
        <v>0</v>
      </c>
      <c r="EK99" s="322">
        <v>0</v>
      </c>
      <c r="EL99" s="322">
        <v>0</v>
      </c>
      <c r="EM99" s="322">
        <v>0</v>
      </c>
      <c r="EN99" s="322">
        <v>0</v>
      </c>
      <c r="EO99" s="322">
        <v>0</v>
      </c>
      <c r="EP99" s="322">
        <v>0</v>
      </c>
      <c r="EQ99" s="322">
        <v>0</v>
      </c>
    </row>
    <row r="100" spans="1:147" ht="12.75" hidden="1" customHeight="1" outlineLevel="1" x14ac:dyDescent="0.2">
      <c r="A100" s="322" t="s">
        <v>322</v>
      </c>
      <c r="B100" s="322">
        <v>0</v>
      </c>
      <c r="C100" s="322">
        <v>0</v>
      </c>
      <c r="D100" s="322">
        <v>0</v>
      </c>
      <c r="E100" s="322">
        <v>0</v>
      </c>
      <c r="F100" s="322">
        <v>0</v>
      </c>
      <c r="G100" s="322">
        <v>0</v>
      </c>
      <c r="H100" s="322">
        <v>0</v>
      </c>
      <c r="I100" s="322">
        <v>0</v>
      </c>
      <c r="J100" s="322">
        <v>0</v>
      </c>
      <c r="K100" s="322">
        <v>0</v>
      </c>
      <c r="L100" s="322">
        <v>0</v>
      </c>
      <c r="M100" s="322">
        <v>0</v>
      </c>
      <c r="N100" s="322">
        <v>0</v>
      </c>
      <c r="O100" s="322">
        <v>0</v>
      </c>
      <c r="P100" s="322">
        <v>0</v>
      </c>
      <c r="Q100" s="322">
        <v>0</v>
      </c>
      <c r="R100" s="322">
        <v>0</v>
      </c>
      <c r="S100" s="322">
        <v>0</v>
      </c>
      <c r="T100" s="322">
        <v>0</v>
      </c>
      <c r="U100" s="322">
        <v>0</v>
      </c>
      <c r="V100" s="322">
        <v>0</v>
      </c>
      <c r="W100" s="322">
        <v>0</v>
      </c>
      <c r="X100" s="322">
        <v>0</v>
      </c>
      <c r="Y100" s="322">
        <v>0</v>
      </c>
      <c r="Z100" s="322">
        <v>0</v>
      </c>
      <c r="AA100" s="322">
        <v>0</v>
      </c>
      <c r="AB100" s="322">
        <v>0</v>
      </c>
      <c r="AC100" s="322">
        <v>0</v>
      </c>
      <c r="AD100" s="322">
        <v>0</v>
      </c>
      <c r="AE100" s="322">
        <v>0</v>
      </c>
      <c r="AF100" s="322">
        <v>0</v>
      </c>
      <c r="AG100" s="322">
        <v>0</v>
      </c>
      <c r="AH100" s="322">
        <v>0</v>
      </c>
      <c r="AI100" s="322">
        <v>0</v>
      </c>
      <c r="AJ100" s="322">
        <v>0</v>
      </c>
      <c r="AL100" s="322" t="s">
        <v>322</v>
      </c>
      <c r="AM100" s="322">
        <v>0</v>
      </c>
      <c r="AN100" s="322">
        <v>0</v>
      </c>
      <c r="AO100" s="322">
        <v>0</v>
      </c>
      <c r="AP100" s="322">
        <v>0</v>
      </c>
      <c r="AQ100" s="322">
        <v>0</v>
      </c>
      <c r="AR100" s="322">
        <v>0</v>
      </c>
      <c r="AS100" s="322">
        <v>0</v>
      </c>
      <c r="AT100" s="322">
        <v>0</v>
      </c>
      <c r="AU100" s="322">
        <v>0</v>
      </c>
      <c r="AV100" s="322">
        <v>0</v>
      </c>
      <c r="AW100" s="322">
        <v>0</v>
      </c>
      <c r="AX100" s="322">
        <v>0</v>
      </c>
      <c r="AY100" s="322">
        <v>0</v>
      </c>
      <c r="AZ100" s="322">
        <v>0</v>
      </c>
      <c r="BA100" s="322">
        <v>0</v>
      </c>
      <c r="BB100" s="322">
        <v>0</v>
      </c>
      <c r="BC100" s="322">
        <v>0</v>
      </c>
      <c r="BD100" s="322">
        <v>0</v>
      </c>
      <c r="BE100" s="322">
        <v>0</v>
      </c>
      <c r="BF100" s="322">
        <v>0</v>
      </c>
      <c r="BG100" s="322">
        <v>0</v>
      </c>
      <c r="BH100" s="322">
        <v>0</v>
      </c>
      <c r="BI100" s="322">
        <v>0</v>
      </c>
      <c r="BJ100" s="322">
        <v>0</v>
      </c>
      <c r="BK100" s="322">
        <v>0</v>
      </c>
      <c r="BL100" s="322">
        <v>0</v>
      </c>
      <c r="BM100" s="322">
        <v>0</v>
      </c>
      <c r="BN100" s="322">
        <v>0</v>
      </c>
      <c r="BO100" s="322">
        <v>0</v>
      </c>
      <c r="BP100" s="322">
        <v>0</v>
      </c>
      <c r="BQ100" s="322">
        <v>0</v>
      </c>
      <c r="BR100" s="322">
        <v>0</v>
      </c>
      <c r="BS100" s="322">
        <v>0</v>
      </c>
      <c r="BT100" s="322">
        <v>0</v>
      </c>
      <c r="BU100" s="322">
        <v>0</v>
      </c>
      <c r="BW100" s="322" t="s">
        <v>322</v>
      </c>
      <c r="BX100" s="322">
        <v>0</v>
      </c>
      <c r="BY100" s="322">
        <v>0</v>
      </c>
      <c r="BZ100" s="322">
        <v>0</v>
      </c>
      <c r="CA100" s="322">
        <v>0</v>
      </c>
      <c r="CB100" s="322">
        <v>0</v>
      </c>
      <c r="CC100" s="322">
        <v>0</v>
      </c>
      <c r="CD100" s="322">
        <v>0</v>
      </c>
      <c r="CE100" s="322">
        <v>0</v>
      </c>
      <c r="CF100" s="322">
        <v>0</v>
      </c>
      <c r="CG100" s="322">
        <v>0</v>
      </c>
      <c r="CH100" s="322">
        <v>0</v>
      </c>
      <c r="CI100" s="322">
        <v>0</v>
      </c>
      <c r="CJ100" s="322">
        <v>0</v>
      </c>
      <c r="CK100" s="322">
        <v>0</v>
      </c>
      <c r="CL100" s="322">
        <v>0</v>
      </c>
      <c r="CM100" s="322">
        <v>0</v>
      </c>
      <c r="CN100" s="322">
        <v>0</v>
      </c>
      <c r="CO100" s="322">
        <v>0</v>
      </c>
      <c r="CP100" s="322">
        <v>0</v>
      </c>
      <c r="CQ100" s="322">
        <v>0</v>
      </c>
      <c r="CR100" s="322">
        <v>0</v>
      </c>
      <c r="CS100" s="322">
        <v>0</v>
      </c>
      <c r="CT100" s="322">
        <v>0</v>
      </c>
      <c r="CU100" s="322">
        <v>0</v>
      </c>
      <c r="CV100" s="322">
        <v>0</v>
      </c>
      <c r="CW100" s="322">
        <v>0</v>
      </c>
      <c r="CX100" s="322">
        <v>0</v>
      </c>
      <c r="CY100" s="322">
        <v>0</v>
      </c>
      <c r="CZ100" s="322">
        <v>0</v>
      </c>
      <c r="DA100" s="322">
        <v>0</v>
      </c>
      <c r="DB100" s="322">
        <v>0</v>
      </c>
      <c r="DC100" s="322">
        <v>0</v>
      </c>
      <c r="DD100" s="322">
        <v>0</v>
      </c>
      <c r="DE100" s="322">
        <v>0</v>
      </c>
      <c r="DF100" s="322">
        <v>0</v>
      </c>
      <c r="DH100" s="322" t="s">
        <v>322</v>
      </c>
      <c r="DI100" s="322">
        <v>0</v>
      </c>
      <c r="DJ100" s="322">
        <v>0</v>
      </c>
      <c r="DK100" s="322">
        <v>0</v>
      </c>
      <c r="DL100" s="322">
        <v>0</v>
      </c>
      <c r="DM100" s="322">
        <v>0</v>
      </c>
      <c r="DN100" s="322">
        <v>0</v>
      </c>
      <c r="DO100" s="322">
        <v>0</v>
      </c>
      <c r="DP100" s="322">
        <v>0</v>
      </c>
      <c r="DQ100" s="322">
        <v>0</v>
      </c>
      <c r="DR100" s="322">
        <v>0</v>
      </c>
      <c r="DS100" s="322">
        <v>0</v>
      </c>
      <c r="DT100" s="322">
        <v>0</v>
      </c>
      <c r="DU100" s="322">
        <v>0</v>
      </c>
      <c r="DV100" s="322">
        <v>0</v>
      </c>
      <c r="DW100" s="322">
        <v>0</v>
      </c>
      <c r="DX100" s="322">
        <v>0</v>
      </c>
      <c r="DY100" s="322">
        <v>0</v>
      </c>
      <c r="DZ100" s="322">
        <v>0</v>
      </c>
      <c r="EA100" s="322">
        <v>0</v>
      </c>
      <c r="EB100" s="322">
        <v>0</v>
      </c>
      <c r="EC100" s="322">
        <v>0</v>
      </c>
      <c r="ED100" s="322">
        <v>0</v>
      </c>
      <c r="EE100" s="322">
        <v>0</v>
      </c>
      <c r="EF100" s="322">
        <v>0</v>
      </c>
      <c r="EG100" s="322">
        <v>0</v>
      </c>
      <c r="EH100" s="322">
        <v>0</v>
      </c>
      <c r="EI100" s="322">
        <v>0</v>
      </c>
      <c r="EJ100" s="322">
        <v>0</v>
      </c>
      <c r="EK100" s="322">
        <v>0</v>
      </c>
      <c r="EL100" s="322">
        <v>0</v>
      </c>
      <c r="EM100" s="322">
        <v>0</v>
      </c>
      <c r="EN100" s="322">
        <v>0</v>
      </c>
      <c r="EO100" s="322">
        <v>0</v>
      </c>
      <c r="EP100" s="322">
        <v>0</v>
      </c>
      <c r="EQ100" s="322">
        <v>0</v>
      </c>
    </row>
    <row r="101" spans="1:147" ht="12.75" hidden="1" customHeight="1" outlineLevel="1" x14ac:dyDescent="0.2">
      <c r="A101" s="322" t="s">
        <v>323</v>
      </c>
      <c r="B101" s="322">
        <v>0</v>
      </c>
      <c r="C101" s="322">
        <v>0</v>
      </c>
      <c r="D101" s="322">
        <v>0</v>
      </c>
      <c r="E101" s="322">
        <v>0</v>
      </c>
      <c r="F101" s="322">
        <v>0</v>
      </c>
      <c r="G101" s="322">
        <v>0</v>
      </c>
      <c r="H101" s="322">
        <v>0</v>
      </c>
      <c r="I101" s="322">
        <v>0</v>
      </c>
      <c r="J101" s="322">
        <v>0</v>
      </c>
      <c r="K101" s="322">
        <v>0</v>
      </c>
      <c r="L101" s="322">
        <v>0</v>
      </c>
      <c r="M101" s="322">
        <v>0</v>
      </c>
      <c r="N101" s="322">
        <v>0</v>
      </c>
      <c r="O101" s="322">
        <v>0</v>
      </c>
      <c r="P101" s="322">
        <v>0</v>
      </c>
      <c r="Q101" s="322">
        <v>0</v>
      </c>
      <c r="R101" s="322">
        <v>0</v>
      </c>
      <c r="S101" s="322">
        <v>0</v>
      </c>
      <c r="T101" s="322">
        <v>0</v>
      </c>
      <c r="U101" s="322">
        <v>0</v>
      </c>
      <c r="V101" s="322">
        <v>0</v>
      </c>
      <c r="W101" s="322">
        <v>0</v>
      </c>
      <c r="X101" s="322">
        <v>0</v>
      </c>
      <c r="Y101" s="322">
        <v>0</v>
      </c>
      <c r="Z101" s="322">
        <v>0</v>
      </c>
      <c r="AA101" s="322">
        <v>0</v>
      </c>
      <c r="AB101" s="322">
        <v>0</v>
      </c>
      <c r="AC101" s="322">
        <v>0</v>
      </c>
      <c r="AD101" s="322">
        <v>0</v>
      </c>
      <c r="AE101" s="322">
        <v>0</v>
      </c>
      <c r="AF101" s="322">
        <v>0</v>
      </c>
      <c r="AG101" s="322">
        <v>0</v>
      </c>
      <c r="AH101" s="322">
        <v>0</v>
      </c>
      <c r="AI101" s="322">
        <v>0</v>
      </c>
      <c r="AJ101" s="322">
        <v>0</v>
      </c>
      <c r="AL101" s="322" t="s">
        <v>323</v>
      </c>
      <c r="AM101" s="322">
        <v>0</v>
      </c>
      <c r="AN101" s="322">
        <v>0</v>
      </c>
      <c r="AO101" s="322">
        <v>0</v>
      </c>
      <c r="AP101" s="322">
        <v>0</v>
      </c>
      <c r="AQ101" s="322">
        <v>0</v>
      </c>
      <c r="AR101" s="322">
        <v>0</v>
      </c>
      <c r="AS101" s="322">
        <v>0</v>
      </c>
      <c r="AT101" s="322">
        <v>0</v>
      </c>
      <c r="AU101" s="322">
        <v>0</v>
      </c>
      <c r="AV101" s="322">
        <v>0</v>
      </c>
      <c r="AW101" s="322">
        <v>0</v>
      </c>
      <c r="AX101" s="322">
        <v>0</v>
      </c>
      <c r="AY101" s="322">
        <v>0</v>
      </c>
      <c r="AZ101" s="322">
        <v>0</v>
      </c>
      <c r="BA101" s="322">
        <v>0</v>
      </c>
      <c r="BB101" s="322">
        <v>0</v>
      </c>
      <c r="BC101" s="322">
        <v>0</v>
      </c>
      <c r="BD101" s="322">
        <v>0</v>
      </c>
      <c r="BE101" s="322">
        <v>0</v>
      </c>
      <c r="BF101" s="322">
        <v>0</v>
      </c>
      <c r="BG101" s="322">
        <v>0</v>
      </c>
      <c r="BH101" s="322">
        <v>0</v>
      </c>
      <c r="BI101" s="322">
        <v>0</v>
      </c>
      <c r="BJ101" s="322">
        <v>0</v>
      </c>
      <c r="BK101" s="322">
        <v>0</v>
      </c>
      <c r="BL101" s="322">
        <v>0</v>
      </c>
      <c r="BM101" s="322">
        <v>0</v>
      </c>
      <c r="BN101" s="322">
        <v>0</v>
      </c>
      <c r="BO101" s="322">
        <v>0</v>
      </c>
      <c r="BP101" s="322">
        <v>0</v>
      </c>
      <c r="BQ101" s="322">
        <v>0</v>
      </c>
      <c r="BR101" s="322">
        <v>0</v>
      </c>
      <c r="BS101" s="322">
        <v>0</v>
      </c>
      <c r="BT101" s="322">
        <v>0</v>
      </c>
      <c r="BU101" s="322">
        <v>0</v>
      </c>
      <c r="BW101" s="322" t="s">
        <v>323</v>
      </c>
      <c r="BX101" s="322">
        <v>0</v>
      </c>
      <c r="BY101" s="322">
        <v>0</v>
      </c>
      <c r="BZ101" s="322">
        <v>0</v>
      </c>
      <c r="CA101" s="322">
        <v>0</v>
      </c>
      <c r="CB101" s="322">
        <v>0</v>
      </c>
      <c r="CC101" s="322">
        <v>0</v>
      </c>
      <c r="CD101" s="322">
        <v>0</v>
      </c>
      <c r="CE101" s="322">
        <v>0</v>
      </c>
      <c r="CF101" s="322">
        <v>0</v>
      </c>
      <c r="CG101" s="322">
        <v>0</v>
      </c>
      <c r="CH101" s="322">
        <v>0</v>
      </c>
      <c r="CI101" s="322">
        <v>0</v>
      </c>
      <c r="CJ101" s="322">
        <v>0</v>
      </c>
      <c r="CK101" s="322">
        <v>0</v>
      </c>
      <c r="CL101" s="322">
        <v>0</v>
      </c>
      <c r="CM101" s="322">
        <v>0</v>
      </c>
      <c r="CN101" s="322">
        <v>0</v>
      </c>
      <c r="CO101" s="322">
        <v>0</v>
      </c>
      <c r="CP101" s="322">
        <v>0</v>
      </c>
      <c r="CQ101" s="322">
        <v>0</v>
      </c>
      <c r="CR101" s="322">
        <v>0</v>
      </c>
      <c r="CS101" s="322">
        <v>0</v>
      </c>
      <c r="CT101" s="322">
        <v>0</v>
      </c>
      <c r="CU101" s="322">
        <v>0</v>
      </c>
      <c r="CV101" s="322">
        <v>0</v>
      </c>
      <c r="CW101" s="322">
        <v>0</v>
      </c>
      <c r="CX101" s="322">
        <v>0</v>
      </c>
      <c r="CY101" s="322">
        <v>0</v>
      </c>
      <c r="CZ101" s="322">
        <v>0</v>
      </c>
      <c r="DA101" s="322">
        <v>0</v>
      </c>
      <c r="DB101" s="322">
        <v>0</v>
      </c>
      <c r="DC101" s="322">
        <v>0</v>
      </c>
      <c r="DD101" s="322">
        <v>0</v>
      </c>
      <c r="DE101" s="322">
        <v>0</v>
      </c>
      <c r="DF101" s="322">
        <v>0</v>
      </c>
      <c r="DH101" s="322" t="s">
        <v>323</v>
      </c>
      <c r="DI101" s="322">
        <v>0</v>
      </c>
      <c r="DJ101" s="322">
        <v>0</v>
      </c>
      <c r="DK101" s="322">
        <v>0</v>
      </c>
      <c r="DL101" s="322">
        <v>0</v>
      </c>
      <c r="DM101" s="322">
        <v>0</v>
      </c>
      <c r="DN101" s="322">
        <v>0</v>
      </c>
      <c r="DO101" s="322">
        <v>0</v>
      </c>
      <c r="DP101" s="322">
        <v>0</v>
      </c>
      <c r="DQ101" s="322">
        <v>0</v>
      </c>
      <c r="DR101" s="322">
        <v>0</v>
      </c>
      <c r="DS101" s="322">
        <v>0</v>
      </c>
      <c r="DT101" s="322">
        <v>0</v>
      </c>
      <c r="DU101" s="322">
        <v>0</v>
      </c>
      <c r="DV101" s="322">
        <v>0</v>
      </c>
      <c r="DW101" s="322">
        <v>0</v>
      </c>
      <c r="DX101" s="322">
        <v>0</v>
      </c>
      <c r="DY101" s="322">
        <v>0</v>
      </c>
      <c r="DZ101" s="322">
        <v>0</v>
      </c>
      <c r="EA101" s="322">
        <v>0</v>
      </c>
      <c r="EB101" s="322">
        <v>0</v>
      </c>
      <c r="EC101" s="322">
        <v>0</v>
      </c>
      <c r="ED101" s="322">
        <v>0</v>
      </c>
      <c r="EE101" s="322">
        <v>0</v>
      </c>
      <c r="EF101" s="322">
        <v>0</v>
      </c>
      <c r="EG101" s="322">
        <v>0</v>
      </c>
      <c r="EH101" s="322">
        <v>0</v>
      </c>
      <c r="EI101" s="322">
        <v>0</v>
      </c>
      <c r="EJ101" s="322">
        <v>0</v>
      </c>
      <c r="EK101" s="322">
        <v>0</v>
      </c>
      <c r="EL101" s="322">
        <v>0</v>
      </c>
      <c r="EM101" s="322">
        <v>0</v>
      </c>
      <c r="EN101" s="322">
        <v>0</v>
      </c>
      <c r="EO101" s="322">
        <v>0</v>
      </c>
      <c r="EP101" s="322">
        <v>0</v>
      </c>
      <c r="EQ101" s="322">
        <v>0</v>
      </c>
    </row>
    <row r="102" spans="1:147" ht="12.75" hidden="1" customHeight="1" outlineLevel="1" x14ac:dyDescent="0.2">
      <c r="A102" s="322" t="s">
        <v>324</v>
      </c>
      <c r="B102" s="322">
        <v>0</v>
      </c>
      <c r="C102" s="322">
        <v>0</v>
      </c>
      <c r="D102" s="322">
        <v>0</v>
      </c>
      <c r="E102" s="322">
        <v>0</v>
      </c>
      <c r="F102" s="322">
        <v>0</v>
      </c>
      <c r="G102" s="322">
        <v>0</v>
      </c>
      <c r="H102" s="322">
        <v>0</v>
      </c>
      <c r="I102" s="322">
        <v>0</v>
      </c>
      <c r="J102" s="322">
        <v>0</v>
      </c>
      <c r="K102" s="322">
        <v>0</v>
      </c>
      <c r="L102" s="322">
        <v>0</v>
      </c>
      <c r="M102" s="322">
        <v>0</v>
      </c>
      <c r="N102" s="322">
        <v>0</v>
      </c>
      <c r="O102" s="322">
        <v>0</v>
      </c>
      <c r="P102" s="322">
        <v>0</v>
      </c>
      <c r="Q102" s="322">
        <v>0</v>
      </c>
      <c r="R102" s="322">
        <v>0</v>
      </c>
      <c r="S102" s="322">
        <v>0</v>
      </c>
      <c r="T102" s="322">
        <v>0</v>
      </c>
      <c r="U102" s="322">
        <v>0</v>
      </c>
      <c r="V102" s="322">
        <v>0</v>
      </c>
      <c r="W102" s="322">
        <v>0</v>
      </c>
      <c r="X102" s="322">
        <v>0</v>
      </c>
      <c r="Y102" s="322">
        <v>0</v>
      </c>
      <c r="Z102" s="322">
        <v>0</v>
      </c>
      <c r="AA102" s="322">
        <v>0</v>
      </c>
      <c r="AB102" s="322">
        <v>0</v>
      </c>
      <c r="AC102" s="322">
        <v>0</v>
      </c>
      <c r="AD102" s="322">
        <v>0</v>
      </c>
      <c r="AE102" s="322">
        <v>0</v>
      </c>
      <c r="AF102" s="322">
        <v>0</v>
      </c>
      <c r="AG102" s="322">
        <v>0</v>
      </c>
      <c r="AH102" s="322">
        <v>0</v>
      </c>
      <c r="AI102" s="322">
        <v>0</v>
      </c>
      <c r="AJ102" s="322">
        <v>0</v>
      </c>
      <c r="AL102" s="322" t="s">
        <v>324</v>
      </c>
      <c r="AM102" s="322">
        <v>0</v>
      </c>
      <c r="AN102" s="322">
        <v>0</v>
      </c>
      <c r="AO102" s="322">
        <v>0</v>
      </c>
      <c r="AP102" s="322">
        <v>0</v>
      </c>
      <c r="AQ102" s="322">
        <v>0</v>
      </c>
      <c r="AR102" s="322">
        <v>0</v>
      </c>
      <c r="AS102" s="322">
        <v>0</v>
      </c>
      <c r="AT102" s="322">
        <v>0</v>
      </c>
      <c r="AU102" s="322">
        <v>0</v>
      </c>
      <c r="AV102" s="322">
        <v>0</v>
      </c>
      <c r="AW102" s="322">
        <v>0</v>
      </c>
      <c r="AX102" s="322">
        <v>0</v>
      </c>
      <c r="AY102" s="322">
        <v>0</v>
      </c>
      <c r="AZ102" s="322">
        <v>0</v>
      </c>
      <c r="BA102" s="322">
        <v>0</v>
      </c>
      <c r="BB102" s="322">
        <v>0</v>
      </c>
      <c r="BC102" s="322">
        <v>0</v>
      </c>
      <c r="BD102" s="322">
        <v>0</v>
      </c>
      <c r="BE102" s="322">
        <v>0</v>
      </c>
      <c r="BF102" s="322">
        <v>0</v>
      </c>
      <c r="BG102" s="322">
        <v>0</v>
      </c>
      <c r="BH102" s="322">
        <v>0</v>
      </c>
      <c r="BI102" s="322">
        <v>0</v>
      </c>
      <c r="BJ102" s="322">
        <v>0</v>
      </c>
      <c r="BK102" s="322">
        <v>0</v>
      </c>
      <c r="BL102" s="322">
        <v>0</v>
      </c>
      <c r="BM102" s="322">
        <v>0</v>
      </c>
      <c r="BN102" s="322">
        <v>0</v>
      </c>
      <c r="BO102" s="322">
        <v>0</v>
      </c>
      <c r="BP102" s="322">
        <v>0</v>
      </c>
      <c r="BQ102" s="322">
        <v>0</v>
      </c>
      <c r="BR102" s="322">
        <v>0</v>
      </c>
      <c r="BS102" s="322">
        <v>0</v>
      </c>
      <c r="BT102" s="322">
        <v>0</v>
      </c>
      <c r="BU102" s="322">
        <v>0</v>
      </c>
      <c r="BW102" s="322" t="s">
        <v>324</v>
      </c>
      <c r="BX102" s="322">
        <v>0</v>
      </c>
      <c r="BY102" s="322">
        <v>0</v>
      </c>
      <c r="BZ102" s="322">
        <v>0</v>
      </c>
      <c r="CA102" s="322">
        <v>0</v>
      </c>
      <c r="CB102" s="322">
        <v>0</v>
      </c>
      <c r="CC102" s="322">
        <v>0</v>
      </c>
      <c r="CD102" s="322">
        <v>0</v>
      </c>
      <c r="CE102" s="322">
        <v>0</v>
      </c>
      <c r="CF102" s="322">
        <v>0</v>
      </c>
      <c r="CG102" s="322">
        <v>0</v>
      </c>
      <c r="CH102" s="322">
        <v>0</v>
      </c>
      <c r="CI102" s="322">
        <v>0</v>
      </c>
      <c r="CJ102" s="322">
        <v>0</v>
      </c>
      <c r="CK102" s="322">
        <v>0</v>
      </c>
      <c r="CL102" s="322">
        <v>0</v>
      </c>
      <c r="CM102" s="322">
        <v>0</v>
      </c>
      <c r="CN102" s="322">
        <v>0</v>
      </c>
      <c r="CO102" s="322">
        <v>0</v>
      </c>
      <c r="CP102" s="322">
        <v>0</v>
      </c>
      <c r="CQ102" s="322">
        <v>0</v>
      </c>
      <c r="CR102" s="322">
        <v>0</v>
      </c>
      <c r="CS102" s="322">
        <v>0</v>
      </c>
      <c r="CT102" s="322">
        <v>0</v>
      </c>
      <c r="CU102" s="322">
        <v>0</v>
      </c>
      <c r="CV102" s="322">
        <v>0</v>
      </c>
      <c r="CW102" s="322">
        <v>0</v>
      </c>
      <c r="CX102" s="322">
        <v>0</v>
      </c>
      <c r="CY102" s="322">
        <v>0</v>
      </c>
      <c r="CZ102" s="322">
        <v>0</v>
      </c>
      <c r="DA102" s="322">
        <v>0</v>
      </c>
      <c r="DB102" s="322">
        <v>0</v>
      </c>
      <c r="DC102" s="322">
        <v>0</v>
      </c>
      <c r="DD102" s="322">
        <v>0</v>
      </c>
      <c r="DE102" s="322">
        <v>0</v>
      </c>
      <c r="DF102" s="322">
        <v>0</v>
      </c>
      <c r="DH102" s="322" t="s">
        <v>324</v>
      </c>
      <c r="DI102" s="322">
        <v>0</v>
      </c>
      <c r="DJ102" s="322">
        <v>0</v>
      </c>
      <c r="DK102" s="322">
        <v>0</v>
      </c>
      <c r="DL102" s="322">
        <v>0</v>
      </c>
      <c r="DM102" s="322">
        <v>0</v>
      </c>
      <c r="DN102" s="322">
        <v>0</v>
      </c>
      <c r="DO102" s="322">
        <v>0</v>
      </c>
      <c r="DP102" s="322">
        <v>0</v>
      </c>
      <c r="DQ102" s="322">
        <v>0</v>
      </c>
      <c r="DR102" s="322">
        <v>0</v>
      </c>
      <c r="DS102" s="322">
        <v>0</v>
      </c>
      <c r="DT102" s="322">
        <v>0</v>
      </c>
      <c r="DU102" s="322">
        <v>0</v>
      </c>
      <c r="DV102" s="322">
        <v>0</v>
      </c>
      <c r="DW102" s="322">
        <v>0</v>
      </c>
      <c r="DX102" s="322">
        <v>0</v>
      </c>
      <c r="DY102" s="322">
        <v>0</v>
      </c>
      <c r="DZ102" s="322">
        <v>0</v>
      </c>
      <c r="EA102" s="322">
        <v>0</v>
      </c>
      <c r="EB102" s="322">
        <v>0</v>
      </c>
      <c r="EC102" s="322">
        <v>0</v>
      </c>
      <c r="ED102" s="322">
        <v>0</v>
      </c>
      <c r="EE102" s="322">
        <v>0</v>
      </c>
      <c r="EF102" s="322">
        <v>0</v>
      </c>
      <c r="EG102" s="322">
        <v>0</v>
      </c>
      <c r="EH102" s="322">
        <v>0</v>
      </c>
      <c r="EI102" s="322">
        <v>0</v>
      </c>
      <c r="EJ102" s="322">
        <v>0</v>
      </c>
      <c r="EK102" s="322">
        <v>0</v>
      </c>
      <c r="EL102" s="322">
        <v>0</v>
      </c>
      <c r="EM102" s="322">
        <v>0</v>
      </c>
      <c r="EN102" s="322">
        <v>0</v>
      </c>
      <c r="EO102" s="322">
        <v>0</v>
      </c>
      <c r="EP102" s="322">
        <v>0</v>
      </c>
      <c r="EQ102" s="322">
        <v>0</v>
      </c>
    </row>
    <row r="103" spans="1:147" ht="12.75" hidden="1" customHeight="1" outlineLevel="1" x14ac:dyDescent="0.2">
      <c r="A103" s="322" t="s">
        <v>325</v>
      </c>
      <c r="B103" s="322">
        <v>0</v>
      </c>
      <c r="C103" s="322">
        <v>0</v>
      </c>
      <c r="D103" s="322">
        <v>0</v>
      </c>
      <c r="E103" s="322">
        <v>0</v>
      </c>
      <c r="F103" s="322">
        <v>0</v>
      </c>
      <c r="G103" s="322">
        <v>0</v>
      </c>
      <c r="H103" s="322">
        <v>0</v>
      </c>
      <c r="I103" s="322">
        <v>0</v>
      </c>
      <c r="J103" s="322">
        <v>0</v>
      </c>
      <c r="K103" s="322">
        <v>0</v>
      </c>
      <c r="L103" s="322">
        <v>0</v>
      </c>
      <c r="M103" s="322">
        <v>0</v>
      </c>
      <c r="N103" s="322">
        <v>0</v>
      </c>
      <c r="O103" s="322">
        <v>0</v>
      </c>
      <c r="P103" s="322">
        <v>0</v>
      </c>
      <c r="Q103" s="322">
        <v>0</v>
      </c>
      <c r="R103" s="322">
        <v>0</v>
      </c>
      <c r="S103" s="322">
        <v>0</v>
      </c>
      <c r="T103" s="322">
        <v>0</v>
      </c>
      <c r="U103" s="322">
        <v>0</v>
      </c>
      <c r="V103" s="322">
        <v>0</v>
      </c>
      <c r="W103" s="322">
        <v>0</v>
      </c>
      <c r="X103" s="322">
        <v>0</v>
      </c>
      <c r="Y103" s="322">
        <v>0</v>
      </c>
      <c r="Z103" s="322">
        <v>0</v>
      </c>
      <c r="AA103" s="322">
        <v>0</v>
      </c>
      <c r="AB103" s="322">
        <v>0</v>
      </c>
      <c r="AC103" s="322">
        <v>0</v>
      </c>
      <c r="AD103" s="322">
        <v>0</v>
      </c>
      <c r="AE103" s="322">
        <v>0</v>
      </c>
      <c r="AF103" s="322">
        <v>0</v>
      </c>
      <c r="AG103" s="322">
        <v>0</v>
      </c>
      <c r="AH103" s="322">
        <v>0</v>
      </c>
      <c r="AI103" s="322">
        <v>0</v>
      </c>
      <c r="AJ103" s="322">
        <v>0</v>
      </c>
      <c r="AL103" s="322" t="s">
        <v>325</v>
      </c>
      <c r="AM103" s="322">
        <v>0</v>
      </c>
      <c r="AN103" s="322">
        <v>0</v>
      </c>
      <c r="AO103" s="322">
        <v>0</v>
      </c>
      <c r="AP103" s="322">
        <v>0</v>
      </c>
      <c r="AQ103" s="322">
        <v>0</v>
      </c>
      <c r="AR103" s="322">
        <v>0</v>
      </c>
      <c r="AS103" s="322">
        <v>0</v>
      </c>
      <c r="AT103" s="322">
        <v>0</v>
      </c>
      <c r="AU103" s="322">
        <v>0</v>
      </c>
      <c r="AV103" s="322">
        <v>0</v>
      </c>
      <c r="AW103" s="322">
        <v>0</v>
      </c>
      <c r="AX103" s="322">
        <v>0</v>
      </c>
      <c r="AY103" s="322">
        <v>0</v>
      </c>
      <c r="AZ103" s="322">
        <v>0</v>
      </c>
      <c r="BA103" s="322">
        <v>0</v>
      </c>
      <c r="BB103" s="322">
        <v>0</v>
      </c>
      <c r="BC103" s="322">
        <v>0</v>
      </c>
      <c r="BD103" s="322">
        <v>0</v>
      </c>
      <c r="BE103" s="322">
        <v>0</v>
      </c>
      <c r="BF103" s="322">
        <v>0</v>
      </c>
      <c r="BG103" s="322">
        <v>0</v>
      </c>
      <c r="BH103" s="322">
        <v>0</v>
      </c>
      <c r="BI103" s="322">
        <v>0</v>
      </c>
      <c r="BJ103" s="322">
        <v>0</v>
      </c>
      <c r="BK103" s="322">
        <v>0</v>
      </c>
      <c r="BL103" s="322">
        <v>0</v>
      </c>
      <c r="BM103" s="322">
        <v>0</v>
      </c>
      <c r="BN103" s="322">
        <v>0</v>
      </c>
      <c r="BO103" s="322">
        <v>0</v>
      </c>
      <c r="BP103" s="322">
        <v>0</v>
      </c>
      <c r="BQ103" s="322">
        <v>0</v>
      </c>
      <c r="BR103" s="322">
        <v>0</v>
      </c>
      <c r="BS103" s="322">
        <v>0</v>
      </c>
      <c r="BT103" s="322">
        <v>0</v>
      </c>
      <c r="BU103" s="322">
        <v>0</v>
      </c>
      <c r="BW103" s="322" t="s">
        <v>325</v>
      </c>
      <c r="BX103" s="322">
        <v>0</v>
      </c>
      <c r="BY103" s="322">
        <v>0</v>
      </c>
      <c r="BZ103" s="322">
        <v>0</v>
      </c>
      <c r="CA103" s="322">
        <v>0</v>
      </c>
      <c r="CB103" s="322">
        <v>0</v>
      </c>
      <c r="CC103" s="322">
        <v>0</v>
      </c>
      <c r="CD103" s="322">
        <v>0</v>
      </c>
      <c r="CE103" s="322">
        <v>0</v>
      </c>
      <c r="CF103" s="322">
        <v>0</v>
      </c>
      <c r="CG103" s="322">
        <v>0</v>
      </c>
      <c r="CH103" s="322">
        <v>0</v>
      </c>
      <c r="CI103" s="322">
        <v>0</v>
      </c>
      <c r="CJ103" s="322">
        <v>0</v>
      </c>
      <c r="CK103" s="322">
        <v>0</v>
      </c>
      <c r="CL103" s="322">
        <v>0</v>
      </c>
      <c r="CM103" s="322">
        <v>0</v>
      </c>
      <c r="CN103" s="322">
        <v>0</v>
      </c>
      <c r="CO103" s="322">
        <v>0</v>
      </c>
      <c r="CP103" s="322">
        <v>0</v>
      </c>
      <c r="CQ103" s="322">
        <v>0</v>
      </c>
      <c r="CR103" s="322">
        <v>0</v>
      </c>
      <c r="CS103" s="322">
        <v>0</v>
      </c>
      <c r="CT103" s="322">
        <v>0</v>
      </c>
      <c r="CU103" s="322">
        <v>0</v>
      </c>
      <c r="CV103" s="322">
        <v>0</v>
      </c>
      <c r="CW103" s="322">
        <v>0</v>
      </c>
      <c r="CX103" s="322">
        <v>0</v>
      </c>
      <c r="CY103" s="322">
        <v>0</v>
      </c>
      <c r="CZ103" s="322">
        <v>0</v>
      </c>
      <c r="DA103" s="322">
        <v>0</v>
      </c>
      <c r="DB103" s="322">
        <v>0</v>
      </c>
      <c r="DC103" s="322">
        <v>0</v>
      </c>
      <c r="DD103" s="322">
        <v>0</v>
      </c>
      <c r="DE103" s="322">
        <v>0</v>
      </c>
      <c r="DF103" s="322">
        <v>0</v>
      </c>
      <c r="DH103" s="322" t="s">
        <v>325</v>
      </c>
      <c r="DI103" s="322">
        <v>0</v>
      </c>
      <c r="DJ103" s="322">
        <v>0</v>
      </c>
      <c r="DK103" s="322">
        <v>0</v>
      </c>
      <c r="DL103" s="322">
        <v>0</v>
      </c>
      <c r="DM103" s="322">
        <v>0</v>
      </c>
      <c r="DN103" s="322">
        <v>0</v>
      </c>
      <c r="DO103" s="322">
        <v>0</v>
      </c>
      <c r="DP103" s="322">
        <v>0</v>
      </c>
      <c r="DQ103" s="322">
        <v>0</v>
      </c>
      <c r="DR103" s="322">
        <v>0</v>
      </c>
      <c r="DS103" s="322">
        <v>0</v>
      </c>
      <c r="DT103" s="322">
        <v>0</v>
      </c>
      <c r="DU103" s="322">
        <v>0</v>
      </c>
      <c r="DV103" s="322">
        <v>0</v>
      </c>
      <c r="DW103" s="322">
        <v>0</v>
      </c>
      <c r="DX103" s="322">
        <v>0</v>
      </c>
      <c r="DY103" s="322">
        <v>0</v>
      </c>
      <c r="DZ103" s="322">
        <v>0</v>
      </c>
      <c r="EA103" s="322">
        <v>0</v>
      </c>
      <c r="EB103" s="322">
        <v>0</v>
      </c>
      <c r="EC103" s="322">
        <v>0</v>
      </c>
      <c r="ED103" s="322">
        <v>0</v>
      </c>
      <c r="EE103" s="322">
        <v>0</v>
      </c>
      <c r="EF103" s="322">
        <v>0</v>
      </c>
      <c r="EG103" s="322">
        <v>0</v>
      </c>
      <c r="EH103" s="322">
        <v>0</v>
      </c>
      <c r="EI103" s="322">
        <v>0</v>
      </c>
      <c r="EJ103" s="322">
        <v>0</v>
      </c>
      <c r="EK103" s="322">
        <v>0</v>
      </c>
      <c r="EL103" s="322">
        <v>0</v>
      </c>
      <c r="EM103" s="322">
        <v>0</v>
      </c>
      <c r="EN103" s="322">
        <v>0</v>
      </c>
      <c r="EO103" s="322">
        <v>0</v>
      </c>
      <c r="EP103" s="322">
        <v>0</v>
      </c>
      <c r="EQ103" s="322">
        <v>0</v>
      </c>
    </row>
    <row r="104" spans="1:147" ht="12.75" hidden="1" customHeight="1" outlineLevel="1" x14ac:dyDescent="0.2">
      <c r="A104" s="322" t="s">
        <v>326</v>
      </c>
      <c r="B104" s="322">
        <v>0</v>
      </c>
      <c r="C104" s="322">
        <v>0</v>
      </c>
      <c r="D104" s="322">
        <v>0</v>
      </c>
      <c r="E104" s="322">
        <v>0</v>
      </c>
      <c r="F104" s="322">
        <v>0</v>
      </c>
      <c r="G104" s="322">
        <v>0</v>
      </c>
      <c r="H104" s="322">
        <v>0</v>
      </c>
      <c r="I104" s="322">
        <v>0</v>
      </c>
      <c r="J104" s="322">
        <v>0</v>
      </c>
      <c r="K104" s="322">
        <v>0</v>
      </c>
      <c r="L104" s="322">
        <v>0</v>
      </c>
      <c r="M104" s="322">
        <v>0</v>
      </c>
      <c r="N104" s="322">
        <v>0</v>
      </c>
      <c r="O104" s="322">
        <v>0</v>
      </c>
      <c r="P104" s="322">
        <v>0</v>
      </c>
      <c r="Q104" s="322">
        <v>0</v>
      </c>
      <c r="R104" s="322">
        <v>0</v>
      </c>
      <c r="S104" s="322">
        <v>0</v>
      </c>
      <c r="T104" s="322">
        <v>0</v>
      </c>
      <c r="U104" s="322">
        <v>0</v>
      </c>
      <c r="V104" s="322">
        <v>0</v>
      </c>
      <c r="W104" s="322">
        <v>0</v>
      </c>
      <c r="X104" s="322">
        <v>0</v>
      </c>
      <c r="Y104" s="322">
        <v>0</v>
      </c>
      <c r="Z104" s="322">
        <v>0</v>
      </c>
      <c r="AA104" s="322">
        <v>0</v>
      </c>
      <c r="AB104" s="322">
        <v>0</v>
      </c>
      <c r="AC104" s="322">
        <v>0</v>
      </c>
      <c r="AD104" s="322">
        <v>0</v>
      </c>
      <c r="AE104" s="322">
        <v>0</v>
      </c>
      <c r="AF104" s="322">
        <v>0</v>
      </c>
      <c r="AG104" s="322">
        <v>0</v>
      </c>
      <c r="AH104" s="322">
        <v>0</v>
      </c>
      <c r="AI104" s="322">
        <v>0</v>
      </c>
      <c r="AJ104" s="322">
        <v>0</v>
      </c>
      <c r="AL104" s="322" t="s">
        <v>326</v>
      </c>
      <c r="AM104" s="322">
        <v>0</v>
      </c>
      <c r="AN104" s="322">
        <v>0</v>
      </c>
      <c r="AO104" s="322">
        <v>0</v>
      </c>
      <c r="AP104" s="322">
        <v>0</v>
      </c>
      <c r="AQ104" s="322">
        <v>0</v>
      </c>
      <c r="AR104" s="322">
        <v>0</v>
      </c>
      <c r="AS104" s="322">
        <v>0</v>
      </c>
      <c r="AT104" s="322">
        <v>0</v>
      </c>
      <c r="AU104" s="322">
        <v>0</v>
      </c>
      <c r="AV104" s="322">
        <v>0</v>
      </c>
      <c r="AW104" s="322">
        <v>0</v>
      </c>
      <c r="AX104" s="322">
        <v>0</v>
      </c>
      <c r="AY104" s="322">
        <v>0</v>
      </c>
      <c r="AZ104" s="322">
        <v>0</v>
      </c>
      <c r="BA104" s="322">
        <v>0</v>
      </c>
      <c r="BB104" s="322">
        <v>0</v>
      </c>
      <c r="BC104" s="322">
        <v>0</v>
      </c>
      <c r="BD104" s="322">
        <v>0</v>
      </c>
      <c r="BE104" s="322">
        <v>0</v>
      </c>
      <c r="BF104" s="322">
        <v>0</v>
      </c>
      <c r="BG104" s="322">
        <v>0</v>
      </c>
      <c r="BH104" s="322">
        <v>0</v>
      </c>
      <c r="BI104" s="322">
        <v>0</v>
      </c>
      <c r="BJ104" s="322">
        <v>0</v>
      </c>
      <c r="BK104" s="322">
        <v>0</v>
      </c>
      <c r="BL104" s="322">
        <v>0</v>
      </c>
      <c r="BM104" s="322">
        <v>0</v>
      </c>
      <c r="BN104" s="322">
        <v>0</v>
      </c>
      <c r="BO104" s="322">
        <v>0</v>
      </c>
      <c r="BP104" s="322">
        <v>0</v>
      </c>
      <c r="BQ104" s="322">
        <v>0</v>
      </c>
      <c r="BR104" s="322">
        <v>0</v>
      </c>
      <c r="BS104" s="322">
        <v>0</v>
      </c>
      <c r="BT104" s="322">
        <v>0</v>
      </c>
      <c r="BU104" s="322">
        <v>0</v>
      </c>
      <c r="BW104" s="322" t="s">
        <v>326</v>
      </c>
      <c r="BX104" s="322">
        <v>0</v>
      </c>
      <c r="BY104" s="322">
        <v>0</v>
      </c>
      <c r="BZ104" s="322">
        <v>0</v>
      </c>
      <c r="CA104" s="322">
        <v>0</v>
      </c>
      <c r="CB104" s="322">
        <v>0</v>
      </c>
      <c r="CC104" s="322">
        <v>0</v>
      </c>
      <c r="CD104" s="322">
        <v>0</v>
      </c>
      <c r="CE104" s="322">
        <v>0</v>
      </c>
      <c r="CF104" s="322">
        <v>0</v>
      </c>
      <c r="CG104" s="322">
        <v>0</v>
      </c>
      <c r="CH104" s="322">
        <v>0</v>
      </c>
      <c r="CI104" s="322">
        <v>0</v>
      </c>
      <c r="CJ104" s="322">
        <v>0</v>
      </c>
      <c r="CK104" s="322">
        <v>0</v>
      </c>
      <c r="CL104" s="322">
        <v>0</v>
      </c>
      <c r="CM104" s="322">
        <v>0</v>
      </c>
      <c r="CN104" s="322">
        <v>0</v>
      </c>
      <c r="CO104" s="322">
        <v>0</v>
      </c>
      <c r="CP104" s="322">
        <v>0</v>
      </c>
      <c r="CQ104" s="322">
        <v>0</v>
      </c>
      <c r="CR104" s="322">
        <v>0</v>
      </c>
      <c r="CS104" s="322">
        <v>0</v>
      </c>
      <c r="CT104" s="322">
        <v>0</v>
      </c>
      <c r="CU104" s="322">
        <v>0</v>
      </c>
      <c r="CV104" s="322">
        <v>0</v>
      </c>
      <c r="CW104" s="322">
        <v>0</v>
      </c>
      <c r="CX104" s="322">
        <v>0</v>
      </c>
      <c r="CY104" s="322">
        <v>0</v>
      </c>
      <c r="CZ104" s="322">
        <v>0</v>
      </c>
      <c r="DA104" s="322">
        <v>0</v>
      </c>
      <c r="DB104" s="322">
        <v>0</v>
      </c>
      <c r="DC104" s="322">
        <v>0</v>
      </c>
      <c r="DD104" s="322">
        <v>0</v>
      </c>
      <c r="DE104" s="322">
        <v>0</v>
      </c>
      <c r="DF104" s="322">
        <v>0</v>
      </c>
      <c r="DH104" s="322" t="s">
        <v>326</v>
      </c>
      <c r="DI104" s="322">
        <v>0</v>
      </c>
      <c r="DJ104" s="322">
        <v>0</v>
      </c>
      <c r="DK104" s="322">
        <v>0</v>
      </c>
      <c r="DL104" s="322">
        <v>0</v>
      </c>
      <c r="DM104" s="322">
        <v>0</v>
      </c>
      <c r="DN104" s="322">
        <v>0</v>
      </c>
      <c r="DO104" s="322">
        <v>0</v>
      </c>
      <c r="DP104" s="322">
        <v>0</v>
      </c>
      <c r="DQ104" s="322">
        <v>0</v>
      </c>
      <c r="DR104" s="322">
        <v>0</v>
      </c>
      <c r="DS104" s="322">
        <v>0</v>
      </c>
      <c r="DT104" s="322">
        <v>0</v>
      </c>
      <c r="DU104" s="322">
        <v>0</v>
      </c>
      <c r="DV104" s="322">
        <v>0</v>
      </c>
      <c r="DW104" s="322">
        <v>0</v>
      </c>
      <c r="DX104" s="322">
        <v>0</v>
      </c>
      <c r="DY104" s="322">
        <v>0</v>
      </c>
      <c r="DZ104" s="322">
        <v>0</v>
      </c>
      <c r="EA104" s="322">
        <v>0</v>
      </c>
      <c r="EB104" s="322">
        <v>0</v>
      </c>
      <c r="EC104" s="322">
        <v>0</v>
      </c>
      <c r="ED104" s="322">
        <v>0</v>
      </c>
      <c r="EE104" s="322">
        <v>0</v>
      </c>
      <c r="EF104" s="322">
        <v>0</v>
      </c>
      <c r="EG104" s="322">
        <v>0</v>
      </c>
      <c r="EH104" s="322">
        <v>0</v>
      </c>
      <c r="EI104" s="322">
        <v>0</v>
      </c>
      <c r="EJ104" s="322">
        <v>0</v>
      </c>
      <c r="EK104" s="322">
        <v>0</v>
      </c>
      <c r="EL104" s="322">
        <v>0</v>
      </c>
      <c r="EM104" s="322">
        <v>0</v>
      </c>
      <c r="EN104" s="322">
        <v>0</v>
      </c>
      <c r="EO104" s="322">
        <v>0</v>
      </c>
      <c r="EP104" s="322">
        <v>0</v>
      </c>
      <c r="EQ104" s="322">
        <v>0</v>
      </c>
    </row>
    <row r="105" spans="1:147" ht="12.75" hidden="1" customHeight="1" outlineLevel="1" x14ac:dyDescent="0.2">
      <c r="A105" s="322" t="s">
        <v>327</v>
      </c>
      <c r="B105" s="322">
        <v>0</v>
      </c>
      <c r="C105" s="322">
        <v>0</v>
      </c>
      <c r="D105" s="322">
        <v>0</v>
      </c>
      <c r="E105" s="322">
        <v>0</v>
      </c>
      <c r="F105" s="322">
        <v>0</v>
      </c>
      <c r="G105" s="322">
        <v>0</v>
      </c>
      <c r="H105" s="322">
        <v>0</v>
      </c>
      <c r="I105" s="322">
        <v>0</v>
      </c>
      <c r="J105" s="322">
        <v>0</v>
      </c>
      <c r="K105" s="322">
        <v>0</v>
      </c>
      <c r="L105" s="322">
        <v>0</v>
      </c>
      <c r="M105" s="322">
        <v>0</v>
      </c>
      <c r="N105" s="322">
        <v>0</v>
      </c>
      <c r="O105" s="322">
        <v>0</v>
      </c>
      <c r="P105" s="322">
        <v>0</v>
      </c>
      <c r="Q105" s="322">
        <v>0</v>
      </c>
      <c r="R105" s="322">
        <v>0</v>
      </c>
      <c r="S105" s="322">
        <v>0</v>
      </c>
      <c r="T105" s="322">
        <v>0</v>
      </c>
      <c r="U105" s="322">
        <v>0</v>
      </c>
      <c r="V105" s="322">
        <v>0</v>
      </c>
      <c r="W105" s="322">
        <v>0</v>
      </c>
      <c r="X105" s="322">
        <v>0</v>
      </c>
      <c r="Y105" s="322">
        <v>0</v>
      </c>
      <c r="Z105" s="322">
        <v>0</v>
      </c>
      <c r="AA105" s="322">
        <v>0</v>
      </c>
      <c r="AB105" s="322">
        <v>0</v>
      </c>
      <c r="AC105" s="322">
        <v>0</v>
      </c>
      <c r="AD105" s="322">
        <v>0</v>
      </c>
      <c r="AE105" s="322">
        <v>0</v>
      </c>
      <c r="AF105" s="322">
        <v>0</v>
      </c>
      <c r="AG105" s="322">
        <v>0</v>
      </c>
      <c r="AH105" s="322">
        <v>0</v>
      </c>
      <c r="AI105" s="322">
        <v>0</v>
      </c>
      <c r="AJ105" s="322">
        <v>0</v>
      </c>
      <c r="AL105" s="322" t="s">
        <v>327</v>
      </c>
      <c r="AM105" s="322">
        <v>0</v>
      </c>
      <c r="AN105" s="322">
        <v>0</v>
      </c>
      <c r="AO105" s="322">
        <v>0</v>
      </c>
      <c r="AP105" s="322">
        <v>0</v>
      </c>
      <c r="AQ105" s="322">
        <v>0</v>
      </c>
      <c r="AR105" s="322">
        <v>0</v>
      </c>
      <c r="AS105" s="322">
        <v>0</v>
      </c>
      <c r="AT105" s="322">
        <v>0</v>
      </c>
      <c r="AU105" s="322">
        <v>0</v>
      </c>
      <c r="AV105" s="322">
        <v>0</v>
      </c>
      <c r="AW105" s="322">
        <v>0</v>
      </c>
      <c r="AX105" s="322">
        <v>0</v>
      </c>
      <c r="AY105" s="322">
        <v>0</v>
      </c>
      <c r="AZ105" s="322">
        <v>0</v>
      </c>
      <c r="BA105" s="322">
        <v>0</v>
      </c>
      <c r="BB105" s="322">
        <v>0</v>
      </c>
      <c r="BC105" s="322">
        <v>0</v>
      </c>
      <c r="BD105" s="322">
        <v>0</v>
      </c>
      <c r="BE105" s="322">
        <v>0</v>
      </c>
      <c r="BF105" s="322">
        <v>0</v>
      </c>
      <c r="BG105" s="322">
        <v>0</v>
      </c>
      <c r="BH105" s="322">
        <v>0</v>
      </c>
      <c r="BI105" s="322">
        <v>0</v>
      </c>
      <c r="BJ105" s="322">
        <v>0</v>
      </c>
      <c r="BK105" s="322">
        <v>0</v>
      </c>
      <c r="BL105" s="322">
        <v>0</v>
      </c>
      <c r="BM105" s="322">
        <v>0</v>
      </c>
      <c r="BN105" s="322">
        <v>0</v>
      </c>
      <c r="BO105" s="322">
        <v>0</v>
      </c>
      <c r="BP105" s="322">
        <v>0</v>
      </c>
      <c r="BQ105" s="322">
        <v>0</v>
      </c>
      <c r="BR105" s="322">
        <v>0</v>
      </c>
      <c r="BS105" s="322">
        <v>0</v>
      </c>
      <c r="BT105" s="322">
        <v>0</v>
      </c>
      <c r="BU105" s="322">
        <v>0</v>
      </c>
      <c r="BW105" s="322" t="s">
        <v>327</v>
      </c>
      <c r="BX105" s="322">
        <v>0</v>
      </c>
      <c r="BY105" s="322">
        <v>0</v>
      </c>
      <c r="BZ105" s="322">
        <v>0</v>
      </c>
      <c r="CA105" s="322">
        <v>0</v>
      </c>
      <c r="CB105" s="322">
        <v>0</v>
      </c>
      <c r="CC105" s="322">
        <v>0</v>
      </c>
      <c r="CD105" s="322">
        <v>0</v>
      </c>
      <c r="CE105" s="322">
        <v>0</v>
      </c>
      <c r="CF105" s="322">
        <v>0</v>
      </c>
      <c r="CG105" s="322">
        <v>0</v>
      </c>
      <c r="CH105" s="322">
        <v>0</v>
      </c>
      <c r="CI105" s="322">
        <v>0</v>
      </c>
      <c r="CJ105" s="322">
        <v>0</v>
      </c>
      <c r="CK105" s="322">
        <v>0</v>
      </c>
      <c r="CL105" s="322">
        <v>0</v>
      </c>
      <c r="CM105" s="322">
        <v>0</v>
      </c>
      <c r="CN105" s="322">
        <v>0</v>
      </c>
      <c r="CO105" s="322">
        <v>0</v>
      </c>
      <c r="CP105" s="322">
        <v>0</v>
      </c>
      <c r="CQ105" s="322">
        <v>0</v>
      </c>
      <c r="CR105" s="322">
        <v>0</v>
      </c>
      <c r="CS105" s="322">
        <v>0</v>
      </c>
      <c r="CT105" s="322">
        <v>0</v>
      </c>
      <c r="CU105" s="322">
        <v>0</v>
      </c>
      <c r="CV105" s="322">
        <v>0</v>
      </c>
      <c r="CW105" s="322">
        <v>0</v>
      </c>
      <c r="CX105" s="322">
        <v>0</v>
      </c>
      <c r="CY105" s="322">
        <v>0</v>
      </c>
      <c r="CZ105" s="322">
        <v>0</v>
      </c>
      <c r="DA105" s="322">
        <v>0</v>
      </c>
      <c r="DB105" s="322">
        <v>0</v>
      </c>
      <c r="DC105" s="322">
        <v>0</v>
      </c>
      <c r="DD105" s="322">
        <v>0</v>
      </c>
      <c r="DE105" s="322">
        <v>0</v>
      </c>
      <c r="DF105" s="322">
        <v>0</v>
      </c>
      <c r="DH105" s="322" t="s">
        <v>327</v>
      </c>
      <c r="DI105" s="322">
        <v>0</v>
      </c>
      <c r="DJ105" s="322">
        <v>0</v>
      </c>
      <c r="DK105" s="322">
        <v>0</v>
      </c>
      <c r="DL105" s="322">
        <v>0</v>
      </c>
      <c r="DM105" s="322">
        <v>0</v>
      </c>
      <c r="DN105" s="322">
        <v>0</v>
      </c>
      <c r="DO105" s="322">
        <v>0</v>
      </c>
      <c r="DP105" s="322">
        <v>0</v>
      </c>
      <c r="DQ105" s="322">
        <v>0</v>
      </c>
      <c r="DR105" s="322">
        <v>0</v>
      </c>
      <c r="DS105" s="322">
        <v>0</v>
      </c>
      <c r="DT105" s="322">
        <v>0</v>
      </c>
      <c r="DU105" s="322">
        <v>0</v>
      </c>
      <c r="DV105" s="322">
        <v>0</v>
      </c>
      <c r="DW105" s="322">
        <v>0</v>
      </c>
      <c r="DX105" s="322">
        <v>0</v>
      </c>
      <c r="DY105" s="322">
        <v>0</v>
      </c>
      <c r="DZ105" s="322">
        <v>0</v>
      </c>
      <c r="EA105" s="322">
        <v>0</v>
      </c>
      <c r="EB105" s="322">
        <v>0</v>
      </c>
      <c r="EC105" s="322">
        <v>0</v>
      </c>
      <c r="ED105" s="322">
        <v>0</v>
      </c>
      <c r="EE105" s="322">
        <v>0</v>
      </c>
      <c r="EF105" s="322">
        <v>0</v>
      </c>
      <c r="EG105" s="322">
        <v>0</v>
      </c>
      <c r="EH105" s="322">
        <v>0</v>
      </c>
      <c r="EI105" s="322">
        <v>0</v>
      </c>
      <c r="EJ105" s="322">
        <v>0</v>
      </c>
      <c r="EK105" s="322">
        <v>0</v>
      </c>
      <c r="EL105" s="322">
        <v>0</v>
      </c>
      <c r="EM105" s="322">
        <v>0</v>
      </c>
      <c r="EN105" s="322">
        <v>0</v>
      </c>
      <c r="EO105" s="322">
        <v>0</v>
      </c>
      <c r="EP105" s="322">
        <v>0</v>
      </c>
      <c r="EQ105" s="322">
        <v>0</v>
      </c>
    </row>
    <row r="106" spans="1:147" ht="12.75" hidden="1" customHeight="1" outlineLevel="1" x14ac:dyDescent="0.2">
      <c r="A106" s="322" t="s">
        <v>328</v>
      </c>
      <c r="B106" s="322">
        <v>0</v>
      </c>
      <c r="C106" s="322">
        <v>0</v>
      </c>
      <c r="D106" s="322">
        <v>0</v>
      </c>
      <c r="E106" s="322">
        <v>0</v>
      </c>
      <c r="F106" s="322">
        <v>0</v>
      </c>
      <c r="G106" s="322">
        <v>0</v>
      </c>
      <c r="H106" s="322">
        <v>0</v>
      </c>
      <c r="I106" s="322">
        <v>0</v>
      </c>
      <c r="J106" s="322">
        <v>0</v>
      </c>
      <c r="K106" s="322">
        <v>0</v>
      </c>
      <c r="L106" s="322">
        <v>0</v>
      </c>
      <c r="M106" s="322">
        <v>0</v>
      </c>
      <c r="N106" s="322">
        <v>0</v>
      </c>
      <c r="O106" s="322">
        <v>0</v>
      </c>
      <c r="P106" s="322">
        <v>0</v>
      </c>
      <c r="Q106" s="322">
        <v>0</v>
      </c>
      <c r="R106" s="322">
        <v>0</v>
      </c>
      <c r="S106" s="322">
        <v>0</v>
      </c>
      <c r="T106" s="322">
        <v>0</v>
      </c>
      <c r="U106" s="322">
        <v>0</v>
      </c>
      <c r="V106" s="322">
        <v>0</v>
      </c>
      <c r="W106" s="322">
        <v>0</v>
      </c>
      <c r="X106" s="322">
        <v>0</v>
      </c>
      <c r="Y106" s="322">
        <v>0</v>
      </c>
      <c r="Z106" s="322">
        <v>0</v>
      </c>
      <c r="AA106" s="322">
        <v>0</v>
      </c>
      <c r="AB106" s="322">
        <v>0</v>
      </c>
      <c r="AC106" s="322">
        <v>0</v>
      </c>
      <c r="AD106" s="322">
        <v>0</v>
      </c>
      <c r="AE106" s="322">
        <v>0</v>
      </c>
      <c r="AF106" s="322">
        <v>0</v>
      </c>
      <c r="AG106" s="322">
        <v>0</v>
      </c>
      <c r="AH106" s="322">
        <v>0</v>
      </c>
      <c r="AI106" s="322">
        <v>0</v>
      </c>
      <c r="AJ106" s="322">
        <v>0</v>
      </c>
      <c r="AL106" s="322" t="s">
        <v>328</v>
      </c>
      <c r="AM106" s="322">
        <v>0</v>
      </c>
      <c r="AN106" s="322">
        <v>0</v>
      </c>
      <c r="AO106" s="322">
        <v>0</v>
      </c>
      <c r="AP106" s="322">
        <v>0</v>
      </c>
      <c r="AQ106" s="322">
        <v>0</v>
      </c>
      <c r="AR106" s="322">
        <v>0</v>
      </c>
      <c r="AS106" s="322">
        <v>0</v>
      </c>
      <c r="AT106" s="322">
        <v>0</v>
      </c>
      <c r="AU106" s="322">
        <v>0</v>
      </c>
      <c r="AV106" s="322">
        <v>0</v>
      </c>
      <c r="AW106" s="322">
        <v>0</v>
      </c>
      <c r="AX106" s="322">
        <v>0</v>
      </c>
      <c r="AY106" s="322">
        <v>0</v>
      </c>
      <c r="AZ106" s="322">
        <v>0</v>
      </c>
      <c r="BA106" s="322">
        <v>0</v>
      </c>
      <c r="BB106" s="322">
        <v>0</v>
      </c>
      <c r="BC106" s="322">
        <v>0</v>
      </c>
      <c r="BD106" s="322">
        <v>0</v>
      </c>
      <c r="BE106" s="322">
        <v>0</v>
      </c>
      <c r="BF106" s="322">
        <v>0</v>
      </c>
      <c r="BG106" s="322">
        <v>0</v>
      </c>
      <c r="BH106" s="322">
        <v>0</v>
      </c>
      <c r="BI106" s="322">
        <v>0</v>
      </c>
      <c r="BJ106" s="322">
        <v>0</v>
      </c>
      <c r="BK106" s="322">
        <v>0</v>
      </c>
      <c r="BL106" s="322">
        <v>0</v>
      </c>
      <c r="BM106" s="322">
        <v>0</v>
      </c>
      <c r="BN106" s="322">
        <v>0</v>
      </c>
      <c r="BO106" s="322">
        <v>0</v>
      </c>
      <c r="BP106" s="322">
        <v>0</v>
      </c>
      <c r="BQ106" s="322">
        <v>0</v>
      </c>
      <c r="BR106" s="322">
        <v>0</v>
      </c>
      <c r="BS106" s="322">
        <v>0</v>
      </c>
      <c r="BT106" s="322">
        <v>0</v>
      </c>
      <c r="BU106" s="322">
        <v>0</v>
      </c>
      <c r="BW106" s="322" t="s">
        <v>328</v>
      </c>
      <c r="BX106" s="322">
        <v>0</v>
      </c>
      <c r="BY106" s="322">
        <v>0</v>
      </c>
      <c r="BZ106" s="322">
        <v>0</v>
      </c>
      <c r="CA106" s="322">
        <v>0</v>
      </c>
      <c r="CB106" s="322">
        <v>0</v>
      </c>
      <c r="CC106" s="322">
        <v>0</v>
      </c>
      <c r="CD106" s="322">
        <v>0</v>
      </c>
      <c r="CE106" s="322">
        <v>0</v>
      </c>
      <c r="CF106" s="322">
        <v>0</v>
      </c>
      <c r="CG106" s="322">
        <v>0</v>
      </c>
      <c r="CH106" s="322">
        <v>0</v>
      </c>
      <c r="CI106" s="322">
        <v>0</v>
      </c>
      <c r="CJ106" s="322">
        <v>0</v>
      </c>
      <c r="CK106" s="322">
        <v>0</v>
      </c>
      <c r="CL106" s="322">
        <v>0</v>
      </c>
      <c r="CM106" s="322">
        <v>0</v>
      </c>
      <c r="CN106" s="322">
        <v>0</v>
      </c>
      <c r="CO106" s="322">
        <v>0</v>
      </c>
      <c r="CP106" s="322">
        <v>0</v>
      </c>
      <c r="CQ106" s="322">
        <v>0</v>
      </c>
      <c r="CR106" s="322">
        <v>0</v>
      </c>
      <c r="CS106" s="322">
        <v>0</v>
      </c>
      <c r="CT106" s="322">
        <v>0</v>
      </c>
      <c r="CU106" s="322">
        <v>0</v>
      </c>
      <c r="CV106" s="322">
        <v>0</v>
      </c>
      <c r="CW106" s="322">
        <v>0</v>
      </c>
      <c r="CX106" s="322">
        <v>0</v>
      </c>
      <c r="CY106" s="322">
        <v>0</v>
      </c>
      <c r="CZ106" s="322">
        <v>0</v>
      </c>
      <c r="DA106" s="322">
        <v>0</v>
      </c>
      <c r="DB106" s="322">
        <v>0</v>
      </c>
      <c r="DC106" s="322">
        <v>0</v>
      </c>
      <c r="DD106" s="322">
        <v>0</v>
      </c>
      <c r="DE106" s="322">
        <v>0</v>
      </c>
      <c r="DF106" s="322">
        <v>0</v>
      </c>
      <c r="DH106" s="322" t="s">
        <v>328</v>
      </c>
      <c r="DI106" s="322">
        <v>0</v>
      </c>
      <c r="DJ106" s="322">
        <v>0</v>
      </c>
      <c r="DK106" s="322">
        <v>0</v>
      </c>
      <c r="DL106" s="322">
        <v>0</v>
      </c>
      <c r="DM106" s="322">
        <v>0</v>
      </c>
      <c r="DN106" s="322">
        <v>0</v>
      </c>
      <c r="DO106" s="322">
        <v>0</v>
      </c>
      <c r="DP106" s="322">
        <v>0</v>
      </c>
      <c r="DQ106" s="322">
        <v>0</v>
      </c>
      <c r="DR106" s="322">
        <v>0</v>
      </c>
      <c r="DS106" s="322">
        <v>0</v>
      </c>
      <c r="DT106" s="322">
        <v>0</v>
      </c>
      <c r="DU106" s="322">
        <v>0</v>
      </c>
      <c r="DV106" s="322">
        <v>0</v>
      </c>
      <c r="DW106" s="322">
        <v>0</v>
      </c>
      <c r="DX106" s="322">
        <v>0</v>
      </c>
      <c r="DY106" s="322">
        <v>0</v>
      </c>
      <c r="DZ106" s="322">
        <v>0</v>
      </c>
      <c r="EA106" s="322">
        <v>0</v>
      </c>
      <c r="EB106" s="322">
        <v>0</v>
      </c>
      <c r="EC106" s="322">
        <v>0</v>
      </c>
      <c r="ED106" s="322">
        <v>0</v>
      </c>
      <c r="EE106" s="322">
        <v>0</v>
      </c>
      <c r="EF106" s="322">
        <v>0</v>
      </c>
      <c r="EG106" s="322">
        <v>0</v>
      </c>
      <c r="EH106" s="322">
        <v>0</v>
      </c>
      <c r="EI106" s="322">
        <v>0</v>
      </c>
      <c r="EJ106" s="322">
        <v>0</v>
      </c>
      <c r="EK106" s="322">
        <v>0</v>
      </c>
      <c r="EL106" s="322">
        <v>0</v>
      </c>
      <c r="EM106" s="322">
        <v>0</v>
      </c>
      <c r="EN106" s="322">
        <v>0</v>
      </c>
      <c r="EO106" s="322">
        <v>0</v>
      </c>
      <c r="EP106" s="322">
        <v>0</v>
      </c>
      <c r="EQ106" s="322">
        <v>0</v>
      </c>
    </row>
    <row r="107" spans="1:147" ht="12.75" hidden="1" customHeight="1" outlineLevel="1" x14ac:dyDescent="0.2">
      <c r="A107" s="322" t="s">
        <v>329</v>
      </c>
      <c r="B107" s="322">
        <v>0</v>
      </c>
      <c r="C107" s="322">
        <v>0</v>
      </c>
      <c r="D107" s="322">
        <v>0</v>
      </c>
      <c r="E107" s="322">
        <v>0</v>
      </c>
      <c r="F107" s="322">
        <v>0</v>
      </c>
      <c r="G107" s="322">
        <v>0</v>
      </c>
      <c r="H107" s="322">
        <v>0</v>
      </c>
      <c r="I107" s="322">
        <v>0</v>
      </c>
      <c r="J107" s="322">
        <v>0</v>
      </c>
      <c r="K107" s="322">
        <v>0</v>
      </c>
      <c r="L107" s="322">
        <v>0</v>
      </c>
      <c r="M107" s="322">
        <v>0</v>
      </c>
      <c r="N107" s="322">
        <v>0</v>
      </c>
      <c r="O107" s="322">
        <v>0</v>
      </c>
      <c r="P107" s="322">
        <v>0</v>
      </c>
      <c r="Q107" s="322">
        <v>0</v>
      </c>
      <c r="R107" s="322">
        <v>0</v>
      </c>
      <c r="S107" s="322">
        <v>0</v>
      </c>
      <c r="T107" s="322">
        <v>0</v>
      </c>
      <c r="U107" s="322">
        <v>0</v>
      </c>
      <c r="V107" s="322">
        <v>0</v>
      </c>
      <c r="W107" s="322">
        <v>0</v>
      </c>
      <c r="X107" s="322">
        <v>0</v>
      </c>
      <c r="Y107" s="322">
        <v>0</v>
      </c>
      <c r="Z107" s="322">
        <v>0</v>
      </c>
      <c r="AA107" s="322">
        <v>0</v>
      </c>
      <c r="AB107" s="322">
        <v>0</v>
      </c>
      <c r="AC107" s="322">
        <v>0</v>
      </c>
      <c r="AD107" s="322">
        <v>0</v>
      </c>
      <c r="AE107" s="322">
        <v>0</v>
      </c>
      <c r="AF107" s="322">
        <v>0</v>
      </c>
      <c r="AG107" s="322">
        <v>0</v>
      </c>
      <c r="AH107" s="322">
        <v>0</v>
      </c>
      <c r="AI107" s="322">
        <v>0</v>
      </c>
      <c r="AJ107" s="322">
        <v>0</v>
      </c>
      <c r="AL107" s="322" t="s">
        <v>329</v>
      </c>
      <c r="AM107" s="322">
        <v>0</v>
      </c>
      <c r="AN107" s="322">
        <v>0</v>
      </c>
      <c r="AO107" s="322">
        <v>0</v>
      </c>
      <c r="AP107" s="322">
        <v>0</v>
      </c>
      <c r="AQ107" s="322">
        <v>0</v>
      </c>
      <c r="AR107" s="322">
        <v>0</v>
      </c>
      <c r="AS107" s="322">
        <v>0</v>
      </c>
      <c r="AT107" s="322">
        <v>0</v>
      </c>
      <c r="AU107" s="322">
        <v>0</v>
      </c>
      <c r="AV107" s="322">
        <v>0</v>
      </c>
      <c r="AW107" s="322">
        <v>0</v>
      </c>
      <c r="AX107" s="322">
        <v>0</v>
      </c>
      <c r="AY107" s="322">
        <v>0</v>
      </c>
      <c r="AZ107" s="322">
        <v>0</v>
      </c>
      <c r="BA107" s="322">
        <v>0</v>
      </c>
      <c r="BB107" s="322">
        <v>0</v>
      </c>
      <c r="BC107" s="322">
        <v>0</v>
      </c>
      <c r="BD107" s="322">
        <v>0</v>
      </c>
      <c r="BE107" s="322">
        <v>0</v>
      </c>
      <c r="BF107" s="322">
        <v>0</v>
      </c>
      <c r="BG107" s="322">
        <v>0</v>
      </c>
      <c r="BH107" s="322">
        <v>0</v>
      </c>
      <c r="BI107" s="322">
        <v>0</v>
      </c>
      <c r="BJ107" s="322">
        <v>0</v>
      </c>
      <c r="BK107" s="322">
        <v>0</v>
      </c>
      <c r="BL107" s="322">
        <v>0</v>
      </c>
      <c r="BM107" s="322">
        <v>0</v>
      </c>
      <c r="BN107" s="322">
        <v>0</v>
      </c>
      <c r="BO107" s="322">
        <v>0</v>
      </c>
      <c r="BP107" s="322">
        <v>0</v>
      </c>
      <c r="BQ107" s="322">
        <v>0</v>
      </c>
      <c r="BR107" s="322">
        <v>0</v>
      </c>
      <c r="BS107" s="322">
        <v>0</v>
      </c>
      <c r="BT107" s="322">
        <v>0</v>
      </c>
      <c r="BU107" s="322">
        <v>0</v>
      </c>
      <c r="BW107" s="322" t="s">
        <v>329</v>
      </c>
      <c r="BX107" s="322">
        <v>0</v>
      </c>
      <c r="BY107" s="322">
        <v>0</v>
      </c>
      <c r="BZ107" s="322">
        <v>0</v>
      </c>
      <c r="CA107" s="322">
        <v>0</v>
      </c>
      <c r="CB107" s="322">
        <v>0</v>
      </c>
      <c r="CC107" s="322">
        <v>0</v>
      </c>
      <c r="CD107" s="322">
        <v>0</v>
      </c>
      <c r="CE107" s="322">
        <v>0</v>
      </c>
      <c r="CF107" s="322">
        <v>0</v>
      </c>
      <c r="CG107" s="322">
        <v>0</v>
      </c>
      <c r="CH107" s="322">
        <v>0</v>
      </c>
      <c r="CI107" s="322">
        <v>0</v>
      </c>
      <c r="CJ107" s="322">
        <v>0</v>
      </c>
      <c r="CK107" s="322">
        <v>0</v>
      </c>
      <c r="CL107" s="322">
        <v>0</v>
      </c>
      <c r="CM107" s="322">
        <v>0</v>
      </c>
      <c r="CN107" s="322">
        <v>0</v>
      </c>
      <c r="CO107" s="322">
        <v>0</v>
      </c>
      <c r="CP107" s="322">
        <v>0</v>
      </c>
      <c r="CQ107" s="322">
        <v>0</v>
      </c>
      <c r="CR107" s="322">
        <v>0</v>
      </c>
      <c r="CS107" s="322">
        <v>0</v>
      </c>
      <c r="CT107" s="322">
        <v>0</v>
      </c>
      <c r="CU107" s="322">
        <v>0</v>
      </c>
      <c r="CV107" s="322">
        <v>0</v>
      </c>
      <c r="CW107" s="322">
        <v>0</v>
      </c>
      <c r="CX107" s="322">
        <v>0</v>
      </c>
      <c r="CY107" s="322">
        <v>0</v>
      </c>
      <c r="CZ107" s="322">
        <v>0</v>
      </c>
      <c r="DA107" s="322">
        <v>0</v>
      </c>
      <c r="DB107" s="322">
        <v>0</v>
      </c>
      <c r="DC107" s="322">
        <v>0</v>
      </c>
      <c r="DD107" s="322">
        <v>0</v>
      </c>
      <c r="DE107" s="322">
        <v>0</v>
      </c>
      <c r="DF107" s="322">
        <v>0</v>
      </c>
      <c r="DH107" s="322" t="s">
        <v>329</v>
      </c>
      <c r="DI107" s="322">
        <v>0</v>
      </c>
      <c r="DJ107" s="322">
        <v>0</v>
      </c>
      <c r="DK107" s="322">
        <v>0</v>
      </c>
      <c r="DL107" s="322">
        <v>0</v>
      </c>
      <c r="DM107" s="322">
        <v>0</v>
      </c>
      <c r="DN107" s="322">
        <v>0</v>
      </c>
      <c r="DO107" s="322">
        <v>0</v>
      </c>
      <c r="DP107" s="322">
        <v>0</v>
      </c>
      <c r="DQ107" s="322">
        <v>0</v>
      </c>
      <c r="DR107" s="322">
        <v>0</v>
      </c>
      <c r="DS107" s="322">
        <v>0</v>
      </c>
      <c r="DT107" s="322">
        <v>0</v>
      </c>
      <c r="DU107" s="322">
        <v>0</v>
      </c>
      <c r="DV107" s="322">
        <v>0</v>
      </c>
      <c r="DW107" s="322">
        <v>0</v>
      </c>
      <c r="DX107" s="322">
        <v>0</v>
      </c>
      <c r="DY107" s="322">
        <v>0</v>
      </c>
      <c r="DZ107" s="322">
        <v>0</v>
      </c>
      <c r="EA107" s="322">
        <v>0</v>
      </c>
      <c r="EB107" s="322">
        <v>0</v>
      </c>
      <c r="EC107" s="322">
        <v>0</v>
      </c>
      <c r="ED107" s="322">
        <v>0</v>
      </c>
      <c r="EE107" s="322">
        <v>0</v>
      </c>
      <c r="EF107" s="322">
        <v>0</v>
      </c>
      <c r="EG107" s="322">
        <v>0</v>
      </c>
      <c r="EH107" s="322">
        <v>0</v>
      </c>
      <c r="EI107" s="322">
        <v>0</v>
      </c>
      <c r="EJ107" s="322">
        <v>0</v>
      </c>
      <c r="EK107" s="322">
        <v>0</v>
      </c>
      <c r="EL107" s="322">
        <v>0</v>
      </c>
      <c r="EM107" s="322">
        <v>0</v>
      </c>
      <c r="EN107" s="322">
        <v>0</v>
      </c>
      <c r="EO107" s="322">
        <v>0</v>
      </c>
      <c r="EP107" s="322">
        <v>0</v>
      </c>
      <c r="EQ107" s="322">
        <v>0</v>
      </c>
    </row>
    <row r="108" spans="1:147" ht="12.75" hidden="1" customHeight="1" outlineLevel="1" x14ac:dyDescent="0.2">
      <c r="A108" s="322" t="s">
        <v>330</v>
      </c>
      <c r="B108" s="322">
        <v>0</v>
      </c>
      <c r="C108" s="322">
        <v>0</v>
      </c>
      <c r="D108" s="322">
        <v>0</v>
      </c>
      <c r="E108" s="322">
        <v>0</v>
      </c>
      <c r="F108" s="322">
        <v>0</v>
      </c>
      <c r="G108" s="322">
        <v>0</v>
      </c>
      <c r="H108" s="322">
        <v>0</v>
      </c>
      <c r="I108" s="322">
        <v>0</v>
      </c>
      <c r="J108" s="322">
        <v>0</v>
      </c>
      <c r="K108" s="322">
        <v>0</v>
      </c>
      <c r="L108" s="322">
        <v>0</v>
      </c>
      <c r="M108" s="322">
        <v>0</v>
      </c>
      <c r="N108" s="322">
        <v>0</v>
      </c>
      <c r="O108" s="322">
        <v>0</v>
      </c>
      <c r="P108" s="322">
        <v>0</v>
      </c>
      <c r="Q108" s="322">
        <v>0</v>
      </c>
      <c r="R108" s="322">
        <v>0</v>
      </c>
      <c r="S108" s="322">
        <v>0</v>
      </c>
      <c r="T108" s="322">
        <v>0</v>
      </c>
      <c r="U108" s="322">
        <v>0</v>
      </c>
      <c r="V108" s="322">
        <v>0</v>
      </c>
      <c r="W108" s="322">
        <v>0</v>
      </c>
      <c r="X108" s="322">
        <v>0</v>
      </c>
      <c r="Y108" s="322">
        <v>0</v>
      </c>
      <c r="Z108" s="322">
        <v>0</v>
      </c>
      <c r="AA108" s="322">
        <v>0</v>
      </c>
      <c r="AB108" s="322">
        <v>0</v>
      </c>
      <c r="AC108" s="322">
        <v>0</v>
      </c>
      <c r="AD108" s="322">
        <v>0</v>
      </c>
      <c r="AE108" s="322">
        <v>0</v>
      </c>
      <c r="AF108" s="322">
        <v>0</v>
      </c>
      <c r="AG108" s="322">
        <v>0</v>
      </c>
      <c r="AH108" s="322">
        <v>0</v>
      </c>
      <c r="AI108" s="322">
        <v>0</v>
      </c>
      <c r="AJ108" s="322">
        <v>0</v>
      </c>
      <c r="AL108" s="322" t="s">
        <v>330</v>
      </c>
      <c r="AM108" s="322">
        <v>0</v>
      </c>
      <c r="AN108" s="322">
        <v>0</v>
      </c>
      <c r="AO108" s="322">
        <v>0</v>
      </c>
      <c r="AP108" s="322">
        <v>0</v>
      </c>
      <c r="AQ108" s="322">
        <v>0</v>
      </c>
      <c r="AR108" s="322">
        <v>0</v>
      </c>
      <c r="AS108" s="322">
        <v>0</v>
      </c>
      <c r="AT108" s="322">
        <v>0</v>
      </c>
      <c r="AU108" s="322">
        <v>0</v>
      </c>
      <c r="AV108" s="322">
        <v>0</v>
      </c>
      <c r="AW108" s="322">
        <v>0</v>
      </c>
      <c r="AX108" s="322">
        <v>0</v>
      </c>
      <c r="AY108" s="322">
        <v>0</v>
      </c>
      <c r="AZ108" s="322">
        <v>0</v>
      </c>
      <c r="BA108" s="322">
        <v>0</v>
      </c>
      <c r="BB108" s="322">
        <v>0</v>
      </c>
      <c r="BC108" s="322">
        <v>0</v>
      </c>
      <c r="BD108" s="322">
        <v>0</v>
      </c>
      <c r="BE108" s="322">
        <v>0</v>
      </c>
      <c r="BF108" s="322">
        <v>0</v>
      </c>
      <c r="BG108" s="322">
        <v>0</v>
      </c>
      <c r="BH108" s="322">
        <v>0</v>
      </c>
      <c r="BI108" s="322">
        <v>0</v>
      </c>
      <c r="BJ108" s="322">
        <v>0</v>
      </c>
      <c r="BK108" s="322">
        <v>0</v>
      </c>
      <c r="BL108" s="322">
        <v>0</v>
      </c>
      <c r="BM108" s="322">
        <v>0</v>
      </c>
      <c r="BN108" s="322">
        <v>0</v>
      </c>
      <c r="BO108" s="322">
        <v>0</v>
      </c>
      <c r="BP108" s="322">
        <v>0</v>
      </c>
      <c r="BQ108" s="322">
        <v>0</v>
      </c>
      <c r="BR108" s="322">
        <v>0</v>
      </c>
      <c r="BS108" s="322">
        <v>0</v>
      </c>
      <c r="BT108" s="322">
        <v>0</v>
      </c>
      <c r="BU108" s="322">
        <v>0</v>
      </c>
      <c r="BW108" s="322" t="s">
        <v>330</v>
      </c>
      <c r="BX108" s="322">
        <v>0</v>
      </c>
      <c r="BY108" s="322">
        <v>0</v>
      </c>
      <c r="BZ108" s="322">
        <v>0</v>
      </c>
      <c r="CA108" s="322">
        <v>0</v>
      </c>
      <c r="CB108" s="322">
        <v>0</v>
      </c>
      <c r="CC108" s="322">
        <v>0</v>
      </c>
      <c r="CD108" s="322">
        <v>0</v>
      </c>
      <c r="CE108" s="322">
        <v>0</v>
      </c>
      <c r="CF108" s="322">
        <v>0</v>
      </c>
      <c r="CG108" s="322">
        <v>0</v>
      </c>
      <c r="CH108" s="322">
        <v>0</v>
      </c>
      <c r="CI108" s="322">
        <v>0</v>
      </c>
      <c r="CJ108" s="322">
        <v>0</v>
      </c>
      <c r="CK108" s="322">
        <v>0</v>
      </c>
      <c r="CL108" s="322">
        <v>0</v>
      </c>
      <c r="CM108" s="322">
        <v>0</v>
      </c>
      <c r="CN108" s="322">
        <v>0</v>
      </c>
      <c r="CO108" s="322">
        <v>0</v>
      </c>
      <c r="CP108" s="322">
        <v>0</v>
      </c>
      <c r="CQ108" s="322">
        <v>0</v>
      </c>
      <c r="CR108" s="322">
        <v>0</v>
      </c>
      <c r="CS108" s="322">
        <v>0</v>
      </c>
      <c r="CT108" s="322">
        <v>0</v>
      </c>
      <c r="CU108" s="322">
        <v>0</v>
      </c>
      <c r="CV108" s="322">
        <v>0</v>
      </c>
      <c r="CW108" s="322">
        <v>0</v>
      </c>
      <c r="CX108" s="322">
        <v>0</v>
      </c>
      <c r="CY108" s="322">
        <v>0</v>
      </c>
      <c r="CZ108" s="322">
        <v>0</v>
      </c>
      <c r="DA108" s="322">
        <v>0</v>
      </c>
      <c r="DB108" s="322">
        <v>0</v>
      </c>
      <c r="DC108" s="322">
        <v>0</v>
      </c>
      <c r="DD108" s="322">
        <v>0</v>
      </c>
      <c r="DE108" s="322">
        <v>0</v>
      </c>
      <c r="DF108" s="322">
        <v>0</v>
      </c>
      <c r="DH108" s="322" t="s">
        <v>330</v>
      </c>
      <c r="DI108" s="322">
        <v>0</v>
      </c>
      <c r="DJ108" s="322">
        <v>0</v>
      </c>
      <c r="DK108" s="322">
        <v>0</v>
      </c>
      <c r="DL108" s="322">
        <v>0</v>
      </c>
      <c r="DM108" s="322">
        <v>0</v>
      </c>
      <c r="DN108" s="322">
        <v>0</v>
      </c>
      <c r="DO108" s="322">
        <v>0</v>
      </c>
      <c r="DP108" s="322">
        <v>0</v>
      </c>
      <c r="DQ108" s="322">
        <v>0</v>
      </c>
      <c r="DR108" s="322">
        <v>0</v>
      </c>
      <c r="DS108" s="322">
        <v>0</v>
      </c>
      <c r="DT108" s="322">
        <v>0</v>
      </c>
      <c r="DU108" s="322">
        <v>0</v>
      </c>
      <c r="DV108" s="322">
        <v>0</v>
      </c>
      <c r="DW108" s="322">
        <v>0</v>
      </c>
      <c r="DX108" s="322">
        <v>0</v>
      </c>
      <c r="DY108" s="322">
        <v>0</v>
      </c>
      <c r="DZ108" s="322">
        <v>0</v>
      </c>
      <c r="EA108" s="322">
        <v>0</v>
      </c>
      <c r="EB108" s="322">
        <v>0</v>
      </c>
      <c r="EC108" s="322">
        <v>0</v>
      </c>
      <c r="ED108" s="322">
        <v>0</v>
      </c>
      <c r="EE108" s="322">
        <v>0</v>
      </c>
      <c r="EF108" s="322">
        <v>0</v>
      </c>
      <c r="EG108" s="322">
        <v>0</v>
      </c>
      <c r="EH108" s="322">
        <v>0</v>
      </c>
      <c r="EI108" s="322">
        <v>0</v>
      </c>
      <c r="EJ108" s="322">
        <v>0</v>
      </c>
      <c r="EK108" s="322">
        <v>0</v>
      </c>
      <c r="EL108" s="322">
        <v>0</v>
      </c>
      <c r="EM108" s="322">
        <v>0</v>
      </c>
      <c r="EN108" s="322">
        <v>0</v>
      </c>
      <c r="EO108" s="322">
        <v>0</v>
      </c>
      <c r="EP108" s="322">
        <v>0</v>
      </c>
      <c r="EQ108" s="322">
        <v>0</v>
      </c>
    </row>
    <row r="109" spans="1:147" ht="12.75" hidden="1" customHeight="1" outlineLevel="1" x14ac:dyDescent="0.2">
      <c r="A109" s="322" t="s">
        <v>331</v>
      </c>
      <c r="B109" s="322">
        <v>0</v>
      </c>
      <c r="C109" s="322">
        <v>0</v>
      </c>
      <c r="D109" s="322">
        <v>0</v>
      </c>
      <c r="E109" s="322">
        <v>0</v>
      </c>
      <c r="F109" s="322">
        <v>0</v>
      </c>
      <c r="G109" s="322">
        <v>0</v>
      </c>
      <c r="H109" s="322">
        <v>0</v>
      </c>
      <c r="I109" s="322">
        <v>0</v>
      </c>
      <c r="J109" s="322">
        <v>0</v>
      </c>
      <c r="K109" s="322">
        <v>0</v>
      </c>
      <c r="L109" s="322">
        <v>0</v>
      </c>
      <c r="M109" s="322">
        <v>0</v>
      </c>
      <c r="N109" s="322">
        <v>0</v>
      </c>
      <c r="O109" s="322">
        <v>0</v>
      </c>
      <c r="P109" s="322">
        <v>0</v>
      </c>
      <c r="Q109" s="322">
        <v>0</v>
      </c>
      <c r="R109" s="322">
        <v>0</v>
      </c>
      <c r="S109" s="322">
        <v>0</v>
      </c>
      <c r="T109" s="322">
        <v>0</v>
      </c>
      <c r="U109" s="322">
        <v>0</v>
      </c>
      <c r="V109" s="322">
        <v>0</v>
      </c>
      <c r="W109" s="322">
        <v>0</v>
      </c>
      <c r="X109" s="322">
        <v>0</v>
      </c>
      <c r="Y109" s="322">
        <v>0</v>
      </c>
      <c r="Z109" s="322">
        <v>0</v>
      </c>
      <c r="AA109" s="322">
        <v>0</v>
      </c>
      <c r="AB109" s="322">
        <v>0</v>
      </c>
      <c r="AC109" s="322">
        <v>0</v>
      </c>
      <c r="AD109" s="322">
        <v>0</v>
      </c>
      <c r="AE109" s="322">
        <v>0</v>
      </c>
      <c r="AF109" s="322">
        <v>0</v>
      </c>
      <c r="AG109" s="322">
        <v>0</v>
      </c>
      <c r="AH109" s="322">
        <v>0</v>
      </c>
      <c r="AI109" s="322">
        <v>0</v>
      </c>
      <c r="AJ109" s="322">
        <v>0</v>
      </c>
      <c r="AL109" s="322" t="s">
        <v>331</v>
      </c>
      <c r="AM109" s="322">
        <v>0</v>
      </c>
      <c r="AN109" s="322">
        <v>0</v>
      </c>
      <c r="AO109" s="322">
        <v>0</v>
      </c>
      <c r="AP109" s="322">
        <v>0</v>
      </c>
      <c r="AQ109" s="322">
        <v>0</v>
      </c>
      <c r="AR109" s="322">
        <v>0</v>
      </c>
      <c r="AS109" s="322">
        <v>0</v>
      </c>
      <c r="AT109" s="322">
        <v>0</v>
      </c>
      <c r="AU109" s="322">
        <v>0</v>
      </c>
      <c r="AV109" s="322">
        <v>0</v>
      </c>
      <c r="AW109" s="322">
        <v>0</v>
      </c>
      <c r="AX109" s="322">
        <v>0</v>
      </c>
      <c r="AY109" s="322">
        <v>0</v>
      </c>
      <c r="AZ109" s="322">
        <v>0</v>
      </c>
      <c r="BA109" s="322">
        <v>0</v>
      </c>
      <c r="BB109" s="322">
        <v>0</v>
      </c>
      <c r="BC109" s="322">
        <v>0</v>
      </c>
      <c r="BD109" s="322">
        <v>0</v>
      </c>
      <c r="BE109" s="322">
        <v>0</v>
      </c>
      <c r="BF109" s="322">
        <v>0</v>
      </c>
      <c r="BG109" s="322">
        <v>0</v>
      </c>
      <c r="BH109" s="322">
        <v>0</v>
      </c>
      <c r="BI109" s="322">
        <v>0</v>
      </c>
      <c r="BJ109" s="322">
        <v>0</v>
      </c>
      <c r="BK109" s="322">
        <v>0</v>
      </c>
      <c r="BL109" s="322">
        <v>0</v>
      </c>
      <c r="BM109" s="322">
        <v>0</v>
      </c>
      <c r="BN109" s="322">
        <v>0</v>
      </c>
      <c r="BO109" s="322">
        <v>0</v>
      </c>
      <c r="BP109" s="322">
        <v>0</v>
      </c>
      <c r="BQ109" s="322">
        <v>0</v>
      </c>
      <c r="BR109" s="322">
        <v>0</v>
      </c>
      <c r="BS109" s="322">
        <v>0</v>
      </c>
      <c r="BT109" s="322">
        <v>0</v>
      </c>
      <c r="BU109" s="322">
        <v>0</v>
      </c>
      <c r="BW109" s="322" t="s">
        <v>331</v>
      </c>
      <c r="BX109" s="322">
        <v>0</v>
      </c>
      <c r="BY109" s="322">
        <v>0</v>
      </c>
      <c r="BZ109" s="322">
        <v>0</v>
      </c>
      <c r="CA109" s="322">
        <v>0</v>
      </c>
      <c r="CB109" s="322">
        <v>0</v>
      </c>
      <c r="CC109" s="322">
        <v>0</v>
      </c>
      <c r="CD109" s="322">
        <v>0</v>
      </c>
      <c r="CE109" s="322">
        <v>0</v>
      </c>
      <c r="CF109" s="322">
        <v>0</v>
      </c>
      <c r="CG109" s="322">
        <v>0</v>
      </c>
      <c r="CH109" s="322">
        <v>0</v>
      </c>
      <c r="CI109" s="322">
        <v>0</v>
      </c>
      <c r="CJ109" s="322">
        <v>0</v>
      </c>
      <c r="CK109" s="322">
        <v>0</v>
      </c>
      <c r="CL109" s="322">
        <v>0</v>
      </c>
      <c r="CM109" s="322">
        <v>0</v>
      </c>
      <c r="CN109" s="322">
        <v>0</v>
      </c>
      <c r="CO109" s="322">
        <v>0</v>
      </c>
      <c r="CP109" s="322">
        <v>0</v>
      </c>
      <c r="CQ109" s="322">
        <v>0</v>
      </c>
      <c r="CR109" s="322">
        <v>0</v>
      </c>
      <c r="CS109" s="322">
        <v>0</v>
      </c>
      <c r="CT109" s="322">
        <v>0</v>
      </c>
      <c r="CU109" s="322">
        <v>0</v>
      </c>
      <c r="CV109" s="322">
        <v>0</v>
      </c>
      <c r="CW109" s="322">
        <v>0</v>
      </c>
      <c r="CX109" s="322">
        <v>0</v>
      </c>
      <c r="CY109" s="322">
        <v>0</v>
      </c>
      <c r="CZ109" s="322">
        <v>0</v>
      </c>
      <c r="DA109" s="322">
        <v>0</v>
      </c>
      <c r="DB109" s="322">
        <v>0</v>
      </c>
      <c r="DC109" s="322">
        <v>0</v>
      </c>
      <c r="DD109" s="322">
        <v>0</v>
      </c>
      <c r="DE109" s="322">
        <v>0</v>
      </c>
      <c r="DF109" s="322">
        <v>0</v>
      </c>
      <c r="DH109" s="322" t="s">
        <v>331</v>
      </c>
      <c r="DI109" s="322">
        <v>0</v>
      </c>
      <c r="DJ109" s="322">
        <v>0</v>
      </c>
      <c r="DK109" s="322">
        <v>0</v>
      </c>
      <c r="DL109" s="322">
        <v>0</v>
      </c>
      <c r="DM109" s="322">
        <v>0</v>
      </c>
      <c r="DN109" s="322">
        <v>0</v>
      </c>
      <c r="DO109" s="322">
        <v>0</v>
      </c>
      <c r="DP109" s="322">
        <v>0</v>
      </c>
      <c r="DQ109" s="322">
        <v>0</v>
      </c>
      <c r="DR109" s="322">
        <v>0</v>
      </c>
      <c r="DS109" s="322">
        <v>0</v>
      </c>
      <c r="DT109" s="322">
        <v>0</v>
      </c>
      <c r="DU109" s="322">
        <v>0</v>
      </c>
      <c r="DV109" s="322">
        <v>0</v>
      </c>
      <c r="DW109" s="322">
        <v>0</v>
      </c>
      <c r="DX109" s="322">
        <v>0</v>
      </c>
      <c r="DY109" s="322">
        <v>0</v>
      </c>
      <c r="DZ109" s="322">
        <v>0</v>
      </c>
      <c r="EA109" s="322">
        <v>0</v>
      </c>
      <c r="EB109" s="322">
        <v>0</v>
      </c>
      <c r="EC109" s="322">
        <v>0</v>
      </c>
      <c r="ED109" s="322">
        <v>0</v>
      </c>
      <c r="EE109" s="322">
        <v>0</v>
      </c>
      <c r="EF109" s="322">
        <v>0</v>
      </c>
      <c r="EG109" s="322">
        <v>0</v>
      </c>
      <c r="EH109" s="322">
        <v>0</v>
      </c>
      <c r="EI109" s="322">
        <v>0</v>
      </c>
      <c r="EJ109" s="322">
        <v>0</v>
      </c>
      <c r="EK109" s="322">
        <v>0</v>
      </c>
      <c r="EL109" s="322">
        <v>0</v>
      </c>
      <c r="EM109" s="322">
        <v>0</v>
      </c>
      <c r="EN109" s="322">
        <v>0</v>
      </c>
      <c r="EO109" s="322">
        <v>0</v>
      </c>
      <c r="EP109" s="322">
        <v>0</v>
      </c>
      <c r="EQ109" s="322">
        <v>0</v>
      </c>
    </row>
    <row r="110" spans="1:147" ht="12.75" hidden="1" customHeight="1" outlineLevel="1" x14ac:dyDescent="0.2">
      <c r="A110" s="322" t="s">
        <v>332</v>
      </c>
      <c r="B110" s="322">
        <v>0</v>
      </c>
      <c r="C110" s="322">
        <v>0</v>
      </c>
      <c r="D110" s="322">
        <v>0</v>
      </c>
      <c r="E110" s="322">
        <v>0</v>
      </c>
      <c r="F110" s="322">
        <v>0</v>
      </c>
      <c r="G110" s="322">
        <v>0</v>
      </c>
      <c r="H110" s="322">
        <v>0</v>
      </c>
      <c r="I110" s="322">
        <v>0</v>
      </c>
      <c r="J110" s="322">
        <v>0</v>
      </c>
      <c r="K110" s="322">
        <v>0</v>
      </c>
      <c r="L110" s="322">
        <v>0</v>
      </c>
      <c r="M110" s="322">
        <v>0</v>
      </c>
      <c r="N110" s="322">
        <v>0</v>
      </c>
      <c r="O110" s="322">
        <v>0</v>
      </c>
      <c r="P110" s="322">
        <v>0</v>
      </c>
      <c r="Q110" s="322">
        <v>0</v>
      </c>
      <c r="R110" s="322">
        <v>0</v>
      </c>
      <c r="S110" s="322">
        <v>0</v>
      </c>
      <c r="T110" s="322">
        <v>0</v>
      </c>
      <c r="U110" s="322">
        <v>0</v>
      </c>
      <c r="V110" s="322">
        <v>0</v>
      </c>
      <c r="W110" s="322">
        <v>0</v>
      </c>
      <c r="X110" s="322">
        <v>0</v>
      </c>
      <c r="Y110" s="322">
        <v>0</v>
      </c>
      <c r="Z110" s="322">
        <v>0</v>
      </c>
      <c r="AA110" s="322">
        <v>0</v>
      </c>
      <c r="AB110" s="322">
        <v>0</v>
      </c>
      <c r="AC110" s="322">
        <v>0</v>
      </c>
      <c r="AD110" s="322">
        <v>0</v>
      </c>
      <c r="AE110" s="322">
        <v>0</v>
      </c>
      <c r="AF110" s="322">
        <v>0</v>
      </c>
      <c r="AG110" s="322">
        <v>0</v>
      </c>
      <c r="AH110" s="322">
        <v>0</v>
      </c>
      <c r="AI110" s="322">
        <v>0</v>
      </c>
      <c r="AJ110" s="322">
        <v>0</v>
      </c>
      <c r="AL110" s="322" t="s">
        <v>332</v>
      </c>
      <c r="AM110" s="322">
        <v>0</v>
      </c>
      <c r="AN110" s="322">
        <v>0</v>
      </c>
      <c r="AO110" s="322">
        <v>0</v>
      </c>
      <c r="AP110" s="322">
        <v>0</v>
      </c>
      <c r="AQ110" s="322">
        <v>0</v>
      </c>
      <c r="AR110" s="322">
        <v>0</v>
      </c>
      <c r="AS110" s="322">
        <v>0</v>
      </c>
      <c r="AT110" s="322">
        <v>0</v>
      </c>
      <c r="AU110" s="322">
        <v>0</v>
      </c>
      <c r="AV110" s="322">
        <v>0</v>
      </c>
      <c r="AW110" s="322">
        <v>0</v>
      </c>
      <c r="AX110" s="322">
        <v>0</v>
      </c>
      <c r="AY110" s="322">
        <v>0</v>
      </c>
      <c r="AZ110" s="322">
        <v>0</v>
      </c>
      <c r="BA110" s="322">
        <v>0</v>
      </c>
      <c r="BB110" s="322">
        <v>0</v>
      </c>
      <c r="BC110" s="322">
        <v>0</v>
      </c>
      <c r="BD110" s="322">
        <v>0</v>
      </c>
      <c r="BE110" s="322">
        <v>0</v>
      </c>
      <c r="BF110" s="322">
        <v>0</v>
      </c>
      <c r="BG110" s="322">
        <v>0</v>
      </c>
      <c r="BH110" s="322">
        <v>0</v>
      </c>
      <c r="BI110" s="322">
        <v>0</v>
      </c>
      <c r="BJ110" s="322">
        <v>0</v>
      </c>
      <c r="BK110" s="322">
        <v>0</v>
      </c>
      <c r="BL110" s="322">
        <v>0</v>
      </c>
      <c r="BM110" s="322">
        <v>0</v>
      </c>
      <c r="BN110" s="322">
        <v>0</v>
      </c>
      <c r="BO110" s="322">
        <v>0</v>
      </c>
      <c r="BP110" s="322">
        <v>0</v>
      </c>
      <c r="BQ110" s="322">
        <v>0</v>
      </c>
      <c r="BR110" s="322">
        <v>0</v>
      </c>
      <c r="BS110" s="322">
        <v>0</v>
      </c>
      <c r="BT110" s="322">
        <v>0</v>
      </c>
      <c r="BU110" s="322">
        <v>0</v>
      </c>
      <c r="BW110" s="322" t="s">
        <v>332</v>
      </c>
      <c r="BX110" s="322">
        <v>0</v>
      </c>
      <c r="BY110" s="322">
        <v>0</v>
      </c>
      <c r="BZ110" s="322">
        <v>0</v>
      </c>
      <c r="CA110" s="322">
        <v>0</v>
      </c>
      <c r="CB110" s="322">
        <v>0</v>
      </c>
      <c r="CC110" s="322">
        <v>0</v>
      </c>
      <c r="CD110" s="322">
        <v>0</v>
      </c>
      <c r="CE110" s="322">
        <v>0</v>
      </c>
      <c r="CF110" s="322">
        <v>0</v>
      </c>
      <c r="CG110" s="322">
        <v>0</v>
      </c>
      <c r="CH110" s="322">
        <v>0</v>
      </c>
      <c r="CI110" s="322">
        <v>0</v>
      </c>
      <c r="CJ110" s="322">
        <v>0</v>
      </c>
      <c r="CK110" s="322">
        <v>0</v>
      </c>
      <c r="CL110" s="322">
        <v>0</v>
      </c>
      <c r="CM110" s="322">
        <v>0</v>
      </c>
      <c r="CN110" s="322">
        <v>0</v>
      </c>
      <c r="CO110" s="322">
        <v>0</v>
      </c>
      <c r="CP110" s="322">
        <v>0</v>
      </c>
      <c r="CQ110" s="322">
        <v>0</v>
      </c>
      <c r="CR110" s="322">
        <v>0</v>
      </c>
      <c r="CS110" s="322">
        <v>0</v>
      </c>
      <c r="CT110" s="322">
        <v>0</v>
      </c>
      <c r="CU110" s="322">
        <v>0</v>
      </c>
      <c r="CV110" s="322">
        <v>0</v>
      </c>
      <c r="CW110" s="322">
        <v>0</v>
      </c>
      <c r="CX110" s="322">
        <v>0</v>
      </c>
      <c r="CY110" s="322">
        <v>0</v>
      </c>
      <c r="CZ110" s="322">
        <v>0</v>
      </c>
      <c r="DA110" s="322">
        <v>0</v>
      </c>
      <c r="DB110" s="322">
        <v>0</v>
      </c>
      <c r="DC110" s="322">
        <v>0</v>
      </c>
      <c r="DD110" s="322">
        <v>0</v>
      </c>
      <c r="DE110" s="322">
        <v>0</v>
      </c>
      <c r="DF110" s="322">
        <v>0</v>
      </c>
      <c r="DH110" s="322" t="s">
        <v>332</v>
      </c>
      <c r="DI110" s="322">
        <v>0</v>
      </c>
      <c r="DJ110" s="322">
        <v>0</v>
      </c>
      <c r="DK110" s="322">
        <v>0</v>
      </c>
      <c r="DL110" s="322">
        <v>0</v>
      </c>
      <c r="DM110" s="322">
        <v>0</v>
      </c>
      <c r="DN110" s="322">
        <v>0</v>
      </c>
      <c r="DO110" s="322">
        <v>0</v>
      </c>
      <c r="DP110" s="322">
        <v>0</v>
      </c>
      <c r="DQ110" s="322">
        <v>0</v>
      </c>
      <c r="DR110" s="322">
        <v>0</v>
      </c>
      <c r="DS110" s="322">
        <v>0</v>
      </c>
      <c r="DT110" s="322">
        <v>0</v>
      </c>
      <c r="DU110" s="322">
        <v>0</v>
      </c>
      <c r="DV110" s="322">
        <v>0</v>
      </c>
      <c r="DW110" s="322">
        <v>0</v>
      </c>
      <c r="DX110" s="322">
        <v>0</v>
      </c>
      <c r="DY110" s="322">
        <v>0</v>
      </c>
      <c r="DZ110" s="322">
        <v>0</v>
      </c>
      <c r="EA110" s="322">
        <v>0</v>
      </c>
      <c r="EB110" s="322">
        <v>0</v>
      </c>
      <c r="EC110" s="322">
        <v>0</v>
      </c>
      <c r="ED110" s="322">
        <v>0</v>
      </c>
      <c r="EE110" s="322">
        <v>0</v>
      </c>
      <c r="EF110" s="322">
        <v>0</v>
      </c>
      <c r="EG110" s="322">
        <v>0</v>
      </c>
      <c r="EH110" s="322">
        <v>0</v>
      </c>
      <c r="EI110" s="322">
        <v>0</v>
      </c>
      <c r="EJ110" s="322">
        <v>0</v>
      </c>
      <c r="EK110" s="322">
        <v>0</v>
      </c>
      <c r="EL110" s="322">
        <v>0</v>
      </c>
      <c r="EM110" s="322">
        <v>0</v>
      </c>
      <c r="EN110" s="322">
        <v>0</v>
      </c>
      <c r="EO110" s="322">
        <v>0</v>
      </c>
      <c r="EP110" s="322">
        <v>0</v>
      </c>
      <c r="EQ110" s="322">
        <v>0</v>
      </c>
    </row>
    <row r="111" spans="1:147" ht="12.75" hidden="1" customHeight="1" outlineLevel="1" x14ac:dyDescent="0.2">
      <c r="A111" s="322" t="s">
        <v>333</v>
      </c>
      <c r="B111" s="322">
        <v>0</v>
      </c>
      <c r="C111" s="322">
        <v>0</v>
      </c>
      <c r="D111" s="322">
        <v>0</v>
      </c>
      <c r="E111" s="322">
        <v>0</v>
      </c>
      <c r="F111" s="322">
        <v>0</v>
      </c>
      <c r="G111" s="322">
        <v>0</v>
      </c>
      <c r="H111" s="322">
        <v>0</v>
      </c>
      <c r="I111" s="322">
        <v>0</v>
      </c>
      <c r="J111" s="322">
        <v>0</v>
      </c>
      <c r="K111" s="322">
        <v>0</v>
      </c>
      <c r="L111" s="322">
        <v>0</v>
      </c>
      <c r="M111" s="322">
        <v>0</v>
      </c>
      <c r="N111" s="322">
        <v>0</v>
      </c>
      <c r="O111" s="322">
        <v>0</v>
      </c>
      <c r="P111" s="322">
        <v>0</v>
      </c>
      <c r="Q111" s="322">
        <v>0</v>
      </c>
      <c r="R111" s="322">
        <v>0</v>
      </c>
      <c r="S111" s="322">
        <v>0</v>
      </c>
      <c r="T111" s="322">
        <v>0</v>
      </c>
      <c r="U111" s="322">
        <v>0</v>
      </c>
      <c r="V111" s="322">
        <v>0</v>
      </c>
      <c r="W111" s="322">
        <v>0</v>
      </c>
      <c r="X111" s="322">
        <v>0</v>
      </c>
      <c r="Y111" s="322">
        <v>0</v>
      </c>
      <c r="Z111" s="322">
        <v>0</v>
      </c>
      <c r="AA111" s="322">
        <v>0</v>
      </c>
      <c r="AB111" s="322">
        <v>0</v>
      </c>
      <c r="AC111" s="322">
        <v>0</v>
      </c>
      <c r="AD111" s="322">
        <v>0</v>
      </c>
      <c r="AE111" s="322">
        <v>0</v>
      </c>
      <c r="AF111" s="322">
        <v>0</v>
      </c>
      <c r="AG111" s="322">
        <v>0</v>
      </c>
      <c r="AH111" s="322">
        <v>0</v>
      </c>
      <c r="AI111" s="322">
        <v>0</v>
      </c>
      <c r="AJ111" s="322">
        <v>0</v>
      </c>
      <c r="AL111" s="322" t="s">
        <v>333</v>
      </c>
      <c r="AM111" s="322">
        <v>0</v>
      </c>
      <c r="AN111" s="322">
        <v>0</v>
      </c>
      <c r="AO111" s="322">
        <v>0</v>
      </c>
      <c r="AP111" s="322">
        <v>0</v>
      </c>
      <c r="AQ111" s="322">
        <v>0</v>
      </c>
      <c r="AR111" s="322">
        <v>0</v>
      </c>
      <c r="AS111" s="322">
        <v>0</v>
      </c>
      <c r="AT111" s="322">
        <v>0</v>
      </c>
      <c r="AU111" s="322">
        <v>0</v>
      </c>
      <c r="AV111" s="322">
        <v>0</v>
      </c>
      <c r="AW111" s="322">
        <v>0</v>
      </c>
      <c r="AX111" s="322">
        <v>0</v>
      </c>
      <c r="AY111" s="322">
        <v>0</v>
      </c>
      <c r="AZ111" s="322">
        <v>0</v>
      </c>
      <c r="BA111" s="322">
        <v>0</v>
      </c>
      <c r="BB111" s="322">
        <v>0</v>
      </c>
      <c r="BC111" s="322">
        <v>0</v>
      </c>
      <c r="BD111" s="322">
        <v>0</v>
      </c>
      <c r="BE111" s="322">
        <v>0</v>
      </c>
      <c r="BF111" s="322">
        <v>0</v>
      </c>
      <c r="BG111" s="322">
        <v>0</v>
      </c>
      <c r="BH111" s="322">
        <v>0</v>
      </c>
      <c r="BI111" s="322">
        <v>0</v>
      </c>
      <c r="BJ111" s="322">
        <v>0</v>
      </c>
      <c r="BK111" s="322">
        <v>0</v>
      </c>
      <c r="BL111" s="322">
        <v>0</v>
      </c>
      <c r="BM111" s="322">
        <v>0</v>
      </c>
      <c r="BN111" s="322">
        <v>0</v>
      </c>
      <c r="BO111" s="322">
        <v>0</v>
      </c>
      <c r="BP111" s="322">
        <v>0</v>
      </c>
      <c r="BQ111" s="322">
        <v>0</v>
      </c>
      <c r="BR111" s="322">
        <v>0</v>
      </c>
      <c r="BS111" s="322">
        <v>0</v>
      </c>
      <c r="BT111" s="322">
        <v>0</v>
      </c>
      <c r="BU111" s="322">
        <v>0</v>
      </c>
      <c r="BW111" s="322" t="s">
        <v>333</v>
      </c>
      <c r="BX111" s="322">
        <v>0</v>
      </c>
      <c r="BY111" s="322">
        <v>0</v>
      </c>
      <c r="BZ111" s="322">
        <v>0</v>
      </c>
      <c r="CA111" s="322">
        <v>0</v>
      </c>
      <c r="CB111" s="322">
        <v>0</v>
      </c>
      <c r="CC111" s="322">
        <v>0</v>
      </c>
      <c r="CD111" s="322">
        <v>0</v>
      </c>
      <c r="CE111" s="322">
        <v>0</v>
      </c>
      <c r="CF111" s="322">
        <v>0</v>
      </c>
      <c r="CG111" s="322">
        <v>0</v>
      </c>
      <c r="CH111" s="322">
        <v>0</v>
      </c>
      <c r="CI111" s="322">
        <v>0</v>
      </c>
      <c r="CJ111" s="322">
        <v>0</v>
      </c>
      <c r="CK111" s="322">
        <v>0</v>
      </c>
      <c r="CL111" s="322">
        <v>0</v>
      </c>
      <c r="CM111" s="322">
        <v>0</v>
      </c>
      <c r="CN111" s="322">
        <v>0</v>
      </c>
      <c r="CO111" s="322">
        <v>0</v>
      </c>
      <c r="CP111" s="322">
        <v>0</v>
      </c>
      <c r="CQ111" s="322">
        <v>0</v>
      </c>
      <c r="CR111" s="322">
        <v>0</v>
      </c>
      <c r="CS111" s="322">
        <v>0</v>
      </c>
      <c r="CT111" s="322">
        <v>0</v>
      </c>
      <c r="CU111" s="322">
        <v>0</v>
      </c>
      <c r="CV111" s="322">
        <v>0</v>
      </c>
      <c r="CW111" s="322">
        <v>0</v>
      </c>
      <c r="CX111" s="322">
        <v>0</v>
      </c>
      <c r="CY111" s="322">
        <v>0</v>
      </c>
      <c r="CZ111" s="322">
        <v>0</v>
      </c>
      <c r="DA111" s="322">
        <v>0</v>
      </c>
      <c r="DB111" s="322">
        <v>0</v>
      </c>
      <c r="DC111" s="322">
        <v>0</v>
      </c>
      <c r="DD111" s="322">
        <v>0</v>
      </c>
      <c r="DE111" s="322">
        <v>0</v>
      </c>
      <c r="DF111" s="322">
        <v>0</v>
      </c>
      <c r="DH111" s="322" t="s">
        <v>333</v>
      </c>
      <c r="DI111" s="322">
        <v>0</v>
      </c>
      <c r="DJ111" s="322">
        <v>0</v>
      </c>
      <c r="DK111" s="322">
        <v>0</v>
      </c>
      <c r="DL111" s="322">
        <v>0</v>
      </c>
      <c r="DM111" s="322">
        <v>0</v>
      </c>
      <c r="DN111" s="322">
        <v>0</v>
      </c>
      <c r="DO111" s="322">
        <v>0</v>
      </c>
      <c r="DP111" s="322">
        <v>0</v>
      </c>
      <c r="DQ111" s="322">
        <v>0</v>
      </c>
      <c r="DR111" s="322">
        <v>0</v>
      </c>
      <c r="DS111" s="322">
        <v>0</v>
      </c>
      <c r="DT111" s="322">
        <v>0</v>
      </c>
      <c r="DU111" s="322">
        <v>0</v>
      </c>
      <c r="DV111" s="322">
        <v>0</v>
      </c>
      <c r="DW111" s="322">
        <v>0</v>
      </c>
      <c r="DX111" s="322">
        <v>0</v>
      </c>
      <c r="DY111" s="322">
        <v>0</v>
      </c>
      <c r="DZ111" s="322">
        <v>0</v>
      </c>
      <c r="EA111" s="322">
        <v>0</v>
      </c>
      <c r="EB111" s="322">
        <v>0</v>
      </c>
      <c r="EC111" s="322">
        <v>0</v>
      </c>
      <c r="ED111" s="322">
        <v>0</v>
      </c>
      <c r="EE111" s="322">
        <v>0</v>
      </c>
      <c r="EF111" s="322">
        <v>0</v>
      </c>
      <c r="EG111" s="322">
        <v>0</v>
      </c>
      <c r="EH111" s="322">
        <v>0</v>
      </c>
      <c r="EI111" s="322">
        <v>0</v>
      </c>
      <c r="EJ111" s="322">
        <v>0</v>
      </c>
      <c r="EK111" s="322">
        <v>0</v>
      </c>
      <c r="EL111" s="322">
        <v>0</v>
      </c>
      <c r="EM111" s="322">
        <v>0</v>
      </c>
      <c r="EN111" s="322">
        <v>0</v>
      </c>
      <c r="EO111" s="322">
        <v>0</v>
      </c>
      <c r="EP111" s="322">
        <v>0</v>
      </c>
      <c r="EQ111" s="322">
        <v>0</v>
      </c>
    </row>
    <row r="112" spans="1:147" ht="12.75" hidden="1" customHeight="1" outlineLevel="1" x14ac:dyDescent="0.2">
      <c r="A112" s="322" t="s">
        <v>334</v>
      </c>
      <c r="B112" s="322">
        <v>0</v>
      </c>
      <c r="C112" s="322">
        <v>0</v>
      </c>
      <c r="D112" s="322">
        <v>0</v>
      </c>
      <c r="E112" s="322">
        <v>0</v>
      </c>
      <c r="F112" s="322">
        <v>0</v>
      </c>
      <c r="G112" s="322">
        <v>0</v>
      </c>
      <c r="H112" s="322">
        <v>0</v>
      </c>
      <c r="I112" s="322">
        <v>0</v>
      </c>
      <c r="J112" s="322">
        <v>0</v>
      </c>
      <c r="K112" s="322">
        <v>0</v>
      </c>
      <c r="L112" s="322">
        <v>0</v>
      </c>
      <c r="M112" s="322">
        <v>0</v>
      </c>
      <c r="N112" s="322">
        <v>0</v>
      </c>
      <c r="O112" s="322">
        <v>0</v>
      </c>
      <c r="P112" s="322">
        <v>0</v>
      </c>
      <c r="Q112" s="322">
        <v>0</v>
      </c>
      <c r="R112" s="322">
        <v>0</v>
      </c>
      <c r="S112" s="322">
        <v>0</v>
      </c>
      <c r="T112" s="322">
        <v>0</v>
      </c>
      <c r="U112" s="322">
        <v>0</v>
      </c>
      <c r="V112" s="322">
        <v>0</v>
      </c>
      <c r="W112" s="322">
        <v>0</v>
      </c>
      <c r="X112" s="322">
        <v>0</v>
      </c>
      <c r="Y112" s="322">
        <v>0</v>
      </c>
      <c r="Z112" s="322">
        <v>0</v>
      </c>
      <c r="AA112" s="322">
        <v>0</v>
      </c>
      <c r="AB112" s="322">
        <v>0</v>
      </c>
      <c r="AC112" s="322">
        <v>0</v>
      </c>
      <c r="AD112" s="322">
        <v>0</v>
      </c>
      <c r="AE112" s="322">
        <v>0</v>
      </c>
      <c r="AF112" s="322">
        <v>0</v>
      </c>
      <c r="AG112" s="322">
        <v>0</v>
      </c>
      <c r="AH112" s="322">
        <v>0</v>
      </c>
      <c r="AI112" s="322">
        <v>0</v>
      </c>
      <c r="AJ112" s="322">
        <v>0</v>
      </c>
      <c r="AL112" s="322" t="s">
        <v>334</v>
      </c>
      <c r="AM112" s="322">
        <v>0</v>
      </c>
      <c r="AN112" s="322">
        <v>0</v>
      </c>
      <c r="AO112" s="322">
        <v>0</v>
      </c>
      <c r="AP112" s="322">
        <v>0</v>
      </c>
      <c r="AQ112" s="322">
        <v>0</v>
      </c>
      <c r="AR112" s="322">
        <v>0</v>
      </c>
      <c r="AS112" s="322">
        <v>0</v>
      </c>
      <c r="AT112" s="322">
        <v>0</v>
      </c>
      <c r="AU112" s="322">
        <v>0</v>
      </c>
      <c r="AV112" s="322">
        <v>0</v>
      </c>
      <c r="AW112" s="322">
        <v>0</v>
      </c>
      <c r="AX112" s="322">
        <v>0</v>
      </c>
      <c r="AY112" s="322">
        <v>0</v>
      </c>
      <c r="AZ112" s="322">
        <v>0</v>
      </c>
      <c r="BA112" s="322">
        <v>0</v>
      </c>
      <c r="BB112" s="322">
        <v>0</v>
      </c>
      <c r="BC112" s="322">
        <v>0</v>
      </c>
      <c r="BD112" s="322">
        <v>0</v>
      </c>
      <c r="BE112" s="322">
        <v>0</v>
      </c>
      <c r="BF112" s="322">
        <v>0</v>
      </c>
      <c r="BG112" s="322">
        <v>0</v>
      </c>
      <c r="BH112" s="322">
        <v>0</v>
      </c>
      <c r="BI112" s="322">
        <v>0</v>
      </c>
      <c r="BJ112" s="322">
        <v>0</v>
      </c>
      <c r="BK112" s="322">
        <v>0</v>
      </c>
      <c r="BL112" s="322">
        <v>0</v>
      </c>
      <c r="BM112" s="322">
        <v>0</v>
      </c>
      <c r="BN112" s="322">
        <v>0</v>
      </c>
      <c r="BO112" s="322">
        <v>0</v>
      </c>
      <c r="BP112" s="322">
        <v>0</v>
      </c>
      <c r="BQ112" s="322">
        <v>0</v>
      </c>
      <c r="BR112" s="322">
        <v>0</v>
      </c>
      <c r="BS112" s="322">
        <v>0</v>
      </c>
      <c r="BT112" s="322">
        <v>0</v>
      </c>
      <c r="BU112" s="322">
        <v>0</v>
      </c>
      <c r="BW112" s="322" t="s">
        <v>334</v>
      </c>
      <c r="BX112" s="322">
        <v>0</v>
      </c>
      <c r="BY112" s="322">
        <v>0</v>
      </c>
      <c r="BZ112" s="322">
        <v>0</v>
      </c>
      <c r="CA112" s="322">
        <v>0</v>
      </c>
      <c r="CB112" s="322">
        <v>0</v>
      </c>
      <c r="CC112" s="322">
        <v>0</v>
      </c>
      <c r="CD112" s="322">
        <v>0</v>
      </c>
      <c r="CE112" s="322">
        <v>0</v>
      </c>
      <c r="CF112" s="322">
        <v>0</v>
      </c>
      <c r="CG112" s="322">
        <v>0</v>
      </c>
      <c r="CH112" s="322">
        <v>0</v>
      </c>
      <c r="CI112" s="322">
        <v>0</v>
      </c>
      <c r="CJ112" s="322">
        <v>0</v>
      </c>
      <c r="CK112" s="322">
        <v>0</v>
      </c>
      <c r="CL112" s="322">
        <v>0</v>
      </c>
      <c r="CM112" s="322">
        <v>0</v>
      </c>
      <c r="CN112" s="322">
        <v>0</v>
      </c>
      <c r="CO112" s="322">
        <v>0</v>
      </c>
      <c r="CP112" s="322">
        <v>0</v>
      </c>
      <c r="CQ112" s="322">
        <v>0</v>
      </c>
      <c r="CR112" s="322">
        <v>0</v>
      </c>
      <c r="CS112" s="322">
        <v>0</v>
      </c>
      <c r="CT112" s="322">
        <v>0</v>
      </c>
      <c r="CU112" s="322">
        <v>0</v>
      </c>
      <c r="CV112" s="322">
        <v>0</v>
      </c>
      <c r="CW112" s="322">
        <v>0</v>
      </c>
      <c r="CX112" s="322">
        <v>0</v>
      </c>
      <c r="CY112" s="322">
        <v>0</v>
      </c>
      <c r="CZ112" s="322">
        <v>0</v>
      </c>
      <c r="DA112" s="322">
        <v>0</v>
      </c>
      <c r="DB112" s="322">
        <v>0</v>
      </c>
      <c r="DC112" s="322">
        <v>0</v>
      </c>
      <c r="DD112" s="322">
        <v>0</v>
      </c>
      <c r="DE112" s="322">
        <v>0</v>
      </c>
      <c r="DF112" s="322">
        <v>0</v>
      </c>
      <c r="DH112" s="322" t="s">
        <v>334</v>
      </c>
      <c r="DI112" s="322">
        <v>0</v>
      </c>
      <c r="DJ112" s="322">
        <v>0</v>
      </c>
      <c r="DK112" s="322">
        <v>0</v>
      </c>
      <c r="DL112" s="322">
        <v>0</v>
      </c>
      <c r="DM112" s="322">
        <v>0</v>
      </c>
      <c r="DN112" s="322">
        <v>0</v>
      </c>
      <c r="DO112" s="322">
        <v>0</v>
      </c>
      <c r="DP112" s="322">
        <v>0</v>
      </c>
      <c r="DQ112" s="322">
        <v>0</v>
      </c>
      <c r="DR112" s="322">
        <v>0</v>
      </c>
      <c r="DS112" s="322">
        <v>0</v>
      </c>
      <c r="DT112" s="322">
        <v>0</v>
      </c>
      <c r="DU112" s="322">
        <v>0</v>
      </c>
      <c r="DV112" s="322">
        <v>0</v>
      </c>
      <c r="DW112" s="322">
        <v>0</v>
      </c>
      <c r="DX112" s="322">
        <v>0</v>
      </c>
      <c r="DY112" s="322">
        <v>0</v>
      </c>
      <c r="DZ112" s="322">
        <v>0</v>
      </c>
      <c r="EA112" s="322">
        <v>0</v>
      </c>
      <c r="EB112" s="322">
        <v>0</v>
      </c>
      <c r="EC112" s="322">
        <v>0</v>
      </c>
      <c r="ED112" s="322">
        <v>0</v>
      </c>
      <c r="EE112" s="322">
        <v>0</v>
      </c>
      <c r="EF112" s="322">
        <v>0</v>
      </c>
      <c r="EG112" s="322">
        <v>0</v>
      </c>
      <c r="EH112" s="322">
        <v>0</v>
      </c>
      <c r="EI112" s="322">
        <v>0</v>
      </c>
      <c r="EJ112" s="322">
        <v>0</v>
      </c>
      <c r="EK112" s="322">
        <v>0</v>
      </c>
      <c r="EL112" s="322">
        <v>0</v>
      </c>
      <c r="EM112" s="322">
        <v>0</v>
      </c>
      <c r="EN112" s="322">
        <v>0</v>
      </c>
      <c r="EO112" s="322">
        <v>0</v>
      </c>
      <c r="EP112" s="322">
        <v>0</v>
      </c>
      <c r="EQ112" s="322">
        <v>0</v>
      </c>
    </row>
    <row r="113" spans="1:147" ht="12.75" hidden="1" customHeight="1" outlineLevel="1" x14ac:dyDescent="0.2">
      <c r="A113" s="322" t="s">
        <v>335</v>
      </c>
      <c r="B113" s="322">
        <v>0</v>
      </c>
      <c r="C113" s="322">
        <v>0</v>
      </c>
      <c r="D113" s="322">
        <v>0</v>
      </c>
      <c r="E113" s="322">
        <v>0</v>
      </c>
      <c r="F113" s="322">
        <v>0</v>
      </c>
      <c r="G113" s="322">
        <v>0</v>
      </c>
      <c r="H113" s="322">
        <v>0</v>
      </c>
      <c r="I113" s="322">
        <v>0</v>
      </c>
      <c r="J113" s="322">
        <v>0</v>
      </c>
      <c r="K113" s="322">
        <v>0</v>
      </c>
      <c r="L113" s="322">
        <v>0</v>
      </c>
      <c r="M113" s="322">
        <v>0</v>
      </c>
      <c r="N113" s="322">
        <v>0</v>
      </c>
      <c r="O113" s="322">
        <v>0</v>
      </c>
      <c r="P113" s="322">
        <v>0</v>
      </c>
      <c r="Q113" s="322">
        <v>0</v>
      </c>
      <c r="R113" s="322">
        <v>0</v>
      </c>
      <c r="S113" s="322">
        <v>0</v>
      </c>
      <c r="T113" s="322">
        <v>0</v>
      </c>
      <c r="U113" s="322">
        <v>0</v>
      </c>
      <c r="V113" s="322">
        <v>0</v>
      </c>
      <c r="W113" s="322">
        <v>0</v>
      </c>
      <c r="X113" s="322">
        <v>0</v>
      </c>
      <c r="Y113" s="322">
        <v>0</v>
      </c>
      <c r="Z113" s="322">
        <v>0</v>
      </c>
      <c r="AA113" s="322">
        <v>0</v>
      </c>
      <c r="AB113" s="322">
        <v>0</v>
      </c>
      <c r="AC113" s="322">
        <v>0</v>
      </c>
      <c r="AD113" s="322">
        <v>0</v>
      </c>
      <c r="AE113" s="322">
        <v>0</v>
      </c>
      <c r="AF113" s="322">
        <v>0</v>
      </c>
      <c r="AG113" s="322">
        <v>0</v>
      </c>
      <c r="AH113" s="322">
        <v>0</v>
      </c>
      <c r="AI113" s="322">
        <v>0</v>
      </c>
      <c r="AJ113" s="322">
        <v>0</v>
      </c>
      <c r="AL113" s="322" t="s">
        <v>335</v>
      </c>
      <c r="AM113" s="322">
        <v>0</v>
      </c>
      <c r="AN113" s="322">
        <v>0</v>
      </c>
      <c r="AO113" s="322">
        <v>0</v>
      </c>
      <c r="AP113" s="322">
        <v>0</v>
      </c>
      <c r="AQ113" s="322">
        <v>0</v>
      </c>
      <c r="AR113" s="322">
        <v>0</v>
      </c>
      <c r="AS113" s="322">
        <v>0</v>
      </c>
      <c r="AT113" s="322">
        <v>0</v>
      </c>
      <c r="AU113" s="322">
        <v>0</v>
      </c>
      <c r="AV113" s="322">
        <v>0</v>
      </c>
      <c r="AW113" s="322">
        <v>0</v>
      </c>
      <c r="AX113" s="322">
        <v>0</v>
      </c>
      <c r="AY113" s="322">
        <v>0</v>
      </c>
      <c r="AZ113" s="322">
        <v>0</v>
      </c>
      <c r="BA113" s="322">
        <v>0</v>
      </c>
      <c r="BB113" s="322">
        <v>0</v>
      </c>
      <c r="BC113" s="322">
        <v>0</v>
      </c>
      <c r="BD113" s="322">
        <v>0</v>
      </c>
      <c r="BE113" s="322">
        <v>0</v>
      </c>
      <c r="BF113" s="322">
        <v>0</v>
      </c>
      <c r="BG113" s="322">
        <v>0</v>
      </c>
      <c r="BH113" s="322">
        <v>0</v>
      </c>
      <c r="BI113" s="322">
        <v>0</v>
      </c>
      <c r="BJ113" s="322">
        <v>0</v>
      </c>
      <c r="BK113" s="322">
        <v>0</v>
      </c>
      <c r="BL113" s="322">
        <v>0</v>
      </c>
      <c r="BM113" s="322">
        <v>0</v>
      </c>
      <c r="BN113" s="322">
        <v>0</v>
      </c>
      <c r="BO113" s="322">
        <v>0</v>
      </c>
      <c r="BP113" s="322">
        <v>0</v>
      </c>
      <c r="BQ113" s="322">
        <v>0</v>
      </c>
      <c r="BR113" s="322">
        <v>0</v>
      </c>
      <c r="BS113" s="322">
        <v>0</v>
      </c>
      <c r="BT113" s="322">
        <v>0</v>
      </c>
      <c r="BU113" s="322">
        <v>0</v>
      </c>
      <c r="BW113" s="322" t="s">
        <v>335</v>
      </c>
      <c r="BX113" s="322">
        <v>0</v>
      </c>
      <c r="BY113" s="322">
        <v>0</v>
      </c>
      <c r="BZ113" s="322">
        <v>0</v>
      </c>
      <c r="CA113" s="322">
        <v>0</v>
      </c>
      <c r="CB113" s="322">
        <v>0</v>
      </c>
      <c r="CC113" s="322">
        <v>0</v>
      </c>
      <c r="CD113" s="322">
        <v>0</v>
      </c>
      <c r="CE113" s="322">
        <v>0</v>
      </c>
      <c r="CF113" s="322">
        <v>0</v>
      </c>
      <c r="CG113" s="322">
        <v>0</v>
      </c>
      <c r="CH113" s="322">
        <v>0</v>
      </c>
      <c r="CI113" s="322">
        <v>0</v>
      </c>
      <c r="CJ113" s="322">
        <v>0</v>
      </c>
      <c r="CK113" s="322">
        <v>0</v>
      </c>
      <c r="CL113" s="322">
        <v>0</v>
      </c>
      <c r="CM113" s="322">
        <v>0</v>
      </c>
      <c r="CN113" s="322">
        <v>0</v>
      </c>
      <c r="CO113" s="322">
        <v>0</v>
      </c>
      <c r="CP113" s="322">
        <v>0</v>
      </c>
      <c r="CQ113" s="322">
        <v>0</v>
      </c>
      <c r="CR113" s="322">
        <v>0</v>
      </c>
      <c r="CS113" s="322">
        <v>0</v>
      </c>
      <c r="CT113" s="322">
        <v>0</v>
      </c>
      <c r="CU113" s="322">
        <v>0</v>
      </c>
      <c r="CV113" s="322">
        <v>0</v>
      </c>
      <c r="CW113" s="322">
        <v>0</v>
      </c>
      <c r="CX113" s="322">
        <v>0</v>
      </c>
      <c r="CY113" s="322">
        <v>0</v>
      </c>
      <c r="CZ113" s="322">
        <v>0</v>
      </c>
      <c r="DA113" s="322">
        <v>0</v>
      </c>
      <c r="DB113" s="322">
        <v>0</v>
      </c>
      <c r="DC113" s="322">
        <v>0</v>
      </c>
      <c r="DD113" s="322">
        <v>0</v>
      </c>
      <c r="DE113" s="322">
        <v>0</v>
      </c>
      <c r="DF113" s="322">
        <v>0</v>
      </c>
      <c r="DH113" s="322" t="s">
        <v>335</v>
      </c>
      <c r="DI113" s="322">
        <v>0</v>
      </c>
      <c r="DJ113" s="322">
        <v>0</v>
      </c>
      <c r="DK113" s="322">
        <v>0</v>
      </c>
      <c r="DL113" s="322">
        <v>0</v>
      </c>
      <c r="DM113" s="322">
        <v>0</v>
      </c>
      <c r="DN113" s="322">
        <v>0</v>
      </c>
      <c r="DO113" s="322">
        <v>0</v>
      </c>
      <c r="DP113" s="322">
        <v>0</v>
      </c>
      <c r="DQ113" s="322">
        <v>0</v>
      </c>
      <c r="DR113" s="322">
        <v>0</v>
      </c>
      <c r="DS113" s="322">
        <v>0</v>
      </c>
      <c r="DT113" s="322">
        <v>0</v>
      </c>
      <c r="DU113" s="322">
        <v>0</v>
      </c>
      <c r="DV113" s="322">
        <v>0</v>
      </c>
      <c r="DW113" s="322">
        <v>0</v>
      </c>
      <c r="DX113" s="322">
        <v>0</v>
      </c>
      <c r="DY113" s="322">
        <v>0</v>
      </c>
      <c r="DZ113" s="322">
        <v>0</v>
      </c>
      <c r="EA113" s="322">
        <v>0</v>
      </c>
      <c r="EB113" s="322">
        <v>0</v>
      </c>
      <c r="EC113" s="322">
        <v>0</v>
      </c>
      <c r="ED113" s="322">
        <v>0</v>
      </c>
      <c r="EE113" s="322">
        <v>0</v>
      </c>
      <c r="EF113" s="322">
        <v>0</v>
      </c>
      <c r="EG113" s="322">
        <v>0</v>
      </c>
      <c r="EH113" s="322">
        <v>0</v>
      </c>
      <c r="EI113" s="322">
        <v>0</v>
      </c>
      <c r="EJ113" s="322">
        <v>0</v>
      </c>
      <c r="EK113" s="322">
        <v>0</v>
      </c>
      <c r="EL113" s="322">
        <v>0</v>
      </c>
      <c r="EM113" s="322">
        <v>0</v>
      </c>
      <c r="EN113" s="322">
        <v>0</v>
      </c>
      <c r="EO113" s="322">
        <v>0</v>
      </c>
      <c r="EP113" s="322">
        <v>0</v>
      </c>
      <c r="EQ113" s="322">
        <v>0</v>
      </c>
    </row>
    <row r="114" spans="1:147" ht="12.75" hidden="1" customHeight="1" outlineLevel="1" x14ac:dyDescent="0.2">
      <c r="A114" s="322" t="s">
        <v>336</v>
      </c>
      <c r="B114" s="322">
        <v>0</v>
      </c>
      <c r="C114" s="322">
        <v>0</v>
      </c>
      <c r="D114" s="322">
        <v>0</v>
      </c>
      <c r="E114" s="322">
        <v>0</v>
      </c>
      <c r="F114" s="322">
        <v>0</v>
      </c>
      <c r="G114" s="322">
        <v>0</v>
      </c>
      <c r="H114" s="322">
        <v>0</v>
      </c>
      <c r="I114" s="322">
        <v>0</v>
      </c>
      <c r="J114" s="322">
        <v>0</v>
      </c>
      <c r="K114" s="322">
        <v>0</v>
      </c>
      <c r="L114" s="322">
        <v>0</v>
      </c>
      <c r="M114" s="322">
        <v>0</v>
      </c>
      <c r="N114" s="322">
        <v>0</v>
      </c>
      <c r="O114" s="322">
        <v>0</v>
      </c>
      <c r="P114" s="322">
        <v>0</v>
      </c>
      <c r="Q114" s="322">
        <v>0</v>
      </c>
      <c r="R114" s="322">
        <v>0</v>
      </c>
      <c r="S114" s="322">
        <v>0</v>
      </c>
      <c r="T114" s="322">
        <v>0</v>
      </c>
      <c r="U114" s="322">
        <v>0</v>
      </c>
      <c r="V114" s="322">
        <v>0</v>
      </c>
      <c r="W114" s="322">
        <v>0</v>
      </c>
      <c r="X114" s="322">
        <v>0</v>
      </c>
      <c r="Y114" s="322">
        <v>0</v>
      </c>
      <c r="Z114" s="322">
        <v>0</v>
      </c>
      <c r="AA114" s="322">
        <v>0</v>
      </c>
      <c r="AB114" s="322">
        <v>0</v>
      </c>
      <c r="AC114" s="322">
        <v>0</v>
      </c>
      <c r="AD114" s="322">
        <v>0</v>
      </c>
      <c r="AE114" s="322">
        <v>0</v>
      </c>
      <c r="AF114" s="322">
        <v>0</v>
      </c>
      <c r="AG114" s="322">
        <v>0</v>
      </c>
      <c r="AH114" s="322">
        <v>0</v>
      </c>
      <c r="AI114" s="322">
        <v>0</v>
      </c>
      <c r="AJ114" s="322">
        <v>0</v>
      </c>
      <c r="AL114" s="322" t="s">
        <v>336</v>
      </c>
      <c r="AM114" s="322">
        <v>0</v>
      </c>
      <c r="AN114" s="322">
        <v>0</v>
      </c>
      <c r="AO114" s="322">
        <v>0</v>
      </c>
      <c r="AP114" s="322">
        <v>0</v>
      </c>
      <c r="AQ114" s="322">
        <v>0</v>
      </c>
      <c r="AR114" s="322">
        <v>0</v>
      </c>
      <c r="AS114" s="322">
        <v>0</v>
      </c>
      <c r="AT114" s="322">
        <v>0</v>
      </c>
      <c r="AU114" s="322">
        <v>0</v>
      </c>
      <c r="AV114" s="322">
        <v>0</v>
      </c>
      <c r="AW114" s="322">
        <v>0</v>
      </c>
      <c r="AX114" s="322">
        <v>0</v>
      </c>
      <c r="AY114" s="322">
        <v>0</v>
      </c>
      <c r="AZ114" s="322">
        <v>0</v>
      </c>
      <c r="BA114" s="322">
        <v>0</v>
      </c>
      <c r="BB114" s="322">
        <v>0</v>
      </c>
      <c r="BC114" s="322">
        <v>0</v>
      </c>
      <c r="BD114" s="322">
        <v>0</v>
      </c>
      <c r="BE114" s="322">
        <v>0</v>
      </c>
      <c r="BF114" s="322">
        <v>0</v>
      </c>
      <c r="BG114" s="322">
        <v>0</v>
      </c>
      <c r="BH114" s="322">
        <v>0</v>
      </c>
      <c r="BI114" s="322">
        <v>0</v>
      </c>
      <c r="BJ114" s="322">
        <v>0</v>
      </c>
      <c r="BK114" s="322">
        <v>0</v>
      </c>
      <c r="BL114" s="322">
        <v>0</v>
      </c>
      <c r="BM114" s="322">
        <v>0</v>
      </c>
      <c r="BN114" s="322">
        <v>0</v>
      </c>
      <c r="BO114" s="322">
        <v>0</v>
      </c>
      <c r="BP114" s="322">
        <v>0</v>
      </c>
      <c r="BQ114" s="322">
        <v>0</v>
      </c>
      <c r="BR114" s="322">
        <v>0</v>
      </c>
      <c r="BS114" s="322">
        <v>0</v>
      </c>
      <c r="BT114" s="322">
        <v>0</v>
      </c>
      <c r="BU114" s="322">
        <v>0</v>
      </c>
      <c r="BW114" s="322" t="s">
        <v>336</v>
      </c>
      <c r="BX114" s="322">
        <v>0</v>
      </c>
      <c r="BY114" s="322">
        <v>0</v>
      </c>
      <c r="BZ114" s="322">
        <v>0</v>
      </c>
      <c r="CA114" s="322">
        <v>0</v>
      </c>
      <c r="CB114" s="322">
        <v>0</v>
      </c>
      <c r="CC114" s="322">
        <v>0</v>
      </c>
      <c r="CD114" s="322">
        <v>0</v>
      </c>
      <c r="CE114" s="322">
        <v>0</v>
      </c>
      <c r="CF114" s="322">
        <v>0</v>
      </c>
      <c r="CG114" s="322">
        <v>0</v>
      </c>
      <c r="CH114" s="322">
        <v>0</v>
      </c>
      <c r="CI114" s="322">
        <v>0</v>
      </c>
      <c r="CJ114" s="322">
        <v>0</v>
      </c>
      <c r="CK114" s="322">
        <v>0</v>
      </c>
      <c r="CL114" s="322">
        <v>0</v>
      </c>
      <c r="CM114" s="322">
        <v>0</v>
      </c>
      <c r="CN114" s="322">
        <v>0</v>
      </c>
      <c r="CO114" s="322">
        <v>0</v>
      </c>
      <c r="CP114" s="322">
        <v>0</v>
      </c>
      <c r="CQ114" s="322">
        <v>0</v>
      </c>
      <c r="CR114" s="322">
        <v>0</v>
      </c>
      <c r="CS114" s="322">
        <v>0</v>
      </c>
      <c r="CT114" s="322">
        <v>0</v>
      </c>
      <c r="CU114" s="322">
        <v>0</v>
      </c>
      <c r="CV114" s="322">
        <v>0</v>
      </c>
      <c r="CW114" s="322">
        <v>0</v>
      </c>
      <c r="CX114" s="322">
        <v>0</v>
      </c>
      <c r="CY114" s="322">
        <v>0</v>
      </c>
      <c r="CZ114" s="322">
        <v>0</v>
      </c>
      <c r="DA114" s="322">
        <v>0</v>
      </c>
      <c r="DB114" s="322">
        <v>0</v>
      </c>
      <c r="DC114" s="322">
        <v>0</v>
      </c>
      <c r="DD114" s="322">
        <v>0</v>
      </c>
      <c r="DE114" s="322">
        <v>0</v>
      </c>
      <c r="DF114" s="322">
        <v>0</v>
      </c>
      <c r="DH114" s="322" t="s">
        <v>336</v>
      </c>
      <c r="DI114" s="322">
        <v>0</v>
      </c>
      <c r="DJ114" s="322">
        <v>0</v>
      </c>
      <c r="DK114" s="322">
        <v>0</v>
      </c>
      <c r="DL114" s="322">
        <v>0</v>
      </c>
      <c r="DM114" s="322">
        <v>0</v>
      </c>
      <c r="DN114" s="322">
        <v>0</v>
      </c>
      <c r="DO114" s="322">
        <v>0</v>
      </c>
      <c r="DP114" s="322">
        <v>0</v>
      </c>
      <c r="DQ114" s="322">
        <v>0</v>
      </c>
      <c r="DR114" s="322">
        <v>0</v>
      </c>
      <c r="DS114" s="322">
        <v>0</v>
      </c>
      <c r="DT114" s="322">
        <v>0</v>
      </c>
      <c r="DU114" s="322">
        <v>0</v>
      </c>
      <c r="DV114" s="322">
        <v>0</v>
      </c>
      <c r="DW114" s="322">
        <v>0</v>
      </c>
      <c r="DX114" s="322">
        <v>0</v>
      </c>
      <c r="DY114" s="322">
        <v>0</v>
      </c>
      <c r="DZ114" s="322">
        <v>0</v>
      </c>
      <c r="EA114" s="322">
        <v>0</v>
      </c>
      <c r="EB114" s="322">
        <v>0</v>
      </c>
      <c r="EC114" s="322">
        <v>0</v>
      </c>
      <c r="ED114" s="322">
        <v>0</v>
      </c>
      <c r="EE114" s="322">
        <v>0</v>
      </c>
      <c r="EF114" s="322">
        <v>0</v>
      </c>
      <c r="EG114" s="322">
        <v>0</v>
      </c>
      <c r="EH114" s="322">
        <v>0</v>
      </c>
      <c r="EI114" s="322">
        <v>0</v>
      </c>
      <c r="EJ114" s="322">
        <v>0</v>
      </c>
      <c r="EK114" s="322">
        <v>0</v>
      </c>
      <c r="EL114" s="322">
        <v>0</v>
      </c>
      <c r="EM114" s="322">
        <v>0</v>
      </c>
      <c r="EN114" s="322">
        <v>0</v>
      </c>
      <c r="EO114" s="322">
        <v>0</v>
      </c>
      <c r="EP114" s="322">
        <v>0</v>
      </c>
      <c r="EQ114" s="322">
        <v>0</v>
      </c>
    </row>
    <row r="115" spans="1:147" ht="12.75" hidden="1" customHeight="1" outlineLevel="1" x14ac:dyDescent="0.2">
      <c r="A115" s="322"/>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L115" s="322"/>
      <c r="AM115" s="322"/>
      <c r="AN115" s="322"/>
      <c r="AO115" s="322"/>
      <c r="AP115" s="322"/>
      <c r="AQ115" s="322"/>
      <c r="AR115" s="322"/>
      <c r="AS115" s="322"/>
      <c r="AT115" s="322"/>
      <c r="AU115" s="322"/>
      <c r="AV115" s="322"/>
      <c r="AW115" s="322"/>
      <c r="AX115" s="322"/>
      <c r="AY115" s="322"/>
      <c r="AZ115" s="322"/>
      <c r="BA115" s="322"/>
      <c r="BB115" s="322"/>
      <c r="BC115" s="322"/>
      <c r="BD115" s="322"/>
      <c r="BE115" s="322"/>
      <c r="BF115" s="322"/>
      <c r="BG115" s="322"/>
      <c r="BH115" s="322"/>
      <c r="BI115" s="322"/>
      <c r="BJ115" s="322"/>
      <c r="BK115" s="322"/>
      <c r="BL115" s="322"/>
      <c r="BM115" s="322"/>
      <c r="BN115" s="322"/>
      <c r="BO115" s="322"/>
      <c r="BP115" s="322"/>
      <c r="BQ115" s="322"/>
      <c r="BR115" s="322"/>
      <c r="BS115" s="322"/>
      <c r="BT115" s="322"/>
      <c r="BU115" s="322"/>
      <c r="BW115" s="322"/>
      <c r="BX115" s="322"/>
      <c r="BY115" s="322"/>
      <c r="BZ115" s="322"/>
      <c r="CA115" s="322"/>
      <c r="CB115" s="322"/>
      <c r="CC115" s="322"/>
      <c r="CD115" s="322"/>
      <c r="CE115" s="322"/>
      <c r="CF115" s="322"/>
      <c r="CG115" s="322"/>
      <c r="CH115" s="322"/>
      <c r="CI115" s="322"/>
      <c r="CJ115" s="322"/>
      <c r="CK115" s="322"/>
      <c r="CL115" s="322"/>
      <c r="CM115" s="322"/>
      <c r="CN115" s="322"/>
      <c r="CO115" s="322"/>
      <c r="CP115" s="322"/>
      <c r="CQ115" s="322"/>
      <c r="CR115" s="322"/>
      <c r="CS115" s="322"/>
      <c r="CT115" s="322"/>
      <c r="CU115" s="322"/>
      <c r="CV115" s="322"/>
      <c r="CW115" s="322"/>
      <c r="CX115" s="322"/>
      <c r="CY115" s="322"/>
      <c r="CZ115" s="322"/>
      <c r="DA115" s="322"/>
      <c r="DB115" s="322"/>
      <c r="DC115" s="322"/>
      <c r="DD115" s="322"/>
      <c r="DE115" s="322"/>
      <c r="DF115" s="322"/>
      <c r="DH115" s="322"/>
      <c r="DI115" s="322"/>
      <c r="DJ115" s="322"/>
      <c r="DK115" s="322"/>
      <c r="DL115" s="322"/>
      <c r="DM115" s="322"/>
      <c r="DN115" s="322"/>
      <c r="DO115" s="322"/>
      <c r="DP115" s="322"/>
      <c r="DQ115" s="322"/>
      <c r="DR115" s="322"/>
      <c r="DS115" s="322"/>
      <c r="DT115" s="322"/>
      <c r="DU115" s="322"/>
      <c r="DV115" s="322"/>
      <c r="DW115" s="322"/>
      <c r="DX115" s="322"/>
      <c r="DY115" s="322"/>
      <c r="DZ115" s="322"/>
      <c r="EA115" s="322"/>
      <c r="EB115" s="322"/>
      <c r="EC115" s="322"/>
      <c r="ED115" s="322"/>
      <c r="EE115" s="322"/>
      <c r="EF115" s="322"/>
      <c r="EG115" s="322"/>
      <c r="EH115" s="322"/>
      <c r="EI115" s="322"/>
      <c r="EJ115" s="322"/>
      <c r="EK115" s="322"/>
      <c r="EL115" s="322"/>
      <c r="EM115" s="322"/>
      <c r="EN115" s="322"/>
      <c r="EO115" s="322"/>
      <c r="EP115" s="322"/>
      <c r="EQ115" s="322"/>
    </row>
    <row r="116" spans="1:147" ht="24.95" customHeight="1" collapsed="1" x14ac:dyDescent="0.2">
      <c r="A116" t="s">
        <v>337</v>
      </c>
      <c r="AL116" t="s">
        <v>337</v>
      </c>
      <c r="BW116" t="s">
        <v>337</v>
      </c>
      <c r="DH116" t="s">
        <v>337</v>
      </c>
    </row>
    <row r="117" spans="1:147" x14ac:dyDescent="0.2">
      <c r="A117" s="322" t="s">
        <v>19</v>
      </c>
      <c r="B117" s="322">
        <f t="shared" ref="B117:AJ117" si="0">SUM(B14:B17)/4</f>
        <v>78.06534971139601</v>
      </c>
      <c r="C117" s="322">
        <f t="shared" si="0"/>
        <v>87.023678397071023</v>
      </c>
      <c r="D117" s="322">
        <f t="shared" si="0"/>
        <v>95.338264771844479</v>
      </c>
      <c r="E117" s="322">
        <f t="shared" si="0"/>
        <v>83.517382278279243</v>
      </c>
      <c r="F117" s="322">
        <f t="shared" si="0"/>
        <v>89.011766470181541</v>
      </c>
      <c r="G117" s="322">
        <f t="shared" si="0"/>
        <v>91.146893453713901</v>
      </c>
      <c r="H117" s="322">
        <f t="shared" si="0"/>
        <v>93.551136004394195</v>
      </c>
      <c r="I117" s="322">
        <f t="shared" si="0"/>
        <v>98.490535451040117</v>
      </c>
      <c r="J117" s="322">
        <f t="shared" si="0"/>
        <v>78.584774421052316</v>
      </c>
      <c r="K117" s="322">
        <f t="shared" si="0"/>
        <v>93.886764493265446</v>
      </c>
      <c r="L117" s="322">
        <f t="shared" si="0"/>
        <v>91.31359243637749</v>
      </c>
      <c r="M117" s="322">
        <f t="shared" si="0"/>
        <v>86.217464474675609</v>
      </c>
      <c r="N117" s="322">
        <f t="shared" si="0"/>
        <v>93.543394349505746</v>
      </c>
      <c r="O117" s="322">
        <f t="shared" si="0"/>
        <v>100.98180028555257</v>
      </c>
      <c r="P117" s="322">
        <f t="shared" si="0"/>
        <v>93.744036189705668</v>
      </c>
      <c r="Q117" s="322">
        <f t="shared" si="0"/>
        <v>116.64542778137749</v>
      </c>
      <c r="R117" s="322">
        <f t="shared" si="0"/>
        <v>101.82245340299853</v>
      </c>
      <c r="S117" s="322">
        <f t="shared" si="0"/>
        <v>99.907124859282604</v>
      </c>
      <c r="T117" s="322">
        <f t="shared" si="0"/>
        <v>104.63440291005287</v>
      </c>
      <c r="U117" s="322">
        <f t="shared" si="0"/>
        <v>30.770870582645323</v>
      </c>
      <c r="V117" s="322">
        <f t="shared" si="0"/>
        <v>37.051911645703356</v>
      </c>
      <c r="W117" s="322">
        <f t="shared" si="0"/>
        <v>26.680996472663146</v>
      </c>
      <c r="X117" s="322">
        <f t="shared" si="0"/>
        <v>0</v>
      </c>
      <c r="Y117" s="322">
        <f t="shared" si="0"/>
        <v>64.683037078873895</v>
      </c>
      <c r="Z117" s="322">
        <f t="shared" si="0"/>
        <v>81.892695581000623</v>
      </c>
      <c r="AA117" s="322">
        <f t="shared" si="0"/>
        <v>86.236907816350552</v>
      </c>
      <c r="AB117" s="322">
        <f t="shared" si="0"/>
        <v>108.74697556075169</v>
      </c>
      <c r="AC117" s="322">
        <f t="shared" si="0"/>
        <v>99.515375575316</v>
      </c>
      <c r="AD117" s="322">
        <f t="shared" si="0"/>
        <v>53.605744846371792</v>
      </c>
      <c r="AE117" s="322">
        <f t="shared" si="0"/>
        <v>95.872572746482419</v>
      </c>
      <c r="AF117" s="322">
        <f t="shared" si="0"/>
        <v>90.933423315361082</v>
      </c>
      <c r="AG117" s="322">
        <f t="shared" si="0"/>
        <v>93.585502451081524</v>
      </c>
      <c r="AH117" s="322">
        <f t="shared" si="0"/>
        <v>92.217138511055168</v>
      </c>
      <c r="AI117" s="322">
        <f t="shared" si="0"/>
        <v>109.37545117897156</v>
      </c>
      <c r="AJ117" s="322">
        <f t="shared" si="0"/>
        <v>91.718528330517401</v>
      </c>
      <c r="AL117" s="322" t="s">
        <v>19</v>
      </c>
      <c r="AM117" s="322">
        <f t="shared" ref="AM117:BU117" si="1">SUM(AM14:AM17)/4</f>
        <v>80.997063926680397</v>
      </c>
      <c r="AN117" s="322">
        <f t="shared" si="1"/>
        <v>84.84340026726322</v>
      </c>
      <c r="AO117" s="322">
        <f t="shared" si="1"/>
        <v>79.929169494067509</v>
      </c>
      <c r="AP117" s="322">
        <f t="shared" si="1"/>
        <v>79.982117295128063</v>
      </c>
      <c r="AQ117" s="322">
        <f t="shared" si="1"/>
        <v>84.62124889250353</v>
      </c>
      <c r="AR117" s="322">
        <f t="shared" si="1"/>
        <v>82.307621373139156</v>
      </c>
      <c r="AS117" s="322">
        <f t="shared" si="1"/>
        <v>97.848394127244092</v>
      </c>
      <c r="AT117" s="322">
        <f t="shared" si="1"/>
        <v>93.950281289265121</v>
      </c>
      <c r="AU117" s="322">
        <f t="shared" si="1"/>
        <v>92.15488040395293</v>
      </c>
      <c r="AV117" s="322">
        <f t="shared" si="1"/>
        <v>152.49184420594892</v>
      </c>
      <c r="AW117" s="322">
        <f t="shared" si="1"/>
        <v>64.672449341395847</v>
      </c>
      <c r="AX117" s="322">
        <f t="shared" si="1"/>
        <v>64.121285367259887</v>
      </c>
      <c r="AY117" s="322">
        <f t="shared" si="1"/>
        <v>65.403508771929836</v>
      </c>
      <c r="AZ117" s="322">
        <f t="shared" si="1"/>
        <v>89.820174877545199</v>
      </c>
      <c r="BA117" s="322">
        <f t="shared" si="1"/>
        <v>87.561181702436727</v>
      </c>
      <c r="BB117" s="322">
        <f t="shared" si="1"/>
        <v>98.147391467882983</v>
      </c>
      <c r="BC117" s="322">
        <f t="shared" si="1"/>
        <v>98.260556287844054</v>
      </c>
      <c r="BD117" s="322">
        <f t="shared" si="1"/>
        <v>98.260556287844054</v>
      </c>
      <c r="BE117" s="322">
        <f t="shared" si="1"/>
        <v>0</v>
      </c>
      <c r="BF117" s="322">
        <f t="shared" si="1"/>
        <v>36.527456705424775</v>
      </c>
      <c r="BG117" s="322">
        <f t="shared" si="1"/>
        <v>40.722021660649837</v>
      </c>
      <c r="BH117" s="322">
        <f t="shared" si="1"/>
        <v>34.999999999999993</v>
      </c>
      <c r="BI117" s="322">
        <f t="shared" si="1"/>
        <v>0</v>
      </c>
      <c r="BJ117" s="322">
        <f t="shared" si="1"/>
        <v>76.296744782327153</v>
      </c>
      <c r="BK117" s="322">
        <f t="shared" si="1"/>
        <v>78.528799669361376</v>
      </c>
      <c r="BL117" s="322">
        <f t="shared" si="1"/>
        <v>107.00380993180207</v>
      </c>
      <c r="BM117" s="322">
        <f t="shared" si="1"/>
        <v>163.63636363636365</v>
      </c>
      <c r="BN117" s="322">
        <f t="shared" si="1"/>
        <v>124.75315789167408</v>
      </c>
      <c r="BO117" s="322">
        <f t="shared" si="1"/>
        <v>62.855432861575387</v>
      </c>
      <c r="BP117" s="322">
        <f t="shared" si="1"/>
        <v>99.547034720440138</v>
      </c>
      <c r="BQ117" s="322">
        <f t="shared" si="1"/>
        <v>100.96944793877574</v>
      </c>
      <c r="BR117" s="322">
        <f t="shared" si="1"/>
        <v>117.17866903104104</v>
      </c>
      <c r="BS117" s="322">
        <f t="shared" si="1"/>
        <v>73.098608303770334</v>
      </c>
      <c r="BT117" s="322">
        <f t="shared" si="1"/>
        <v>99.644957347106839</v>
      </c>
      <c r="BU117" s="322">
        <f t="shared" si="1"/>
        <v>94.528017779770096</v>
      </c>
      <c r="BW117" s="322" t="s">
        <v>19</v>
      </c>
      <c r="BX117" s="322">
        <f t="shared" ref="BX117:DF117" si="2">SUM(BX14:BX17)/4</f>
        <v>80.617156494808739</v>
      </c>
      <c r="BY117" s="322">
        <f t="shared" si="2"/>
        <v>79.06674076300942</v>
      </c>
      <c r="BZ117" s="322">
        <f t="shared" si="2"/>
        <v>78.474220912432372</v>
      </c>
      <c r="CA117" s="322">
        <f t="shared" si="2"/>
        <v>81.962177074894129</v>
      </c>
      <c r="CB117" s="322">
        <f t="shared" si="2"/>
        <v>68.605972756773085</v>
      </c>
      <c r="CC117" s="322">
        <f t="shared" si="2"/>
        <v>84.021095987253517</v>
      </c>
      <c r="CD117" s="322">
        <f t="shared" si="2"/>
        <v>80.794443293195712</v>
      </c>
      <c r="CE117" s="322">
        <f t="shared" si="2"/>
        <v>89.616032988487845</v>
      </c>
      <c r="CF117" s="322">
        <f t="shared" si="2"/>
        <v>83.806359295076888</v>
      </c>
      <c r="CG117" s="322">
        <f t="shared" si="2"/>
        <v>90.918917358673511</v>
      </c>
      <c r="CH117" s="322">
        <f t="shared" si="2"/>
        <v>88.212225485538823</v>
      </c>
      <c r="CI117" s="322">
        <f t="shared" si="2"/>
        <v>84.084589910725867</v>
      </c>
      <c r="CJ117" s="322">
        <f t="shared" si="2"/>
        <v>93.759513662647976</v>
      </c>
      <c r="CK117" s="322">
        <f t="shared" si="2"/>
        <v>100.34173271790625</v>
      </c>
      <c r="CL117" s="322">
        <f t="shared" si="2"/>
        <v>93.921826605247148</v>
      </c>
      <c r="CM117" s="322">
        <f t="shared" si="2"/>
        <v>114.57251628110015</v>
      </c>
      <c r="CN117" s="322">
        <f t="shared" si="2"/>
        <v>92.040219200217209</v>
      </c>
      <c r="CO117" s="322">
        <f t="shared" si="2"/>
        <v>88.821446976539718</v>
      </c>
      <c r="CP117" s="322">
        <f t="shared" si="2"/>
        <v>97.916666666666657</v>
      </c>
      <c r="CQ117" s="322">
        <f t="shared" si="2"/>
        <v>48.541868014385734</v>
      </c>
      <c r="CR117" s="322">
        <f t="shared" si="2"/>
        <v>56.221000911005234</v>
      </c>
      <c r="CS117" s="322">
        <f t="shared" si="2"/>
        <v>40.909090909090907</v>
      </c>
      <c r="CT117" s="322">
        <f t="shared" si="2"/>
        <v>83.333333333333343</v>
      </c>
      <c r="CU117" s="322">
        <f t="shared" si="2"/>
        <v>71.678915146150644</v>
      </c>
      <c r="CV117" s="322">
        <f t="shared" si="2"/>
        <v>81.74894463397483</v>
      </c>
      <c r="CW117" s="322">
        <f t="shared" si="2"/>
        <v>45.620677134954363</v>
      </c>
      <c r="CX117" s="322">
        <f t="shared" si="2"/>
        <v>118.85714285714285</v>
      </c>
      <c r="CY117" s="322">
        <f t="shared" si="2"/>
        <v>103.38514498911273</v>
      </c>
      <c r="CZ117" s="322">
        <f t="shared" si="2"/>
        <v>73.040087481103328</v>
      </c>
      <c r="DA117" s="322">
        <f t="shared" si="2"/>
        <v>114.42425377756858</v>
      </c>
      <c r="DB117" s="322">
        <f t="shared" si="2"/>
        <v>121.71807647332056</v>
      </c>
      <c r="DC117" s="322">
        <f t="shared" si="2"/>
        <v>92.314700276528626</v>
      </c>
      <c r="DD117" s="322">
        <f t="shared" si="2"/>
        <v>111.73929870036422</v>
      </c>
      <c r="DE117" s="322">
        <f t="shared" si="2"/>
        <v>103.31699761599666</v>
      </c>
      <c r="DF117" s="322">
        <f t="shared" si="2"/>
        <v>95.220546717495893</v>
      </c>
      <c r="DH117" s="322" t="s">
        <v>19</v>
      </c>
      <c r="DI117" s="322">
        <f t="shared" ref="DI117:EQ117" si="3">SUM(DI14:DI17)/4</f>
        <v>86.357641775949915</v>
      </c>
      <c r="DJ117" s="322">
        <f t="shared" si="3"/>
        <v>85.052525585265897</v>
      </c>
      <c r="DK117" s="322">
        <f t="shared" si="3"/>
        <v>81.217531161307903</v>
      </c>
      <c r="DL117" s="322">
        <f t="shared" si="3"/>
        <v>84.923564394987295</v>
      </c>
      <c r="DM117" s="322">
        <f t="shared" si="3"/>
        <v>88.461164761780879</v>
      </c>
      <c r="DN117" s="322">
        <f t="shared" si="3"/>
        <v>81.916118834522749</v>
      </c>
      <c r="DO117" s="322">
        <f t="shared" si="3"/>
        <v>75.8388754626924</v>
      </c>
      <c r="DP117" s="322">
        <f t="shared" si="3"/>
        <v>86.244715678678233</v>
      </c>
      <c r="DQ117" s="322">
        <f t="shared" si="3"/>
        <v>80.753240004435256</v>
      </c>
      <c r="DR117" s="322">
        <f t="shared" si="3"/>
        <v>125.73244233389516</v>
      </c>
      <c r="DS117" s="322">
        <f t="shared" si="3"/>
        <v>89.42749804241825</v>
      </c>
      <c r="DT117" s="322">
        <f t="shared" si="3"/>
        <v>80.635170081908143</v>
      </c>
      <c r="DU117" s="322">
        <f t="shared" si="3"/>
        <v>99.876154499386786</v>
      </c>
      <c r="DV117" s="322">
        <f t="shared" si="3"/>
        <v>107.6236846733747</v>
      </c>
      <c r="DW117" s="322">
        <f t="shared" si="3"/>
        <v>96.420543583592092</v>
      </c>
      <c r="DX117" s="322">
        <f t="shared" si="3"/>
        <v>141.56933861072469</v>
      </c>
      <c r="DY117" s="322">
        <f t="shared" si="3"/>
        <v>85.612830168893055</v>
      </c>
      <c r="DZ117" s="322">
        <f t="shared" si="3"/>
        <v>85.367888842291137</v>
      </c>
      <c r="EA117" s="322">
        <f t="shared" si="3"/>
        <v>97.787878787878753</v>
      </c>
      <c r="EB117" s="322">
        <f t="shared" si="3"/>
        <v>67.737750956931478</v>
      </c>
      <c r="EC117" s="322">
        <f t="shared" si="3"/>
        <v>47.557201816823621</v>
      </c>
      <c r="ED117" s="322">
        <f t="shared" si="3"/>
        <v>100</v>
      </c>
      <c r="EE117" s="322">
        <f t="shared" si="3"/>
        <v>30.124695863746958</v>
      </c>
      <c r="EF117" s="322">
        <f t="shared" si="3"/>
        <v>76.282470864693778</v>
      </c>
      <c r="EG117" s="322">
        <f t="shared" si="3"/>
        <v>96.706140221742032</v>
      </c>
      <c r="EH117" s="322">
        <f t="shared" si="3"/>
        <v>58.040320498308276</v>
      </c>
      <c r="EI117" s="322">
        <f t="shared" si="3"/>
        <v>55.555555555555536</v>
      </c>
      <c r="EJ117" s="322">
        <f t="shared" si="3"/>
        <v>91.470079400712564</v>
      </c>
      <c r="EK117" s="322">
        <f t="shared" si="3"/>
        <v>69.725307471174489</v>
      </c>
      <c r="EL117" s="322">
        <f t="shared" si="3"/>
        <v>102.72077510750862</v>
      </c>
      <c r="EM117" s="322">
        <f t="shared" si="3"/>
        <v>99.622658517527142</v>
      </c>
      <c r="EN117" s="322">
        <f t="shared" si="3"/>
        <v>107.49400130024139</v>
      </c>
      <c r="EO117" s="322">
        <f t="shared" si="3"/>
        <v>169.62944823237871</v>
      </c>
      <c r="EP117" s="322">
        <f t="shared" si="3"/>
        <v>111.90673883687833</v>
      </c>
      <c r="EQ117" s="322">
        <f t="shared" si="3"/>
        <v>100.07263561522292</v>
      </c>
    </row>
    <row r="118" spans="1:147" x14ac:dyDescent="0.2">
      <c r="A118" t="s">
        <v>20</v>
      </c>
      <c r="B118" s="322">
        <f t="shared" ref="B118:AE118" si="4">SUM(B18:B21)/4</f>
        <v>78.96947188795302</v>
      </c>
      <c r="C118" s="322">
        <f t="shared" si="4"/>
        <v>86.992508187585827</v>
      </c>
      <c r="D118" s="322">
        <f t="shared" si="4"/>
        <v>90.013731666067571</v>
      </c>
      <c r="E118" s="322">
        <f t="shared" si="4"/>
        <v>81.806195881395197</v>
      </c>
      <c r="F118" s="322">
        <f t="shared" si="4"/>
        <v>87.68501934569008</v>
      </c>
      <c r="G118" s="322">
        <f t="shared" si="4"/>
        <v>93.023808104583082</v>
      </c>
      <c r="H118" s="322">
        <f t="shared" si="4"/>
        <v>94.071577407882202</v>
      </c>
      <c r="I118" s="322">
        <f t="shared" si="4"/>
        <v>94.573857883836013</v>
      </c>
      <c r="J118" s="322">
        <f t="shared" si="4"/>
        <v>84.905573629961111</v>
      </c>
      <c r="K118" s="322">
        <f t="shared" si="4"/>
        <v>93.71922411656314</v>
      </c>
      <c r="L118" s="322">
        <f t="shared" si="4"/>
        <v>94.412596734845152</v>
      </c>
      <c r="M118" s="322">
        <f t="shared" si="4"/>
        <v>88.177777943999359</v>
      </c>
      <c r="N118" s="322">
        <f t="shared" si="4"/>
        <v>97.14063083687607</v>
      </c>
      <c r="O118" s="322">
        <f t="shared" si="4"/>
        <v>100.35723159298895</v>
      </c>
      <c r="P118" s="322">
        <f t="shared" si="4"/>
        <v>94.829522422772584</v>
      </c>
      <c r="Q118" s="322">
        <f t="shared" si="4"/>
        <v>112.32003891869434</v>
      </c>
      <c r="R118" s="322">
        <f t="shared" si="4"/>
        <v>102.42720649769174</v>
      </c>
      <c r="S118" s="322">
        <f t="shared" si="4"/>
        <v>100.9234462442478</v>
      </c>
      <c r="T118" s="322">
        <f t="shared" si="4"/>
        <v>104.63492063492058</v>
      </c>
      <c r="U118" s="322">
        <f t="shared" si="4"/>
        <v>37.095178887407265</v>
      </c>
      <c r="V118" s="322">
        <f t="shared" si="4"/>
        <v>41.755167295152056</v>
      </c>
      <c r="W118" s="322">
        <f t="shared" si="4"/>
        <v>34.060846560846564</v>
      </c>
      <c r="X118" s="322">
        <f t="shared" si="4"/>
        <v>0</v>
      </c>
      <c r="Y118" s="322">
        <f t="shared" si="4"/>
        <v>65.008366951891304</v>
      </c>
      <c r="Z118" s="322">
        <f t="shared" si="4"/>
        <v>81.04096422212919</v>
      </c>
      <c r="AA118" s="322">
        <f t="shared" si="4"/>
        <v>85.873463118634703</v>
      </c>
      <c r="AB118" s="322">
        <f t="shared" si="4"/>
        <v>107.68296231608369</v>
      </c>
      <c r="AC118" s="322">
        <f t="shared" si="4"/>
        <v>99.548535979290932</v>
      </c>
      <c r="AD118" s="322">
        <f t="shared" si="4"/>
        <v>54.231911978044806</v>
      </c>
      <c r="AE118" s="322">
        <f t="shared" si="4"/>
        <v>95.49438751666699</v>
      </c>
      <c r="AF118" s="322">
        <v>98.304386825903592</v>
      </c>
      <c r="AG118" s="322">
        <v>100.12869676434219</v>
      </c>
      <c r="AH118" s="322">
        <v>99.452942167919574</v>
      </c>
      <c r="AI118" s="322">
        <v>99.135601585655905</v>
      </c>
      <c r="AJ118" s="322">
        <v>102.80167848574656</v>
      </c>
      <c r="AL118" t="s">
        <v>20</v>
      </c>
      <c r="AM118" s="322">
        <f t="shared" ref="AM118:BP118" si="5">SUM(AM18:AM21)/4</f>
        <v>81.839518073797905</v>
      </c>
      <c r="AN118" s="322">
        <f t="shared" si="5"/>
        <v>86.197524549641599</v>
      </c>
      <c r="AO118" s="322">
        <f t="shared" si="5"/>
        <v>82.384472433133368</v>
      </c>
      <c r="AP118" s="322">
        <f t="shared" si="5"/>
        <v>80.581408929627983</v>
      </c>
      <c r="AQ118" s="322">
        <f t="shared" si="5"/>
        <v>86.365224411828478</v>
      </c>
      <c r="AR118" s="322">
        <f t="shared" si="5"/>
        <v>85.722978717838146</v>
      </c>
      <c r="AS118" s="322">
        <f t="shared" si="5"/>
        <v>98.016673220850592</v>
      </c>
      <c r="AT118" s="322">
        <f t="shared" si="5"/>
        <v>90.564602726740887</v>
      </c>
      <c r="AU118" s="322">
        <f t="shared" si="5"/>
        <v>95.40085989902505</v>
      </c>
      <c r="AV118" s="322">
        <f t="shared" si="5"/>
        <v>145.43537686630762</v>
      </c>
      <c r="AW118" s="322">
        <f t="shared" si="5"/>
        <v>65.768466516466077</v>
      </c>
      <c r="AX118" s="322">
        <f t="shared" si="5"/>
        <v>64.40349975756439</v>
      </c>
      <c r="AY118" s="322">
        <f t="shared" si="5"/>
        <v>67.578947368421055</v>
      </c>
      <c r="AZ118" s="322">
        <f t="shared" si="5"/>
        <v>93.232628437504417</v>
      </c>
      <c r="BA118" s="322">
        <f t="shared" si="5"/>
        <v>90.098228097464244</v>
      </c>
      <c r="BB118" s="322">
        <f t="shared" si="5"/>
        <v>104.78681585158986</v>
      </c>
      <c r="BC118" s="322">
        <f t="shared" si="5"/>
        <v>101.86270995653472</v>
      </c>
      <c r="BD118" s="322">
        <f t="shared" si="5"/>
        <v>101.86270995653472</v>
      </c>
      <c r="BE118" s="322">
        <f t="shared" si="5"/>
        <v>0</v>
      </c>
      <c r="BF118" s="322">
        <f t="shared" si="5"/>
        <v>36.455179574253251</v>
      </c>
      <c r="BG118" s="322">
        <f t="shared" si="5"/>
        <v>40.451263537906158</v>
      </c>
      <c r="BH118" s="322">
        <f t="shared" si="5"/>
        <v>34.999999999999993</v>
      </c>
      <c r="BI118" s="322">
        <f t="shared" si="5"/>
        <v>0</v>
      </c>
      <c r="BJ118" s="322">
        <f t="shared" si="5"/>
        <v>76.269685501900625</v>
      </c>
      <c r="BK118" s="322">
        <f t="shared" si="5"/>
        <v>73.658822199432848</v>
      </c>
      <c r="BL118" s="322">
        <f t="shared" si="5"/>
        <v>106.422256903229</v>
      </c>
      <c r="BM118" s="322">
        <f t="shared" si="5"/>
        <v>158.72727272727275</v>
      </c>
      <c r="BN118" s="322">
        <f t="shared" si="5"/>
        <v>124.76983033210354</v>
      </c>
      <c r="BO118" s="322">
        <f t="shared" si="5"/>
        <v>62.950753325942294</v>
      </c>
      <c r="BP118" s="322">
        <f t="shared" si="5"/>
        <v>99.815858084832485</v>
      </c>
      <c r="BQ118" s="322">
        <v>98.304386825903592</v>
      </c>
      <c r="BR118" s="322">
        <v>100.12869676434219</v>
      </c>
      <c r="BS118" s="322">
        <v>99.452942167919574</v>
      </c>
      <c r="BT118" s="322">
        <v>99.135601585655905</v>
      </c>
      <c r="BU118" s="322">
        <v>102.80167848574656</v>
      </c>
      <c r="BW118" t="s">
        <v>20</v>
      </c>
      <c r="BX118" s="322">
        <f t="shared" ref="BX118:DA118" si="6">SUM(BX18:BX21)/4</f>
        <v>83.604136320983827</v>
      </c>
      <c r="BY118" s="322">
        <f t="shared" si="6"/>
        <v>81.743188160095116</v>
      </c>
      <c r="BZ118" s="322">
        <f t="shared" si="6"/>
        <v>81.005535329154043</v>
      </c>
      <c r="CA118" s="322">
        <f t="shared" si="6"/>
        <v>80.866594862434084</v>
      </c>
      <c r="CB118" s="322">
        <f t="shared" si="6"/>
        <v>79.530578397031704</v>
      </c>
      <c r="CC118" s="322">
        <f t="shared" si="6"/>
        <v>86.110664023178231</v>
      </c>
      <c r="CD118" s="322">
        <f t="shared" si="6"/>
        <v>81.120890404549755</v>
      </c>
      <c r="CE118" s="322">
        <f t="shared" si="6"/>
        <v>87.611816110677054</v>
      </c>
      <c r="CF118" s="322">
        <f t="shared" si="6"/>
        <v>85.135909415970133</v>
      </c>
      <c r="CG118" s="322">
        <f t="shared" si="6"/>
        <v>92.51234437832629</v>
      </c>
      <c r="CH118" s="322">
        <f t="shared" si="6"/>
        <v>90.219809353719612</v>
      </c>
      <c r="CI118" s="322">
        <f t="shared" si="6"/>
        <v>86.647431679105708</v>
      </c>
      <c r="CJ118" s="322">
        <f t="shared" si="6"/>
        <v>95.020865086323212</v>
      </c>
      <c r="CK118" s="322">
        <f t="shared" si="6"/>
        <v>99.981448755332536</v>
      </c>
      <c r="CL118" s="322">
        <f t="shared" si="6"/>
        <v>95.299870342435582</v>
      </c>
      <c r="CM118" s="322">
        <f t="shared" si="6"/>
        <v>110.3589415035033</v>
      </c>
      <c r="CN118" s="322">
        <f t="shared" si="6"/>
        <v>93.482719085653713</v>
      </c>
      <c r="CO118" s="322">
        <f t="shared" si="6"/>
        <v>89.912935998036644</v>
      </c>
      <c r="CP118" s="322">
        <f t="shared" si="6"/>
        <v>100</v>
      </c>
      <c r="CQ118" s="322">
        <f t="shared" si="6"/>
        <v>50.164063398254982</v>
      </c>
      <c r="CR118" s="322">
        <f t="shared" si="6"/>
        <v>55.597765796980234</v>
      </c>
      <c r="CS118" s="322">
        <f t="shared" si="6"/>
        <v>42.045454545454547</v>
      </c>
      <c r="CT118" s="322">
        <f t="shared" si="6"/>
        <v>91.666666666666671</v>
      </c>
      <c r="CU118" s="322">
        <f t="shared" si="6"/>
        <v>74.86236954632524</v>
      </c>
      <c r="CV118" s="322">
        <f t="shared" si="6"/>
        <v>81.340201521885433</v>
      </c>
      <c r="CW118" s="322">
        <f t="shared" si="6"/>
        <v>57.458068551484303</v>
      </c>
      <c r="CX118" s="322">
        <f t="shared" si="6"/>
        <v>117.71428571428571</v>
      </c>
      <c r="CY118" s="322">
        <f t="shared" si="6"/>
        <v>102.79908536567109</v>
      </c>
      <c r="CZ118" s="322">
        <f t="shared" si="6"/>
        <v>73.582747435707489</v>
      </c>
      <c r="DA118" s="322">
        <f t="shared" si="6"/>
        <v>120.88604196749247</v>
      </c>
      <c r="DB118" s="322">
        <v>98.304386825903592</v>
      </c>
      <c r="DC118" s="322">
        <v>100.12869676434219</v>
      </c>
      <c r="DD118" s="322">
        <v>99.452942167919574</v>
      </c>
      <c r="DE118" s="322">
        <v>99.135601585655905</v>
      </c>
      <c r="DF118" s="322">
        <v>102.80167848574656</v>
      </c>
      <c r="DH118" t="s">
        <v>20</v>
      </c>
      <c r="DI118" s="322">
        <f t="shared" ref="DI118:EL118" si="7">SUM(DI18:DI21)/4</f>
        <v>86.797345231677042</v>
      </c>
      <c r="DJ118" s="322">
        <f t="shared" si="7"/>
        <v>85.779748000755006</v>
      </c>
      <c r="DK118" s="322">
        <f t="shared" si="7"/>
        <v>81.743428379096102</v>
      </c>
      <c r="DL118" s="322">
        <f t="shared" si="7"/>
        <v>83.001829531647033</v>
      </c>
      <c r="DM118" s="322">
        <f t="shared" si="7"/>
        <v>88.640423675434491</v>
      </c>
      <c r="DN118" s="322">
        <f t="shared" si="7"/>
        <v>83.855615022791852</v>
      </c>
      <c r="DO118" s="322">
        <f t="shared" si="7"/>
        <v>77.566160347547282</v>
      </c>
      <c r="DP118" s="322">
        <f t="shared" si="7"/>
        <v>85.217969293194287</v>
      </c>
      <c r="DQ118" s="322">
        <f t="shared" si="7"/>
        <v>85.940936584228609</v>
      </c>
      <c r="DR118" s="322">
        <f t="shared" si="7"/>
        <v>127.18833801265635</v>
      </c>
      <c r="DS118" s="322">
        <f t="shared" si="7"/>
        <v>89.800220565518089</v>
      </c>
      <c r="DT118" s="322">
        <f t="shared" si="7"/>
        <v>80.504934341326731</v>
      </c>
      <c r="DU118" s="322">
        <f t="shared" si="7"/>
        <v>100.8465842660064</v>
      </c>
      <c r="DV118" s="322">
        <f t="shared" si="7"/>
        <v>102.78152126266193</v>
      </c>
      <c r="DW118" s="322">
        <f t="shared" si="7"/>
        <v>94.09388049176799</v>
      </c>
      <c r="DX118" s="322">
        <f t="shared" si="7"/>
        <v>129.10517859924039</v>
      </c>
      <c r="DY118" s="322">
        <f t="shared" si="7"/>
        <v>86.011909591331985</v>
      </c>
      <c r="DZ118" s="322">
        <f t="shared" si="7"/>
        <v>85.724091660772928</v>
      </c>
      <c r="EA118" s="322">
        <f t="shared" si="7"/>
        <v>100.31818181818177</v>
      </c>
      <c r="EB118" s="322">
        <f t="shared" si="7"/>
        <v>68.312185865724459</v>
      </c>
      <c r="EC118" s="322">
        <f t="shared" si="7"/>
        <v>46.689858562400424</v>
      </c>
      <c r="ED118" s="322">
        <f t="shared" si="7"/>
        <v>100</v>
      </c>
      <c r="EE118" s="322">
        <f t="shared" si="7"/>
        <v>33.394160583941598</v>
      </c>
      <c r="EF118" s="322">
        <f t="shared" si="7"/>
        <v>78.744693270672258</v>
      </c>
      <c r="EG118" s="322">
        <f t="shared" si="7"/>
        <v>95.686993051303119</v>
      </c>
      <c r="EH118" s="322">
        <f t="shared" si="7"/>
        <v>70.238640969120041</v>
      </c>
      <c r="EI118" s="322">
        <f t="shared" si="7"/>
        <v>55.555555555555536</v>
      </c>
      <c r="EJ118" s="322">
        <f t="shared" si="7"/>
        <v>92.681903357045357</v>
      </c>
      <c r="EK118" s="322">
        <f t="shared" si="7"/>
        <v>72.324987142781055</v>
      </c>
      <c r="EL118" s="322">
        <f t="shared" si="7"/>
        <v>100.84639918328156</v>
      </c>
      <c r="EM118" s="322">
        <v>98.304386825903592</v>
      </c>
      <c r="EN118" s="322">
        <v>100.12869676434219</v>
      </c>
      <c r="EO118" s="322">
        <v>99.452942167919574</v>
      </c>
      <c r="EP118" s="322">
        <v>99.135601585655905</v>
      </c>
      <c r="EQ118" s="322">
        <v>102.80167848574656</v>
      </c>
    </row>
    <row r="119" spans="1:147" x14ac:dyDescent="0.2">
      <c r="A119" s="322" t="s">
        <v>21</v>
      </c>
      <c r="B119" s="322">
        <f t="shared" ref="B119:AE119" si="8">SUM(B22:B25)/4</f>
        <v>79.768251665988814</v>
      </c>
      <c r="C119" s="322">
        <f t="shared" si="8"/>
        <v>86.443445412686117</v>
      </c>
      <c r="D119" s="322">
        <f t="shared" si="8"/>
        <v>82.878068234652105</v>
      </c>
      <c r="E119" s="322">
        <f t="shared" si="8"/>
        <v>81.862014044920016</v>
      </c>
      <c r="F119" s="322">
        <f t="shared" si="8"/>
        <v>88.714334177373473</v>
      </c>
      <c r="G119" s="322">
        <f t="shared" si="8"/>
        <v>94.728106603638608</v>
      </c>
      <c r="H119" s="322">
        <f t="shared" si="8"/>
        <v>94.515341803151415</v>
      </c>
      <c r="I119" s="322">
        <f t="shared" si="8"/>
        <v>95.116268338100411</v>
      </c>
      <c r="J119" s="322">
        <f t="shared" si="8"/>
        <v>87.016357049968249</v>
      </c>
      <c r="K119" s="322">
        <f t="shared" si="8"/>
        <v>93.744032177104373</v>
      </c>
      <c r="L119" s="322">
        <f t="shared" si="8"/>
        <v>100.56638056623686</v>
      </c>
      <c r="M119" s="322">
        <f t="shared" si="8"/>
        <v>93.422798910540607</v>
      </c>
      <c r="N119" s="322">
        <f t="shared" si="8"/>
        <v>103.69204227688593</v>
      </c>
      <c r="O119" s="322">
        <f t="shared" si="8"/>
        <v>97.679945141807892</v>
      </c>
      <c r="P119" s="322">
        <f t="shared" si="8"/>
        <v>95.712648137436659</v>
      </c>
      <c r="Q119" s="322">
        <f t="shared" si="8"/>
        <v>101.93747647911763</v>
      </c>
      <c r="R119" s="322">
        <f t="shared" si="8"/>
        <v>102.70605644534336</v>
      </c>
      <c r="S119" s="322">
        <f t="shared" si="8"/>
        <v>100.0083302634178</v>
      </c>
      <c r="T119" s="322">
        <f t="shared" si="8"/>
        <v>106.66666666666664</v>
      </c>
      <c r="U119" s="322">
        <f t="shared" si="8"/>
        <v>38.16056005596986</v>
      </c>
      <c r="V119" s="322">
        <f t="shared" si="8"/>
        <v>48.773481215452477</v>
      </c>
      <c r="W119" s="322">
        <f t="shared" si="8"/>
        <v>31.25</v>
      </c>
      <c r="X119" s="322">
        <f t="shared" si="8"/>
        <v>0</v>
      </c>
      <c r="Y119" s="322">
        <f t="shared" si="8"/>
        <v>68.085834512638399</v>
      </c>
      <c r="Z119" s="322">
        <f t="shared" si="8"/>
        <v>87.237957515486329</v>
      </c>
      <c r="AA119" s="322">
        <f t="shared" si="8"/>
        <v>91.783779519446412</v>
      </c>
      <c r="AB119" s="322">
        <f t="shared" si="8"/>
        <v>108.53883625522487</v>
      </c>
      <c r="AC119" s="322">
        <f t="shared" si="8"/>
        <v>101.55148231234013</v>
      </c>
      <c r="AD119" s="322">
        <f t="shared" si="8"/>
        <v>57.09060349050575</v>
      </c>
      <c r="AE119" s="322">
        <f t="shared" si="8"/>
        <v>95.730747180452795</v>
      </c>
      <c r="AF119" s="322">
        <v>96.987289200063429</v>
      </c>
      <c r="AG119" s="322">
        <v>102.58963704669071</v>
      </c>
      <c r="AH119" s="322">
        <v>101.24139761508953</v>
      </c>
      <c r="AI119" s="322">
        <v>95.850303855935408</v>
      </c>
      <c r="AJ119" s="322">
        <v>105.08592151491685</v>
      </c>
      <c r="AL119" s="322" t="s">
        <v>21</v>
      </c>
      <c r="AM119" s="322">
        <f t="shared" ref="AM119:BP119" si="9">SUM(AM22:AM25)/4</f>
        <v>82.180225227447266</v>
      </c>
      <c r="AN119" s="322">
        <f t="shared" si="9"/>
        <v>85.342914544388009</v>
      </c>
      <c r="AO119" s="322">
        <f t="shared" si="9"/>
        <v>80.293620920045697</v>
      </c>
      <c r="AP119" s="322">
        <f t="shared" si="9"/>
        <v>80.348602691760476</v>
      </c>
      <c r="AQ119" s="322">
        <f t="shared" si="9"/>
        <v>86.13580950657915</v>
      </c>
      <c r="AR119" s="322">
        <f t="shared" si="9"/>
        <v>84.780592497492535</v>
      </c>
      <c r="AS119" s="322">
        <f t="shared" si="9"/>
        <v>94.300684292807517</v>
      </c>
      <c r="AT119" s="322">
        <f t="shared" si="9"/>
        <v>91.0639621425874</v>
      </c>
      <c r="AU119" s="322">
        <f t="shared" si="9"/>
        <v>96.62731389825538</v>
      </c>
      <c r="AV119" s="322">
        <f t="shared" si="9"/>
        <v>130.55952177549935</v>
      </c>
      <c r="AW119" s="322">
        <f t="shared" si="9"/>
        <v>66.512556650649429</v>
      </c>
      <c r="AX119" s="322">
        <f t="shared" si="9"/>
        <v>65.920206106483562</v>
      </c>
      <c r="AY119" s="322">
        <f t="shared" si="9"/>
        <v>67.298245614035096</v>
      </c>
      <c r="AZ119" s="322">
        <f t="shared" si="9"/>
        <v>92.708023803391541</v>
      </c>
      <c r="BA119" s="322">
        <f t="shared" si="9"/>
        <v>89.090787608168796</v>
      </c>
      <c r="BB119" s="322">
        <f t="shared" si="9"/>
        <v>106.04206552956146</v>
      </c>
      <c r="BC119" s="322">
        <f t="shared" si="9"/>
        <v>99.923557722973115</v>
      </c>
      <c r="BD119" s="322">
        <f t="shared" si="9"/>
        <v>99.923557722973115</v>
      </c>
      <c r="BE119" s="322">
        <f t="shared" si="9"/>
        <v>0</v>
      </c>
      <c r="BF119" s="322">
        <f t="shared" si="9"/>
        <v>36.325080738144514</v>
      </c>
      <c r="BG119" s="322">
        <f t="shared" si="9"/>
        <v>39.96389891696753</v>
      </c>
      <c r="BH119" s="322">
        <f t="shared" si="9"/>
        <v>34.999999999999993</v>
      </c>
      <c r="BI119" s="322">
        <f t="shared" si="9"/>
        <v>0</v>
      </c>
      <c r="BJ119" s="322">
        <f t="shared" si="9"/>
        <v>78.279572129827983</v>
      </c>
      <c r="BK119" s="322">
        <f t="shared" si="9"/>
        <v>78.621366907093019</v>
      </c>
      <c r="BL119" s="322">
        <f t="shared" si="9"/>
        <v>106.22109747315112</v>
      </c>
      <c r="BM119" s="322">
        <f t="shared" si="9"/>
        <v>134.72727272727272</v>
      </c>
      <c r="BN119" s="322">
        <f t="shared" si="9"/>
        <v>121.48245361924981</v>
      </c>
      <c r="BO119" s="322">
        <f t="shared" si="9"/>
        <v>66.641735941648079</v>
      </c>
      <c r="BP119" s="322">
        <f t="shared" si="9"/>
        <v>101.13124967258855</v>
      </c>
      <c r="BQ119" s="322">
        <v>96.987289200063429</v>
      </c>
      <c r="BR119" s="322">
        <v>102.58963704669071</v>
      </c>
      <c r="BS119" s="322">
        <v>101.24139761508953</v>
      </c>
      <c r="BT119" s="322">
        <v>95.850303855935408</v>
      </c>
      <c r="BU119" s="322">
        <v>105.08592151491685</v>
      </c>
      <c r="BW119" s="322" t="s">
        <v>21</v>
      </c>
      <c r="BX119" s="322">
        <f t="shared" ref="BX119:DA119" si="10">SUM(BX22:BX25)/4</f>
        <v>84.728111839251454</v>
      </c>
      <c r="BY119" s="322">
        <f t="shared" si="10"/>
        <v>82.207455501792367</v>
      </c>
      <c r="BZ119" s="322">
        <f t="shared" si="10"/>
        <v>80.258038562509469</v>
      </c>
      <c r="CA119" s="322">
        <f t="shared" si="10"/>
        <v>77.769512157369178</v>
      </c>
      <c r="CB119" s="322">
        <f t="shared" si="10"/>
        <v>87.855659570810076</v>
      </c>
      <c r="CC119" s="322">
        <f t="shared" si="10"/>
        <v>86.355570501194876</v>
      </c>
      <c r="CD119" s="322">
        <f t="shared" si="10"/>
        <v>79.518302044577723</v>
      </c>
      <c r="CE119" s="322">
        <f t="shared" si="10"/>
        <v>89.122475503204811</v>
      </c>
      <c r="CF119" s="322">
        <f t="shared" si="10"/>
        <v>85.004235292684996</v>
      </c>
      <c r="CG119" s="322">
        <f t="shared" si="10"/>
        <v>93.287343217584578</v>
      </c>
      <c r="CH119" s="322">
        <f t="shared" si="10"/>
        <v>88.869924282723048</v>
      </c>
      <c r="CI119" s="322">
        <f t="shared" si="10"/>
        <v>84.159239870301008</v>
      </c>
      <c r="CJ119" s="322">
        <f t="shared" si="10"/>
        <v>95.200794213822803</v>
      </c>
      <c r="CK119" s="322">
        <f t="shared" si="10"/>
        <v>96.496482076020087</v>
      </c>
      <c r="CL119" s="322">
        <f t="shared" si="10"/>
        <v>95.534673360867345</v>
      </c>
      <c r="CM119" s="322">
        <f t="shared" si="10"/>
        <v>98.628490148154214</v>
      </c>
      <c r="CN119" s="322">
        <f t="shared" si="10"/>
        <v>91.16142018773742</v>
      </c>
      <c r="CO119" s="322">
        <f t="shared" si="10"/>
        <v>86.320166120736161</v>
      </c>
      <c r="CP119" s="322">
        <f t="shared" si="10"/>
        <v>100</v>
      </c>
      <c r="CQ119" s="322">
        <f t="shared" si="10"/>
        <v>53.541409314839683</v>
      </c>
      <c r="CR119" s="322">
        <f t="shared" si="10"/>
        <v>55.841663928672773</v>
      </c>
      <c r="CS119" s="322">
        <f t="shared" si="10"/>
        <v>45.454545454545453</v>
      </c>
      <c r="CT119" s="322">
        <f t="shared" si="10"/>
        <v>100</v>
      </c>
      <c r="CU119" s="322">
        <f t="shared" si="10"/>
        <v>85.030614378697891</v>
      </c>
      <c r="CV119" s="322">
        <f t="shared" si="10"/>
        <v>80.202055335737342</v>
      </c>
      <c r="CW119" s="322">
        <f t="shared" si="10"/>
        <v>94.837190058346081</v>
      </c>
      <c r="CX119" s="322">
        <f t="shared" si="10"/>
        <v>110.71428571428571</v>
      </c>
      <c r="CY119" s="322">
        <f t="shared" si="10"/>
        <v>102.6042044247061</v>
      </c>
      <c r="CZ119" s="322">
        <f t="shared" si="10"/>
        <v>75.31727317795459</v>
      </c>
      <c r="DA119" s="322">
        <f t="shared" si="10"/>
        <v>114.15984326174049</v>
      </c>
      <c r="DB119" s="322">
        <v>96.987289200063429</v>
      </c>
      <c r="DC119" s="322">
        <v>102.58963704669071</v>
      </c>
      <c r="DD119" s="322">
        <v>101.24139761508953</v>
      </c>
      <c r="DE119" s="322">
        <v>95.850303855935408</v>
      </c>
      <c r="DF119" s="322">
        <v>105.08592151491685</v>
      </c>
      <c r="DH119" s="322" t="s">
        <v>21</v>
      </c>
      <c r="DI119" s="322">
        <f t="shared" ref="DI119:EL119" si="11">SUM(DI22:DI25)/4</f>
        <v>88.854217458937498</v>
      </c>
      <c r="DJ119" s="322">
        <f t="shared" si="11"/>
        <v>86.080197235305249</v>
      </c>
      <c r="DK119" s="322">
        <f t="shared" si="11"/>
        <v>80.047074849465531</v>
      </c>
      <c r="DL119" s="322">
        <f t="shared" si="11"/>
        <v>83.209743903932178</v>
      </c>
      <c r="DM119" s="322">
        <f t="shared" si="11"/>
        <v>89.103644756076605</v>
      </c>
      <c r="DN119" s="322">
        <f t="shared" si="11"/>
        <v>88.409099200360515</v>
      </c>
      <c r="DO119" s="322">
        <f t="shared" si="11"/>
        <v>79.602406413538617</v>
      </c>
      <c r="DP119" s="322">
        <f t="shared" si="11"/>
        <v>83.653278035980705</v>
      </c>
      <c r="DQ119" s="322">
        <f t="shared" si="11"/>
        <v>85.499188893960635</v>
      </c>
      <c r="DR119" s="322">
        <f t="shared" si="11"/>
        <v>130.86881081912281</v>
      </c>
      <c r="DS119" s="322">
        <f t="shared" si="11"/>
        <v>95.054908608907709</v>
      </c>
      <c r="DT119" s="322">
        <f t="shared" si="11"/>
        <v>81.51363435626422</v>
      </c>
      <c r="DU119" s="322">
        <f t="shared" si="11"/>
        <v>111.14713393204686</v>
      </c>
      <c r="DV119" s="322">
        <f t="shared" si="11"/>
        <v>99.992405270369673</v>
      </c>
      <c r="DW119" s="322">
        <f t="shared" si="11"/>
        <v>94.409262126313791</v>
      </c>
      <c r="DX119" s="322">
        <f t="shared" si="11"/>
        <v>116.90939699009886</v>
      </c>
      <c r="DY119" s="322">
        <f t="shared" si="11"/>
        <v>85.139158975308931</v>
      </c>
      <c r="DZ119" s="322">
        <f t="shared" si="11"/>
        <v>84.803605327072503</v>
      </c>
      <c r="EA119" s="322">
        <f t="shared" si="11"/>
        <v>101.81818181818178</v>
      </c>
      <c r="EB119" s="322">
        <f t="shared" si="11"/>
        <v>70.858986105246629</v>
      </c>
      <c r="EC119" s="322">
        <f t="shared" si="11"/>
        <v>52.976293010483829</v>
      </c>
      <c r="ED119" s="322">
        <f t="shared" si="11"/>
        <v>100</v>
      </c>
      <c r="EE119" s="322">
        <f t="shared" si="11"/>
        <v>36.496350364963504</v>
      </c>
      <c r="EF119" s="322">
        <f t="shared" si="11"/>
        <v>83.950432851220782</v>
      </c>
      <c r="EG119" s="322">
        <f t="shared" si="11"/>
        <v>99.841468995984968</v>
      </c>
      <c r="EH119" s="322">
        <f t="shared" si="11"/>
        <v>84.137186649433147</v>
      </c>
      <c r="EI119" s="322">
        <f t="shared" si="11"/>
        <v>66.555555555555515</v>
      </c>
      <c r="EJ119" s="322">
        <f t="shared" si="11"/>
        <v>93.833109571243</v>
      </c>
      <c r="EK119" s="322">
        <f t="shared" si="11"/>
        <v>76.506638863395565</v>
      </c>
      <c r="EL119" s="322">
        <f t="shared" si="11"/>
        <v>100.92659488648998</v>
      </c>
      <c r="EM119" s="322">
        <v>96.987289200063429</v>
      </c>
      <c r="EN119" s="322">
        <v>102.58963704669071</v>
      </c>
      <c r="EO119" s="322">
        <v>101.24139761508953</v>
      </c>
      <c r="EP119" s="322">
        <v>95.850303855935408</v>
      </c>
      <c r="EQ119" s="322">
        <v>105.08592151491685</v>
      </c>
    </row>
    <row r="120" spans="1:147" x14ac:dyDescent="0.2">
      <c r="A120" t="s">
        <v>22</v>
      </c>
      <c r="B120" s="323">
        <f t="shared" ref="B120:AE120" si="12">SUM(B26:B29)/4</f>
        <v>80.538468702075903</v>
      </c>
      <c r="C120" s="323">
        <f t="shared" si="12"/>
        <v>87.168192213912761</v>
      </c>
      <c r="D120" s="323">
        <f t="shared" si="12"/>
        <v>82.152041933966672</v>
      </c>
      <c r="E120" s="323">
        <f t="shared" si="12"/>
        <v>85.770622524485276</v>
      </c>
      <c r="F120" s="323">
        <f t="shared" si="12"/>
        <v>89.914024478555916</v>
      </c>
      <c r="G120" s="323">
        <f t="shared" si="12"/>
        <v>92.325707450798291</v>
      </c>
      <c r="H120" s="323">
        <f t="shared" si="12"/>
        <v>91.794745444980052</v>
      </c>
      <c r="I120" s="323">
        <f t="shared" si="12"/>
        <v>95.251824135924409</v>
      </c>
      <c r="J120" s="323">
        <f t="shared" si="12"/>
        <v>87.104721266453197</v>
      </c>
      <c r="K120" s="323">
        <f t="shared" si="12"/>
        <v>93.355174468371615</v>
      </c>
      <c r="L120" s="323">
        <f t="shared" si="12"/>
        <v>97.726930847527129</v>
      </c>
      <c r="M120" s="323">
        <f t="shared" si="12"/>
        <v>90.030603662427723</v>
      </c>
      <c r="N120" s="323">
        <f t="shared" si="12"/>
        <v>101.09444540178589</v>
      </c>
      <c r="O120" s="323">
        <f t="shared" si="12"/>
        <v>97.289593776928612</v>
      </c>
      <c r="P120" s="323">
        <f t="shared" si="12"/>
        <v>96.092023449464278</v>
      </c>
      <c r="Q120" s="323">
        <f t="shared" si="12"/>
        <v>99.881318964575698</v>
      </c>
      <c r="R120" s="323">
        <f t="shared" si="12"/>
        <v>102.03988906900535</v>
      </c>
      <c r="S120" s="323">
        <f t="shared" si="12"/>
        <v>99.456026143929719</v>
      </c>
      <c r="T120" s="323">
        <f t="shared" si="12"/>
        <v>105.8333333333333</v>
      </c>
      <c r="U120" s="323">
        <f t="shared" si="12"/>
        <v>45.903140440237394</v>
      </c>
      <c r="V120" s="323">
        <f t="shared" si="12"/>
        <v>52.409322542390917</v>
      </c>
      <c r="W120" s="323">
        <f t="shared" si="12"/>
        <v>41.666666666666671</v>
      </c>
      <c r="X120" s="323">
        <f t="shared" si="12"/>
        <v>0</v>
      </c>
      <c r="Y120" s="323">
        <f t="shared" si="12"/>
        <v>68.095881009526749</v>
      </c>
      <c r="Z120" s="323">
        <f t="shared" si="12"/>
        <v>93.375396261095332</v>
      </c>
      <c r="AA120" s="323">
        <f t="shared" si="12"/>
        <v>93.974403363597204</v>
      </c>
      <c r="AB120" s="323">
        <f t="shared" si="12"/>
        <v>100</v>
      </c>
      <c r="AC120" s="323">
        <f t="shared" si="12"/>
        <v>100.79301058357997</v>
      </c>
      <c r="AD120" s="323">
        <f t="shared" si="12"/>
        <v>56.868292044227907</v>
      </c>
      <c r="AE120" s="323">
        <f t="shared" si="12"/>
        <v>93.428113642721797</v>
      </c>
      <c r="AF120" s="323">
        <v>100.75408352090257</v>
      </c>
      <c r="AG120" s="323">
        <v>100.4755480611376</v>
      </c>
      <c r="AH120" s="323">
        <v>102.97630887473048</v>
      </c>
      <c r="AI120" s="323">
        <v>91.827801650022195</v>
      </c>
      <c r="AJ120" s="323">
        <v>108.44285686311461</v>
      </c>
      <c r="AK120" s="8"/>
      <c r="AL120" t="s">
        <v>22</v>
      </c>
      <c r="AM120" s="323">
        <f t="shared" ref="AM120:BP120" si="13">SUM(AM26:AM29)/4</f>
        <v>79.716469302233691</v>
      </c>
      <c r="AN120" s="323">
        <f t="shared" si="13"/>
        <v>81.709228716452628</v>
      </c>
      <c r="AO120" s="323">
        <f t="shared" si="13"/>
        <v>73.715757359658525</v>
      </c>
      <c r="AP120" s="323">
        <f t="shared" si="13"/>
        <v>75.088298519841089</v>
      </c>
      <c r="AQ120" s="323">
        <f t="shared" si="13"/>
        <v>87.802389056656452</v>
      </c>
      <c r="AR120" s="323">
        <f t="shared" si="13"/>
        <v>87.402844261750644</v>
      </c>
      <c r="AS120" s="323">
        <f t="shared" si="13"/>
        <v>85.494889970812523</v>
      </c>
      <c r="AT120" s="323">
        <f t="shared" si="13"/>
        <v>91.289536631786333</v>
      </c>
      <c r="AU120" s="323">
        <f t="shared" si="13"/>
        <v>97.309827080532557</v>
      </c>
      <c r="AV120" s="323">
        <f t="shared" si="13"/>
        <v>112.67875128670536</v>
      </c>
      <c r="AW120" s="323">
        <f t="shared" si="13"/>
        <v>59.826304162650246</v>
      </c>
      <c r="AX120" s="323">
        <f t="shared" si="13"/>
        <v>55.912498824006221</v>
      </c>
      <c r="AY120" s="323">
        <f t="shared" si="13"/>
        <v>65.017543859649138</v>
      </c>
      <c r="AZ120" s="323">
        <f t="shared" si="13"/>
        <v>90.379025009075406</v>
      </c>
      <c r="BA120" s="323">
        <f t="shared" si="13"/>
        <v>89.073639471270894</v>
      </c>
      <c r="BB120" s="323">
        <f t="shared" si="13"/>
        <v>95.191004180579796</v>
      </c>
      <c r="BC120" s="323">
        <f t="shared" si="13"/>
        <v>93.459523960683839</v>
      </c>
      <c r="BD120" s="323">
        <f t="shared" si="13"/>
        <v>93.459523960683839</v>
      </c>
      <c r="BE120" s="323">
        <f t="shared" si="13"/>
        <v>0</v>
      </c>
      <c r="BF120" s="323">
        <f t="shared" si="13"/>
        <v>36.310625311910208</v>
      </c>
      <c r="BG120" s="323">
        <f t="shared" si="13"/>
        <v>39.9097472924188</v>
      </c>
      <c r="BH120" s="323">
        <f t="shared" si="13"/>
        <v>34.999999999999993</v>
      </c>
      <c r="BI120" s="323">
        <f t="shared" si="13"/>
        <v>0</v>
      </c>
      <c r="BJ120" s="323">
        <f t="shared" si="13"/>
        <v>77.962296725468562</v>
      </c>
      <c r="BK120" s="323">
        <f t="shared" si="13"/>
        <v>94.308242645453561</v>
      </c>
      <c r="BL120" s="323">
        <f t="shared" si="13"/>
        <v>105.08356572446256</v>
      </c>
      <c r="BM120" s="323">
        <f t="shared" si="13"/>
        <v>109.09090909090908</v>
      </c>
      <c r="BN120" s="323">
        <f t="shared" si="13"/>
        <v>114.17941665646771</v>
      </c>
      <c r="BO120" s="323">
        <f t="shared" si="13"/>
        <v>68.226687104615408</v>
      </c>
      <c r="BP120" s="323">
        <f t="shared" si="13"/>
        <v>98.694446984937116</v>
      </c>
      <c r="BQ120" s="323">
        <v>100.75408352090257</v>
      </c>
      <c r="BR120" s="323">
        <v>100.4755480611376</v>
      </c>
      <c r="BS120" s="323">
        <v>102.97630887473048</v>
      </c>
      <c r="BT120" s="323">
        <v>91.827801650022195</v>
      </c>
      <c r="BU120" s="323">
        <v>108.44285686311461</v>
      </c>
      <c r="BV120" s="8"/>
      <c r="BW120" t="s">
        <v>22</v>
      </c>
      <c r="BX120" s="323">
        <f t="shared" ref="BX120:DA120" si="14">SUM(BX26:BX29)/4</f>
        <v>83.909457001676202</v>
      </c>
      <c r="BY120" s="323">
        <f t="shared" si="14"/>
        <v>82.945316095856484</v>
      </c>
      <c r="BZ120" s="323">
        <f t="shared" si="14"/>
        <v>80.522961199366279</v>
      </c>
      <c r="CA120" s="323">
        <f t="shared" si="14"/>
        <v>81.140195133893229</v>
      </c>
      <c r="CB120" s="323">
        <f t="shared" si="14"/>
        <v>86.377371456030858</v>
      </c>
      <c r="CC120" s="323">
        <f t="shared" si="14"/>
        <v>83.765655194108533</v>
      </c>
      <c r="CD120" s="323">
        <f t="shared" si="14"/>
        <v>77.113572062879953</v>
      </c>
      <c r="CE120" s="323">
        <f t="shared" si="14"/>
        <v>89.561617962973131</v>
      </c>
      <c r="CF120" s="323">
        <f t="shared" si="14"/>
        <v>86.224842538041656</v>
      </c>
      <c r="CG120" s="323">
        <f t="shared" si="14"/>
        <v>98.457747918505845</v>
      </c>
      <c r="CH120" s="323">
        <f t="shared" si="14"/>
        <v>82.47851440607954</v>
      </c>
      <c r="CI120" s="323">
        <f t="shared" si="14"/>
        <v>81.569315893177489</v>
      </c>
      <c r="CJ120" s="323">
        <f t="shared" si="14"/>
        <v>83.700421250773644</v>
      </c>
      <c r="CK120" s="323">
        <f t="shared" si="14"/>
        <v>96.559413292835103</v>
      </c>
      <c r="CL120" s="323">
        <f t="shared" si="14"/>
        <v>95.529457230562073</v>
      </c>
      <c r="CM120" s="323">
        <f t="shared" si="14"/>
        <v>98.842481229437084</v>
      </c>
      <c r="CN120" s="323">
        <f t="shared" si="14"/>
        <v>91.789249154754145</v>
      </c>
      <c r="CO120" s="323">
        <f t="shared" si="14"/>
        <v>87.291882862091242</v>
      </c>
      <c r="CP120" s="323">
        <f t="shared" si="14"/>
        <v>100</v>
      </c>
      <c r="CQ120" s="323">
        <f t="shared" si="14"/>
        <v>52.388192022631053</v>
      </c>
      <c r="CR120" s="323">
        <f t="shared" si="14"/>
        <v>59.139357666631824</v>
      </c>
      <c r="CS120" s="323">
        <f t="shared" si="14"/>
        <v>42.9375</v>
      </c>
      <c r="CT120" s="323">
        <f t="shared" si="14"/>
        <v>100</v>
      </c>
      <c r="CU120" s="323">
        <f t="shared" si="14"/>
        <v>87.3436966696284</v>
      </c>
      <c r="CV120" s="323">
        <f t="shared" si="14"/>
        <v>84.285731754568246</v>
      </c>
      <c r="CW120" s="323">
        <f t="shared" si="14"/>
        <v>94.622555588430345</v>
      </c>
      <c r="CX120" s="323">
        <f t="shared" si="14"/>
        <v>100</v>
      </c>
      <c r="CY120" s="323">
        <f t="shared" si="14"/>
        <v>102.01703140072195</v>
      </c>
      <c r="CZ120" s="323">
        <f t="shared" si="14"/>
        <v>80.040302263117411</v>
      </c>
      <c r="DA120" s="323">
        <f t="shared" si="14"/>
        <v>107.77964576340754</v>
      </c>
      <c r="DB120" s="323">
        <v>100.75408352090257</v>
      </c>
      <c r="DC120" s="323">
        <v>100.4755480611376</v>
      </c>
      <c r="DD120" s="323">
        <v>102.97630887473048</v>
      </c>
      <c r="DE120" s="323">
        <v>91.827801650022195</v>
      </c>
      <c r="DF120" s="323">
        <v>108.44285686311461</v>
      </c>
      <c r="DG120" s="8"/>
      <c r="DH120" t="s">
        <v>22</v>
      </c>
      <c r="DI120" s="323">
        <f t="shared" ref="DI120:EL120" si="15">SUM(DI26:DI29)/4</f>
        <v>88.866864082773517</v>
      </c>
      <c r="DJ120" s="323">
        <f t="shared" si="15"/>
        <v>85.968990555650464</v>
      </c>
      <c r="DK120" s="323">
        <f t="shared" si="15"/>
        <v>76.027931862789927</v>
      </c>
      <c r="DL120" s="323">
        <f t="shared" si="15"/>
        <v>86.539781066517648</v>
      </c>
      <c r="DM120" s="323">
        <f t="shared" si="15"/>
        <v>87.972563867177172</v>
      </c>
      <c r="DN120" s="323">
        <f t="shared" si="15"/>
        <v>89.293031247220384</v>
      </c>
      <c r="DO120" s="323">
        <f t="shared" si="15"/>
        <v>77.305110185453273</v>
      </c>
      <c r="DP120" s="323">
        <f t="shared" si="15"/>
        <v>86.505583086695523</v>
      </c>
      <c r="DQ120" s="323">
        <f t="shared" si="15"/>
        <v>87.488973682630046</v>
      </c>
      <c r="DR120" s="323">
        <f t="shared" si="15"/>
        <v>126.70034785057445</v>
      </c>
      <c r="DS120" s="323">
        <f t="shared" si="15"/>
        <v>94.033895689139314</v>
      </c>
      <c r="DT120" s="323">
        <f t="shared" si="15"/>
        <v>84.590825537999848</v>
      </c>
      <c r="DU120" s="323">
        <f t="shared" si="15"/>
        <v>105.25588335286903</v>
      </c>
      <c r="DV120" s="323">
        <f t="shared" si="15"/>
        <v>97.901397168729062</v>
      </c>
      <c r="DW120" s="323">
        <f t="shared" si="15"/>
        <v>92.894094225605713</v>
      </c>
      <c r="DX120" s="323">
        <f t="shared" si="15"/>
        <v>113.07358606687305</v>
      </c>
      <c r="DY120" s="323">
        <f t="shared" si="15"/>
        <v>82.617507193234815</v>
      </c>
      <c r="DZ120" s="323">
        <f t="shared" si="15"/>
        <v>82.222077504895381</v>
      </c>
      <c r="EA120" s="323">
        <f t="shared" si="15"/>
        <v>102.27272727272725</v>
      </c>
      <c r="EB120" s="323">
        <f t="shared" si="15"/>
        <v>70.056773955016055</v>
      </c>
      <c r="EC120" s="323">
        <f t="shared" si="15"/>
        <v>52.885910479872145</v>
      </c>
      <c r="ED120" s="323">
        <f t="shared" si="15"/>
        <v>100</v>
      </c>
      <c r="EE120" s="323">
        <f t="shared" si="15"/>
        <v>33.394160583941598</v>
      </c>
      <c r="EF120" s="323">
        <f t="shared" si="15"/>
        <v>86.816404877163862</v>
      </c>
      <c r="EG120" s="323">
        <f t="shared" si="15"/>
        <v>101.58914250984489</v>
      </c>
      <c r="EH120" s="323">
        <f t="shared" si="15"/>
        <v>84.708162563252429</v>
      </c>
      <c r="EI120" s="323">
        <f t="shared" si="15"/>
        <v>66.666666666666643</v>
      </c>
      <c r="EJ120" s="323">
        <f t="shared" si="15"/>
        <v>100.78917188927092</v>
      </c>
      <c r="EK120" s="323">
        <f t="shared" si="15"/>
        <v>79.648562845873059</v>
      </c>
      <c r="EL120" s="323">
        <f t="shared" si="15"/>
        <v>99.443803534351758</v>
      </c>
      <c r="EM120" s="323">
        <v>100.75408352090257</v>
      </c>
      <c r="EN120" s="323">
        <v>100.4755480611376</v>
      </c>
      <c r="EO120" s="323">
        <v>102.97630887473048</v>
      </c>
      <c r="EP120" s="323">
        <v>91.827801650022195</v>
      </c>
      <c r="EQ120" s="323">
        <v>108.44285686311461</v>
      </c>
    </row>
    <row r="121" spans="1:147" x14ac:dyDescent="0.2">
      <c r="A121" s="322" t="s">
        <v>23</v>
      </c>
      <c r="B121" s="323">
        <f t="shared" ref="B121:AJ121" si="16">SUM(B30:B33)/4</f>
        <v>80.68806033057875</v>
      </c>
      <c r="C121" s="323">
        <f t="shared" si="16"/>
        <v>86.753958229706981</v>
      </c>
      <c r="D121" s="323">
        <f t="shared" si="16"/>
        <v>81.046168850508252</v>
      </c>
      <c r="E121" s="323">
        <f t="shared" si="16"/>
        <v>86.059497977151977</v>
      </c>
      <c r="F121" s="323">
        <f t="shared" si="16"/>
        <v>85.625242425432376</v>
      </c>
      <c r="G121" s="323">
        <f t="shared" si="16"/>
        <v>93.288696132486734</v>
      </c>
      <c r="H121" s="323">
        <f t="shared" si="16"/>
        <v>94.218447356444216</v>
      </c>
      <c r="I121" s="323">
        <f t="shared" si="16"/>
        <v>93.231778484370054</v>
      </c>
      <c r="J121" s="323">
        <f t="shared" si="16"/>
        <v>89.866718701693074</v>
      </c>
      <c r="K121" s="323">
        <f t="shared" si="16"/>
        <v>93.149975897514608</v>
      </c>
      <c r="L121" s="323">
        <f t="shared" si="16"/>
        <v>95.741743955114785</v>
      </c>
      <c r="M121" s="323">
        <f t="shared" si="16"/>
        <v>88.35304876177986</v>
      </c>
      <c r="N121" s="323">
        <f t="shared" si="16"/>
        <v>98.974654667215162</v>
      </c>
      <c r="O121" s="323">
        <f t="shared" si="16"/>
        <v>96.985987147596148</v>
      </c>
      <c r="P121" s="323">
        <f t="shared" si="16"/>
        <v>96.178139336168101</v>
      </c>
      <c r="Q121" s="323">
        <f t="shared" si="16"/>
        <v>98.734293257598665</v>
      </c>
      <c r="R121" s="323">
        <f t="shared" si="16"/>
        <v>97.415061265740803</v>
      </c>
      <c r="S121" s="323">
        <f t="shared" si="16"/>
        <v>93.951511057481511</v>
      </c>
      <c r="T121" s="323">
        <f t="shared" si="16"/>
        <v>102.49999999999997</v>
      </c>
      <c r="U121" s="323">
        <f t="shared" si="16"/>
        <v>48.651797963832912</v>
      </c>
      <c r="V121" s="323">
        <f t="shared" si="16"/>
        <v>54.04676259035255</v>
      </c>
      <c r="W121" s="323">
        <f t="shared" si="16"/>
        <v>45.138888888888886</v>
      </c>
      <c r="X121" s="323">
        <f t="shared" si="16"/>
        <v>0</v>
      </c>
      <c r="Y121" s="323">
        <f t="shared" si="16"/>
        <v>68.814475187423312</v>
      </c>
      <c r="Z121" s="323">
        <f t="shared" si="16"/>
        <v>93.496409876956349</v>
      </c>
      <c r="AA121" s="323">
        <f t="shared" si="16"/>
        <v>91.955371593849378</v>
      </c>
      <c r="AB121" s="323">
        <f t="shared" si="16"/>
        <v>100</v>
      </c>
      <c r="AC121" s="323">
        <f t="shared" si="16"/>
        <v>100.40907828306567</v>
      </c>
      <c r="AD121" s="323">
        <f t="shared" si="16"/>
        <v>58.005043823911045</v>
      </c>
      <c r="AE121" s="323">
        <f t="shared" si="16"/>
        <v>94.181079406157238</v>
      </c>
      <c r="AF121" s="323">
        <f t="shared" si="16"/>
        <v>91.250948264874253</v>
      </c>
      <c r="AG121" s="323">
        <f t="shared" si="16"/>
        <v>95.904578159150589</v>
      </c>
      <c r="AH121" s="323">
        <f t="shared" si="16"/>
        <v>90.45604709155009</v>
      </c>
      <c r="AI121" s="323">
        <f t="shared" si="16"/>
        <v>101.80675318218172</v>
      </c>
      <c r="AJ121" s="323">
        <f t="shared" si="16"/>
        <v>92.619866847780258</v>
      </c>
      <c r="AL121" s="322" t="s">
        <v>23</v>
      </c>
      <c r="AM121" s="323">
        <f t="shared" ref="AM121:BU121" si="17">SUM(AM30:AM33)/4</f>
        <v>78.23840182927573</v>
      </c>
      <c r="AN121" s="323">
        <f t="shared" si="17"/>
        <v>78.792346602460938</v>
      </c>
      <c r="AO121" s="323">
        <f t="shared" si="17"/>
        <v>70.628300803215694</v>
      </c>
      <c r="AP121" s="323">
        <f t="shared" si="17"/>
        <v>69.5087397680484</v>
      </c>
      <c r="AQ121" s="323">
        <f t="shared" si="17"/>
        <v>86.856998045043483</v>
      </c>
      <c r="AR121" s="323">
        <f t="shared" si="17"/>
        <v>88.238443520166925</v>
      </c>
      <c r="AS121" s="323">
        <f t="shared" si="17"/>
        <v>83.177318394751936</v>
      </c>
      <c r="AT121" s="323">
        <f t="shared" si="17"/>
        <v>93.495293743011018</v>
      </c>
      <c r="AU121" s="323">
        <f t="shared" si="17"/>
        <v>95.670693086482274</v>
      </c>
      <c r="AV121" s="323">
        <f t="shared" si="17"/>
        <v>110.88760611744674</v>
      </c>
      <c r="AW121" s="323">
        <f t="shared" si="17"/>
        <v>58.666550722516881</v>
      </c>
      <c r="AX121" s="323">
        <f t="shared" si="17"/>
        <v>53.296401097111776</v>
      </c>
      <c r="AY121" s="323">
        <f t="shared" si="17"/>
        <v>65.789473684210535</v>
      </c>
      <c r="AZ121" s="323">
        <f t="shared" si="17"/>
        <v>89.883112010633496</v>
      </c>
      <c r="BA121" s="323">
        <f t="shared" si="17"/>
        <v>89.181026167001363</v>
      </c>
      <c r="BB121" s="323">
        <f t="shared" si="17"/>
        <v>92.471176883673209</v>
      </c>
      <c r="BC121" s="323">
        <f t="shared" si="17"/>
        <v>92.423692814872126</v>
      </c>
      <c r="BD121" s="323">
        <f t="shared" si="17"/>
        <v>92.423692814872126</v>
      </c>
      <c r="BE121" s="323">
        <f t="shared" si="17"/>
        <v>0</v>
      </c>
      <c r="BF121" s="323">
        <f t="shared" si="17"/>
        <v>36.35399159061312</v>
      </c>
      <c r="BG121" s="323">
        <f t="shared" si="17"/>
        <v>40.072202166065004</v>
      </c>
      <c r="BH121" s="323">
        <f t="shared" si="17"/>
        <v>34.999999999999993</v>
      </c>
      <c r="BI121" s="323">
        <f t="shared" si="17"/>
        <v>0</v>
      </c>
      <c r="BJ121" s="323">
        <f t="shared" si="17"/>
        <v>77.672409650632915</v>
      </c>
      <c r="BK121" s="323">
        <f t="shared" si="17"/>
        <v>94.026677514291237</v>
      </c>
      <c r="BL121" s="323">
        <f t="shared" si="17"/>
        <v>105.02868705274099</v>
      </c>
      <c r="BM121" s="323">
        <f t="shared" si="17"/>
        <v>109.09090909090908</v>
      </c>
      <c r="BN121" s="323">
        <f t="shared" si="17"/>
        <v>112.91347745328535</v>
      </c>
      <c r="BO121" s="323">
        <f t="shared" si="17"/>
        <v>68.120180407345089</v>
      </c>
      <c r="BP121" s="323">
        <f t="shared" si="17"/>
        <v>97.686873631089298</v>
      </c>
      <c r="BQ121" s="323">
        <f t="shared" si="17"/>
        <v>97.064378234904453</v>
      </c>
      <c r="BR121" s="323">
        <f t="shared" si="17"/>
        <v>96.040081915246304</v>
      </c>
      <c r="BS121" s="323">
        <f t="shared" si="17"/>
        <v>82.539765701269843</v>
      </c>
      <c r="BT121" s="323">
        <f t="shared" si="17"/>
        <v>98.824531740350452</v>
      </c>
      <c r="BU121" s="323">
        <f t="shared" si="17"/>
        <v>107.7280412559565</v>
      </c>
      <c r="BW121" s="322" t="s">
        <v>23</v>
      </c>
      <c r="BX121" s="323">
        <f t="shared" ref="BX121:DF121" si="18">SUM(BX30:BX33)/4</f>
        <v>83.725745566139651</v>
      </c>
      <c r="BY121" s="323">
        <f t="shared" si="18"/>
        <v>81.663954607029382</v>
      </c>
      <c r="BZ121" s="323">
        <f t="shared" si="18"/>
        <v>78.599872574261767</v>
      </c>
      <c r="CA121" s="323">
        <f t="shared" si="18"/>
        <v>81.122763981967779</v>
      </c>
      <c r="CB121" s="323">
        <f t="shared" si="18"/>
        <v>83.129581306990332</v>
      </c>
      <c r="CC121" s="323">
        <f t="shared" si="18"/>
        <v>84.264240499683524</v>
      </c>
      <c r="CD121" s="323">
        <f t="shared" si="18"/>
        <v>77.211154931131048</v>
      </c>
      <c r="CE121" s="323">
        <f t="shared" si="18"/>
        <v>91.008187286647583</v>
      </c>
      <c r="CF121" s="323">
        <f t="shared" si="18"/>
        <v>85.38126450271902</v>
      </c>
      <c r="CG121" s="323">
        <f t="shared" si="18"/>
        <v>93.129624769070531</v>
      </c>
      <c r="CH121" s="323">
        <f t="shared" si="18"/>
        <v>84.156470914487244</v>
      </c>
      <c r="CI121" s="323">
        <f t="shared" si="18"/>
        <v>82.100744444846086</v>
      </c>
      <c r="CJ121" s="323">
        <f t="shared" si="18"/>
        <v>86.919240769945546</v>
      </c>
      <c r="CK121" s="323">
        <f t="shared" si="18"/>
        <v>96.469024576718709</v>
      </c>
      <c r="CL121" s="323">
        <f t="shared" si="18"/>
        <v>95.37635731208789</v>
      </c>
      <c r="CM121" s="323">
        <f t="shared" si="18"/>
        <v>98.891102263943182</v>
      </c>
      <c r="CN121" s="323">
        <f t="shared" si="18"/>
        <v>92.204094372632682</v>
      </c>
      <c r="CO121" s="323">
        <f t="shared" si="18"/>
        <v>87.933955885894449</v>
      </c>
      <c r="CP121" s="323">
        <f t="shared" si="18"/>
        <v>100</v>
      </c>
      <c r="CQ121" s="323">
        <f t="shared" si="18"/>
        <v>54.048451638227569</v>
      </c>
      <c r="CR121" s="323">
        <f t="shared" si="18"/>
        <v>59.001754805179289</v>
      </c>
      <c r="CS121" s="323">
        <f t="shared" si="18"/>
        <v>45.340909090909093</v>
      </c>
      <c r="CT121" s="323">
        <f t="shared" si="18"/>
        <v>100</v>
      </c>
      <c r="CU121" s="323">
        <f t="shared" si="18"/>
        <v>87.271348145543683</v>
      </c>
      <c r="CV121" s="323">
        <f t="shared" si="18"/>
        <v>85.262931837228095</v>
      </c>
      <c r="CW121" s="323">
        <f t="shared" si="18"/>
        <v>95.73387631622964</v>
      </c>
      <c r="CX121" s="323">
        <f t="shared" si="18"/>
        <v>100</v>
      </c>
      <c r="CY121" s="323">
        <f t="shared" si="18"/>
        <v>102.41829583165855</v>
      </c>
      <c r="CZ121" s="323">
        <f t="shared" si="18"/>
        <v>79.051938384412921</v>
      </c>
      <c r="DA121" s="323">
        <f t="shared" si="18"/>
        <v>108.10117639278346</v>
      </c>
      <c r="DB121" s="323">
        <f t="shared" si="18"/>
        <v>115.07450845305812</v>
      </c>
      <c r="DC121" s="323">
        <f t="shared" si="18"/>
        <v>105.06168325619841</v>
      </c>
      <c r="DD121" s="323">
        <f t="shared" si="18"/>
        <v>104.59341498411169</v>
      </c>
      <c r="DE121" s="323">
        <f t="shared" si="18"/>
        <v>93.829615252708223</v>
      </c>
      <c r="DF121" s="323">
        <f t="shared" si="18"/>
        <v>96.711458351444605</v>
      </c>
      <c r="DH121" s="322" t="s">
        <v>23</v>
      </c>
      <c r="DI121" s="323">
        <f t="shared" ref="DI121:EQ121" si="19">SUM(DI30:DI33)/4</f>
        <v>88.145909532555592</v>
      </c>
      <c r="DJ121" s="323">
        <f t="shared" si="19"/>
        <v>84.913013751467972</v>
      </c>
      <c r="DK121" s="323">
        <f t="shared" si="19"/>
        <v>72.05144153319074</v>
      </c>
      <c r="DL121" s="323">
        <f t="shared" si="19"/>
        <v>84.138611229963857</v>
      </c>
      <c r="DM121" s="323">
        <f t="shared" si="19"/>
        <v>88.397737111137133</v>
      </c>
      <c r="DN121" s="323">
        <f t="shared" si="19"/>
        <v>92.473113164819082</v>
      </c>
      <c r="DO121" s="323">
        <f t="shared" si="19"/>
        <v>77.274183873533971</v>
      </c>
      <c r="DP121" s="323">
        <f t="shared" si="19"/>
        <v>86.809047156662714</v>
      </c>
      <c r="DQ121" s="323">
        <f t="shared" si="19"/>
        <v>89.11300716191883</v>
      </c>
      <c r="DR121" s="323">
        <f t="shared" si="19"/>
        <v>116.4271586560797</v>
      </c>
      <c r="DS121" s="323">
        <f t="shared" si="19"/>
        <v>91.713631952413081</v>
      </c>
      <c r="DT121" s="323">
        <f t="shared" si="19"/>
        <v>86.852599841513964</v>
      </c>
      <c r="DU121" s="323">
        <f t="shared" si="19"/>
        <v>97.490401743212701</v>
      </c>
      <c r="DV121" s="323">
        <f t="shared" si="19"/>
        <v>97.23417265013255</v>
      </c>
      <c r="DW121" s="323">
        <f t="shared" si="19"/>
        <v>92.39514476834492</v>
      </c>
      <c r="DX121" s="323">
        <f t="shared" si="19"/>
        <v>111.89648606312367</v>
      </c>
      <c r="DY121" s="323">
        <f t="shared" si="19"/>
        <v>82.31247015617376</v>
      </c>
      <c r="DZ121" s="323">
        <f t="shared" si="19"/>
        <v>81.910903640059885</v>
      </c>
      <c r="EA121" s="323">
        <f t="shared" si="19"/>
        <v>102.27272727272725</v>
      </c>
      <c r="EB121" s="323">
        <f t="shared" si="19"/>
        <v>67.89046914785888</v>
      </c>
      <c r="EC121" s="323">
        <f t="shared" si="19"/>
        <v>53.515327394393999</v>
      </c>
      <c r="ED121" s="323">
        <f t="shared" si="19"/>
        <v>93.333333333333343</v>
      </c>
      <c r="EE121" s="323">
        <f t="shared" si="19"/>
        <v>36.496350364963504</v>
      </c>
      <c r="EF121" s="323">
        <f t="shared" si="19"/>
        <v>87.559705951474427</v>
      </c>
      <c r="EG121" s="323">
        <f t="shared" si="19"/>
        <v>103.58896495612164</v>
      </c>
      <c r="EH121" s="323">
        <f t="shared" si="19"/>
        <v>84.713615742794218</v>
      </c>
      <c r="EI121" s="323">
        <f t="shared" si="19"/>
        <v>67.592592592592567</v>
      </c>
      <c r="EJ121" s="323">
        <f t="shared" si="19"/>
        <v>100.67869509015365</v>
      </c>
      <c r="EK121" s="323">
        <f t="shared" si="19"/>
        <v>80.181811380900967</v>
      </c>
      <c r="EL121" s="323">
        <f t="shared" si="19"/>
        <v>99.037610546434649</v>
      </c>
      <c r="EM121" s="323">
        <f t="shared" si="19"/>
        <v>97.248094684616618</v>
      </c>
      <c r="EN121" s="323">
        <f t="shared" si="19"/>
        <v>100.29359074609219</v>
      </c>
      <c r="EO121" s="323">
        <f t="shared" si="19"/>
        <v>157.72124585671597</v>
      </c>
      <c r="EP121" s="323">
        <f t="shared" si="19"/>
        <v>105.53624666571247</v>
      </c>
      <c r="EQ121" s="323">
        <f t="shared" si="19"/>
        <v>93.338129029125099</v>
      </c>
    </row>
    <row r="122" spans="1:147" x14ac:dyDescent="0.2">
      <c r="A122" t="s">
        <v>24</v>
      </c>
      <c r="B122" s="323">
        <f t="shared" ref="B122:AJ122" si="20">SUM(B34:B37)/4</f>
        <v>83.491609451153309</v>
      </c>
      <c r="C122" s="323">
        <f t="shared" si="20"/>
        <v>89.97754074660719</v>
      </c>
      <c r="D122" s="323">
        <f t="shared" si="20"/>
        <v>95.54393184845037</v>
      </c>
      <c r="E122" s="323">
        <f t="shared" si="20"/>
        <v>88.902731825949388</v>
      </c>
      <c r="F122" s="323">
        <f t="shared" si="20"/>
        <v>83.770045663845991</v>
      </c>
      <c r="G122" s="323">
        <f t="shared" si="20"/>
        <v>94.951536864199142</v>
      </c>
      <c r="H122" s="323">
        <f t="shared" si="20"/>
        <v>93.816565455836042</v>
      </c>
      <c r="I122" s="323">
        <f t="shared" si="20"/>
        <v>95.964327068644863</v>
      </c>
      <c r="J122" s="323">
        <f t="shared" si="20"/>
        <v>90.037027234581942</v>
      </c>
      <c r="K122" s="323">
        <f t="shared" si="20"/>
        <v>94.138548979993359</v>
      </c>
      <c r="L122" s="323">
        <f t="shared" si="20"/>
        <v>85.622187765337287</v>
      </c>
      <c r="M122" s="323">
        <f t="shared" si="20"/>
        <v>86.968859103975163</v>
      </c>
      <c r="N122" s="323">
        <f t="shared" si="20"/>
        <v>85.032954066769292</v>
      </c>
      <c r="O122" s="323">
        <f t="shared" si="20"/>
        <v>96.306834568030681</v>
      </c>
      <c r="P122" s="323">
        <f t="shared" si="20"/>
        <v>96.033984134350078</v>
      </c>
      <c r="Q122" s="323">
        <f t="shared" si="20"/>
        <v>96.897324600401163</v>
      </c>
      <c r="R122" s="323">
        <f t="shared" si="20"/>
        <v>94.911160695592727</v>
      </c>
      <c r="S122" s="323">
        <f t="shared" si="20"/>
        <v>90.309721949562558</v>
      </c>
      <c r="T122" s="323">
        <f t="shared" si="20"/>
        <v>101.66666666666666</v>
      </c>
      <c r="U122" s="323">
        <f t="shared" si="20"/>
        <v>57.813194244659087</v>
      </c>
      <c r="V122" s="323">
        <f t="shared" si="20"/>
        <v>57.014388489633227</v>
      </c>
      <c r="W122" s="323">
        <f t="shared" si="20"/>
        <v>58.333333333333336</v>
      </c>
      <c r="X122" s="323">
        <f t="shared" si="20"/>
        <v>0</v>
      </c>
      <c r="Y122" s="323">
        <f t="shared" si="20"/>
        <v>73.124375551471985</v>
      </c>
      <c r="Z122" s="323">
        <f t="shared" si="20"/>
        <v>96.057806008572925</v>
      </c>
      <c r="AA122" s="323">
        <f t="shared" si="20"/>
        <v>89.72715201030374</v>
      </c>
      <c r="AB122" s="323">
        <f t="shared" si="20"/>
        <v>100</v>
      </c>
      <c r="AC122" s="323">
        <f t="shared" si="20"/>
        <v>98.986473991159187</v>
      </c>
      <c r="AD122" s="323">
        <f t="shared" si="20"/>
        <v>63.983596790548248</v>
      </c>
      <c r="AE122" s="323">
        <f t="shared" si="20"/>
        <v>94.417987350824177</v>
      </c>
      <c r="AF122" s="323">
        <f t="shared" si="20"/>
        <v>93.182315985270719</v>
      </c>
      <c r="AG122" s="323">
        <f t="shared" si="20"/>
        <v>92.427144578518636</v>
      </c>
      <c r="AH122" s="323">
        <f t="shared" si="20"/>
        <v>91.456816090465111</v>
      </c>
      <c r="AI122" s="323">
        <f t="shared" si="20"/>
        <v>98.026038782172648</v>
      </c>
      <c r="AJ122" s="323">
        <f t="shared" si="20"/>
        <v>93.699248762040554</v>
      </c>
      <c r="AK122" s="8"/>
      <c r="AL122" t="s">
        <v>24</v>
      </c>
      <c r="AM122" s="323">
        <f t="shared" ref="AM122:BU122" si="21">SUM(AM34:AM37)/4</f>
        <v>80.349856138511399</v>
      </c>
      <c r="AN122" s="323">
        <f t="shared" si="21"/>
        <v>81.980381456524071</v>
      </c>
      <c r="AO122" s="323">
        <f t="shared" si="21"/>
        <v>76.361149177691004</v>
      </c>
      <c r="AP122" s="323">
        <f t="shared" si="21"/>
        <v>74.853021288206236</v>
      </c>
      <c r="AQ122" s="323">
        <f t="shared" si="21"/>
        <v>85.187500501002773</v>
      </c>
      <c r="AR122" s="323">
        <f t="shared" si="21"/>
        <v>92.052970696359665</v>
      </c>
      <c r="AS122" s="323">
        <f t="shared" si="21"/>
        <v>84.588070212248738</v>
      </c>
      <c r="AT122" s="323">
        <f t="shared" si="21"/>
        <v>92.800463590381639</v>
      </c>
      <c r="AU122" s="323">
        <f t="shared" si="21"/>
        <v>94.871672621160712</v>
      </c>
      <c r="AV122" s="323">
        <f t="shared" si="21"/>
        <v>108.50824139141103</v>
      </c>
      <c r="AW122" s="323">
        <f t="shared" si="21"/>
        <v>60.747604027177019</v>
      </c>
      <c r="AX122" s="323">
        <f t="shared" si="21"/>
        <v>54.301061651022948</v>
      </c>
      <c r="AY122" s="323">
        <f t="shared" si="21"/>
        <v>69.298245614035082</v>
      </c>
      <c r="AZ122" s="323">
        <f t="shared" si="21"/>
        <v>90.010670385798846</v>
      </c>
      <c r="BA122" s="323">
        <f t="shared" si="21"/>
        <v>89.660302444831586</v>
      </c>
      <c r="BB122" s="323">
        <f t="shared" si="21"/>
        <v>91.302214673268807</v>
      </c>
      <c r="BC122" s="323">
        <f t="shared" si="21"/>
        <v>92.426255054372831</v>
      </c>
      <c r="BD122" s="323">
        <f t="shared" si="21"/>
        <v>92.426255054372831</v>
      </c>
      <c r="BE122" s="323">
        <f t="shared" si="21"/>
        <v>0</v>
      </c>
      <c r="BF122" s="323">
        <f t="shared" si="21"/>
        <v>36.643100115299198</v>
      </c>
      <c r="BG122" s="323">
        <f t="shared" si="21"/>
        <v>41.155234657039735</v>
      </c>
      <c r="BH122" s="323">
        <f t="shared" si="21"/>
        <v>34.999999999999993</v>
      </c>
      <c r="BI122" s="323">
        <f t="shared" si="21"/>
        <v>0</v>
      </c>
      <c r="BJ122" s="323">
        <f t="shared" si="21"/>
        <v>79.385418715401983</v>
      </c>
      <c r="BK122" s="323">
        <f t="shared" si="21"/>
        <v>94.072654563277993</v>
      </c>
      <c r="BL122" s="323">
        <f t="shared" si="21"/>
        <v>106.29267101314221</v>
      </c>
      <c r="BM122" s="323">
        <f t="shared" si="21"/>
        <v>109.09090909090908</v>
      </c>
      <c r="BN122" s="323">
        <f t="shared" si="21"/>
        <v>116.17279639942166</v>
      </c>
      <c r="BO122" s="323">
        <f t="shared" si="21"/>
        <v>69.573540914057162</v>
      </c>
      <c r="BP122" s="323">
        <f t="shared" si="21"/>
        <v>99.58525362888399</v>
      </c>
      <c r="BQ122" s="323">
        <f t="shared" si="21"/>
        <v>100.40303175881884</v>
      </c>
      <c r="BR122" s="323">
        <f t="shared" si="21"/>
        <v>101.95513395172085</v>
      </c>
      <c r="BS122" s="323">
        <f t="shared" si="21"/>
        <v>79.544703106627537</v>
      </c>
      <c r="BT122" s="323">
        <f t="shared" si="21"/>
        <v>97.709063225918527</v>
      </c>
      <c r="BU122" s="323">
        <f t="shared" si="21"/>
        <v>107.67877464560746</v>
      </c>
      <c r="BV122" s="8"/>
      <c r="BW122" t="s">
        <v>24</v>
      </c>
      <c r="BX122" s="323">
        <f t="shared" ref="BX122:DF122" si="22">SUM(BX34:BX37)/4</f>
        <v>84.487189051774862</v>
      </c>
      <c r="BY122" s="323">
        <f t="shared" si="22"/>
        <v>85.313468581541542</v>
      </c>
      <c r="BZ122" s="323">
        <f t="shared" si="22"/>
        <v>83.015778733744384</v>
      </c>
      <c r="CA122" s="323">
        <f t="shared" si="22"/>
        <v>86.871143917159984</v>
      </c>
      <c r="CB122" s="323">
        <f t="shared" si="22"/>
        <v>85.000125485105201</v>
      </c>
      <c r="CC122" s="323">
        <f t="shared" si="22"/>
        <v>86.221032968416054</v>
      </c>
      <c r="CD122" s="323">
        <f t="shared" si="22"/>
        <v>80.307647492046954</v>
      </c>
      <c r="CE122" s="323">
        <f t="shared" si="22"/>
        <v>90.934542083775852</v>
      </c>
      <c r="CF122" s="323">
        <f t="shared" si="22"/>
        <v>86.668975600969816</v>
      </c>
      <c r="CG122" s="323">
        <f t="shared" si="22"/>
        <v>94.182350225859778</v>
      </c>
      <c r="CH122" s="323">
        <f t="shared" si="22"/>
        <v>84.3169292039737</v>
      </c>
      <c r="CI122" s="323">
        <f t="shared" si="22"/>
        <v>81.708856393215456</v>
      </c>
      <c r="CJ122" s="323">
        <f t="shared" si="22"/>
        <v>87.822018547723331</v>
      </c>
      <c r="CK122" s="323">
        <f t="shared" si="22"/>
        <v>99.032872186097535</v>
      </c>
      <c r="CL122" s="323">
        <f t="shared" si="22"/>
        <v>99.270700989905492</v>
      </c>
      <c r="CM122" s="323">
        <f t="shared" si="22"/>
        <v>98.50568531253704</v>
      </c>
      <c r="CN122" s="323">
        <f t="shared" si="22"/>
        <v>92.377257885069866</v>
      </c>
      <c r="CO122" s="323">
        <f t="shared" si="22"/>
        <v>88.201968183617183</v>
      </c>
      <c r="CP122" s="323">
        <f t="shared" si="22"/>
        <v>100</v>
      </c>
      <c r="CQ122" s="323">
        <f t="shared" si="22"/>
        <v>55.531200875155406</v>
      </c>
      <c r="CR122" s="323">
        <f t="shared" si="22"/>
        <v>57.972516763989901</v>
      </c>
      <c r="CS122" s="323">
        <f t="shared" si="22"/>
        <v>47.727272727272727</v>
      </c>
      <c r="CT122" s="323">
        <f t="shared" si="22"/>
        <v>100</v>
      </c>
      <c r="CU122" s="323">
        <f t="shared" si="22"/>
        <v>87.720027475543645</v>
      </c>
      <c r="CV122" s="323">
        <f t="shared" si="22"/>
        <v>85.095221603555643</v>
      </c>
      <c r="CW122" s="323">
        <f t="shared" si="22"/>
        <v>95.662191893053077</v>
      </c>
      <c r="CX122" s="323">
        <f t="shared" si="22"/>
        <v>100</v>
      </c>
      <c r="CY122" s="323">
        <f t="shared" si="22"/>
        <v>102.11506430090662</v>
      </c>
      <c r="CZ122" s="323">
        <f t="shared" si="22"/>
        <v>80.082505662753036</v>
      </c>
      <c r="DA122" s="323">
        <f t="shared" si="22"/>
        <v>99.418089659871427</v>
      </c>
      <c r="DB122" s="323">
        <f t="shared" si="22"/>
        <v>102.44314816698295</v>
      </c>
      <c r="DC122" s="323">
        <f t="shared" si="22"/>
        <v>98.200710034588965</v>
      </c>
      <c r="DD122" s="323">
        <f t="shared" si="22"/>
        <v>101.3897410788624</v>
      </c>
      <c r="DE122" s="323">
        <f t="shared" si="22"/>
        <v>93.32396907387772</v>
      </c>
      <c r="DF122" s="323">
        <f t="shared" si="22"/>
        <v>93.295149591088745</v>
      </c>
      <c r="DG122" s="8"/>
      <c r="DH122" t="s">
        <v>24</v>
      </c>
      <c r="DI122" s="323">
        <f t="shared" ref="DI122:EQ122" si="23">SUM(DI34:DI37)/4</f>
        <v>87.247600362859131</v>
      </c>
      <c r="DJ122" s="323">
        <f t="shared" si="23"/>
        <v>84.558734791759292</v>
      </c>
      <c r="DK122" s="323">
        <f t="shared" si="23"/>
        <v>75.208803563717453</v>
      </c>
      <c r="DL122" s="323">
        <f t="shared" si="23"/>
        <v>81.869789934591381</v>
      </c>
      <c r="DM122" s="323">
        <f t="shared" si="23"/>
        <v>83.688479759202153</v>
      </c>
      <c r="DN122" s="323">
        <f t="shared" si="23"/>
        <v>92.475405138306073</v>
      </c>
      <c r="DO122" s="323">
        <f t="shared" si="23"/>
        <v>78.54859942095851</v>
      </c>
      <c r="DP122" s="323">
        <f t="shared" si="23"/>
        <v>87.225549908087814</v>
      </c>
      <c r="DQ122" s="323">
        <f t="shared" si="23"/>
        <v>91.529512223820703</v>
      </c>
      <c r="DR122" s="323">
        <f t="shared" si="23"/>
        <v>115.1630702811611</v>
      </c>
      <c r="DS122" s="323">
        <f t="shared" si="23"/>
        <v>88.579165941930086</v>
      </c>
      <c r="DT122" s="323">
        <f t="shared" si="23"/>
        <v>84.752380845406421</v>
      </c>
      <c r="DU122" s="323">
        <f t="shared" si="23"/>
        <v>93.126853765656705</v>
      </c>
      <c r="DV122" s="323">
        <f t="shared" si="23"/>
        <v>90.550214815063953</v>
      </c>
      <c r="DW122" s="323">
        <f t="shared" si="23"/>
        <v>85.820312498718465</v>
      </c>
      <c r="DX122" s="323">
        <f t="shared" si="23"/>
        <v>104.88187643580055</v>
      </c>
      <c r="DY122" s="323">
        <f t="shared" si="23"/>
        <v>83.089940595224746</v>
      </c>
      <c r="DZ122" s="323">
        <f t="shared" si="23"/>
        <v>82.704015465580397</v>
      </c>
      <c r="EA122" s="323">
        <f t="shared" si="23"/>
        <v>102.27272727272725</v>
      </c>
      <c r="EB122" s="323">
        <f t="shared" si="23"/>
        <v>65.248371753912352</v>
      </c>
      <c r="EC122" s="323">
        <f t="shared" si="23"/>
        <v>55.213668421731526</v>
      </c>
      <c r="ED122" s="323">
        <f t="shared" si="23"/>
        <v>86.666666666666671</v>
      </c>
      <c r="EE122" s="323">
        <f t="shared" si="23"/>
        <v>36.496350364963504</v>
      </c>
      <c r="EF122" s="323">
        <f t="shared" si="23"/>
        <v>87.048289264318086</v>
      </c>
      <c r="EG122" s="323">
        <f t="shared" si="23"/>
        <v>101.50497544035733</v>
      </c>
      <c r="EH122" s="323">
        <f t="shared" si="23"/>
        <v>84.832301036363702</v>
      </c>
      <c r="EI122" s="323">
        <f t="shared" si="23"/>
        <v>71.296296296296276</v>
      </c>
      <c r="EJ122" s="323">
        <f t="shared" si="23"/>
        <v>94.614854861001945</v>
      </c>
      <c r="EK122" s="323">
        <f t="shared" si="23"/>
        <v>81.12236015024817</v>
      </c>
      <c r="EL122" s="323">
        <f t="shared" si="23"/>
        <v>99.023223197542166</v>
      </c>
      <c r="EM122" s="323">
        <f t="shared" si="23"/>
        <v>97.435645539410075</v>
      </c>
      <c r="EN122" s="323">
        <f t="shared" si="23"/>
        <v>101.81984493484993</v>
      </c>
      <c r="EO122" s="323">
        <f t="shared" si="23"/>
        <v>147.1366522446441</v>
      </c>
      <c r="EP122" s="323">
        <f t="shared" si="23"/>
        <v>105.06484002490859</v>
      </c>
      <c r="EQ122" s="323">
        <f t="shared" si="23"/>
        <v>93.446982178674602</v>
      </c>
    </row>
    <row r="123" spans="1:147" x14ac:dyDescent="0.2">
      <c r="A123" s="322" t="s">
        <v>25</v>
      </c>
      <c r="B123" s="323">
        <f t="shared" ref="B123:AJ123" si="24">SUM(B38:B41)/4</f>
        <v>86.127797335623598</v>
      </c>
      <c r="C123" s="323">
        <f t="shared" si="24"/>
        <v>92.320402215531189</v>
      </c>
      <c r="D123" s="323">
        <f t="shared" si="24"/>
        <v>98.912399662699755</v>
      </c>
      <c r="E123" s="323">
        <f t="shared" si="24"/>
        <v>95.586861950875928</v>
      </c>
      <c r="F123" s="323">
        <f t="shared" si="24"/>
        <v>86.152113972507919</v>
      </c>
      <c r="G123" s="323">
        <f t="shared" si="24"/>
        <v>90.691507004565139</v>
      </c>
      <c r="H123" s="323">
        <f t="shared" si="24"/>
        <v>92.343196626374137</v>
      </c>
      <c r="I123" s="323">
        <f t="shared" si="24"/>
        <v>96.467497493302787</v>
      </c>
      <c r="J123" s="323">
        <f t="shared" si="24"/>
        <v>90.216699942176078</v>
      </c>
      <c r="K123" s="323">
        <f t="shared" si="24"/>
        <v>93.074718924186087</v>
      </c>
      <c r="L123" s="323">
        <f t="shared" si="24"/>
        <v>80.766238566633518</v>
      </c>
      <c r="M123" s="323">
        <f t="shared" si="24"/>
        <v>84.647405677739798</v>
      </c>
      <c r="N123" s="323">
        <f t="shared" si="24"/>
        <v>79.068040657445835</v>
      </c>
      <c r="O123" s="323">
        <f t="shared" si="24"/>
        <v>95.664974845193484</v>
      </c>
      <c r="P123" s="323">
        <f t="shared" si="24"/>
        <v>95.932266421408031</v>
      </c>
      <c r="Q123" s="323">
        <f t="shared" si="24"/>
        <v>95.086515029820418</v>
      </c>
      <c r="R123" s="323">
        <f t="shared" si="24"/>
        <v>95.32008702674699</v>
      </c>
      <c r="S123" s="323">
        <f t="shared" si="24"/>
        <v>91.67832298727987</v>
      </c>
      <c r="T123" s="323">
        <f t="shared" si="24"/>
        <v>100.66666666666667</v>
      </c>
      <c r="U123" s="323">
        <f t="shared" si="24"/>
        <v>67.354155875257916</v>
      </c>
      <c r="V123" s="323">
        <f t="shared" si="24"/>
        <v>66.276978417690685</v>
      </c>
      <c r="W123" s="323">
        <f t="shared" si="24"/>
        <v>68.055555555555557</v>
      </c>
      <c r="X123" s="323">
        <f t="shared" si="24"/>
        <v>0</v>
      </c>
      <c r="Y123" s="323">
        <f t="shared" si="24"/>
        <v>77.651733274959653</v>
      </c>
      <c r="Z123" s="323">
        <f t="shared" si="24"/>
        <v>97.357424095382981</v>
      </c>
      <c r="AA123" s="323">
        <f t="shared" si="24"/>
        <v>94.543633485807831</v>
      </c>
      <c r="AB123" s="323">
        <f t="shared" si="24"/>
        <v>100</v>
      </c>
      <c r="AC123" s="323">
        <f t="shared" si="24"/>
        <v>99.3267404645824</v>
      </c>
      <c r="AD123" s="323">
        <f t="shared" si="24"/>
        <v>69.797520578428092</v>
      </c>
      <c r="AE123" s="323">
        <f t="shared" si="24"/>
        <v>93.054818581148098</v>
      </c>
      <c r="AF123" s="323">
        <f t="shared" si="24"/>
        <v>92.043295291971248</v>
      </c>
      <c r="AG123" s="323">
        <f t="shared" si="24"/>
        <v>91.311370851192322</v>
      </c>
      <c r="AH123" s="323">
        <f t="shared" si="24"/>
        <v>94.961935632822559</v>
      </c>
      <c r="AI123" s="323">
        <f t="shared" si="24"/>
        <v>95.304831674647602</v>
      </c>
      <c r="AJ123" s="323">
        <f t="shared" si="24"/>
        <v>94.224398779334123</v>
      </c>
      <c r="AK123" s="8"/>
      <c r="AL123" s="322" t="s">
        <v>25</v>
      </c>
      <c r="AM123" s="323">
        <f t="shared" ref="AM123:BU123" si="25">SUM(AM38:AM41)/4</f>
        <v>87.229126868654348</v>
      </c>
      <c r="AN123" s="323">
        <f t="shared" si="25"/>
        <v>86.344689404606015</v>
      </c>
      <c r="AO123" s="323">
        <f t="shared" si="25"/>
        <v>83.625385060818203</v>
      </c>
      <c r="AP123" s="323">
        <f t="shared" si="25"/>
        <v>81.711954945718688</v>
      </c>
      <c r="AQ123" s="323">
        <f t="shared" si="25"/>
        <v>85.44949738642994</v>
      </c>
      <c r="AR123" s="323">
        <f t="shared" si="25"/>
        <v>96.773690125987059</v>
      </c>
      <c r="AS123" s="323">
        <f t="shared" si="25"/>
        <v>86.896392330877958</v>
      </c>
      <c r="AT123" s="323">
        <f t="shared" si="25"/>
        <v>93.037257559263296</v>
      </c>
      <c r="AU123" s="323">
        <f t="shared" si="25"/>
        <v>93.878489052732704</v>
      </c>
      <c r="AV123" s="323">
        <f t="shared" si="25"/>
        <v>104.14480272103957</v>
      </c>
      <c r="AW123" s="323">
        <f t="shared" si="25"/>
        <v>67.42325805264818</v>
      </c>
      <c r="AX123" s="323">
        <f t="shared" si="25"/>
        <v>59.396280964821521</v>
      </c>
      <c r="AY123" s="323">
        <f t="shared" si="25"/>
        <v>78.070175438596479</v>
      </c>
      <c r="AZ123" s="323">
        <f t="shared" si="25"/>
        <v>93.42499425317844</v>
      </c>
      <c r="BA123" s="323">
        <f t="shared" si="25"/>
        <v>91.850525399137936</v>
      </c>
      <c r="BB123" s="323">
        <f t="shared" si="25"/>
        <v>99.228882156340092</v>
      </c>
      <c r="BC123" s="323">
        <f t="shared" si="25"/>
        <v>92.773503983151585</v>
      </c>
      <c r="BD123" s="323">
        <f t="shared" si="25"/>
        <v>92.773503983151585</v>
      </c>
      <c r="BE123" s="323">
        <f t="shared" si="25"/>
        <v>0</v>
      </c>
      <c r="BF123" s="323">
        <f t="shared" si="25"/>
        <v>71.388574190180591</v>
      </c>
      <c r="BG123" s="323">
        <f t="shared" si="25"/>
        <v>51.17328519855598</v>
      </c>
      <c r="BH123" s="323">
        <f t="shared" si="25"/>
        <v>78.75</v>
      </c>
      <c r="BI123" s="323">
        <f t="shared" si="25"/>
        <v>0</v>
      </c>
      <c r="BJ123" s="323">
        <f t="shared" si="25"/>
        <v>87.393681687721951</v>
      </c>
      <c r="BK123" s="323">
        <f t="shared" si="25"/>
        <v>94.11863161226475</v>
      </c>
      <c r="BL123" s="323">
        <f t="shared" si="25"/>
        <v>110.0359144094775</v>
      </c>
      <c r="BM123" s="323">
        <f t="shared" si="25"/>
        <v>109.09090909090908</v>
      </c>
      <c r="BN123" s="323">
        <f t="shared" si="25"/>
        <v>118.21916295116412</v>
      </c>
      <c r="BO123" s="323">
        <f t="shared" si="25"/>
        <v>79.236644282037332</v>
      </c>
      <c r="BP123" s="323">
        <f t="shared" si="25"/>
        <v>99.058310970936247</v>
      </c>
      <c r="BQ123" s="323">
        <f t="shared" si="25"/>
        <v>99.646242014825859</v>
      </c>
      <c r="BR123" s="323">
        <f t="shared" si="25"/>
        <v>104.10385565646472</v>
      </c>
      <c r="BS123" s="323">
        <f t="shared" si="25"/>
        <v>78.414847603289047</v>
      </c>
      <c r="BT123" s="323">
        <f t="shared" si="25"/>
        <v>97.640707607024012</v>
      </c>
      <c r="BU123" s="323">
        <f t="shared" si="25"/>
        <v>106.35922069792156</v>
      </c>
      <c r="BV123" s="8"/>
      <c r="BW123" s="322" t="s">
        <v>25</v>
      </c>
      <c r="BX123" s="323">
        <f t="shared" ref="BX123:DF123" si="26">SUM(BX38:BX41)/4</f>
        <v>88.445856645159893</v>
      </c>
      <c r="BY123" s="323">
        <f t="shared" si="26"/>
        <v>89.450542232703782</v>
      </c>
      <c r="BZ123" s="323">
        <f t="shared" si="26"/>
        <v>87.580003239708063</v>
      </c>
      <c r="CA123" s="323">
        <f t="shared" si="26"/>
        <v>93.293227458346735</v>
      </c>
      <c r="CB123" s="323">
        <f t="shared" si="26"/>
        <v>86.389665797776516</v>
      </c>
      <c r="CC123" s="323">
        <f t="shared" si="26"/>
        <v>89.034925185419524</v>
      </c>
      <c r="CD123" s="323">
        <f t="shared" si="26"/>
        <v>87.076490440833084</v>
      </c>
      <c r="CE123" s="323">
        <f t="shared" si="26"/>
        <v>89.358491855309836</v>
      </c>
      <c r="CF123" s="323">
        <f t="shared" si="26"/>
        <v>90.127165849529149</v>
      </c>
      <c r="CG123" s="323">
        <f t="shared" si="26"/>
        <v>94.933243534105358</v>
      </c>
      <c r="CH123" s="323">
        <f t="shared" si="26"/>
        <v>89.416165720170056</v>
      </c>
      <c r="CI123" s="323">
        <f t="shared" si="26"/>
        <v>87.187278624615004</v>
      </c>
      <c r="CJ123" s="323">
        <f t="shared" si="26"/>
        <v>92.411652799681377</v>
      </c>
      <c r="CK123" s="323">
        <f t="shared" si="26"/>
        <v>98.730157228164273</v>
      </c>
      <c r="CL123" s="323">
        <f t="shared" si="26"/>
        <v>98.891681978046506</v>
      </c>
      <c r="CM123" s="323">
        <f t="shared" si="26"/>
        <v>98.372110908586464</v>
      </c>
      <c r="CN123" s="323">
        <f t="shared" si="26"/>
        <v>92.835764777916637</v>
      </c>
      <c r="CO123" s="323">
        <f t="shared" si="26"/>
        <v>88.911618179416166</v>
      </c>
      <c r="CP123" s="323">
        <f t="shared" si="26"/>
        <v>100</v>
      </c>
      <c r="CQ123" s="323">
        <f t="shared" si="26"/>
        <v>65.302075746865654</v>
      </c>
      <c r="CR123" s="323">
        <f t="shared" si="26"/>
        <v>71.96051016293552</v>
      </c>
      <c r="CS123" s="323">
        <f t="shared" si="26"/>
        <v>57.954545454545453</v>
      </c>
      <c r="CT123" s="323">
        <f t="shared" si="26"/>
        <v>100</v>
      </c>
      <c r="CU123" s="323">
        <f t="shared" si="26"/>
        <v>90.904030286762961</v>
      </c>
      <c r="CV123" s="323">
        <f t="shared" si="26"/>
        <v>89.21045789261035</v>
      </c>
      <c r="CW123" s="323">
        <f t="shared" si="26"/>
        <v>100.08214055311409</v>
      </c>
      <c r="CX123" s="323">
        <f t="shared" si="26"/>
        <v>100</v>
      </c>
      <c r="CY123" s="323">
        <f t="shared" si="26"/>
        <v>102.12772901452905</v>
      </c>
      <c r="CZ123" s="323">
        <f t="shared" si="26"/>
        <v>83.380955933074745</v>
      </c>
      <c r="DA123" s="323">
        <f t="shared" si="26"/>
        <v>99.350186065110535</v>
      </c>
      <c r="DB123" s="323">
        <f t="shared" si="26"/>
        <v>102.10453698868713</v>
      </c>
      <c r="DC123" s="323">
        <f t="shared" si="26"/>
        <v>99.664387902491711</v>
      </c>
      <c r="DD123" s="323">
        <f t="shared" si="26"/>
        <v>99.348669409573532</v>
      </c>
      <c r="DE123" s="323">
        <f t="shared" si="26"/>
        <v>94.592622905249712</v>
      </c>
      <c r="DF123" s="323">
        <f t="shared" si="26"/>
        <v>90.99385034098627</v>
      </c>
      <c r="DG123" s="8"/>
      <c r="DH123" s="322" t="s">
        <v>25</v>
      </c>
      <c r="DI123" s="323">
        <f t="shared" ref="DI123:EQ123" si="27">SUM(DI38:DI41)/4</f>
        <v>90.255133803650182</v>
      </c>
      <c r="DJ123" s="323">
        <f t="shared" si="27"/>
        <v>85.999652028340137</v>
      </c>
      <c r="DK123" s="323">
        <f t="shared" si="27"/>
        <v>78.956321489578443</v>
      </c>
      <c r="DL123" s="323">
        <f t="shared" si="27"/>
        <v>86.555358398416658</v>
      </c>
      <c r="DM123" s="323">
        <f t="shared" si="27"/>
        <v>83.796741068690508</v>
      </c>
      <c r="DN123" s="323">
        <f t="shared" si="27"/>
        <v>89.241415462755299</v>
      </c>
      <c r="DO123" s="323">
        <f t="shared" si="27"/>
        <v>81.865547896126799</v>
      </c>
      <c r="DP123" s="323">
        <f t="shared" si="27"/>
        <v>88.104833494429698</v>
      </c>
      <c r="DQ123" s="323">
        <f t="shared" si="27"/>
        <v>90.39206965767589</v>
      </c>
      <c r="DR123" s="323">
        <f t="shared" si="27"/>
        <v>113.11689245135476</v>
      </c>
      <c r="DS123" s="323">
        <f t="shared" si="27"/>
        <v>93.156019999557031</v>
      </c>
      <c r="DT123" s="323">
        <f t="shared" si="27"/>
        <v>91.762513083668409</v>
      </c>
      <c r="DU123" s="323">
        <f t="shared" si="27"/>
        <v>94.81204046420828</v>
      </c>
      <c r="DV123" s="323">
        <f t="shared" si="27"/>
        <v>89.378954027369929</v>
      </c>
      <c r="DW123" s="323">
        <f t="shared" si="27"/>
        <v>85.582250408962139</v>
      </c>
      <c r="DX123" s="323">
        <f t="shared" si="27"/>
        <v>100.88301222857362</v>
      </c>
      <c r="DY123" s="323">
        <f t="shared" si="27"/>
        <v>88.884354453047678</v>
      </c>
      <c r="DZ123" s="323">
        <f t="shared" si="27"/>
        <v>88.66072651927</v>
      </c>
      <c r="EA123" s="323">
        <f t="shared" si="27"/>
        <v>99.999999999999986</v>
      </c>
      <c r="EB123" s="323">
        <f t="shared" si="27"/>
        <v>82.532352322230821</v>
      </c>
      <c r="EC123" s="323">
        <f t="shared" si="27"/>
        <v>65.340305571302679</v>
      </c>
      <c r="ED123" s="323">
        <f t="shared" si="27"/>
        <v>106.66666666666669</v>
      </c>
      <c r="EE123" s="323">
        <f t="shared" si="27"/>
        <v>56.751824817518241</v>
      </c>
      <c r="EF123" s="323">
        <f t="shared" si="27"/>
        <v>91.108305001235749</v>
      </c>
      <c r="EG123" s="323">
        <f t="shared" si="27"/>
        <v>100.89901737714135</v>
      </c>
      <c r="EH123" s="323">
        <f t="shared" si="27"/>
        <v>99.506689617806188</v>
      </c>
      <c r="EI123" s="323">
        <f t="shared" si="27"/>
        <v>74.074074074074062</v>
      </c>
      <c r="EJ123" s="323">
        <f t="shared" si="27"/>
        <v>93.615498507138824</v>
      </c>
      <c r="EK123" s="323">
        <f t="shared" si="27"/>
        <v>86.479520091881469</v>
      </c>
      <c r="EL123" s="323">
        <f t="shared" si="27"/>
        <v>97.375184221358353</v>
      </c>
      <c r="EM123" s="323">
        <f t="shared" si="27"/>
        <v>96.041102592924631</v>
      </c>
      <c r="EN123" s="323">
        <f t="shared" si="27"/>
        <v>101.47185295069677</v>
      </c>
      <c r="EO123" s="323">
        <f t="shared" si="27"/>
        <v>127.33282667894956</v>
      </c>
      <c r="EP123" s="323">
        <f t="shared" si="27"/>
        <v>101.2920953259819</v>
      </c>
      <c r="EQ123" s="323">
        <f t="shared" si="27"/>
        <v>95.865552546428205</v>
      </c>
    </row>
    <row r="124" spans="1:147" x14ac:dyDescent="0.2">
      <c r="A124" t="s">
        <v>176</v>
      </c>
      <c r="B124" s="323">
        <f t="shared" ref="B124:AJ124" si="28">SUM(B42:B45)/4</f>
        <v>90.824433254100185</v>
      </c>
      <c r="C124" s="323">
        <f t="shared" si="28"/>
        <v>93.67061648538413</v>
      </c>
      <c r="D124" s="323">
        <f t="shared" si="28"/>
        <v>96.556533862841206</v>
      </c>
      <c r="E124" s="323">
        <f t="shared" si="28"/>
        <v>97.416995916240026</v>
      </c>
      <c r="F124" s="323">
        <f t="shared" si="28"/>
        <v>88.888757745928686</v>
      </c>
      <c r="G124" s="323">
        <f t="shared" si="28"/>
        <v>96.071851670306515</v>
      </c>
      <c r="H124" s="323">
        <f t="shared" si="28"/>
        <v>93.281542379149641</v>
      </c>
      <c r="I124" s="323">
        <f t="shared" si="28"/>
        <v>94.953567847575428</v>
      </c>
      <c r="J124" s="323">
        <f t="shared" si="28"/>
        <v>92.919461769811022</v>
      </c>
      <c r="K124" s="323">
        <f t="shared" si="28"/>
        <v>93.216880982507149</v>
      </c>
      <c r="L124" s="323">
        <f t="shared" si="28"/>
        <v>87.002729918194234</v>
      </c>
      <c r="M124" s="323">
        <f t="shared" si="28"/>
        <v>88.572214243817967</v>
      </c>
      <c r="N124" s="323">
        <f t="shared" si="28"/>
        <v>86.316004785269627</v>
      </c>
      <c r="O124" s="323">
        <f t="shared" si="28"/>
        <v>96.066252271823913</v>
      </c>
      <c r="P124" s="323">
        <f t="shared" si="28"/>
        <v>96.183639812334818</v>
      </c>
      <c r="Q124" s="323">
        <f t="shared" si="28"/>
        <v>95.812207696335491</v>
      </c>
      <c r="R124" s="323">
        <f t="shared" si="28"/>
        <v>95.982626392527507</v>
      </c>
      <c r="S124" s="323">
        <f t="shared" si="28"/>
        <v>93.246236453142359</v>
      </c>
      <c r="T124" s="323">
        <f t="shared" si="28"/>
        <v>100</v>
      </c>
      <c r="U124" s="323">
        <f t="shared" si="28"/>
        <v>85.58992745771792</v>
      </c>
      <c r="V124" s="323">
        <f t="shared" si="28"/>
        <v>83.723021583158314</v>
      </c>
      <c r="W124" s="323">
        <f t="shared" si="28"/>
        <v>86.805555555555571</v>
      </c>
      <c r="X124" s="323">
        <f t="shared" si="28"/>
        <v>0</v>
      </c>
      <c r="Y124" s="323">
        <f t="shared" si="28"/>
        <v>84.10540408889986</v>
      </c>
      <c r="Z124" s="323">
        <f t="shared" si="28"/>
        <v>98.5110162894605</v>
      </c>
      <c r="AA124" s="323">
        <f t="shared" si="28"/>
        <v>94.780339846113122</v>
      </c>
      <c r="AB124" s="323">
        <f t="shared" si="28"/>
        <v>100</v>
      </c>
      <c r="AC124" s="323">
        <f t="shared" si="28"/>
        <v>99.345960672501519</v>
      </c>
      <c r="AD124" s="323">
        <f t="shared" si="28"/>
        <v>78.564729420839157</v>
      </c>
      <c r="AE124" s="323">
        <f t="shared" si="28"/>
        <v>95.755603556486733</v>
      </c>
      <c r="AF124" s="323">
        <f t="shared" si="28"/>
        <v>96.003239897022524</v>
      </c>
      <c r="AG124" s="323">
        <f t="shared" si="28"/>
        <v>91.405041255996039</v>
      </c>
      <c r="AH124" s="323">
        <f t="shared" si="28"/>
        <v>94.140993056592123</v>
      </c>
      <c r="AI124" s="323">
        <f t="shared" si="28"/>
        <v>95.680909994738556</v>
      </c>
      <c r="AJ124" s="323">
        <f t="shared" si="28"/>
        <v>95.886342392612946</v>
      </c>
      <c r="AK124" s="8"/>
      <c r="AL124" t="s">
        <v>176</v>
      </c>
      <c r="AM124" s="323">
        <f t="shared" ref="AM124:BU124" si="29">SUM(AM42:AM45)/4</f>
        <v>90.37816057666312</v>
      </c>
      <c r="AN124" s="323">
        <f t="shared" si="29"/>
        <v>88.408745378986168</v>
      </c>
      <c r="AO124" s="323">
        <f t="shared" si="29"/>
        <v>84.142919000408142</v>
      </c>
      <c r="AP124" s="323">
        <f t="shared" si="29"/>
        <v>86.687227620646695</v>
      </c>
      <c r="AQ124" s="323">
        <f t="shared" si="29"/>
        <v>85.616632828587257</v>
      </c>
      <c r="AR124" s="323">
        <f t="shared" si="29"/>
        <v>96.294142004888755</v>
      </c>
      <c r="AS124" s="323">
        <f t="shared" si="29"/>
        <v>90.279034274645838</v>
      </c>
      <c r="AT124" s="323">
        <f t="shared" si="29"/>
        <v>93.037257559263296</v>
      </c>
      <c r="AU124" s="323">
        <f t="shared" si="29"/>
        <v>94.923360477066581</v>
      </c>
      <c r="AV124" s="323">
        <f t="shared" si="29"/>
        <v>104.14480272103957</v>
      </c>
      <c r="AW124" s="323">
        <f t="shared" si="29"/>
        <v>68.840846275164708</v>
      </c>
      <c r="AX124" s="323">
        <f t="shared" si="29"/>
        <v>59.898611241777104</v>
      </c>
      <c r="AY124" s="323">
        <f t="shared" si="29"/>
        <v>80.701754385964904</v>
      </c>
      <c r="AZ124" s="323">
        <f t="shared" si="29"/>
        <v>93.411637635424512</v>
      </c>
      <c r="BA124" s="323">
        <f t="shared" si="29"/>
        <v>91.930691877224632</v>
      </c>
      <c r="BB124" s="323">
        <f t="shared" si="29"/>
        <v>98.870775902400865</v>
      </c>
      <c r="BC124" s="323">
        <f t="shared" si="29"/>
        <v>94.524079478312444</v>
      </c>
      <c r="BD124" s="323">
        <f t="shared" si="29"/>
        <v>94.524079478312444</v>
      </c>
      <c r="BE124" s="323">
        <f t="shared" si="29"/>
        <v>0</v>
      </c>
      <c r="BF124" s="323">
        <f t="shared" si="29"/>
        <v>83.249315948579948</v>
      </c>
      <c r="BG124" s="323">
        <f t="shared" si="29"/>
        <v>64.711191335740111</v>
      </c>
      <c r="BH124" s="323">
        <f t="shared" si="29"/>
        <v>89.999999999999986</v>
      </c>
      <c r="BI124" s="323">
        <f t="shared" si="29"/>
        <v>0</v>
      </c>
      <c r="BJ124" s="323">
        <f t="shared" si="29"/>
        <v>93.290677972902458</v>
      </c>
      <c r="BK124" s="323">
        <f t="shared" si="29"/>
        <v>94.133957295260331</v>
      </c>
      <c r="BL124" s="323">
        <f t="shared" si="29"/>
        <v>110.0359144094775</v>
      </c>
      <c r="BM124" s="323">
        <f t="shared" si="29"/>
        <v>102.27272727272727</v>
      </c>
      <c r="BN124" s="323">
        <f t="shared" si="29"/>
        <v>118.25132054734487</v>
      </c>
      <c r="BO124" s="323">
        <f t="shared" si="29"/>
        <v>86.943586173520174</v>
      </c>
      <c r="BP124" s="323">
        <f t="shared" si="29"/>
        <v>98.635392987221337</v>
      </c>
      <c r="BQ124" s="323">
        <f t="shared" si="29"/>
        <v>99.030497282226918</v>
      </c>
      <c r="BR124" s="323">
        <f t="shared" si="29"/>
        <v>104.71009252054893</v>
      </c>
      <c r="BS124" s="323">
        <f t="shared" si="29"/>
        <v>78.212596906415229</v>
      </c>
      <c r="BT124" s="323">
        <f t="shared" si="29"/>
        <v>97.188519284089807</v>
      </c>
      <c r="BU124" s="323">
        <f t="shared" si="29"/>
        <v>106.46300715763005</v>
      </c>
      <c r="BV124" s="8"/>
      <c r="BW124" t="s">
        <v>176</v>
      </c>
      <c r="BX124" s="323">
        <f t="shared" ref="BX124:DF124" si="30">SUM(BX42:BX45)/4</f>
        <v>91.201166189091012</v>
      </c>
      <c r="BY124" s="323">
        <f t="shared" si="30"/>
        <v>91.742987771328401</v>
      </c>
      <c r="BZ124" s="323">
        <f t="shared" si="30"/>
        <v>89.779337828023444</v>
      </c>
      <c r="CA124" s="323">
        <f t="shared" si="30"/>
        <v>96.103287613880696</v>
      </c>
      <c r="CB124" s="323">
        <f t="shared" si="30"/>
        <v>88.028293490660644</v>
      </c>
      <c r="CC124" s="323">
        <f t="shared" si="30"/>
        <v>91.772884145549909</v>
      </c>
      <c r="CD124" s="323">
        <f t="shared" si="30"/>
        <v>90.355942078323579</v>
      </c>
      <c r="CE124" s="323">
        <f t="shared" si="30"/>
        <v>95.686269562535983</v>
      </c>
      <c r="CF124" s="323">
        <f t="shared" si="30"/>
        <v>90.474228529081955</v>
      </c>
      <c r="CG124" s="323">
        <f t="shared" si="30"/>
        <v>94.737900116651474</v>
      </c>
      <c r="CH124" s="323">
        <f t="shared" si="30"/>
        <v>97.556452018403689</v>
      </c>
      <c r="CI124" s="323">
        <f t="shared" si="30"/>
        <v>95.179233760073586</v>
      </c>
      <c r="CJ124" s="323">
        <f t="shared" si="30"/>
        <v>100.75128705163942</v>
      </c>
      <c r="CK124" s="323">
        <f t="shared" si="30"/>
        <v>97.749343541901808</v>
      </c>
      <c r="CL124" s="323">
        <f t="shared" si="30"/>
        <v>98.173793833438012</v>
      </c>
      <c r="CM124" s="323">
        <f t="shared" si="30"/>
        <v>96.808479279062283</v>
      </c>
      <c r="CN124" s="323">
        <f t="shared" si="30"/>
        <v>95.305710336330023</v>
      </c>
      <c r="CO124" s="323">
        <f t="shared" si="30"/>
        <v>92.734454613278857</v>
      </c>
      <c r="CP124" s="323">
        <f t="shared" si="30"/>
        <v>100</v>
      </c>
      <c r="CQ124" s="323">
        <f t="shared" si="30"/>
        <v>70.770740452412809</v>
      </c>
      <c r="CR124" s="323">
        <f t="shared" si="30"/>
        <v>79.949206977404074</v>
      </c>
      <c r="CS124" s="323">
        <f t="shared" si="30"/>
        <v>63.636363636363626</v>
      </c>
      <c r="CT124" s="323">
        <f t="shared" si="30"/>
        <v>100</v>
      </c>
      <c r="CU124" s="323">
        <f t="shared" si="30"/>
        <v>92.722860528936849</v>
      </c>
      <c r="CV124" s="323">
        <f t="shared" si="30"/>
        <v>93.738913362047001</v>
      </c>
      <c r="CW124" s="323">
        <f t="shared" si="30"/>
        <v>100.08214055311409</v>
      </c>
      <c r="CX124" s="323">
        <f t="shared" si="30"/>
        <v>100</v>
      </c>
      <c r="CY124" s="323">
        <f t="shared" si="30"/>
        <v>100.64438969802214</v>
      </c>
      <c r="CZ124" s="323">
        <f t="shared" si="30"/>
        <v>86.498539424640413</v>
      </c>
      <c r="DA124" s="323">
        <f t="shared" si="30"/>
        <v>99.730229899364872</v>
      </c>
      <c r="DB124" s="323">
        <f t="shared" si="30"/>
        <v>101.44624781965797</v>
      </c>
      <c r="DC124" s="323">
        <f t="shared" si="30"/>
        <v>99.622928246943715</v>
      </c>
      <c r="DD124" s="323">
        <f t="shared" si="30"/>
        <v>98.393269347936567</v>
      </c>
      <c r="DE124" s="323">
        <f t="shared" si="30"/>
        <v>97.069878474483929</v>
      </c>
      <c r="DF124" s="323">
        <f t="shared" si="30"/>
        <v>93.88309443117339</v>
      </c>
      <c r="DG124" s="8"/>
      <c r="DH124" t="s">
        <v>176</v>
      </c>
      <c r="DI124" s="323">
        <f t="shared" ref="DI124:EQ124" si="31">SUM(DI42:DI45)/4</f>
        <v>94.803527227486612</v>
      </c>
      <c r="DJ124" s="323">
        <f t="shared" si="31"/>
        <v>88.197207813879004</v>
      </c>
      <c r="DK124" s="323">
        <f t="shared" si="31"/>
        <v>86.628457883242135</v>
      </c>
      <c r="DL124" s="323">
        <f t="shared" si="31"/>
        <v>90.970777738112744</v>
      </c>
      <c r="DM124" s="323">
        <f t="shared" si="31"/>
        <v>84.735607743539205</v>
      </c>
      <c r="DN124" s="323">
        <f t="shared" si="31"/>
        <v>89.59947943218981</v>
      </c>
      <c r="DO124" s="323">
        <f t="shared" si="31"/>
        <v>79.324666188359203</v>
      </c>
      <c r="DP124" s="323">
        <f t="shared" si="31"/>
        <v>90.603850002980323</v>
      </c>
      <c r="DQ124" s="323">
        <f t="shared" si="31"/>
        <v>89.230125003856045</v>
      </c>
      <c r="DR124" s="323">
        <f t="shared" si="31"/>
        <v>100.75824591756208</v>
      </c>
      <c r="DS124" s="323">
        <f t="shared" si="31"/>
        <v>99.720560603501212</v>
      </c>
      <c r="DT124" s="323">
        <f t="shared" si="31"/>
        <v>97.465182605605719</v>
      </c>
      <c r="DU124" s="323">
        <f t="shared" si="31"/>
        <v>102.40081434135749</v>
      </c>
      <c r="DV124" s="323">
        <f t="shared" si="31"/>
        <v>97.327040766573049</v>
      </c>
      <c r="DW124" s="323">
        <f t="shared" si="31"/>
        <v>96.055848025710517</v>
      </c>
      <c r="DX124" s="323">
        <f t="shared" si="31"/>
        <v>101.1787702523639</v>
      </c>
      <c r="DY124" s="323">
        <f t="shared" si="31"/>
        <v>91.888005884764695</v>
      </c>
      <c r="DZ124" s="323">
        <f t="shared" si="31"/>
        <v>91.724806322926938</v>
      </c>
      <c r="EA124" s="323">
        <f t="shared" si="31"/>
        <v>99.999999999999986</v>
      </c>
      <c r="EB124" s="323">
        <f t="shared" si="31"/>
        <v>112.7574323566061</v>
      </c>
      <c r="EC124" s="323">
        <f t="shared" si="31"/>
        <v>72.881206191777054</v>
      </c>
      <c r="ED124" s="323">
        <f t="shared" si="31"/>
        <v>153.33333333333334</v>
      </c>
      <c r="EE124" s="323">
        <f t="shared" si="31"/>
        <v>81.751824817518241</v>
      </c>
      <c r="EF124" s="323">
        <f t="shared" si="31"/>
        <v>94.243067829474967</v>
      </c>
      <c r="EG124" s="323">
        <f t="shared" si="31"/>
        <v>100.7660451753699</v>
      </c>
      <c r="EH124" s="323">
        <f t="shared" si="31"/>
        <v>99.204939629983144</v>
      </c>
      <c r="EI124" s="323">
        <f t="shared" si="31"/>
        <v>75.92592592592591</v>
      </c>
      <c r="EJ124" s="323">
        <f t="shared" si="31"/>
        <v>95.186786060854757</v>
      </c>
      <c r="EK124" s="323">
        <f t="shared" si="31"/>
        <v>92.326548899113703</v>
      </c>
      <c r="EL124" s="323">
        <f t="shared" si="31"/>
        <v>97.234542839657024</v>
      </c>
      <c r="EM124" s="323">
        <f t="shared" si="31"/>
        <v>97.662624917455616</v>
      </c>
      <c r="EN124" s="323">
        <f t="shared" si="31"/>
        <v>102.2550630140415</v>
      </c>
      <c r="EO124" s="323">
        <f t="shared" si="31"/>
        <v>111.21824238873791</v>
      </c>
      <c r="EP124" s="323">
        <f t="shared" si="31"/>
        <v>93.374746957289901</v>
      </c>
      <c r="EQ124" s="323">
        <f t="shared" si="31"/>
        <v>100.09500198506814</v>
      </c>
    </row>
    <row r="125" spans="1:147" x14ac:dyDescent="0.2">
      <c r="A125" s="322" t="s">
        <v>183</v>
      </c>
      <c r="B125" s="323">
        <f t="shared" ref="B125:AJ125" si="32">SUM(B46:B49)/4</f>
        <v>94.572948628502346</v>
      </c>
      <c r="C125" s="323">
        <f t="shared" si="32"/>
        <v>95.246020478588918</v>
      </c>
      <c r="D125" s="323">
        <f t="shared" si="32"/>
        <v>98.273269810324152</v>
      </c>
      <c r="E125" s="323">
        <f t="shared" si="32"/>
        <v>95.964772390738432</v>
      </c>
      <c r="F125" s="323">
        <f t="shared" si="32"/>
        <v>91.381424122012135</v>
      </c>
      <c r="G125" s="323">
        <f t="shared" si="32"/>
        <v>97.440382568267339</v>
      </c>
      <c r="H125" s="323">
        <f t="shared" si="32"/>
        <v>93.372064125528809</v>
      </c>
      <c r="I125" s="323">
        <f t="shared" si="32"/>
        <v>97.981427139030174</v>
      </c>
      <c r="J125" s="323">
        <f t="shared" si="32"/>
        <v>95.232768716215844</v>
      </c>
      <c r="K125" s="323">
        <f t="shared" si="32"/>
        <v>98.618617105375279</v>
      </c>
      <c r="L125" s="323">
        <f t="shared" si="32"/>
        <v>98.410214802457233</v>
      </c>
      <c r="M125" s="323">
        <f t="shared" si="32"/>
        <v>93.446839590707555</v>
      </c>
      <c r="N125" s="323">
        <f t="shared" si="32"/>
        <v>100.58193098107471</v>
      </c>
      <c r="O125" s="323">
        <f t="shared" si="32"/>
        <v>96.482773392456465</v>
      </c>
      <c r="P125" s="323">
        <f t="shared" si="32"/>
        <v>96.632881367003591</v>
      </c>
      <c r="Q125" s="323">
        <f t="shared" si="32"/>
        <v>96.157916797750872</v>
      </c>
      <c r="R125" s="323">
        <f t="shared" si="32"/>
        <v>97.86348233450704</v>
      </c>
      <c r="S125" s="323">
        <f t="shared" si="32"/>
        <v>96.408216776357605</v>
      </c>
      <c r="T125" s="323">
        <f t="shared" si="32"/>
        <v>100</v>
      </c>
      <c r="U125" s="323">
        <f t="shared" si="32"/>
        <v>95.227311149978817</v>
      </c>
      <c r="V125" s="323">
        <f t="shared" si="32"/>
        <v>91.097122302582875</v>
      </c>
      <c r="W125" s="323">
        <f t="shared" si="32"/>
        <v>97.916666666666657</v>
      </c>
      <c r="X125" s="323">
        <f t="shared" si="32"/>
        <v>0</v>
      </c>
      <c r="Y125" s="323">
        <f t="shared" si="32"/>
        <v>88.887021096856728</v>
      </c>
      <c r="Z125" s="323">
        <f t="shared" si="32"/>
        <v>99.369792241054398</v>
      </c>
      <c r="AA125" s="323">
        <f t="shared" si="32"/>
        <v>99.12138486524222</v>
      </c>
      <c r="AB125" s="323">
        <f t="shared" si="32"/>
        <v>100</v>
      </c>
      <c r="AC125" s="323">
        <f t="shared" si="32"/>
        <v>99.744614301104122</v>
      </c>
      <c r="AD125" s="323">
        <f t="shared" si="32"/>
        <v>84.797302877110894</v>
      </c>
      <c r="AE125" s="323">
        <f t="shared" si="32"/>
        <v>97.922785668367737</v>
      </c>
      <c r="AF125" s="323">
        <f t="shared" si="32"/>
        <v>98.804540337582978</v>
      </c>
      <c r="AG125" s="323">
        <f t="shared" si="32"/>
        <v>92.627158204083713</v>
      </c>
      <c r="AH125" s="323">
        <f t="shared" si="32"/>
        <v>96.786664027340251</v>
      </c>
      <c r="AI125" s="323">
        <f t="shared" si="32"/>
        <v>96.262207028799054</v>
      </c>
      <c r="AJ125" s="323">
        <f t="shared" si="32"/>
        <v>98.474678206352266</v>
      </c>
      <c r="AK125" s="8"/>
      <c r="AL125" s="322" t="s">
        <v>183</v>
      </c>
      <c r="AM125" s="323">
        <f t="shared" ref="AM125:BU125" si="33">SUM(AM46:AM49)/4</f>
        <v>92.299911615009535</v>
      </c>
      <c r="AN125" s="323">
        <f t="shared" si="33"/>
        <v>93.316501573786184</v>
      </c>
      <c r="AO125" s="323">
        <f t="shared" si="33"/>
        <v>89.255424696079274</v>
      </c>
      <c r="AP125" s="323">
        <f t="shared" si="33"/>
        <v>94.832664207782159</v>
      </c>
      <c r="AQ125" s="323">
        <f t="shared" si="33"/>
        <v>87.302646473400245</v>
      </c>
      <c r="AR125" s="323">
        <f t="shared" si="33"/>
        <v>97.979777323391602</v>
      </c>
      <c r="AS125" s="323">
        <f t="shared" si="33"/>
        <v>93.095599908482285</v>
      </c>
      <c r="AT125" s="323">
        <f t="shared" si="33"/>
        <v>93.652107262669119</v>
      </c>
      <c r="AU125" s="323">
        <f t="shared" si="33"/>
        <v>97.306447390766095</v>
      </c>
      <c r="AV125" s="323">
        <f t="shared" si="33"/>
        <v>112.95379455346604</v>
      </c>
      <c r="AW125" s="323">
        <f t="shared" si="33"/>
        <v>70.678814709815882</v>
      </c>
      <c r="AX125" s="323">
        <f t="shared" si="33"/>
        <v>59.68331391435872</v>
      </c>
      <c r="AY125" s="323">
        <f t="shared" si="33"/>
        <v>85.26315789473685</v>
      </c>
      <c r="AZ125" s="323">
        <f t="shared" si="33"/>
        <v>93.84370429042005</v>
      </c>
      <c r="BA125" s="323">
        <f t="shared" si="33"/>
        <v>92.493482434537128</v>
      </c>
      <c r="BB125" s="323">
        <f t="shared" si="33"/>
        <v>98.820961398957195</v>
      </c>
      <c r="BC125" s="323">
        <f t="shared" si="33"/>
        <v>96.224396810611211</v>
      </c>
      <c r="BD125" s="323">
        <f t="shared" si="33"/>
        <v>96.224396810611211</v>
      </c>
      <c r="BE125" s="323">
        <f t="shared" si="33"/>
        <v>0</v>
      </c>
      <c r="BF125" s="323">
        <f t="shared" si="33"/>
        <v>85.706738408411653</v>
      </c>
      <c r="BG125" s="323">
        <f t="shared" si="33"/>
        <v>73.916967509025298</v>
      </c>
      <c r="BH125" s="323">
        <f t="shared" si="33"/>
        <v>89.999999999999986</v>
      </c>
      <c r="BI125" s="323">
        <f t="shared" si="33"/>
        <v>0</v>
      </c>
      <c r="BJ125" s="323">
        <f t="shared" si="33"/>
        <v>92.172833674076287</v>
      </c>
      <c r="BK125" s="323">
        <f t="shared" si="33"/>
        <v>96.9385572834518</v>
      </c>
      <c r="BL125" s="323">
        <f t="shared" si="33"/>
        <v>109.04855322411393</v>
      </c>
      <c r="BM125" s="323">
        <f t="shared" si="33"/>
        <v>100</v>
      </c>
      <c r="BN125" s="323">
        <f t="shared" si="33"/>
        <v>106.77105871081599</v>
      </c>
      <c r="BO125" s="323">
        <f t="shared" si="33"/>
        <v>87.979046199839445</v>
      </c>
      <c r="BP125" s="323">
        <f t="shared" si="33"/>
        <v>98.234609131213745</v>
      </c>
      <c r="BQ125" s="323">
        <f t="shared" si="33"/>
        <v>97.331795924783421</v>
      </c>
      <c r="BR125" s="323">
        <f t="shared" si="33"/>
        <v>104.92671343340022</v>
      </c>
      <c r="BS125" s="323">
        <f t="shared" si="33"/>
        <v>77.676682621753372</v>
      </c>
      <c r="BT125" s="323">
        <f t="shared" si="33"/>
        <v>99.645313358700079</v>
      </c>
      <c r="BU125" s="323">
        <f t="shared" si="33"/>
        <v>107.47621871171198</v>
      </c>
      <c r="BV125" s="8"/>
      <c r="BW125" s="322" t="s">
        <v>183</v>
      </c>
      <c r="BX125" s="323">
        <f t="shared" ref="BX125:DF125" si="34">SUM(BX46:BX49)/4</f>
        <v>93.97356178489872</v>
      </c>
      <c r="BY125" s="323">
        <f t="shared" si="34"/>
        <v>93.786491420633411</v>
      </c>
      <c r="BZ125" s="323">
        <f t="shared" si="34"/>
        <v>90.202163347161843</v>
      </c>
      <c r="CA125" s="323">
        <f t="shared" si="34"/>
        <v>97.696662652184244</v>
      </c>
      <c r="CB125" s="323">
        <f t="shared" si="34"/>
        <v>90.403322153003643</v>
      </c>
      <c r="CC125" s="323">
        <f t="shared" si="34"/>
        <v>98.848548433351567</v>
      </c>
      <c r="CD125" s="323">
        <f t="shared" si="34"/>
        <v>91.101844037880511</v>
      </c>
      <c r="CE125" s="323">
        <f t="shared" si="34"/>
        <v>98.694316992309197</v>
      </c>
      <c r="CF125" s="323">
        <f t="shared" si="34"/>
        <v>96.33728919112815</v>
      </c>
      <c r="CG125" s="323">
        <f t="shared" si="34"/>
        <v>97.973297413642143</v>
      </c>
      <c r="CH125" s="323">
        <f t="shared" si="34"/>
        <v>98.041087783861599</v>
      </c>
      <c r="CI125" s="323">
        <f t="shared" si="34"/>
        <v>94.483709719951889</v>
      </c>
      <c r="CJ125" s="323">
        <f t="shared" si="34"/>
        <v>102.8219849628302</v>
      </c>
      <c r="CK125" s="323">
        <f t="shared" si="34"/>
        <v>99.289371160865784</v>
      </c>
      <c r="CL125" s="323">
        <f t="shared" si="34"/>
        <v>99.348315015674316</v>
      </c>
      <c r="CM125" s="323">
        <f t="shared" si="34"/>
        <v>99.158712359095091</v>
      </c>
      <c r="CN125" s="323">
        <f t="shared" si="34"/>
        <v>97.031663888962811</v>
      </c>
      <c r="CO125" s="323">
        <f t="shared" si="34"/>
        <v>95.405783988003137</v>
      </c>
      <c r="CP125" s="323">
        <f t="shared" si="34"/>
        <v>100</v>
      </c>
      <c r="CQ125" s="323">
        <f t="shared" si="34"/>
        <v>82.652178510152964</v>
      </c>
      <c r="CR125" s="323">
        <f t="shared" si="34"/>
        <v>88.132818590480753</v>
      </c>
      <c r="CS125" s="323">
        <f t="shared" si="34"/>
        <v>78.409090909090907</v>
      </c>
      <c r="CT125" s="323">
        <f t="shared" si="34"/>
        <v>100</v>
      </c>
      <c r="CU125" s="323">
        <f t="shared" si="34"/>
        <v>94.439732073876797</v>
      </c>
      <c r="CV125" s="323">
        <f t="shared" si="34"/>
        <v>97.748650222999757</v>
      </c>
      <c r="CW125" s="323">
        <f t="shared" si="34"/>
        <v>100</v>
      </c>
      <c r="CX125" s="323">
        <f t="shared" si="34"/>
        <v>100</v>
      </c>
      <c r="CY125" s="323">
        <f t="shared" si="34"/>
        <v>100.00000000000001</v>
      </c>
      <c r="CZ125" s="323">
        <f t="shared" si="34"/>
        <v>89.358234712055889</v>
      </c>
      <c r="DA125" s="323">
        <f t="shared" si="34"/>
        <v>99.94871646196188</v>
      </c>
      <c r="DB125" s="323">
        <f t="shared" si="34"/>
        <v>100.50063935124248</v>
      </c>
      <c r="DC125" s="323">
        <f t="shared" si="34"/>
        <v>99.996167397699921</v>
      </c>
      <c r="DD125" s="323">
        <f t="shared" si="34"/>
        <v>99.898050173339314</v>
      </c>
      <c r="DE125" s="323">
        <f t="shared" si="34"/>
        <v>99.055950617810694</v>
      </c>
      <c r="DF125" s="323">
        <f t="shared" si="34"/>
        <v>98.081496136614788</v>
      </c>
      <c r="DG125" s="8"/>
      <c r="DH125" s="322" t="s">
        <v>183</v>
      </c>
      <c r="DI125" s="323">
        <f t="shared" ref="DI125:EQ125" si="35">SUM(DI46:DI49)/4</f>
        <v>98.942747906436665</v>
      </c>
      <c r="DJ125" s="323">
        <f t="shared" si="35"/>
        <v>92.566450499542469</v>
      </c>
      <c r="DK125" s="323">
        <f t="shared" si="35"/>
        <v>91.709990807666443</v>
      </c>
      <c r="DL125" s="323">
        <f t="shared" si="35"/>
        <v>94.645595782366371</v>
      </c>
      <c r="DM125" s="323">
        <f t="shared" si="35"/>
        <v>92.363359106759447</v>
      </c>
      <c r="DN125" s="323">
        <f t="shared" si="35"/>
        <v>95.119279014849781</v>
      </c>
      <c r="DO125" s="323">
        <f t="shared" si="35"/>
        <v>80.566715428079391</v>
      </c>
      <c r="DP125" s="323">
        <f t="shared" si="35"/>
        <v>93.400883729067957</v>
      </c>
      <c r="DQ125" s="323">
        <f t="shared" si="35"/>
        <v>90.340585826611616</v>
      </c>
      <c r="DR125" s="323">
        <f t="shared" si="35"/>
        <v>103.02227656259979</v>
      </c>
      <c r="DS125" s="323">
        <f t="shared" si="35"/>
        <v>98.873637991377407</v>
      </c>
      <c r="DT125" s="323">
        <f t="shared" si="35"/>
        <v>99.512976219785486</v>
      </c>
      <c r="DU125" s="323">
        <f t="shared" si="35"/>
        <v>98.113859063834383</v>
      </c>
      <c r="DV125" s="323">
        <f t="shared" si="35"/>
        <v>98.539403908398455</v>
      </c>
      <c r="DW125" s="323">
        <f t="shared" si="35"/>
        <v>97.861624091166121</v>
      </c>
      <c r="DX125" s="323">
        <f t="shared" si="35"/>
        <v>100.59308500882408</v>
      </c>
      <c r="DY125" s="323">
        <f t="shared" si="35"/>
        <v>96.102831776430534</v>
      </c>
      <c r="DZ125" s="323">
        <f t="shared" si="35"/>
        <v>96.024427362243415</v>
      </c>
      <c r="EA125" s="323">
        <f t="shared" si="35"/>
        <v>99.999999999999986</v>
      </c>
      <c r="EB125" s="323">
        <f t="shared" si="35"/>
        <v>144.51772298114071</v>
      </c>
      <c r="EC125" s="323">
        <f t="shared" si="35"/>
        <v>86.337870434989796</v>
      </c>
      <c r="ED125" s="323">
        <f t="shared" si="35"/>
        <v>203.33333333333334</v>
      </c>
      <c r="EE125" s="323">
        <f t="shared" si="35"/>
        <v>100</v>
      </c>
      <c r="EF125" s="323">
        <f t="shared" si="35"/>
        <v>95.610371157760255</v>
      </c>
      <c r="EG125" s="323">
        <f t="shared" si="35"/>
        <v>99.668177485041539</v>
      </c>
      <c r="EH125" s="323">
        <f t="shared" si="35"/>
        <v>99.914979503971622</v>
      </c>
      <c r="EI125" s="323">
        <f t="shared" si="35"/>
        <v>88.888888888888872</v>
      </c>
      <c r="EJ125" s="323">
        <f t="shared" si="35"/>
        <v>96.039345091737545</v>
      </c>
      <c r="EK125" s="323">
        <f t="shared" si="35"/>
        <v>93.633576225292927</v>
      </c>
      <c r="EL125" s="323">
        <f t="shared" si="35"/>
        <v>98.005124913394638</v>
      </c>
      <c r="EM125" s="323">
        <f t="shared" si="35"/>
        <v>98.172123352912848</v>
      </c>
      <c r="EN125" s="323">
        <f t="shared" si="35"/>
        <v>100.25858584763726</v>
      </c>
      <c r="EO125" s="323">
        <f t="shared" si="35"/>
        <v>113.60695434627695</v>
      </c>
      <c r="EP125" s="323">
        <f t="shared" si="35"/>
        <v>94.288999147644489</v>
      </c>
      <c r="EQ125" s="323">
        <f t="shared" si="35"/>
        <v>102.91533758108051</v>
      </c>
    </row>
    <row r="126" spans="1:147" x14ac:dyDescent="0.2">
      <c r="A126" t="s">
        <v>208</v>
      </c>
      <c r="B126" s="323">
        <f t="shared" ref="B126:AJ126" si="36">SUM(B50:B53)/4</f>
        <v>102.23184097793768</v>
      </c>
      <c r="C126" s="323">
        <f t="shared" si="36"/>
        <v>104.23670557641988</v>
      </c>
      <c r="D126" s="323">
        <f t="shared" si="36"/>
        <v>114.42977824073625</v>
      </c>
      <c r="E126" s="323">
        <f t="shared" si="36"/>
        <v>100.69305446478023</v>
      </c>
      <c r="F126" s="323">
        <f t="shared" si="36"/>
        <v>96.306852490382454</v>
      </c>
      <c r="G126" s="323">
        <f t="shared" si="36"/>
        <v>99.557121194993343</v>
      </c>
      <c r="H126" s="323">
        <f t="shared" si="36"/>
        <v>100.6469549176724</v>
      </c>
      <c r="I126" s="323">
        <f t="shared" si="36"/>
        <v>100.13975232008363</v>
      </c>
      <c r="J126" s="323">
        <f t="shared" si="36"/>
        <v>99.634894405361266</v>
      </c>
      <c r="K126" s="323">
        <f t="shared" si="36"/>
        <v>100.44154994765005</v>
      </c>
      <c r="L126" s="323">
        <f t="shared" si="36"/>
        <v>99.529840145694919</v>
      </c>
      <c r="M126" s="323">
        <f t="shared" si="36"/>
        <v>96.501494182794744</v>
      </c>
      <c r="N126" s="323">
        <f t="shared" si="36"/>
        <v>100.74218726134998</v>
      </c>
      <c r="O126" s="323">
        <f t="shared" si="36"/>
        <v>100.21382247468974</v>
      </c>
      <c r="P126" s="323">
        <f t="shared" si="36"/>
        <v>100.30557575286383</v>
      </c>
      <c r="Q126" s="323">
        <f t="shared" si="36"/>
        <v>99.822241203534702</v>
      </c>
      <c r="R126" s="323">
        <f t="shared" si="36"/>
        <v>99.466852272058262</v>
      </c>
      <c r="S126" s="323">
        <f t="shared" si="36"/>
        <v>98.971663937302765</v>
      </c>
      <c r="T126" s="323">
        <f t="shared" si="36"/>
        <v>100</v>
      </c>
      <c r="U126" s="323">
        <f t="shared" si="36"/>
        <v>103.50311154836101</v>
      </c>
      <c r="V126" s="323">
        <f t="shared" si="36"/>
        <v>105.28841432540777</v>
      </c>
      <c r="W126" s="323">
        <f t="shared" si="36"/>
        <v>100</v>
      </c>
      <c r="X126" s="323">
        <f t="shared" si="36"/>
        <v>0</v>
      </c>
      <c r="Y126" s="323">
        <f t="shared" si="36"/>
        <v>100.84604047066708</v>
      </c>
      <c r="Z126" s="323">
        <f t="shared" si="36"/>
        <v>99.757118633145041</v>
      </c>
      <c r="AA126" s="323">
        <f t="shared" si="36"/>
        <v>99.731902771756111</v>
      </c>
      <c r="AB126" s="323">
        <f t="shared" si="36"/>
        <v>100</v>
      </c>
      <c r="AC126" s="323">
        <f t="shared" si="36"/>
        <v>99.956419526398861</v>
      </c>
      <c r="AD126" s="323">
        <f t="shared" si="36"/>
        <v>100.8708988111342</v>
      </c>
      <c r="AE126" s="323">
        <f t="shared" si="36"/>
        <v>99.879687877558865</v>
      </c>
      <c r="AF126" s="323">
        <f t="shared" si="36"/>
        <v>99.939016365918462</v>
      </c>
      <c r="AG126" s="323">
        <f t="shared" si="36"/>
        <v>96.740340248765136</v>
      </c>
      <c r="AH126" s="323">
        <f t="shared" si="36"/>
        <v>105.45092557463332</v>
      </c>
      <c r="AI126" s="323">
        <f t="shared" si="36"/>
        <v>99.50067476991299</v>
      </c>
      <c r="AJ126" s="323">
        <f t="shared" si="36"/>
        <v>100.10898346516234</v>
      </c>
      <c r="AK126" s="8"/>
      <c r="AL126" t="s">
        <v>208</v>
      </c>
      <c r="AM126" s="323">
        <f t="shared" ref="AM126:BU126" si="37">SUM(AM50:AM53)/4</f>
        <v>100.2986034448714</v>
      </c>
      <c r="AN126" s="323">
        <f t="shared" si="37"/>
        <v>101.31518032724668</v>
      </c>
      <c r="AO126" s="323">
        <f t="shared" si="37"/>
        <v>102.50245213948796</v>
      </c>
      <c r="AP126" s="323">
        <f t="shared" si="37"/>
        <v>99.841298495382276</v>
      </c>
      <c r="AQ126" s="323">
        <f t="shared" si="37"/>
        <v>104.22861866382257</v>
      </c>
      <c r="AR126" s="323">
        <f t="shared" si="37"/>
        <v>101.22963392830947</v>
      </c>
      <c r="AS126" s="323">
        <f t="shared" si="37"/>
        <v>99.208349134485132</v>
      </c>
      <c r="AT126" s="323">
        <f t="shared" si="37"/>
        <v>99.566780924466087</v>
      </c>
      <c r="AU126" s="323">
        <f t="shared" si="37"/>
        <v>100.42112257491027</v>
      </c>
      <c r="AV126" s="323">
        <f t="shared" si="37"/>
        <v>99.999999999999986</v>
      </c>
      <c r="AW126" s="323">
        <f t="shared" si="37"/>
        <v>94.153730695342546</v>
      </c>
      <c r="AX126" s="323">
        <f t="shared" si="37"/>
        <v>92.988975569572148</v>
      </c>
      <c r="AY126" s="323">
        <f t="shared" si="37"/>
        <v>95.614035087719316</v>
      </c>
      <c r="AZ126" s="323">
        <f t="shared" si="37"/>
        <v>99.570182018092027</v>
      </c>
      <c r="BA126" s="323">
        <f t="shared" si="37"/>
        <v>100.42534735630794</v>
      </c>
      <c r="BB126" s="323">
        <f t="shared" si="37"/>
        <v>95.585735282472569</v>
      </c>
      <c r="BC126" s="323">
        <f t="shared" si="37"/>
        <v>101.33403241744857</v>
      </c>
      <c r="BD126" s="323">
        <f t="shared" si="37"/>
        <v>101.33403241744857</v>
      </c>
      <c r="BE126" s="323">
        <f t="shared" si="37"/>
        <v>0</v>
      </c>
      <c r="BF126" s="323">
        <f t="shared" si="37"/>
        <v>100.06256910885284</v>
      </c>
      <c r="BG126" s="323">
        <f t="shared" si="37"/>
        <v>92.830213652424476</v>
      </c>
      <c r="BH126" s="323">
        <f t="shared" si="37"/>
        <v>102.685546875</v>
      </c>
      <c r="BI126" s="323">
        <f t="shared" si="37"/>
        <v>0</v>
      </c>
      <c r="BJ126" s="323">
        <f t="shared" si="37"/>
        <v>100.13467366376</v>
      </c>
      <c r="BK126" s="323">
        <f t="shared" si="37"/>
        <v>101.04207877552327</v>
      </c>
      <c r="BL126" s="323">
        <f t="shared" si="37"/>
        <v>97.532510099604835</v>
      </c>
      <c r="BM126" s="323">
        <f t="shared" si="37"/>
        <v>101.87264033339569</v>
      </c>
      <c r="BN126" s="323">
        <f t="shared" si="37"/>
        <v>99.705943147864915</v>
      </c>
      <c r="BO126" s="323">
        <f t="shared" si="37"/>
        <v>100.29572993400697</v>
      </c>
      <c r="BP126" s="323">
        <f t="shared" si="37"/>
        <v>99.672613769297953</v>
      </c>
      <c r="BQ126" s="323">
        <f t="shared" si="37"/>
        <v>99.761291995947445</v>
      </c>
      <c r="BR126" s="323">
        <f t="shared" si="37"/>
        <v>99.376326468081203</v>
      </c>
      <c r="BS126" s="323">
        <f t="shared" si="37"/>
        <v>100.63750298667587</v>
      </c>
      <c r="BT126" s="323">
        <f t="shared" si="37"/>
        <v>98.633392193230463</v>
      </c>
      <c r="BU126" s="323">
        <f t="shared" si="37"/>
        <v>100.44504749716177</v>
      </c>
      <c r="BV126" s="8"/>
      <c r="BW126" t="s">
        <v>208</v>
      </c>
      <c r="BX126" s="323">
        <f t="shared" ref="BX126:DF126" si="38">SUM(BX50:BX53)/4</f>
        <v>100.05106560771696</v>
      </c>
      <c r="BY126" s="323">
        <f t="shared" si="38"/>
        <v>101.41231849728129</v>
      </c>
      <c r="BZ126" s="323">
        <f t="shared" si="38"/>
        <v>102.53537920336794</v>
      </c>
      <c r="CA126" s="323">
        <f t="shared" si="38"/>
        <v>102.4410390326709</v>
      </c>
      <c r="CB126" s="323">
        <f t="shared" si="38"/>
        <v>99.740454646288995</v>
      </c>
      <c r="CC126" s="323">
        <f t="shared" si="38"/>
        <v>100.14310419438453</v>
      </c>
      <c r="CD126" s="323">
        <f t="shared" si="38"/>
        <v>102.71104397024428</v>
      </c>
      <c r="CE126" s="323">
        <f t="shared" si="38"/>
        <v>100.13379103880679</v>
      </c>
      <c r="CF126" s="323">
        <f t="shared" si="38"/>
        <v>99.963320884973712</v>
      </c>
      <c r="CG126" s="323">
        <f t="shared" si="38"/>
        <v>101.48664870682107</v>
      </c>
      <c r="CH126" s="323">
        <f t="shared" si="38"/>
        <v>99.347226668685622</v>
      </c>
      <c r="CI126" s="323">
        <f t="shared" si="38"/>
        <v>97.952869416424875</v>
      </c>
      <c r="CJ126" s="323">
        <f t="shared" si="38"/>
        <v>101.27968575569233</v>
      </c>
      <c r="CK126" s="323">
        <f t="shared" si="38"/>
        <v>100.34046572553012</v>
      </c>
      <c r="CL126" s="323">
        <f t="shared" si="38"/>
        <v>100.07251640333621</v>
      </c>
      <c r="CM126" s="323">
        <f t="shared" si="38"/>
        <v>101.16482630117638</v>
      </c>
      <c r="CN126" s="323">
        <f t="shared" si="38"/>
        <v>99.419583373483363</v>
      </c>
      <c r="CO126" s="323">
        <f t="shared" si="38"/>
        <v>99.248661957409524</v>
      </c>
      <c r="CP126" s="323">
        <f t="shared" si="38"/>
        <v>100</v>
      </c>
      <c r="CQ126" s="323">
        <f t="shared" si="38"/>
        <v>98.307379838874084</v>
      </c>
      <c r="CR126" s="323">
        <f t="shared" si="38"/>
        <v>100.16854449729874</v>
      </c>
      <c r="CS126" s="323">
        <f t="shared" si="38"/>
        <v>97.72727272727272</v>
      </c>
      <c r="CT126" s="323">
        <f t="shared" si="38"/>
        <v>100</v>
      </c>
      <c r="CU126" s="323">
        <f t="shared" si="38"/>
        <v>99.944028804173172</v>
      </c>
      <c r="CV126" s="323">
        <f t="shared" si="38"/>
        <v>100.41307811983317</v>
      </c>
      <c r="CW126" s="323">
        <f t="shared" si="38"/>
        <v>100.0438656175061</v>
      </c>
      <c r="CX126" s="323">
        <f t="shared" si="38"/>
        <v>100</v>
      </c>
      <c r="CY126" s="323">
        <f t="shared" si="38"/>
        <v>100.02976876508609</v>
      </c>
      <c r="CZ126" s="323">
        <f t="shared" si="38"/>
        <v>99.172963278588753</v>
      </c>
      <c r="DA126" s="323">
        <f t="shared" si="38"/>
        <v>100.71369838775436</v>
      </c>
      <c r="DB126" s="323">
        <f t="shared" si="38"/>
        <v>101.47761953473167</v>
      </c>
      <c r="DC126" s="323">
        <f t="shared" si="38"/>
        <v>99.999999999999986</v>
      </c>
      <c r="DD126" s="323">
        <f t="shared" si="38"/>
        <v>100</v>
      </c>
      <c r="DE126" s="323">
        <f t="shared" si="38"/>
        <v>99.626707347400313</v>
      </c>
      <c r="DF126" s="323">
        <f t="shared" si="38"/>
        <v>100.09186805686362</v>
      </c>
      <c r="DG126" s="8"/>
      <c r="DH126" t="s">
        <v>208</v>
      </c>
      <c r="DI126" s="323">
        <f t="shared" ref="DI126:EQ126" si="39">SUM(DI50:DI53)/4</f>
        <v>102.10072014424881</v>
      </c>
      <c r="DJ126" s="323">
        <f t="shared" si="39"/>
        <v>99.984347525456656</v>
      </c>
      <c r="DK126" s="323">
        <f t="shared" si="39"/>
        <v>103.19299233170118</v>
      </c>
      <c r="DL126" s="323">
        <f t="shared" si="39"/>
        <v>101.09792019694001</v>
      </c>
      <c r="DM126" s="323">
        <f t="shared" si="39"/>
        <v>96.061900892642115</v>
      </c>
      <c r="DN126" s="323">
        <f t="shared" si="39"/>
        <v>98.073284781226334</v>
      </c>
      <c r="DO126" s="323">
        <f t="shared" si="39"/>
        <v>97.684617584208866</v>
      </c>
      <c r="DP126" s="323">
        <f t="shared" si="39"/>
        <v>101.59183001811934</v>
      </c>
      <c r="DQ126" s="323">
        <f t="shared" si="39"/>
        <v>98.259620584445088</v>
      </c>
      <c r="DR126" s="323">
        <f t="shared" si="39"/>
        <v>101.89228984931789</v>
      </c>
      <c r="DS126" s="323">
        <f t="shared" si="39"/>
        <v>98.251251338416779</v>
      </c>
      <c r="DT126" s="323">
        <f t="shared" si="39"/>
        <v>99.708412110620486</v>
      </c>
      <c r="DU126" s="323">
        <f t="shared" si="39"/>
        <v>95.870210618037291</v>
      </c>
      <c r="DV126" s="323">
        <f t="shared" si="39"/>
        <v>99.568209270595844</v>
      </c>
      <c r="DW126" s="323">
        <f t="shared" si="39"/>
        <v>99.377252165611964</v>
      </c>
      <c r="DX126" s="323">
        <f t="shared" si="39"/>
        <v>100.11741055523355</v>
      </c>
      <c r="DY126" s="323">
        <f t="shared" si="39"/>
        <v>99.283906684647164</v>
      </c>
      <c r="DZ126" s="323">
        <f t="shared" si="39"/>
        <v>99.311687757729516</v>
      </c>
      <c r="EA126" s="323">
        <f t="shared" si="39"/>
        <v>99.999999999999986</v>
      </c>
      <c r="EB126" s="323">
        <f t="shared" si="39"/>
        <v>138.17782250119592</v>
      </c>
      <c r="EC126" s="323">
        <f t="shared" si="39"/>
        <v>98.903062707501903</v>
      </c>
      <c r="ED126" s="323">
        <f t="shared" si="39"/>
        <v>181.66666666666669</v>
      </c>
      <c r="EE126" s="323">
        <f t="shared" si="39"/>
        <v>100</v>
      </c>
      <c r="EF126" s="323">
        <f t="shared" si="39"/>
        <v>99.482949139106523</v>
      </c>
      <c r="EG126" s="323">
        <f t="shared" si="39"/>
        <v>101.8601554054345</v>
      </c>
      <c r="EH126" s="323">
        <f t="shared" si="39"/>
        <v>99.98789399774428</v>
      </c>
      <c r="EI126" s="323">
        <f t="shared" si="39"/>
        <v>96.296296296296291</v>
      </c>
      <c r="EJ126" s="323">
        <f t="shared" si="39"/>
        <v>99.999999999999986</v>
      </c>
      <c r="EK126" s="323">
        <f t="shared" si="39"/>
        <v>98.903843448630937</v>
      </c>
      <c r="EL126" s="323">
        <f t="shared" si="39"/>
        <v>99.845375485954861</v>
      </c>
      <c r="EM126" s="323">
        <f t="shared" si="39"/>
        <v>99.824749638437396</v>
      </c>
      <c r="EN126" s="323">
        <f t="shared" si="39"/>
        <v>100</v>
      </c>
      <c r="EO126" s="323">
        <f t="shared" si="39"/>
        <v>101.1372422798392</v>
      </c>
      <c r="EP126" s="323">
        <f t="shared" si="39"/>
        <v>100.07809590346258</v>
      </c>
      <c r="EQ126" s="323">
        <f t="shared" si="39"/>
        <v>99.17391787423351</v>
      </c>
    </row>
    <row r="127" spans="1:147" x14ac:dyDescent="0.2">
      <c r="A127" s="322" t="s">
        <v>453</v>
      </c>
      <c r="B127" s="323">
        <f>SUM(B54:B57)/4</f>
        <v>111.41692946567656</v>
      </c>
      <c r="C127" s="323">
        <f t="shared" ref="C127:AJ127" si="40">SUM(C54:C57)/4</f>
        <v>124.08175781757228</v>
      </c>
      <c r="D127" s="323">
        <f t="shared" si="40"/>
        <v>163.29620301705665</v>
      </c>
      <c r="E127" s="323">
        <f t="shared" si="40"/>
        <v>102.36487857111253</v>
      </c>
      <c r="F127" s="323">
        <f t="shared" si="40"/>
        <v>103.98260004503629</v>
      </c>
      <c r="G127" s="323">
        <f t="shared" si="40"/>
        <v>103.1939344370756</v>
      </c>
      <c r="H127" s="323">
        <f t="shared" si="40"/>
        <v>106.4604478355111</v>
      </c>
      <c r="I127" s="323">
        <f t="shared" si="40"/>
        <v>102.78157606187762</v>
      </c>
      <c r="J127" s="323">
        <f t="shared" si="40"/>
        <v>103.3604802695574</v>
      </c>
      <c r="K127" s="323">
        <f t="shared" si="40"/>
        <v>101.76619979060018</v>
      </c>
      <c r="L127" s="323">
        <f t="shared" si="40"/>
        <v>110.79201004284289</v>
      </c>
      <c r="M127" s="323">
        <f t="shared" si="40"/>
        <v>103.95607521610518</v>
      </c>
      <c r="N127" s="323">
        <f t="shared" si="40"/>
        <v>112.8962800465652</v>
      </c>
      <c r="O127" s="323">
        <f t="shared" si="40"/>
        <v>104.66883004842117</v>
      </c>
      <c r="P127" s="323">
        <f t="shared" si="40"/>
        <v>102.94796109604128</v>
      </c>
      <c r="Q127" s="323">
        <f t="shared" si="40"/>
        <v>111.50692786622675</v>
      </c>
      <c r="R127" s="323">
        <f t="shared" si="40"/>
        <v>105.45756429617583</v>
      </c>
      <c r="S127" s="323">
        <f t="shared" si="40"/>
        <v>106.05390950693578</v>
      </c>
      <c r="T127" s="323">
        <f t="shared" si="40"/>
        <v>100</v>
      </c>
      <c r="U127" s="323">
        <f t="shared" si="40"/>
        <v>110.29731304548946</v>
      </c>
      <c r="V127" s="323">
        <f t="shared" si="40"/>
        <v>98.128255111619282</v>
      </c>
      <c r="W127" s="323">
        <f t="shared" si="40"/>
        <v>129.16666666666666</v>
      </c>
      <c r="X127" s="323">
        <f t="shared" si="40"/>
        <v>0</v>
      </c>
      <c r="Y127" s="323">
        <f t="shared" si="40"/>
        <v>90.476895851214366</v>
      </c>
      <c r="Z127" s="323">
        <f t="shared" si="40"/>
        <v>100.347991980985</v>
      </c>
      <c r="AA127" s="323">
        <f t="shared" si="40"/>
        <v>101.62314322940367</v>
      </c>
      <c r="AB127" s="323">
        <f t="shared" si="40"/>
        <v>100</v>
      </c>
      <c r="AC127" s="323">
        <f t="shared" si="40"/>
        <v>102.70180848057652</v>
      </c>
      <c r="AD127" s="323">
        <f t="shared" si="40"/>
        <v>87.461882781641833</v>
      </c>
      <c r="AE127" s="323">
        <f t="shared" si="40"/>
        <v>100.60765795054058</v>
      </c>
      <c r="AF127" s="323">
        <f t="shared" si="40"/>
        <v>100.24883485670648</v>
      </c>
      <c r="AG127" s="323">
        <f t="shared" si="40"/>
        <v>99.430015366688792</v>
      </c>
      <c r="AH127" s="323">
        <f t="shared" si="40"/>
        <v>101.83212230579649</v>
      </c>
      <c r="AI127" s="323">
        <f t="shared" si="40"/>
        <v>102.9080972947562</v>
      </c>
      <c r="AJ127" s="323">
        <f t="shared" si="40"/>
        <v>97.468087983413497</v>
      </c>
      <c r="AK127" s="8"/>
      <c r="AL127" s="322" t="s">
        <v>453</v>
      </c>
      <c r="AM127" s="323">
        <f t="shared" ref="AM127:BU127" si="41">SUM(AM54:AM57)/4</f>
        <v>102.49629402789051</v>
      </c>
      <c r="AN127" s="323">
        <f t="shared" si="41"/>
        <v>109.42002966809426</v>
      </c>
      <c r="AO127" s="323">
        <f t="shared" si="41"/>
        <v>121.74607355609011</v>
      </c>
      <c r="AP127" s="323">
        <f t="shared" si="41"/>
        <v>100.28009811205679</v>
      </c>
      <c r="AQ127" s="323">
        <f t="shared" si="41"/>
        <v>117.8364565786258</v>
      </c>
      <c r="AR127" s="323">
        <f t="shared" si="41"/>
        <v>100.29278705774738</v>
      </c>
      <c r="AS127" s="323">
        <f t="shared" si="41"/>
        <v>105.18035922764524</v>
      </c>
      <c r="AT127" s="323">
        <f t="shared" si="41"/>
        <v>105.18956866002952</v>
      </c>
      <c r="AU127" s="323">
        <f t="shared" si="41"/>
        <v>103.14145804888258</v>
      </c>
      <c r="AV127" s="323">
        <f t="shared" si="41"/>
        <v>99.999999999999986</v>
      </c>
      <c r="AW127" s="323">
        <f t="shared" si="41"/>
        <v>99.927164957409417</v>
      </c>
      <c r="AX127" s="323">
        <f t="shared" si="41"/>
        <v>99.648151884314018</v>
      </c>
      <c r="AY127" s="323">
        <f t="shared" si="41"/>
        <v>100</v>
      </c>
      <c r="AZ127" s="323">
        <f t="shared" si="41"/>
        <v>101.49415222537354</v>
      </c>
      <c r="BA127" s="323">
        <f t="shared" si="41"/>
        <v>104.16386039059286</v>
      </c>
      <c r="BB127" s="323">
        <f t="shared" si="41"/>
        <v>88.297189210471785</v>
      </c>
      <c r="BC127" s="323">
        <f t="shared" si="41"/>
        <v>105.71935093451637</v>
      </c>
      <c r="BD127" s="323">
        <f t="shared" si="41"/>
        <v>105.71935093451637</v>
      </c>
      <c r="BE127" s="323">
        <f t="shared" si="41"/>
        <v>0</v>
      </c>
      <c r="BF127" s="323">
        <f t="shared" si="41"/>
        <v>84.184883086690476</v>
      </c>
      <c r="BG127" s="323">
        <f t="shared" si="41"/>
        <v>101.57796887244587</v>
      </c>
      <c r="BH127" s="323">
        <f t="shared" si="41"/>
        <v>77.2509765625</v>
      </c>
      <c r="BI127" s="323">
        <f t="shared" si="41"/>
        <v>0</v>
      </c>
      <c r="BJ127" s="323">
        <f t="shared" si="41"/>
        <v>96.902716255765469</v>
      </c>
      <c r="BK127" s="323">
        <f t="shared" si="41"/>
        <v>104.41352603002235</v>
      </c>
      <c r="BL127" s="323">
        <f t="shared" si="41"/>
        <v>92.072615230024283</v>
      </c>
      <c r="BM127" s="323">
        <f t="shared" si="41"/>
        <v>107.49056133358279</v>
      </c>
      <c r="BN127" s="323">
        <f t="shared" si="41"/>
        <v>104.37962256920116</v>
      </c>
      <c r="BO127" s="323">
        <f t="shared" si="41"/>
        <v>93.918991954104399</v>
      </c>
      <c r="BP127" s="323">
        <f t="shared" si="41"/>
        <v>101.47166963584144</v>
      </c>
      <c r="BQ127" s="323">
        <f t="shared" si="41"/>
        <v>101.19363119853521</v>
      </c>
      <c r="BR127" s="323">
        <f t="shared" si="41"/>
        <v>99.999271038050153</v>
      </c>
      <c r="BS127" s="323">
        <f t="shared" si="41"/>
        <v>102.56817129481739</v>
      </c>
      <c r="BT127" s="323">
        <f t="shared" si="41"/>
        <v>101.67908112743683</v>
      </c>
      <c r="BU127" s="323">
        <f t="shared" si="41"/>
        <v>101.82282227942007</v>
      </c>
      <c r="BV127" s="8"/>
      <c r="BW127" s="322" t="s">
        <v>453</v>
      </c>
      <c r="BX127" s="323">
        <f t="shared" ref="BX127:DF127" si="42">SUM(BX54:BX57)/4</f>
        <v>110.42162165129699</v>
      </c>
      <c r="BY127" s="323">
        <f t="shared" si="42"/>
        <v>121.45030447437971</v>
      </c>
      <c r="BZ127" s="323">
        <f t="shared" si="42"/>
        <v>137.91422014929552</v>
      </c>
      <c r="CA127" s="323">
        <f t="shared" si="42"/>
        <v>119.92760470011504</v>
      </c>
      <c r="CB127" s="323">
        <f t="shared" si="42"/>
        <v>114.28075756545151</v>
      </c>
      <c r="CC127" s="323">
        <f t="shared" si="42"/>
        <v>107.92524941491558</v>
      </c>
      <c r="CD127" s="323">
        <f t="shared" si="42"/>
        <v>128.50931957601713</v>
      </c>
      <c r="CE127" s="323">
        <f t="shared" si="42"/>
        <v>105.70769534386402</v>
      </c>
      <c r="CF127" s="323">
        <f t="shared" si="42"/>
        <v>109.23610560720836</v>
      </c>
      <c r="CG127" s="323">
        <f t="shared" si="42"/>
        <v>111.84438807104993</v>
      </c>
      <c r="CH127" s="323">
        <f t="shared" si="42"/>
        <v>111.71861511337251</v>
      </c>
      <c r="CI127" s="323">
        <f t="shared" si="42"/>
        <v>113.29340498976353</v>
      </c>
      <c r="CJ127" s="323">
        <f t="shared" si="42"/>
        <v>106.76114993029243</v>
      </c>
      <c r="CK127" s="323">
        <f t="shared" si="42"/>
        <v>109.29304382272574</v>
      </c>
      <c r="CL127" s="323">
        <f t="shared" si="42"/>
        <v>110.48020390166947</v>
      </c>
      <c r="CM127" s="323">
        <f t="shared" si="42"/>
        <v>105.8031637571312</v>
      </c>
      <c r="CN127" s="323">
        <f t="shared" si="42"/>
        <v>105.73997392900779</v>
      </c>
      <c r="CO127" s="323">
        <f t="shared" si="42"/>
        <v>102.18269072745419</v>
      </c>
      <c r="CP127" s="323">
        <f t="shared" si="42"/>
        <v>108.33333333333334</v>
      </c>
      <c r="CQ127" s="323">
        <f t="shared" si="42"/>
        <v>87.806604867012695</v>
      </c>
      <c r="CR127" s="323">
        <f t="shared" si="42"/>
        <v>110.86369559237083</v>
      </c>
      <c r="CS127" s="323">
        <f t="shared" si="42"/>
        <v>77.840909090909093</v>
      </c>
      <c r="CT127" s="323">
        <f t="shared" si="42"/>
        <v>100</v>
      </c>
      <c r="CU127" s="323">
        <f t="shared" si="42"/>
        <v>99.810847861482586</v>
      </c>
      <c r="CV127" s="323">
        <f t="shared" si="42"/>
        <v>103.63058840098772</v>
      </c>
      <c r="CW127" s="323">
        <f t="shared" si="42"/>
        <v>107.66866598609835</v>
      </c>
      <c r="CX127" s="323">
        <f t="shared" si="42"/>
        <v>100</v>
      </c>
      <c r="CY127" s="323">
        <f t="shared" si="42"/>
        <v>99.123293594473878</v>
      </c>
      <c r="CZ127" s="323">
        <f t="shared" si="42"/>
        <v>98.668277988417145</v>
      </c>
      <c r="DA127" s="323">
        <f t="shared" si="42"/>
        <v>110.071744092123</v>
      </c>
      <c r="DB127" s="323">
        <f t="shared" si="42"/>
        <v>111.36845918854493</v>
      </c>
      <c r="DC127" s="323">
        <f t="shared" si="42"/>
        <v>112.69811189427475</v>
      </c>
      <c r="DD127" s="323">
        <f t="shared" si="42"/>
        <v>100.53846268811598</v>
      </c>
      <c r="DE127" s="323">
        <f t="shared" si="42"/>
        <v>109.60082554284799</v>
      </c>
      <c r="DF127" s="323">
        <f t="shared" si="42"/>
        <v>107.84550955222501</v>
      </c>
      <c r="DG127" s="8"/>
      <c r="DH127" s="322" t="s">
        <v>453</v>
      </c>
      <c r="DI127" s="323">
        <f t="shared" ref="DI127:EQ127" si="43">SUM(DI54:DI57)/4</f>
        <v>106.11716782980136</v>
      </c>
      <c r="DJ127" s="323">
        <f t="shared" si="43"/>
        <v>116.01109765753638</v>
      </c>
      <c r="DK127" s="323">
        <f t="shared" si="43"/>
        <v>142.87066823123175</v>
      </c>
      <c r="DL127" s="323">
        <f t="shared" si="43"/>
        <v>110.53286901606501</v>
      </c>
      <c r="DM127" s="323">
        <f t="shared" si="43"/>
        <v>107.35610671231575</v>
      </c>
      <c r="DN127" s="323">
        <f t="shared" si="43"/>
        <v>101.02902524860684</v>
      </c>
      <c r="DO127" s="323">
        <f t="shared" si="43"/>
        <v>103.67964172496232</v>
      </c>
      <c r="DP127" s="323">
        <f t="shared" si="43"/>
        <v>111.75777910320184</v>
      </c>
      <c r="DQ127" s="323">
        <f t="shared" si="43"/>
        <v>105.05894445764284</v>
      </c>
      <c r="DR127" s="323">
        <f t="shared" si="43"/>
        <v>101.09888912867416</v>
      </c>
      <c r="DS127" s="323">
        <f t="shared" si="43"/>
        <v>97.143758262313881</v>
      </c>
      <c r="DT127" s="323">
        <f t="shared" si="43"/>
        <v>103.26537210813642</v>
      </c>
      <c r="DU127" s="323">
        <f t="shared" si="43"/>
        <v>84.133273902250636</v>
      </c>
      <c r="DV127" s="323">
        <f t="shared" si="43"/>
        <v>101.93605750447261</v>
      </c>
      <c r="DW127" s="323">
        <f t="shared" si="43"/>
        <v>102.88819825452279</v>
      </c>
      <c r="DX127" s="323">
        <f t="shared" si="43"/>
        <v>98.68289133381316</v>
      </c>
      <c r="DY127" s="323">
        <f t="shared" si="43"/>
        <v>100.35426940926871</v>
      </c>
      <c r="DZ127" s="323">
        <f t="shared" si="43"/>
        <v>100.63406080495608</v>
      </c>
      <c r="EA127" s="323">
        <f t="shared" si="43"/>
        <v>99.999999999999986</v>
      </c>
      <c r="EB127" s="323">
        <f t="shared" si="43"/>
        <v>133.08182785742818</v>
      </c>
      <c r="EC127" s="323">
        <f t="shared" si="43"/>
        <v>101.15938927982924</v>
      </c>
      <c r="ED127" s="323">
        <f t="shared" si="43"/>
        <v>156.66666666666669</v>
      </c>
      <c r="EE127" s="323">
        <f t="shared" si="43"/>
        <v>100</v>
      </c>
      <c r="EF127" s="323">
        <f t="shared" si="43"/>
        <v>95.42212911284021</v>
      </c>
      <c r="EG127" s="323">
        <f t="shared" si="43"/>
        <v>107.91619912147462</v>
      </c>
      <c r="EH127" s="323">
        <f t="shared" si="43"/>
        <v>99.975398031817335</v>
      </c>
      <c r="EI127" s="323">
        <f t="shared" si="43"/>
        <v>99.999999999999986</v>
      </c>
      <c r="EJ127" s="323">
        <f t="shared" si="43"/>
        <v>104.75834207972976</v>
      </c>
      <c r="EK127" s="323">
        <f t="shared" si="43"/>
        <v>91.690802083603032</v>
      </c>
      <c r="EL127" s="323">
        <f t="shared" si="43"/>
        <v>102.8940504254512</v>
      </c>
      <c r="EM127" s="323">
        <f t="shared" si="43"/>
        <v>103.14757064162505</v>
      </c>
      <c r="EN127" s="323">
        <f t="shared" si="43"/>
        <v>102.0941484896082</v>
      </c>
      <c r="EO127" s="323">
        <f t="shared" si="43"/>
        <v>100</v>
      </c>
      <c r="EP127" s="323">
        <f t="shared" si="43"/>
        <v>102.53872135036816</v>
      </c>
      <c r="EQ127" s="323">
        <f t="shared" si="43"/>
        <v>103.29621435157819</v>
      </c>
    </row>
    <row r="128" spans="1:147" x14ac:dyDescent="0.2">
      <c r="A128" s="322" t="s">
        <v>467</v>
      </c>
      <c r="B128" s="323">
        <f>SUM(B58:B61)/4</f>
        <v>111.64822658822963</v>
      </c>
      <c r="C128" s="323">
        <f t="shared" ref="C128:AJ128" si="44">SUM(C58:C61)/4</f>
        <v>120.71552924644237</v>
      </c>
      <c r="D128" s="323">
        <f t="shared" si="44"/>
        <v>146.75617885083275</v>
      </c>
      <c r="E128" s="323">
        <f t="shared" si="44"/>
        <v>104.50630536240151</v>
      </c>
      <c r="F128" s="323">
        <f t="shared" si="44"/>
        <v>105.46572930637785</v>
      </c>
      <c r="G128" s="323">
        <f t="shared" si="44"/>
        <v>103.30060936345768</v>
      </c>
      <c r="H128" s="323">
        <f t="shared" si="44"/>
        <v>107.88978676313903</v>
      </c>
      <c r="I128" s="323">
        <f t="shared" si="44"/>
        <v>105.28222036750583</v>
      </c>
      <c r="J128" s="323">
        <f t="shared" si="44"/>
        <v>117.14912269667698</v>
      </c>
      <c r="K128" s="323">
        <f t="shared" si="44"/>
        <v>106.08717845680404</v>
      </c>
      <c r="L128" s="323">
        <f t="shared" si="44"/>
        <v>130.26490103603138</v>
      </c>
      <c r="M128" s="323">
        <f t="shared" si="44"/>
        <v>106.0611065625659</v>
      </c>
      <c r="N128" s="323">
        <f t="shared" si="44"/>
        <v>137.71542828324314</v>
      </c>
      <c r="O128" s="323">
        <f t="shared" si="44"/>
        <v>108.44790595845252</v>
      </c>
      <c r="P128" s="323">
        <f t="shared" si="44"/>
        <v>106.67211357809563</v>
      </c>
      <c r="Q128" s="323">
        <f t="shared" si="44"/>
        <v>115.50424919958127</v>
      </c>
      <c r="R128" s="323">
        <f t="shared" si="44"/>
        <v>106.2870602703476</v>
      </c>
      <c r="S128" s="323">
        <f t="shared" si="44"/>
        <v>106.97404407457104</v>
      </c>
      <c r="T128" s="323">
        <f t="shared" si="44"/>
        <v>100</v>
      </c>
      <c r="U128" s="323">
        <f t="shared" si="44"/>
        <v>110.25580209220985</v>
      </c>
      <c r="V128" s="323">
        <f t="shared" si="44"/>
        <v>91.790003048448938</v>
      </c>
      <c r="W128" s="323">
        <f t="shared" si="44"/>
        <v>138.88888888888889</v>
      </c>
      <c r="X128" s="323">
        <f t="shared" si="44"/>
        <v>0</v>
      </c>
      <c r="Y128" s="323">
        <f t="shared" si="44"/>
        <v>90.063206070462826</v>
      </c>
      <c r="Z128" s="323">
        <f t="shared" si="44"/>
        <v>99.78583688977875</v>
      </c>
      <c r="AA128" s="323">
        <f t="shared" si="44"/>
        <v>101.86366156814037</v>
      </c>
      <c r="AB128" s="323">
        <f t="shared" si="44"/>
        <v>100</v>
      </c>
      <c r="AC128" s="323">
        <f t="shared" si="44"/>
        <v>102.39385730186825</v>
      </c>
      <c r="AD128" s="323">
        <f t="shared" si="44"/>
        <v>86.995508821634857</v>
      </c>
      <c r="AE128" s="323">
        <f t="shared" si="44"/>
        <v>101.7206726184405</v>
      </c>
      <c r="AF128" s="323">
        <f t="shared" si="44"/>
        <v>100.98786064107185</v>
      </c>
      <c r="AG128" s="323">
        <f t="shared" si="44"/>
        <v>99.552154930969763</v>
      </c>
      <c r="AH128" s="323">
        <f t="shared" si="44"/>
        <v>105.0630325866171</v>
      </c>
      <c r="AI128" s="323">
        <f t="shared" si="44"/>
        <v>105.52735429859314</v>
      </c>
      <c r="AJ128" s="323">
        <f t="shared" si="44"/>
        <v>96.795088865123532</v>
      </c>
      <c r="AK128" s="8"/>
      <c r="AL128" s="322" t="s">
        <v>467</v>
      </c>
      <c r="AM128" s="323">
        <f t="shared" ref="AM128:BU128" si="45">SUM(AM58:AM61)/4</f>
        <v>105.85272486664599</v>
      </c>
      <c r="AN128" s="323">
        <f t="shared" si="45"/>
        <v>113.52792434700089</v>
      </c>
      <c r="AO128" s="323">
        <f t="shared" si="45"/>
        <v>118.27876761759829</v>
      </c>
      <c r="AP128" s="323">
        <f t="shared" si="45"/>
        <v>99.124585439041795</v>
      </c>
      <c r="AQ128" s="323">
        <f t="shared" si="45"/>
        <v>124.30623852581979</v>
      </c>
      <c r="AR128" s="323">
        <f t="shared" si="45"/>
        <v>98.128091781123132</v>
      </c>
      <c r="AS128" s="323">
        <f t="shared" si="45"/>
        <v>108.27579277621678</v>
      </c>
      <c r="AT128" s="323">
        <f t="shared" si="45"/>
        <v>122.50899946735716</v>
      </c>
      <c r="AU128" s="323">
        <f t="shared" si="45"/>
        <v>125.00086503283862</v>
      </c>
      <c r="AV128" s="323">
        <f t="shared" si="45"/>
        <v>97.661681061723172</v>
      </c>
      <c r="AW128" s="323">
        <f t="shared" si="45"/>
        <v>101.68150939611141</v>
      </c>
      <c r="AX128" s="323">
        <f t="shared" si="45"/>
        <v>100.05821331354416</v>
      </c>
      <c r="AY128" s="323">
        <f t="shared" si="45"/>
        <v>102.10526315789474</v>
      </c>
      <c r="AZ128" s="323">
        <f t="shared" si="45"/>
        <v>100.34517342926527</v>
      </c>
      <c r="BA128" s="323">
        <f t="shared" si="45"/>
        <v>102.25507524239721</v>
      </c>
      <c r="BB128" s="323">
        <f t="shared" si="45"/>
        <v>90.90410270911589</v>
      </c>
      <c r="BC128" s="323">
        <f t="shared" si="45"/>
        <v>107.44365314361499</v>
      </c>
      <c r="BD128" s="323">
        <f t="shared" si="45"/>
        <v>107.44365314361499</v>
      </c>
      <c r="BE128" s="323">
        <f t="shared" si="45"/>
        <v>0</v>
      </c>
      <c r="BF128" s="323">
        <f t="shared" si="45"/>
        <v>69.780676517793296</v>
      </c>
      <c r="BG128" s="323">
        <f t="shared" si="45"/>
        <v>88.423294972293093</v>
      </c>
      <c r="BH128" s="323">
        <f t="shared" si="45"/>
        <v>62.3486328125</v>
      </c>
      <c r="BI128" s="323">
        <f t="shared" si="45"/>
        <v>0</v>
      </c>
      <c r="BJ128" s="323">
        <f t="shared" si="45"/>
        <v>97.813223530967491</v>
      </c>
      <c r="BK128" s="323">
        <f t="shared" si="45"/>
        <v>106.6312068583422</v>
      </c>
      <c r="BL128" s="323">
        <f t="shared" si="45"/>
        <v>92.072615230024283</v>
      </c>
      <c r="BM128" s="323">
        <f t="shared" si="45"/>
        <v>121.53536383405056</v>
      </c>
      <c r="BN128" s="323">
        <f t="shared" si="45"/>
        <v>101.64362820746469</v>
      </c>
      <c r="BO128" s="323">
        <f t="shared" si="45"/>
        <v>94.89115016966359</v>
      </c>
      <c r="BP128" s="323">
        <f t="shared" si="45"/>
        <v>117.66816718132925</v>
      </c>
      <c r="BQ128" s="323">
        <f t="shared" si="45"/>
        <v>129.74973207659355</v>
      </c>
      <c r="BR128" s="323">
        <f t="shared" si="45"/>
        <v>100.58948723011399</v>
      </c>
      <c r="BS128" s="323">
        <f t="shared" si="45"/>
        <v>125.4515573786866</v>
      </c>
      <c r="BT128" s="323">
        <f t="shared" si="45"/>
        <v>100.34495302414737</v>
      </c>
      <c r="BU128" s="323">
        <f t="shared" si="45"/>
        <v>108.00145712306124</v>
      </c>
      <c r="BV128" s="8"/>
      <c r="BW128" s="322" t="s">
        <v>467</v>
      </c>
      <c r="BX128" s="323">
        <f t="shared" ref="BX128:DF128" si="46">SUM(BX58:BX61)/4</f>
        <v>116.32943964301012</v>
      </c>
      <c r="BY128" s="323">
        <f t="shared" si="46"/>
        <v>129.48941757464189</v>
      </c>
      <c r="BZ128" s="323">
        <f t="shared" si="46"/>
        <v>143.16925590145325</v>
      </c>
      <c r="CA128" s="323">
        <f t="shared" si="46"/>
        <v>127.83730822038905</v>
      </c>
      <c r="CB128" s="323">
        <f t="shared" si="46"/>
        <v>123.43993346807785</v>
      </c>
      <c r="CC128" s="323">
        <f t="shared" si="46"/>
        <v>120.12611005335492</v>
      </c>
      <c r="CD128" s="323">
        <f t="shared" si="46"/>
        <v>139.27622891301345</v>
      </c>
      <c r="CE128" s="323">
        <f t="shared" si="46"/>
        <v>111.66568077514773</v>
      </c>
      <c r="CF128" s="323">
        <f t="shared" si="46"/>
        <v>122.11864116307217</v>
      </c>
      <c r="CG128" s="323">
        <f t="shared" si="46"/>
        <v>115.90204182735977</v>
      </c>
      <c r="CH128" s="323">
        <f t="shared" si="46"/>
        <v>119.63572352453201</v>
      </c>
      <c r="CI128" s="323">
        <f t="shared" si="46"/>
        <v>121.020284502693</v>
      </c>
      <c r="CJ128" s="323">
        <f t="shared" si="46"/>
        <v>115.27710213256915</v>
      </c>
      <c r="CK128" s="323">
        <f t="shared" si="46"/>
        <v>118.44135783519498</v>
      </c>
      <c r="CL128" s="323">
        <f t="shared" si="46"/>
        <v>122.69193718803393</v>
      </c>
      <c r="CM128" s="323">
        <f t="shared" si="46"/>
        <v>105.94598133643427</v>
      </c>
      <c r="CN128" s="323">
        <f t="shared" si="46"/>
        <v>108.04033126971828</v>
      </c>
      <c r="CO128" s="323">
        <f t="shared" si="46"/>
        <v>103.82817558962387</v>
      </c>
      <c r="CP128" s="323">
        <f t="shared" si="46"/>
        <v>111.11111111111111</v>
      </c>
      <c r="CQ128" s="323">
        <f t="shared" si="46"/>
        <v>90.264735825623816</v>
      </c>
      <c r="CR128" s="323">
        <f t="shared" si="46"/>
        <v>115.87052581707488</v>
      </c>
      <c r="CS128" s="323">
        <f t="shared" si="46"/>
        <v>80.11363636363636</v>
      </c>
      <c r="CT128" s="323">
        <f t="shared" si="46"/>
        <v>100</v>
      </c>
      <c r="CU128" s="323">
        <f t="shared" si="46"/>
        <v>101.70935405968885</v>
      </c>
      <c r="CV128" s="323">
        <f t="shared" si="46"/>
        <v>105.64626786871366</v>
      </c>
      <c r="CW128" s="323">
        <f t="shared" si="46"/>
        <v>110.47513032591428</v>
      </c>
      <c r="CX128" s="323">
        <f t="shared" si="46"/>
        <v>100</v>
      </c>
      <c r="CY128" s="323">
        <f t="shared" si="46"/>
        <v>98.866286966754032</v>
      </c>
      <c r="CZ128" s="323">
        <f t="shared" si="46"/>
        <v>101.12938264767567</v>
      </c>
      <c r="DA128" s="323">
        <f t="shared" si="46"/>
        <v>114.93094848740587</v>
      </c>
      <c r="DB128" s="323">
        <f t="shared" si="46"/>
        <v>114.66435935827801</v>
      </c>
      <c r="DC128" s="323">
        <f t="shared" si="46"/>
        <v>148.28650568154816</v>
      </c>
      <c r="DD128" s="323">
        <f t="shared" si="46"/>
        <v>101.01877452922989</v>
      </c>
      <c r="DE128" s="323">
        <f t="shared" si="46"/>
        <v>115.17257289617194</v>
      </c>
      <c r="DF128" s="323">
        <f t="shared" si="46"/>
        <v>116.2845566809311</v>
      </c>
      <c r="DG128" s="8"/>
      <c r="DH128" s="322" t="s">
        <v>467</v>
      </c>
      <c r="DI128" s="323">
        <f t="shared" ref="DI128:EQ128" si="47">SUM(DI58:DI61)/4</f>
        <v>112.47177059329158</v>
      </c>
      <c r="DJ128" s="323">
        <f t="shared" si="47"/>
        <v>119.07703210969666</v>
      </c>
      <c r="DK128" s="323">
        <f t="shared" si="47"/>
        <v>140.11187040307476</v>
      </c>
      <c r="DL128" s="323">
        <f t="shared" si="47"/>
        <v>114.50016269414887</v>
      </c>
      <c r="DM128" s="323">
        <f t="shared" si="47"/>
        <v>108.74557019822311</v>
      </c>
      <c r="DN128" s="323">
        <f t="shared" si="47"/>
        <v>105.32929200945966</v>
      </c>
      <c r="DO128" s="323">
        <f t="shared" si="47"/>
        <v>107.03134133586883</v>
      </c>
      <c r="DP128" s="323">
        <f t="shared" si="47"/>
        <v>116.92843205216269</v>
      </c>
      <c r="DQ128" s="323">
        <f t="shared" si="47"/>
        <v>116.54065179983129</v>
      </c>
      <c r="DR128" s="323">
        <f t="shared" si="47"/>
        <v>103.77095115480307</v>
      </c>
      <c r="DS128" s="323">
        <f t="shared" si="47"/>
        <v>104.18953448864642</v>
      </c>
      <c r="DT128" s="323">
        <f t="shared" si="47"/>
        <v>111.82704812587352</v>
      </c>
      <c r="DU128" s="323">
        <f t="shared" si="47"/>
        <v>87.957254206099236</v>
      </c>
      <c r="DV128" s="323">
        <f t="shared" si="47"/>
        <v>102.91463772034371</v>
      </c>
      <c r="DW128" s="323">
        <f t="shared" si="47"/>
        <v>104.51322308076536</v>
      </c>
      <c r="DX128" s="323">
        <f t="shared" si="47"/>
        <v>97.452773163910081</v>
      </c>
      <c r="DY128" s="323">
        <f t="shared" si="47"/>
        <v>103.11278437483159</v>
      </c>
      <c r="DZ128" s="323">
        <f t="shared" si="47"/>
        <v>105.57116848004058</v>
      </c>
      <c r="EA128" s="323">
        <f t="shared" si="47"/>
        <v>99.999999999999986</v>
      </c>
      <c r="EB128" s="323">
        <f t="shared" si="47"/>
        <v>165.09420618318239</v>
      </c>
      <c r="EC128" s="323">
        <f t="shared" si="47"/>
        <v>99.258012360199444</v>
      </c>
      <c r="ED128" s="323">
        <f t="shared" si="47"/>
        <v>213.33333333333334</v>
      </c>
      <c r="EE128" s="323">
        <f t="shared" si="47"/>
        <v>100</v>
      </c>
      <c r="EF128" s="323">
        <f t="shared" si="47"/>
        <v>96.816558773388834</v>
      </c>
      <c r="EG128" s="323">
        <f t="shared" si="47"/>
        <v>108.0003085021163</v>
      </c>
      <c r="EH128" s="323">
        <f t="shared" si="47"/>
        <v>103.79881625873406</v>
      </c>
      <c r="EI128" s="323">
        <f t="shared" si="47"/>
        <v>97.952949203143078</v>
      </c>
      <c r="EJ128" s="323">
        <f t="shared" si="47"/>
        <v>110.71667762674596</v>
      </c>
      <c r="EK128" s="323">
        <f t="shared" si="47"/>
        <v>91.835348411163409</v>
      </c>
      <c r="EL128" s="323">
        <f t="shared" si="47"/>
        <v>108.11497083949152</v>
      </c>
      <c r="EM128" s="323">
        <f t="shared" si="47"/>
        <v>111.60812041257861</v>
      </c>
      <c r="EN128" s="323">
        <f t="shared" si="47"/>
        <v>107.01484758162231</v>
      </c>
      <c r="EO128" s="323">
        <f t="shared" si="47"/>
        <v>105.64353561386687</v>
      </c>
      <c r="EP128" s="323">
        <f t="shared" si="47"/>
        <v>100.98636662568288</v>
      </c>
      <c r="EQ128" s="323">
        <f t="shared" si="47"/>
        <v>105.08194613655931</v>
      </c>
    </row>
    <row r="129" spans="1:147" x14ac:dyDescent="0.2">
      <c r="A129" s="322" t="s">
        <v>468</v>
      </c>
      <c r="B129" s="323">
        <f t="shared" ref="B129:AE129" si="48">SUM(B62:B65)/4</f>
        <v>115.47726217872989</v>
      </c>
      <c r="C129" s="323">
        <f t="shared" si="48"/>
        <v>124.91740214771971</v>
      </c>
      <c r="D129" s="323">
        <f t="shared" si="48"/>
        <v>143.37774769963636</v>
      </c>
      <c r="E129" s="323">
        <f t="shared" si="48"/>
        <v>114.06372565746332</v>
      </c>
      <c r="F129" s="323">
        <f t="shared" si="48"/>
        <v>118.71984123668275</v>
      </c>
      <c r="G129" s="323">
        <f t="shared" si="48"/>
        <v>105.7012719160813</v>
      </c>
      <c r="H129" s="323">
        <f t="shared" si="48"/>
        <v>116.1666541318379</v>
      </c>
      <c r="I129" s="323">
        <f t="shared" si="48"/>
        <v>93.055029694490003</v>
      </c>
      <c r="J129" s="323">
        <f t="shared" si="48"/>
        <v>132.3605382049372</v>
      </c>
      <c r="K129" s="323">
        <f t="shared" si="48"/>
        <v>119.4143931622269</v>
      </c>
      <c r="L129" s="323">
        <f t="shared" si="48"/>
        <v>131.28750212457129</v>
      </c>
      <c r="M129" s="323">
        <f t="shared" si="48"/>
        <v>116.04722809682966</v>
      </c>
      <c r="N129" s="323">
        <f t="shared" si="48"/>
        <v>135.97883583355417</v>
      </c>
      <c r="O129" s="323">
        <f t="shared" si="48"/>
        <v>108.78792648361279</v>
      </c>
      <c r="P129" s="323">
        <f t="shared" si="48"/>
        <v>109.58015067849601</v>
      </c>
      <c r="Q129" s="323">
        <f t="shared" si="48"/>
        <v>105.6399200472413</v>
      </c>
      <c r="R129" s="323">
        <f t="shared" si="48"/>
        <v>106.92536684757221</v>
      </c>
      <c r="S129" s="323">
        <f t="shared" si="48"/>
        <v>107.68209807934151</v>
      </c>
      <c r="T129" s="323">
        <f t="shared" si="48"/>
        <v>100</v>
      </c>
      <c r="U129" s="323">
        <f t="shared" si="48"/>
        <v>114.97605029725361</v>
      </c>
      <c r="V129" s="323">
        <f t="shared" si="48"/>
        <v>99.554392299477342</v>
      </c>
      <c r="W129" s="323">
        <f t="shared" si="48"/>
        <v>138.88888888888889</v>
      </c>
      <c r="X129" s="323">
        <f t="shared" si="48"/>
        <v>0</v>
      </c>
      <c r="Y129" s="323">
        <f t="shared" si="48"/>
        <v>95.964616625635415</v>
      </c>
      <c r="Z129" s="323">
        <f t="shared" si="48"/>
        <v>102.34595924792576</v>
      </c>
      <c r="AA129" s="323">
        <f t="shared" si="48"/>
        <v>102.57793186695092</v>
      </c>
      <c r="AB129" s="323">
        <f t="shared" si="48"/>
        <v>101.55368831608364</v>
      </c>
      <c r="AC129" s="323">
        <f t="shared" si="48"/>
        <v>104.56336050703183</v>
      </c>
      <c r="AD129" s="323">
        <f t="shared" si="48"/>
        <v>93.95173777809309</v>
      </c>
      <c r="AE129" s="323">
        <f t="shared" si="48"/>
        <v>104.78518529604028</v>
      </c>
      <c r="AF129" s="323">
        <f t="shared" ref="AF129:AJ129" si="49">SUM(AF62:AF65)/4</f>
        <v>100.88426407289808</v>
      </c>
      <c r="AG129" s="323">
        <f t="shared" si="49"/>
        <v>101.89362536889578</v>
      </c>
      <c r="AH129" s="323">
        <f t="shared" si="49"/>
        <v>113.9375961463287</v>
      </c>
      <c r="AI129" s="323">
        <f t="shared" si="49"/>
        <v>112.59915837001932</v>
      </c>
      <c r="AJ129" s="323">
        <f t="shared" si="49"/>
        <v>101.94298813752971</v>
      </c>
      <c r="AK129" s="8"/>
      <c r="AL129" s="322" t="s">
        <v>468</v>
      </c>
      <c r="AM129" s="323">
        <f t="shared" ref="AM129:BU129" si="50">SUM(AM62:AM65)/4</f>
        <v>108.32643576260882</v>
      </c>
      <c r="AN129" s="323">
        <f t="shared" si="50"/>
        <v>114.08547344764256</v>
      </c>
      <c r="AO129" s="323">
        <f t="shared" si="50"/>
        <v>118.37331792530939</v>
      </c>
      <c r="AP129" s="323">
        <f t="shared" si="50"/>
        <v>99.219318362008224</v>
      </c>
      <c r="AQ129" s="323">
        <f t="shared" si="50"/>
        <v>127.42806926755689</v>
      </c>
      <c r="AR129" s="323">
        <f t="shared" si="50"/>
        <v>97.182673233976104</v>
      </c>
      <c r="AS129" s="323">
        <f t="shared" si="50"/>
        <v>106.81066395133126</v>
      </c>
      <c r="AT129" s="323">
        <f t="shared" si="50"/>
        <v>122.94141024226387</v>
      </c>
      <c r="AU129" s="323">
        <f t="shared" si="50"/>
        <v>126.57689344339842</v>
      </c>
      <c r="AV129" s="323">
        <f t="shared" si="50"/>
        <v>97.661681061723172</v>
      </c>
      <c r="AW129" s="323">
        <f t="shared" si="50"/>
        <v>104.46394077853491</v>
      </c>
      <c r="AX129" s="323">
        <f t="shared" si="50"/>
        <v>100.05821331354416</v>
      </c>
      <c r="AY129" s="323">
        <f t="shared" si="50"/>
        <v>105.61403508771932</v>
      </c>
      <c r="AZ129" s="323">
        <f t="shared" si="50"/>
        <v>97.830623516581085</v>
      </c>
      <c r="BA129" s="323">
        <f t="shared" si="50"/>
        <v>98.756001431468562</v>
      </c>
      <c r="BB129" s="323">
        <f t="shared" si="50"/>
        <v>93.256274051468708</v>
      </c>
      <c r="BC129" s="323">
        <f t="shared" si="50"/>
        <v>109.79499634638591</v>
      </c>
      <c r="BD129" s="323">
        <f t="shared" si="50"/>
        <v>109.79499634638591</v>
      </c>
      <c r="BE129" s="323">
        <f t="shared" si="50"/>
        <v>0</v>
      </c>
      <c r="BF129" s="323">
        <f t="shared" si="50"/>
        <v>77.306450929833275</v>
      </c>
      <c r="BG129" s="323">
        <f t="shared" si="50"/>
        <v>90.91851282564059</v>
      </c>
      <c r="BH129" s="323">
        <f t="shared" si="50"/>
        <v>71.8798828125</v>
      </c>
      <c r="BI129" s="323">
        <f t="shared" si="50"/>
        <v>0</v>
      </c>
      <c r="BJ129" s="323">
        <f t="shared" si="50"/>
        <v>100.76698662741535</v>
      </c>
      <c r="BK129" s="323">
        <f t="shared" si="50"/>
        <v>106.6312068583422</v>
      </c>
      <c r="BL129" s="323">
        <f t="shared" si="50"/>
        <v>92.072615230024283</v>
      </c>
      <c r="BM129" s="323">
        <f t="shared" si="50"/>
        <v>118.72640333395701</v>
      </c>
      <c r="BN129" s="323">
        <f t="shared" si="50"/>
        <v>101.64362820746473</v>
      </c>
      <c r="BO129" s="323">
        <f t="shared" si="50"/>
        <v>99.326118143466616</v>
      </c>
      <c r="BP129" s="323">
        <f t="shared" si="50"/>
        <v>123.01018752086341</v>
      </c>
      <c r="BQ129" s="323">
        <f t="shared" si="50"/>
        <v>140.04490995085615</v>
      </c>
      <c r="BR129" s="323">
        <f t="shared" si="50"/>
        <v>97.181590114553941</v>
      </c>
      <c r="BS129" s="323">
        <f t="shared" si="50"/>
        <v>125.46392284289522</v>
      </c>
      <c r="BT129" s="323">
        <f t="shared" si="50"/>
        <v>101.84618448964143</v>
      </c>
      <c r="BU129" s="323">
        <f t="shared" si="50"/>
        <v>108.00885503639668</v>
      </c>
      <c r="BV129" s="8"/>
      <c r="BW129" s="322" t="s">
        <v>468</v>
      </c>
      <c r="BX129" s="323">
        <f t="shared" ref="BX129:DF129" si="51">SUM(BX62:BX65)/4</f>
        <v>121.67539488987406</v>
      </c>
      <c r="BY129" s="323">
        <f t="shared" si="51"/>
        <v>132.23684448010769</v>
      </c>
      <c r="BZ129" s="323">
        <f t="shared" si="51"/>
        <v>138.65112652150668</v>
      </c>
      <c r="CA129" s="323">
        <f t="shared" si="51"/>
        <v>134.80141934880263</v>
      </c>
      <c r="CB129" s="323">
        <f t="shared" si="51"/>
        <v>126.29609189708401</v>
      </c>
      <c r="CC129" s="323">
        <f t="shared" si="51"/>
        <v>122.37076006881895</v>
      </c>
      <c r="CD129" s="323">
        <f t="shared" si="51"/>
        <v>144.51677514305172</v>
      </c>
      <c r="CE129" s="323">
        <f t="shared" si="51"/>
        <v>115.56069589156931</v>
      </c>
      <c r="CF129" s="323">
        <f t="shared" si="51"/>
        <v>132.86484352725512</v>
      </c>
      <c r="CG129" s="323">
        <f t="shared" si="51"/>
        <v>117.50051148893635</v>
      </c>
      <c r="CH129" s="323">
        <f t="shared" si="51"/>
        <v>130.00706377876097</v>
      </c>
      <c r="CI129" s="323">
        <f t="shared" si="51"/>
        <v>132.58762398725395</v>
      </c>
      <c r="CJ129" s="323">
        <f t="shared" si="51"/>
        <v>121.88341656827475</v>
      </c>
      <c r="CK129" s="323">
        <f t="shared" si="51"/>
        <v>119.6821820824281</v>
      </c>
      <c r="CL129" s="323">
        <f t="shared" si="51"/>
        <v>123.72005720832675</v>
      </c>
      <c r="CM129" s="323">
        <f t="shared" si="51"/>
        <v>107.81208961623616</v>
      </c>
      <c r="CN129" s="323">
        <f t="shared" si="51"/>
        <v>108.44198400786729</v>
      </c>
      <c r="CO129" s="323">
        <f t="shared" si="51"/>
        <v>104.78077106864112</v>
      </c>
      <c r="CP129" s="323">
        <f t="shared" si="51"/>
        <v>111.11111111111111</v>
      </c>
      <c r="CQ129" s="323">
        <f t="shared" si="51"/>
        <v>106.17518105189563</v>
      </c>
      <c r="CR129" s="323">
        <f t="shared" si="51"/>
        <v>146.20982335215007</v>
      </c>
      <c r="CS129" s="323">
        <f t="shared" si="51"/>
        <v>95.454545454545453</v>
      </c>
      <c r="CT129" s="323">
        <f t="shared" si="51"/>
        <v>100</v>
      </c>
      <c r="CU129" s="323">
        <f t="shared" si="51"/>
        <v>105.93583345201428</v>
      </c>
      <c r="CV129" s="323">
        <f t="shared" si="51"/>
        <v>106.41410931033101</v>
      </c>
      <c r="CW129" s="323">
        <f t="shared" si="51"/>
        <v>115.84362099749589</v>
      </c>
      <c r="CX129" s="323">
        <f t="shared" si="51"/>
        <v>100</v>
      </c>
      <c r="CY129" s="323">
        <f t="shared" si="51"/>
        <v>98.866286966754032</v>
      </c>
      <c r="CZ129" s="323">
        <f t="shared" si="51"/>
        <v>106.71427910134142</v>
      </c>
      <c r="DA129" s="323">
        <f t="shared" si="51"/>
        <v>119.17109393926421</v>
      </c>
      <c r="DB129" s="323">
        <f t="shared" si="51"/>
        <v>115.21518187165471</v>
      </c>
      <c r="DC129" s="323">
        <f t="shared" si="51"/>
        <v>155.96477151574115</v>
      </c>
      <c r="DD129" s="323">
        <f t="shared" si="51"/>
        <v>102.10842581073223</v>
      </c>
      <c r="DE129" s="323">
        <f t="shared" si="51"/>
        <v>118.5001111728801</v>
      </c>
      <c r="DF129" s="323">
        <f t="shared" si="51"/>
        <v>136.63871556169377</v>
      </c>
      <c r="DG129" s="8"/>
      <c r="DH129" s="322" t="s">
        <v>468</v>
      </c>
      <c r="DI129" s="323">
        <f t="shared" ref="DI129:EQ129" si="52">SUM(DI62:DI65)/4</f>
        <v>116.34833618186838</v>
      </c>
      <c r="DJ129" s="323">
        <f t="shared" si="52"/>
        <v>122.43767191053547</v>
      </c>
      <c r="DK129" s="323">
        <f t="shared" si="52"/>
        <v>137.27572688316374</v>
      </c>
      <c r="DL129" s="323">
        <f t="shared" si="52"/>
        <v>123.45782455362317</v>
      </c>
      <c r="DM129" s="323">
        <f t="shared" si="52"/>
        <v>106.88806009744687</v>
      </c>
      <c r="DN129" s="323">
        <f t="shared" si="52"/>
        <v>111.02381338178354</v>
      </c>
      <c r="DO129" s="323">
        <f t="shared" si="52"/>
        <v>111.21935590175407</v>
      </c>
      <c r="DP129" s="323">
        <f t="shared" si="52"/>
        <v>120.27239053084298</v>
      </c>
      <c r="DQ129" s="323">
        <f t="shared" si="52"/>
        <v>125.1679752576148</v>
      </c>
      <c r="DR129" s="323">
        <f t="shared" si="52"/>
        <v>105.97884286716783</v>
      </c>
      <c r="DS129" s="323">
        <f t="shared" si="52"/>
        <v>106.2130279782627</v>
      </c>
      <c r="DT129" s="323">
        <f t="shared" si="52"/>
        <v>113.29732573972046</v>
      </c>
      <c r="DU129" s="323">
        <f t="shared" si="52"/>
        <v>91.156517138335218</v>
      </c>
      <c r="DV129" s="323">
        <f t="shared" si="52"/>
        <v>113.0096865848646</v>
      </c>
      <c r="DW129" s="323">
        <f t="shared" si="52"/>
        <v>114.50176865047283</v>
      </c>
      <c r="DX129" s="323">
        <f t="shared" si="52"/>
        <v>107.9117103671377</v>
      </c>
      <c r="DY129" s="323">
        <f t="shared" si="52"/>
        <v>106.31942275134044</v>
      </c>
      <c r="DZ129" s="323">
        <f t="shared" si="52"/>
        <v>110.23335478686791</v>
      </c>
      <c r="EA129" s="323">
        <f t="shared" si="52"/>
        <v>101.36363636363636</v>
      </c>
      <c r="EB129" s="323">
        <f t="shared" si="52"/>
        <v>173.31539438720384</v>
      </c>
      <c r="EC129" s="323">
        <f t="shared" si="52"/>
        <v>101.09975902614987</v>
      </c>
      <c r="ED129" s="323">
        <f t="shared" si="52"/>
        <v>225</v>
      </c>
      <c r="EE129" s="323">
        <f t="shared" si="52"/>
        <v>111.4963503649635</v>
      </c>
      <c r="EF129" s="323">
        <f t="shared" si="52"/>
        <v>99.871971496613767</v>
      </c>
      <c r="EG129" s="323">
        <f t="shared" si="52"/>
        <v>107.96180584318071</v>
      </c>
      <c r="EH129" s="323">
        <f t="shared" si="52"/>
        <v>106.6194272401693</v>
      </c>
      <c r="EI129" s="323">
        <f t="shared" si="52"/>
        <v>112.34444080098774</v>
      </c>
      <c r="EJ129" s="323">
        <f t="shared" si="52"/>
        <v>111.16268981802688</v>
      </c>
      <c r="EK129" s="323">
        <f t="shared" si="52"/>
        <v>95.331359489327042</v>
      </c>
      <c r="EL129" s="323">
        <f t="shared" si="52"/>
        <v>112.61395705393009</v>
      </c>
      <c r="EM129" s="323">
        <f t="shared" si="52"/>
        <v>118.04550614605907</v>
      </c>
      <c r="EN129" s="323">
        <f t="shared" si="52"/>
        <v>110.49093049669258</v>
      </c>
      <c r="EO129" s="323">
        <f t="shared" si="52"/>
        <v>107.33350193383512</v>
      </c>
      <c r="EP129" s="323">
        <f t="shared" si="52"/>
        <v>102.18184822508226</v>
      </c>
      <c r="EQ129" s="323">
        <f t="shared" si="52"/>
        <v>106.13953596557354</v>
      </c>
    </row>
    <row r="130" spans="1:147" x14ac:dyDescent="0.2">
      <c r="A130" s="322" t="s">
        <v>469</v>
      </c>
      <c r="B130" s="323">
        <f>SUM(B66:B69)/4</f>
        <v>123.67460778391467</v>
      </c>
      <c r="C130" s="323">
        <f t="shared" ref="C130:AE130" si="53">SUM(C66:C69)/4</f>
        <v>133.72656016993582</v>
      </c>
      <c r="D130" s="323">
        <f t="shared" si="53"/>
        <v>155.10170975797263</v>
      </c>
      <c r="E130" s="323">
        <f t="shared" si="53"/>
        <v>123.67216356313529</v>
      </c>
      <c r="F130" s="323">
        <f t="shared" si="53"/>
        <v>118.1443301907065</v>
      </c>
      <c r="G130" s="323">
        <f t="shared" si="53"/>
        <v>111.32191019951921</v>
      </c>
      <c r="H130" s="323">
        <f t="shared" si="53"/>
        <v>128.77691888192817</v>
      </c>
      <c r="I130" s="323">
        <f t="shared" si="53"/>
        <v>99.646650324816889</v>
      </c>
      <c r="J130" s="323">
        <f t="shared" si="53"/>
        <v>152.62567398759387</v>
      </c>
      <c r="K130" s="323">
        <f t="shared" si="53"/>
        <v>119.53581939783066</v>
      </c>
      <c r="L130" s="323">
        <f t="shared" si="53"/>
        <v>154.34498158795813</v>
      </c>
      <c r="M130" s="323">
        <f t="shared" si="53"/>
        <v>118.59811390810836</v>
      </c>
      <c r="N130" s="323">
        <f t="shared" si="53"/>
        <v>165.34875258523601</v>
      </c>
      <c r="O130" s="323">
        <f t="shared" si="53"/>
        <v>110.44135378160732</v>
      </c>
      <c r="P130" s="323">
        <f t="shared" si="53"/>
        <v>111.77120596657441</v>
      </c>
      <c r="Q130" s="323">
        <f t="shared" si="53"/>
        <v>105.15701222180903</v>
      </c>
      <c r="R130" s="323">
        <f t="shared" si="53"/>
        <v>109.17858602600676</v>
      </c>
      <c r="S130" s="323">
        <f t="shared" si="53"/>
        <v>110.18152534492467</v>
      </c>
      <c r="T130" s="323">
        <f t="shared" si="53"/>
        <v>100</v>
      </c>
      <c r="U130" s="323">
        <f t="shared" si="53"/>
        <v>120.61471546470601</v>
      </c>
      <c r="V130" s="323">
        <f t="shared" si="53"/>
        <v>99.424540574666437</v>
      </c>
      <c r="W130" s="323">
        <f t="shared" si="53"/>
        <v>153.47222222222223</v>
      </c>
      <c r="X130" s="323">
        <f t="shared" si="53"/>
        <v>0</v>
      </c>
      <c r="Y130" s="323">
        <f t="shared" si="53"/>
        <v>104.75525927879133</v>
      </c>
      <c r="Z130" s="323">
        <f t="shared" si="53"/>
        <v>105.21841613776631</v>
      </c>
      <c r="AA130" s="323">
        <f t="shared" si="53"/>
        <v>103.17186613464473</v>
      </c>
      <c r="AB130" s="323">
        <f t="shared" si="53"/>
        <v>106.21475326433453</v>
      </c>
      <c r="AC130" s="323">
        <f t="shared" si="53"/>
        <v>105.42927812320113</v>
      </c>
      <c r="AD130" s="323">
        <f t="shared" si="53"/>
        <v>104.66866031085306</v>
      </c>
      <c r="AE130" s="323">
        <f t="shared" si="53"/>
        <v>108.39660875602999</v>
      </c>
      <c r="AF130" s="323">
        <f t="shared" ref="AF130:AJ130" si="54">SUM(AF66:AF69)/4</f>
        <v>101.07280431130529</v>
      </c>
      <c r="AG130" s="323">
        <f t="shared" si="54"/>
        <v>109.00050131971331</v>
      </c>
      <c r="AH130" s="323">
        <f t="shared" si="54"/>
        <v>118.55951695447224</v>
      </c>
      <c r="AI130" s="323">
        <f t="shared" si="54"/>
        <v>122.57704490405538</v>
      </c>
      <c r="AJ130" s="323">
        <f t="shared" si="54"/>
        <v>104.67706554167081</v>
      </c>
      <c r="AK130" s="8"/>
      <c r="AL130" s="322" t="s">
        <v>469</v>
      </c>
      <c r="AM130" s="323">
        <f t="shared" ref="AM130:BP130" si="55">SUM(AM66:AM69)/4</f>
        <v>115.3812252984179</v>
      </c>
      <c r="AN130" s="323">
        <f t="shared" si="55"/>
        <v>120.74723389338098</v>
      </c>
      <c r="AO130" s="323">
        <f t="shared" si="55"/>
        <v>124.17638482849195</v>
      </c>
      <c r="AP130" s="323">
        <f t="shared" si="55"/>
        <v>109.56553552888531</v>
      </c>
      <c r="AQ130" s="323">
        <f t="shared" si="55"/>
        <v>130.39469619772308</v>
      </c>
      <c r="AR130" s="323">
        <f t="shared" si="55"/>
        <v>103.1006400515214</v>
      </c>
      <c r="AS130" s="323">
        <f t="shared" si="55"/>
        <v>115.76195378626943</v>
      </c>
      <c r="AT130" s="323">
        <f t="shared" si="55"/>
        <v>132.50914142517394</v>
      </c>
      <c r="AU130" s="323">
        <f t="shared" si="55"/>
        <v>129.79653665589373</v>
      </c>
      <c r="AV130" s="323">
        <f t="shared" si="55"/>
        <v>97.661681061723172</v>
      </c>
      <c r="AW130" s="323">
        <f t="shared" si="55"/>
        <v>118.70893217912125</v>
      </c>
      <c r="AX130" s="323">
        <f t="shared" si="55"/>
        <v>103.01017851942485</v>
      </c>
      <c r="AY130" s="323">
        <f t="shared" si="55"/>
        <v>122.80701754385964</v>
      </c>
      <c r="AZ130" s="323">
        <f t="shared" si="55"/>
        <v>97.858508583593533</v>
      </c>
      <c r="BA130" s="323">
        <f t="shared" si="55"/>
        <v>98.78952756840043</v>
      </c>
      <c r="BB130" s="323">
        <f t="shared" si="55"/>
        <v>93.256274051468708</v>
      </c>
      <c r="BC130" s="323">
        <f t="shared" si="55"/>
        <v>115.85295524319983</v>
      </c>
      <c r="BD130" s="323">
        <f t="shared" si="55"/>
        <v>115.85295524319983</v>
      </c>
      <c r="BE130" s="323">
        <f t="shared" si="55"/>
        <v>0</v>
      </c>
      <c r="BF130" s="323">
        <f t="shared" si="55"/>
        <v>86.837065705592309</v>
      </c>
      <c r="BG130" s="323">
        <f t="shared" si="55"/>
        <v>90.91851282564059</v>
      </c>
      <c r="BH130" s="323">
        <f t="shared" si="55"/>
        <v>85.2099609375</v>
      </c>
      <c r="BI130" s="323">
        <f t="shared" si="55"/>
        <v>0</v>
      </c>
      <c r="BJ130" s="323">
        <f t="shared" si="55"/>
        <v>113.01587341247202</v>
      </c>
      <c r="BK130" s="323">
        <f t="shared" si="55"/>
        <v>106.6312068583422</v>
      </c>
      <c r="BL130" s="323">
        <f t="shared" si="55"/>
        <v>92.072615230024283</v>
      </c>
      <c r="BM130" s="323">
        <f t="shared" si="55"/>
        <v>118.72640333395701</v>
      </c>
      <c r="BN130" s="323">
        <f t="shared" si="55"/>
        <v>101.10575614639221</v>
      </c>
      <c r="BO130" s="323">
        <f t="shared" si="55"/>
        <v>117.25865955446432</v>
      </c>
      <c r="BP130" s="323">
        <f t="shared" si="55"/>
        <v>123.45053139939472</v>
      </c>
      <c r="BQ130" s="323">
        <f t="shared" ref="BQ130:BU130" si="56">SUM(BQ66:BQ69)/4</f>
        <v>138.86936554890067</v>
      </c>
      <c r="BR130" s="323">
        <f t="shared" si="56"/>
        <v>86.9578987678738</v>
      </c>
      <c r="BS130" s="323">
        <f t="shared" si="56"/>
        <v>126.21637343751765</v>
      </c>
      <c r="BT130" s="323">
        <f t="shared" si="56"/>
        <v>105.85755260943181</v>
      </c>
      <c r="BU130" s="323">
        <f t="shared" si="56"/>
        <v>109.56574652796505</v>
      </c>
      <c r="BV130" s="8"/>
      <c r="BW130" s="322" t="s">
        <v>469</v>
      </c>
      <c r="BX130" s="323">
        <f t="shared" ref="BX130:DA130" si="57">SUM(BX66:BX69)/4</f>
        <v>129.26515552936053</v>
      </c>
      <c r="BY130" s="323">
        <f t="shared" si="57"/>
        <v>135.14449742078199</v>
      </c>
      <c r="BZ130" s="323">
        <f t="shared" si="57"/>
        <v>138.91992879130072</v>
      </c>
      <c r="CA130" s="323">
        <f t="shared" si="57"/>
        <v>140.83464072062034</v>
      </c>
      <c r="CB130" s="323">
        <f t="shared" si="57"/>
        <v>129.61663010390811</v>
      </c>
      <c r="CC130" s="323">
        <f t="shared" si="57"/>
        <v>122.12848834832079</v>
      </c>
      <c r="CD130" s="323">
        <f t="shared" si="57"/>
        <v>143.33188184404105</v>
      </c>
      <c r="CE130" s="323">
        <f t="shared" si="57"/>
        <v>117.54945389083625</v>
      </c>
      <c r="CF130" s="323">
        <f t="shared" si="57"/>
        <v>140.13903155395823</v>
      </c>
      <c r="CG130" s="323">
        <f t="shared" si="57"/>
        <v>117.50051148893635</v>
      </c>
      <c r="CH130" s="323">
        <f t="shared" si="57"/>
        <v>145.82285076072361</v>
      </c>
      <c r="CI130" s="323">
        <f t="shared" si="57"/>
        <v>152.77165740864913</v>
      </c>
      <c r="CJ130" s="323">
        <f t="shared" si="57"/>
        <v>123.94788982943274</v>
      </c>
      <c r="CK130" s="323">
        <f t="shared" si="57"/>
        <v>129.81106786266412</v>
      </c>
      <c r="CL130" s="323">
        <f t="shared" si="57"/>
        <v>136.18562834019465</v>
      </c>
      <c r="CM130" s="323">
        <f t="shared" si="57"/>
        <v>111.07184984814467</v>
      </c>
      <c r="CN130" s="323">
        <f t="shared" si="57"/>
        <v>110.70669620726333</v>
      </c>
      <c r="CO130" s="323">
        <f t="shared" si="57"/>
        <v>110.15196463341512</v>
      </c>
      <c r="CP130" s="323">
        <f t="shared" si="57"/>
        <v>111.11111111111111</v>
      </c>
      <c r="CQ130" s="323">
        <f t="shared" si="57"/>
        <v>120.14676177240489</v>
      </c>
      <c r="CR130" s="323">
        <f t="shared" si="57"/>
        <v>153.67696459882484</v>
      </c>
      <c r="CS130" s="323">
        <f t="shared" si="57"/>
        <v>114.77272727272727</v>
      </c>
      <c r="CT130" s="323">
        <f t="shared" si="57"/>
        <v>100</v>
      </c>
      <c r="CU130" s="323">
        <f t="shared" si="57"/>
        <v>114.92956399268232</v>
      </c>
      <c r="CV130" s="323">
        <f t="shared" si="57"/>
        <v>107.69779093296893</v>
      </c>
      <c r="CW130" s="323">
        <f t="shared" si="57"/>
        <v>131.30673020431658</v>
      </c>
      <c r="CX130" s="323">
        <f t="shared" si="57"/>
        <v>100</v>
      </c>
      <c r="CY130" s="323">
        <f t="shared" si="57"/>
        <v>101.89792965017344</v>
      </c>
      <c r="CZ130" s="323">
        <f t="shared" si="57"/>
        <v>117.17403335327688</v>
      </c>
      <c r="DA130" s="323">
        <f t="shared" si="57"/>
        <v>124.89493114677234</v>
      </c>
      <c r="DB130" s="323">
        <f t="shared" ref="DB130:DF130" si="58">SUM(DB66:DB69)/4</f>
        <v>117.52742692970928</v>
      </c>
      <c r="DC130" s="323">
        <f t="shared" si="58"/>
        <v>171.98393784145526</v>
      </c>
      <c r="DD130" s="323">
        <f t="shared" si="58"/>
        <v>105.30678708740818</v>
      </c>
      <c r="DE130" s="323">
        <f t="shared" si="58"/>
        <v>126.69792684731638</v>
      </c>
      <c r="DF130" s="323">
        <f t="shared" si="58"/>
        <v>149.82313751237945</v>
      </c>
      <c r="DG130" s="8"/>
      <c r="DH130" s="322" t="s">
        <v>469</v>
      </c>
      <c r="DI130" s="323">
        <f t="shared" ref="DI130:EL130" si="59">SUM(DI66:DI69)/4</f>
        <v>122.14691197278515</v>
      </c>
      <c r="DJ130" s="323">
        <f t="shared" si="59"/>
        <v>126.97979542178456</v>
      </c>
      <c r="DK130" s="323">
        <f t="shared" si="59"/>
        <v>140.44826278746692</v>
      </c>
      <c r="DL130" s="323">
        <f t="shared" si="59"/>
        <v>128.81448397129188</v>
      </c>
      <c r="DM130" s="323">
        <f t="shared" si="59"/>
        <v>110.73446852011726</v>
      </c>
      <c r="DN130" s="323">
        <f t="shared" si="59"/>
        <v>115.61796135457895</v>
      </c>
      <c r="DO130" s="323">
        <f t="shared" si="59"/>
        <v>116.07069545933096</v>
      </c>
      <c r="DP130" s="323">
        <f t="shared" si="59"/>
        <v>124.11394380200703</v>
      </c>
      <c r="DQ130" s="323">
        <f t="shared" si="59"/>
        <v>133.23017552333516</v>
      </c>
      <c r="DR130" s="323">
        <f t="shared" si="59"/>
        <v>107.19396250659857</v>
      </c>
      <c r="DS130" s="323">
        <f t="shared" si="59"/>
        <v>109.09601685624472</v>
      </c>
      <c r="DT130" s="323">
        <f t="shared" si="59"/>
        <v>115.79602822449485</v>
      </c>
      <c r="DU130" s="323">
        <f t="shared" si="59"/>
        <v>94.856243601296484</v>
      </c>
      <c r="DV130" s="323">
        <f t="shared" si="59"/>
        <v>125.0860122726145</v>
      </c>
      <c r="DW130" s="323">
        <f t="shared" si="59"/>
        <v>129.13549672465359</v>
      </c>
      <c r="DX130" s="323">
        <f t="shared" si="59"/>
        <v>111.25019458779124</v>
      </c>
      <c r="DY130" s="323">
        <f t="shared" si="59"/>
        <v>113.60462246912694</v>
      </c>
      <c r="DZ130" s="323">
        <f t="shared" si="59"/>
        <v>118.96435055120145</v>
      </c>
      <c r="EA130" s="323">
        <f t="shared" si="59"/>
        <v>106.81818181818181</v>
      </c>
      <c r="EB130" s="323">
        <f t="shared" si="59"/>
        <v>188.04260886711305</v>
      </c>
      <c r="EC130" s="323">
        <f t="shared" si="59"/>
        <v>103.79535969011317</v>
      </c>
      <c r="ED130" s="323">
        <f t="shared" si="59"/>
        <v>244.48333333333335</v>
      </c>
      <c r="EE130" s="323">
        <f t="shared" si="59"/>
        <v>145.98540145985402</v>
      </c>
      <c r="EF130" s="323">
        <f t="shared" si="59"/>
        <v>107.6785602804114</v>
      </c>
      <c r="EG130" s="323">
        <f t="shared" si="59"/>
        <v>108.14078472917782</v>
      </c>
      <c r="EH130" s="323">
        <f t="shared" si="59"/>
        <v>106.56295268606522</v>
      </c>
      <c r="EI130" s="323">
        <f t="shared" si="59"/>
        <v>148.87226740110469</v>
      </c>
      <c r="EJ130" s="323">
        <f t="shared" si="59"/>
        <v>103.91894628239029</v>
      </c>
      <c r="EK130" s="323">
        <f t="shared" si="59"/>
        <v>107.2847454359613</v>
      </c>
      <c r="EL130" s="323">
        <f t="shared" si="59"/>
        <v>114.96715179647015</v>
      </c>
      <c r="EM130" s="323">
        <f t="shared" ref="EM130:EQ130" si="60">SUM(EM66:EM69)/4</f>
        <v>121.53430428467125</v>
      </c>
      <c r="EN130" s="323">
        <f t="shared" si="60"/>
        <v>111.84815473064424</v>
      </c>
      <c r="EO130" s="323">
        <f t="shared" si="60"/>
        <v>114.15278466781032</v>
      </c>
      <c r="EP130" s="323">
        <f t="shared" si="60"/>
        <v>102.00596685530488</v>
      </c>
      <c r="EQ130" s="323">
        <f t="shared" si="60"/>
        <v>106.02065075030589</v>
      </c>
    </row>
    <row r="131" spans="1:147" x14ac:dyDescent="0.2">
      <c r="A131" s="322" t="s">
        <v>470</v>
      </c>
      <c r="B131" s="323">
        <f>SUM(B70:B73)/4</f>
        <v>126.51659986735744</v>
      </c>
      <c r="C131" s="323">
        <f t="shared" ref="C131:Y131" si="61">SUM(C70:C73)/4</f>
        <v>137.82678342513299</v>
      </c>
      <c r="D131" s="323">
        <f t="shared" si="61"/>
        <v>156.94567867143795</v>
      </c>
      <c r="E131" s="323">
        <f t="shared" si="61"/>
        <v>134.35771274851277</v>
      </c>
      <c r="F131" s="323">
        <f t="shared" si="61"/>
        <v>121.56490526540014</v>
      </c>
      <c r="G131" s="323">
        <f t="shared" si="61"/>
        <v>108.92852419427624</v>
      </c>
      <c r="H131" s="323">
        <f t="shared" si="61"/>
        <v>135.11018746982222</v>
      </c>
      <c r="I131" s="323">
        <f t="shared" si="61"/>
        <v>103.66394097915362</v>
      </c>
      <c r="J131" s="323">
        <f t="shared" si="61"/>
        <v>156.7752124785757</v>
      </c>
      <c r="K131" s="323">
        <f t="shared" si="61"/>
        <v>120.37476429836576</v>
      </c>
      <c r="L131" s="323">
        <f t="shared" si="61"/>
        <v>154.75976178182037</v>
      </c>
      <c r="M131" s="323">
        <f t="shared" si="61"/>
        <v>117.66664724708856</v>
      </c>
      <c r="N131" s="323">
        <f t="shared" si="61"/>
        <v>166.17794089534496</v>
      </c>
      <c r="O131" s="323">
        <f t="shared" si="61"/>
        <v>111.5914812737488</v>
      </c>
      <c r="P131" s="323">
        <f t="shared" si="61"/>
        <v>114.29314812384415</v>
      </c>
      <c r="Q131" s="323">
        <f t="shared" si="61"/>
        <v>100.8560547518596</v>
      </c>
      <c r="R131" s="323">
        <f t="shared" si="61"/>
        <v>108.86821549057531</v>
      </c>
      <c r="S131" s="323">
        <f t="shared" si="61"/>
        <v>109.83724078259019</v>
      </c>
      <c r="T131" s="323">
        <f t="shared" si="61"/>
        <v>100</v>
      </c>
      <c r="U131" s="323">
        <f t="shared" si="61"/>
        <v>121.26147942726912</v>
      </c>
      <c r="V131" s="323">
        <f t="shared" si="61"/>
        <v>100.48840987575781</v>
      </c>
      <c r="W131" s="323">
        <f t="shared" si="61"/>
        <v>153.47222222222223</v>
      </c>
      <c r="X131" s="323">
        <f t="shared" si="61"/>
        <v>0</v>
      </c>
      <c r="Y131" s="323">
        <f t="shared" si="61"/>
        <v>107.77373051679908</v>
      </c>
      <c r="Z131" s="323">
        <f t="shared" ref="Z131:AE131" si="62">SUM(Z70:Z73)/4</f>
        <v>116.93973644902863</v>
      </c>
      <c r="AA131" s="323">
        <f t="shared" si="62"/>
        <v>103.51254956525008</v>
      </c>
      <c r="AB131" s="323">
        <f t="shared" si="62"/>
        <v>106.21475326433453</v>
      </c>
      <c r="AC131" s="323">
        <f t="shared" si="62"/>
        <v>103.70953667435414</v>
      </c>
      <c r="AD131" s="323">
        <f t="shared" si="62"/>
        <v>108.30825232007656</v>
      </c>
      <c r="AE131" s="323">
        <f t="shared" si="62"/>
        <v>110.91607166732223</v>
      </c>
      <c r="AF131" s="323">
        <f t="shared" ref="AF131:AJ131" si="63">SUM(AF70:AF73)/4</f>
        <v>101.82321359195392</v>
      </c>
      <c r="AG131" s="323">
        <f t="shared" si="63"/>
        <v>120.0246186688654</v>
      </c>
      <c r="AH131" s="323">
        <f t="shared" si="63"/>
        <v>119.71477153144669</v>
      </c>
      <c r="AI131" s="323">
        <f t="shared" si="63"/>
        <v>130.14710267812183</v>
      </c>
      <c r="AJ131" s="323">
        <f t="shared" si="63"/>
        <v>103.54539935016362</v>
      </c>
      <c r="AK131" s="8"/>
      <c r="AL131" s="322" t="s">
        <v>470</v>
      </c>
      <c r="AM131" s="323">
        <f t="shared" ref="AM131:BP131" si="64">SUM(AM70:AM73)/4</f>
        <v>120.40964921597802</v>
      </c>
      <c r="AN131" s="323">
        <f t="shared" si="64"/>
        <v>128.71300693552345</v>
      </c>
      <c r="AO131" s="323">
        <f t="shared" si="64"/>
        <v>135.24646174403026</v>
      </c>
      <c r="AP131" s="323">
        <f t="shared" si="64"/>
        <v>119.27810261554458</v>
      </c>
      <c r="AQ131" s="323">
        <f t="shared" si="64"/>
        <v>131.00246740624053</v>
      </c>
      <c r="AR131" s="323">
        <f t="shared" si="64"/>
        <v>108.39990782219333</v>
      </c>
      <c r="AS131" s="323">
        <f t="shared" si="64"/>
        <v>129.40039019816928</v>
      </c>
      <c r="AT131" s="323">
        <f t="shared" si="64"/>
        <v>148.23920917471386</v>
      </c>
      <c r="AU131" s="323">
        <f t="shared" si="64"/>
        <v>129.91909809946972</v>
      </c>
      <c r="AV131" s="323">
        <f t="shared" si="64"/>
        <v>99.415420265430782</v>
      </c>
      <c r="AW131" s="323">
        <f t="shared" si="64"/>
        <v>130.50432668575303</v>
      </c>
      <c r="AX131" s="323">
        <f t="shared" si="64"/>
        <v>108.91410893118628</v>
      </c>
      <c r="AY131" s="323">
        <f t="shared" si="64"/>
        <v>136.14035087719299</v>
      </c>
      <c r="AZ131" s="323">
        <f t="shared" si="64"/>
        <v>98.559794185100145</v>
      </c>
      <c r="BA131" s="323">
        <f t="shared" si="64"/>
        <v>99.676336081367339</v>
      </c>
      <c r="BB131" s="323">
        <f t="shared" si="64"/>
        <v>93.04047851547304</v>
      </c>
      <c r="BC131" s="323">
        <f t="shared" si="64"/>
        <v>121.46055468976813</v>
      </c>
      <c r="BD131" s="323">
        <f t="shared" si="64"/>
        <v>121.46055468976813</v>
      </c>
      <c r="BE131" s="323">
        <f t="shared" si="64"/>
        <v>0</v>
      </c>
      <c r="BF131" s="323">
        <f t="shared" si="64"/>
        <v>95.380200868350315</v>
      </c>
      <c r="BG131" s="323">
        <f t="shared" si="64"/>
        <v>95.13358707417126</v>
      </c>
      <c r="BH131" s="323">
        <f t="shared" si="64"/>
        <v>95.478515625</v>
      </c>
      <c r="BI131" s="323">
        <f t="shared" si="64"/>
        <v>0</v>
      </c>
      <c r="BJ131" s="323">
        <f t="shared" si="64"/>
        <v>112.59280850232041</v>
      </c>
      <c r="BK131" s="323">
        <f t="shared" si="64"/>
        <v>106.72639654312701</v>
      </c>
      <c r="BL131" s="323">
        <f t="shared" si="64"/>
        <v>92.072615230024283</v>
      </c>
      <c r="BM131" s="323">
        <f t="shared" si="64"/>
        <v>127.15328483423764</v>
      </c>
      <c r="BN131" s="323">
        <f t="shared" si="64"/>
        <v>100.56788408531969</v>
      </c>
      <c r="BO131" s="323">
        <f t="shared" si="64"/>
        <v>116.33403646449005</v>
      </c>
      <c r="BP131" s="323">
        <f t="shared" si="64"/>
        <v>124.48550302013479</v>
      </c>
      <c r="BQ131" s="323">
        <f t="shared" ref="BQ131:BU131" si="65">SUM(BQ70:BQ73)/4</f>
        <v>138.82286455582425</v>
      </c>
      <c r="BR131" s="323">
        <f t="shared" si="65"/>
        <v>86.837511919046321</v>
      </c>
      <c r="BS131" s="323">
        <f t="shared" si="65"/>
        <v>126.21652182308816</v>
      </c>
      <c r="BT131" s="323">
        <f t="shared" si="65"/>
        <v>109.88871391311422</v>
      </c>
      <c r="BU131" s="323">
        <f t="shared" si="65"/>
        <v>110.2680560914454</v>
      </c>
      <c r="BV131" s="8"/>
      <c r="BW131" s="322" t="s">
        <v>470</v>
      </c>
      <c r="BX131" s="323">
        <f t="shared" ref="BX131:DA131" si="66">SUM(BX70:BX73)/4</f>
        <v>130.47798584865905</v>
      </c>
      <c r="BY131" s="323">
        <f t="shared" si="66"/>
        <v>136.71380540046283</v>
      </c>
      <c r="BZ131" s="323">
        <f t="shared" si="66"/>
        <v>137.6859970678847</v>
      </c>
      <c r="CA131" s="323">
        <f t="shared" si="66"/>
        <v>144.94396967844261</v>
      </c>
      <c r="CB131" s="323">
        <f t="shared" si="66"/>
        <v>134.66154863614776</v>
      </c>
      <c r="CC131" s="323">
        <f t="shared" si="66"/>
        <v>127.18491487022905</v>
      </c>
      <c r="CD131" s="323">
        <f t="shared" si="66"/>
        <v>146.2987728145568</v>
      </c>
      <c r="CE131" s="323">
        <f t="shared" si="66"/>
        <v>121.84018524202472</v>
      </c>
      <c r="CF131" s="323">
        <f t="shared" si="66"/>
        <v>137.36933792352391</v>
      </c>
      <c r="CG131" s="323">
        <f t="shared" si="66"/>
        <v>121.11551210819421</v>
      </c>
      <c r="CH131" s="323">
        <f t="shared" si="66"/>
        <v>143.54656779866571</v>
      </c>
      <c r="CI131" s="323">
        <f t="shared" si="66"/>
        <v>152.39549449881187</v>
      </c>
      <c r="CJ131" s="323">
        <f t="shared" si="66"/>
        <v>115.68999678480074</v>
      </c>
      <c r="CK131" s="323">
        <f t="shared" si="66"/>
        <v>130.4111766153336</v>
      </c>
      <c r="CL131" s="323">
        <f t="shared" si="66"/>
        <v>137.54223668011576</v>
      </c>
      <c r="CM131" s="323">
        <f t="shared" si="66"/>
        <v>109.44808595212392</v>
      </c>
      <c r="CN131" s="323">
        <f t="shared" si="66"/>
        <v>111.3667892827908</v>
      </c>
      <c r="CO131" s="323">
        <f t="shared" si="66"/>
        <v>111.71750028088968</v>
      </c>
      <c r="CP131" s="323">
        <f t="shared" si="66"/>
        <v>111.11111111111111</v>
      </c>
      <c r="CQ131" s="323">
        <f t="shared" si="66"/>
        <v>124.75357218518393</v>
      </c>
      <c r="CR131" s="323">
        <f t="shared" si="66"/>
        <v>149.07810420499533</v>
      </c>
      <c r="CS131" s="323">
        <f t="shared" si="66"/>
        <v>123.29545454545456</v>
      </c>
      <c r="CT131" s="323">
        <f t="shared" si="66"/>
        <v>100</v>
      </c>
      <c r="CU131" s="323">
        <f t="shared" si="66"/>
        <v>114.9135122456466</v>
      </c>
      <c r="CV131" s="323">
        <f t="shared" si="66"/>
        <v>109.62109304436902</v>
      </c>
      <c r="CW131" s="323">
        <f t="shared" si="66"/>
        <v>118.70908413148703</v>
      </c>
      <c r="CX131" s="323">
        <f t="shared" si="66"/>
        <v>126.29148725475082</v>
      </c>
      <c r="CY131" s="323">
        <f t="shared" si="66"/>
        <v>100.78799565498754</v>
      </c>
      <c r="CZ131" s="323">
        <f t="shared" si="66"/>
        <v>117.68700511719116</v>
      </c>
      <c r="DA131" s="323">
        <f t="shared" si="66"/>
        <v>127.98291083178266</v>
      </c>
      <c r="DB131" s="323">
        <f t="shared" ref="DB131:DF131" si="67">SUM(DB70:DB73)/4</f>
        <v>121.61757114057357</v>
      </c>
      <c r="DC131" s="323">
        <f t="shared" si="67"/>
        <v>182.47020633325872</v>
      </c>
      <c r="DD131" s="323">
        <f t="shared" si="67"/>
        <v>107.00359271336805</v>
      </c>
      <c r="DE131" s="323">
        <f t="shared" si="67"/>
        <v>126.519785371992</v>
      </c>
      <c r="DF131" s="323">
        <f t="shared" si="67"/>
        <v>155.94604409370271</v>
      </c>
      <c r="DG131" s="8"/>
      <c r="DH131" s="322" t="s">
        <v>470</v>
      </c>
      <c r="DI131" s="323">
        <f t="shared" ref="DI131:EL131" si="68">SUM(DI70:DI73)/4</f>
        <v>126.83253434996702</v>
      </c>
      <c r="DJ131" s="323">
        <f t="shared" si="68"/>
        <v>131.40079556683088</v>
      </c>
      <c r="DK131" s="323">
        <f t="shared" si="68"/>
        <v>142.37058754189977</v>
      </c>
      <c r="DL131" s="323">
        <f t="shared" si="68"/>
        <v>132.4077459694129</v>
      </c>
      <c r="DM131" s="323">
        <f t="shared" si="68"/>
        <v>114.07478719820456</v>
      </c>
      <c r="DN131" s="323">
        <f t="shared" si="68"/>
        <v>129.6398119882825</v>
      </c>
      <c r="DO131" s="323">
        <f t="shared" si="68"/>
        <v>117.00587271445684</v>
      </c>
      <c r="DP131" s="323">
        <f t="shared" si="68"/>
        <v>131.88481668302035</v>
      </c>
      <c r="DQ131" s="323">
        <f t="shared" si="68"/>
        <v>138.72090571045337</v>
      </c>
      <c r="DR131" s="323">
        <f t="shared" si="68"/>
        <v>111.95517962634229</v>
      </c>
      <c r="DS131" s="323">
        <f t="shared" si="68"/>
        <v>109.54379187393241</v>
      </c>
      <c r="DT131" s="323">
        <f t="shared" si="68"/>
        <v>117.72170068484334</v>
      </c>
      <c r="DU131" s="323">
        <f t="shared" si="68"/>
        <v>92.162990444422491</v>
      </c>
      <c r="DV131" s="323">
        <f t="shared" si="68"/>
        <v>125.22020141133899</v>
      </c>
      <c r="DW131" s="323">
        <f t="shared" si="68"/>
        <v>129.31577320129651</v>
      </c>
      <c r="DX131" s="323">
        <f t="shared" si="68"/>
        <v>111.22691775459508</v>
      </c>
      <c r="DY131" s="323">
        <f t="shared" si="68"/>
        <v>115.43244581908584</v>
      </c>
      <c r="DZ131" s="323">
        <f t="shared" si="68"/>
        <v>122.23573417697031</v>
      </c>
      <c r="EA131" s="323">
        <f t="shared" si="68"/>
        <v>106.81818181818181</v>
      </c>
      <c r="EB131" s="323">
        <f t="shared" si="68"/>
        <v>212.28648092739809</v>
      </c>
      <c r="EC131" s="323">
        <f t="shared" si="68"/>
        <v>105.57128337190292</v>
      </c>
      <c r="ED131" s="323">
        <f t="shared" si="68"/>
        <v>285.45000000000005</v>
      </c>
      <c r="EE131" s="323">
        <f t="shared" si="68"/>
        <v>145.98540145985402</v>
      </c>
      <c r="EF131" s="323">
        <f t="shared" si="68"/>
        <v>109.70941375669236</v>
      </c>
      <c r="EG131" s="323">
        <f t="shared" si="68"/>
        <v>111.17745855871283</v>
      </c>
      <c r="EH131" s="323">
        <f t="shared" si="68"/>
        <v>107.73365719705799</v>
      </c>
      <c r="EI131" s="323">
        <f t="shared" si="68"/>
        <v>147.77909557480447</v>
      </c>
      <c r="EJ131" s="323">
        <f t="shared" si="68"/>
        <v>103.59657407880513</v>
      </c>
      <c r="EK131" s="323">
        <f t="shared" si="68"/>
        <v>110.05951147517088</v>
      </c>
      <c r="EL131" s="323">
        <f t="shared" si="68"/>
        <v>119.62517795848794</v>
      </c>
      <c r="EM131" s="323">
        <f t="shared" ref="EM131:EQ131" si="69">SUM(EM70:EM73)/4</f>
        <v>125.69651626482819</v>
      </c>
      <c r="EN131" s="323">
        <f t="shared" si="69"/>
        <v>111.28063173572767</v>
      </c>
      <c r="EO131" s="323">
        <f t="shared" si="69"/>
        <v>122.77002721721274</v>
      </c>
      <c r="EP131" s="323">
        <f t="shared" si="69"/>
        <v>108.07720473167306</v>
      </c>
      <c r="EQ131" s="323">
        <f t="shared" si="69"/>
        <v>108.3231683025182</v>
      </c>
    </row>
    <row r="132" spans="1:147" s="98" customFormat="1" x14ac:dyDescent="0.2">
      <c r="A132" s="322" t="s">
        <v>1019</v>
      </c>
      <c r="B132" s="323">
        <f>SUM(B74:B77)/4</f>
        <v>127.43247558992732</v>
      </c>
      <c r="C132" s="323">
        <f t="shared" ref="C132:Y132" si="70">SUM(C74:C77)/4</f>
        <v>138.42124847668109</v>
      </c>
      <c r="D132" s="323">
        <f t="shared" si="70"/>
        <v>151.83396953467081</v>
      </c>
      <c r="E132" s="323">
        <f t="shared" si="70"/>
        <v>138.52935802016191</v>
      </c>
      <c r="F132" s="323">
        <f t="shared" si="70"/>
        <v>129.74710449350067</v>
      </c>
      <c r="G132" s="323">
        <f t="shared" si="70"/>
        <v>109.80958354799836</v>
      </c>
      <c r="H132" s="323">
        <f t="shared" si="70"/>
        <v>137.62051526504209</v>
      </c>
      <c r="I132" s="323">
        <f t="shared" si="70"/>
        <v>104.63652062643438</v>
      </c>
      <c r="J132" s="323">
        <f t="shared" si="70"/>
        <v>157.69351083804702</v>
      </c>
      <c r="K132" s="323">
        <f t="shared" si="70"/>
        <v>110.17312478187517</v>
      </c>
      <c r="L132" s="323">
        <f t="shared" si="70"/>
        <v>158.93393010173955</v>
      </c>
      <c r="M132" s="323">
        <f t="shared" si="70"/>
        <v>122.82838487020138</v>
      </c>
      <c r="N132" s="323">
        <f t="shared" si="70"/>
        <v>170.04811093061417</v>
      </c>
      <c r="O132" s="323">
        <f t="shared" si="70"/>
        <v>112.66612017715741</v>
      </c>
      <c r="P132" s="323">
        <f t="shared" si="70"/>
        <v>114.99795042695689</v>
      </c>
      <c r="Q132" s="323">
        <f t="shared" si="70"/>
        <v>103.40028774953686</v>
      </c>
      <c r="R132" s="323">
        <f t="shared" si="70"/>
        <v>111.08133797109178</v>
      </c>
      <c r="S132" s="323">
        <f t="shared" si="70"/>
        <v>111.58974335009215</v>
      </c>
      <c r="T132" s="323">
        <f t="shared" si="70"/>
        <v>106.42857142857144</v>
      </c>
      <c r="U132" s="323">
        <f t="shared" si="70"/>
        <v>123.16839796565125</v>
      </c>
      <c r="V132" s="323">
        <f t="shared" si="70"/>
        <v>104.5208316150725</v>
      </c>
      <c r="W132" s="323">
        <f t="shared" si="70"/>
        <v>152.08333333333334</v>
      </c>
      <c r="X132" s="323">
        <f t="shared" si="70"/>
        <v>0</v>
      </c>
      <c r="Y132" s="323">
        <f t="shared" si="70"/>
        <v>108.84541999025396</v>
      </c>
      <c r="Z132" s="323">
        <f t="shared" ref="Z132:AE132" si="71">SUM(Z74:Z77)/4</f>
        <v>118.17424311617333</v>
      </c>
      <c r="AA132" s="323">
        <f t="shared" si="71"/>
        <v>101.891993887753</v>
      </c>
      <c r="AB132" s="323">
        <f t="shared" si="71"/>
        <v>106.21475326433453</v>
      </c>
      <c r="AC132" s="323">
        <f t="shared" si="71"/>
        <v>107.57643378002807</v>
      </c>
      <c r="AD132" s="323">
        <f t="shared" si="71"/>
        <v>109.09928346363029</v>
      </c>
      <c r="AE132" s="323">
        <f t="shared" si="71"/>
        <v>110.21683043210675</v>
      </c>
      <c r="AF132" s="323">
        <f t="shared" ref="AF132:AJ132" si="72">SUM(AF74:AF77)/4</f>
        <v>101.79063859103981</v>
      </c>
      <c r="AG132" s="323">
        <f t="shared" si="72"/>
        <v>135.21457272061295</v>
      </c>
      <c r="AH132" s="323">
        <f t="shared" si="72"/>
        <v>116.78648187845988</v>
      </c>
      <c r="AI132" s="323">
        <f t="shared" si="72"/>
        <v>129.80416225794409</v>
      </c>
      <c r="AJ132" s="323">
        <f t="shared" si="72"/>
        <v>99.730953515389217</v>
      </c>
      <c r="AL132" s="322" t="s">
        <v>1019</v>
      </c>
      <c r="AM132" s="323">
        <f t="shared" ref="AM132:BP132" si="73">SUM(AM74:AM77)/4</f>
        <v>121.55845089548794</v>
      </c>
      <c r="AN132" s="323">
        <f t="shared" si="73"/>
        <v>129.3442448930665</v>
      </c>
      <c r="AO132" s="323">
        <f t="shared" si="73"/>
        <v>134.39384657288647</v>
      </c>
      <c r="AP132" s="323">
        <f t="shared" si="73"/>
        <v>119.06470218923144</v>
      </c>
      <c r="AQ132" s="323">
        <f t="shared" si="73"/>
        <v>130.48588698628478</v>
      </c>
      <c r="AR132" s="323">
        <f t="shared" si="73"/>
        <v>113.15887245738409</v>
      </c>
      <c r="AS132" s="323">
        <f t="shared" si="73"/>
        <v>134.86994328037034</v>
      </c>
      <c r="AT132" s="323">
        <f t="shared" si="73"/>
        <v>149.83162965066879</v>
      </c>
      <c r="AU132" s="323">
        <f t="shared" si="73"/>
        <v>131.43297452033113</v>
      </c>
      <c r="AV132" s="323">
        <f t="shared" si="73"/>
        <v>102.922898672846</v>
      </c>
      <c r="AW132" s="323">
        <f t="shared" si="73"/>
        <v>131.8409510267382</v>
      </c>
      <c r="AX132" s="323">
        <f t="shared" si="73"/>
        <v>105.96214372530557</v>
      </c>
      <c r="AY132" s="323">
        <f t="shared" si="73"/>
        <v>138.59649122807016</v>
      </c>
      <c r="AZ132" s="323">
        <f t="shared" si="73"/>
        <v>99.44559601628707</v>
      </c>
      <c r="BA132" s="323">
        <f t="shared" si="73"/>
        <v>100.32224679383185</v>
      </c>
      <c r="BB132" s="323">
        <f t="shared" si="73"/>
        <v>95.112115661031481</v>
      </c>
      <c r="BC132" s="323">
        <f t="shared" si="73"/>
        <v>123.06710185608364</v>
      </c>
      <c r="BD132" s="323">
        <f t="shared" si="73"/>
        <v>123.06710185608364</v>
      </c>
      <c r="BE132" s="323">
        <f t="shared" si="73"/>
        <v>0</v>
      </c>
      <c r="BF132" s="323">
        <f t="shared" si="73"/>
        <v>102.77289950554628</v>
      </c>
      <c r="BG132" s="323">
        <f t="shared" si="73"/>
        <v>94.197880379165952</v>
      </c>
      <c r="BH132" s="323">
        <f t="shared" si="73"/>
        <v>106.19140625</v>
      </c>
      <c r="BI132" s="323">
        <f t="shared" si="73"/>
        <v>0</v>
      </c>
      <c r="BJ132" s="323">
        <f t="shared" si="73"/>
        <v>112.12606384789603</v>
      </c>
      <c r="BK132" s="323">
        <f t="shared" si="73"/>
        <v>107.26580475690754</v>
      </c>
      <c r="BL132" s="323">
        <f t="shared" si="73"/>
        <v>92.091794386725837</v>
      </c>
      <c r="BM132" s="323">
        <f t="shared" si="73"/>
        <v>108.89504158362956</v>
      </c>
      <c r="BN132" s="323">
        <f t="shared" si="73"/>
        <v>100.51365501269476</v>
      </c>
      <c r="BO132" s="323">
        <f t="shared" si="73"/>
        <v>116.51256421845346</v>
      </c>
      <c r="BP132" s="323">
        <f t="shared" si="73"/>
        <v>125.39087321023499</v>
      </c>
      <c r="BQ132" s="323">
        <f t="shared" ref="BQ132:BU132" si="74">SUM(BQ74:BQ77)/4</f>
        <v>138.69752034812831</v>
      </c>
      <c r="BR132" s="323">
        <f t="shared" si="74"/>
        <v>84.921689398432179</v>
      </c>
      <c r="BS132" s="323">
        <f t="shared" si="74"/>
        <v>126.27724454894752</v>
      </c>
      <c r="BT132" s="323">
        <f t="shared" si="74"/>
        <v>111.84713126384494</v>
      </c>
      <c r="BU132" s="323">
        <f t="shared" si="74"/>
        <v>113.01467493243504</v>
      </c>
      <c r="BW132" s="322" t="s">
        <v>1019</v>
      </c>
      <c r="BX132" s="323">
        <f t="shared" ref="BX132:DA132" si="75">SUM(BX74:BX77)/4</f>
        <v>131.15151823411082</v>
      </c>
      <c r="BY132" s="323">
        <f t="shared" si="75"/>
        <v>137.75048678611003</v>
      </c>
      <c r="BZ132" s="323">
        <f t="shared" si="75"/>
        <v>137.5148979529871</v>
      </c>
      <c r="CA132" s="323">
        <f t="shared" si="75"/>
        <v>147.9490639186896</v>
      </c>
      <c r="CB132" s="323">
        <f t="shared" si="75"/>
        <v>137.0501145344154</v>
      </c>
      <c r="CC132" s="323">
        <f t="shared" si="75"/>
        <v>123.68783547434118</v>
      </c>
      <c r="CD132" s="323">
        <f t="shared" si="75"/>
        <v>147.65345727587828</v>
      </c>
      <c r="CE132" s="323">
        <f t="shared" si="75"/>
        <v>133.08631381708128</v>
      </c>
      <c r="CF132" s="323">
        <f t="shared" si="75"/>
        <v>135.77118514798929</v>
      </c>
      <c r="CG132" s="323">
        <f t="shared" si="75"/>
        <v>113.97779272430581</v>
      </c>
      <c r="CH132" s="323">
        <f t="shared" si="75"/>
        <v>143.42600555335338</v>
      </c>
      <c r="CI132" s="323">
        <f t="shared" si="75"/>
        <v>153.10557099802008</v>
      </c>
      <c r="CJ132" s="323">
        <f t="shared" si="75"/>
        <v>112.9545697137664</v>
      </c>
      <c r="CK132" s="323">
        <f t="shared" si="75"/>
        <v>128.7265555992268</v>
      </c>
      <c r="CL132" s="323">
        <f t="shared" si="75"/>
        <v>137.78530455698851</v>
      </c>
      <c r="CM132" s="323">
        <f t="shared" si="75"/>
        <v>102.09666130978422</v>
      </c>
      <c r="CN132" s="323">
        <f t="shared" si="75"/>
        <v>113.35841045061892</v>
      </c>
      <c r="CO132" s="323">
        <f t="shared" si="75"/>
        <v>116.4410067833754</v>
      </c>
      <c r="CP132" s="323">
        <f t="shared" si="75"/>
        <v>111.11111111111111</v>
      </c>
      <c r="CQ132" s="323">
        <f t="shared" si="75"/>
        <v>126.80512181539231</v>
      </c>
      <c r="CR132" s="323">
        <f t="shared" si="75"/>
        <v>142.70687822158277</v>
      </c>
      <c r="CS132" s="323">
        <f t="shared" si="75"/>
        <v>128.40909090909091</v>
      </c>
      <c r="CT132" s="323">
        <f t="shared" si="75"/>
        <v>100</v>
      </c>
      <c r="CU132" s="323">
        <f t="shared" si="75"/>
        <v>114.31470428197341</v>
      </c>
      <c r="CV132" s="323">
        <f t="shared" si="75"/>
        <v>110.32625335350947</v>
      </c>
      <c r="CW132" s="323">
        <f t="shared" si="75"/>
        <v>93.245739673151576</v>
      </c>
      <c r="CX132" s="323">
        <f t="shared" si="75"/>
        <v>126.29148725475082</v>
      </c>
      <c r="CY132" s="323">
        <f t="shared" si="75"/>
        <v>100.06258653767614</v>
      </c>
      <c r="CZ132" s="323">
        <f t="shared" si="75"/>
        <v>120.79319418426611</v>
      </c>
      <c r="DA132" s="323">
        <f t="shared" si="75"/>
        <v>129.58180944011053</v>
      </c>
      <c r="DB132" s="323">
        <f t="shared" ref="DB132:DF132" si="76">SUM(DB74:DB77)/4</f>
        <v>122.9317444145357</v>
      </c>
      <c r="DC132" s="323">
        <f t="shared" si="76"/>
        <v>199.05032804650727</v>
      </c>
      <c r="DD132" s="323">
        <f t="shared" si="76"/>
        <v>108.35304781193605</v>
      </c>
      <c r="DE132" s="323">
        <f t="shared" si="76"/>
        <v>127.56660416256685</v>
      </c>
      <c r="DF132" s="323">
        <f t="shared" si="76"/>
        <v>159.05916785615042</v>
      </c>
      <c r="DH132" s="322" t="s">
        <v>1019</v>
      </c>
      <c r="DI132" s="323">
        <f t="shared" ref="DI132:EL132" si="77">SUM(DI74:DI77)/4</f>
        <v>128.24217644369693</v>
      </c>
      <c r="DJ132" s="323">
        <f t="shared" si="77"/>
        <v>134.75780531573275</v>
      </c>
      <c r="DK132" s="323">
        <f t="shared" si="77"/>
        <v>145.09165171505512</v>
      </c>
      <c r="DL132" s="323">
        <f t="shared" si="77"/>
        <v>142.03523387142189</v>
      </c>
      <c r="DM132" s="323">
        <f t="shared" si="77"/>
        <v>116.52829354246623</v>
      </c>
      <c r="DN132" s="323">
        <f t="shared" si="77"/>
        <v>129.15970797931851</v>
      </c>
      <c r="DO132" s="323">
        <f t="shared" si="77"/>
        <v>116.77361460198779</v>
      </c>
      <c r="DP132" s="323">
        <f t="shared" si="77"/>
        <v>130.12172661827952</v>
      </c>
      <c r="DQ132" s="323">
        <f t="shared" si="77"/>
        <v>140.94000118435719</v>
      </c>
      <c r="DR132" s="323">
        <f t="shared" si="77"/>
        <v>114.43234564878237</v>
      </c>
      <c r="DS132" s="323">
        <f t="shared" si="77"/>
        <v>109.84204908077707</v>
      </c>
      <c r="DT132" s="323">
        <f t="shared" si="77"/>
        <v>118.57786828661705</v>
      </c>
      <c r="DU132" s="323">
        <f t="shared" si="77"/>
        <v>91.275500779550555</v>
      </c>
      <c r="DV132" s="323">
        <f t="shared" si="77"/>
        <v>126.59764668135523</v>
      </c>
      <c r="DW132" s="323">
        <f t="shared" si="77"/>
        <v>131.29393896671789</v>
      </c>
      <c r="DX132" s="323">
        <f t="shared" si="77"/>
        <v>110.55188959190633</v>
      </c>
      <c r="DY132" s="323">
        <f t="shared" si="77"/>
        <v>116.46358680149116</v>
      </c>
      <c r="DZ132" s="323">
        <f t="shared" si="77"/>
        <v>127.7608503123331</v>
      </c>
      <c r="EA132" s="323">
        <f t="shared" si="77"/>
        <v>102.15909090909091</v>
      </c>
      <c r="EB132" s="323">
        <f t="shared" si="77"/>
        <v>213.61607560181082</v>
      </c>
      <c r="EC132" s="323">
        <f t="shared" si="77"/>
        <v>107.36863764746022</v>
      </c>
      <c r="ED132" s="323">
        <f t="shared" si="77"/>
        <v>286.66666666666669</v>
      </c>
      <c r="EE132" s="323">
        <f t="shared" si="77"/>
        <v>145.98540145985402</v>
      </c>
      <c r="EF132" s="323">
        <f t="shared" si="77"/>
        <v>111.14513412264645</v>
      </c>
      <c r="EG132" s="323">
        <f t="shared" si="77"/>
        <v>120.80427697982137</v>
      </c>
      <c r="EH132" s="323">
        <f t="shared" si="77"/>
        <v>107.23074892120898</v>
      </c>
      <c r="EI132" s="323">
        <f t="shared" si="77"/>
        <v>156.87614551344572</v>
      </c>
      <c r="EJ132" s="323">
        <f t="shared" si="77"/>
        <v>103.59657407880513</v>
      </c>
      <c r="EK132" s="323">
        <f t="shared" si="77"/>
        <v>111.39522980811395</v>
      </c>
      <c r="EL132" s="323">
        <f t="shared" si="77"/>
        <v>119.47701074911681</v>
      </c>
      <c r="EM132" s="323">
        <f t="shared" ref="EM132:EQ132" si="78">SUM(EM74:EM77)/4</f>
        <v>126.60384416159482</v>
      </c>
      <c r="EN132" s="323">
        <f t="shared" si="78"/>
        <v>107.94362534382786</v>
      </c>
      <c r="EO132" s="323">
        <f t="shared" si="78"/>
        <v>123.14523939933795</v>
      </c>
      <c r="EP132" s="323">
        <f t="shared" si="78"/>
        <v>104.89069974906953</v>
      </c>
      <c r="EQ132" s="323">
        <f t="shared" si="78"/>
        <v>110.10901942157774</v>
      </c>
    </row>
    <row r="133" spans="1:147" x14ac:dyDescent="0.2">
      <c r="A133" s="322" t="s">
        <v>1035</v>
      </c>
      <c r="B133" s="323">
        <f>SUM(B78:B81)/4</f>
        <v>125.99348055081566</v>
      </c>
      <c r="C133" s="323">
        <f t="shared" ref="C133:AJ133" si="79">SUM(C78:C81)/4</f>
        <v>138.83435878946943</v>
      </c>
      <c r="D133" s="323">
        <f t="shared" si="79"/>
        <v>151.2465435102574</v>
      </c>
      <c r="E133" s="323">
        <f t="shared" si="79"/>
        <v>141.23629878876048</v>
      </c>
      <c r="F133" s="323">
        <f t="shared" si="79"/>
        <v>131.25229127127022</v>
      </c>
      <c r="G133" s="323">
        <f t="shared" si="79"/>
        <v>109.68780824904405</v>
      </c>
      <c r="H133" s="323">
        <f t="shared" si="79"/>
        <v>135.94369262144986</v>
      </c>
      <c r="I133" s="323">
        <f t="shared" si="79"/>
        <v>107.36176117303835</v>
      </c>
      <c r="J133" s="323">
        <f t="shared" si="79"/>
        <v>153.82571400869</v>
      </c>
      <c r="K133" s="323">
        <f t="shared" si="79"/>
        <v>110.82441095465899</v>
      </c>
      <c r="L133" s="323">
        <f t="shared" si="79"/>
        <v>159.24192243343055</v>
      </c>
      <c r="M133" s="323">
        <f t="shared" si="79"/>
        <v>125.49362712684314</v>
      </c>
      <c r="N133" s="323">
        <f t="shared" si="79"/>
        <v>169.63048336772263</v>
      </c>
      <c r="O133" s="323">
        <f t="shared" si="79"/>
        <v>113.7025981798846</v>
      </c>
      <c r="P133" s="323">
        <f t="shared" si="79"/>
        <v>115.90333024944019</v>
      </c>
      <c r="Q133" s="323">
        <f t="shared" si="79"/>
        <v>104.95770151498114</v>
      </c>
      <c r="R133" s="323">
        <f t="shared" si="79"/>
        <v>110.70230500357792</v>
      </c>
      <c r="S133" s="323">
        <f t="shared" si="79"/>
        <v>110.93514476250188</v>
      </c>
      <c r="T133" s="323">
        <f t="shared" si="79"/>
        <v>108.57142857142858</v>
      </c>
      <c r="U133" s="323">
        <f t="shared" si="79"/>
        <v>115.20227339782215</v>
      </c>
      <c r="V133" s="323">
        <f t="shared" si="79"/>
        <v>107.54004449620494</v>
      </c>
      <c r="W133" s="323">
        <f t="shared" si="79"/>
        <v>127.08333333333334</v>
      </c>
      <c r="X133" s="323">
        <f t="shared" si="79"/>
        <v>0</v>
      </c>
      <c r="Y133" s="323">
        <f t="shared" si="79"/>
        <v>104.75127567079434</v>
      </c>
      <c r="Z133" s="323">
        <f t="shared" si="79"/>
        <v>111.81670715402689</v>
      </c>
      <c r="AA133" s="323">
        <f t="shared" si="79"/>
        <v>100.727293339261</v>
      </c>
      <c r="AB133" s="323">
        <f t="shared" si="79"/>
        <v>105.89575556857066</v>
      </c>
      <c r="AC133" s="323">
        <f t="shared" si="79"/>
        <v>108.54984211951069</v>
      </c>
      <c r="AD133" s="323">
        <f t="shared" si="79"/>
        <v>104.0683475629157</v>
      </c>
      <c r="AE133" s="323">
        <f t="shared" si="79"/>
        <v>108.28309389785512</v>
      </c>
      <c r="AF133" s="323">
        <f t="shared" si="79"/>
        <v>100.58081093621573</v>
      </c>
      <c r="AG133" s="323">
        <f t="shared" si="79"/>
        <v>133.66660193098301</v>
      </c>
      <c r="AH133" s="323">
        <f t="shared" si="79"/>
        <v>113.58774823089455</v>
      </c>
      <c r="AI133" s="323">
        <f t="shared" si="79"/>
        <v>126.54495227612594</v>
      </c>
      <c r="AJ133" s="323">
        <f t="shared" si="79"/>
        <v>98.04501244175006</v>
      </c>
      <c r="AK133" s="8"/>
      <c r="AL133" s="322" t="s">
        <v>1035</v>
      </c>
      <c r="AM133" s="323">
        <f>SUM(AM78:AM81)/4</f>
        <v>121.825556586611</v>
      </c>
      <c r="AN133" s="323">
        <f t="shared" ref="AN133:BU133" si="80">SUM(AN78:AN81)/4</f>
        <v>132.28061115835692</v>
      </c>
      <c r="AO133" s="323">
        <f t="shared" si="80"/>
        <v>134.93261732593913</v>
      </c>
      <c r="AP133" s="323">
        <f t="shared" si="80"/>
        <v>122.05807960905352</v>
      </c>
      <c r="AQ133" s="323">
        <f t="shared" si="80"/>
        <v>132.4190688786538</v>
      </c>
      <c r="AR133" s="323">
        <f t="shared" si="80"/>
        <v>109.40812663003874</v>
      </c>
      <c r="AS133" s="323">
        <f t="shared" si="80"/>
        <v>139.03762471312152</v>
      </c>
      <c r="AT133" s="323">
        <f t="shared" si="80"/>
        <v>153.48568396643697</v>
      </c>
      <c r="AU133" s="323">
        <f t="shared" si="80"/>
        <v>141.0197112986246</v>
      </c>
      <c r="AV133" s="323">
        <f t="shared" si="80"/>
        <v>106.4303770802612</v>
      </c>
      <c r="AW133" s="323">
        <f t="shared" si="80"/>
        <v>129.89324905904175</v>
      </c>
      <c r="AX133" s="323">
        <f t="shared" si="80"/>
        <v>105.96214372530557</v>
      </c>
      <c r="AY133" s="323">
        <f t="shared" si="80"/>
        <v>136.14035087719296</v>
      </c>
      <c r="AZ133" s="323">
        <f t="shared" si="80"/>
        <v>99.618182249873257</v>
      </c>
      <c r="BA133" s="323">
        <f t="shared" si="80"/>
        <v>100.39878225914995</v>
      </c>
      <c r="BB133" s="323">
        <f t="shared" si="80"/>
        <v>95.759502269018498</v>
      </c>
      <c r="BC133" s="323">
        <f t="shared" si="80"/>
        <v>119.88606176218167</v>
      </c>
      <c r="BD133" s="323">
        <f t="shared" si="80"/>
        <v>119.88606176218167</v>
      </c>
      <c r="BE133" s="323">
        <f t="shared" si="80"/>
        <v>0</v>
      </c>
      <c r="BF133" s="323">
        <f t="shared" si="80"/>
        <v>98.035028783837333</v>
      </c>
      <c r="BG133" s="323">
        <f t="shared" si="80"/>
        <v>101.64299914443855</v>
      </c>
      <c r="BH133" s="323">
        <f t="shared" si="80"/>
        <v>96.5966796875</v>
      </c>
      <c r="BI133" s="323">
        <f t="shared" si="80"/>
        <v>0</v>
      </c>
      <c r="BJ133" s="323">
        <f t="shared" si="80"/>
        <v>109.84510871540724</v>
      </c>
      <c r="BK133" s="323">
        <f t="shared" si="80"/>
        <v>107.64656349604677</v>
      </c>
      <c r="BL133" s="323">
        <f t="shared" si="80"/>
        <v>92.098187438959684</v>
      </c>
      <c r="BM133" s="323">
        <f t="shared" si="80"/>
        <v>101.87264033339569</v>
      </c>
      <c r="BN133" s="323">
        <f t="shared" si="80"/>
        <v>100.19048990953357</v>
      </c>
      <c r="BO133" s="323">
        <f t="shared" si="80"/>
        <v>113.57394639433294</v>
      </c>
      <c r="BP133" s="323">
        <f t="shared" si="80"/>
        <v>125.5627638452553</v>
      </c>
      <c r="BQ133" s="323">
        <f t="shared" si="80"/>
        <v>135.22379870313205</v>
      </c>
      <c r="BR133" s="323">
        <f t="shared" si="80"/>
        <v>85.74468743981555</v>
      </c>
      <c r="BS133" s="323">
        <f t="shared" si="80"/>
        <v>126.42028839776955</v>
      </c>
      <c r="BT133" s="323">
        <f t="shared" si="80"/>
        <v>117.85321816401827</v>
      </c>
      <c r="BU133" s="323">
        <f t="shared" si="80"/>
        <v>115.4151061058803</v>
      </c>
      <c r="BV133" s="8"/>
      <c r="BW133" s="322" t="s">
        <v>1035</v>
      </c>
      <c r="BX133" s="323">
        <f>SUM(BX78:BX81)/4</f>
        <v>131.85522099769764</v>
      </c>
      <c r="BY133" s="323">
        <f t="shared" ref="BY133:DF133" si="81">SUM(BY78:BY81)/4</f>
        <v>138.61401906090958</v>
      </c>
      <c r="BZ133" s="323">
        <f t="shared" si="81"/>
        <v>138.03012691475789</v>
      </c>
      <c r="CA133" s="323">
        <f t="shared" si="81"/>
        <v>151.55217290693309</v>
      </c>
      <c r="CB133" s="323">
        <f t="shared" si="81"/>
        <v>138.24271632850198</v>
      </c>
      <c r="CC133" s="323">
        <f t="shared" si="81"/>
        <v>115.53567697472212</v>
      </c>
      <c r="CD133" s="323">
        <f t="shared" si="81"/>
        <v>147.32495098942093</v>
      </c>
      <c r="CE133" s="323">
        <f t="shared" si="81"/>
        <v>138.47257406225671</v>
      </c>
      <c r="CF133" s="323">
        <f t="shared" si="81"/>
        <v>133.97640372368556</v>
      </c>
      <c r="CG133" s="323">
        <f t="shared" si="81"/>
        <v>115.30200777016557</v>
      </c>
      <c r="CH133" s="323">
        <f t="shared" si="81"/>
        <v>143.72192967427256</v>
      </c>
      <c r="CI133" s="323">
        <f t="shared" si="81"/>
        <v>151.26479069876652</v>
      </c>
      <c r="CJ133" s="323">
        <f t="shared" si="81"/>
        <v>119.97687551159534</v>
      </c>
      <c r="CK133" s="323">
        <f t="shared" si="81"/>
        <v>130.9953155203271</v>
      </c>
      <c r="CL133" s="323">
        <f t="shared" si="81"/>
        <v>141.37892311039835</v>
      </c>
      <c r="CM133" s="323">
        <f t="shared" si="81"/>
        <v>100.47075040035783</v>
      </c>
      <c r="CN133" s="323">
        <f t="shared" si="81"/>
        <v>113.68365582296538</v>
      </c>
      <c r="CO133" s="323">
        <f t="shared" si="81"/>
        <v>117.2123877347324</v>
      </c>
      <c r="CP133" s="323">
        <f t="shared" si="81"/>
        <v>111.11111111111111</v>
      </c>
      <c r="CQ133" s="323">
        <f t="shared" si="81"/>
        <v>125.09870136753025</v>
      </c>
      <c r="CR133" s="323">
        <f t="shared" si="81"/>
        <v>134.05688536888093</v>
      </c>
      <c r="CS133" s="323">
        <f t="shared" si="81"/>
        <v>128.40909090909091</v>
      </c>
      <c r="CT133" s="323">
        <f t="shared" si="81"/>
        <v>100</v>
      </c>
      <c r="CU133" s="323">
        <f t="shared" si="81"/>
        <v>118.45707765420669</v>
      </c>
      <c r="CV133" s="323">
        <f t="shared" si="81"/>
        <v>112.37182448974946</v>
      </c>
      <c r="CW133" s="323">
        <f t="shared" si="81"/>
        <v>87.825686467788216</v>
      </c>
      <c r="CX133" s="323">
        <f t="shared" si="81"/>
        <v>127.55230373393223</v>
      </c>
      <c r="CY133" s="323">
        <f t="shared" si="81"/>
        <v>99.844373528247132</v>
      </c>
      <c r="CZ133" s="323">
        <f t="shared" si="81"/>
        <v>127.81675536099118</v>
      </c>
      <c r="DA133" s="323">
        <f t="shared" si="81"/>
        <v>127.91628611304705</v>
      </c>
      <c r="DB133" s="323">
        <f t="shared" si="81"/>
        <v>118.70037505628503</v>
      </c>
      <c r="DC133" s="323">
        <f t="shared" si="81"/>
        <v>210.47371301371635</v>
      </c>
      <c r="DD133" s="323">
        <f t="shared" si="81"/>
        <v>106.99748755444114</v>
      </c>
      <c r="DE133" s="323">
        <f t="shared" si="81"/>
        <v>125.91938586138842</v>
      </c>
      <c r="DF133" s="323">
        <f t="shared" si="81"/>
        <v>166.21709165677629</v>
      </c>
      <c r="DG133" s="8"/>
      <c r="DH133" s="322" t="s">
        <v>1035</v>
      </c>
      <c r="DI133" s="323">
        <f>SUM(DI78:DI81)/4</f>
        <v>129.30972242906742</v>
      </c>
      <c r="DJ133" s="323">
        <f t="shared" ref="DJ133:EQ133" si="82">SUM(DJ78:DJ81)/4</f>
        <v>137.43678141699164</v>
      </c>
      <c r="DK133" s="323">
        <f t="shared" si="82"/>
        <v>145.19519548351522</v>
      </c>
      <c r="DL133" s="323">
        <f t="shared" si="82"/>
        <v>148.51241334867552</v>
      </c>
      <c r="DM133" s="323">
        <f t="shared" si="82"/>
        <v>118.08052916955231</v>
      </c>
      <c r="DN133" s="323">
        <f t="shared" si="82"/>
        <v>131.13188485635786</v>
      </c>
      <c r="DO133" s="323">
        <f t="shared" si="82"/>
        <v>120.59379510802938</v>
      </c>
      <c r="DP133" s="323">
        <f t="shared" si="82"/>
        <v>132.64803515011627</v>
      </c>
      <c r="DQ133" s="323">
        <f t="shared" si="82"/>
        <v>141.53129337533738</v>
      </c>
      <c r="DR133" s="323">
        <f t="shared" si="82"/>
        <v>119.0118516902437</v>
      </c>
      <c r="DS133" s="323">
        <f t="shared" si="82"/>
        <v>112.46114446375547</v>
      </c>
      <c r="DT133" s="323">
        <f t="shared" si="82"/>
        <v>120.86098189134697</v>
      </c>
      <c r="DU133" s="323">
        <f t="shared" si="82"/>
        <v>94.608670225555883</v>
      </c>
      <c r="DV133" s="323">
        <f t="shared" si="82"/>
        <v>124.25963499363213</v>
      </c>
      <c r="DW133" s="323">
        <f t="shared" si="82"/>
        <v>128.27163508941891</v>
      </c>
      <c r="DX133" s="323">
        <f t="shared" si="82"/>
        <v>110.55188959190633</v>
      </c>
      <c r="DY133" s="323">
        <f t="shared" si="82"/>
        <v>115.95486948808349</v>
      </c>
      <c r="DZ133" s="323">
        <f t="shared" si="82"/>
        <v>130.88896049343145</v>
      </c>
      <c r="EA133" s="323">
        <f t="shared" si="82"/>
        <v>97.045454545454533</v>
      </c>
      <c r="EB133" s="323">
        <f t="shared" si="82"/>
        <v>212.75705001104305</v>
      </c>
      <c r="EC133" s="323">
        <f t="shared" si="82"/>
        <v>104.91010508952174</v>
      </c>
      <c r="ED133" s="323">
        <f t="shared" si="82"/>
        <v>286.66666666666669</v>
      </c>
      <c r="EE133" s="323">
        <f t="shared" si="82"/>
        <v>145.98540145985402</v>
      </c>
      <c r="EF133" s="323">
        <f t="shared" si="82"/>
        <v>110.46461696535867</v>
      </c>
      <c r="EG133" s="323">
        <f t="shared" si="82"/>
        <v>120.33448895796647</v>
      </c>
      <c r="EH133" s="323">
        <f t="shared" si="82"/>
        <v>106.57119708402998</v>
      </c>
      <c r="EI133" s="323">
        <f t="shared" si="82"/>
        <v>166.46203071467335</v>
      </c>
      <c r="EJ133" s="323">
        <f t="shared" si="82"/>
        <v>104.78805638399037</v>
      </c>
      <c r="EK133" s="323">
        <f t="shared" si="82"/>
        <v>109.88682185758478</v>
      </c>
      <c r="EL133" s="323">
        <f t="shared" si="82"/>
        <v>120.52027461410574</v>
      </c>
      <c r="EM133" s="323">
        <f t="shared" si="82"/>
        <v>127.64372832508553</v>
      </c>
      <c r="EN133" s="323">
        <f t="shared" si="82"/>
        <v>116.87182016906</v>
      </c>
      <c r="EO133" s="323">
        <f t="shared" si="82"/>
        <v>121.0468233095398</v>
      </c>
      <c r="EP133" s="323">
        <f t="shared" si="82"/>
        <v>105.96723588330951</v>
      </c>
      <c r="EQ133" s="323">
        <f t="shared" si="82"/>
        <v>112.0360493124554</v>
      </c>
    </row>
    <row r="134" spans="1:147" x14ac:dyDescent="0.2">
      <c r="A134" s="322" t="s">
        <v>1098</v>
      </c>
      <c r="B134" s="323">
        <f>SUM(B82:B85)/4</f>
        <v>124.00413295934649</v>
      </c>
      <c r="C134" s="323">
        <f t="shared" ref="C134:AJ134" si="83">SUM(C82:C85)/4</f>
        <v>137.70529142362625</v>
      </c>
      <c r="D134" s="323">
        <f t="shared" si="83"/>
        <v>149.8321976800909</v>
      </c>
      <c r="E134" s="323">
        <f t="shared" si="83"/>
        <v>138.49328384548272</v>
      </c>
      <c r="F134" s="323">
        <f t="shared" si="83"/>
        <v>131.0430802757877</v>
      </c>
      <c r="G134" s="323">
        <f t="shared" si="83"/>
        <v>108.1398339932683</v>
      </c>
      <c r="H134" s="323">
        <f t="shared" si="83"/>
        <v>134.641743898492</v>
      </c>
      <c r="I134" s="323">
        <f t="shared" si="83"/>
        <v>108.23489461642234</v>
      </c>
      <c r="J134" s="323">
        <f t="shared" si="83"/>
        <v>152.95934948981414</v>
      </c>
      <c r="K134" s="323">
        <f t="shared" si="83"/>
        <v>111.18868966147029</v>
      </c>
      <c r="L134" s="323">
        <f t="shared" si="83"/>
        <v>161.92439567737006</v>
      </c>
      <c r="M134" s="323">
        <f t="shared" si="83"/>
        <v>130.02121393275499</v>
      </c>
      <c r="N134" s="323">
        <f t="shared" si="83"/>
        <v>171.74498497057317</v>
      </c>
      <c r="O134" s="323">
        <f t="shared" si="83"/>
        <v>113.71408107210095</v>
      </c>
      <c r="P134" s="323">
        <f t="shared" si="83"/>
        <v>115.97665739153166</v>
      </c>
      <c r="Q134" s="323">
        <f t="shared" si="83"/>
        <v>104.72343819303624</v>
      </c>
      <c r="R134" s="323">
        <f t="shared" si="83"/>
        <v>111.64654360978696</v>
      </c>
      <c r="S134" s="323">
        <f t="shared" si="83"/>
        <v>111.98255982986996</v>
      </c>
      <c r="T134" s="323">
        <f t="shared" si="83"/>
        <v>108.57142857142858</v>
      </c>
      <c r="U134" s="323">
        <f t="shared" si="83"/>
        <v>108.8280676443726</v>
      </c>
      <c r="V134" s="323">
        <f t="shared" si="83"/>
        <v>105.56428722274956</v>
      </c>
      <c r="W134" s="323">
        <f t="shared" si="83"/>
        <v>113.8888888888889</v>
      </c>
      <c r="X134" s="323">
        <f t="shared" si="83"/>
        <v>0</v>
      </c>
      <c r="Y134" s="323">
        <f t="shared" si="83"/>
        <v>98.066370357108156</v>
      </c>
      <c r="Z134" s="323">
        <f t="shared" si="83"/>
        <v>109.23916422028637</v>
      </c>
      <c r="AA134" s="323">
        <f t="shared" si="83"/>
        <v>100.70247123138444</v>
      </c>
      <c r="AB134" s="323">
        <f t="shared" si="83"/>
        <v>104.42181667642799</v>
      </c>
      <c r="AC134" s="323">
        <f t="shared" si="83"/>
        <v>107.87870367663817</v>
      </c>
      <c r="AD134" s="323">
        <f t="shared" si="83"/>
        <v>95.858089233445938</v>
      </c>
      <c r="AE134" s="323">
        <f t="shared" si="83"/>
        <v>108.14597890803729</v>
      </c>
      <c r="AF134" s="323">
        <f t="shared" si="83"/>
        <v>100.75570204684846</v>
      </c>
      <c r="AG134" s="323">
        <f t="shared" si="83"/>
        <v>129.91751018735781</v>
      </c>
      <c r="AH134" s="323">
        <f t="shared" si="83"/>
        <v>113.23707698069417</v>
      </c>
      <c r="AI134" s="323">
        <f t="shared" si="83"/>
        <v>126.04632913570261</v>
      </c>
      <c r="AJ134" s="323">
        <f t="shared" si="83"/>
        <v>97.744030573471179</v>
      </c>
      <c r="AK134" s="8"/>
      <c r="AL134" s="322" t="s">
        <v>1098</v>
      </c>
      <c r="AM134" s="323">
        <f t="shared" ref="AM134:BU134" si="84">SUM(AM82:AM85)/4</f>
        <v>120.90958412857769</v>
      </c>
      <c r="AN134" s="323">
        <f t="shared" si="84"/>
        <v>131.60202932530126</v>
      </c>
      <c r="AO134" s="323">
        <f t="shared" si="84"/>
        <v>134.68949159896488</v>
      </c>
      <c r="AP134" s="323">
        <f t="shared" si="84"/>
        <v>118.43881478527148</v>
      </c>
      <c r="AQ134" s="323">
        <f t="shared" si="84"/>
        <v>132.2864003970974</v>
      </c>
      <c r="AR134" s="323">
        <f t="shared" si="84"/>
        <v>105.47242419960253</v>
      </c>
      <c r="AS134" s="323">
        <f t="shared" si="84"/>
        <v>142.31960132005653</v>
      </c>
      <c r="AT134" s="323">
        <f t="shared" si="84"/>
        <v>154.49447815487309</v>
      </c>
      <c r="AU134" s="323">
        <f t="shared" si="84"/>
        <v>142.62559130196831</v>
      </c>
      <c r="AV134" s="323">
        <f t="shared" si="84"/>
        <v>106.1380872129766</v>
      </c>
      <c r="AW134" s="323">
        <f t="shared" si="84"/>
        <v>139.06499419653744</v>
      </c>
      <c r="AX134" s="323">
        <f t="shared" si="84"/>
        <v>105.91249119316497</v>
      </c>
      <c r="AY134" s="323">
        <f t="shared" si="84"/>
        <v>147.71929824561403</v>
      </c>
      <c r="AZ134" s="323">
        <f t="shared" si="84"/>
        <v>100.10109415566419</v>
      </c>
      <c r="BA134" s="323">
        <f t="shared" si="84"/>
        <v>100.91390363622556</v>
      </c>
      <c r="BB134" s="323">
        <f t="shared" si="84"/>
        <v>96.083195573012006</v>
      </c>
      <c r="BC134" s="323">
        <f t="shared" si="84"/>
        <v>118.39711646165219</v>
      </c>
      <c r="BD134" s="323">
        <f t="shared" si="84"/>
        <v>118.39711646165219</v>
      </c>
      <c r="BE134" s="323">
        <f t="shared" si="84"/>
        <v>0</v>
      </c>
      <c r="BF134" s="323">
        <f t="shared" si="84"/>
        <v>86.368779545409581</v>
      </c>
      <c r="BG134" s="323">
        <f t="shared" si="84"/>
        <v>103.82631476611762</v>
      </c>
      <c r="BH134" s="323">
        <f t="shared" si="84"/>
        <v>79.4091796875</v>
      </c>
      <c r="BI134" s="323">
        <f t="shared" si="84"/>
        <v>0</v>
      </c>
      <c r="BJ134" s="323">
        <f t="shared" si="84"/>
        <v>104.93767643399735</v>
      </c>
      <c r="BK134" s="323">
        <f t="shared" si="84"/>
        <v>107.68887002261779</v>
      </c>
      <c r="BL134" s="323">
        <f t="shared" si="84"/>
        <v>92.098187438959684</v>
      </c>
      <c r="BM134" s="323">
        <f t="shared" si="84"/>
        <v>101.87264033339569</v>
      </c>
      <c r="BN134" s="323">
        <f t="shared" si="84"/>
        <v>92.087607207022231</v>
      </c>
      <c r="BO134" s="323">
        <f t="shared" si="84"/>
        <v>108.30534761541043</v>
      </c>
      <c r="BP134" s="323">
        <f t="shared" si="84"/>
        <v>132.19786329508315</v>
      </c>
      <c r="BQ134" s="323">
        <f t="shared" si="84"/>
        <v>147.16167447945648</v>
      </c>
      <c r="BR134" s="323">
        <f t="shared" si="84"/>
        <v>85.74468743981555</v>
      </c>
      <c r="BS134" s="323">
        <f t="shared" si="84"/>
        <v>126.42028839776955</v>
      </c>
      <c r="BT134" s="323">
        <f t="shared" si="84"/>
        <v>121.37703024111553</v>
      </c>
      <c r="BU134" s="323">
        <f t="shared" si="84"/>
        <v>115.13285940978703</v>
      </c>
      <c r="BV134" s="8"/>
      <c r="BW134" s="322" t="s">
        <v>1098</v>
      </c>
      <c r="BX134" s="323">
        <f t="shared" ref="BX134:DF134" si="85">SUM(BX82:BX85)/4</f>
        <v>130.99111692398793</v>
      </c>
      <c r="BY134" s="323">
        <f t="shared" si="85"/>
        <v>135.22434300537265</v>
      </c>
      <c r="BZ134" s="323">
        <f t="shared" si="85"/>
        <v>131.13638864966899</v>
      </c>
      <c r="CA134" s="323">
        <f t="shared" si="85"/>
        <v>146.62257963288585</v>
      </c>
      <c r="CB134" s="323">
        <f t="shared" si="85"/>
        <v>139.35318078552848</v>
      </c>
      <c r="CC134" s="323">
        <f t="shared" si="85"/>
        <v>115.19988293885162</v>
      </c>
      <c r="CD134" s="323">
        <f t="shared" si="85"/>
        <v>147.13052872129833</v>
      </c>
      <c r="CE134" s="323">
        <f t="shared" si="85"/>
        <v>137.04295304829881</v>
      </c>
      <c r="CF134" s="323">
        <f t="shared" si="85"/>
        <v>131.10074896131928</v>
      </c>
      <c r="CG134" s="323">
        <f t="shared" si="85"/>
        <v>116.20063115527853</v>
      </c>
      <c r="CH134" s="323">
        <f t="shared" si="85"/>
        <v>148.5635462479116</v>
      </c>
      <c r="CI134" s="323">
        <f t="shared" si="85"/>
        <v>152.90721671195266</v>
      </c>
      <c r="CJ134" s="323">
        <f t="shared" si="85"/>
        <v>134.88959811357009</v>
      </c>
      <c r="CK134" s="323">
        <f t="shared" si="85"/>
        <v>133.16533450377369</v>
      </c>
      <c r="CL134" s="323">
        <f t="shared" si="85"/>
        <v>143.28101969367316</v>
      </c>
      <c r="CM134" s="323">
        <f t="shared" si="85"/>
        <v>103.42837760957771</v>
      </c>
      <c r="CN134" s="323">
        <f t="shared" si="85"/>
        <v>117.75379117172739</v>
      </c>
      <c r="CO134" s="323">
        <f t="shared" si="85"/>
        <v>126.86548396429289</v>
      </c>
      <c r="CP134" s="323">
        <f t="shared" si="85"/>
        <v>111.11111111111111</v>
      </c>
      <c r="CQ134" s="323">
        <f t="shared" si="85"/>
        <v>115.56070480543231</v>
      </c>
      <c r="CR134" s="323">
        <f t="shared" si="85"/>
        <v>125.70423217007205</v>
      </c>
      <c r="CS134" s="323">
        <f t="shared" si="85"/>
        <v>116.21363636363638</v>
      </c>
      <c r="CT134" s="323">
        <f t="shared" si="85"/>
        <v>100</v>
      </c>
      <c r="CU134" s="323">
        <f t="shared" si="85"/>
        <v>117.74098021888693</v>
      </c>
      <c r="CV134" s="323">
        <f t="shared" si="85"/>
        <v>113.59823175203061</v>
      </c>
      <c r="CW134" s="323">
        <f t="shared" si="85"/>
        <v>71.657764002819832</v>
      </c>
      <c r="CX134" s="323">
        <f t="shared" si="85"/>
        <v>128.04707706585521</v>
      </c>
      <c r="CY134" s="323">
        <f t="shared" si="85"/>
        <v>99.844373528247132</v>
      </c>
      <c r="CZ134" s="323">
        <f t="shared" si="85"/>
        <v>129.09580531762157</v>
      </c>
      <c r="DA134" s="323">
        <f t="shared" si="85"/>
        <v>130.10211588784202</v>
      </c>
      <c r="DB134" s="323">
        <f t="shared" si="85"/>
        <v>122.54081181426011</v>
      </c>
      <c r="DC134" s="323">
        <f t="shared" si="85"/>
        <v>210.50602810808206</v>
      </c>
      <c r="DD134" s="323">
        <f t="shared" si="85"/>
        <v>105.84682213376277</v>
      </c>
      <c r="DE134" s="323">
        <f t="shared" si="85"/>
        <v>124.56597908092272</v>
      </c>
      <c r="DF134" s="323">
        <f t="shared" si="85"/>
        <v>170.42132428688802</v>
      </c>
      <c r="DG134" s="8"/>
      <c r="DH134" s="322" t="s">
        <v>1098</v>
      </c>
      <c r="DI134" s="323">
        <f t="shared" ref="DI134:EQ134" si="86">SUM(DI82:DI85)/4</f>
        <v>128.57441124745606</v>
      </c>
      <c r="DJ134" s="323">
        <f t="shared" si="86"/>
        <v>138.70149170257065</v>
      </c>
      <c r="DK134" s="323">
        <f t="shared" si="86"/>
        <v>145.45718889469993</v>
      </c>
      <c r="DL134" s="323">
        <f t="shared" si="86"/>
        <v>151.20397945171564</v>
      </c>
      <c r="DM134" s="323">
        <f t="shared" si="86"/>
        <v>115.68059084796792</v>
      </c>
      <c r="DN134" s="323">
        <f t="shared" si="86"/>
        <v>130.09931118923575</v>
      </c>
      <c r="DO134" s="323">
        <f t="shared" si="86"/>
        <v>124.69997659100545</v>
      </c>
      <c r="DP134" s="323">
        <f t="shared" si="86"/>
        <v>137.91755411428605</v>
      </c>
      <c r="DQ134" s="323">
        <f t="shared" si="86"/>
        <v>140.78746439005852</v>
      </c>
      <c r="DR134" s="323">
        <f t="shared" si="86"/>
        <v>120.71777078266484</v>
      </c>
      <c r="DS134" s="323">
        <f t="shared" si="86"/>
        <v>113.32210979792208</v>
      </c>
      <c r="DT134" s="323">
        <f t="shared" si="86"/>
        <v>118.60372903544821</v>
      </c>
      <c r="DU134" s="323">
        <f t="shared" si="86"/>
        <v>102.09689595459287</v>
      </c>
      <c r="DV134" s="323">
        <f t="shared" si="86"/>
        <v>120.37601984240226</v>
      </c>
      <c r="DW134" s="323">
        <f t="shared" si="86"/>
        <v>126.55248338496394</v>
      </c>
      <c r="DX134" s="323">
        <f t="shared" si="86"/>
        <v>99.272982030068107</v>
      </c>
      <c r="DY134" s="323">
        <f t="shared" si="86"/>
        <v>116.79524299520584</v>
      </c>
      <c r="DZ134" s="323">
        <f t="shared" si="86"/>
        <v>132.55970815709526</v>
      </c>
      <c r="EA134" s="323">
        <f t="shared" si="86"/>
        <v>96.834415584415581</v>
      </c>
      <c r="EB134" s="323">
        <f t="shared" si="86"/>
        <v>205.9077554181888</v>
      </c>
      <c r="EC134" s="323">
        <f t="shared" si="86"/>
        <v>98.708488041054181</v>
      </c>
      <c r="ED134" s="323">
        <f t="shared" si="86"/>
        <v>281.66666666666669</v>
      </c>
      <c r="EE134" s="323">
        <f t="shared" si="86"/>
        <v>121.65450121654501</v>
      </c>
      <c r="EF134" s="323">
        <f t="shared" si="86"/>
        <v>108.80808487211966</v>
      </c>
      <c r="EG134" s="323">
        <f t="shared" si="86"/>
        <v>121.25231831173326</v>
      </c>
      <c r="EH134" s="323">
        <f t="shared" si="86"/>
        <v>105.38262971078029</v>
      </c>
      <c r="EI134" s="323">
        <f t="shared" si="86"/>
        <v>177.64548756710263</v>
      </c>
      <c r="EJ134" s="323">
        <f t="shared" si="86"/>
        <v>108.60822255694539</v>
      </c>
      <c r="EK134" s="323">
        <f t="shared" si="86"/>
        <v>106.24565450230371</v>
      </c>
      <c r="EL134" s="323">
        <f t="shared" si="86"/>
        <v>119.47184052490206</v>
      </c>
      <c r="EM134" s="323">
        <f t="shared" si="86"/>
        <v>124.76703614789149</v>
      </c>
      <c r="EN134" s="323">
        <f t="shared" si="86"/>
        <v>134.56973556000059</v>
      </c>
      <c r="EO134" s="323">
        <f t="shared" si="86"/>
        <v>113.70779114065459</v>
      </c>
      <c r="EP134" s="323">
        <f t="shared" si="86"/>
        <v>110.19058608443143</v>
      </c>
      <c r="EQ134" s="323">
        <f t="shared" si="86"/>
        <v>109.29334662894408</v>
      </c>
    </row>
    <row r="135" spans="1:147" s="98" customFormat="1" x14ac:dyDescent="0.2">
      <c r="A135" s="322" t="s">
        <v>1294</v>
      </c>
      <c r="B135" s="325">
        <f>SUM(B86:B89)/4</f>
        <v>124.61689493483185</v>
      </c>
      <c r="C135" s="325">
        <f t="shared" ref="C135:AJ135" si="87">SUM(C86:C89)/4</f>
        <v>137.31920396244593</v>
      </c>
      <c r="D135" s="325">
        <f t="shared" si="87"/>
        <v>150.04863252221131</v>
      </c>
      <c r="E135" s="325">
        <f t="shared" si="87"/>
        <v>134.65469901913011</v>
      </c>
      <c r="F135" s="325">
        <f t="shared" si="87"/>
        <v>134.37815528373272</v>
      </c>
      <c r="G135" s="325">
        <f t="shared" si="87"/>
        <v>110.3988009556606</v>
      </c>
      <c r="H135" s="325">
        <f t="shared" si="87"/>
        <v>127.16252724976161</v>
      </c>
      <c r="I135" s="325">
        <f t="shared" si="87"/>
        <v>108.92539129738655</v>
      </c>
      <c r="J135" s="325">
        <f t="shared" si="87"/>
        <v>149.26072975443861</v>
      </c>
      <c r="K135" s="325">
        <f t="shared" si="87"/>
        <v>111.31011589707406</v>
      </c>
      <c r="L135" s="325">
        <f t="shared" si="87"/>
        <v>169.29467661074358</v>
      </c>
      <c r="M135" s="325">
        <f t="shared" si="87"/>
        <v>129.19508418040141</v>
      </c>
      <c r="N135" s="325">
        <f t="shared" si="87"/>
        <v>181.63832406370321</v>
      </c>
      <c r="O135" s="325">
        <f t="shared" si="87"/>
        <v>112.25727564667193</v>
      </c>
      <c r="P135" s="325">
        <f t="shared" si="87"/>
        <v>116.10059515694206</v>
      </c>
      <c r="Q135" s="325">
        <f t="shared" si="87"/>
        <v>96.985342987324287</v>
      </c>
      <c r="R135" s="325">
        <f t="shared" si="87"/>
        <v>111.0956446871128</v>
      </c>
      <c r="S135" s="325">
        <f t="shared" si="87"/>
        <v>111.37146446857945</v>
      </c>
      <c r="T135" s="325">
        <f t="shared" si="87"/>
        <v>108.57142857142858</v>
      </c>
      <c r="U135" s="325">
        <f t="shared" si="87"/>
        <v>110.02557599609507</v>
      </c>
      <c r="V135" s="325">
        <f t="shared" si="87"/>
        <v>104.39909703583999</v>
      </c>
      <c r="W135" s="325">
        <f t="shared" si="87"/>
        <v>118.75</v>
      </c>
      <c r="X135" s="325">
        <f t="shared" si="87"/>
        <v>0</v>
      </c>
      <c r="Y135" s="325">
        <f t="shared" si="87"/>
        <v>93.988860742761645</v>
      </c>
      <c r="Z135" s="325">
        <f t="shared" si="87"/>
        <v>101.35422570689038</v>
      </c>
      <c r="AA135" s="325">
        <f t="shared" si="87"/>
        <v>95.791202556993213</v>
      </c>
      <c r="AB135" s="325">
        <f t="shared" si="87"/>
        <v>100</v>
      </c>
      <c r="AC135" s="325">
        <f t="shared" si="87"/>
        <v>105.80470301269071</v>
      </c>
      <c r="AD135" s="325">
        <f t="shared" si="87"/>
        <v>91.658515456308095</v>
      </c>
      <c r="AE135" s="325">
        <f t="shared" si="87"/>
        <v>114.1292963743613</v>
      </c>
      <c r="AF135" s="325">
        <f t="shared" si="87"/>
        <v>104.88390728764946</v>
      </c>
      <c r="AG135" s="325">
        <f t="shared" si="87"/>
        <v>112.40511496214886</v>
      </c>
      <c r="AH135" s="325">
        <f t="shared" si="87"/>
        <v>112.93973325960101</v>
      </c>
      <c r="AI135" s="325">
        <f t="shared" si="87"/>
        <v>130.86384604461236</v>
      </c>
      <c r="AJ135" s="325">
        <f t="shared" si="87"/>
        <v>113.59908399685133</v>
      </c>
      <c r="AL135" s="322" t="s">
        <v>1294</v>
      </c>
      <c r="AM135" s="325">
        <f t="shared" ref="AM135:BU135" si="88">SUM(AM86:AM89)/4</f>
        <v>122.70037816951361</v>
      </c>
      <c r="AN135" s="325">
        <f t="shared" si="88"/>
        <v>131.41042846844647</v>
      </c>
      <c r="AO135" s="325">
        <f t="shared" si="88"/>
        <v>131.19621919583582</v>
      </c>
      <c r="AP135" s="325">
        <f t="shared" si="88"/>
        <v>125.6539635077541</v>
      </c>
      <c r="AQ135" s="325">
        <f t="shared" si="88"/>
        <v>142.22123724591378</v>
      </c>
      <c r="AR135" s="325">
        <f t="shared" si="88"/>
        <v>108.66504523561555</v>
      </c>
      <c r="AS135" s="325">
        <f t="shared" si="88"/>
        <v>129.61804055522373</v>
      </c>
      <c r="AT135" s="325">
        <f t="shared" si="88"/>
        <v>147.54438168802676</v>
      </c>
      <c r="AU135" s="325">
        <f t="shared" si="88"/>
        <v>136.5080321731464</v>
      </c>
      <c r="AV135" s="325">
        <f t="shared" si="88"/>
        <v>87.423028309377585</v>
      </c>
      <c r="AW135" s="325">
        <f t="shared" si="88"/>
        <v>153.58575242226721</v>
      </c>
      <c r="AX135" s="325">
        <f t="shared" si="88"/>
        <v>110.19661787440636</v>
      </c>
      <c r="AY135" s="325">
        <f t="shared" si="88"/>
        <v>164.91228070175438</v>
      </c>
      <c r="AZ135" s="325">
        <f t="shared" si="88"/>
        <v>103.47993326159246</v>
      </c>
      <c r="BA135" s="325">
        <f t="shared" si="88"/>
        <v>102.28338810346878</v>
      </c>
      <c r="BB135" s="325">
        <f t="shared" si="88"/>
        <v>109.39472290157575</v>
      </c>
      <c r="BC135" s="325">
        <f t="shared" si="88"/>
        <v>125.01280343669171</v>
      </c>
      <c r="BD135" s="325">
        <f t="shared" si="88"/>
        <v>125.01280343669171</v>
      </c>
      <c r="BE135" s="325">
        <f t="shared" si="88"/>
        <v>0</v>
      </c>
      <c r="BF135" s="325">
        <f t="shared" si="88"/>
        <v>88.039341124232351</v>
      </c>
      <c r="BG135" s="325">
        <f t="shared" si="88"/>
        <v>97.978147922334415</v>
      </c>
      <c r="BH135" s="325">
        <f t="shared" si="88"/>
        <v>84.0771484375</v>
      </c>
      <c r="BI135" s="325">
        <f t="shared" si="88"/>
        <v>0</v>
      </c>
      <c r="BJ135" s="325">
        <f t="shared" si="88"/>
        <v>108.48383193412687</v>
      </c>
      <c r="BK135" s="325">
        <f t="shared" si="88"/>
        <v>107.19705665122964</v>
      </c>
      <c r="BL135" s="325">
        <f t="shared" si="88"/>
        <v>154.81402985304183</v>
      </c>
      <c r="BM135" s="325">
        <f t="shared" si="88"/>
        <v>112.40624220874651</v>
      </c>
      <c r="BN135" s="325">
        <f t="shared" si="88"/>
        <v>137.14930319575754</v>
      </c>
      <c r="BO135" s="325">
        <f t="shared" si="88"/>
        <v>99.684414289241658</v>
      </c>
      <c r="BP135" s="325">
        <f t="shared" si="88"/>
        <v>132.87636767037554</v>
      </c>
      <c r="BQ135" s="325">
        <f t="shared" si="88"/>
        <v>147.59006367267295</v>
      </c>
      <c r="BR135" s="325">
        <f t="shared" si="88"/>
        <v>80.079816789400169</v>
      </c>
      <c r="BS135" s="325">
        <f t="shared" si="88"/>
        <v>124.51821229868611</v>
      </c>
      <c r="BT135" s="325">
        <f t="shared" si="88"/>
        <v>124.69038980260881</v>
      </c>
      <c r="BU135" s="325">
        <f t="shared" si="88"/>
        <v>114.86413369800317</v>
      </c>
      <c r="BW135" s="322" t="s">
        <v>1294</v>
      </c>
      <c r="BX135" s="325">
        <f t="shared" ref="BX135:DF135" si="89">SUM(BX86:BX89)/4</f>
        <v>130.07859123185304</v>
      </c>
      <c r="BY135" s="325">
        <f t="shared" si="89"/>
        <v>130.57065251729833</v>
      </c>
      <c r="BZ135" s="325">
        <f t="shared" si="89"/>
        <v>125.84062839196568</v>
      </c>
      <c r="CA135" s="325">
        <f t="shared" si="89"/>
        <v>137.71106004376253</v>
      </c>
      <c r="CB135" s="325">
        <f t="shared" si="89"/>
        <v>141.39675278865008</v>
      </c>
      <c r="CC135" s="325">
        <f t="shared" si="89"/>
        <v>113.05084641690735</v>
      </c>
      <c r="CD135" s="325">
        <f t="shared" si="89"/>
        <v>134.10396426633002</v>
      </c>
      <c r="CE135" s="325">
        <f t="shared" si="89"/>
        <v>138.41434296718239</v>
      </c>
      <c r="CF135" s="325">
        <f t="shared" si="89"/>
        <v>123.80524063156676</v>
      </c>
      <c r="CG135" s="325">
        <f t="shared" si="89"/>
        <v>118.96444845304271</v>
      </c>
      <c r="CH135" s="325">
        <f t="shared" si="89"/>
        <v>151.57678926349786</v>
      </c>
      <c r="CI135" s="325">
        <f t="shared" si="89"/>
        <v>155.34659659400396</v>
      </c>
      <c r="CJ135" s="325">
        <f t="shared" si="89"/>
        <v>139.70937198575069</v>
      </c>
      <c r="CK135" s="325">
        <f t="shared" si="89"/>
        <v>134.5271719613244</v>
      </c>
      <c r="CL135" s="325">
        <f t="shared" si="89"/>
        <v>142.31877153699301</v>
      </c>
      <c r="CM135" s="325">
        <f t="shared" si="89"/>
        <v>111.62230132044631</v>
      </c>
      <c r="CN135" s="325">
        <f t="shared" si="89"/>
        <v>121.9760296143933</v>
      </c>
      <c r="CO135" s="325">
        <f t="shared" si="89"/>
        <v>136.87932146569219</v>
      </c>
      <c r="CP135" s="325">
        <f t="shared" si="89"/>
        <v>111.11111111111111</v>
      </c>
      <c r="CQ135" s="325">
        <f t="shared" si="89"/>
        <v>116.97172613218538</v>
      </c>
      <c r="CR135" s="325">
        <f t="shared" si="89"/>
        <v>114.53575398026265</v>
      </c>
      <c r="CS135" s="325">
        <f t="shared" si="89"/>
        <v>121.80000000000001</v>
      </c>
      <c r="CT135" s="325">
        <f t="shared" si="89"/>
        <v>100</v>
      </c>
      <c r="CU135" s="325">
        <f t="shared" si="89"/>
        <v>120.77833682804123</v>
      </c>
      <c r="CV135" s="325">
        <f t="shared" si="89"/>
        <v>114.74551714786932</v>
      </c>
      <c r="CW135" s="325">
        <f t="shared" si="89"/>
        <v>69.905143681414046</v>
      </c>
      <c r="CX135" s="325">
        <f t="shared" si="89"/>
        <v>128.04707706585521</v>
      </c>
      <c r="CY135" s="325">
        <f t="shared" si="89"/>
        <v>102.30146287520904</v>
      </c>
      <c r="CZ135" s="325">
        <f t="shared" si="89"/>
        <v>133.26489665447127</v>
      </c>
      <c r="DA135" s="325">
        <f t="shared" si="89"/>
        <v>126.60340597975538</v>
      </c>
      <c r="DB135" s="325">
        <f t="shared" si="89"/>
        <v>120.07968285504339</v>
      </c>
      <c r="DC135" s="325">
        <f t="shared" si="89"/>
        <v>187.76658444143217</v>
      </c>
      <c r="DD135" s="325">
        <f t="shared" si="89"/>
        <v>113.2954327116811</v>
      </c>
      <c r="DE135" s="325">
        <f t="shared" si="89"/>
        <v>118.62832888795538</v>
      </c>
      <c r="DF135" s="325">
        <f t="shared" si="89"/>
        <v>167.1587665706154</v>
      </c>
      <c r="DH135" s="322" t="s">
        <v>1294</v>
      </c>
      <c r="DI135" s="325">
        <f t="shared" ref="DI135:EQ135" si="90">SUM(DI86:DI89)/4</f>
        <v>130.49435979007521</v>
      </c>
      <c r="DJ135" s="325">
        <f t="shared" si="90"/>
        <v>136.52510750312032</v>
      </c>
      <c r="DK135" s="325">
        <f t="shared" si="90"/>
        <v>143.10999120676877</v>
      </c>
      <c r="DL135" s="325">
        <f t="shared" si="90"/>
        <v>151.15952566145882</v>
      </c>
      <c r="DM135" s="325">
        <f t="shared" si="90"/>
        <v>113.98653381723163</v>
      </c>
      <c r="DN135" s="325">
        <f t="shared" si="90"/>
        <v>125.79651266983996</v>
      </c>
      <c r="DO135" s="325">
        <f t="shared" si="90"/>
        <v>122.28258309575214</v>
      </c>
      <c r="DP135" s="325">
        <f t="shared" si="90"/>
        <v>132.79780148636144</v>
      </c>
      <c r="DQ135" s="325">
        <f t="shared" si="90"/>
        <v>137.36620915138337</v>
      </c>
      <c r="DR135" s="325">
        <f t="shared" si="90"/>
        <v>121.91119956300702</v>
      </c>
      <c r="DS135" s="325">
        <f t="shared" si="90"/>
        <v>126.87619283949726</v>
      </c>
      <c r="DT135" s="325">
        <f t="shared" si="90"/>
        <v>118.91066886006537</v>
      </c>
      <c r="DU135" s="325">
        <f t="shared" si="90"/>
        <v>143.805605207582</v>
      </c>
      <c r="DV135" s="325">
        <f t="shared" si="90"/>
        <v>123.39288507392664</v>
      </c>
      <c r="DW135" s="325">
        <f t="shared" si="90"/>
        <v>131.23204898115594</v>
      </c>
      <c r="DX135" s="325">
        <f t="shared" si="90"/>
        <v>96.608921854298558</v>
      </c>
      <c r="DY135" s="325">
        <f t="shared" si="90"/>
        <v>120.99787101361103</v>
      </c>
      <c r="DZ135" s="325">
        <f t="shared" si="90"/>
        <v>134.88896407761666</v>
      </c>
      <c r="EA135" s="325">
        <f t="shared" si="90"/>
        <v>103.40909090909091</v>
      </c>
      <c r="EB135" s="325">
        <f t="shared" si="90"/>
        <v>202.81174425035141</v>
      </c>
      <c r="EC135" s="325">
        <f t="shared" si="90"/>
        <v>95.17292996231987</v>
      </c>
      <c r="ED135" s="325">
        <f t="shared" si="90"/>
        <v>280</v>
      </c>
      <c r="EE135" s="325">
        <f t="shared" si="90"/>
        <v>109.48905109489051</v>
      </c>
      <c r="EF135" s="325">
        <f t="shared" si="90"/>
        <v>107.10532118344555</v>
      </c>
      <c r="EG135" s="325">
        <f t="shared" si="90"/>
        <v>121.31097570675274</v>
      </c>
      <c r="EH135" s="325">
        <f t="shared" si="90"/>
        <v>105.17789382798929</v>
      </c>
      <c r="EI135" s="325">
        <f t="shared" si="90"/>
        <v>177.45572453384256</v>
      </c>
      <c r="EJ135" s="325">
        <f t="shared" si="90"/>
        <v>102.74722277646262</v>
      </c>
      <c r="EK135" s="325">
        <f t="shared" si="90"/>
        <v>105.20324609994502</v>
      </c>
      <c r="EL135" s="325">
        <f t="shared" si="90"/>
        <v>120.47634057979104</v>
      </c>
      <c r="EM135" s="325">
        <f t="shared" si="90"/>
        <v>124.18684470682277</v>
      </c>
      <c r="EN135" s="325">
        <f t="shared" si="90"/>
        <v>134.19154862136475</v>
      </c>
      <c r="EO135" s="325">
        <f t="shared" si="90"/>
        <v>112.51083036665689</v>
      </c>
      <c r="EP135" s="325">
        <f t="shared" si="90"/>
        <v>112.59850196733575</v>
      </c>
      <c r="EQ135" s="325">
        <f t="shared" si="90"/>
        <v>119.96899264872796</v>
      </c>
    </row>
    <row r="136" spans="1:147" ht="24.95" customHeight="1" x14ac:dyDescent="0.2">
      <c r="A136" t="s">
        <v>172</v>
      </c>
      <c r="AL136" t="s">
        <v>172</v>
      </c>
      <c r="BW136" t="s">
        <v>172</v>
      </c>
      <c r="DH136" t="s">
        <v>172</v>
      </c>
    </row>
    <row r="137" spans="1:147" ht="20.100000000000001" hidden="1" customHeight="1" outlineLevel="1" x14ac:dyDescent="0.2">
      <c r="A137" s="323" t="str">
        <f t="shared" ref="A137:A202" si="91">A18</f>
        <v>1999 q4</v>
      </c>
      <c r="B137" s="326">
        <f t="shared" ref="B137:AJ144" si="92">IF(B14&gt;0,(B18/B14-1)*100,"")</f>
        <v>0.69902556306569164</v>
      </c>
      <c r="C137" s="326">
        <f t="shared" si="92"/>
        <v>1.6699656510380967</v>
      </c>
      <c r="D137" s="326">
        <f t="shared" si="92"/>
        <v>-0.52645597907013952</v>
      </c>
      <c r="E137" s="326">
        <f t="shared" si="92"/>
        <v>-1.178546057405927</v>
      </c>
      <c r="F137" s="326">
        <f t="shared" si="92"/>
        <v>5.2334255381802919E-2</v>
      </c>
      <c r="G137" s="326">
        <f t="shared" si="92"/>
        <v>1.9567738590595019</v>
      </c>
      <c r="H137" s="326">
        <f t="shared" si="92"/>
        <v>0.68335224291287133</v>
      </c>
      <c r="I137" s="326">
        <f t="shared" si="92"/>
        <v>-1.2636899747261676</v>
      </c>
      <c r="J137" s="326">
        <f t="shared" si="92"/>
        <v>7.6227168169989534</v>
      </c>
      <c r="K137" s="326">
        <f t="shared" si="92"/>
        <v>2.2478145380943948</v>
      </c>
      <c r="L137" s="326">
        <f t="shared" si="92"/>
        <v>-1.1763578749208303</v>
      </c>
      <c r="M137" s="326">
        <f t="shared" si="92"/>
        <v>-4.5721750489258195E-2</v>
      </c>
      <c r="N137" s="326">
        <f t="shared" si="92"/>
        <v>-1.6357460795924594</v>
      </c>
      <c r="O137" s="326">
        <f t="shared" si="92"/>
        <v>-0.34722230741175419</v>
      </c>
      <c r="P137" s="326">
        <f t="shared" si="92"/>
        <v>-5.0065794900566729E-2</v>
      </c>
      <c r="Q137" s="326">
        <f t="shared" si="92"/>
        <v>-0.86673916734767431</v>
      </c>
      <c r="R137" s="326">
        <f t="shared" si="92"/>
        <v>1.5610561450141169E-2</v>
      </c>
      <c r="S137" s="326">
        <f t="shared" si="92"/>
        <v>2.6224907986982515E-2</v>
      </c>
      <c r="T137" s="326">
        <f t="shared" si="92"/>
        <v>7.291719835045285E-4</v>
      </c>
      <c r="U137" s="326">
        <f t="shared" si="92"/>
        <v>-0.92783083354955886</v>
      </c>
      <c r="V137" s="326">
        <f t="shared" si="92"/>
        <v>-0.12330456226740116</v>
      </c>
      <c r="W137" s="326">
        <f t="shared" si="92"/>
        <v>-1.6393442622950949</v>
      </c>
      <c r="X137" s="326" t="str">
        <f t="shared" si="92"/>
        <v/>
      </c>
      <c r="Y137" s="326">
        <f t="shared" si="92"/>
        <v>-0.39475985993295826</v>
      </c>
      <c r="Z137" s="326">
        <f t="shared" si="92"/>
        <v>0.23239490711752797</v>
      </c>
      <c r="AA137" s="326">
        <f t="shared" si="92"/>
        <v>-3.9472616527106652</v>
      </c>
      <c r="AB137" s="326">
        <f t="shared" si="92"/>
        <v>0</v>
      </c>
      <c r="AC137" s="326">
        <f t="shared" si="92"/>
        <v>-0.35864194472448041</v>
      </c>
      <c r="AD137" s="326">
        <f t="shared" si="92"/>
        <v>-0.28430690924148294</v>
      </c>
      <c r="AE137" s="326">
        <f t="shared" si="92"/>
        <v>9.9026612005914671E-2</v>
      </c>
      <c r="AF137" s="326">
        <f t="shared" si="92"/>
        <v>0.79735738993160776</v>
      </c>
      <c r="AG137" s="326">
        <f t="shared" si="92"/>
        <v>0.84736791233734898</v>
      </c>
      <c r="AH137" s="326">
        <f t="shared" si="92"/>
        <v>-0.61349371915672135</v>
      </c>
      <c r="AI137" s="326">
        <f t="shared" si="92"/>
        <v>-1.3382085630008644</v>
      </c>
      <c r="AJ137" s="326">
        <f t="shared" si="92"/>
        <v>7.3580530596761839E-2</v>
      </c>
      <c r="AL137" s="322" t="str">
        <f t="shared" ref="AL137:AL188" si="93">A137</f>
        <v>1999 q4</v>
      </c>
      <c r="AM137" s="326">
        <f t="shared" ref="AM137:BU144" si="94">IF(AM14&gt;0,(AM18/AM14-1)*100,"")</f>
        <v>0.17370655099284704</v>
      </c>
      <c r="AN137" s="326">
        <f t="shared" si="94"/>
        <v>1.6253350236589359</v>
      </c>
      <c r="AO137" s="326">
        <f t="shared" si="94"/>
        <v>0.67510597601656563</v>
      </c>
      <c r="AP137" s="326">
        <f t="shared" si="94"/>
        <v>2.9481214951982526</v>
      </c>
      <c r="AQ137" s="326">
        <f t="shared" si="94"/>
        <v>0.59006965858321436</v>
      </c>
      <c r="AR137" s="326">
        <f t="shared" si="94"/>
        <v>5.1249754529805625</v>
      </c>
      <c r="AS137" s="326">
        <f t="shared" si="94"/>
        <v>0.61263784351479611</v>
      </c>
      <c r="AT137" s="326">
        <f t="shared" si="94"/>
        <v>1.3955553352691386</v>
      </c>
      <c r="AU137" s="326">
        <f t="shared" si="94"/>
        <v>0.46720736520635686</v>
      </c>
      <c r="AV137" s="326">
        <f t="shared" si="94"/>
        <v>0</v>
      </c>
      <c r="AW137" s="326">
        <f t="shared" si="94"/>
        <v>-1.2582041887050588</v>
      </c>
      <c r="AX137" s="326">
        <f t="shared" si="94"/>
        <v>-2.2161155925892961</v>
      </c>
      <c r="AY137" s="326">
        <f t="shared" si="94"/>
        <v>0</v>
      </c>
      <c r="AZ137" s="326">
        <f t="shared" si="94"/>
        <v>-3.6409907695666988E-2</v>
      </c>
      <c r="BA137" s="326">
        <f t="shared" si="94"/>
        <v>6.2441249768041551E-2</v>
      </c>
      <c r="BB137" s="326">
        <f t="shared" si="94"/>
        <v>-0.36090378052165972</v>
      </c>
      <c r="BC137" s="326">
        <f t="shared" si="94"/>
        <v>2.2665645230778075</v>
      </c>
      <c r="BD137" s="326">
        <f t="shared" si="94"/>
        <v>2.2665645230778075</v>
      </c>
      <c r="BE137" s="326" t="str">
        <f t="shared" si="94"/>
        <v/>
      </c>
      <c r="BF137" s="326">
        <f t="shared" si="94"/>
        <v>0</v>
      </c>
      <c r="BG137" s="326">
        <f t="shared" si="94"/>
        <v>0</v>
      </c>
      <c r="BH137" s="326">
        <f t="shared" si="94"/>
        <v>0</v>
      </c>
      <c r="BI137" s="326" t="str">
        <f t="shared" si="94"/>
        <v/>
      </c>
      <c r="BJ137" s="326">
        <f t="shared" si="94"/>
        <v>-6.072969654856708E-2</v>
      </c>
      <c r="BK137" s="326">
        <f t="shared" si="94"/>
        <v>0</v>
      </c>
      <c r="BL137" s="326">
        <f t="shared" si="94"/>
        <v>-0.92574769421830405</v>
      </c>
      <c r="BM137" s="326">
        <f t="shared" si="94"/>
        <v>0</v>
      </c>
      <c r="BN137" s="326">
        <f t="shared" si="94"/>
        <v>-1.1102230246251565E-14</v>
      </c>
      <c r="BO137" s="326">
        <f t="shared" si="94"/>
        <v>0</v>
      </c>
      <c r="BP137" s="326">
        <f t="shared" si="94"/>
        <v>-1.9415669909518485</v>
      </c>
      <c r="BQ137" s="326">
        <f t="shared" si="94"/>
        <v>-3.1617607973963402</v>
      </c>
      <c r="BR137" s="326">
        <f t="shared" si="94"/>
        <v>2.2204460492503131E-14</v>
      </c>
      <c r="BS137" s="326">
        <f t="shared" si="94"/>
        <v>0</v>
      </c>
      <c r="BT137" s="326">
        <f t="shared" si="94"/>
        <v>-0.25170044214722909</v>
      </c>
      <c r="BU137" s="326">
        <f t="shared" si="94"/>
        <v>5.9975002954248957E-2</v>
      </c>
      <c r="BW137" s="323" t="str">
        <f t="shared" ref="BW137:BW200" si="95">BW18</f>
        <v>1999 q4</v>
      </c>
      <c r="BX137" s="326">
        <f t="shared" ref="BX137:DF144" si="96">IF(BX14&gt;0,(BX18/BX14-1)*100,"")</f>
        <v>4.7296972370832524</v>
      </c>
      <c r="BY137" s="326">
        <f t="shared" si="96"/>
        <v>4.6517135041200364</v>
      </c>
      <c r="BZ137" s="326">
        <f t="shared" si="96"/>
        <v>9.9470183919236455</v>
      </c>
      <c r="CA137" s="326">
        <f t="shared" si="96"/>
        <v>1.9881477905242528</v>
      </c>
      <c r="CB137" s="326">
        <f t="shared" si="96"/>
        <v>3.2240660559994971</v>
      </c>
      <c r="CC137" s="326">
        <f t="shared" si="96"/>
        <v>5.2388350328884004</v>
      </c>
      <c r="CD137" s="326">
        <f t="shared" si="96"/>
        <v>1.0077836945094898</v>
      </c>
      <c r="CE137" s="326">
        <f t="shared" si="96"/>
        <v>0.74649149795027459</v>
      </c>
      <c r="CF137" s="326">
        <f t="shared" si="96"/>
        <v>2.2849131578707826</v>
      </c>
      <c r="CG137" s="326">
        <f t="shared" si="96"/>
        <v>8.8397790055248606</v>
      </c>
      <c r="CH137" s="326">
        <f t="shared" si="96"/>
        <v>12.959939171698998</v>
      </c>
      <c r="CI137" s="326">
        <f t="shared" si="96"/>
        <v>15.86040686096406</v>
      </c>
      <c r="CJ137" s="326">
        <f t="shared" si="96"/>
        <v>9.5860182391890767</v>
      </c>
      <c r="CK137" s="326">
        <f t="shared" si="96"/>
        <v>0.21497920011939176</v>
      </c>
      <c r="CL137" s="326">
        <f t="shared" si="96"/>
        <v>0.29799833902945938</v>
      </c>
      <c r="CM137" s="326">
        <f t="shared" si="96"/>
        <v>6.214115665781339E-2</v>
      </c>
      <c r="CN137" s="326">
        <f t="shared" si="96"/>
        <v>0.87919396470315103</v>
      </c>
      <c r="CO137" s="326">
        <f t="shared" si="96"/>
        <v>-1.9983365561856981</v>
      </c>
      <c r="CP137" s="326">
        <f t="shared" si="96"/>
        <v>5.8823529411764719</v>
      </c>
      <c r="CQ137" s="326">
        <f t="shared" si="96"/>
        <v>0</v>
      </c>
      <c r="CR137" s="326">
        <f t="shared" si="96"/>
        <v>0</v>
      </c>
      <c r="CS137" s="326">
        <f t="shared" si="96"/>
        <v>0</v>
      </c>
      <c r="CT137" s="326">
        <f t="shared" si="96"/>
        <v>0</v>
      </c>
      <c r="CU137" s="326">
        <f t="shared" si="96"/>
        <v>-1.4128948264871433</v>
      </c>
      <c r="CV137" s="326">
        <f t="shared" si="96"/>
        <v>-6.834097003086681E-2</v>
      </c>
      <c r="CW137" s="326">
        <f t="shared" si="96"/>
        <v>-4.0004257038101843</v>
      </c>
      <c r="CX137" s="326">
        <f t="shared" si="96"/>
        <v>0</v>
      </c>
      <c r="CY137" s="326">
        <f t="shared" si="96"/>
        <v>-1.0124371987382252</v>
      </c>
      <c r="CZ137" s="326">
        <f t="shared" si="96"/>
        <v>-1.1132378485118055</v>
      </c>
      <c r="DA137" s="326">
        <f t="shared" si="96"/>
        <v>9.215268079819916</v>
      </c>
      <c r="DB137" s="326">
        <f t="shared" si="96"/>
        <v>13.055558357602326</v>
      </c>
      <c r="DC137" s="326">
        <f t="shared" si="96"/>
        <v>1.7167560354869993</v>
      </c>
      <c r="DD137" s="326">
        <f t="shared" si="96"/>
        <v>-0.23581979638829242</v>
      </c>
      <c r="DE137" s="326">
        <f t="shared" si="96"/>
        <v>0.9756040349716999</v>
      </c>
      <c r="DF137" s="326">
        <f t="shared" si="96"/>
        <v>1.9215416430376608</v>
      </c>
      <c r="DH137" s="323" t="str">
        <f t="shared" ref="DH137:DH200" si="97">DH18</f>
        <v>1999 q4</v>
      </c>
      <c r="DI137" s="326">
        <f t="shared" ref="DI137:EQ144" si="98">IF(DI14&gt;0,(DI18/DI14-1)*100,"")</f>
        <v>-3.0754978929492527E-2</v>
      </c>
      <c r="DJ137" s="326">
        <f t="shared" si="98"/>
        <v>-0.63347777690951901</v>
      </c>
      <c r="DK137" s="326">
        <f t="shared" si="98"/>
        <v>-3.26014711976923</v>
      </c>
      <c r="DL137" s="326">
        <f t="shared" si="98"/>
        <v>-5.188766436701342</v>
      </c>
      <c r="DM137" s="326">
        <f t="shared" si="98"/>
        <v>0.82647304310252689</v>
      </c>
      <c r="DN137" s="326">
        <f t="shared" si="98"/>
        <v>3.3828564051496812E-2</v>
      </c>
      <c r="DO137" s="326">
        <f t="shared" si="98"/>
        <v>2.1380636926012775</v>
      </c>
      <c r="DP137" s="326">
        <f t="shared" si="98"/>
        <v>-9.7562935266992667E-2</v>
      </c>
      <c r="DQ137" s="326">
        <f t="shared" si="98"/>
        <v>5.8149373039870333</v>
      </c>
      <c r="DR137" s="326">
        <f t="shared" si="98"/>
        <v>1.606280198573895</v>
      </c>
      <c r="DS137" s="326">
        <f t="shared" si="98"/>
        <v>1.2257635781365295E-2</v>
      </c>
      <c r="DT137" s="326">
        <f t="shared" si="98"/>
        <v>-1.8485836929447941</v>
      </c>
      <c r="DU137" s="326">
        <f t="shared" si="98"/>
        <v>1.8211541787516161</v>
      </c>
      <c r="DV137" s="326">
        <f t="shared" si="98"/>
        <v>-3.0302448037421548</v>
      </c>
      <c r="DW137" s="326">
        <f t="shared" si="98"/>
        <v>-2.1042760083078593</v>
      </c>
      <c r="DX137" s="326">
        <f t="shared" si="98"/>
        <v>-4.9584953538445724</v>
      </c>
      <c r="DY137" s="326">
        <f t="shared" si="98"/>
        <v>0.70818509138417252</v>
      </c>
      <c r="DZ137" s="326">
        <f t="shared" si="98"/>
        <v>0.73892707346725484</v>
      </c>
      <c r="EA137" s="326">
        <f t="shared" si="98"/>
        <v>-0.61804697156985222</v>
      </c>
      <c r="EB137" s="326">
        <f t="shared" si="98"/>
        <v>-1.0275189615764013</v>
      </c>
      <c r="EC137" s="326">
        <f t="shared" si="98"/>
        <v>-5.6567269552935233</v>
      </c>
      <c r="ED137" s="326">
        <f t="shared" si="98"/>
        <v>0</v>
      </c>
      <c r="EE137" s="326">
        <f t="shared" si="98"/>
        <v>1.0141987829614285</v>
      </c>
      <c r="EF137" s="326">
        <f t="shared" si="98"/>
        <v>1.79955325130563</v>
      </c>
      <c r="EG137" s="326">
        <f t="shared" si="98"/>
        <v>-1.5081022372292918</v>
      </c>
      <c r="EH137" s="326">
        <f t="shared" si="98"/>
        <v>-0.56504217192714368</v>
      </c>
      <c r="EI137" s="326">
        <f t="shared" si="98"/>
        <v>0</v>
      </c>
      <c r="EJ137" s="326">
        <f t="shared" si="98"/>
        <v>3.698908821732072E-2</v>
      </c>
      <c r="EK137" s="326">
        <f t="shared" si="98"/>
        <v>5.0488581899395424</v>
      </c>
      <c r="EL137" s="326">
        <f t="shared" si="98"/>
        <v>-0.38070046175717742</v>
      </c>
      <c r="EM137" s="326">
        <f t="shared" si="98"/>
        <v>0.37965694599135791</v>
      </c>
      <c r="EN137" s="326">
        <f t="shared" si="98"/>
        <v>1.6922395098230902</v>
      </c>
      <c r="EO137" s="326">
        <f t="shared" si="98"/>
        <v>-1.968996047252336</v>
      </c>
      <c r="EP137" s="326">
        <f t="shared" si="98"/>
        <v>-3.1528560493604862</v>
      </c>
      <c r="EQ137" s="326">
        <f t="shared" si="98"/>
        <v>0.34816695776311857</v>
      </c>
    </row>
    <row r="138" spans="1:147" hidden="1" outlineLevel="1" x14ac:dyDescent="0.2">
      <c r="A138" s="323" t="str">
        <f t="shared" si="91"/>
        <v>2000 q1</v>
      </c>
      <c r="B138" s="13">
        <f t="shared" si="92"/>
        <v>0.4877628688283675</v>
      </c>
      <c r="C138" s="13">
        <f t="shared" si="92"/>
        <v>0.80768576825716032</v>
      </c>
      <c r="D138" s="13">
        <f t="shared" si="92"/>
        <v>-5.3572608375955122</v>
      </c>
      <c r="E138" s="13">
        <f t="shared" si="92"/>
        <v>0.75554275430058659</v>
      </c>
      <c r="F138" s="13">
        <f t="shared" si="92"/>
        <v>-0.86267358925368187</v>
      </c>
      <c r="G138" s="13">
        <f t="shared" si="92"/>
        <v>2.2880115999095452</v>
      </c>
      <c r="H138" s="13">
        <f t="shared" si="92"/>
        <v>1.0467460753771363</v>
      </c>
      <c r="I138" s="13">
        <f t="shared" si="92"/>
        <v>-4.8777263714474106</v>
      </c>
      <c r="J138" s="13">
        <f t="shared" si="92"/>
        <v>8.6088103985206832</v>
      </c>
      <c r="K138" s="13">
        <f t="shared" si="92"/>
        <v>1.7328321486160148</v>
      </c>
      <c r="L138" s="13">
        <f t="shared" si="92"/>
        <v>0.41222980511375074</v>
      </c>
      <c r="M138" s="13">
        <f t="shared" si="92"/>
        <v>-2.978640015640277</v>
      </c>
      <c r="N138" s="13">
        <f t="shared" si="92"/>
        <v>1.7853901722632681</v>
      </c>
      <c r="O138" s="13">
        <f t="shared" si="92"/>
        <v>0.84219892380994477</v>
      </c>
      <c r="P138" s="13">
        <f t="shared" si="92"/>
        <v>1.1098345025259748</v>
      </c>
      <c r="Q138" s="13">
        <f t="shared" si="92"/>
        <v>0.37422315226010028</v>
      </c>
      <c r="R138" s="13">
        <f t="shared" si="92"/>
        <v>1.3911095052825173</v>
      </c>
      <c r="S138" s="13">
        <f t="shared" si="92"/>
        <v>2.3826095261789249</v>
      </c>
      <c r="T138" s="13">
        <f t="shared" si="92"/>
        <v>6.2500390625164215E-4</v>
      </c>
      <c r="U138" s="13">
        <f t="shared" si="92"/>
        <v>0.26354548024345448</v>
      </c>
      <c r="V138" s="13">
        <f t="shared" si="92"/>
        <v>0.55865921787090489</v>
      </c>
      <c r="W138" s="13">
        <f t="shared" si="92"/>
        <v>0</v>
      </c>
      <c r="X138" s="13" t="str">
        <f t="shared" si="92"/>
        <v/>
      </c>
      <c r="Y138" s="13">
        <f t="shared" si="92"/>
        <v>-0.10790774939449799</v>
      </c>
      <c r="Z138" s="13">
        <f t="shared" si="92"/>
        <v>-1.8779791098073373</v>
      </c>
      <c r="AA138" s="13">
        <f t="shared" si="92"/>
        <v>-5.4354119593555854</v>
      </c>
      <c r="AB138" s="13">
        <f t="shared" si="92"/>
        <v>-0.4576304657346153</v>
      </c>
      <c r="AC138" s="13">
        <f t="shared" si="92"/>
        <v>-0.17684480087547527</v>
      </c>
      <c r="AD138" s="13">
        <f t="shared" si="92"/>
        <v>0.70913009889119749</v>
      </c>
      <c r="AE138" s="13">
        <f t="shared" si="92"/>
        <v>-9.6968482207415718E-2</v>
      </c>
      <c r="AF138" s="13">
        <f t="shared" si="92"/>
        <v>1.189663879665348</v>
      </c>
      <c r="AG138" s="13">
        <f t="shared" si="92"/>
        <v>0.80877019369591796</v>
      </c>
      <c r="AH138" s="13">
        <f t="shared" si="92"/>
        <v>-0.80967320520680675</v>
      </c>
      <c r="AI138" s="13">
        <f t="shared" si="92"/>
        <v>-2.8577209526272185</v>
      </c>
      <c r="AJ138" s="13">
        <f t="shared" si="92"/>
        <v>0.50250480463300828</v>
      </c>
      <c r="AL138" s="322" t="str">
        <f t="shared" si="93"/>
        <v>2000 q1</v>
      </c>
      <c r="AM138" s="13">
        <f t="shared" si="94"/>
        <v>0.92240732696200478</v>
      </c>
      <c r="AN138" s="13">
        <f t="shared" si="94"/>
        <v>1.6491767119080958</v>
      </c>
      <c r="AO138" s="13">
        <f t="shared" si="94"/>
        <v>0.40736447573970214</v>
      </c>
      <c r="AP138" s="13">
        <f t="shared" si="94"/>
        <v>1.6420689245892461</v>
      </c>
      <c r="AQ138" s="13">
        <f t="shared" si="94"/>
        <v>2.4510795868053048</v>
      </c>
      <c r="AR138" s="13">
        <f t="shared" si="94"/>
        <v>5.8595158274322046</v>
      </c>
      <c r="AS138" s="13">
        <f t="shared" si="94"/>
        <v>0.8156523434175611</v>
      </c>
      <c r="AT138" s="13">
        <f t="shared" si="94"/>
        <v>-2.3876204940056711</v>
      </c>
      <c r="AU138" s="13">
        <f t="shared" si="94"/>
        <v>4.8989041470690609</v>
      </c>
      <c r="AV138" s="13">
        <f t="shared" si="94"/>
        <v>-5.9246872942725464</v>
      </c>
      <c r="AW138" s="13">
        <f t="shared" si="94"/>
        <v>1.5649482741478149</v>
      </c>
      <c r="AX138" s="13">
        <f t="shared" si="94"/>
        <v>-0.17665525304640939</v>
      </c>
      <c r="AY138" s="13">
        <f t="shared" si="94"/>
        <v>3.86266094420602</v>
      </c>
      <c r="AZ138" s="13">
        <f t="shared" si="94"/>
        <v>5.0323729557390395</v>
      </c>
      <c r="BA138" s="13">
        <f t="shared" si="94"/>
        <v>3.8930680699823306</v>
      </c>
      <c r="BB138" s="13">
        <f t="shared" si="94"/>
        <v>8.769949329477523</v>
      </c>
      <c r="BC138" s="13">
        <f t="shared" si="94"/>
        <v>4.9267561695953699</v>
      </c>
      <c r="BD138" s="13">
        <f t="shared" si="94"/>
        <v>4.9267561695953699</v>
      </c>
      <c r="BE138" s="13" t="str">
        <f t="shared" si="94"/>
        <v/>
      </c>
      <c r="BF138" s="13">
        <f t="shared" si="94"/>
        <v>0.15829655320247493</v>
      </c>
      <c r="BG138" s="13">
        <f t="shared" si="94"/>
        <v>0.53191489361701372</v>
      </c>
      <c r="BH138" s="13">
        <f t="shared" si="94"/>
        <v>0</v>
      </c>
      <c r="BI138" s="13" t="str">
        <f t="shared" si="94"/>
        <v/>
      </c>
      <c r="BJ138" s="13">
        <f t="shared" si="94"/>
        <v>0.22087135598343188</v>
      </c>
      <c r="BK138" s="13">
        <f t="shared" si="94"/>
        <v>-8.5272833723653356</v>
      </c>
      <c r="BL138" s="13">
        <f t="shared" si="94"/>
        <v>-0.73648939173123207</v>
      </c>
      <c r="BM138" s="13">
        <f t="shared" si="94"/>
        <v>-4.0000000000000036</v>
      </c>
      <c r="BN138" s="13">
        <f t="shared" si="94"/>
        <v>1.1235777507783817</v>
      </c>
      <c r="BO138" s="13">
        <f t="shared" si="94"/>
        <v>0.16794175765648678</v>
      </c>
      <c r="BP138" s="13">
        <f t="shared" si="94"/>
        <v>-0.97566789302021562</v>
      </c>
      <c r="BQ138" s="13">
        <f t="shared" si="94"/>
        <v>-2.7235913713798965</v>
      </c>
      <c r="BR138" s="13">
        <f t="shared" si="94"/>
        <v>0.41666666666666519</v>
      </c>
      <c r="BS138" s="13">
        <f t="shared" si="94"/>
        <v>-1.2625465702388761</v>
      </c>
      <c r="BT138" s="13">
        <f t="shared" si="94"/>
        <v>-0.4020956951134691</v>
      </c>
      <c r="BU138" s="13">
        <f t="shared" si="94"/>
        <v>8.3113238639634268</v>
      </c>
      <c r="BW138" s="323" t="str">
        <f t="shared" si="95"/>
        <v>2000 q1</v>
      </c>
      <c r="BX138" s="13">
        <f t="shared" si="96"/>
        <v>3.2397092215475709</v>
      </c>
      <c r="BY138" s="13">
        <f t="shared" si="96"/>
        <v>2.7735885657157455</v>
      </c>
      <c r="BZ138" s="13">
        <f t="shared" si="96"/>
        <v>3.8828864130692642</v>
      </c>
      <c r="CA138" s="13">
        <f t="shared" si="96"/>
        <v>1.0272221980177854</v>
      </c>
      <c r="CB138" s="13">
        <f t="shared" si="96"/>
        <v>5.7601690715879839</v>
      </c>
      <c r="CC138" s="13">
        <f t="shared" si="96"/>
        <v>2.6641971536777387</v>
      </c>
      <c r="CD138" s="13">
        <f t="shared" si="96"/>
        <v>0.73336883240060491</v>
      </c>
      <c r="CE138" s="13">
        <f t="shared" si="96"/>
        <v>-1.3984216429868246</v>
      </c>
      <c r="CF138" s="13">
        <f t="shared" si="96"/>
        <v>2.2196885519103704</v>
      </c>
      <c r="CG138" s="13">
        <f t="shared" si="96"/>
        <v>4.2328042328042326</v>
      </c>
      <c r="CH138" s="13">
        <f t="shared" si="96"/>
        <v>2.5087099487364206</v>
      </c>
      <c r="CI138" s="13">
        <f t="shared" si="96"/>
        <v>2.7857915251209953</v>
      </c>
      <c r="CJ138" s="13">
        <f t="shared" si="96"/>
        <v>2.164827602107966</v>
      </c>
      <c r="CK138" s="13">
        <f t="shared" si="96"/>
        <v>0.73106205647461842</v>
      </c>
      <c r="CL138" s="13">
        <f t="shared" si="96"/>
        <v>1.1015485047647822</v>
      </c>
      <c r="CM138" s="13">
        <f t="shared" si="96"/>
        <v>5.5804036730089379E-2</v>
      </c>
      <c r="CN138" s="13">
        <f t="shared" si="96"/>
        <v>3.3951987377037973</v>
      </c>
      <c r="CO138" s="13">
        <f t="shared" si="96"/>
        <v>3.7169744810185312</v>
      </c>
      <c r="CP138" s="13">
        <f t="shared" si="96"/>
        <v>2.8571428571428692</v>
      </c>
      <c r="CQ138" s="13">
        <f t="shared" si="96"/>
        <v>-0.11915966466691241</v>
      </c>
      <c r="CR138" s="13">
        <f t="shared" si="96"/>
        <v>-0.55350553505534306</v>
      </c>
      <c r="CS138" s="13">
        <f t="shared" si="96"/>
        <v>0</v>
      </c>
      <c r="CT138" s="13">
        <f t="shared" si="96"/>
        <v>0</v>
      </c>
      <c r="CU138" s="13">
        <f t="shared" si="96"/>
        <v>-0.65273809292468732</v>
      </c>
      <c r="CV138" s="13">
        <f t="shared" si="96"/>
        <v>-0.31086288813269025</v>
      </c>
      <c r="CW138" s="13">
        <f t="shared" si="96"/>
        <v>-2.4672590908093039</v>
      </c>
      <c r="CX138" s="13">
        <f t="shared" si="96"/>
        <v>0</v>
      </c>
      <c r="CY138" s="13">
        <f t="shared" si="96"/>
        <v>-1.1011091135838535</v>
      </c>
      <c r="CZ138" s="13">
        <f t="shared" si="96"/>
        <v>-5.6105734660738538E-2</v>
      </c>
      <c r="DA138" s="13">
        <f t="shared" si="96"/>
        <v>9.3626743678460365</v>
      </c>
      <c r="DB138" s="13">
        <f t="shared" si="96"/>
        <v>14.395094180835821</v>
      </c>
      <c r="DC138" s="13">
        <f t="shared" si="96"/>
        <v>1.1545963547651583</v>
      </c>
      <c r="DD138" s="13">
        <f t="shared" si="96"/>
        <v>-0.29666670357300085</v>
      </c>
      <c r="DE138" s="13">
        <f t="shared" si="96"/>
        <v>-1.8136199755235505</v>
      </c>
      <c r="DF138" s="13">
        <f t="shared" si="96"/>
        <v>0.89291732929144274</v>
      </c>
      <c r="DH138" s="323" t="str">
        <f t="shared" si="97"/>
        <v>2000 q1</v>
      </c>
      <c r="DI138" s="13">
        <f t="shared" si="98"/>
        <v>0.32386435577720363</v>
      </c>
      <c r="DJ138" s="13">
        <f t="shared" si="98"/>
        <v>0.81561280827975313</v>
      </c>
      <c r="DK138" s="13">
        <f t="shared" si="98"/>
        <v>-8.2221055797071507E-2</v>
      </c>
      <c r="DL138" s="13">
        <f t="shared" si="98"/>
        <v>-1.6979844355507812</v>
      </c>
      <c r="DM138" s="13">
        <f t="shared" si="98"/>
        <v>1.1122881080598557</v>
      </c>
      <c r="DN138" s="13">
        <f t="shared" si="98"/>
        <v>-0.53982801117969936</v>
      </c>
      <c r="DO138" s="13">
        <f t="shared" si="98"/>
        <v>2.659480560485683</v>
      </c>
      <c r="DP138" s="13">
        <f t="shared" si="98"/>
        <v>-0.11705268231386734</v>
      </c>
      <c r="DQ138" s="13">
        <f t="shared" si="98"/>
        <v>6.1392235758094493</v>
      </c>
      <c r="DR138" s="13">
        <f t="shared" si="98"/>
        <v>1.9688348665495514</v>
      </c>
      <c r="DS138" s="13">
        <f t="shared" si="98"/>
        <v>-0.38456586971744589</v>
      </c>
      <c r="DT138" s="13">
        <f t="shared" si="98"/>
        <v>-0.35602639805116798</v>
      </c>
      <c r="DU138" s="13">
        <f t="shared" si="98"/>
        <v>-0.41226042499662441</v>
      </c>
      <c r="DV138" s="13">
        <f t="shared" si="98"/>
        <v>-2.6639147757218651</v>
      </c>
      <c r="DW138" s="13">
        <f t="shared" si="98"/>
        <v>-1.5561163945136625</v>
      </c>
      <c r="DX138" s="13">
        <f t="shared" si="98"/>
        <v>-4.9584953538445724</v>
      </c>
      <c r="DY138" s="13">
        <f t="shared" si="98"/>
        <v>1.0626612255353329</v>
      </c>
      <c r="DZ138" s="13">
        <f t="shared" si="98"/>
        <v>0.93235041307195843</v>
      </c>
      <c r="EA138" s="13">
        <f t="shared" si="98"/>
        <v>6.6666666666666652</v>
      </c>
      <c r="EB138" s="13">
        <f t="shared" si="98"/>
        <v>-1.0812938317402265</v>
      </c>
      <c r="EC138" s="13">
        <f t="shared" si="98"/>
        <v>-6.0148471342546195</v>
      </c>
      <c r="ED138" s="13">
        <f t="shared" si="98"/>
        <v>0</v>
      </c>
      <c r="EE138" s="13">
        <f t="shared" si="98"/>
        <v>1.2195121951219079</v>
      </c>
      <c r="EF138" s="13">
        <f t="shared" si="98"/>
        <v>1.9398613114265828</v>
      </c>
      <c r="EG138" s="13">
        <f t="shared" si="98"/>
        <v>-2.1120283519252214</v>
      </c>
      <c r="EH138" s="13">
        <f t="shared" si="98"/>
        <v>-0.58769223091830192</v>
      </c>
      <c r="EI138" s="13">
        <f t="shared" si="98"/>
        <v>0</v>
      </c>
      <c r="EJ138" s="13">
        <f t="shared" si="98"/>
        <v>5.5493895668989879E-2</v>
      </c>
      <c r="EK138" s="13">
        <f t="shared" si="98"/>
        <v>5.7733051885884512</v>
      </c>
      <c r="EL138" s="13">
        <f t="shared" si="98"/>
        <v>-0.82610114867057716</v>
      </c>
      <c r="EM138" s="13">
        <f t="shared" si="98"/>
        <v>-0.2243158165338599</v>
      </c>
      <c r="EN138" s="13">
        <f t="shared" si="98"/>
        <v>0.75104064141688909</v>
      </c>
      <c r="EO138" s="13">
        <f t="shared" si="98"/>
        <v>-1.3717411052340922</v>
      </c>
      <c r="EP138" s="13">
        <f t="shared" si="98"/>
        <v>-2.6319424611753073</v>
      </c>
      <c r="EQ138" s="13">
        <f t="shared" si="98"/>
        <v>-1.3184732876097116</v>
      </c>
    </row>
    <row r="139" spans="1:147" hidden="1" outlineLevel="1" x14ac:dyDescent="0.2">
      <c r="A139" s="323" t="str">
        <f t="shared" si="91"/>
        <v>2000 q2</v>
      </c>
      <c r="B139" s="13">
        <f t="shared" si="92"/>
        <v>1.639652186019247</v>
      </c>
      <c r="C139" s="13">
        <f t="shared" si="92"/>
        <v>-1.5459618398141695</v>
      </c>
      <c r="D139" s="13">
        <f t="shared" si="92"/>
        <v>-11.164966519755403</v>
      </c>
      <c r="E139" s="13">
        <f t="shared" si="92"/>
        <v>-3.6173674077062956</v>
      </c>
      <c r="F139" s="13">
        <f t="shared" si="92"/>
        <v>-2.7463593503643691</v>
      </c>
      <c r="G139" s="13">
        <f t="shared" si="92"/>
        <v>1.9056532822831818</v>
      </c>
      <c r="H139" s="13">
        <f t="shared" si="92"/>
        <v>-6.7246247222096933E-2</v>
      </c>
      <c r="I139" s="13">
        <f t="shared" si="92"/>
        <v>-3.1446511188744752</v>
      </c>
      <c r="J139" s="13">
        <f t="shared" si="92"/>
        <v>9.3532227848102991</v>
      </c>
      <c r="K139" s="13">
        <f t="shared" si="92"/>
        <v>-0.69552744260518162</v>
      </c>
      <c r="L139" s="13">
        <f t="shared" si="92"/>
        <v>6.465157603289895</v>
      </c>
      <c r="M139" s="13">
        <f t="shared" si="92"/>
        <v>6.0395845580285767</v>
      </c>
      <c r="N139" s="13">
        <f t="shared" si="92"/>
        <v>6.6374968760933628</v>
      </c>
      <c r="O139" s="13">
        <f t="shared" si="92"/>
        <v>0.36085758320840711</v>
      </c>
      <c r="P139" s="13">
        <f t="shared" si="92"/>
        <v>1.3536140655802775</v>
      </c>
      <c r="Q139" s="13">
        <f t="shared" si="92"/>
        <v>-1.3622971089046421</v>
      </c>
      <c r="R139" s="13">
        <f t="shared" si="92"/>
        <v>1.3925406126595874</v>
      </c>
      <c r="S139" s="13">
        <f t="shared" si="92"/>
        <v>2.3861017874885704</v>
      </c>
      <c r="T139" s="13">
        <f t="shared" si="92"/>
        <v>6.2500390625164215E-4</v>
      </c>
      <c r="U139" s="13">
        <f t="shared" si="92"/>
        <v>37.21804420766783</v>
      </c>
      <c r="V139" s="13">
        <f t="shared" si="92"/>
        <v>22.905027932705678</v>
      </c>
      <c r="W139" s="13">
        <f t="shared" si="92"/>
        <v>49.999999999999957</v>
      </c>
      <c r="X139" s="13" t="str">
        <f t="shared" si="92"/>
        <v/>
      </c>
      <c r="Y139" s="13">
        <f t="shared" si="92"/>
        <v>1.9519285238099648</v>
      </c>
      <c r="Z139" s="13">
        <f t="shared" si="92"/>
        <v>-1.5760499752657253</v>
      </c>
      <c r="AA139" s="13">
        <f t="shared" si="92"/>
        <v>1.41321640737333</v>
      </c>
      <c r="AB139" s="13">
        <f t="shared" si="92"/>
        <v>-0.4576304657346153</v>
      </c>
      <c r="AC139" s="13">
        <f t="shared" si="92"/>
        <v>0.75515913674639723</v>
      </c>
      <c r="AD139" s="13">
        <f t="shared" si="92"/>
        <v>3.2708775856771677</v>
      </c>
      <c r="AE139" s="13">
        <f t="shared" si="92"/>
        <v>-0.29998194666740474</v>
      </c>
      <c r="AF139" s="13">
        <f t="shared" si="92"/>
        <v>1.3827212559200053</v>
      </c>
      <c r="AG139" s="13">
        <f t="shared" si="92"/>
        <v>9.1788854992125302E-2</v>
      </c>
      <c r="AH139" s="13">
        <f t="shared" si="92"/>
        <v>-1.0192839892669614</v>
      </c>
      <c r="AI139" s="13">
        <f t="shared" si="92"/>
        <v>-3.7109109578888022</v>
      </c>
      <c r="AJ139" s="13">
        <f t="shared" si="92"/>
        <v>-0.33521751051918125</v>
      </c>
      <c r="AL139" s="322" t="str">
        <f t="shared" si="93"/>
        <v>2000 q2</v>
      </c>
      <c r="AM139" s="13">
        <f t="shared" si="94"/>
        <v>1.6517399374244013</v>
      </c>
      <c r="AN139" s="13">
        <f t="shared" si="94"/>
        <v>1.813935326630256</v>
      </c>
      <c r="AO139" s="13">
        <f t="shared" si="94"/>
        <v>6.0289068048683614</v>
      </c>
      <c r="AP139" s="13">
        <f t="shared" si="94"/>
        <v>0.65006194257064553</v>
      </c>
      <c r="AQ139" s="13">
        <f t="shared" si="94"/>
        <v>2.6261337412442742</v>
      </c>
      <c r="AR139" s="13">
        <f t="shared" si="94"/>
        <v>2.5992309191069873</v>
      </c>
      <c r="AS139" s="13">
        <f t="shared" si="94"/>
        <v>-0.96483780940491704</v>
      </c>
      <c r="AT139" s="13">
        <f t="shared" si="94"/>
        <v>-11.132401812450009</v>
      </c>
      <c r="AU139" s="13">
        <f t="shared" si="94"/>
        <v>4.4863664288641303</v>
      </c>
      <c r="AV139" s="13">
        <f t="shared" si="94"/>
        <v>-5.9246872942725464</v>
      </c>
      <c r="AW139" s="13">
        <f t="shared" si="94"/>
        <v>1.8907630885902194</v>
      </c>
      <c r="AX139" s="13">
        <f t="shared" si="94"/>
        <v>1.6920991948587982</v>
      </c>
      <c r="AY139" s="13">
        <f t="shared" si="94"/>
        <v>2.1459227467810926</v>
      </c>
      <c r="AZ139" s="13">
        <f t="shared" si="94"/>
        <v>5.1598113500812337</v>
      </c>
      <c r="BA139" s="13">
        <f t="shared" si="94"/>
        <v>3.8930680699823306</v>
      </c>
      <c r="BB139" s="13">
        <f t="shared" si="94"/>
        <v>9.3335217304508777</v>
      </c>
      <c r="BC139" s="13">
        <f t="shared" si="94"/>
        <v>4.7939300714578748</v>
      </c>
      <c r="BD139" s="13">
        <f t="shared" si="94"/>
        <v>4.7939300714578748</v>
      </c>
      <c r="BE139" s="13" t="str">
        <f t="shared" si="94"/>
        <v/>
      </c>
      <c r="BF139" s="13">
        <f t="shared" si="94"/>
        <v>-0.47488965960746921</v>
      </c>
      <c r="BG139" s="13">
        <f t="shared" si="94"/>
        <v>-1.5957446808510523</v>
      </c>
      <c r="BH139" s="13">
        <f t="shared" si="94"/>
        <v>0</v>
      </c>
      <c r="BI139" s="13" t="str">
        <f t="shared" si="94"/>
        <v/>
      </c>
      <c r="BJ139" s="13">
        <f t="shared" si="94"/>
        <v>0.30555992559602174</v>
      </c>
      <c r="BK139" s="13">
        <f t="shared" si="94"/>
        <v>-8.5778614070474042</v>
      </c>
      <c r="BL139" s="13">
        <f t="shared" si="94"/>
        <v>-0.7232289234408884</v>
      </c>
      <c r="BM139" s="13">
        <f t="shared" si="94"/>
        <v>-4.0000000000000036</v>
      </c>
      <c r="BN139" s="13">
        <f t="shared" si="94"/>
        <v>1.1139958863853883</v>
      </c>
      <c r="BO139" s="13">
        <f t="shared" si="94"/>
        <v>0.30330063775656502</v>
      </c>
      <c r="BP139" s="13">
        <f t="shared" si="94"/>
        <v>1.8204195688819036</v>
      </c>
      <c r="BQ139" s="13">
        <f t="shared" si="94"/>
        <v>1.8155125397869565</v>
      </c>
      <c r="BR139" s="13">
        <f t="shared" si="94"/>
        <v>-0.93786719667992013</v>
      </c>
      <c r="BS139" s="13">
        <f t="shared" si="94"/>
        <v>-1.2625465702388761</v>
      </c>
      <c r="BT139" s="13">
        <f t="shared" si="94"/>
        <v>0.43675619065786098</v>
      </c>
      <c r="BU139" s="13">
        <f t="shared" si="94"/>
        <v>8.1148529579218032</v>
      </c>
      <c r="BW139" s="323" t="str">
        <f t="shared" si="95"/>
        <v>2000 q2</v>
      </c>
      <c r="BX139" s="13">
        <f t="shared" si="96"/>
        <v>3.8094800915428051</v>
      </c>
      <c r="BY139" s="13">
        <f t="shared" si="96"/>
        <v>3.4842109695262691</v>
      </c>
      <c r="BZ139" s="13">
        <f t="shared" si="96"/>
        <v>-8.8774647651612693E-2</v>
      </c>
      <c r="CA139" s="13">
        <f t="shared" si="96"/>
        <v>-1.661714049644214</v>
      </c>
      <c r="CB139" s="13">
        <f t="shared" si="96"/>
        <v>24.140799174392981</v>
      </c>
      <c r="CC139" s="13">
        <f t="shared" si="96"/>
        <v>1.6204207656363323</v>
      </c>
      <c r="CD139" s="13">
        <f t="shared" si="96"/>
        <v>-8.1058151758217623E-2</v>
      </c>
      <c r="CE139" s="13">
        <f t="shared" si="96"/>
        <v>-5.9929526140185434</v>
      </c>
      <c r="CF139" s="13">
        <f t="shared" si="96"/>
        <v>2.4550976192805107</v>
      </c>
      <c r="CG139" s="13">
        <f t="shared" si="96"/>
        <v>0</v>
      </c>
      <c r="CH139" s="13">
        <f t="shared" si="96"/>
        <v>-2.5189854913761578</v>
      </c>
      <c r="CI139" s="13">
        <f t="shared" si="96"/>
        <v>-1.3111511921559793</v>
      </c>
      <c r="CJ139" s="13">
        <f t="shared" si="96"/>
        <v>-3.9769231948859507</v>
      </c>
      <c r="CK139" s="13">
        <f t="shared" si="96"/>
        <v>1.1781171610264485</v>
      </c>
      <c r="CL139" s="13">
        <f t="shared" si="96"/>
        <v>1.855613273689638</v>
      </c>
      <c r="CM139" s="13">
        <f t="shared" si="96"/>
        <v>-4.5587490148712995E-2</v>
      </c>
      <c r="CN139" s="13">
        <f t="shared" si="96"/>
        <v>2.8368681744231905</v>
      </c>
      <c r="CO139" s="13">
        <f t="shared" si="96"/>
        <v>4.5996758279375216</v>
      </c>
      <c r="CP139" s="13">
        <f t="shared" si="96"/>
        <v>0</v>
      </c>
      <c r="CQ139" s="13">
        <f t="shared" si="96"/>
        <v>6.7412845114518172</v>
      </c>
      <c r="CR139" s="13">
        <f t="shared" si="96"/>
        <v>-1.9372693726937174</v>
      </c>
      <c r="CS139" s="13">
        <f t="shared" si="96"/>
        <v>5.555555555555558</v>
      </c>
      <c r="CT139" s="13">
        <f t="shared" si="96"/>
        <v>19.999999999999996</v>
      </c>
      <c r="CU139" s="13">
        <f t="shared" si="96"/>
        <v>1.270399335920791</v>
      </c>
      <c r="CV139" s="13">
        <f t="shared" si="96"/>
        <v>1.3036397852290937</v>
      </c>
      <c r="CW139" s="13">
        <f t="shared" si="96"/>
        <v>-0.36743552933843349</v>
      </c>
      <c r="CX139" s="13">
        <f t="shared" si="96"/>
        <v>0</v>
      </c>
      <c r="CY139" s="13">
        <f t="shared" si="96"/>
        <v>0.3153869694517919</v>
      </c>
      <c r="CZ139" s="13">
        <f t="shared" si="96"/>
        <v>2.2156314930812826</v>
      </c>
      <c r="DA139" s="13">
        <f t="shared" si="96"/>
        <v>9.2265947046918271</v>
      </c>
      <c r="DB139" s="13">
        <f t="shared" si="96"/>
        <v>14.587998897232302</v>
      </c>
      <c r="DC139" s="13">
        <f t="shared" si="96"/>
        <v>0.59861631535877979</v>
      </c>
      <c r="DD139" s="13">
        <f t="shared" si="96"/>
        <v>6.8414739535294089E-2</v>
      </c>
      <c r="DE139" s="13">
        <f t="shared" si="96"/>
        <v>-2.5836954164452197</v>
      </c>
      <c r="DF139" s="13">
        <f t="shared" si="96"/>
        <v>-0.15529625481286446</v>
      </c>
      <c r="DH139" s="323" t="str">
        <f t="shared" si="97"/>
        <v>2000 q2</v>
      </c>
      <c r="DI139" s="13">
        <f t="shared" si="98"/>
        <v>0.27312869492785996</v>
      </c>
      <c r="DJ139" s="13">
        <f t="shared" si="98"/>
        <v>1.1946249773856721</v>
      </c>
      <c r="DK139" s="13">
        <f t="shared" si="98"/>
        <v>2.9888517948226889</v>
      </c>
      <c r="DL139" s="13">
        <f t="shared" si="98"/>
        <v>-1.4681707888615336</v>
      </c>
      <c r="DM139" s="13">
        <f t="shared" si="98"/>
        <v>-1.2673028461495317</v>
      </c>
      <c r="DN139" s="13">
        <f t="shared" si="98"/>
        <v>2.4424390982009436</v>
      </c>
      <c r="DO139" s="13">
        <f t="shared" si="98"/>
        <v>0.72197293204763202</v>
      </c>
      <c r="DP139" s="13">
        <f t="shared" si="98"/>
        <v>-1.7923154475187664</v>
      </c>
      <c r="DQ139" s="13">
        <f t="shared" si="98"/>
        <v>7.3801639266381391</v>
      </c>
      <c r="DR139" s="13">
        <f t="shared" si="98"/>
        <v>0.90862127300721518</v>
      </c>
      <c r="DS139" s="13">
        <f t="shared" si="98"/>
        <v>-0.30354401687100463</v>
      </c>
      <c r="DT139" s="13">
        <f t="shared" si="98"/>
        <v>-0.35263357071229073</v>
      </c>
      <c r="DU139" s="13">
        <f t="shared" si="98"/>
        <v>-0.25648169394659748</v>
      </c>
      <c r="DV139" s="13">
        <f t="shared" si="98"/>
        <v>-7.1009979271225436</v>
      </c>
      <c r="DW139" s="13">
        <f t="shared" si="98"/>
        <v>-4.4327710962314804</v>
      </c>
      <c r="DX139" s="13">
        <f t="shared" si="98"/>
        <v>-12.650063298473746</v>
      </c>
      <c r="DY139" s="13">
        <f t="shared" si="98"/>
        <v>1.0030687852946585E-2</v>
      </c>
      <c r="DZ139" s="13">
        <f t="shared" si="98"/>
        <v>-8.142087524024566E-2</v>
      </c>
      <c r="EA139" s="13">
        <f t="shared" si="98"/>
        <v>4.0111940298507509</v>
      </c>
      <c r="EB139" s="13">
        <f t="shared" si="98"/>
        <v>1.9187519450110546</v>
      </c>
      <c r="EC139" s="13">
        <f t="shared" si="98"/>
        <v>-1.9494746111460737</v>
      </c>
      <c r="ED139" s="13">
        <f t="shared" si="98"/>
        <v>0</v>
      </c>
      <c r="EE139" s="13">
        <f t="shared" si="98"/>
        <v>20.481927710843408</v>
      </c>
      <c r="EF139" s="13">
        <f t="shared" si="98"/>
        <v>3.6855490920679967</v>
      </c>
      <c r="EG139" s="13">
        <f t="shared" si="98"/>
        <v>-2.1389337346102932</v>
      </c>
      <c r="EH139" s="13">
        <f t="shared" si="98"/>
        <v>42.603196271591081</v>
      </c>
      <c r="EI139" s="13">
        <f t="shared" si="98"/>
        <v>0</v>
      </c>
      <c r="EJ139" s="13">
        <f t="shared" si="98"/>
        <v>2.5392299134143981</v>
      </c>
      <c r="EK139" s="13">
        <f t="shared" si="98"/>
        <v>1.3209146373120983</v>
      </c>
      <c r="EL139" s="13">
        <f t="shared" si="98"/>
        <v>-3.2202085884699305</v>
      </c>
      <c r="EM139" s="13">
        <f t="shared" si="98"/>
        <v>-3.4872979725275366</v>
      </c>
      <c r="EN139" s="13">
        <f t="shared" si="98"/>
        <v>1.0633458829323317E-2</v>
      </c>
      <c r="EO139" s="13">
        <f t="shared" si="98"/>
        <v>-3.0684351105599306</v>
      </c>
      <c r="EP139" s="13">
        <f t="shared" si="98"/>
        <v>-3.4540140191737345</v>
      </c>
      <c r="EQ139" s="13">
        <f t="shared" si="98"/>
        <v>-1.1814039146883282</v>
      </c>
    </row>
    <row r="140" spans="1:147" hidden="1" outlineLevel="1" x14ac:dyDescent="0.2">
      <c r="A140" s="323" t="str">
        <f t="shared" si="91"/>
        <v>2000 q3</v>
      </c>
      <c r="B140" s="13">
        <f t="shared" si="92"/>
        <v>1.8092151828792868</v>
      </c>
      <c r="C140" s="13">
        <f t="shared" si="92"/>
        <v>-1.0755441168226021</v>
      </c>
      <c r="D140" s="13">
        <f t="shared" si="92"/>
        <v>-5.326672967859003</v>
      </c>
      <c r="E140" s="13">
        <f t="shared" si="92"/>
        <v>-4.1116331524856502</v>
      </c>
      <c r="F140" s="13">
        <f t="shared" si="92"/>
        <v>-2.4059190202584735</v>
      </c>
      <c r="G140" s="13">
        <f t="shared" si="92"/>
        <v>2.08898319134041</v>
      </c>
      <c r="H140" s="13">
        <f t="shared" si="92"/>
        <v>0.56545066188724569</v>
      </c>
      <c r="I140" s="13">
        <f t="shared" si="92"/>
        <v>-6.5746149267058467</v>
      </c>
      <c r="J140" s="13">
        <f t="shared" si="92"/>
        <v>6.6021582794226763</v>
      </c>
      <c r="K140" s="13">
        <f t="shared" si="92"/>
        <v>-3.8969910214796677</v>
      </c>
      <c r="L140" s="13">
        <f t="shared" si="92"/>
        <v>7.802765638947684</v>
      </c>
      <c r="M140" s="13">
        <f t="shared" si="92"/>
        <v>6.0811605566784888</v>
      </c>
      <c r="N140" s="13">
        <f t="shared" si="92"/>
        <v>8.4862971471774564</v>
      </c>
      <c r="O140" s="13">
        <f t="shared" si="92"/>
        <v>-3.3472887938544971</v>
      </c>
      <c r="P140" s="13">
        <f t="shared" si="92"/>
        <v>2.2332319558345137</v>
      </c>
      <c r="Q140" s="13">
        <f t="shared" si="92"/>
        <v>-12.970733850012483</v>
      </c>
      <c r="R140" s="13">
        <f t="shared" si="92"/>
        <v>-0.42337968979861973</v>
      </c>
      <c r="S140" s="13">
        <f t="shared" si="92"/>
        <v>-0.72539384310026378</v>
      </c>
      <c r="T140" s="13">
        <f t="shared" si="92"/>
        <v>0</v>
      </c>
      <c r="U140" s="13">
        <f t="shared" si="92"/>
        <v>47.888499288032847</v>
      </c>
      <c r="V140" s="13">
        <f t="shared" si="92"/>
        <v>28.155339805498091</v>
      </c>
      <c r="W140" s="13">
        <f t="shared" si="92"/>
        <v>66.666666666666657</v>
      </c>
      <c r="X140" s="13" t="str">
        <f t="shared" si="92"/>
        <v/>
      </c>
      <c r="Y140" s="13">
        <f t="shared" si="92"/>
        <v>0.56645561874972827</v>
      </c>
      <c r="Z140" s="13">
        <f t="shared" si="92"/>
        <v>-0.94145460785189927</v>
      </c>
      <c r="AA140" s="13">
        <f t="shared" si="92"/>
        <v>6.6487599090141236</v>
      </c>
      <c r="AB140" s="13">
        <f t="shared" si="92"/>
        <v>-2.9984598471784252</v>
      </c>
      <c r="AC140" s="13">
        <f t="shared" si="92"/>
        <v>-8.4081438920591278E-2</v>
      </c>
      <c r="AD140" s="13">
        <f t="shared" si="92"/>
        <v>0.97574102945579</v>
      </c>
      <c r="AE140" s="13">
        <f t="shared" si="92"/>
        <v>-1.2862398906402506</v>
      </c>
      <c r="AF140" s="13">
        <f t="shared" si="92"/>
        <v>0.44096548791510148</v>
      </c>
      <c r="AG140" s="13">
        <f t="shared" si="92"/>
        <v>-6.9715753972998673E-2</v>
      </c>
      <c r="AH140" s="13">
        <f t="shared" si="92"/>
        <v>-0.5108369264679502</v>
      </c>
      <c r="AI140" s="13">
        <f t="shared" si="92"/>
        <v>-5.0463469008521278</v>
      </c>
      <c r="AJ140" s="13">
        <f t="shared" si="92"/>
        <v>-0.70591245763281796</v>
      </c>
      <c r="AL140" s="322" t="str">
        <f t="shared" si="93"/>
        <v>2000 q3</v>
      </c>
      <c r="AM140" s="13">
        <f t="shared" si="94"/>
        <v>1.4153993331162518</v>
      </c>
      <c r="AN140" s="13">
        <f t="shared" si="94"/>
        <v>1.2988057826142096</v>
      </c>
      <c r="AO140" s="13">
        <f t="shared" si="94"/>
        <v>5.1740032376184297</v>
      </c>
      <c r="AP140" s="13">
        <f t="shared" si="94"/>
        <v>-2.1614537429410108</v>
      </c>
      <c r="AQ140" s="13">
        <f t="shared" si="94"/>
        <v>2.5804711755608167</v>
      </c>
      <c r="AR140" s="13">
        <f t="shared" si="94"/>
        <v>3.0505620361795716</v>
      </c>
      <c r="AS140" s="13">
        <f t="shared" si="94"/>
        <v>0.23185172235768992</v>
      </c>
      <c r="AT140" s="13">
        <f t="shared" si="94"/>
        <v>-2.3030371302154573</v>
      </c>
      <c r="AU140" s="13">
        <f t="shared" si="94"/>
        <v>4.2314200925335888</v>
      </c>
      <c r="AV140" s="13">
        <f t="shared" si="94"/>
        <v>-6.6603821171608235</v>
      </c>
      <c r="AW140" s="13">
        <f t="shared" si="94"/>
        <v>4.6209858928012215</v>
      </c>
      <c r="AX140" s="13">
        <f t="shared" si="94"/>
        <v>2.5381487922881751</v>
      </c>
      <c r="AY140" s="13">
        <f t="shared" si="94"/>
        <v>7.2961373390557638</v>
      </c>
      <c r="AZ140" s="13">
        <f t="shared" si="94"/>
        <v>5.0422639967885985</v>
      </c>
      <c r="BA140" s="13">
        <f t="shared" si="94"/>
        <v>3.7405411041985248</v>
      </c>
      <c r="BB140" s="13">
        <f t="shared" si="94"/>
        <v>9.3335217304508777</v>
      </c>
      <c r="BC140" s="13">
        <f t="shared" si="94"/>
        <v>2.6905465595451483</v>
      </c>
      <c r="BD140" s="13">
        <f t="shared" si="94"/>
        <v>2.6905465595451483</v>
      </c>
      <c r="BE140" s="13" t="str">
        <f t="shared" si="94"/>
        <v/>
      </c>
      <c r="BF140" s="13">
        <f t="shared" si="94"/>
        <v>-0.47488965960746921</v>
      </c>
      <c r="BG140" s="13">
        <f t="shared" si="94"/>
        <v>-1.5957446808510523</v>
      </c>
      <c r="BH140" s="13">
        <f t="shared" si="94"/>
        <v>0</v>
      </c>
      <c r="BI140" s="13" t="str">
        <f t="shared" si="94"/>
        <v/>
      </c>
      <c r="BJ140" s="13">
        <f t="shared" si="94"/>
        <v>-0.60788358905902173</v>
      </c>
      <c r="BK140" s="13">
        <f t="shared" si="94"/>
        <v>-7.7009263202762579</v>
      </c>
      <c r="BL140" s="13">
        <f t="shared" si="94"/>
        <v>0.21822170670009466</v>
      </c>
      <c r="BM140" s="13">
        <f t="shared" si="94"/>
        <v>-4.0000000000000036</v>
      </c>
      <c r="BN140" s="13">
        <f t="shared" si="94"/>
        <v>-2.1841162635429678</v>
      </c>
      <c r="BO140" s="13">
        <f t="shared" si="94"/>
        <v>0.13535888010010044</v>
      </c>
      <c r="BP140" s="13">
        <f t="shared" si="94"/>
        <v>2.2497670983657514</v>
      </c>
      <c r="BQ140" s="13">
        <f t="shared" si="94"/>
        <v>1.7218225139912002</v>
      </c>
      <c r="BR140" s="13">
        <f t="shared" si="94"/>
        <v>-0.93786719667992013</v>
      </c>
      <c r="BS140" s="13">
        <f t="shared" si="94"/>
        <v>-1.2625465702388761</v>
      </c>
      <c r="BT140" s="13">
        <f t="shared" si="94"/>
        <v>2.4211846532409931</v>
      </c>
      <c r="BU140" s="13">
        <f t="shared" si="94"/>
        <v>8.8065938490728524</v>
      </c>
      <c r="BW140" s="323" t="str">
        <f t="shared" si="95"/>
        <v>2000 q3</v>
      </c>
      <c r="BX140" s="13">
        <f t="shared" si="96"/>
        <v>3.0792199962781597</v>
      </c>
      <c r="BY140" s="13">
        <f t="shared" si="96"/>
        <v>2.6794945678746629</v>
      </c>
      <c r="BZ140" s="13">
        <f t="shared" si="96"/>
        <v>-0.10085310077154741</v>
      </c>
      <c r="CA140" s="13">
        <f t="shared" si="96"/>
        <v>-6.5701768392021691</v>
      </c>
      <c r="CB140" s="13">
        <f t="shared" si="96"/>
        <v>29.944556883681738</v>
      </c>
      <c r="CC140" s="13">
        <f t="shared" si="96"/>
        <v>0.5579974741121374</v>
      </c>
      <c r="CD140" s="13">
        <f t="shared" si="96"/>
        <v>-3.7343782222565292E-2</v>
      </c>
      <c r="CE140" s="13">
        <f t="shared" si="96"/>
        <v>-2.3214918527136308</v>
      </c>
      <c r="CF140" s="13">
        <f t="shared" si="96"/>
        <v>-0.58338496885416147</v>
      </c>
      <c r="CG140" s="13">
        <f t="shared" si="96"/>
        <v>-5.3859323013272231</v>
      </c>
      <c r="CH140" s="13">
        <f t="shared" si="96"/>
        <v>-2.5327899004388366</v>
      </c>
      <c r="CI140" s="13">
        <f t="shared" si="96"/>
        <v>-3.395578084999118</v>
      </c>
      <c r="CJ140" s="13">
        <f t="shared" si="96"/>
        <v>-1.4913461980822329</v>
      </c>
      <c r="CK140" s="13">
        <f t="shared" si="96"/>
        <v>-3.5803484353008952</v>
      </c>
      <c r="CL140" s="13">
        <f t="shared" si="96"/>
        <v>2.6411699243167108</v>
      </c>
      <c r="CM140" s="13">
        <f t="shared" si="96"/>
        <v>-14.771293436903621</v>
      </c>
      <c r="CN140" s="13">
        <f t="shared" si="96"/>
        <v>-0.84029387654506182</v>
      </c>
      <c r="CO140" s="13">
        <f t="shared" si="96"/>
        <v>-1.3624459067768435</v>
      </c>
      <c r="CP140" s="13">
        <f t="shared" si="96"/>
        <v>0</v>
      </c>
      <c r="CQ140" s="13">
        <f t="shared" si="96"/>
        <v>6.7412845114518172</v>
      </c>
      <c r="CR140" s="13">
        <f t="shared" si="96"/>
        <v>-1.9372693726937174</v>
      </c>
      <c r="CS140" s="13">
        <f t="shared" si="96"/>
        <v>5.555555555555558</v>
      </c>
      <c r="CT140" s="13">
        <f t="shared" si="96"/>
        <v>19.999999999999996</v>
      </c>
      <c r="CU140" s="13">
        <f t="shared" si="96"/>
        <v>18.673864491447812</v>
      </c>
      <c r="CV140" s="13">
        <f t="shared" si="96"/>
        <v>-2.9339834589692915</v>
      </c>
      <c r="CW140" s="13">
        <f t="shared" si="96"/>
        <v>112.46993898212506</v>
      </c>
      <c r="CX140" s="13">
        <f t="shared" si="96"/>
        <v>-3.8461538461538436</v>
      </c>
      <c r="CY140" s="13">
        <f t="shared" si="96"/>
        <v>-0.45881636027670369</v>
      </c>
      <c r="CZ140" s="13">
        <f t="shared" si="96"/>
        <v>1.9408459758312402</v>
      </c>
      <c r="DA140" s="13">
        <f t="shared" si="96"/>
        <v>-4.2829477052248706</v>
      </c>
      <c r="DB140" s="13">
        <f t="shared" si="96"/>
        <v>-4.6860845978071053</v>
      </c>
      <c r="DC140" s="13">
        <f t="shared" si="96"/>
        <v>0.59861631535877979</v>
      </c>
      <c r="DD140" s="13">
        <f t="shared" si="96"/>
        <v>-0.29666670357298974</v>
      </c>
      <c r="DE140" s="13">
        <f t="shared" si="96"/>
        <v>-4.4913821550240485</v>
      </c>
      <c r="DF140" s="13">
        <f t="shared" si="96"/>
        <v>-1.0726532750040763</v>
      </c>
      <c r="DH140" s="323" t="str">
        <f t="shared" si="97"/>
        <v>2000 q3</v>
      </c>
      <c r="DI140" s="13">
        <f t="shared" si="98"/>
        <v>1.4715000174622794</v>
      </c>
      <c r="DJ140" s="13">
        <f t="shared" si="98"/>
        <v>2.0509559446201919</v>
      </c>
      <c r="DK140" s="13">
        <f t="shared" si="98"/>
        <v>3.050368399208625</v>
      </c>
      <c r="DL140" s="13">
        <f t="shared" si="98"/>
        <v>-0.67454279914385129</v>
      </c>
      <c r="DM140" s="13">
        <f t="shared" si="98"/>
        <v>0.15394383832560976</v>
      </c>
      <c r="DN140" s="13">
        <f t="shared" si="98"/>
        <v>7.4867037545867321</v>
      </c>
      <c r="DO140" s="13">
        <f t="shared" si="98"/>
        <v>3.6184322353206122</v>
      </c>
      <c r="DP140" s="13">
        <f t="shared" si="98"/>
        <v>-2.7574083807980987</v>
      </c>
      <c r="DQ140" s="13">
        <f t="shared" si="98"/>
        <v>6.3668491885123801</v>
      </c>
      <c r="DR140" s="13">
        <f t="shared" si="98"/>
        <v>0.16906600782937709</v>
      </c>
      <c r="DS140" s="13">
        <f t="shared" si="98"/>
        <v>2.3473033152225264</v>
      </c>
      <c r="DT140" s="13">
        <f t="shared" si="98"/>
        <v>1.9499832808085094</v>
      </c>
      <c r="DU140" s="13">
        <f t="shared" si="98"/>
        <v>2.719612204255295</v>
      </c>
      <c r="DV140" s="13">
        <f t="shared" si="98"/>
        <v>-5.211278312499168</v>
      </c>
      <c r="DW140" s="13">
        <f t="shared" si="98"/>
        <v>-1.5312082735923438</v>
      </c>
      <c r="DX140" s="13">
        <f t="shared" si="98"/>
        <v>-12.650063298473746</v>
      </c>
      <c r="DY140" s="13">
        <f t="shared" si="98"/>
        <v>9.0482743490616357E-2</v>
      </c>
      <c r="DZ140" s="13">
        <f t="shared" si="98"/>
        <v>8.6147243664358442E-2</v>
      </c>
      <c r="EA140" s="13">
        <f t="shared" si="98"/>
        <v>0.27985074626866169</v>
      </c>
      <c r="EB140" s="13">
        <f t="shared" si="98"/>
        <v>3.6186453364288163</v>
      </c>
      <c r="EC140" s="13">
        <f t="shared" si="98"/>
        <v>6.8264272991468866</v>
      </c>
      <c r="ED140" s="13">
        <f t="shared" si="98"/>
        <v>0</v>
      </c>
      <c r="EE140" s="13">
        <f t="shared" si="98"/>
        <v>20.481927710843408</v>
      </c>
      <c r="EF140" s="13">
        <f t="shared" si="98"/>
        <v>5.4507297473880278</v>
      </c>
      <c r="EG140" s="13">
        <f t="shared" si="98"/>
        <v>1.5536229373634081</v>
      </c>
      <c r="EH140" s="13">
        <f t="shared" si="98"/>
        <v>42.671626102348782</v>
      </c>
      <c r="EI140" s="13">
        <f t="shared" si="98"/>
        <v>0</v>
      </c>
      <c r="EJ140" s="13">
        <f t="shared" si="98"/>
        <v>2.6671753605909787</v>
      </c>
      <c r="EK140" s="13">
        <f t="shared" si="98"/>
        <v>2.8980517122438654</v>
      </c>
      <c r="EL140" s="13">
        <f t="shared" si="98"/>
        <v>-2.8672172748877345</v>
      </c>
      <c r="EM140" s="13">
        <f t="shared" si="98"/>
        <v>-3.5941758070598628</v>
      </c>
      <c r="EN140" s="13">
        <f t="shared" si="98"/>
        <v>-0.89565345156563669</v>
      </c>
      <c r="EO140" s="13">
        <f t="shared" si="98"/>
        <v>-1.9008854617474924E-2</v>
      </c>
      <c r="EP140" s="13">
        <f t="shared" si="98"/>
        <v>-1.2244609617324431</v>
      </c>
      <c r="EQ140" s="13">
        <f t="shared" si="98"/>
        <v>-1.9093939698074602</v>
      </c>
    </row>
    <row r="141" spans="1:147" hidden="1" outlineLevel="1" x14ac:dyDescent="0.2">
      <c r="A141" s="323" t="str">
        <f t="shared" si="91"/>
        <v>2000 q4</v>
      </c>
      <c r="B141" s="13">
        <f t="shared" si="92"/>
        <v>2.4697306468105085</v>
      </c>
      <c r="C141" s="13">
        <f t="shared" si="92"/>
        <v>-1.9657213414760899</v>
      </c>
      <c r="D141" s="13">
        <f t="shared" si="92"/>
        <v>-9.8041478369905395</v>
      </c>
      <c r="E141" s="13">
        <f t="shared" si="92"/>
        <v>1.3651683556581862</v>
      </c>
      <c r="F141" s="13">
        <f t="shared" si="92"/>
        <v>-2.3288765464364647</v>
      </c>
      <c r="G141" s="13">
        <f t="shared" si="92"/>
        <v>3.3999379630107462</v>
      </c>
      <c r="H141" s="13">
        <f t="shared" si="92"/>
        <v>1.8592237292742952</v>
      </c>
      <c r="I141" s="13">
        <f t="shared" si="92"/>
        <v>-0.20981086260221105</v>
      </c>
      <c r="J141" s="13">
        <f t="shared" si="92"/>
        <v>1.8177803002767945</v>
      </c>
      <c r="K141" s="13">
        <f t="shared" si="92"/>
        <v>-3.3617550399821949</v>
      </c>
      <c r="L141" s="13">
        <f t="shared" si="92"/>
        <v>12.685600143685761</v>
      </c>
      <c r="M141" s="13">
        <f t="shared" si="92"/>
        <v>12.137920795910674</v>
      </c>
      <c r="N141" s="13">
        <f t="shared" si="92"/>
        <v>12.911724546341841</v>
      </c>
      <c r="O141" s="13">
        <f t="shared" si="92"/>
        <v>-1.6636138039774817</v>
      </c>
      <c r="P141" s="13">
        <f t="shared" si="92"/>
        <v>3.0860642542299477</v>
      </c>
      <c r="Q141" s="13">
        <f t="shared" si="92"/>
        <v>-10.035854156022916</v>
      </c>
      <c r="R141" s="13">
        <f t="shared" si="92"/>
        <v>1.4467847454929572</v>
      </c>
      <c r="S141" s="13">
        <f t="shared" si="92"/>
        <v>1.0938359927074259</v>
      </c>
      <c r="T141" s="13">
        <f t="shared" si="92"/>
        <v>1.9417475728155775</v>
      </c>
      <c r="U141" s="13">
        <f t="shared" si="92"/>
        <v>39.961381801715802</v>
      </c>
      <c r="V141" s="13">
        <f t="shared" si="92"/>
        <v>25.53937432552058</v>
      </c>
      <c r="W141" s="13">
        <f t="shared" si="92"/>
        <v>52.91262135922328</v>
      </c>
      <c r="X141" s="13" t="str">
        <f t="shared" si="92"/>
        <v/>
      </c>
      <c r="Y141" s="13">
        <f t="shared" si="92"/>
        <v>4.8613542832852685</v>
      </c>
      <c r="Z141" s="13">
        <f t="shared" si="92"/>
        <v>2.1821066494219332</v>
      </c>
      <c r="AA141" s="13">
        <f t="shared" si="92"/>
        <v>7.5040751509408921</v>
      </c>
      <c r="AB141" s="13">
        <f t="shared" si="92"/>
        <v>-1.1149347956673217</v>
      </c>
      <c r="AC141" s="13">
        <f t="shared" si="92"/>
        <v>1.7192660282179695</v>
      </c>
      <c r="AD141" s="13">
        <f t="shared" si="92"/>
        <v>6.7702776886534366</v>
      </c>
      <c r="AE141" s="13">
        <f t="shared" si="92"/>
        <v>0.60980109780912617</v>
      </c>
      <c r="AF141" s="13">
        <f t="shared" si="92"/>
        <v>1.8647093266516812</v>
      </c>
      <c r="AG141" s="13">
        <f t="shared" si="92"/>
        <v>1.4801771195734892</v>
      </c>
      <c r="AH141" s="13">
        <f t="shared" si="92"/>
        <v>2.1461961605525159</v>
      </c>
      <c r="AI141" s="13">
        <f t="shared" si="92"/>
        <v>-2.3347787029709965</v>
      </c>
      <c r="AJ141" s="13">
        <f t="shared" si="92"/>
        <v>1.4444739616500835</v>
      </c>
      <c r="AL141" s="322" t="str">
        <f t="shared" si="93"/>
        <v>2000 q4</v>
      </c>
      <c r="AM141" s="13">
        <f t="shared" si="94"/>
        <v>1.6592322993893349</v>
      </c>
      <c r="AN141" s="13">
        <f t="shared" si="94"/>
        <v>1.609575617247283</v>
      </c>
      <c r="AO141" s="13">
        <f t="shared" si="94"/>
        <v>4.6199152451005476</v>
      </c>
      <c r="AP141" s="13">
        <f t="shared" si="94"/>
        <v>-1.7057215415364868</v>
      </c>
      <c r="AQ141" s="13">
        <f t="shared" si="94"/>
        <v>7.1061699019168367</v>
      </c>
      <c r="AR141" s="13">
        <f t="shared" si="94"/>
        <v>-2.1639212590345624</v>
      </c>
      <c r="AS141" s="13">
        <f t="shared" si="94"/>
        <v>-0.63510753729422165</v>
      </c>
      <c r="AT141" s="13">
        <f t="shared" si="94"/>
        <v>0.52512028156184165</v>
      </c>
      <c r="AU141" s="13">
        <f t="shared" si="94"/>
        <v>4.2926735698987306</v>
      </c>
      <c r="AV141" s="13">
        <f t="shared" si="94"/>
        <v>-6.6603821171608235</v>
      </c>
      <c r="AW141" s="13">
        <f t="shared" si="94"/>
        <v>4.6209858928012215</v>
      </c>
      <c r="AX141" s="13">
        <f t="shared" si="94"/>
        <v>2.5381487922881751</v>
      </c>
      <c r="AY141" s="13">
        <f t="shared" si="94"/>
        <v>7.2961373390557638</v>
      </c>
      <c r="AZ141" s="13">
        <f t="shared" si="94"/>
        <v>6.9266312596304225</v>
      </c>
      <c r="BA141" s="13">
        <f t="shared" si="94"/>
        <v>4.4663361017911463</v>
      </c>
      <c r="BB141" s="13">
        <f t="shared" si="94"/>
        <v>15.037236583750314</v>
      </c>
      <c r="BC141" s="13">
        <f t="shared" si="94"/>
        <v>3.0710466978623785</v>
      </c>
      <c r="BD141" s="13">
        <f t="shared" si="94"/>
        <v>3.0710466978623785</v>
      </c>
      <c r="BE141" s="13" t="str">
        <f t="shared" si="94"/>
        <v/>
      </c>
      <c r="BF141" s="13">
        <f t="shared" si="94"/>
        <v>-0.47488965960746921</v>
      </c>
      <c r="BG141" s="13">
        <f t="shared" si="94"/>
        <v>-1.5957446808510523</v>
      </c>
      <c r="BH141" s="13">
        <f t="shared" si="94"/>
        <v>0</v>
      </c>
      <c r="BI141" s="13" t="str">
        <f t="shared" si="94"/>
        <v/>
      </c>
      <c r="BJ141" s="13">
        <f t="shared" si="94"/>
        <v>-0.80278870133858593</v>
      </c>
      <c r="BK141" s="13">
        <f t="shared" si="94"/>
        <v>-7.2325422453347947</v>
      </c>
      <c r="BL141" s="13">
        <f t="shared" si="94"/>
        <v>-7.4195380278008205E-2</v>
      </c>
      <c r="BM141" s="13">
        <f t="shared" si="94"/>
        <v>-4.0000000000000036</v>
      </c>
      <c r="BN141" s="13">
        <f t="shared" si="94"/>
        <v>-2.8548467710524883</v>
      </c>
      <c r="BO141" s="13">
        <f t="shared" si="94"/>
        <v>0.13535888010010044</v>
      </c>
      <c r="BP141" s="13">
        <f t="shared" si="94"/>
        <v>2.4230679318048454</v>
      </c>
      <c r="BQ141" s="13">
        <f t="shared" si="94"/>
        <v>2.2827605552803609</v>
      </c>
      <c r="BR141" s="13">
        <f t="shared" si="94"/>
        <v>-0.93786719667992013</v>
      </c>
      <c r="BS141" s="13">
        <f t="shared" si="94"/>
        <v>0.8676309445539987</v>
      </c>
      <c r="BT141" s="13">
        <f t="shared" si="94"/>
        <v>1.4028849615679295</v>
      </c>
      <c r="BU141" s="13">
        <f t="shared" si="94"/>
        <v>8.5553108898038133</v>
      </c>
      <c r="BW141" s="323" t="str">
        <f t="shared" si="95"/>
        <v>2000 q4</v>
      </c>
      <c r="BX141" s="13">
        <f t="shared" si="96"/>
        <v>3.2661762912485015</v>
      </c>
      <c r="BY141" s="13">
        <f t="shared" si="96"/>
        <v>3.3876456064233507</v>
      </c>
      <c r="BZ141" s="13">
        <f t="shared" si="96"/>
        <v>1.5394342854412324</v>
      </c>
      <c r="CA141" s="13">
        <f t="shared" si="96"/>
        <v>-5.7025196647483956</v>
      </c>
      <c r="CB141" s="13">
        <f t="shared" si="96"/>
        <v>30.482701995791107</v>
      </c>
      <c r="CC141" s="13">
        <f t="shared" si="96"/>
        <v>0.32220803872420323</v>
      </c>
      <c r="CD141" s="13">
        <f t="shared" si="96"/>
        <v>-0.11985525341876579</v>
      </c>
      <c r="CE141" s="13">
        <f t="shared" si="96"/>
        <v>-3.6705384313583278</v>
      </c>
      <c r="CF141" s="13">
        <f t="shared" si="96"/>
        <v>-1.2506733414584192</v>
      </c>
      <c r="CG141" s="13">
        <f t="shared" si="96"/>
        <v>-5.3859323013272231</v>
      </c>
      <c r="CH141" s="13">
        <f t="shared" si="96"/>
        <v>-1.708343139595192</v>
      </c>
      <c r="CI141" s="13">
        <f t="shared" si="96"/>
        <v>-3.395578084999118</v>
      </c>
      <c r="CJ141" s="13">
        <f t="shared" si="96"/>
        <v>0.36667707818935913</v>
      </c>
      <c r="CK141" s="13">
        <f t="shared" si="96"/>
        <v>-4.9746503307179228</v>
      </c>
      <c r="CL141" s="13">
        <f t="shared" si="96"/>
        <v>0.24438813383840241</v>
      </c>
      <c r="CM141" s="13">
        <f t="shared" si="96"/>
        <v>-14.605535764982381</v>
      </c>
      <c r="CN141" s="13">
        <f t="shared" si="96"/>
        <v>-0.84029387654506182</v>
      </c>
      <c r="CO141" s="13">
        <f t="shared" si="96"/>
        <v>-1.3624459067768435</v>
      </c>
      <c r="CP141" s="13">
        <f t="shared" si="96"/>
        <v>0</v>
      </c>
      <c r="CQ141" s="13">
        <f t="shared" si="96"/>
        <v>6.8686288111773353</v>
      </c>
      <c r="CR141" s="13">
        <f t="shared" si="96"/>
        <v>-1.3914656771799594</v>
      </c>
      <c r="CS141" s="13">
        <f t="shared" si="96"/>
        <v>5.555555555555558</v>
      </c>
      <c r="CT141" s="13">
        <f t="shared" si="96"/>
        <v>19.999999999999996</v>
      </c>
      <c r="CU141" s="13">
        <f t="shared" si="96"/>
        <v>18.876735497206898</v>
      </c>
      <c r="CV141" s="13">
        <f t="shared" si="96"/>
        <v>-3.4479277131362562</v>
      </c>
      <c r="CW141" s="13">
        <f t="shared" si="96"/>
        <v>112.46993898212506</v>
      </c>
      <c r="CX141" s="13">
        <f t="shared" si="96"/>
        <v>-3.8461538461538436</v>
      </c>
      <c r="CY141" s="13">
        <f t="shared" si="96"/>
        <v>-0.45881636027670369</v>
      </c>
      <c r="CZ141" s="13">
        <f t="shared" si="96"/>
        <v>2.3945583986645813</v>
      </c>
      <c r="DA141" s="13">
        <f t="shared" si="96"/>
        <v>-5.221368869120413</v>
      </c>
      <c r="DB141" s="13">
        <f t="shared" si="96"/>
        <v>-5.9935952645163155</v>
      </c>
      <c r="DC141" s="13">
        <f t="shared" si="96"/>
        <v>0</v>
      </c>
      <c r="DD141" s="13">
        <f t="shared" si="96"/>
        <v>-6.0990735412758124E-2</v>
      </c>
      <c r="DE141" s="13">
        <f t="shared" si="96"/>
        <v>-4.5813142460222718</v>
      </c>
      <c r="DF141" s="13">
        <f t="shared" si="96"/>
        <v>-0.98776365512437403</v>
      </c>
      <c r="DH141" s="323" t="str">
        <f t="shared" si="97"/>
        <v>2000 q4</v>
      </c>
      <c r="DI141" s="13">
        <f t="shared" si="98"/>
        <v>2.1635572513410306</v>
      </c>
      <c r="DJ141" s="13">
        <f t="shared" si="98"/>
        <v>1.6504797854110631</v>
      </c>
      <c r="DK141" s="13">
        <f t="shared" si="98"/>
        <v>0.62290074331543543</v>
      </c>
      <c r="DL141" s="13">
        <f t="shared" si="98"/>
        <v>4.501246603694975</v>
      </c>
      <c r="DM141" s="13">
        <f t="shared" si="98"/>
        <v>0.10868974870665848</v>
      </c>
      <c r="DN141" s="13">
        <f t="shared" si="98"/>
        <v>9.0387511679435697</v>
      </c>
      <c r="DO141" s="13">
        <f t="shared" si="98"/>
        <v>0.37379627583857822</v>
      </c>
      <c r="DP141" s="13">
        <f t="shared" si="98"/>
        <v>-2.7574083807980987</v>
      </c>
      <c r="DQ141" s="13">
        <f t="shared" si="98"/>
        <v>-0.66181726768232974</v>
      </c>
      <c r="DR141" s="13">
        <f t="shared" si="98"/>
        <v>2.2204460492503131E-14</v>
      </c>
      <c r="DS141" s="13">
        <f t="shared" si="98"/>
        <v>3.0547833294145343</v>
      </c>
      <c r="DT141" s="13">
        <f t="shared" si="98"/>
        <v>3.4124707414148636</v>
      </c>
      <c r="DU141" s="13">
        <f t="shared" si="98"/>
        <v>2.719612204255295</v>
      </c>
      <c r="DV141" s="13">
        <f t="shared" si="98"/>
        <v>-4.1850324784337918</v>
      </c>
      <c r="DW141" s="13">
        <f t="shared" si="98"/>
        <v>-2.3631644121586137</v>
      </c>
      <c r="DX141" s="13">
        <f t="shared" si="98"/>
        <v>-8.0928516160021715</v>
      </c>
      <c r="DY141" s="13">
        <f t="shared" si="98"/>
        <v>5.9053528512653664E-2</v>
      </c>
      <c r="DZ141" s="13">
        <f t="shared" si="98"/>
        <v>-3.1322847709958079E-2</v>
      </c>
      <c r="EA141" s="13">
        <f t="shared" si="98"/>
        <v>4.0111940298507509</v>
      </c>
      <c r="EB141" s="13">
        <f t="shared" si="98"/>
        <v>3.6876344150878371</v>
      </c>
      <c r="EC141" s="13">
        <f t="shared" si="98"/>
        <v>7.1857129464704128</v>
      </c>
      <c r="ED141" s="13">
        <f t="shared" si="98"/>
        <v>0</v>
      </c>
      <c r="EE141" s="13">
        <f t="shared" si="98"/>
        <v>20.481927710843408</v>
      </c>
      <c r="EF141" s="13">
        <f t="shared" si="98"/>
        <v>4.8347821827519954</v>
      </c>
      <c r="EG141" s="13">
        <f t="shared" si="98"/>
        <v>2.514113612676061</v>
      </c>
      <c r="EH141" s="13">
        <f t="shared" si="98"/>
        <v>43.318907147339949</v>
      </c>
      <c r="EI141" s="13">
        <f t="shared" si="98"/>
        <v>0</v>
      </c>
      <c r="EJ141" s="13">
        <f t="shared" si="98"/>
        <v>2.6102329449747774</v>
      </c>
      <c r="EK141" s="13">
        <f t="shared" si="98"/>
        <v>0.97411547951908872</v>
      </c>
      <c r="EL141" s="13">
        <f t="shared" si="98"/>
        <v>0.58617439638950497</v>
      </c>
      <c r="EM141" s="13">
        <f t="shared" si="98"/>
        <v>1.2005765344532904</v>
      </c>
      <c r="EN141" s="13">
        <f t="shared" si="98"/>
        <v>-0.89565345156563669</v>
      </c>
      <c r="EO141" s="13">
        <f t="shared" si="98"/>
        <v>0.57332062910024906</v>
      </c>
      <c r="EP141" s="13">
        <f t="shared" si="98"/>
        <v>-0.44858045880464825</v>
      </c>
      <c r="EQ141" s="13">
        <f t="shared" si="98"/>
        <v>-1.4786107953232874</v>
      </c>
    </row>
    <row r="142" spans="1:147" hidden="1" outlineLevel="1" x14ac:dyDescent="0.2">
      <c r="A142" s="323" t="str">
        <f t="shared" si="91"/>
        <v>2001 q1</v>
      </c>
      <c r="B142" s="13">
        <f t="shared" si="92"/>
        <v>1.249956348993031</v>
      </c>
      <c r="C142" s="13">
        <f t="shared" si="92"/>
        <v>-1.4628511522657095</v>
      </c>
      <c r="D142" s="13">
        <f t="shared" si="92"/>
        <v>-8.4258559775744253</v>
      </c>
      <c r="E142" s="13">
        <f t="shared" si="92"/>
        <v>-1.1695052407494244</v>
      </c>
      <c r="F142" s="13">
        <f t="shared" si="92"/>
        <v>-0.24113527656349776</v>
      </c>
      <c r="G142" s="13">
        <f t="shared" si="92"/>
        <v>2.5377328726587045</v>
      </c>
      <c r="H142" s="13">
        <f t="shared" si="92"/>
        <v>1.9430916502364282</v>
      </c>
      <c r="I142" s="13">
        <f t="shared" si="92"/>
        <v>3.7990698716114935</v>
      </c>
      <c r="J142" s="13">
        <f t="shared" si="92"/>
        <v>1.3892425873717418</v>
      </c>
      <c r="K142" s="13">
        <f t="shared" si="92"/>
        <v>-2.255716559168941</v>
      </c>
      <c r="L142" s="13">
        <f t="shared" si="92"/>
        <v>8.9470332576732758</v>
      </c>
      <c r="M142" s="13">
        <f t="shared" si="92"/>
        <v>14.505846617077456</v>
      </c>
      <c r="N142" s="13">
        <f t="shared" si="92"/>
        <v>6.8013078295585894</v>
      </c>
      <c r="O142" s="13">
        <f t="shared" si="92"/>
        <v>-4.5894700098527803</v>
      </c>
      <c r="P142" s="13">
        <f t="shared" si="92"/>
        <v>0.22463655377671365</v>
      </c>
      <c r="Q142" s="13">
        <f t="shared" si="92"/>
        <v>-13.068895417252413</v>
      </c>
      <c r="R142" s="13">
        <f t="shared" si="92"/>
        <v>-0.56715179377736513</v>
      </c>
      <c r="S142" s="13">
        <f t="shared" si="92"/>
        <v>-2.3145276744090726</v>
      </c>
      <c r="T142" s="13">
        <f t="shared" si="92"/>
        <v>1.9417475728155775</v>
      </c>
      <c r="U142" s="13">
        <f t="shared" si="92"/>
        <v>13.999798194805191</v>
      </c>
      <c r="V142" s="13">
        <f t="shared" si="92"/>
        <v>27.427184465736975</v>
      </c>
      <c r="W142" s="13">
        <f t="shared" si="92"/>
        <v>1.9417475728155109</v>
      </c>
      <c r="X142" s="13" t="str">
        <f t="shared" si="92"/>
        <v/>
      </c>
      <c r="Y142" s="13">
        <f t="shared" si="92"/>
        <v>5.0908490843117216</v>
      </c>
      <c r="Z142" s="13">
        <f t="shared" si="92"/>
        <v>4.8790527677364581</v>
      </c>
      <c r="AA142" s="13">
        <f t="shared" si="92"/>
        <v>10.35305018601469</v>
      </c>
      <c r="AB142" s="13">
        <f t="shared" si="92"/>
        <v>4.5630110960639403</v>
      </c>
      <c r="AC142" s="13">
        <f t="shared" si="92"/>
        <v>1.771297553987905</v>
      </c>
      <c r="AD142" s="13">
        <f t="shared" si="92"/>
        <v>5.7463020815994303</v>
      </c>
      <c r="AE142" s="13">
        <f t="shared" si="92"/>
        <v>0.66291691109845452</v>
      </c>
      <c r="AF142" s="13">
        <f t="shared" si="92"/>
        <v>1.5203235520002023</v>
      </c>
      <c r="AG142" s="13">
        <f t="shared" si="92"/>
        <v>2.9056244482571048</v>
      </c>
      <c r="AH142" s="13">
        <f t="shared" si="92"/>
        <v>1.2284698915788095</v>
      </c>
      <c r="AI142" s="13">
        <f t="shared" si="92"/>
        <v>-1.2216373982522843</v>
      </c>
      <c r="AJ142" s="13">
        <f t="shared" si="92"/>
        <v>-0.2464261126359335</v>
      </c>
      <c r="AL142" s="322" t="str">
        <f t="shared" si="93"/>
        <v>2001 q1</v>
      </c>
      <c r="AM142" s="13">
        <f t="shared" si="94"/>
        <v>0.65437177812883718</v>
      </c>
      <c r="AN142" s="13">
        <f t="shared" si="94"/>
        <v>-1.1219068570859969</v>
      </c>
      <c r="AO142" s="13">
        <f t="shared" si="94"/>
        <v>-0.87244605141397757</v>
      </c>
      <c r="AP142" s="13">
        <f t="shared" si="94"/>
        <v>0.34840097910915357</v>
      </c>
      <c r="AQ142" s="13">
        <f t="shared" si="94"/>
        <v>-3.9498372077983013</v>
      </c>
      <c r="AR142" s="13">
        <f t="shared" si="94"/>
        <v>-2.8221335667122704</v>
      </c>
      <c r="AS142" s="13">
        <f t="shared" si="94"/>
        <v>-2.2317523626391389</v>
      </c>
      <c r="AT142" s="13">
        <f t="shared" si="94"/>
        <v>-2.23189015218902</v>
      </c>
      <c r="AU142" s="13">
        <f t="shared" si="94"/>
        <v>-0.1832600017905861</v>
      </c>
      <c r="AV142" s="13">
        <f t="shared" si="94"/>
        <v>-8.1062897206496736</v>
      </c>
      <c r="AW142" s="13">
        <f t="shared" si="94"/>
        <v>-0.72878875536221965</v>
      </c>
      <c r="AX142" s="13">
        <f t="shared" si="94"/>
        <v>-2.2204460492503131E-14</v>
      </c>
      <c r="AY142" s="13">
        <f t="shared" si="94"/>
        <v>-1.6528925619834767</v>
      </c>
      <c r="AZ142" s="13">
        <f t="shared" si="94"/>
        <v>-2.905803237308191</v>
      </c>
      <c r="BA142" s="13">
        <f t="shared" si="94"/>
        <v>-3.5028264391172237</v>
      </c>
      <c r="BB142" s="13">
        <f t="shared" si="94"/>
        <v>-1.0350393809224645</v>
      </c>
      <c r="BC142" s="13">
        <f t="shared" si="94"/>
        <v>-1.5025814856208686</v>
      </c>
      <c r="BD142" s="13">
        <f t="shared" si="94"/>
        <v>-1.5025814856208686</v>
      </c>
      <c r="BE142" s="13" t="str">
        <f t="shared" si="94"/>
        <v/>
      </c>
      <c r="BF142" s="13">
        <f t="shared" si="94"/>
        <v>-0.6321854849773656</v>
      </c>
      <c r="BG142" s="13">
        <f t="shared" si="94"/>
        <v>-2.1164021164020941</v>
      </c>
      <c r="BH142" s="13">
        <f t="shared" si="94"/>
        <v>0</v>
      </c>
      <c r="BI142" s="13" t="str">
        <f t="shared" si="94"/>
        <v/>
      </c>
      <c r="BJ142" s="13">
        <f t="shared" si="94"/>
        <v>3.3910681138808352</v>
      </c>
      <c r="BK142" s="13">
        <f t="shared" si="94"/>
        <v>2.4466515230774144</v>
      </c>
      <c r="BL142" s="13">
        <f t="shared" si="94"/>
        <v>0.24487090129710065</v>
      </c>
      <c r="BM142" s="13">
        <f t="shared" si="94"/>
        <v>-7.638888888888884</v>
      </c>
      <c r="BN142" s="13">
        <f t="shared" si="94"/>
        <v>-1.9618618970413504</v>
      </c>
      <c r="BO142" s="13">
        <f t="shared" si="94"/>
        <v>6.4221966810352527</v>
      </c>
      <c r="BP142" s="13">
        <f t="shared" si="94"/>
        <v>2.8698183382910747</v>
      </c>
      <c r="BQ142" s="13">
        <f t="shared" si="94"/>
        <v>4.5139220975376704</v>
      </c>
      <c r="BR142" s="13">
        <f t="shared" si="94"/>
        <v>-1.3489133908845541</v>
      </c>
      <c r="BS142" s="13">
        <f t="shared" si="94"/>
        <v>-0.19288008363315123</v>
      </c>
      <c r="BT142" s="13">
        <f t="shared" si="94"/>
        <v>1.2556449450545237</v>
      </c>
      <c r="BU142" s="13">
        <f t="shared" si="94"/>
        <v>0.3888959487071908</v>
      </c>
      <c r="BW142" s="323" t="str">
        <f t="shared" si="95"/>
        <v>2001 q1</v>
      </c>
      <c r="BX142" s="13">
        <f t="shared" si="96"/>
        <v>2.9690228323598022</v>
      </c>
      <c r="BY142" s="13">
        <f t="shared" si="96"/>
        <v>1.9817028180221907</v>
      </c>
      <c r="BZ142" s="13">
        <f t="shared" si="96"/>
        <v>1.5570215767619411</v>
      </c>
      <c r="CA142" s="13">
        <f t="shared" si="96"/>
        <v>-7.1756429587854775</v>
      </c>
      <c r="CB142" s="13">
        <f t="shared" si="96"/>
        <v>22.451171866134302</v>
      </c>
      <c r="CC142" s="13">
        <f t="shared" si="96"/>
        <v>0.81180868776882242</v>
      </c>
      <c r="CD142" s="13">
        <f t="shared" si="96"/>
        <v>-0.17391865303482135</v>
      </c>
      <c r="CE142" s="13">
        <f t="shared" si="96"/>
        <v>-1.0796883834468196</v>
      </c>
      <c r="CF142" s="13">
        <f t="shared" si="96"/>
        <v>-0.55758337820518422</v>
      </c>
      <c r="CG142" s="13">
        <f t="shared" si="96"/>
        <v>-4.9393844596417713</v>
      </c>
      <c r="CH142" s="13">
        <f t="shared" si="96"/>
        <v>-1.7892402485499392</v>
      </c>
      <c r="CI142" s="13">
        <f t="shared" si="96"/>
        <v>-4.4533082003297642</v>
      </c>
      <c r="CJ142" s="13">
        <f t="shared" si="96"/>
        <v>1.5371960270965879</v>
      </c>
      <c r="CK142" s="13">
        <f t="shared" si="96"/>
        <v>-4.9685644966888205</v>
      </c>
      <c r="CL142" s="13">
        <f t="shared" si="96"/>
        <v>0.24876308727537211</v>
      </c>
      <c r="CM142" s="13">
        <f t="shared" si="96"/>
        <v>-14.577185219929445</v>
      </c>
      <c r="CN142" s="13">
        <f t="shared" si="96"/>
        <v>-4.2773070721259909</v>
      </c>
      <c r="CO142" s="13">
        <f t="shared" si="96"/>
        <v>-6.8140763337627082</v>
      </c>
      <c r="CP142" s="13">
        <f t="shared" si="96"/>
        <v>0</v>
      </c>
      <c r="CQ142" s="13">
        <f t="shared" si="96"/>
        <v>13.323330377187537</v>
      </c>
      <c r="CR142" s="13">
        <f t="shared" si="96"/>
        <v>-1.9480519480519209</v>
      </c>
      <c r="CS142" s="13">
        <f t="shared" si="96"/>
        <v>16.666666666666675</v>
      </c>
      <c r="CT142" s="13">
        <f t="shared" si="96"/>
        <v>19.999999999999996</v>
      </c>
      <c r="CU142" s="13">
        <f t="shared" si="96"/>
        <v>18.772044706678791</v>
      </c>
      <c r="CV142" s="13">
        <f t="shared" si="96"/>
        <v>-3.1520326084455541</v>
      </c>
      <c r="CW142" s="13">
        <f t="shared" si="96"/>
        <v>113.51563392039905</v>
      </c>
      <c r="CX142" s="13">
        <f t="shared" si="96"/>
        <v>-3.8461538461538436</v>
      </c>
      <c r="CY142" s="13">
        <f t="shared" si="96"/>
        <v>-0.45881636027670369</v>
      </c>
      <c r="CZ142" s="13">
        <f t="shared" si="96"/>
        <v>2.0294880411053651</v>
      </c>
      <c r="DA142" s="13">
        <f t="shared" si="96"/>
        <v>-5.3188625557632152</v>
      </c>
      <c r="DB142" s="13">
        <f t="shared" si="96"/>
        <v>-6.5372229311706942</v>
      </c>
      <c r="DC142" s="13">
        <f t="shared" si="96"/>
        <v>0</v>
      </c>
      <c r="DD142" s="13">
        <f t="shared" si="96"/>
        <v>2.2204460492503131E-14</v>
      </c>
      <c r="DE142" s="13">
        <f t="shared" si="96"/>
        <v>-3.0171174429501901</v>
      </c>
      <c r="DF142" s="13">
        <f t="shared" si="96"/>
        <v>-1.5524274490245515</v>
      </c>
      <c r="DH142" s="323" t="str">
        <f t="shared" si="97"/>
        <v>2001 q1</v>
      </c>
      <c r="DI142" s="13">
        <f t="shared" si="98"/>
        <v>2.3932750951285442</v>
      </c>
      <c r="DJ142" s="13">
        <f t="shared" si="98"/>
        <v>-0.48751887552569428</v>
      </c>
      <c r="DK142" s="13">
        <f t="shared" si="98"/>
        <v>-1.7240211719292686</v>
      </c>
      <c r="DL142" s="13">
        <f t="shared" si="98"/>
        <v>-3.0003997859512022</v>
      </c>
      <c r="DM142" s="13">
        <f t="shared" si="98"/>
        <v>-0.61177389894584433</v>
      </c>
      <c r="DN142" s="13">
        <f t="shared" si="98"/>
        <v>7.1519050346376289</v>
      </c>
      <c r="DO142" s="13">
        <f t="shared" si="98"/>
        <v>2.2351240460262822</v>
      </c>
      <c r="DP142" s="13">
        <f t="shared" si="98"/>
        <v>-5.7313540813665131</v>
      </c>
      <c r="DQ142" s="13">
        <f t="shared" si="98"/>
        <v>0.44707982413234593</v>
      </c>
      <c r="DR142" s="13">
        <f t="shared" si="98"/>
        <v>2.2769687762934199</v>
      </c>
      <c r="DS142" s="13">
        <f t="shared" si="98"/>
        <v>5.5196035816572619</v>
      </c>
      <c r="DT142" s="13">
        <f t="shared" si="98"/>
        <v>6.5359477123472232E-2</v>
      </c>
      <c r="DU142" s="13">
        <f t="shared" si="98"/>
        <v>10.815362430012243</v>
      </c>
      <c r="DV142" s="13">
        <f t="shared" si="98"/>
        <v>-3.9626411235095804</v>
      </c>
      <c r="DW142" s="13">
        <f t="shared" si="98"/>
        <v>0.74295948842468817</v>
      </c>
      <c r="DX142" s="13">
        <f t="shared" si="98"/>
        <v>-14.05826322653515</v>
      </c>
      <c r="DY142" s="13">
        <f t="shared" si="98"/>
        <v>-1.154995915325796</v>
      </c>
      <c r="DZ142" s="13">
        <f t="shared" si="98"/>
        <v>-1.1044513646424114</v>
      </c>
      <c r="EA142" s="13">
        <f t="shared" si="98"/>
        <v>-3.211805555555558</v>
      </c>
      <c r="EB142" s="13">
        <f t="shared" si="98"/>
        <v>5.8970220348739222</v>
      </c>
      <c r="EC142" s="13">
        <f t="shared" si="98"/>
        <v>18.691900253117065</v>
      </c>
      <c r="ED142" s="13">
        <f t="shared" si="98"/>
        <v>0</v>
      </c>
      <c r="EE142" s="13">
        <f t="shared" si="98"/>
        <v>20.481927710843408</v>
      </c>
      <c r="EF142" s="13">
        <f t="shared" si="98"/>
        <v>9.4566206694609569</v>
      </c>
      <c r="EG142" s="13">
        <f t="shared" si="98"/>
        <v>4.4247277952116137</v>
      </c>
      <c r="EH142" s="13">
        <f t="shared" si="98"/>
        <v>46.103195555735901</v>
      </c>
      <c r="EI142" s="13">
        <f t="shared" si="98"/>
        <v>26.399999999999977</v>
      </c>
      <c r="EJ142" s="13">
        <f t="shared" si="98"/>
        <v>0.63656762964268143</v>
      </c>
      <c r="EK142" s="13">
        <f t="shared" si="98"/>
        <v>7.5303798050279758</v>
      </c>
      <c r="EL142" s="13">
        <f t="shared" si="98"/>
        <v>-1.1457927411453794</v>
      </c>
      <c r="EM142" s="13">
        <f t="shared" si="98"/>
        <v>-0.89624723397714323</v>
      </c>
      <c r="EN142" s="13">
        <f t="shared" si="98"/>
        <v>3.6756420126863976</v>
      </c>
      <c r="EO142" s="13">
        <f t="shared" si="98"/>
        <v>-3.1258686368314414</v>
      </c>
      <c r="EP142" s="13">
        <f t="shared" si="98"/>
        <v>-1.6442405728592679</v>
      </c>
      <c r="EQ142" s="13">
        <f t="shared" si="98"/>
        <v>-2.4977937115430948</v>
      </c>
    </row>
    <row r="143" spans="1:147" hidden="1" outlineLevel="1" x14ac:dyDescent="0.2">
      <c r="A143" s="323" t="str">
        <f t="shared" si="91"/>
        <v>2001 q2</v>
      </c>
      <c r="B143" s="13">
        <f t="shared" si="92"/>
        <v>-0.54695452702432368</v>
      </c>
      <c r="C143" s="13">
        <f t="shared" si="92"/>
        <v>3.0747560869226476E-2</v>
      </c>
      <c r="D143" s="13">
        <f t="shared" si="92"/>
        <v>-6.2824469985661935</v>
      </c>
      <c r="E143" s="13">
        <f t="shared" si="92"/>
        <v>-2.224532408299229E-2</v>
      </c>
      <c r="F143" s="13">
        <f t="shared" si="92"/>
        <v>3.0716389971453761</v>
      </c>
      <c r="G143" s="13">
        <f t="shared" si="92"/>
        <v>2.2146674434256219</v>
      </c>
      <c r="H143" s="13">
        <f t="shared" si="92"/>
        <v>3.1424298862061217</v>
      </c>
      <c r="I143" s="13">
        <f t="shared" si="92"/>
        <v>-2.7205846547529777</v>
      </c>
      <c r="J143" s="13">
        <f t="shared" si="92"/>
        <v>1.6990409503200299</v>
      </c>
      <c r="K143" s="13">
        <f t="shared" si="92"/>
        <v>2.5498464553302735</v>
      </c>
      <c r="L143" s="13">
        <f t="shared" si="92"/>
        <v>1.1304932591545747</v>
      </c>
      <c r="M143" s="13">
        <f t="shared" si="92"/>
        <v>-0.88410660661683016</v>
      </c>
      <c r="N143" s="13">
        <f t="shared" si="92"/>
        <v>1.9417475728155553</v>
      </c>
      <c r="O143" s="13">
        <f t="shared" si="92"/>
        <v>-3.9384579272321085</v>
      </c>
      <c r="P143" s="13">
        <f t="shared" si="92"/>
        <v>0.36473621258870104</v>
      </c>
      <c r="Q143" s="13">
        <f t="shared" si="92"/>
        <v>-11.613287934745086</v>
      </c>
      <c r="R143" s="13">
        <f t="shared" si="92"/>
        <v>-0.16254692063649712</v>
      </c>
      <c r="S143" s="13">
        <f t="shared" si="92"/>
        <v>-1.6296138667110216</v>
      </c>
      <c r="T143" s="13">
        <f t="shared" si="92"/>
        <v>1.9417475728155775</v>
      </c>
      <c r="U143" s="13">
        <f t="shared" si="92"/>
        <v>-16.701742711439195</v>
      </c>
      <c r="V143" s="13">
        <f t="shared" si="92"/>
        <v>4.258605472176713</v>
      </c>
      <c r="W143" s="13">
        <f t="shared" si="92"/>
        <v>-32.038834951456309</v>
      </c>
      <c r="X143" s="13" t="str">
        <f t="shared" si="92"/>
        <v/>
      </c>
      <c r="Y143" s="13">
        <f t="shared" si="92"/>
        <v>3.310368780270978</v>
      </c>
      <c r="Z143" s="13">
        <f t="shared" si="92"/>
        <v>6.3349205259554786</v>
      </c>
      <c r="AA143" s="13">
        <f t="shared" si="92"/>
        <v>7.2136244637721836</v>
      </c>
      <c r="AB143" s="13">
        <f t="shared" si="92"/>
        <v>3.313247814014364</v>
      </c>
      <c r="AC143" s="13">
        <f t="shared" si="92"/>
        <v>1.3644125883546687</v>
      </c>
      <c r="AD143" s="13">
        <f t="shared" si="92"/>
        <v>3.0309804031087184</v>
      </c>
      <c r="AE143" s="13">
        <f t="shared" si="92"/>
        <v>-0.26799605662694015</v>
      </c>
      <c r="AF143" s="13">
        <f t="shared" si="92"/>
        <v>-0.11590559357624874</v>
      </c>
      <c r="AG143" s="13">
        <f t="shared" si="92"/>
        <v>9.7627878250422295</v>
      </c>
      <c r="AH143" s="13">
        <f t="shared" si="92"/>
        <v>1.1065635619441183</v>
      </c>
      <c r="AI143" s="13">
        <f t="shared" si="92"/>
        <v>-1.4076245309367574</v>
      </c>
      <c r="AJ143" s="13">
        <f t="shared" si="92"/>
        <v>-1.1846962044621323</v>
      </c>
      <c r="AL143" s="322" t="str">
        <f t="shared" si="93"/>
        <v>2001 q2</v>
      </c>
      <c r="AM143" s="13">
        <f t="shared" si="94"/>
        <v>0.10763499748929206</v>
      </c>
      <c r="AN143" s="13">
        <f t="shared" si="94"/>
        <v>-1.562959645208728</v>
      </c>
      <c r="AO143" s="13">
        <f t="shared" si="94"/>
        <v>-7.8530345743315184</v>
      </c>
      <c r="AP143" s="13">
        <f t="shared" si="94"/>
        <v>1.2511691567242522</v>
      </c>
      <c r="AQ143" s="13">
        <f t="shared" si="94"/>
        <v>-1.9063494370198497</v>
      </c>
      <c r="AR143" s="13">
        <f t="shared" si="94"/>
        <v>-0.8489939567548066</v>
      </c>
      <c r="AS143" s="13">
        <f t="shared" si="94"/>
        <v>-1.2749376491880349</v>
      </c>
      <c r="AT143" s="13">
        <f t="shared" si="94"/>
        <v>7.7085927770859541</v>
      </c>
      <c r="AU143" s="13">
        <f t="shared" si="94"/>
        <v>0.48235491517478746</v>
      </c>
      <c r="AV143" s="13">
        <f t="shared" si="94"/>
        <v>-8.1062897206496736</v>
      </c>
      <c r="AW143" s="13">
        <f t="shared" si="94"/>
        <v>0.46685927308502961</v>
      </c>
      <c r="AX143" s="13">
        <f t="shared" si="94"/>
        <v>0.83197180914538205</v>
      </c>
      <c r="AY143" s="13">
        <f t="shared" si="94"/>
        <v>2.2204460492503131E-14</v>
      </c>
      <c r="AZ143" s="13">
        <f t="shared" si="94"/>
        <v>-2.8050885451096463</v>
      </c>
      <c r="BA143" s="13">
        <f t="shared" si="94"/>
        <v>-3.3441886812898836</v>
      </c>
      <c r="BB143" s="13">
        <f t="shared" si="94"/>
        <v>-1.1172287196923536</v>
      </c>
      <c r="BC143" s="13">
        <f t="shared" si="94"/>
        <v>-1.0047774302979984</v>
      </c>
      <c r="BD143" s="13">
        <f t="shared" si="94"/>
        <v>-1.0047774302979984</v>
      </c>
      <c r="BE143" s="13" t="str">
        <f t="shared" si="94"/>
        <v/>
      </c>
      <c r="BF143" s="13">
        <f t="shared" si="94"/>
        <v>0</v>
      </c>
      <c r="BG143" s="13">
        <f t="shared" si="94"/>
        <v>0</v>
      </c>
      <c r="BH143" s="13">
        <f t="shared" si="94"/>
        <v>0</v>
      </c>
      <c r="BI143" s="13" t="str">
        <f t="shared" si="94"/>
        <v/>
      </c>
      <c r="BJ143" s="13">
        <f t="shared" si="94"/>
        <v>3.6816050055541449</v>
      </c>
      <c r="BK143" s="13">
        <f t="shared" si="94"/>
        <v>2.8747872948768682</v>
      </c>
      <c r="BL143" s="13">
        <f t="shared" si="94"/>
        <v>2.6591166898759511E-2</v>
      </c>
      <c r="BM143" s="13">
        <f t="shared" si="94"/>
        <v>-18.75</v>
      </c>
      <c r="BN143" s="13">
        <f t="shared" si="94"/>
        <v>-3.6962104919033401</v>
      </c>
      <c r="BO143" s="13">
        <f t="shared" si="94"/>
        <v>8.0997344772414603</v>
      </c>
      <c r="BP143" s="13">
        <f t="shared" si="94"/>
        <v>0.63128006421080407</v>
      </c>
      <c r="BQ143" s="13">
        <f t="shared" si="94"/>
        <v>0.84476068694843143</v>
      </c>
      <c r="BR143" s="13">
        <f t="shared" si="94"/>
        <v>0</v>
      </c>
      <c r="BS143" s="13">
        <f t="shared" si="94"/>
        <v>-0.19288008363315123</v>
      </c>
      <c r="BT143" s="13">
        <f t="shared" si="94"/>
        <v>0.4136394749383987</v>
      </c>
      <c r="BU143" s="13">
        <f t="shared" si="94"/>
        <v>0.52378234791141676</v>
      </c>
      <c r="BW143" s="323" t="str">
        <f t="shared" si="95"/>
        <v>2001 q2</v>
      </c>
      <c r="BX143" s="13">
        <f t="shared" si="96"/>
        <v>1.1538523667766976</v>
      </c>
      <c r="BY143" s="13">
        <f t="shared" si="96"/>
        <v>-1.0561453163854595</v>
      </c>
      <c r="BZ143" s="13">
        <f t="shared" si="96"/>
        <v>-3.1823035125305377</v>
      </c>
      <c r="CA143" s="13">
        <f t="shared" si="96"/>
        <v>-2.7037040505446197</v>
      </c>
      <c r="CB143" s="13">
        <f t="shared" si="96"/>
        <v>1.8286167387477015</v>
      </c>
      <c r="CC143" s="13">
        <f t="shared" si="96"/>
        <v>0.3181752821829642</v>
      </c>
      <c r="CD143" s="13">
        <f t="shared" si="96"/>
        <v>0.70039996534805304</v>
      </c>
      <c r="CE143" s="13">
        <f t="shared" si="96"/>
        <v>5.2409030128879985</v>
      </c>
      <c r="CF143" s="13">
        <f t="shared" si="96"/>
        <v>-0.86989445417695599</v>
      </c>
      <c r="CG143" s="13">
        <f t="shared" si="96"/>
        <v>3.2472801381460137</v>
      </c>
      <c r="CH143" s="13">
        <f t="shared" si="96"/>
        <v>-0.44925902554533437</v>
      </c>
      <c r="CI143" s="13">
        <f t="shared" si="96"/>
        <v>-3.2000524495019445</v>
      </c>
      <c r="CJ143" s="13">
        <f t="shared" si="96"/>
        <v>2.9633147722907704</v>
      </c>
      <c r="CK143" s="13">
        <f t="shared" si="96"/>
        <v>-4.8782459774257436</v>
      </c>
      <c r="CL143" s="13">
        <f t="shared" si="96"/>
        <v>0.37011138319091863</v>
      </c>
      <c r="CM143" s="13">
        <f t="shared" si="96"/>
        <v>-14.53822534182625</v>
      </c>
      <c r="CN143" s="13">
        <f t="shared" si="96"/>
        <v>-4.0630680907135286</v>
      </c>
      <c r="CO143" s="13">
        <f t="shared" si="96"/>
        <v>-6.4768027919438254</v>
      </c>
      <c r="CP143" s="13">
        <f t="shared" si="96"/>
        <v>0</v>
      </c>
      <c r="CQ143" s="13">
        <f t="shared" si="96"/>
        <v>3.3694204039351527</v>
      </c>
      <c r="CR143" s="13">
        <f t="shared" si="96"/>
        <v>1.4848937243513882</v>
      </c>
      <c r="CS143" s="13">
        <f t="shared" si="96"/>
        <v>5.2631578947368363</v>
      </c>
      <c r="CT143" s="13">
        <f t="shared" si="96"/>
        <v>0</v>
      </c>
      <c r="CU143" s="13">
        <f t="shared" si="96"/>
        <v>17.289975712727767</v>
      </c>
      <c r="CV143" s="13">
        <f t="shared" si="96"/>
        <v>-4.4978242141461289</v>
      </c>
      <c r="CW143" s="13">
        <f t="shared" si="96"/>
        <v>113.23416911947479</v>
      </c>
      <c r="CX143" s="13">
        <f t="shared" si="96"/>
        <v>-3.8461538461538436</v>
      </c>
      <c r="CY143" s="13">
        <f t="shared" si="96"/>
        <v>-0.7717692700166312</v>
      </c>
      <c r="CZ143" s="13">
        <f t="shared" si="96"/>
        <v>1.9083316975621045E-2</v>
      </c>
      <c r="DA143" s="13">
        <f t="shared" si="96"/>
        <v>-4.0320692970301053</v>
      </c>
      <c r="DB143" s="13">
        <f t="shared" si="96"/>
        <v>-4.9106820620429144</v>
      </c>
      <c r="DC143" s="13">
        <f t="shared" si="96"/>
        <v>9.8653726559223784</v>
      </c>
      <c r="DD143" s="13">
        <f t="shared" si="96"/>
        <v>-0.36483184435224247</v>
      </c>
      <c r="DE143" s="13">
        <f t="shared" si="96"/>
        <v>-2.9440967802105034</v>
      </c>
      <c r="DF143" s="13">
        <f t="shared" si="96"/>
        <v>-2.358636153860183</v>
      </c>
      <c r="DH143" s="323" t="str">
        <f t="shared" si="97"/>
        <v>2001 q2</v>
      </c>
      <c r="DI143" s="13">
        <f t="shared" si="98"/>
        <v>2.732974376716002</v>
      </c>
      <c r="DJ143" s="13">
        <f t="shared" si="98"/>
        <v>0.65284371396836516</v>
      </c>
      <c r="DK143" s="13">
        <f t="shared" si="98"/>
        <v>-2.752577832684111</v>
      </c>
      <c r="DL143" s="13">
        <f t="shared" si="98"/>
        <v>1.2922502474663755</v>
      </c>
      <c r="DM143" s="13">
        <f t="shared" si="98"/>
        <v>1.5509578391608603</v>
      </c>
      <c r="DN143" s="13">
        <f t="shared" si="98"/>
        <v>6.1171455537224251</v>
      </c>
      <c r="DO143" s="13">
        <f t="shared" si="98"/>
        <v>4.6618585202251595</v>
      </c>
      <c r="DP143" s="13">
        <f t="shared" si="98"/>
        <v>-1.7804859571297071</v>
      </c>
      <c r="DQ143" s="13">
        <f t="shared" si="98"/>
        <v>-1.9727908776559056</v>
      </c>
      <c r="DR143" s="13">
        <f t="shared" si="98"/>
        <v>4.1699003795222289</v>
      </c>
      <c r="DS143" s="13">
        <f t="shared" si="98"/>
        <v>7.692922342459485</v>
      </c>
      <c r="DT143" s="13">
        <f t="shared" si="98"/>
        <v>-0.89160869339124371</v>
      </c>
      <c r="DU143" s="13">
        <f t="shared" si="98"/>
        <v>15.915007899145795</v>
      </c>
      <c r="DV143" s="13">
        <f t="shared" si="98"/>
        <v>-0.8104635772158586</v>
      </c>
      <c r="DW143" s="13">
        <f t="shared" si="98"/>
        <v>1.5660349632507842</v>
      </c>
      <c r="DX143" s="13">
        <f t="shared" si="98"/>
        <v>-6.2177707927278174</v>
      </c>
      <c r="DY143" s="13">
        <f t="shared" si="98"/>
        <v>0.17921586626925556</v>
      </c>
      <c r="DZ143" s="13">
        <f t="shared" si="98"/>
        <v>0.16214134954779524</v>
      </c>
      <c r="EA143" s="13">
        <f t="shared" si="98"/>
        <v>0.89686098654711</v>
      </c>
      <c r="EB143" s="13">
        <f t="shared" si="98"/>
        <v>3.5082049845306384</v>
      </c>
      <c r="EC143" s="13">
        <f t="shared" si="98"/>
        <v>18.691900253117065</v>
      </c>
      <c r="ED143" s="13">
        <f t="shared" si="98"/>
        <v>0</v>
      </c>
      <c r="EE143" s="13">
        <f t="shared" si="98"/>
        <v>0</v>
      </c>
      <c r="EF143" s="13">
        <f t="shared" si="98"/>
        <v>6.0116940446031109</v>
      </c>
      <c r="EG143" s="13">
        <f t="shared" si="98"/>
        <v>7.1935184069112035</v>
      </c>
      <c r="EH143" s="13">
        <f t="shared" si="98"/>
        <v>2.2603633735364781</v>
      </c>
      <c r="EI143" s="13">
        <f t="shared" si="98"/>
        <v>26.399999999999977</v>
      </c>
      <c r="EJ143" s="13">
        <f t="shared" si="98"/>
        <v>-1.9188814633803619</v>
      </c>
      <c r="EK143" s="13">
        <f t="shared" si="98"/>
        <v>6.9035470233513863</v>
      </c>
      <c r="EL143" s="13">
        <f t="shared" si="98"/>
        <v>0.35923307905394442</v>
      </c>
      <c r="EM143" s="13">
        <f t="shared" si="98"/>
        <v>2.3247398115100237</v>
      </c>
      <c r="EN143" s="13">
        <f t="shared" si="98"/>
        <v>3.4597432062037026</v>
      </c>
      <c r="EO143" s="13">
        <f t="shared" si="98"/>
        <v>-2.8237268940626836</v>
      </c>
      <c r="EP143" s="13">
        <f t="shared" si="98"/>
        <v>-4.1866145472091443</v>
      </c>
      <c r="EQ143" s="13">
        <f t="shared" si="98"/>
        <v>-3.8500839832434131</v>
      </c>
    </row>
    <row r="144" spans="1:147" hidden="1" outlineLevel="1" x14ac:dyDescent="0.2">
      <c r="A144" s="323" t="str">
        <f t="shared" si="91"/>
        <v>2001 q3</v>
      </c>
      <c r="B144" s="13">
        <f t="shared" si="92"/>
        <v>0.88706140511480847</v>
      </c>
      <c r="C144" s="13">
        <f t="shared" si="92"/>
        <v>0.92871403498768768</v>
      </c>
      <c r="D144" s="13">
        <f t="shared" si="92"/>
        <v>-6.9645476446493664</v>
      </c>
      <c r="E144" s="13">
        <f t="shared" si="92"/>
        <v>0.12546077578972081</v>
      </c>
      <c r="F144" s="13">
        <f t="shared" si="92"/>
        <v>4.3137637686070596</v>
      </c>
      <c r="G144" s="13">
        <f t="shared" si="92"/>
        <v>-0.78240460897969211</v>
      </c>
      <c r="H144" s="13">
        <f t="shared" si="92"/>
        <v>-5.0522984308385865</v>
      </c>
      <c r="I144" s="13">
        <f t="shared" si="92"/>
        <v>1.5159901758033278</v>
      </c>
      <c r="J144" s="13">
        <f t="shared" si="92"/>
        <v>5.06674671211369</v>
      </c>
      <c r="K144" s="13">
        <f t="shared" si="92"/>
        <v>3.2983333113632662</v>
      </c>
      <c r="L144" s="13">
        <f t="shared" ref="L144:AJ144" si="99">IF(L21&gt;0,(L25/L21-1)*100,"")</f>
        <v>3.9703499100289363</v>
      </c>
      <c r="M144" s="13">
        <f t="shared" si="99"/>
        <v>-0.88410660661683016</v>
      </c>
      <c r="N144" s="13">
        <f t="shared" si="99"/>
        <v>5.8549924693843236</v>
      </c>
      <c r="O144" s="13">
        <f t="shared" si="99"/>
        <v>-0.36573988435066873</v>
      </c>
      <c r="P144" s="13">
        <f t="shared" si="99"/>
        <v>7.0654356003707619E-2</v>
      </c>
      <c r="Q144" s="13">
        <f t="shared" si="99"/>
        <v>-1.2497589325576985</v>
      </c>
      <c r="R144" s="13">
        <f t="shared" si="99"/>
        <v>0.38988078282173877</v>
      </c>
      <c r="S144" s="13">
        <f t="shared" si="99"/>
        <v>-0.72521851392239878</v>
      </c>
      <c r="T144" s="13">
        <f t="shared" si="99"/>
        <v>1.9417475728155775</v>
      </c>
      <c r="U144" s="13">
        <f t="shared" si="99"/>
        <v>-12.785889373627057</v>
      </c>
      <c r="V144" s="13">
        <f t="shared" si="99"/>
        <v>13.526037069621388</v>
      </c>
      <c r="W144" s="13">
        <f t="shared" si="99"/>
        <v>-32.038834951456309</v>
      </c>
      <c r="X144" s="13" t="str">
        <f t="shared" si="99"/>
        <v/>
      </c>
      <c r="Y144" s="13">
        <f t="shared" si="99"/>
        <v>5.6937496160931467</v>
      </c>
      <c r="Z144" s="13">
        <f t="shared" si="99"/>
        <v>17.422989360434094</v>
      </c>
      <c r="AA144" s="13">
        <f t="shared" si="99"/>
        <v>2.7664227095659966</v>
      </c>
      <c r="AB144" s="13">
        <f t="shared" si="99"/>
        <v>-3.6877252887018708</v>
      </c>
      <c r="AC144" s="13">
        <f t="shared" si="99"/>
        <v>3.1997532353786884</v>
      </c>
      <c r="AD144" s="13">
        <f t="shared" si="99"/>
        <v>5.6084680950971633</v>
      </c>
      <c r="AE144" s="13">
        <f t="shared" si="99"/>
        <v>-2.1710422709875221E-2</v>
      </c>
      <c r="AF144" s="13">
        <f t="shared" si="99"/>
        <v>1.1734935271722646</v>
      </c>
      <c r="AG144" s="13">
        <f t="shared" si="99"/>
        <v>5.572311010134201</v>
      </c>
      <c r="AH144" s="13">
        <f t="shared" si="99"/>
        <v>-2.6936608826650499</v>
      </c>
      <c r="AI144" s="13">
        <f t="shared" si="99"/>
        <v>-2.3915875226941385</v>
      </c>
      <c r="AJ144" s="13">
        <f t="shared" si="99"/>
        <v>-2.722957980438323</v>
      </c>
      <c r="AL144" s="322" t="str">
        <f t="shared" si="93"/>
        <v>2001 q3</v>
      </c>
      <c r="AM144" s="13">
        <f t="shared" si="94"/>
        <v>-0.74064769775162853</v>
      </c>
      <c r="AN144" s="13">
        <f t="shared" si="94"/>
        <v>-2.8718977659254241</v>
      </c>
      <c r="AO144" s="13">
        <f t="shared" si="94"/>
        <v>-5.6178474017076425</v>
      </c>
      <c r="AP144" s="13">
        <f t="shared" si="94"/>
        <v>-1.0324675726652521</v>
      </c>
      <c r="AQ144" s="13">
        <f t="shared" si="94"/>
        <v>-2.1726321215608024</v>
      </c>
      <c r="AR144" s="13">
        <f t="shared" si="94"/>
        <v>1.4645393449750133</v>
      </c>
      <c r="AS144" s="13">
        <f t="shared" si="94"/>
        <v>-10.983203661227881</v>
      </c>
      <c r="AT144" s="13">
        <f t="shared" si="94"/>
        <v>-3.1084050246942607</v>
      </c>
      <c r="AU144" s="13">
        <f t="shared" si="94"/>
        <v>0.67513417149760446</v>
      </c>
      <c r="AV144" s="13">
        <f t="shared" si="94"/>
        <v>-18.329093925953099</v>
      </c>
      <c r="AW144" s="13">
        <f t="shared" ref="AW144:BU144" si="100">IF(AW21&gt;0,(AW25/AW21-1)*100,"")</f>
        <v>0.27652315076782674</v>
      </c>
      <c r="AX144" s="13">
        <f t="shared" si="100"/>
        <v>6.0418705103316483</v>
      </c>
      <c r="AY144" s="13">
        <f t="shared" si="100"/>
        <v>-6.7999999999999723</v>
      </c>
      <c r="AZ144" s="13">
        <f t="shared" si="100"/>
        <v>-3.1041935960615663</v>
      </c>
      <c r="BA144" s="13">
        <f t="shared" si="100"/>
        <v>-1.886285124220366</v>
      </c>
      <c r="BB144" s="13">
        <f t="shared" si="100"/>
        <v>-6.9137629076355349</v>
      </c>
      <c r="BC144" s="13">
        <f t="shared" si="100"/>
        <v>-8.0498947903746334</v>
      </c>
      <c r="BD144" s="13">
        <f t="shared" si="100"/>
        <v>-8.0498947903746334</v>
      </c>
      <c r="BE144" s="13" t="str">
        <f t="shared" si="100"/>
        <v/>
      </c>
      <c r="BF144" s="13">
        <f t="shared" si="100"/>
        <v>-0.31810374821203968</v>
      </c>
      <c r="BG144" s="13">
        <f t="shared" si="100"/>
        <v>-1.0810810810810811</v>
      </c>
      <c r="BH144" s="13">
        <f t="shared" si="100"/>
        <v>0</v>
      </c>
      <c r="BI144" s="13" t="str">
        <f t="shared" si="100"/>
        <v/>
      </c>
      <c r="BJ144" s="13">
        <f t="shared" si="100"/>
        <v>4.2751510642646817</v>
      </c>
      <c r="BK144" s="13">
        <f t="shared" si="100"/>
        <v>29.95036549290575</v>
      </c>
      <c r="BL144" s="13">
        <f t="shared" si="100"/>
        <v>-0.95215217953540376</v>
      </c>
      <c r="BM144" s="13">
        <f t="shared" si="100"/>
        <v>-30.555555555555568</v>
      </c>
      <c r="BN144" s="13">
        <f t="shared" si="100"/>
        <v>-2.0081423645426866</v>
      </c>
      <c r="BO144" s="13">
        <f t="shared" si="100"/>
        <v>8.7841778893763323</v>
      </c>
      <c r="BP144" s="13">
        <f t="shared" si="100"/>
        <v>-0.61787999883121669</v>
      </c>
      <c r="BQ144" s="13">
        <f t="shared" si="100"/>
        <v>0.64353203427345296</v>
      </c>
      <c r="BR144" s="13">
        <f t="shared" si="100"/>
        <v>-13.882808623212838</v>
      </c>
      <c r="BS144" s="13">
        <f t="shared" si="100"/>
        <v>-2.1152441852980597</v>
      </c>
      <c r="BT144" s="13">
        <f t="shared" si="100"/>
        <v>-1.2930707545397269</v>
      </c>
      <c r="BU144" s="13">
        <f t="shared" si="100"/>
        <v>2.342059955200626</v>
      </c>
      <c r="BW144" s="323" t="str">
        <f t="shared" si="95"/>
        <v>2001 q3</v>
      </c>
      <c r="BX144" s="13">
        <f t="shared" si="96"/>
        <v>-1.9022936898050569</v>
      </c>
      <c r="BY144" s="13">
        <f t="shared" si="96"/>
        <v>-1.9053784139745233</v>
      </c>
      <c r="BZ144" s="13">
        <f t="shared" si="96"/>
        <v>-3.5327746183303366</v>
      </c>
      <c r="CA144" s="13">
        <f t="shared" si="96"/>
        <v>0.53788375151899714</v>
      </c>
      <c r="CB144" s="13">
        <f t="shared" si="96"/>
        <v>-6.2005836781830244</v>
      </c>
      <c r="CC144" s="13">
        <f t="shared" si="96"/>
        <v>-0.3136789264553963</v>
      </c>
      <c r="CD144" s="13">
        <f t="shared" si="96"/>
        <v>-8.3180915255486099</v>
      </c>
      <c r="CE144" s="13">
        <f t="shared" si="96"/>
        <v>6.7747301265684179</v>
      </c>
      <c r="CF144" s="13">
        <f t="shared" si="96"/>
        <v>2.0915534899424548</v>
      </c>
      <c r="CG144" s="13">
        <f t="shared" si="96"/>
        <v>10.974918139330804</v>
      </c>
      <c r="CH144" s="13">
        <f t="shared" ref="CH144:DF144" si="101">IF(CH21&gt;0,(CH25/CH21-1)*100,"")</f>
        <v>-2.0303512009066771</v>
      </c>
      <c r="CI144" s="13">
        <f t="shared" si="101"/>
        <v>-0.35061532832786346</v>
      </c>
      <c r="CJ144" s="13">
        <f t="shared" si="101"/>
        <v>-4.0187121637400232</v>
      </c>
      <c r="CK144" s="13">
        <f t="shared" si="101"/>
        <v>1.1082442151248317</v>
      </c>
      <c r="CL144" s="13">
        <f t="shared" si="101"/>
        <v>0.1227090235892847</v>
      </c>
      <c r="CM144" s="13">
        <f t="shared" si="101"/>
        <v>3.2431475075444638</v>
      </c>
      <c r="CN144" s="13">
        <f t="shared" si="101"/>
        <v>-0.63870590427939078</v>
      </c>
      <c r="CO144" s="13">
        <f t="shared" si="101"/>
        <v>-1.0410748068584885</v>
      </c>
      <c r="CP144" s="13">
        <f t="shared" si="101"/>
        <v>0</v>
      </c>
      <c r="CQ144" s="13">
        <f t="shared" si="101"/>
        <v>3.8013621007787712</v>
      </c>
      <c r="CR144" s="13">
        <f t="shared" si="101"/>
        <v>3.6688617121354739</v>
      </c>
      <c r="CS144" s="13">
        <f t="shared" si="101"/>
        <v>5.2631578947368363</v>
      </c>
      <c r="CT144" s="13">
        <f t="shared" si="101"/>
        <v>0</v>
      </c>
      <c r="CU144" s="13">
        <f t="shared" si="101"/>
        <v>1.5869786088472226</v>
      </c>
      <c r="CV144" s="13">
        <f t="shared" si="101"/>
        <v>5.7769558508690588</v>
      </c>
      <c r="CW144" s="13">
        <f t="shared" si="101"/>
        <v>-2.5674447392725397</v>
      </c>
      <c r="CX144" s="13">
        <f t="shared" si="101"/>
        <v>-12.499999999999989</v>
      </c>
      <c r="CY144" s="13">
        <f t="shared" si="101"/>
        <v>0.93811382985220515</v>
      </c>
      <c r="CZ144" s="13">
        <f t="shared" si="101"/>
        <v>4.9876943048634326</v>
      </c>
      <c r="DA144" s="13">
        <f t="shared" si="101"/>
        <v>-7.77212039450077</v>
      </c>
      <c r="DB144" s="13">
        <f t="shared" si="101"/>
        <v>-8.6252913902934107</v>
      </c>
      <c r="DC144" s="13">
        <f t="shared" si="101"/>
        <v>8.4017407747333905</v>
      </c>
      <c r="DD144" s="13">
        <f t="shared" si="101"/>
        <v>-4.8535390399635503</v>
      </c>
      <c r="DE144" s="13">
        <f t="shared" si="101"/>
        <v>-7.7099958224611136</v>
      </c>
      <c r="DF144" s="13">
        <f t="shared" si="101"/>
        <v>-3.6695231800517814</v>
      </c>
      <c r="DH144" s="323" t="str">
        <f t="shared" si="97"/>
        <v>2001 q3</v>
      </c>
      <c r="DI144" s="13">
        <f t="shared" si="98"/>
        <v>2.1892670100405409</v>
      </c>
      <c r="DJ144" s="13">
        <f t="shared" si="98"/>
        <v>-0.39057690366023357</v>
      </c>
      <c r="DK144" s="13">
        <f t="shared" si="98"/>
        <v>-4.3332087021454191</v>
      </c>
      <c r="DL144" s="13">
        <f t="shared" si="98"/>
        <v>-1.6273794704088296</v>
      </c>
      <c r="DM144" s="13">
        <f t="shared" si="98"/>
        <v>1.0577929306115452</v>
      </c>
      <c r="DN144" s="13">
        <f t="shared" si="98"/>
        <v>-0.13445410902948041</v>
      </c>
      <c r="DO144" s="13">
        <f t="shared" si="98"/>
        <v>3.2409939107671315</v>
      </c>
      <c r="DP144" s="13">
        <f t="shared" si="98"/>
        <v>3.0608551164603259</v>
      </c>
      <c r="DQ144" s="13">
        <f t="shared" si="98"/>
        <v>0.14262124795960673</v>
      </c>
      <c r="DR144" s="13">
        <f t="shared" si="98"/>
        <v>5.116410254440984</v>
      </c>
      <c r="DS144" s="13">
        <f t="shared" ref="DS144:EQ144" si="102">IF(DS21&gt;0,(DS25/DS21-1)*100,"")</f>
        <v>7.0919639868504358</v>
      </c>
      <c r="DT144" s="13">
        <f t="shared" si="102"/>
        <v>2.4555921904143574</v>
      </c>
      <c r="DU144" s="13">
        <f t="shared" si="102"/>
        <v>11.403926573172685</v>
      </c>
      <c r="DV144" s="13">
        <f t="shared" si="102"/>
        <v>-1.7754341225843961</v>
      </c>
      <c r="DW144" s="13">
        <f t="shared" si="102"/>
        <v>1.4520317667352067</v>
      </c>
      <c r="DX144" s="13">
        <f t="shared" si="102"/>
        <v>-9.129772309094065</v>
      </c>
      <c r="DY144" s="13">
        <f t="shared" si="102"/>
        <v>-3.1430061398494691</v>
      </c>
      <c r="DZ144" s="13">
        <f t="shared" si="102"/>
        <v>-3.3217956753342381</v>
      </c>
      <c r="EA144" s="13">
        <f t="shared" si="102"/>
        <v>4.6511627906976827</v>
      </c>
      <c r="EB144" s="13">
        <f t="shared" si="102"/>
        <v>1.8913959548605641</v>
      </c>
      <c r="EC144" s="13">
        <f t="shared" si="102"/>
        <v>9.5543508546380274</v>
      </c>
      <c r="ED144" s="13">
        <f t="shared" si="102"/>
        <v>0</v>
      </c>
      <c r="EE144" s="13">
        <f t="shared" si="102"/>
        <v>0</v>
      </c>
      <c r="EF144" s="13">
        <f t="shared" si="102"/>
        <v>6.1866609693737029</v>
      </c>
      <c r="EG144" s="13">
        <f t="shared" si="102"/>
        <v>3.2958914179665566</v>
      </c>
      <c r="EH144" s="13">
        <f t="shared" si="102"/>
        <v>2.526041647774413</v>
      </c>
      <c r="EI144" s="13">
        <f t="shared" si="102"/>
        <v>26.399999999999977</v>
      </c>
      <c r="EJ144" s="13">
        <f t="shared" si="102"/>
        <v>3.6577111619283453</v>
      </c>
      <c r="EK144" s="13">
        <f t="shared" si="102"/>
        <v>7.7095069443684716</v>
      </c>
      <c r="EL144" s="13">
        <f t="shared" si="102"/>
        <v>0.53008423000524552</v>
      </c>
      <c r="EM144" s="13">
        <f t="shared" si="102"/>
        <v>2.3356322836798782</v>
      </c>
      <c r="EN144" s="13">
        <f t="shared" si="102"/>
        <v>3.4597432062037026</v>
      </c>
      <c r="EO144" s="13">
        <f t="shared" si="102"/>
        <v>-5.6648504465872556</v>
      </c>
      <c r="EP144" s="13">
        <f t="shared" si="102"/>
        <v>-3.6027055228751936</v>
      </c>
      <c r="EQ144" s="13">
        <f t="shared" si="102"/>
        <v>-2.9757881981582246</v>
      </c>
    </row>
    <row r="145" spans="1:147" hidden="1" outlineLevel="1" x14ac:dyDescent="0.2">
      <c r="A145" s="323" t="str">
        <f t="shared" si="91"/>
        <v>2001 q4</v>
      </c>
      <c r="B145" s="13">
        <f t="shared" ref="B145:AJ152" si="103">IF(B22&gt;0,(B26/B22-1)*100,"")</f>
        <v>-0.27044628293335649</v>
      </c>
      <c r="C145" s="13">
        <f t="shared" si="103"/>
        <v>-0.32935893637465741</v>
      </c>
      <c r="D145" s="13">
        <f t="shared" si="103"/>
        <v>-6.1479031911708892</v>
      </c>
      <c r="E145" s="13">
        <f t="shared" si="103"/>
        <v>-1.304856404958632</v>
      </c>
      <c r="F145" s="13">
        <f t="shared" si="103"/>
        <v>5.0340751622567348</v>
      </c>
      <c r="G145" s="13">
        <f t="shared" si="103"/>
        <v>-3.4161172028317366</v>
      </c>
      <c r="H145" s="13">
        <f t="shared" si="103"/>
        <v>-6.9961090728352326</v>
      </c>
      <c r="I145" s="13">
        <f t="shared" si="103"/>
        <v>-2.3308995999275162</v>
      </c>
      <c r="J145" s="13">
        <f t="shared" si="103"/>
        <v>0.97014733098876871</v>
      </c>
      <c r="K145" s="13">
        <f t="shared" si="103"/>
        <v>2.3019059841373757</v>
      </c>
      <c r="L145" s="13">
        <f t="shared" si="103"/>
        <v>0.23046918117739512</v>
      </c>
      <c r="M145" s="13">
        <f t="shared" si="103"/>
        <v>-6.237524950029794</v>
      </c>
      <c r="N145" s="13">
        <f t="shared" si="103"/>
        <v>2.882656193184685</v>
      </c>
      <c r="O145" s="13">
        <f t="shared" si="103"/>
        <v>-2.2675772953977158</v>
      </c>
      <c r="P145" s="13">
        <f t="shared" si="103"/>
        <v>-1.7770630863991999</v>
      </c>
      <c r="Q145" s="13">
        <f t="shared" si="103"/>
        <v>-3.2583170835513875</v>
      </c>
      <c r="R145" s="13">
        <f t="shared" si="103"/>
        <v>-1.5956662175573899</v>
      </c>
      <c r="S145" s="13">
        <f t="shared" si="103"/>
        <v>-2.7430494965927643</v>
      </c>
      <c r="T145" s="13">
        <f t="shared" si="103"/>
        <v>0</v>
      </c>
      <c r="U145" s="13">
        <f t="shared" si="103"/>
        <v>4.4671769199866596</v>
      </c>
      <c r="V145" s="13">
        <f t="shared" si="103"/>
        <v>10.52631578937897</v>
      </c>
      <c r="W145" s="13">
        <f t="shared" si="103"/>
        <v>0</v>
      </c>
      <c r="X145" s="13" t="str">
        <f t="shared" si="103"/>
        <v/>
      </c>
      <c r="Y145" s="13">
        <f t="shared" si="103"/>
        <v>1.4111911573282843</v>
      </c>
      <c r="Z145" s="13">
        <f t="shared" si="103"/>
        <v>10.991827221171778</v>
      </c>
      <c r="AA145" s="13">
        <f t="shared" si="103"/>
        <v>6.302302570716467</v>
      </c>
      <c r="AB145" s="13">
        <f t="shared" si="103"/>
        <v>-7.0066038819648462</v>
      </c>
      <c r="AC145" s="13">
        <f t="shared" si="103"/>
        <v>0.83303136699464098</v>
      </c>
      <c r="AD145" s="13">
        <f t="shared" si="103"/>
        <v>0.39466769566276483</v>
      </c>
      <c r="AE145" s="13">
        <f t="shared" si="103"/>
        <v>-3.717292815235318</v>
      </c>
      <c r="AF145" s="13">
        <f t="shared" si="103"/>
        <v>-2.9982332560893332</v>
      </c>
      <c r="AG145" s="13">
        <f t="shared" si="103"/>
        <v>2.1505697098794352</v>
      </c>
      <c r="AH145" s="13">
        <f t="shared" si="103"/>
        <v>-4.0081151011431508</v>
      </c>
      <c r="AI145" s="13">
        <f t="shared" si="103"/>
        <v>-6.1048192784159516</v>
      </c>
      <c r="AJ145" s="13">
        <f t="shared" si="103"/>
        <v>-2.083376816354654</v>
      </c>
      <c r="AL145" s="322" t="str">
        <f t="shared" si="93"/>
        <v>2001 q4</v>
      </c>
      <c r="AM145" s="13">
        <f t="shared" ref="AM145:BU152" si="104">IF(AM22&gt;0,(AM26/AM22-1)*100,"")</f>
        <v>-1.3918945950649353</v>
      </c>
      <c r="AN145" s="13">
        <f t="shared" si="104"/>
        <v>-2.9666415737701679</v>
      </c>
      <c r="AO145" s="13">
        <f t="shared" si="104"/>
        <v>-7.0416711334751696</v>
      </c>
      <c r="AP145" s="13">
        <f t="shared" si="104"/>
        <v>-3.304568417090703E-2</v>
      </c>
      <c r="AQ145" s="13">
        <f t="shared" si="104"/>
        <v>-3.9496823542041981</v>
      </c>
      <c r="AR145" s="13">
        <f t="shared" si="104"/>
        <v>2.6975062983792819</v>
      </c>
      <c r="AS145" s="13">
        <f t="shared" si="104"/>
        <v>-9.2425221373970246</v>
      </c>
      <c r="AT145" s="13">
        <f t="shared" si="104"/>
        <v>-6.8986066838205629</v>
      </c>
      <c r="AU145" s="13">
        <f t="shared" si="104"/>
        <v>2.1648797555784638</v>
      </c>
      <c r="AV145" s="13">
        <f t="shared" si="104"/>
        <v>-18.329093925953099</v>
      </c>
      <c r="AW145" s="13">
        <f t="shared" si="104"/>
        <v>-8.4927539459309092</v>
      </c>
      <c r="AX145" s="13">
        <f t="shared" si="104"/>
        <v>-9.8718654509226127</v>
      </c>
      <c r="AY145" s="13">
        <f t="shared" si="104"/>
        <v>-6.7999999999999723</v>
      </c>
      <c r="AZ145" s="13">
        <f t="shared" si="104"/>
        <v>-3.8892344908799115</v>
      </c>
      <c r="BA145" s="13">
        <f t="shared" si="104"/>
        <v>-1.3212134611268911</v>
      </c>
      <c r="BB145" s="13">
        <f t="shared" si="104"/>
        <v>-11.577042960951578</v>
      </c>
      <c r="BC145" s="13">
        <f t="shared" si="104"/>
        <v>-6.2822557887496462</v>
      </c>
      <c r="BD145" s="13">
        <f t="shared" si="104"/>
        <v>-6.2822557887496462</v>
      </c>
      <c r="BE145" s="13" t="str">
        <f t="shared" si="104"/>
        <v/>
      </c>
      <c r="BF145" s="13">
        <f t="shared" si="104"/>
        <v>-0.31810374821203968</v>
      </c>
      <c r="BG145" s="13">
        <f t="shared" si="104"/>
        <v>-1.0810810810810811</v>
      </c>
      <c r="BH145" s="13">
        <f t="shared" si="104"/>
        <v>0</v>
      </c>
      <c r="BI145" s="13" t="str">
        <f t="shared" si="104"/>
        <v/>
      </c>
      <c r="BJ145" s="13">
        <f t="shared" si="104"/>
        <v>4.4768293218698796</v>
      </c>
      <c r="BK145" s="13">
        <f t="shared" si="104"/>
        <v>29.294244443532278</v>
      </c>
      <c r="BL145" s="13">
        <f t="shared" si="104"/>
        <v>-0.71121420063555707</v>
      </c>
      <c r="BM145" s="13">
        <f t="shared" si="104"/>
        <v>-30.555555555555568</v>
      </c>
      <c r="BN145" s="13">
        <f t="shared" si="104"/>
        <v>-1.3315658579543421</v>
      </c>
      <c r="BO145" s="13">
        <f t="shared" si="104"/>
        <v>8.7841778893763323</v>
      </c>
      <c r="BP145" s="13">
        <f t="shared" si="104"/>
        <v>-1.8089640093682524</v>
      </c>
      <c r="BQ145" s="13">
        <f t="shared" si="104"/>
        <v>-2.6331665662771009E-2</v>
      </c>
      <c r="BR145" s="13">
        <f t="shared" si="104"/>
        <v>-14.135175489264828</v>
      </c>
      <c r="BS145" s="13">
        <f t="shared" si="104"/>
        <v>8.5637998398971007</v>
      </c>
      <c r="BT145" s="13">
        <f t="shared" si="104"/>
        <v>-7.8565541277818891</v>
      </c>
      <c r="BU145" s="13">
        <f t="shared" si="104"/>
        <v>4.2925939683010172</v>
      </c>
      <c r="BW145" s="323" t="str">
        <f t="shared" si="95"/>
        <v>2001 q4</v>
      </c>
      <c r="BX145" s="13">
        <f t="shared" ref="BX145:DF152" si="105">IF(BX22&gt;0,(BX26/BX22-1)*100,"")</f>
        <v>-1.4578157330578656</v>
      </c>
      <c r="BY145" s="13">
        <f t="shared" si="105"/>
        <v>-6.2049971311761709E-3</v>
      </c>
      <c r="BZ145" s="13">
        <f t="shared" si="105"/>
        <v>1.6354053461445694</v>
      </c>
      <c r="CA145" s="13">
        <f t="shared" si="105"/>
        <v>2.3300319355939569</v>
      </c>
      <c r="CB145" s="13">
        <f t="shared" si="105"/>
        <v>-5.1791153966807109</v>
      </c>
      <c r="CC145" s="13">
        <f t="shared" si="105"/>
        <v>-2.2241267494914063</v>
      </c>
      <c r="CD145" s="13">
        <f t="shared" si="105"/>
        <v>-7.869144039452058</v>
      </c>
      <c r="CE145" s="13">
        <f t="shared" si="105"/>
        <v>-0.25521973696691624</v>
      </c>
      <c r="CF145" s="13">
        <f t="shared" si="105"/>
        <v>3.0823758053940331</v>
      </c>
      <c r="CG145" s="13">
        <f t="shared" si="105"/>
        <v>10.109238865103798</v>
      </c>
      <c r="CH145" s="13">
        <f t="shared" si="105"/>
        <v>-6.2342555439309333</v>
      </c>
      <c r="CI145" s="13">
        <f t="shared" si="105"/>
        <v>-2.7116725314960788</v>
      </c>
      <c r="CJ145" s="13">
        <f t="shared" si="105"/>
        <v>-10.404057870955318</v>
      </c>
      <c r="CK145" s="13">
        <f t="shared" si="105"/>
        <v>-0.41546390940945255</v>
      </c>
      <c r="CL145" s="13">
        <f t="shared" si="105"/>
        <v>-2.8033003344288154</v>
      </c>
      <c r="CM145" s="13">
        <f t="shared" si="105"/>
        <v>4.7571569054702723</v>
      </c>
      <c r="CN145" s="13">
        <f t="shared" si="105"/>
        <v>-0.88474950639955141</v>
      </c>
      <c r="CO145" s="13">
        <f t="shared" si="105"/>
        <v>-1.4421197852120038</v>
      </c>
      <c r="CP145" s="13">
        <f t="shared" si="105"/>
        <v>0</v>
      </c>
      <c r="CQ145" s="13">
        <f t="shared" si="105"/>
        <v>-1.5336710011785826</v>
      </c>
      <c r="CR145" s="13">
        <f t="shared" si="105"/>
        <v>7.7969560218323242</v>
      </c>
      <c r="CS145" s="13">
        <f t="shared" si="105"/>
        <v>-5.2631578947368478</v>
      </c>
      <c r="CT145" s="13">
        <f t="shared" si="105"/>
        <v>0</v>
      </c>
      <c r="CU145" s="13">
        <f t="shared" si="105"/>
        <v>3.1483223962023077</v>
      </c>
      <c r="CV145" s="13">
        <f t="shared" si="105"/>
        <v>6.0591762640535896</v>
      </c>
      <c r="CW145" s="13">
        <f t="shared" si="105"/>
        <v>-1.5347438114520884</v>
      </c>
      <c r="CX145" s="13">
        <f t="shared" si="105"/>
        <v>-12.499999999999989</v>
      </c>
      <c r="CY145" s="13">
        <f t="shared" si="105"/>
        <v>-0.31337655109486828</v>
      </c>
      <c r="CZ145" s="13">
        <f t="shared" si="105"/>
        <v>8.1889745948183759</v>
      </c>
      <c r="DA145" s="13">
        <f t="shared" si="105"/>
        <v>-6.8490860216728233</v>
      </c>
      <c r="DB145" s="13">
        <f t="shared" si="105"/>
        <v>-7.0459641293673663</v>
      </c>
      <c r="DC145" s="13">
        <f t="shared" si="105"/>
        <v>6.1524203848670744</v>
      </c>
      <c r="DD145" s="13">
        <f t="shared" si="105"/>
        <v>-7.5030982927056016</v>
      </c>
      <c r="DE145" s="13">
        <f t="shared" si="105"/>
        <v>-9.4556468655274664</v>
      </c>
      <c r="DF145" s="13">
        <f t="shared" si="105"/>
        <v>0.91030588676808133</v>
      </c>
      <c r="DH145" s="323" t="str">
        <f t="shared" si="97"/>
        <v>2001 q4</v>
      </c>
      <c r="DI145" s="13">
        <f t="shared" ref="DI145:EQ152" si="106">IF(DI22&gt;0,(DI26/DI22-1)*100,"")</f>
        <v>0.9146013298587663</v>
      </c>
      <c r="DJ145" s="13">
        <f t="shared" si="106"/>
        <v>0.51179150863231992</v>
      </c>
      <c r="DK145" s="13">
        <f t="shared" si="106"/>
        <v>-1.0695837438747358</v>
      </c>
      <c r="DL145" s="13">
        <f t="shared" si="106"/>
        <v>2.2330472055472006</v>
      </c>
      <c r="DM145" s="13">
        <f t="shared" si="106"/>
        <v>-0.76522116361443793</v>
      </c>
      <c r="DN145" s="13">
        <f t="shared" si="106"/>
        <v>-1.9361774425282419</v>
      </c>
      <c r="DO145" s="13">
        <f t="shared" si="106"/>
        <v>-1.4975907748409956</v>
      </c>
      <c r="DP145" s="13">
        <f t="shared" si="106"/>
        <v>3.0608551164603259</v>
      </c>
      <c r="DQ145" s="13">
        <f t="shared" si="106"/>
        <v>1.7832323100596348</v>
      </c>
      <c r="DR145" s="13">
        <f t="shared" si="106"/>
        <v>5.116410254440984</v>
      </c>
      <c r="DS145" s="13">
        <f t="shared" si="106"/>
        <v>2.5926341543261122</v>
      </c>
      <c r="DT145" s="13">
        <f t="shared" si="106"/>
        <v>1.2749602904338797</v>
      </c>
      <c r="DU145" s="13">
        <f t="shared" si="106"/>
        <v>3.8356893581122709</v>
      </c>
      <c r="DV145" s="13">
        <f t="shared" si="106"/>
        <v>-2.5706283115685347</v>
      </c>
      <c r="DW145" s="13">
        <f t="shared" si="106"/>
        <v>0.35666766106940972</v>
      </c>
      <c r="DX145" s="13">
        <f t="shared" si="106"/>
        <v>-9.2409775245623216</v>
      </c>
      <c r="DY145" s="13">
        <f t="shared" si="106"/>
        <v>-3.7948349552698213</v>
      </c>
      <c r="DZ145" s="13">
        <f t="shared" si="106"/>
        <v>-3.9064617728556517</v>
      </c>
      <c r="EA145" s="13">
        <f t="shared" si="106"/>
        <v>0.89686098654708779</v>
      </c>
      <c r="EB145" s="13">
        <f t="shared" si="106"/>
        <v>-0.84793128611652113</v>
      </c>
      <c r="EC145" s="13">
        <f t="shared" si="106"/>
        <v>6.9414366525024418</v>
      </c>
      <c r="ED145" s="13">
        <f t="shared" si="106"/>
        <v>0</v>
      </c>
      <c r="EE145" s="13">
        <f t="shared" si="106"/>
        <v>-17.000000000000025</v>
      </c>
      <c r="EF145" s="13">
        <f t="shared" si="106"/>
        <v>6.7551430491084696</v>
      </c>
      <c r="EG145" s="13">
        <f t="shared" si="106"/>
        <v>3.3038442670177304</v>
      </c>
      <c r="EH145" s="13">
        <f t="shared" si="106"/>
        <v>2.3599780996704345</v>
      </c>
      <c r="EI145" s="13">
        <f t="shared" si="106"/>
        <v>19.999999999999996</v>
      </c>
      <c r="EJ145" s="13">
        <f t="shared" si="106"/>
        <v>3.6498799223371625</v>
      </c>
      <c r="EK145" s="13">
        <f t="shared" si="106"/>
        <v>9.6166174610372579</v>
      </c>
      <c r="EL145" s="13">
        <f t="shared" si="106"/>
        <v>-3.3229081948146222</v>
      </c>
      <c r="EM145" s="13">
        <f t="shared" si="106"/>
        <v>-3.1644758124191541</v>
      </c>
      <c r="EN145" s="13">
        <f t="shared" si="106"/>
        <v>1.1895880637050826</v>
      </c>
      <c r="EO145" s="13">
        <f t="shared" si="106"/>
        <v>-5.6619197755934492</v>
      </c>
      <c r="EP145" s="13">
        <f t="shared" si="106"/>
        <v>-3.5449336098460127</v>
      </c>
      <c r="EQ145" s="13">
        <f t="shared" si="106"/>
        <v>-4.5311419931699408</v>
      </c>
    </row>
    <row r="146" spans="1:147" hidden="1" outlineLevel="1" x14ac:dyDescent="0.2">
      <c r="A146" s="323" t="str">
        <f t="shared" si="91"/>
        <v>2002 q1</v>
      </c>
      <c r="B146" s="13">
        <f t="shared" si="103"/>
        <v>0.93534870651130753</v>
      </c>
      <c r="C146" s="13">
        <f t="shared" si="103"/>
        <v>0.81868282022006245</v>
      </c>
      <c r="D146" s="13">
        <f t="shared" si="103"/>
        <v>-1.4123880363026808</v>
      </c>
      <c r="E146" s="13">
        <f t="shared" si="103"/>
        <v>4.8661891011183345</v>
      </c>
      <c r="F146" s="13">
        <f t="shared" si="103"/>
        <v>1.7183217879242818</v>
      </c>
      <c r="G146" s="13">
        <f t="shared" si="103"/>
        <v>-2.5880228690683071</v>
      </c>
      <c r="H146" s="13">
        <f t="shared" si="103"/>
        <v>-4.3311692147706253</v>
      </c>
      <c r="I146" s="13">
        <f t="shared" si="103"/>
        <v>-2.7812574637232412</v>
      </c>
      <c r="J146" s="13">
        <f t="shared" si="103"/>
        <v>0.4310072908071394</v>
      </c>
      <c r="K146" s="13">
        <f t="shared" si="103"/>
        <v>1.2348700653052047</v>
      </c>
      <c r="L146" s="13">
        <f t="shared" si="103"/>
        <v>-7.9103815601264005</v>
      </c>
      <c r="M146" s="13">
        <f t="shared" si="103"/>
        <v>-3.084765877833151</v>
      </c>
      <c r="N146" s="13">
        <f t="shared" si="103"/>
        <v>-9.9074634703198328</v>
      </c>
      <c r="O146" s="13">
        <f t="shared" si="103"/>
        <v>0.58799812808945084</v>
      </c>
      <c r="P146" s="13">
        <f t="shared" si="103"/>
        <v>1.0953154764387518</v>
      </c>
      <c r="Q146" s="13">
        <f t="shared" si="103"/>
        <v>-0.44222128780208037</v>
      </c>
      <c r="R146" s="13">
        <f t="shared" si="103"/>
        <v>0.88922036530971749</v>
      </c>
      <c r="S146" s="13">
        <f t="shared" si="103"/>
        <v>-0.73578269970836496</v>
      </c>
      <c r="T146" s="13">
        <f t="shared" si="103"/>
        <v>3.1249999999999778</v>
      </c>
      <c r="U146" s="13">
        <f t="shared" si="103"/>
        <v>29.433113115479781</v>
      </c>
      <c r="V146" s="13">
        <f t="shared" si="103"/>
        <v>11.111111111012617</v>
      </c>
      <c r="W146" s="13">
        <f t="shared" si="103"/>
        <v>50.000000000000021</v>
      </c>
      <c r="X146" s="13" t="str">
        <f t="shared" si="103"/>
        <v/>
      </c>
      <c r="Y146" s="13">
        <f t="shared" si="103"/>
        <v>-7.4494305369354752E-2</v>
      </c>
      <c r="Z146" s="13">
        <f t="shared" si="103"/>
        <v>11.882088756274168</v>
      </c>
      <c r="AA146" s="13">
        <f t="shared" si="103"/>
        <v>1.4971475700262804</v>
      </c>
      <c r="AB146" s="13">
        <f t="shared" si="103"/>
        <v>-11.6519929887403</v>
      </c>
      <c r="AC146" s="13">
        <f t="shared" si="103"/>
        <v>-0.89036667930327829</v>
      </c>
      <c r="AD146" s="13">
        <f t="shared" si="103"/>
        <v>-0.79023901207309066</v>
      </c>
      <c r="AE146" s="13">
        <f t="shared" si="103"/>
        <v>-3.0583173935758046</v>
      </c>
      <c r="AF146" s="13">
        <f t="shared" si="103"/>
        <v>-2.898731233155516</v>
      </c>
      <c r="AG146" s="13">
        <f t="shared" si="103"/>
        <v>0.71210926754119441</v>
      </c>
      <c r="AH146" s="13">
        <f t="shared" si="103"/>
        <v>-1.9773988125921127</v>
      </c>
      <c r="AI146" s="13">
        <f t="shared" si="103"/>
        <v>-4.3515081651135823</v>
      </c>
      <c r="AJ146" s="13">
        <f t="shared" si="103"/>
        <v>-0.29696482848763361</v>
      </c>
      <c r="AL146" s="322" t="str">
        <f t="shared" si="93"/>
        <v>2002 q1</v>
      </c>
      <c r="AM146" s="13">
        <f t="shared" si="104"/>
        <v>-2.6520050008060014</v>
      </c>
      <c r="AN146" s="13">
        <f t="shared" si="104"/>
        <v>-1.7568323205543024</v>
      </c>
      <c r="AO146" s="13">
        <f t="shared" si="104"/>
        <v>-6.4971713453457758</v>
      </c>
      <c r="AP146" s="13">
        <f t="shared" si="104"/>
        <v>-3.0436128956448982</v>
      </c>
      <c r="AQ146" s="13">
        <f t="shared" si="104"/>
        <v>5.8466324378418921</v>
      </c>
      <c r="AR146" s="13">
        <f t="shared" si="104"/>
        <v>4.8146867307717223</v>
      </c>
      <c r="AS146" s="13">
        <f t="shared" si="104"/>
        <v>-9.5693955632235372</v>
      </c>
      <c r="AT146" s="13">
        <f t="shared" si="104"/>
        <v>2.1306512712775838</v>
      </c>
      <c r="AU146" s="13">
        <f t="shared" si="104"/>
        <v>3.1438128704130763</v>
      </c>
      <c r="AV146" s="13">
        <f t="shared" si="104"/>
        <v>-11.819626308702635</v>
      </c>
      <c r="AW146" s="13">
        <f t="shared" si="104"/>
        <v>-6.8444521265468961</v>
      </c>
      <c r="AX146" s="13">
        <f t="shared" si="104"/>
        <v>-9.8718654509226127</v>
      </c>
      <c r="AY146" s="13">
        <f t="shared" si="104"/>
        <v>-2.9411764705882582</v>
      </c>
      <c r="AZ146" s="13">
        <f t="shared" si="104"/>
        <v>-1.9655385957166649</v>
      </c>
      <c r="BA146" s="13">
        <f t="shared" si="104"/>
        <v>0.51667108588051569</v>
      </c>
      <c r="BB146" s="13">
        <f t="shared" si="104"/>
        <v>-9.5495567394307308</v>
      </c>
      <c r="BC146" s="13">
        <f t="shared" si="104"/>
        <v>-7.5285136769676742</v>
      </c>
      <c r="BD146" s="13">
        <f t="shared" si="104"/>
        <v>-7.5285136769676742</v>
      </c>
      <c r="BE146" s="13" t="str">
        <f t="shared" si="104"/>
        <v/>
      </c>
      <c r="BF146" s="13">
        <f t="shared" si="104"/>
        <v>-0.15905187410603094</v>
      </c>
      <c r="BG146" s="13">
        <f t="shared" si="104"/>
        <v>-0.54054054054054612</v>
      </c>
      <c r="BH146" s="13">
        <f t="shared" si="104"/>
        <v>0</v>
      </c>
      <c r="BI146" s="13" t="str">
        <f t="shared" si="104"/>
        <v/>
      </c>
      <c r="BJ146" s="13">
        <f t="shared" si="104"/>
        <v>-2.054112829992738</v>
      </c>
      <c r="BK146" s="13">
        <f t="shared" si="104"/>
        <v>29.121607097099943</v>
      </c>
      <c r="BL146" s="13">
        <f t="shared" si="104"/>
        <v>-1.5195146909484425</v>
      </c>
      <c r="BM146" s="13">
        <f t="shared" si="104"/>
        <v>-24.812030075187973</v>
      </c>
      <c r="BN146" s="13">
        <f t="shared" si="104"/>
        <v>-10.168157063312599</v>
      </c>
      <c r="BO146" s="13">
        <f t="shared" si="104"/>
        <v>1.7798744398946686</v>
      </c>
      <c r="BP146" s="13">
        <f t="shared" si="104"/>
        <v>-4.3339520568491547</v>
      </c>
      <c r="BQ146" s="13">
        <f t="shared" si="104"/>
        <v>-5.6049896395751535</v>
      </c>
      <c r="BR146" s="13">
        <f t="shared" si="104"/>
        <v>-17.214051255099104</v>
      </c>
      <c r="BS146" s="13">
        <f t="shared" si="104"/>
        <v>8.8712297580811228</v>
      </c>
      <c r="BT146" s="13">
        <f t="shared" si="104"/>
        <v>-7.5793333556736675</v>
      </c>
      <c r="BU146" s="13">
        <f t="shared" si="104"/>
        <v>13.61712285513368</v>
      </c>
      <c r="BW146" s="323" t="str">
        <f t="shared" si="95"/>
        <v>2002 q1</v>
      </c>
      <c r="BX146" s="13">
        <f t="shared" si="105"/>
        <v>-0.75021902455960632</v>
      </c>
      <c r="BY146" s="13">
        <f t="shared" si="105"/>
        <v>2.0003338753304067</v>
      </c>
      <c r="BZ146" s="13">
        <f t="shared" si="105"/>
        <v>1.1532778316701187</v>
      </c>
      <c r="CA146" s="13">
        <f t="shared" si="105"/>
        <v>8.2651322165279595</v>
      </c>
      <c r="CB146" s="13">
        <f t="shared" si="105"/>
        <v>-2.744250462464437</v>
      </c>
      <c r="CC146" s="13">
        <f t="shared" si="105"/>
        <v>-2.2767712918589589</v>
      </c>
      <c r="CD146" s="13">
        <f t="shared" si="105"/>
        <v>-4.1134134637432211</v>
      </c>
      <c r="CE146" s="13">
        <f t="shared" si="105"/>
        <v>0.52538164635749229</v>
      </c>
      <c r="CF146" s="13">
        <f t="shared" si="105"/>
        <v>1.827275253249061</v>
      </c>
      <c r="CG146" s="13">
        <f t="shared" si="105"/>
        <v>7.8868462547192042</v>
      </c>
      <c r="CH146" s="13">
        <f t="shared" si="105"/>
        <v>-8.2325142018374819</v>
      </c>
      <c r="CI146" s="13">
        <f t="shared" si="105"/>
        <v>-4.1633692722966469</v>
      </c>
      <c r="CJ146" s="13">
        <f t="shared" si="105"/>
        <v>-13.013611224033239</v>
      </c>
      <c r="CK146" s="13">
        <f t="shared" si="105"/>
        <v>1.6015906679344605</v>
      </c>
      <c r="CL146" s="13">
        <f t="shared" si="105"/>
        <v>2.0716221884087949</v>
      </c>
      <c r="CM146" s="13">
        <f t="shared" si="105"/>
        <v>0.58570443964738317</v>
      </c>
      <c r="CN146" s="13">
        <f t="shared" si="105"/>
        <v>1.3964457515051043</v>
      </c>
      <c r="CO146" s="13">
        <f t="shared" si="105"/>
        <v>2.2852053244340587</v>
      </c>
      <c r="CP146" s="13">
        <f t="shared" si="105"/>
        <v>0</v>
      </c>
      <c r="CQ146" s="13">
        <f t="shared" si="105"/>
        <v>-0.72168771892532346</v>
      </c>
      <c r="CR146" s="13">
        <f t="shared" si="105"/>
        <v>11.748396930516147</v>
      </c>
      <c r="CS146" s="13">
        <f t="shared" si="105"/>
        <v>-4.7619047619047672</v>
      </c>
      <c r="CT146" s="13">
        <f t="shared" si="105"/>
        <v>0</v>
      </c>
      <c r="CU146" s="13">
        <f t="shared" si="105"/>
        <v>2.4666154258046191</v>
      </c>
      <c r="CV146" s="13">
        <f t="shared" si="105"/>
        <v>2.3834207938540297</v>
      </c>
      <c r="CW146" s="13">
        <f t="shared" si="105"/>
        <v>-2.3038998388494325</v>
      </c>
      <c r="CX146" s="13">
        <f t="shared" si="105"/>
        <v>-12.499999999999989</v>
      </c>
      <c r="CY146" s="13">
        <f t="shared" si="105"/>
        <v>-0.37989872436400285</v>
      </c>
      <c r="CZ146" s="13">
        <f t="shared" si="105"/>
        <v>7.8824485851505033</v>
      </c>
      <c r="DA146" s="13">
        <f t="shared" si="105"/>
        <v>-7.0826179168998031</v>
      </c>
      <c r="DB146" s="13">
        <f t="shared" si="105"/>
        <v>-8.8388800178667459</v>
      </c>
      <c r="DC146" s="13">
        <f t="shared" si="105"/>
        <v>14.488122910515667</v>
      </c>
      <c r="DD146" s="13">
        <f t="shared" si="105"/>
        <v>-7.5030982927056016</v>
      </c>
      <c r="DE146" s="13">
        <f t="shared" si="105"/>
        <v>-5.7289413496260604</v>
      </c>
      <c r="DF146" s="13">
        <f t="shared" si="105"/>
        <v>2.2049699535756417</v>
      </c>
      <c r="DH146" s="323" t="str">
        <f t="shared" si="97"/>
        <v>2002 q1</v>
      </c>
      <c r="DI146" s="13">
        <f t="shared" si="106"/>
        <v>0.21682670565483786</v>
      </c>
      <c r="DJ146" s="13">
        <f t="shared" si="106"/>
        <v>0.22025598999790841</v>
      </c>
      <c r="DK146" s="13">
        <f t="shared" si="106"/>
        <v>-7.3107948069376594</v>
      </c>
      <c r="DL146" s="13">
        <f t="shared" si="106"/>
        <v>5.8754401814063995</v>
      </c>
      <c r="DM146" s="13">
        <f t="shared" si="106"/>
        <v>-1.145983513750648</v>
      </c>
      <c r="DN146" s="13">
        <f t="shared" si="106"/>
        <v>1.9543876894012602</v>
      </c>
      <c r="DO146" s="13">
        <f t="shared" si="106"/>
        <v>-1.3852562775905963</v>
      </c>
      <c r="DP146" s="13">
        <f t="shared" si="106"/>
        <v>6.3121735583848038</v>
      </c>
      <c r="DQ146" s="13">
        <f t="shared" si="106"/>
        <v>0.80562281351594933</v>
      </c>
      <c r="DR146" s="13">
        <f t="shared" si="106"/>
        <v>2.7762276415897569</v>
      </c>
      <c r="DS146" s="13">
        <f t="shared" si="106"/>
        <v>0.656638930747655</v>
      </c>
      <c r="DT146" s="13">
        <f t="shared" si="106"/>
        <v>4.4560563175377599</v>
      </c>
      <c r="DU146" s="13">
        <f t="shared" si="106"/>
        <v>-2.6745128713564603</v>
      </c>
      <c r="DV146" s="13">
        <f t="shared" si="106"/>
        <v>-2.9868348786123988</v>
      </c>
      <c r="DW146" s="13">
        <f t="shared" si="106"/>
        <v>-3.8114449580880838</v>
      </c>
      <c r="DX146" s="13">
        <f t="shared" si="106"/>
        <v>-0.9129853608364269</v>
      </c>
      <c r="DY146" s="13">
        <f t="shared" si="106"/>
        <v>-2.9261195805599827</v>
      </c>
      <c r="DZ146" s="13">
        <f t="shared" si="106"/>
        <v>-3.0180645506112547</v>
      </c>
      <c r="EA146" s="13">
        <f t="shared" si="106"/>
        <v>0.89686098654708779</v>
      </c>
      <c r="EB146" s="13">
        <f t="shared" si="106"/>
        <v>-2.7156742983692195</v>
      </c>
      <c r="EC146" s="13">
        <f t="shared" si="106"/>
        <v>-2.4920703369352926</v>
      </c>
      <c r="ED146" s="13">
        <f t="shared" si="106"/>
        <v>0</v>
      </c>
      <c r="EE146" s="13">
        <f t="shared" si="106"/>
        <v>-17.000000000000025</v>
      </c>
      <c r="EF146" s="13">
        <f t="shared" si="106"/>
        <v>2.7779882748777185</v>
      </c>
      <c r="EG146" s="13">
        <f t="shared" si="106"/>
        <v>1.3354160195893749</v>
      </c>
      <c r="EH146" s="13">
        <f t="shared" si="106"/>
        <v>0.40930412965549667</v>
      </c>
      <c r="EI146" s="13">
        <f t="shared" si="106"/>
        <v>-5.0632911392404889</v>
      </c>
      <c r="EJ146" s="13">
        <f t="shared" si="106"/>
        <v>10.709842888290622</v>
      </c>
      <c r="EK146" s="13">
        <f t="shared" si="106"/>
        <v>2.6207113624753697</v>
      </c>
      <c r="EL146" s="13">
        <f t="shared" si="106"/>
        <v>-1.0434008146467555</v>
      </c>
      <c r="EM146" s="13">
        <f t="shared" si="106"/>
        <v>-0.51256010719933354</v>
      </c>
      <c r="EN146" s="13">
        <f t="shared" si="106"/>
        <v>-9.3921169543965792</v>
      </c>
      <c r="EO146" s="13">
        <f t="shared" si="106"/>
        <v>-2.0595709459924172</v>
      </c>
      <c r="EP146" s="13">
        <f t="shared" si="106"/>
        <v>-2.36874520567113</v>
      </c>
      <c r="EQ146" s="13">
        <f t="shared" si="106"/>
        <v>-0.27238129313775783</v>
      </c>
    </row>
    <row r="147" spans="1:147" hidden="1" outlineLevel="1" x14ac:dyDescent="0.2">
      <c r="A147" s="323" t="str">
        <f t="shared" si="91"/>
        <v>2002 q2</v>
      </c>
      <c r="B147" s="13">
        <f t="shared" si="103"/>
        <v>2.4931196196391392</v>
      </c>
      <c r="C147" s="13">
        <f t="shared" si="103"/>
        <v>2.4941995064291067</v>
      </c>
      <c r="D147" s="13">
        <f t="shared" si="103"/>
        <v>5.8474291584677207</v>
      </c>
      <c r="E147" s="13">
        <f t="shared" si="103"/>
        <v>8.0602676310851162</v>
      </c>
      <c r="F147" s="13">
        <f t="shared" si="103"/>
        <v>7.5641587724861736E-2</v>
      </c>
      <c r="G147" s="13">
        <f t="shared" si="103"/>
        <v>-3.6791011296255394</v>
      </c>
      <c r="H147" s="13">
        <f t="shared" si="103"/>
        <v>-4.5433632247712907</v>
      </c>
      <c r="I147" s="13">
        <f t="shared" si="103"/>
        <v>4.9908832609222742</v>
      </c>
      <c r="J147" s="13">
        <f t="shared" si="103"/>
        <v>0.56173728024093705</v>
      </c>
      <c r="K147" s="13">
        <f t="shared" si="103"/>
        <v>-3.7681364004484408</v>
      </c>
      <c r="L147" s="13">
        <f t="shared" si="103"/>
        <v>0.87578999199759977</v>
      </c>
      <c r="M147" s="13">
        <f t="shared" si="103"/>
        <v>-2.5297584614217161</v>
      </c>
      <c r="N147" s="13">
        <f t="shared" si="103"/>
        <v>2.2091471834802423</v>
      </c>
      <c r="O147" s="13">
        <f t="shared" si="103"/>
        <v>-0.20121798525617463</v>
      </c>
      <c r="P147" s="13">
        <f t="shared" si="103"/>
        <v>1.1674891715597102</v>
      </c>
      <c r="Q147" s="13">
        <f t="shared" si="103"/>
        <v>-2.9731497291968334</v>
      </c>
      <c r="R147" s="13">
        <f t="shared" si="103"/>
        <v>-1.5120737157581332</v>
      </c>
      <c r="S147" s="13">
        <f t="shared" si="103"/>
        <v>-0.34675255965581631</v>
      </c>
      <c r="T147" s="13">
        <f t="shared" si="103"/>
        <v>-3.1250000000000111</v>
      </c>
      <c r="U147" s="13">
        <f t="shared" si="103"/>
        <v>29.433113115479781</v>
      </c>
      <c r="V147" s="13">
        <f t="shared" si="103"/>
        <v>11.111111111012617</v>
      </c>
      <c r="W147" s="13">
        <f t="shared" si="103"/>
        <v>50.000000000000021</v>
      </c>
      <c r="X147" s="13" t="str">
        <f t="shared" si="103"/>
        <v/>
      </c>
      <c r="Y147" s="13">
        <f t="shared" si="103"/>
        <v>-7.8438151607806983E-2</v>
      </c>
      <c r="Z147" s="13">
        <f t="shared" si="103"/>
        <v>9.7035875620747891</v>
      </c>
      <c r="AA147" s="13">
        <f t="shared" si="103"/>
        <v>1.2034121311245149</v>
      </c>
      <c r="AB147" s="13">
        <f t="shared" si="103"/>
        <v>-10.58326175106108</v>
      </c>
      <c r="AC147" s="13">
        <f t="shared" si="103"/>
        <v>-0.98905418700128145</v>
      </c>
      <c r="AD147" s="13">
        <f t="shared" si="103"/>
        <v>-0.51349426194464698</v>
      </c>
      <c r="AE147" s="13">
        <f t="shared" si="103"/>
        <v>-2.2257819045012339</v>
      </c>
      <c r="AF147" s="13">
        <f t="shared" si="103"/>
        <v>-1.6420484078324971</v>
      </c>
      <c r="AG147" s="13">
        <f t="shared" si="103"/>
        <v>-5.2123785492818486</v>
      </c>
      <c r="AH147" s="13">
        <f t="shared" si="103"/>
        <v>-1.9773988125921127</v>
      </c>
      <c r="AI147" s="13">
        <f t="shared" si="103"/>
        <v>-3.6688360870329007</v>
      </c>
      <c r="AJ147" s="13">
        <f t="shared" si="103"/>
        <v>0.16962285808408417</v>
      </c>
      <c r="AL147" s="322" t="str">
        <f t="shared" si="93"/>
        <v>2002 q2</v>
      </c>
      <c r="AM147" s="13">
        <f t="shared" si="104"/>
        <v>-4.0532503534677637</v>
      </c>
      <c r="AN147" s="13">
        <f t="shared" si="104"/>
        <v>-6.3783764063471189</v>
      </c>
      <c r="AO147" s="13">
        <f t="shared" si="104"/>
        <v>-8.5434923990923224</v>
      </c>
      <c r="AP147" s="13">
        <f t="shared" si="104"/>
        <v>-12.311886236479474</v>
      </c>
      <c r="AQ147" s="13">
        <f t="shared" si="104"/>
        <v>3.6576978261414261</v>
      </c>
      <c r="AR147" s="13">
        <f t="shared" si="104"/>
        <v>4.0943165197793174</v>
      </c>
      <c r="AS147" s="13">
        <f t="shared" si="104"/>
        <v>-13.517971814496278</v>
      </c>
      <c r="AT147" s="13">
        <f t="shared" si="104"/>
        <v>1.9374659333035948</v>
      </c>
      <c r="AU147" s="13">
        <f t="shared" si="104"/>
        <v>-0.78015733074567883</v>
      </c>
      <c r="AV147" s="13">
        <f t="shared" si="104"/>
        <v>-18.020379162614585</v>
      </c>
      <c r="AW147" s="13">
        <f t="shared" si="104"/>
        <v>-11.336198052860658</v>
      </c>
      <c r="AX147" s="13">
        <f t="shared" si="104"/>
        <v>-17.928918646039747</v>
      </c>
      <c r="AY147" s="13">
        <f t="shared" si="104"/>
        <v>-2.8361344537815025</v>
      </c>
      <c r="AZ147" s="13">
        <f t="shared" si="104"/>
        <v>-2.2413243431042118</v>
      </c>
      <c r="BA147" s="13">
        <f t="shared" si="104"/>
        <v>1.0828301963029086</v>
      </c>
      <c r="BB147" s="13">
        <f t="shared" si="104"/>
        <v>-12.414475130610436</v>
      </c>
      <c r="BC147" s="13">
        <f t="shared" si="104"/>
        <v>-9.7835503878724861</v>
      </c>
      <c r="BD147" s="13">
        <f t="shared" si="104"/>
        <v>-9.7835503878724861</v>
      </c>
      <c r="BE147" s="13" t="str">
        <f t="shared" si="104"/>
        <v/>
      </c>
      <c r="BF147" s="13">
        <f t="shared" si="104"/>
        <v>0</v>
      </c>
      <c r="BG147" s="13">
        <f t="shared" si="104"/>
        <v>0</v>
      </c>
      <c r="BH147" s="13">
        <f t="shared" si="104"/>
        <v>0</v>
      </c>
      <c r="BI147" s="13" t="str">
        <f t="shared" si="104"/>
        <v/>
      </c>
      <c r="BJ147" s="13">
        <f t="shared" si="104"/>
        <v>-2.1164205451420393</v>
      </c>
      <c r="BK147" s="13">
        <f t="shared" si="104"/>
        <v>27.289040221356807</v>
      </c>
      <c r="BL147" s="13">
        <f t="shared" si="104"/>
        <v>-1.5715626762886292</v>
      </c>
      <c r="BM147" s="13">
        <f t="shared" si="104"/>
        <v>-14.529914529914546</v>
      </c>
      <c r="BN147" s="13">
        <f t="shared" si="104"/>
        <v>-6.9661172021856732</v>
      </c>
      <c r="BO147" s="13">
        <f t="shared" si="104"/>
        <v>-4.7625387781369266E-2</v>
      </c>
      <c r="BP147" s="13">
        <f t="shared" si="104"/>
        <v>-1.4021612730060196</v>
      </c>
      <c r="BQ147" s="13">
        <f t="shared" si="104"/>
        <v>-3.2543936635974435</v>
      </c>
      <c r="BR147" s="13">
        <f t="shared" si="104"/>
        <v>-17.221426019905728</v>
      </c>
      <c r="BS147" s="13">
        <f t="shared" si="104"/>
        <v>14.433160359040365</v>
      </c>
      <c r="BT147" s="13">
        <f t="shared" si="104"/>
        <v>-0.5293718879842424</v>
      </c>
      <c r="BU147" s="13">
        <f t="shared" si="104"/>
        <v>12.115488884972914</v>
      </c>
      <c r="BW147" s="323" t="str">
        <f t="shared" si="95"/>
        <v>2002 q2</v>
      </c>
      <c r="BX147" s="13">
        <f t="shared" si="105"/>
        <v>-1.7162084105434294</v>
      </c>
      <c r="BY147" s="13">
        <f t="shared" si="105"/>
        <v>0.22233974057022099</v>
      </c>
      <c r="BZ147" s="13">
        <f t="shared" si="105"/>
        <v>-1.0412136185026233</v>
      </c>
      <c r="CA147" s="13">
        <f t="shared" si="105"/>
        <v>2.4483166742660378</v>
      </c>
      <c r="CB147" s="13">
        <f t="shared" si="105"/>
        <v>-0.69528823891485958</v>
      </c>
      <c r="CC147" s="13">
        <f t="shared" si="105"/>
        <v>-3.7857673672494929</v>
      </c>
      <c r="CD147" s="13">
        <f t="shared" si="105"/>
        <v>-3.7575958699079037</v>
      </c>
      <c r="CE147" s="13">
        <f t="shared" si="105"/>
        <v>3.5691551282115208</v>
      </c>
      <c r="CF147" s="13">
        <f t="shared" si="105"/>
        <v>1.7449192993995499</v>
      </c>
      <c r="CG147" s="13">
        <f t="shared" si="105"/>
        <v>3.2654939672430938</v>
      </c>
      <c r="CH147" s="13">
        <f t="shared" si="105"/>
        <v>-8.4629800284990679</v>
      </c>
      <c r="CI147" s="13">
        <f t="shared" si="105"/>
        <v>-2.952214265098807</v>
      </c>
      <c r="CJ147" s="13">
        <f t="shared" si="105"/>
        <v>-14.890280929770871</v>
      </c>
      <c r="CK147" s="13">
        <f t="shared" si="105"/>
        <v>1.0326126053675333</v>
      </c>
      <c r="CL147" s="13">
        <f t="shared" si="105"/>
        <v>1.8290169255587907</v>
      </c>
      <c r="CM147" s="13">
        <f t="shared" si="105"/>
        <v>-0.68893448471424312</v>
      </c>
      <c r="CN147" s="13">
        <f t="shared" si="105"/>
        <v>1.4730004720532097</v>
      </c>
      <c r="CO147" s="13">
        <f t="shared" si="105"/>
        <v>2.4086624343815366</v>
      </c>
      <c r="CP147" s="13">
        <f t="shared" si="105"/>
        <v>0</v>
      </c>
      <c r="CQ147" s="13">
        <f t="shared" si="105"/>
        <v>-3.8667198707216799</v>
      </c>
      <c r="CR147" s="13">
        <f t="shared" si="105"/>
        <v>1.9993652275692497</v>
      </c>
      <c r="CS147" s="13">
        <f t="shared" si="105"/>
        <v>-7.15</v>
      </c>
      <c r="CT147" s="13">
        <f t="shared" si="105"/>
        <v>0</v>
      </c>
      <c r="CU147" s="13">
        <f t="shared" si="105"/>
        <v>3.8334747256258073</v>
      </c>
      <c r="CV147" s="13">
        <f t="shared" si="105"/>
        <v>8.9977237882452812</v>
      </c>
      <c r="CW147" s="13">
        <f t="shared" si="105"/>
        <v>2.7933642315480789E-2</v>
      </c>
      <c r="CX147" s="13">
        <f t="shared" si="105"/>
        <v>-12.499999999999989</v>
      </c>
      <c r="CY147" s="13">
        <f t="shared" si="105"/>
        <v>-0.37989872436400285</v>
      </c>
      <c r="CZ147" s="13">
        <f t="shared" si="105"/>
        <v>8.1385620211340992</v>
      </c>
      <c r="DA147" s="13">
        <f t="shared" si="105"/>
        <v>-7.888998197328279</v>
      </c>
      <c r="DB147" s="13">
        <f t="shared" si="105"/>
        <v>-10.009606145287098</v>
      </c>
      <c r="DC147" s="13">
        <f t="shared" si="105"/>
        <v>3.8888661867678254</v>
      </c>
      <c r="DD147" s="13">
        <f t="shared" si="105"/>
        <v>-7.5030982927056016</v>
      </c>
      <c r="DE147" s="13">
        <f t="shared" si="105"/>
        <v>-4.7397621614619805</v>
      </c>
      <c r="DF147" s="13">
        <f t="shared" si="105"/>
        <v>2.3419435598652116</v>
      </c>
      <c r="DH147" s="323" t="str">
        <f t="shared" si="97"/>
        <v>2002 q2</v>
      </c>
      <c r="DI147" s="13">
        <f t="shared" si="106"/>
        <v>2.8076567148782594E-2</v>
      </c>
      <c r="DJ147" s="13">
        <f t="shared" si="106"/>
        <v>-1.4940074924874036E-2</v>
      </c>
      <c r="DK147" s="13">
        <f t="shared" si="106"/>
        <v>-2.2385365879118768</v>
      </c>
      <c r="DL147" s="13">
        <f t="shared" si="106"/>
        <v>2.8234588089732782</v>
      </c>
      <c r="DM147" s="13">
        <f t="shared" si="106"/>
        <v>-1.4049051409681046</v>
      </c>
      <c r="DN147" s="13">
        <f t="shared" si="106"/>
        <v>0.80134540141243438</v>
      </c>
      <c r="DO147" s="13">
        <f t="shared" si="106"/>
        <v>-3.669155893258691</v>
      </c>
      <c r="DP147" s="13">
        <f t="shared" si="106"/>
        <v>4.1826416988234971</v>
      </c>
      <c r="DQ147" s="13">
        <f t="shared" si="106"/>
        <v>3.8901885292662364</v>
      </c>
      <c r="DR147" s="13">
        <f t="shared" si="106"/>
        <v>-10.034211980588903</v>
      </c>
      <c r="DS147" s="13">
        <f t="shared" si="106"/>
        <v>-2.260691763109457</v>
      </c>
      <c r="DT147" s="13">
        <f t="shared" si="106"/>
        <v>6.0643007474504351</v>
      </c>
      <c r="DU147" s="13">
        <f t="shared" si="106"/>
        <v>-9.0781113766547517</v>
      </c>
      <c r="DV147" s="13">
        <f t="shared" si="106"/>
        <v>-1.623411701902544</v>
      </c>
      <c r="DW147" s="13">
        <f t="shared" si="106"/>
        <v>-1.8080777167940876</v>
      </c>
      <c r="DX147" s="13">
        <f t="shared" si="106"/>
        <v>-1.1683624375888102</v>
      </c>
      <c r="DY147" s="13">
        <f t="shared" si="106"/>
        <v>-3.9742769981331194</v>
      </c>
      <c r="DZ147" s="13">
        <f t="shared" si="106"/>
        <v>-4.0695282893470797</v>
      </c>
      <c r="EA147" s="13">
        <f t="shared" si="106"/>
        <v>0</v>
      </c>
      <c r="EB147" s="13">
        <f t="shared" si="106"/>
        <v>-0.6824686841402916</v>
      </c>
      <c r="EC147" s="13">
        <f t="shared" si="106"/>
        <v>-3.1710633327110549</v>
      </c>
      <c r="ED147" s="13">
        <f t="shared" si="106"/>
        <v>0</v>
      </c>
      <c r="EE147" s="13">
        <f t="shared" si="106"/>
        <v>0</v>
      </c>
      <c r="EF147" s="13">
        <f t="shared" si="106"/>
        <v>2.9005222044292234</v>
      </c>
      <c r="EG147" s="13">
        <f t="shared" si="106"/>
        <v>1.040956606910437</v>
      </c>
      <c r="EH147" s="13">
        <f t="shared" si="106"/>
        <v>0.14544576966009082</v>
      </c>
      <c r="EI147" s="13">
        <f t="shared" si="106"/>
        <v>-5.0632911392404889</v>
      </c>
      <c r="EJ147" s="13">
        <f t="shared" si="106"/>
        <v>10.776569468615804</v>
      </c>
      <c r="EK147" s="13">
        <f t="shared" si="106"/>
        <v>3.121550094718395</v>
      </c>
      <c r="EL147" s="13">
        <f t="shared" si="106"/>
        <v>-0.37309114423167422</v>
      </c>
      <c r="EM147" s="13">
        <f t="shared" si="106"/>
        <v>-0.81634947237716471</v>
      </c>
      <c r="EN147" s="13">
        <f t="shared" si="106"/>
        <v>-9.2059159365911682</v>
      </c>
      <c r="EO147" s="13">
        <f t="shared" si="106"/>
        <v>-2.0705305783913275</v>
      </c>
      <c r="EP147" s="13">
        <f t="shared" si="106"/>
        <v>1.4606036130186961</v>
      </c>
      <c r="EQ147" s="13">
        <f t="shared" si="106"/>
        <v>0.8907188407803579</v>
      </c>
    </row>
    <row r="148" spans="1:147" hidden="1" outlineLevel="1" x14ac:dyDescent="0.2">
      <c r="A148" s="323" t="str">
        <f t="shared" si="91"/>
        <v>2002 q3</v>
      </c>
      <c r="B148" s="13">
        <f t="shared" si="103"/>
        <v>0.73513661833621846</v>
      </c>
      <c r="C148" s="13">
        <f t="shared" si="103"/>
        <v>0.39210772251228043</v>
      </c>
      <c r="D148" s="13">
        <f t="shared" si="103"/>
        <v>-1.2962475645463045</v>
      </c>
      <c r="E148" s="13">
        <f t="shared" si="103"/>
        <v>7.6496368632622325</v>
      </c>
      <c r="F148" s="13">
        <f t="shared" si="103"/>
        <v>-1.2829683325762953</v>
      </c>
      <c r="G148" s="13">
        <f t="shared" si="103"/>
        <v>-0.40870887122853583</v>
      </c>
      <c r="H148" s="13">
        <f t="shared" si="103"/>
        <v>4.9054022457850843</v>
      </c>
      <c r="I148" s="13">
        <f t="shared" si="103"/>
        <v>0.92106926595678651</v>
      </c>
      <c r="J148" s="13">
        <f t="shared" si="103"/>
        <v>-1.5164490158827149</v>
      </c>
      <c r="K148" s="13">
        <f t="shared" si="103"/>
        <v>-1.2285911169447772</v>
      </c>
      <c r="L148" s="13">
        <f t="shared" si="103"/>
        <v>-4.4172656870699933</v>
      </c>
      <c r="M148" s="13">
        <f t="shared" si="103"/>
        <v>-2.5297584614217161</v>
      </c>
      <c r="N148" s="13">
        <f t="shared" si="103"/>
        <v>-5.1033997117359675</v>
      </c>
      <c r="O148" s="13">
        <f t="shared" si="103"/>
        <v>0.32226524905309972</v>
      </c>
      <c r="P148" s="13">
        <f t="shared" si="103"/>
        <v>1.1405357605832833</v>
      </c>
      <c r="Q148" s="13">
        <f t="shared" si="103"/>
        <v>-1.3574980517459312</v>
      </c>
      <c r="R148" s="13">
        <f t="shared" si="103"/>
        <v>-0.36457075563873786</v>
      </c>
      <c r="S148" s="13">
        <f t="shared" si="103"/>
        <v>1.6722314513741843</v>
      </c>
      <c r="T148" s="13">
        <f t="shared" si="103"/>
        <v>-3.1250000000000111</v>
      </c>
      <c r="U148" s="13">
        <f t="shared" si="103"/>
        <v>21.376690251553843</v>
      </c>
      <c r="V148" s="13">
        <f t="shared" si="103"/>
        <v>-2.0408163265140278</v>
      </c>
      <c r="W148" s="13">
        <f t="shared" si="103"/>
        <v>50.000000000000021</v>
      </c>
      <c r="X148" s="13" t="str">
        <f t="shared" si="103"/>
        <v/>
      </c>
      <c r="Y148" s="13">
        <f t="shared" si="103"/>
        <v>-1.1781990916935992</v>
      </c>
      <c r="Z148" s="13">
        <f t="shared" si="103"/>
        <v>-3.3426528466189209</v>
      </c>
      <c r="AA148" s="13">
        <f t="shared" si="103"/>
        <v>0.61574087599896021</v>
      </c>
      <c r="AB148" s="13">
        <f t="shared" si="103"/>
        <v>-1.5711201773586647</v>
      </c>
      <c r="AC148" s="13">
        <f t="shared" si="103"/>
        <v>-1.9237219337212674</v>
      </c>
      <c r="AD148" s="13">
        <f t="shared" si="103"/>
        <v>-0.64590246680664709</v>
      </c>
      <c r="AE148" s="13">
        <f t="shared" si="103"/>
        <v>-0.56874574544976131</v>
      </c>
      <c r="AF148" s="13">
        <f t="shared" si="103"/>
        <v>-0.94934834904314425</v>
      </c>
      <c r="AG148" s="13">
        <f t="shared" si="103"/>
        <v>-1.216859794015035</v>
      </c>
      <c r="AH148" s="13">
        <f t="shared" si="103"/>
        <v>1.5694348056044971</v>
      </c>
      <c r="AI148" s="13">
        <f t="shared" si="103"/>
        <v>-0.57323831279989523</v>
      </c>
      <c r="AJ148" s="13">
        <f t="shared" si="103"/>
        <v>3.4617866021446009</v>
      </c>
      <c r="AL148" s="322" t="str">
        <f t="shared" si="93"/>
        <v>2002 q3</v>
      </c>
      <c r="AM148" s="13">
        <f t="shared" si="104"/>
        <v>-3.9103595409356595</v>
      </c>
      <c r="AN148" s="13">
        <f t="shared" si="104"/>
        <v>-5.9879976274649032</v>
      </c>
      <c r="AO148" s="13">
        <f t="shared" si="104"/>
        <v>-10.764798776574313</v>
      </c>
      <c r="AP148" s="13">
        <f t="shared" si="104"/>
        <v>-10.840212042010322</v>
      </c>
      <c r="AQ148" s="13">
        <f t="shared" si="104"/>
        <v>2.6889078504944264</v>
      </c>
      <c r="AR148" s="13">
        <f t="shared" si="104"/>
        <v>0.83804379594079048</v>
      </c>
      <c r="AS148" s="13">
        <f t="shared" si="104"/>
        <v>-4.610061504749452</v>
      </c>
      <c r="AT148" s="13">
        <f t="shared" si="104"/>
        <v>4.2864273601465053</v>
      </c>
      <c r="AU148" s="13">
        <f t="shared" si="104"/>
        <v>-1.6816706633583922</v>
      </c>
      <c r="AV148" s="13">
        <f t="shared" si="104"/>
        <v>-5.2447075078279841</v>
      </c>
      <c r="AW148" s="13">
        <f t="shared" si="104"/>
        <v>-13.486095046511593</v>
      </c>
      <c r="AX148" s="13">
        <f t="shared" si="104"/>
        <v>-22.605022941420039</v>
      </c>
      <c r="AY148" s="13">
        <f t="shared" si="104"/>
        <v>-0.75107296137338908</v>
      </c>
      <c r="AZ148" s="13">
        <f t="shared" si="104"/>
        <v>-1.8854654231340917</v>
      </c>
      <c r="BA148" s="13">
        <f t="shared" si="104"/>
        <v>-0.29726590683432086</v>
      </c>
      <c r="BB148" s="13">
        <f t="shared" si="104"/>
        <v>-7.1215967732103032</v>
      </c>
      <c r="BC148" s="13">
        <f t="shared" si="104"/>
        <v>-1.9614688153013593</v>
      </c>
      <c r="BD148" s="13">
        <f t="shared" si="104"/>
        <v>-1.9614688153013593</v>
      </c>
      <c r="BE148" s="13" t="str">
        <f t="shared" si="104"/>
        <v/>
      </c>
      <c r="BF148" s="13">
        <f t="shared" si="104"/>
        <v>0.31911887732205546</v>
      </c>
      <c r="BG148" s="13">
        <f t="shared" si="104"/>
        <v>1.0928961748633892</v>
      </c>
      <c r="BH148" s="13">
        <f t="shared" si="104"/>
        <v>0</v>
      </c>
      <c r="BI148" s="13" t="str">
        <f t="shared" si="104"/>
        <v/>
      </c>
      <c r="BJ148" s="13">
        <f t="shared" si="104"/>
        <v>-1.7107925159200899</v>
      </c>
      <c r="BK148" s="13">
        <f t="shared" si="104"/>
        <v>-0.18944036406906006</v>
      </c>
      <c r="BL148" s="13">
        <f t="shared" si="104"/>
        <v>-0.47436419168667143</v>
      </c>
      <c r="BM148" s="13">
        <f t="shared" si="104"/>
        <v>0</v>
      </c>
      <c r="BN148" s="13">
        <f t="shared" si="104"/>
        <v>-5.4859391533335522</v>
      </c>
      <c r="BO148" s="13">
        <f t="shared" si="104"/>
        <v>-0.5099211075768717</v>
      </c>
      <c r="BP148" s="13">
        <f t="shared" si="104"/>
        <v>-2.0564092219901298</v>
      </c>
      <c r="BQ148" s="13">
        <f t="shared" si="104"/>
        <v>-4.1285078610538424</v>
      </c>
      <c r="BR148" s="13">
        <f t="shared" si="104"/>
        <v>-3.8768303323844955</v>
      </c>
      <c r="BS148" s="13">
        <f t="shared" si="104"/>
        <v>16.680519487470068</v>
      </c>
      <c r="BT148" s="13">
        <f t="shared" si="104"/>
        <v>-0.55968251518810908</v>
      </c>
      <c r="BU148" s="13">
        <f t="shared" si="104"/>
        <v>1.3732395562567667</v>
      </c>
      <c r="BW148" s="323" t="str">
        <f t="shared" si="95"/>
        <v>2002 q3</v>
      </c>
      <c r="BX148" s="13">
        <f t="shared" si="105"/>
        <v>7.789808457367986E-2</v>
      </c>
      <c r="BY148" s="13">
        <f t="shared" si="105"/>
        <v>1.3858231590691217</v>
      </c>
      <c r="BZ148" s="13">
        <f t="shared" si="105"/>
        <v>-0.50172711759612909</v>
      </c>
      <c r="CA148" s="13">
        <f t="shared" si="105"/>
        <v>4.3757858493179924</v>
      </c>
      <c r="CB148" s="13">
        <f t="shared" si="105"/>
        <v>2.1292277170325447</v>
      </c>
      <c r="CC148" s="13">
        <f t="shared" si="105"/>
        <v>-3.7067348817784729</v>
      </c>
      <c r="CD148" s="13">
        <f t="shared" si="105"/>
        <v>4.2571949682838062</v>
      </c>
      <c r="CE148" s="13">
        <f t="shared" si="105"/>
        <v>-1.7555758669590804</v>
      </c>
      <c r="CF148" s="13">
        <f t="shared" si="105"/>
        <v>-0.86890862934526636</v>
      </c>
      <c r="CG148" s="13">
        <f t="shared" si="105"/>
        <v>1.5437736466915819</v>
      </c>
      <c r="CH148" s="13">
        <f t="shared" si="105"/>
        <v>-5.8195809558974299</v>
      </c>
      <c r="CI148" s="13">
        <f t="shared" si="105"/>
        <v>-2.4869643967923349</v>
      </c>
      <c r="CJ148" s="13">
        <f t="shared" si="105"/>
        <v>-9.9152761391825486</v>
      </c>
      <c r="CK148" s="13">
        <f t="shared" si="105"/>
        <v>-1.9375825845577843</v>
      </c>
      <c r="CL148" s="13">
        <f t="shared" si="105"/>
        <v>-1.1180971267960915</v>
      </c>
      <c r="CM148" s="13">
        <f t="shared" si="105"/>
        <v>-3.6591287650207249</v>
      </c>
      <c r="CN148" s="13">
        <f t="shared" si="105"/>
        <v>0.77905882416711147</v>
      </c>
      <c r="CO148" s="13">
        <f t="shared" si="105"/>
        <v>1.2750098113124553</v>
      </c>
      <c r="CP148" s="13">
        <f t="shared" si="105"/>
        <v>0</v>
      </c>
      <c r="CQ148" s="13">
        <f t="shared" si="105"/>
        <v>-2.5087382079604925</v>
      </c>
      <c r="CR148" s="13">
        <f t="shared" si="105"/>
        <v>2.3002753009460308</v>
      </c>
      <c r="CS148" s="13">
        <f t="shared" si="105"/>
        <v>-5.0000000000000044</v>
      </c>
      <c r="CT148" s="13">
        <f t="shared" si="105"/>
        <v>0</v>
      </c>
      <c r="CU148" s="13">
        <f t="shared" si="105"/>
        <v>1.4519684881042272</v>
      </c>
      <c r="CV148" s="13">
        <f t="shared" si="105"/>
        <v>3.0448672978612201</v>
      </c>
      <c r="CW148" s="13">
        <f t="shared" si="105"/>
        <v>2.9895299242385542</v>
      </c>
      <c r="CX148" s="13">
        <f t="shared" si="105"/>
        <v>0</v>
      </c>
      <c r="CY148" s="13">
        <f t="shared" si="105"/>
        <v>-1.2099238596604889</v>
      </c>
      <c r="CZ148" s="13">
        <f t="shared" si="105"/>
        <v>1.1190003482775879</v>
      </c>
      <c r="DA148" s="13">
        <f t="shared" si="105"/>
        <v>-0.14258032739085102</v>
      </c>
      <c r="DB148" s="13">
        <f t="shared" si="105"/>
        <v>-1.6142493589165197</v>
      </c>
      <c r="DC148" s="13">
        <f t="shared" si="105"/>
        <v>5.0007864604934005</v>
      </c>
      <c r="DD148" s="13">
        <f t="shared" si="105"/>
        <v>-1.2746586716667618</v>
      </c>
      <c r="DE148" s="13">
        <f t="shared" si="105"/>
        <v>2.8011808060559362</v>
      </c>
      <c r="DF148" s="13">
        <f t="shared" si="105"/>
        <v>4.9929802836015114</v>
      </c>
      <c r="DH148" s="323" t="str">
        <f t="shared" si="97"/>
        <v>2002 q3</v>
      </c>
      <c r="DI148" s="13">
        <f t="shared" si="106"/>
        <v>-1.087330528726238</v>
      </c>
      <c r="DJ148" s="13">
        <f t="shared" si="106"/>
        <v>-1.2309909480625603</v>
      </c>
      <c r="DK148" s="13">
        <f t="shared" si="106"/>
        <v>-9.4720692347700091</v>
      </c>
      <c r="DL148" s="13">
        <f t="shared" si="106"/>
        <v>5.169107572420728</v>
      </c>
      <c r="DM148" s="13">
        <f t="shared" si="106"/>
        <v>-1.757872714658737</v>
      </c>
      <c r="DN148" s="13">
        <f t="shared" si="106"/>
        <v>3.222520152794961</v>
      </c>
      <c r="DO148" s="13">
        <f t="shared" si="106"/>
        <v>-4.925485476005087</v>
      </c>
      <c r="DP148" s="13">
        <f t="shared" si="106"/>
        <v>0.27400284544374376</v>
      </c>
      <c r="DQ148" s="13">
        <f t="shared" si="106"/>
        <v>2.8547304771292747</v>
      </c>
      <c r="DR148" s="13">
        <f t="shared" si="106"/>
        <v>-10.034211980588903</v>
      </c>
      <c r="DS148" s="13">
        <f t="shared" si="106"/>
        <v>-4.9985998943446681</v>
      </c>
      <c r="DT148" s="13">
        <f t="shared" si="106"/>
        <v>3.3770559013890145</v>
      </c>
      <c r="DU148" s="13">
        <f t="shared" si="106"/>
        <v>-12.162519763969669</v>
      </c>
      <c r="DV148" s="13">
        <f t="shared" si="106"/>
        <v>-1.1607892955257437</v>
      </c>
      <c r="DW148" s="13">
        <f t="shared" si="106"/>
        <v>-1.0905832750680911</v>
      </c>
      <c r="DX148" s="13">
        <f t="shared" si="106"/>
        <v>-1.3393950408271627</v>
      </c>
      <c r="DY148" s="13">
        <f t="shared" si="106"/>
        <v>-1.0894196495058628</v>
      </c>
      <c r="DZ148" s="13">
        <f t="shared" si="106"/>
        <v>-1.1164706273496416</v>
      </c>
      <c r="EA148" s="13">
        <f t="shared" si="106"/>
        <v>0</v>
      </c>
      <c r="EB148" s="13">
        <f t="shared" si="106"/>
        <v>-0.27391412670227933</v>
      </c>
      <c r="EC148" s="13">
        <f t="shared" si="106"/>
        <v>-1.2868888642985077</v>
      </c>
      <c r="ED148" s="13">
        <f t="shared" si="106"/>
        <v>0</v>
      </c>
      <c r="EE148" s="13">
        <f t="shared" si="106"/>
        <v>0</v>
      </c>
      <c r="EF148" s="13">
        <f t="shared" si="106"/>
        <v>1.3939558494548532</v>
      </c>
      <c r="EG148" s="13">
        <f t="shared" si="106"/>
        <v>1.3633471205587888</v>
      </c>
      <c r="EH148" s="13">
        <f t="shared" si="106"/>
        <v>-0.16197206625269134</v>
      </c>
      <c r="EI148" s="13">
        <f t="shared" si="106"/>
        <v>-5.0632911392404889</v>
      </c>
      <c r="EJ148" s="13">
        <f t="shared" si="106"/>
        <v>4.7444654271267872</v>
      </c>
      <c r="EK148" s="13">
        <f t="shared" si="106"/>
        <v>1.418283452970992</v>
      </c>
      <c r="EL148" s="13">
        <f t="shared" si="106"/>
        <v>-1.0870266128012007</v>
      </c>
      <c r="EM148" s="13">
        <f t="shared" si="106"/>
        <v>-1.4993075164670078</v>
      </c>
      <c r="EN148" s="13">
        <f t="shared" si="106"/>
        <v>-12.070172021175285</v>
      </c>
      <c r="EO148" s="13">
        <f t="shared" si="106"/>
        <v>-8.0837895401364435E-3</v>
      </c>
      <c r="EP148" s="13">
        <f t="shared" si="106"/>
        <v>1.5922821710909529</v>
      </c>
      <c r="EQ148" s="13">
        <f t="shared" si="106"/>
        <v>-2.0952365830145703</v>
      </c>
    </row>
    <row r="149" spans="1:147" hidden="1" outlineLevel="1" x14ac:dyDescent="0.2">
      <c r="A149" s="323" t="str">
        <f t="shared" si="91"/>
        <v>2002 q4</v>
      </c>
      <c r="B149" s="13">
        <f t="shared" si="103"/>
        <v>0.38321897452655573</v>
      </c>
      <c r="C149" s="13">
        <f t="shared" si="103"/>
        <v>0.71801637538762009</v>
      </c>
      <c r="D149" s="13">
        <f t="shared" si="103"/>
        <v>-1.923191358480858</v>
      </c>
      <c r="E149" s="13">
        <f t="shared" si="103"/>
        <v>7.1206153480316114</v>
      </c>
      <c r="F149" s="13">
        <f t="shared" si="103"/>
        <v>-2.2041172692677247</v>
      </c>
      <c r="G149" s="13">
        <f t="shared" si="103"/>
        <v>1.0418179647158743</v>
      </c>
      <c r="H149" s="13">
        <f t="shared" si="103"/>
        <v>3.3176160114757769</v>
      </c>
      <c r="I149" s="13">
        <f t="shared" si="103"/>
        <v>1.2221328559416378</v>
      </c>
      <c r="J149" s="13">
        <f t="shared" si="103"/>
        <v>1.0872394827238674</v>
      </c>
      <c r="K149" s="13">
        <f t="shared" si="103"/>
        <v>-0.873457014183876</v>
      </c>
      <c r="L149" s="13">
        <f t="shared" si="103"/>
        <v>-1.7795052635806274</v>
      </c>
      <c r="M149" s="13">
        <f t="shared" si="103"/>
        <v>0</v>
      </c>
      <c r="N149" s="13">
        <f t="shared" si="103"/>
        <v>-2.4445038136803099</v>
      </c>
      <c r="O149" s="13">
        <f t="shared" si="103"/>
        <v>0.24780642803667874</v>
      </c>
      <c r="P149" s="13">
        <f t="shared" si="103"/>
        <v>1.1809026910597487</v>
      </c>
      <c r="Q149" s="13">
        <f t="shared" si="103"/>
        <v>-1.6657168064453387</v>
      </c>
      <c r="R149" s="13">
        <f t="shared" si="103"/>
        <v>1.9882245942379084</v>
      </c>
      <c r="S149" s="13">
        <f t="shared" si="103"/>
        <v>5.7686501216989594</v>
      </c>
      <c r="T149" s="13">
        <f t="shared" si="103"/>
        <v>-3.1250000000000111</v>
      </c>
      <c r="U149" s="13">
        <f t="shared" si="103"/>
        <v>2.7570405414107269</v>
      </c>
      <c r="V149" s="13">
        <f t="shared" si="103"/>
        <v>-2.0408163265140278</v>
      </c>
      <c r="W149" s="13">
        <f t="shared" si="103"/>
        <v>6.666666666666643</v>
      </c>
      <c r="X149" s="13" t="str">
        <f t="shared" si="103"/>
        <v/>
      </c>
      <c r="Y149" s="13">
        <f t="shared" si="103"/>
        <v>-0.94330305884839927</v>
      </c>
      <c r="Z149" s="13">
        <f t="shared" si="103"/>
        <v>-3.2494710521464576</v>
      </c>
      <c r="AA149" s="13">
        <f t="shared" si="103"/>
        <v>-3.5579633907478203</v>
      </c>
      <c r="AB149" s="13">
        <f t="shared" si="103"/>
        <v>-3.3306690738754696E-14</v>
      </c>
      <c r="AC149" s="13">
        <f t="shared" si="103"/>
        <v>-1.4814597089840897</v>
      </c>
      <c r="AD149" s="13">
        <f t="shared" si="103"/>
        <v>-0.21899140782936088</v>
      </c>
      <c r="AE149" s="13">
        <f t="shared" si="103"/>
        <v>0.55438511345811126</v>
      </c>
      <c r="AF149" s="13">
        <f t="shared" si="103"/>
        <v>0.24514078537716255</v>
      </c>
      <c r="AG149" s="13">
        <f t="shared" si="103"/>
        <v>-2.0924097483035808</v>
      </c>
      <c r="AH149" s="13">
        <f t="shared" si="103"/>
        <v>0.58621001176575316</v>
      </c>
      <c r="AI149" s="13">
        <f t="shared" si="103"/>
        <v>1.5347288013536353</v>
      </c>
      <c r="AJ149" s="13">
        <f t="shared" si="103"/>
        <v>0.41838321652991617</v>
      </c>
      <c r="AL149" s="322" t="str">
        <f t="shared" si="93"/>
        <v>2002 q4</v>
      </c>
      <c r="AM149" s="13">
        <f t="shared" si="104"/>
        <v>-3.8230790507640666</v>
      </c>
      <c r="AN149" s="13">
        <f t="shared" si="104"/>
        <v>-6.9637731792004054</v>
      </c>
      <c r="AO149" s="13">
        <f t="shared" si="104"/>
        <v>-9.4439758620588066</v>
      </c>
      <c r="AP149" s="13">
        <f t="shared" si="104"/>
        <v>-13.467248520231001</v>
      </c>
      <c r="AQ149" s="13">
        <f t="shared" si="104"/>
        <v>-0.30414460073753258</v>
      </c>
      <c r="AR149" s="13">
        <f t="shared" si="104"/>
        <v>1.2561808466639457</v>
      </c>
      <c r="AS149" s="13">
        <f t="shared" si="104"/>
        <v>-5.8428901211678319</v>
      </c>
      <c r="AT149" s="13">
        <f t="shared" si="104"/>
        <v>5.175776366454965</v>
      </c>
      <c r="AU149" s="13">
        <f t="shared" si="104"/>
        <v>-2.9731894311384899</v>
      </c>
      <c r="AV149" s="13">
        <f t="shared" si="104"/>
        <v>-5.2447075078279841</v>
      </c>
      <c r="AW149" s="13">
        <f t="shared" si="104"/>
        <v>-5.1953373418558986</v>
      </c>
      <c r="AX149" s="13">
        <f t="shared" si="104"/>
        <v>-8.9395539311088577</v>
      </c>
      <c r="AY149" s="13">
        <f t="shared" si="104"/>
        <v>-0.75107296137338908</v>
      </c>
      <c r="AZ149" s="13">
        <f t="shared" si="104"/>
        <v>-2.8308068708179701</v>
      </c>
      <c r="BA149" s="13">
        <f t="shared" si="104"/>
        <v>-1.5567264711036755</v>
      </c>
      <c r="BB149" s="13">
        <f t="shared" si="104"/>
        <v>-7.0873749080769155</v>
      </c>
      <c r="BC149" s="13">
        <f t="shared" si="104"/>
        <v>-4.1572549450696545</v>
      </c>
      <c r="BD149" s="13">
        <f t="shared" si="104"/>
        <v>-4.1572549450696545</v>
      </c>
      <c r="BE149" s="13" t="str">
        <f t="shared" si="104"/>
        <v/>
      </c>
      <c r="BF149" s="13">
        <f t="shared" si="104"/>
        <v>0.31911887732205546</v>
      </c>
      <c r="BG149" s="13">
        <f t="shared" si="104"/>
        <v>1.0928961748633892</v>
      </c>
      <c r="BH149" s="13">
        <f t="shared" si="104"/>
        <v>0</v>
      </c>
      <c r="BI149" s="13" t="str">
        <f t="shared" si="104"/>
        <v/>
      </c>
      <c r="BJ149" s="13">
        <f t="shared" si="104"/>
        <v>-1.7077781638827561</v>
      </c>
      <c r="BK149" s="13">
        <f t="shared" si="104"/>
        <v>-0.18944036406906006</v>
      </c>
      <c r="BL149" s="13">
        <f t="shared" si="104"/>
        <v>-0.42533761262344427</v>
      </c>
      <c r="BM149" s="13">
        <f t="shared" si="104"/>
        <v>0</v>
      </c>
      <c r="BN149" s="13">
        <f t="shared" si="104"/>
        <v>-5.4859391533335522</v>
      </c>
      <c r="BO149" s="13">
        <f t="shared" si="104"/>
        <v>-0.5099211075768717</v>
      </c>
      <c r="BP149" s="13">
        <f t="shared" si="104"/>
        <v>-1.0050981140919291</v>
      </c>
      <c r="BQ149" s="13">
        <f t="shared" si="104"/>
        <v>-4.1414950960868229</v>
      </c>
      <c r="BR149" s="13">
        <f t="shared" si="104"/>
        <v>-3.5943129776676463</v>
      </c>
      <c r="BS149" s="13">
        <f t="shared" si="104"/>
        <v>2.9813264287084751</v>
      </c>
      <c r="BT149" s="13">
        <f t="shared" si="104"/>
        <v>7.519813923396379</v>
      </c>
      <c r="BU149" s="13">
        <f t="shared" si="104"/>
        <v>0.85127054890403731</v>
      </c>
      <c r="BW149" s="323" t="str">
        <f t="shared" si="95"/>
        <v>2002 q4</v>
      </c>
      <c r="BX149" s="13">
        <f t="shared" si="105"/>
        <v>-0.72037144011738441</v>
      </c>
      <c r="BY149" s="13">
        <f t="shared" si="105"/>
        <v>-2.5089463171115378</v>
      </c>
      <c r="BZ149" s="13">
        <f t="shared" si="105"/>
        <v>-7.4154969841735197</v>
      </c>
      <c r="CA149" s="13">
        <f t="shared" si="105"/>
        <v>1.9462805144238704</v>
      </c>
      <c r="CB149" s="13">
        <f t="shared" si="105"/>
        <v>-4.7244413798535163</v>
      </c>
      <c r="CC149" s="13">
        <f t="shared" si="105"/>
        <v>2.0761545290803873E-2</v>
      </c>
      <c r="CD149" s="13">
        <f t="shared" si="105"/>
        <v>2.5833075028762531</v>
      </c>
      <c r="CE149" s="13">
        <f t="shared" si="105"/>
        <v>5.3965417986915787</v>
      </c>
      <c r="CF149" s="13">
        <f t="shared" si="105"/>
        <v>-1.6439117781271495</v>
      </c>
      <c r="CG149" s="13">
        <f t="shared" si="105"/>
        <v>-5.4539328017712885</v>
      </c>
      <c r="CH149" s="13">
        <f t="shared" si="105"/>
        <v>0.35769248471595461</v>
      </c>
      <c r="CI149" s="13">
        <f t="shared" si="105"/>
        <v>-0.12045382862280185</v>
      </c>
      <c r="CJ149" s="13">
        <f t="shared" si="105"/>
        <v>0.9722852438345253</v>
      </c>
      <c r="CK149" s="13">
        <f t="shared" si="105"/>
        <v>-1.3749166169885307</v>
      </c>
      <c r="CL149" s="13">
        <f t="shared" si="105"/>
        <v>0.17308550049413007</v>
      </c>
      <c r="CM149" s="13">
        <f t="shared" si="105"/>
        <v>-4.4862420287034022</v>
      </c>
      <c r="CN149" s="13">
        <f t="shared" si="105"/>
        <v>1.0292326624804948</v>
      </c>
      <c r="CO149" s="13">
        <f t="shared" si="105"/>
        <v>1.6871111473904632</v>
      </c>
      <c r="CP149" s="13">
        <f t="shared" si="105"/>
        <v>0</v>
      </c>
      <c r="CQ149" s="13">
        <f t="shared" si="105"/>
        <v>5.2723820630980578</v>
      </c>
      <c r="CR149" s="13">
        <f t="shared" si="105"/>
        <v>-1.6173231168119639</v>
      </c>
      <c r="CS149" s="13">
        <f t="shared" si="105"/>
        <v>10.000000000000009</v>
      </c>
      <c r="CT149" s="13">
        <f t="shared" si="105"/>
        <v>0</v>
      </c>
      <c r="CU149" s="13">
        <f t="shared" si="105"/>
        <v>-7.1484977111146986E-2</v>
      </c>
      <c r="CV149" s="13">
        <f t="shared" si="105"/>
        <v>2.3971250118074661</v>
      </c>
      <c r="CW149" s="13">
        <f t="shared" si="105"/>
        <v>1.9093785365765559</v>
      </c>
      <c r="CX149" s="13">
        <f t="shared" si="105"/>
        <v>0</v>
      </c>
      <c r="CY149" s="13">
        <f t="shared" si="105"/>
        <v>0.36775268862756505</v>
      </c>
      <c r="CZ149" s="13">
        <f t="shared" si="105"/>
        <v>-1.8730814601250145</v>
      </c>
      <c r="DA149" s="13">
        <f t="shared" si="105"/>
        <v>-0.12371043252024094</v>
      </c>
      <c r="DB149" s="13">
        <f t="shared" si="105"/>
        <v>-1.9303431187067455</v>
      </c>
      <c r="DC149" s="13">
        <f t="shared" si="105"/>
        <v>7.2257042634157331</v>
      </c>
      <c r="DD149" s="13">
        <f t="shared" si="105"/>
        <v>1.4989472938367721</v>
      </c>
      <c r="DE149" s="13">
        <f t="shared" si="105"/>
        <v>4.706924070668328</v>
      </c>
      <c r="DF149" s="13">
        <f t="shared" si="105"/>
        <v>1.1805141432688071</v>
      </c>
      <c r="DH149" s="323" t="str">
        <f t="shared" si="97"/>
        <v>2002 q4</v>
      </c>
      <c r="DI149" s="13">
        <f t="shared" si="106"/>
        <v>-0.29302685152436947</v>
      </c>
      <c r="DJ149" s="13">
        <f t="shared" si="106"/>
        <v>-1.1915476951166237</v>
      </c>
      <c r="DK149" s="13">
        <f t="shared" si="106"/>
        <v>-7.4150755852205874</v>
      </c>
      <c r="DL149" s="13">
        <f t="shared" si="106"/>
        <v>0.52225316307332736</v>
      </c>
      <c r="DM149" s="13">
        <f t="shared" si="106"/>
        <v>-1.6983268605344048</v>
      </c>
      <c r="DN149" s="13">
        <f t="shared" si="106"/>
        <v>7.3888024990617751</v>
      </c>
      <c r="DO149" s="13">
        <f t="shared" si="106"/>
        <v>-1.1343446634034193</v>
      </c>
      <c r="DP149" s="13">
        <f t="shared" si="106"/>
        <v>0.27400284544374376</v>
      </c>
      <c r="DQ149" s="13">
        <f t="shared" si="106"/>
        <v>2.2709650455194463</v>
      </c>
      <c r="DR149" s="13">
        <f t="shared" si="106"/>
        <v>-10.034211980588903</v>
      </c>
      <c r="DS149" s="13">
        <f t="shared" si="106"/>
        <v>-0.76990000334997699</v>
      </c>
      <c r="DT149" s="13">
        <f t="shared" si="106"/>
        <v>3.1031633781594792</v>
      </c>
      <c r="DU149" s="13">
        <f t="shared" si="106"/>
        <v>-4.3335292901647948</v>
      </c>
      <c r="DV149" s="13">
        <f t="shared" si="106"/>
        <v>-0.36793190613965132</v>
      </c>
      <c r="DW149" s="13">
        <f t="shared" si="106"/>
        <v>-3.0353309868491607E-2</v>
      </c>
      <c r="DX149" s="13">
        <f t="shared" si="106"/>
        <v>-1.2185081743375736</v>
      </c>
      <c r="DY149" s="13">
        <f t="shared" si="106"/>
        <v>-0.86079738695054031</v>
      </c>
      <c r="DZ149" s="13">
        <f t="shared" si="106"/>
        <v>-0.88230157727151592</v>
      </c>
      <c r="EA149" s="13">
        <f t="shared" si="106"/>
        <v>0</v>
      </c>
      <c r="EB149" s="13">
        <f t="shared" si="106"/>
        <v>2.4130853740501168</v>
      </c>
      <c r="EC149" s="13">
        <f t="shared" si="106"/>
        <v>0.78601145256436133</v>
      </c>
      <c r="ED149" s="13">
        <f t="shared" si="106"/>
        <v>0</v>
      </c>
      <c r="EE149" s="13">
        <f t="shared" si="106"/>
        <v>20.481927710843408</v>
      </c>
      <c r="EF149" s="13">
        <f t="shared" si="106"/>
        <v>0.98118048603814678</v>
      </c>
      <c r="EG149" s="13">
        <f t="shared" si="106"/>
        <v>2.3039629752449331</v>
      </c>
      <c r="EH149" s="13">
        <f t="shared" si="106"/>
        <v>0</v>
      </c>
      <c r="EI149" s="13">
        <f t="shared" si="106"/>
        <v>0</v>
      </c>
      <c r="EJ149" s="13">
        <f t="shared" si="106"/>
        <v>4.752379367839743</v>
      </c>
      <c r="EK149" s="13">
        <f t="shared" si="106"/>
        <v>-0.6026831939382582</v>
      </c>
      <c r="EL149" s="13">
        <f t="shared" si="106"/>
        <v>-0.54944426610196162</v>
      </c>
      <c r="EM149" s="13">
        <f t="shared" si="106"/>
        <v>-0.85682241690809846</v>
      </c>
      <c r="EN149" s="13">
        <f t="shared" si="106"/>
        <v>-10.097495237082843</v>
      </c>
      <c r="EO149" s="13">
        <f t="shared" si="106"/>
        <v>-1.1190100456748286E-2</v>
      </c>
      <c r="EP149" s="13">
        <f t="shared" si="106"/>
        <v>1.4260788119686119</v>
      </c>
      <c r="EQ149" s="13">
        <f t="shared" si="106"/>
        <v>-1.0162936320991856</v>
      </c>
    </row>
    <row r="150" spans="1:147" hidden="1" outlineLevel="1" x14ac:dyDescent="0.2">
      <c r="A150" s="323" t="str">
        <f t="shared" si="91"/>
        <v>2003 q1</v>
      </c>
      <c r="B150" s="13">
        <f t="shared" si="103"/>
        <v>2.966883830244349E-2</v>
      </c>
      <c r="C150" s="13">
        <f t="shared" si="103"/>
        <v>-1.0560137266082181</v>
      </c>
      <c r="D150" s="13">
        <f t="shared" si="103"/>
        <v>-3.0952218560800437</v>
      </c>
      <c r="E150" s="13">
        <f t="shared" si="103"/>
        <v>-1.2350953218442595</v>
      </c>
      <c r="F150" s="13">
        <f t="shared" si="103"/>
        <v>-5.9833238407345775</v>
      </c>
      <c r="G150" s="13">
        <f t="shared" si="103"/>
        <v>1.2908154383234338</v>
      </c>
      <c r="H150" s="13">
        <f t="shared" si="103"/>
        <v>3.6113834739118333</v>
      </c>
      <c r="I150" s="13">
        <f t="shared" si="103"/>
        <v>1.0646780234263353</v>
      </c>
      <c r="J150" s="13">
        <f t="shared" si="103"/>
        <v>3.7898648258342549</v>
      </c>
      <c r="K150" s="13">
        <f t="shared" si="103"/>
        <v>0</v>
      </c>
      <c r="L150" s="13">
        <f t="shared" si="103"/>
        <v>5.1238756382667505</v>
      </c>
      <c r="M150" s="13">
        <f t="shared" si="103"/>
        <v>-3.9981855942921363</v>
      </c>
      <c r="N150" s="13">
        <f t="shared" si="103"/>
        <v>9.1849352495191994</v>
      </c>
      <c r="O150" s="13">
        <f t="shared" si="103"/>
        <v>-1.1417802672278765</v>
      </c>
      <c r="P150" s="13">
        <f t="shared" si="103"/>
        <v>-0.47103238519720092</v>
      </c>
      <c r="Q150" s="13">
        <f t="shared" si="103"/>
        <v>-2.5249171432831452</v>
      </c>
      <c r="R150" s="13">
        <f t="shared" si="103"/>
        <v>-7.3023505616166329</v>
      </c>
      <c r="S150" s="13">
        <f t="shared" si="103"/>
        <v>-8.2399744703384066</v>
      </c>
      <c r="T150" s="13">
        <f t="shared" si="103"/>
        <v>-6.0606060606060552</v>
      </c>
      <c r="U150" s="13">
        <f t="shared" si="103"/>
        <v>3.9725115995136395</v>
      </c>
      <c r="V150" s="13">
        <f t="shared" si="103"/>
        <v>0.73239436619130238</v>
      </c>
      <c r="W150" s="13">
        <f t="shared" si="103"/>
        <v>6.666666666666643</v>
      </c>
      <c r="X150" s="13" t="str">
        <f t="shared" si="103"/>
        <v/>
      </c>
      <c r="Y150" s="13">
        <f t="shared" si="103"/>
        <v>0.69289684279789654</v>
      </c>
      <c r="Z150" s="13">
        <f t="shared" si="103"/>
        <v>-0.54411286285137583</v>
      </c>
      <c r="AA150" s="13">
        <f t="shared" si="103"/>
        <v>-2.0144456122356158</v>
      </c>
      <c r="AB150" s="13">
        <f t="shared" si="103"/>
        <v>0</v>
      </c>
      <c r="AC150" s="13">
        <f t="shared" si="103"/>
        <v>-7.181497349240118E-2</v>
      </c>
      <c r="AD150" s="13">
        <f t="shared" si="103"/>
        <v>1.4425193029192096</v>
      </c>
      <c r="AE150" s="13">
        <f t="shared" si="103"/>
        <v>0.32628949014898989</v>
      </c>
      <c r="AF150" s="13">
        <f t="shared" si="103"/>
        <v>0.41213080334630003</v>
      </c>
      <c r="AG150" s="13">
        <f t="shared" si="103"/>
        <v>-2.076233396157745</v>
      </c>
      <c r="AH150" s="13">
        <f t="shared" si="103"/>
        <v>-0.26541828362669495</v>
      </c>
      <c r="AI150" s="13">
        <f t="shared" si="103"/>
        <v>0.39345402414692199</v>
      </c>
      <c r="AJ150" s="13">
        <f t="shared" si="103"/>
        <v>0.41469949131933692</v>
      </c>
      <c r="AL150" s="322" t="str">
        <f t="shared" si="93"/>
        <v>2003 q1</v>
      </c>
      <c r="AM150" s="13">
        <f t="shared" si="104"/>
        <v>-2.6164660664432793</v>
      </c>
      <c r="AN150" s="13">
        <f t="shared" si="104"/>
        <v>-6.0797992932079552</v>
      </c>
      <c r="AO150" s="13">
        <f t="shared" si="104"/>
        <v>-5.8906410228797164</v>
      </c>
      <c r="AP150" s="13">
        <f t="shared" si="104"/>
        <v>-12.086749953926667</v>
      </c>
      <c r="AQ150" s="13">
        <f t="shared" si="104"/>
        <v>-1.6076996354163486</v>
      </c>
      <c r="AR150" s="13">
        <f t="shared" si="104"/>
        <v>5.4049944766698665E-2</v>
      </c>
      <c r="AS150" s="13">
        <f t="shared" si="104"/>
        <v>-4.3709822312454243</v>
      </c>
      <c r="AT150" s="13">
        <f t="shared" si="104"/>
        <v>2.1979623900613809</v>
      </c>
      <c r="AU150" s="13">
        <f t="shared" si="104"/>
        <v>-3.7765739743982896</v>
      </c>
      <c r="AV150" s="13">
        <f t="shared" si="104"/>
        <v>-5.2447075078279841</v>
      </c>
      <c r="AW150" s="13">
        <f t="shared" si="104"/>
        <v>-4.8217696410476352</v>
      </c>
      <c r="AX150" s="13">
        <f t="shared" si="104"/>
        <v>-8.9395539311088577</v>
      </c>
      <c r="AY150" s="13">
        <f t="shared" si="104"/>
        <v>0.10822510822512399</v>
      </c>
      <c r="AZ150" s="13">
        <f t="shared" si="104"/>
        <v>0.14259927848403464</v>
      </c>
      <c r="BA150" s="13">
        <f t="shared" si="104"/>
        <v>1.1717775589333401</v>
      </c>
      <c r="BB150" s="13">
        <f t="shared" si="104"/>
        <v>-3.3518513441824771</v>
      </c>
      <c r="BC150" s="13">
        <f t="shared" si="104"/>
        <v>-1.2334214595466797</v>
      </c>
      <c r="BD150" s="13">
        <f t="shared" si="104"/>
        <v>-1.2334214595466797</v>
      </c>
      <c r="BE150" s="13" t="str">
        <f t="shared" si="104"/>
        <v/>
      </c>
      <c r="BF150" s="13">
        <f t="shared" si="104"/>
        <v>0.15930525209504331</v>
      </c>
      <c r="BG150" s="13">
        <f t="shared" si="104"/>
        <v>0.54347826086957873</v>
      </c>
      <c r="BH150" s="13">
        <f t="shared" si="104"/>
        <v>0</v>
      </c>
      <c r="BI150" s="13" t="str">
        <f t="shared" si="104"/>
        <v/>
      </c>
      <c r="BJ150" s="13">
        <f t="shared" si="104"/>
        <v>0.32327386173369721</v>
      </c>
      <c r="BK150" s="13">
        <f t="shared" si="104"/>
        <v>-1.0620129126663547</v>
      </c>
      <c r="BL150" s="13">
        <f t="shared" si="104"/>
        <v>7.2409184833310825E-2</v>
      </c>
      <c r="BM150" s="13">
        <f t="shared" si="104"/>
        <v>0</v>
      </c>
      <c r="BN150" s="13">
        <f t="shared" si="104"/>
        <v>1.7227297800506802</v>
      </c>
      <c r="BO150" s="13">
        <f t="shared" si="104"/>
        <v>-0.11274278674865412</v>
      </c>
      <c r="BP150" s="13">
        <f t="shared" si="104"/>
        <v>-0.21002876549752747</v>
      </c>
      <c r="BQ150" s="13">
        <f t="shared" si="104"/>
        <v>-1.7127311266930567</v>
      </c>
      <c r="BR150" s="13">
        <f t="shared" si="104"/>
        <v>-8.9082325182343602E-3</v>
      </c>
      <c r="BS150" s="13">
        <f t="shared" si="104"/>
        <v>5.1972385899714757</v>
      </c>
      <c r="BT150" s="13">
        <f t="shared" si="104"/>
        <v>7.4763374306315633</v>
      </c>
      <c r="BU150" s="13">
        <f t="shared" si="104"/>
        <v>-7.5831389911965914</v>
      </c>
      <c r="BW150" s="323" t="str">
        <f t="shared" si="95"/>
        <v>2003 q1</v>
      </c>
      <c r="BX150" s="13">
        <f t="shared" si="105"/>
        <v>-1.4225774974965466</v>
      </c>
      <c r="BY150" s="13">
        <f t="shared" si="105"/>
        <v>-3.8817708056595568</v>
      </c>
      <c r="BZ150" s="13">
        <f t="shared" si="105"/>
        <v>-6.6157772639010792</v>
      </c>
      <c r="CA150" s="13">
        <f t="shared" si="105"/>
        <v>-2.8016630664266851</v>
      </c>
      <c r="CB150" s="13">
        <f t="shared" si="105"/>
        <v>-4.8584551437856449</v>
      </c>
      <c r="CC150" s="13">
        <f t="shared" si="105"/>
        <v>-2.5285036339843026</v>
      </c>
      <c r="CD150" s="13">
        <f t="shared" si="105"/>
        <v>-1.3168398812048565</v>
      </c>
      <c r="CE150" s="13">
        <f t="shared" si="105"/>
        <v>4.5781148006713179</v>
      </c>
      <c r="CF150" s="13">
        <f t="shared" si="105"/>
        <v>-2.116270038880308</v>
      </c>
      <c r="CG150" s="13">
        <f t="shared" si="105"/>
        <v>-2.9059623145593738</v>
      </c>
      <c r="CH150" s="13">
        <f t="shared" si="105"/>
        <v>2.9565187531269022</v>
      </c>
      <c r="CI150" s="13">
        <f t="shared" si="105"/>
        <v>2.1493465843710258</v>
      </c>
      <c r="CJ150" s="13">
        <f t="shared" si="105"/>
        <v>4.0014093313353261</v>
      </c>
      <c r="CK150" s="13">
        <f t="shared" si="105"/>
        <v>-1.7204187476482669</v>
      </c>
      <c r="CL150" s="13">
        <f t="shared" si="105"/>
        <v>-2.6225528633539663</v>
      </c>
      <c r="CM150" s="13">
        <f t="shared" si="105"/>
        <v>0.25818101156585005</v>
      </c>
      <c r="CN150" s="13">
        <f t="shared" si="105"/>
        <v>4.5034900396223598E-2</v>
      </c>
      <c r="CO150" s="13">
        <f t="shared" si="105"/>
        <v>7.3056737736165722E-2</v>
      </c>
      <c r="CP150" s="13">
        <f t="shared" si="105"/>
        <v>0</v>
      </c>
      <c r="CQ150" s="13">
        <f t="shared" si="105"/>
        <v>-0.95139042544503116</v>
      </c>
      <c r="CR150" s="13">
        <f t="shared" si="105"/>
        <v>-4.5574337882502309</v>
      </c>
      <c r="CS150" s="13">
        <f t="shared" si="105"/>
        <v>0</v>
      </c>
      <c r="CT150" s="13">
        <f t="shared" si="105"/>
        <v>0</v>
      </c>
      <c r="CU150" s="13">
        <f t="shared" si="105"/>
        <v>0.49990007614841847</v>
      </c>
      <c r="CV150" s="13">
        <f t="shared" si="105"/>
        <v>5.8335901270292423</v>
      </c>
      <c r="CW150" s="13">
        <f t="shared" si="105"/>
        <v>2.6372437252537573</v>
      </c>
      <c r="CX150" s="13">
        <f t="shared" si="105"/>
        <v>0</v>
      </c>
      <c r="CY150" s="13">
        <f t="shared" si="105"/>
        <v>0.43435892758898476</v>
      </c>
      <c r="CZ150" s="13">
        <f t="shared" si="105"/>
        <v>-1.7150529407483073</v>
      </c>
      <c r="DA150" s="13">
        <f t="shared" si="105"/>
        <v>0.4300534434965142</v>
      </c>
      <c r="DB150" s="13">
        <f t="shared" si="105"/>
        <v>0.20905977625014227</v>
      </c>
      <c r="DC150" s="13">
        <f t="shared" si="105"/>
        <v>-0.58123283294668759</v>
      </c>
      <c r="DD150" s="13">
        <f t="shared" si="105"/>
        <v>1.4989472938367721</v>
      </c>
      <c r="DE150" s="13">
        <f t="shared" si="105"/>
        <v>1.2359093333837334</v>
      </c>
      <c r="DF150" s="13">
        <f t="shared" si="105"/>
        <v>0.19435902245068526</v>
      </c>
      <c r="DH150" s="323" t="str">
        <f t="shared" si="97"/>
        <v>2003 q1</v>
      </c>
      <c r="DI150" s="13">
        <f t="shared" si="106"/>
        <v>-0.6650335709248778</v>
      </c>
      <c r="DJ150" s="13">
        <f t="shared" si="106"/>
        <v>-0.76245782409630758</v>
      </c>
      <c r="DK150" s="13">
        <f t="shared" si="106"/>
        <v>-5.8468962687934889</v>
      </c>
      <c r="DL150" s="13">
        <f t="shared" si="106"/>
        <v>0.34150601863827124</v>
      </c>
      <c r="DM150" s="13">
        <f t="shared" si="106"/>
        <v>2.6317933476799338</v>
      </c>
      <c r="DN150" s="13">
        <f t="shared" si="106"/>
        <v>3.7698690613939156</v>
      </c>
      <c r="DO150" s="13">
        <f t="shared" si="106"/>
        <v>-2.9041535798449147</v>
      </c>
      <c r="DP150" s="13">
        <f t="shared" si="106"/>
        <v>0.27400284544374376</v>
      </c>
      <c r="DQ150" s="13">
        <f t="shared" si="106"/>
        <v>1.581203871381387</v>
      </c>
      <c r="DR150" s="13">
        <f t="shared" si="106"/>
        <v>-14.163982273539034</v>
      </c>
      <c r="DS150" s="13">
        <f t="shared" si="106"/>
        <v>-4.0278241883357708</v>
      </c>
      <c r="DT150" s="13">
        <f t="shared" si="106"/>
        <v>2.3094559855252328</v>
      </c>
      <c r="DU150" s="13">
        <f t="shared" si="106"/>
        <v>-9.9911338978734392</v>
      </c>
      <c r="DV150" s="13">
        <f t="shared" si="106"/>
        <v>-0.57144261671799867</v>
      </c>
      <c r="DW150" s="13">
        <f t="shared" si="106"/>
        <v>0.52179743360680764</v>
      </c>
      <c r="DX150" s="13">
        <f t="shared" si="106"/>
        <v>-3.2404562449233065</v>
      </c>
      <c r="DY150" s="13">
        <f t="shared" si="106"/>
        <v>-0.1941112258466382</v>
      </c>
      <c r="DZ150" s="13">
        <f t="shared" si="106"/>
        <v>-0.19896817263608257</v>
      </c>
      <c r="EA150" s="13">
        <f t="shared" si="106"/>
        <v>0</v>
      </c>
      <c r="EB150" s="13">
        <f t="shared" si="106"/>
        <v>2.2015720170945441</v>
      </c>
      <c r="EC150" s="13">
        <f t="shared" si="106"/>
        <v>-0.17894503854867239</v>
      </c>
      <c r="ED150" s="13">
        <f t="shared" si="106"/>
        <v>0</v>
      </c>
      <c r="EE150" s="13">
        <f t="shared" si="106"/>
        <v>20.481927710843408</v>
      </c>
      <c r="EF150" s="13">
        <f t="shared" si="106"/>
        <v>0.86201364980935669</v>
      </c>
      <c r="EG150" s="13">
        <f t="shared" si="106"/>
        <v>2.8960392592576545</v>
      </c>
      <c r="EH150" s="13">
        <f t="shared" si="106"/>
        <v>0</v>
      </c>
      <c r="EI150" s="13">
        <f t="shared" si="106"/>
        <v>0</v>
      </c>
      <c r="EJ150" s="13">
        <f t="shared" si="106"/>
        <v>-4.3005015358921206E-3</v>
      </c>
      <c r="EK150" s="13">
        <f t="shared" si="106"/>
        <v>0.28289139457604584</v>
      </c>
      <c r="EL150" s="13">
        <f t="shared" si="106"/>
        <v>-0.79994596317299882</v>
      </c>
      <c r="EM150" s="13">
        <f t="shared" si="106"/>
        <v>-0.86313571291050106</v>
      </c>
      <c r="EN150" s="13">
        <f t="shared" si="106"/>
        <v>-3.1577429996048068</v>
      </c>
      <c r="EO150" s="13">
        <f t="shared" si="106"/>
        <v>-1.1190100456748286E-2</v>
      </c>
      <c r="EP150" s="13">
        <f t="shared" si="106"/>
        <v>0.38265336080203216</v>
      </c>
      <c r="EQ150" s="13">
        <f t="shared" si="106"/>
        <v>-2.788676406486601</v>
      </c>
    </row>
    <row r="151" spans="1:147" hidden="1" outlineLevel="1" x14ac:dyDescent="0.2">
      <c r="A151" s="323" t="str">
        <f t="shared" si="91"/>
        <v>2003 q2</v>
      </c>
      <c r="B151" s="13">
        <f t="shared" si="103"/>
        <v>-0.12001907809995327</v>
      </c>
      <c r="C151" s="13">
        <f t="shared" si="103"/>
        <v>-0.88793534695154053</v>
      </c>
      <c r="D151" s="13">
        <f t="shared" si="103"/>
        <v>-1.4415348990384991</v>
      </c>
      <c r="E151" s="13">
        <f t="shared" si="103"/>
        <v>-1.5765780375182281</v>
      </c>
      <c r="F151" s="13">
        <f t="shared" si="103"/>
        <v>-5.1250892141302078</v>
      </c>
      <c r="G151" s="13">
        <f t="shared" si="103"/>
        <v>2.7774785116871703</v>
      </c>
      <c r="H151" s="13">
        <f t="shared" si="103"/>
        <v>1.9284990096321009</v>
      </c>
      <c r="I151" s="13">
        <f t="shared" si="103"/>
        <v>-6.3817928420874859</v>
      </c>
      <c r="J151" s="13">
        <f t="shared" si="103"/>
        <v>3.701568818602774</v>
      </c>
      <c r="K151" s="13">
        <f t="shared" si="103"/>
        <v>0</v>
      </c>
      <c r="L151" s="13">
        <f t="shared" si="103"/>
        <v>-6.2391063475084714</v>
      </c>
      <c r="M151" s="13">
        <f t="shared" si="103"/>
        <v>-1.6972784479534542</v>
      </c>
      <c r="N151" s="13">
        <f t="shared" si="103"/>
        <v>-7.9348976182098463</v>
      </c>
      <c r="O151" s="13">
        <f t="shared" si="103"/>
        <v>-0.28160071605236592</v>
      </c>
      <c r="P151" s="13">
        <f t="shared" si="103"/>
        <v>-0.35923457539652759</v>
      </c>
      <c r="Q151" s="13">
        <f t="shared" si="103"/>
        <v>-0.11766551845281414</v>
      </c>
      <c r="R151" s="13">
        <f t="shared" si="103"/>
        <v>-5.6421573863550396</v>
      </c>
      <c r="S151" s="13">
        <f t="shared" si="103"/>
        <v>-9.6049064134938753</v>
      </c>
      <c r="T151" s="13">
        <f t="shared" si="103"/>
        <v>0</v>
      </c>
      <c r="U151" s="13">
        <f t="shared" si="103"/>
        <v>5.8140859491804697</v>
      </c>
      <c r="V151" s="13">
        <f t="shared" si="103"/>
        <v>4.7887323943279991</v>
      </c>
      <c r="W151" s="13">
        <f t="shared" si="103"/>
        <v>6.666666666666643</v>
      </c>
      <c r="X151" s="13" t="str">
        <f t="shared" si="103"/>
        <v/>
      </c>
      <c r="Y151" s="13">
        <f t="shared" si="103"/>
        <v>2.2849579810857223</v>
      </c>
      <c r="Z151" s="13">
        <f t="shared" si="103"/>
        <v>0.49389562855590707</v>
      </c>
      <c r="AA151" s="13">
        <f t="shared" si="103"/>
        <v>-1.5478895609470467</v>
      </c>
      <c r="AB151" s="13">
        <f t="shared" si="103"/>
        <v>0</v>
      </c>
      <c r="AC151" s="13">
        <f t="shared" si="103"/>
        <v>2.2687631835016653E-2</v>
      </c>
      <c r="AD151" s="13">
        <f t="shared" si="103"/>
        <v>3.8049793373714502</v>
      </c>
      <c r="AE151" s="13">
        <f t="shared" si="103"/>
        <v>1.0786905971228444</v>
      </c>
      <c r="AF151" s="13">
        <f t="shared" si="103"/>
        <v>0.46141575157063741</v>
      </c>
      <c r="AG151" s="13">
        <f t="shared" si="103"/>
        <v>-1.8554100982865696</v>
      </c>
      <c r="AH151" s="13">
        <f t="shared" si="103"/>
        <v>-0.38486084038615864</v>
      </c>
      <c r="AI151" s="13">
        <f t="shared" si="103"/>
        <v>2.4342927679346538</v>
      </c>
      <c r="AJ151" s="13">
        <f t="shared" si="103"/>
        <v>3.1310861037191051</v>
      </c>
      <c r="AL151" s="322" t="str">
        <f t="shared" si="93"/>
        <v>2003 q2</v>
      </c>
      <c r="AM151" s="13">
        <f t="shared" si="104"/>
        <v>-0.85784793052819941</v>
      </c>
      <c r="AN151" s="13">
        <f t="shared" si="104"/>
        <v>-1.0266829358028362</v>
      </c>
      <c r="AO151" s="13">
        <f t="shared" si="104"/>
        <v>-1.4946718503118128</v>
      </c>
      <c r="AP151" s="13">
        <f t="shared" si="104"/>
        <v>-2.4461961608089888</v>
      </c>
      <c r="AQ151" s="13">
        <f t="shared" si="104"/>
        <v>-1.1888972751824989</v>
      </c>
      <c r="AR151" s="13">
        <f t="shared" si="104"/>
        <v>0.80717794585065672</v>
      </c>
      <c r="AS151" s="13">
        <f t="shared" si="104"/>
        <v>6.9846195050327076E-2</v>
      </c>
      <c r="AT151" s="13">
        <f t="shared" si="104"/>
        <v>2.2360489986389398</v>
      </c>
      <c r="AU151" s="13">
        <f t="shared" si="104"/>
        <v>-0.40175407312937894</v>
      </c>
      <c r="AV151" s="13">
        <f t="shared" si="104"/>
        <v>1.9223682159005717</v>
      </c>
      <c r="AW151" s="13">
        <f t="shared" si="104"/>
        <v>0</v>
      </c>
      <c r="AX151" s="13">
        <f t="shared" si="104"/>
        <v>0</v>
      </c>
      <c r="AY151" s="13">
        <f t="shared" si="104"/>
        <v>0</v>
      </c>
      <c r="AZ151" s="13">
        <f t="shared" si="104"/>
        <v>0.25496655250751843</v>
      </c>
      <c r="BA151" s="13">
        <f t="shared" si="104"/>
        <v>0.44896228694333296</v>
      </c>
      <c r="BB151" s="13">
        <f t="shared" si="104"/>
        <v>-0.43022423138517896</v>
      </c>
      <c r="BC151" s="13">
        <f t="shared" si="104"/>
        <v>0.94583164235535477</v>
      </c>
      <c r="BD151" s="13">
        <f t="shared" si="104"/>
        <v>0.94583164235535477</v>
      </c>
      <c r="BE151" s="13" t="str">
        <f t="shared" si="104"/>
        <v/>
      </c>
      <c r="BF151" s="13">
        <f t="shared" si="104"/>
        <v>0</v>
      </c>
      <c r="BG151" s="13">
        <f t="shared" si="104"/>
        <v>0</v>
      </c>
      <c r="BH151" s="13">
        <f t="shared" si="104"/>
        <v>0</v>
      </c>
      <c r="BI151" s="13" t="str">
        <f t="shared" si="104"/>
        <v/>
      </c>
      <c r="BJ151" s="13">
        <f t="shared" si="104"/>
        <v>-3.5451875172143321E-2</v>
      </c>
      <c r="BK151" s="13">
        <f t="shared" si="104"/>
        <v>0</v>
      </c>
      <c r="BL151" s="13">
        <f t="shared" si="104"/>
        <v>0.12532648625385168</v>
      </c>
      <c r="BM151" s="13">
        <f t="shared" si="104"/>
        <v>0</v>
      </c>
      <c r="BN151" s="13">
        <f t="shared" si="104"/>
        <v>-0.18484063413388707</v>
      </c>
      <c r="BO151" s="13">
        <f t="shared" si="104"/>
        <v>0</v>
      </c>
      <c r="BP151" s="13">
        <f t="shared" si="104"/>
        <v>-2.0076630461656531</v>
      </c>
      <c r="BQ151" s="13">
        <f t="shared" si="104"/>
        <v>-1.3391112899885593</v>
      </c>
      <c r="BR151" s="13">
        <f t="shared" si="104"/>
        <v>2.0324652779013519E-3</v>
      </c>
      <c r="BS151" s="13">
        <f t="shared" si="104"/>
        <v>0.21538952988520155</v>
      </c>
      <c r="BT151" s="13">
        <f t="shared" si="104"/>
        <v>-2.3085354033338668</v>
      </c>
      <c r="BU151" s="13">
        <f t="shared" si="104"/>
        <v>-6.6438218464073717</v>
      </c>
      <c r="BW151" s="323" t="str">
        <f t="shared" si="95"/>
        <v>2003 q2</v>
      </c>
      <c r="BX151" s="13">
        <f t="shared" si="105"/>
        <v>0.73886289466182919</v>
      </c>
      <c r="BY151" s="13">
        <f t="shared" si="105"/>
        <v>0.19766713388083001</v>
      </c>
      <c r="BZ151" s="13">
        <f t="shared" si="105"/>
        <v>2.615289261149556</v>
      </c>
      <c r="CA151" s="13">
        <f t="shared" si="105"/>
        <v>1.2133778614935808</v>
      </c>
      <c r="CB151" s="13">
        <f t="shared" si="105"/>
        <v>-2.9547178665955465</v>
      </c>
      <c r="CC151" s="13">
        <f t="shared" si="105"/>
        <v>2.3705372057422291</v>
      </c>
      <c r="CD151" s="13">
        <f t="shared" si="105"/>
        <v>-0.65358357785737509</v>
      </c>
      <c r="CE151" s="13">
        <f t="shared" si="105"/>
        <v>-1.602290677386331</v>
      </c>
      <c r="CF151" s="13">
        <f t="shared" si="105"/>
        <v>-1.3889404808745009</v>
      </c>
      <c r="CG151" s="13">
        <f t="shared" si="105"/>
        <v>-6.6040948875788041</v>
      </c>
      <c r="CH151" s="13">
        <f t="shared" si="105"/>
        <v>3.2504852037297693</v>
      </c>
      <c r="CI151" s="13">
        <f t="shared" si="105"/>
        <v>1.2524330181676646</v>
      </c>
      <c r="CJ151" s="13">
        <f t="shared" si="105"/>
        <v>5.9077203108552689</v>
      </c>
      <c r="CK151" s="13">
        <f t="shared" si="105"/>
        <v>-0.91868301015242126</v>
      </c>
      <c r="CL151" s="13">
        <f t="shared" si="105"/>
        <v>-1.9752861686670009</v>
      </c>
      <c r="CM151" s="13">
        <f t="shared" si="105"/>
        <v>1.4232319102465807</v>
      </c>
      <c r="CN151" s="13">
        <f t="shared" si="105"/>
        <v>-3.8651340358875075E-2</v>
      </c>
      <c r="CO151" s="13">
        <f t="shared" si="105"/>
        <v>-6.2625530950044528E-2</v>
      </c>
      <c r="CP151" s="13">
        <f t="shared" si="105"/>
        <v>0</v>
      </c>
      <c r="CQ151" s="13">
        <f t="shared" si="105"/>
        <v>5.2570408360601339</v>
      </c>
      <c r="CR151" s="13">
        <f t="shared" si="105"/>
        <v>4.0333445835631476</v>
      </c>
      <c r="CS151" s="13">
        <f t="shared" si="105"/>
        <v>7.7005923532579512</v>
      </c>
      <c r="CT151" s="13">
        <f t="shared" si="105"/>
        <v>0</v>
      </c>
      <c r="CU151" s="13">
        <f t="shared" si="105"/>
        <v>-0.68785648516905828</v>
      </c>
      <c r="CV151" s="13">
        <f t="shared" si="105"/>
        <v>-0.84827941177930688</v>
      </c>
      <c r="CW151" s="13">
        <f t="shared" si="105"/>
        <v>0.26293859920929474</v>
      </c>
      <c r="CX151" s="13">
        <f t="shared" si="105"/>
        <v>0</v>
      </c>
      <c r="CY151" s="13">
        <f t="shared" si="105"/>
        <v>0.43435892758898476</v>
      </c>
      <c r="CZ151" s="13">
        <f t="shared" si="105"/>
        <v>-1.6125025626037681</v>
      </c>
      <c r="DA151" s="13">
        <f t="shared" si="105"/>
        <v>0.81435679130623662</v>
      </c>
      <c r="DB151" s="13">
        <f t="shared" si="105"/>
        <v>0.78913090306482747</v>
      </c>
      <c r="DC151" s="13">
        <f t="shared" si="105"/>
        <v>-0.27616563948527073</v>
      </c>
      <c r="DD151" s="13">
        <f t="shared" si="105"/>
        <v>1.4989472938367721</v>
      </c>
      <c r="DE151" s="13">
        <f t="shared" si="105"/>
        <v>0.87209171429911692</v>
      </c>
      <c r="DF151" s="13">
        <f t="shared" si="105"/>
        <v>1.1137543568212394</v>
      </c>
      <c r="DH151" s="323" t="str">
        <f t="shared" si="97"/>
        <v>2003 q2</v>
      </c>
      <c r="DI151" s="13">
        <f t="shared" si="106"/>
        <v>-1.8042526280456772</v>
      </c>
      <c r="DJ151" s="13">
        <f t="shared" si="106"/>
        <v>-2.8311896076091969</v>
      </c>
      <c r="DK151" s="13">
        <f t="shared" si="106"/>
        <v>-7.7439690722353234</v>
      </c>
      <c r="DL151" s="13">
        <f t="shared" si="106"/>
        <v>-6.5321406002077032</v>
      </c>
      <c r="DM151" s="13">
        <f t="shared" si="106"/>
        <v>0.35999972229265875</v>
      </c>
      <c r="DN151" s="13">
        <f t="shared" si="106"/>
        <v>0.60698279743280903</v>
      </c>
      <c r="DO151" s="13">
        <f t="shared" si="106"/>
        <v>5.0734872252955476E-2</v>
      </c>
      <c r="DP151" s="13">
        <f t="shared" si="106"/>
        <v>0.21369651972702464</v>
      </c>
      <c r="DQ151" s="13">
        <f t="shared" si="106"/>
        <v>0.53913020649536403</v>
      </c>
      <c r="DR151" s="13">
        <f t="shared" si="106"/>
        <v>-4.5903786137671538</v>
      </c>
      <c r="DS151" s="13">
        <f t="shared" si="106"/>
        <v>-3.4393700112099412</v>
      </c>
      <c r="DT151" s="13">
        <f t="shared" si="106"/>
        <v>3.7907298180893889</v>
      </c>
      <c r="DU151" s="13">
        <f t="shared" si="106"/>
        <v>-10.346239551295389</v>
      </c>
      <c r="DV151" s="13">
        <f t="shared" si="106"/>
        <v>-1.3470857958231108</v>
      </c>
      <c r="DW151" s="13">
        <f t="shared" si="106"/>
        <v>-1.3117117418138591</v>
      </c>
      <c r="DX151" s="13">
        <f t="shared" si="106"/>
        <v>-1.433689415638717</v>
      </c>
      <c r="DY151" s="13">
        <f t="shared" si="106"/>
        <v>-0.60299898853892753</v>
      </c>
      <c r="DZ151" s="13">
        <f t="shared" si="106"/>
        <v>-0.61806411362981262</v>
      </c>
      <c r="EA151" s="13">
        <f t="shared" si="106"/>
        <v>0</v>
      </c>
      <c r="EB151" s="13">
        <f t="shared" si="106"/>
        <v>-8.268013546451181</v>
      </c>
      <c r="EC151" s="13">
        <f t="shared" si="106"/>
        <v>2.6051478556751384</v>
      </c>
      <c r="ED151" s="13">
        <f t="shared" si="106"/>
        <v>-13.33333333333333</v>
      </c>
      <c r="EE151" s="13">
        <f t="shared" si="106"/>
        <v>0</v>
      </c>
      <c r="EF151" s="13">
        <f t="shared" si="106"/>
        <v>1.1060764036333603</v>
      </c>
      <c r="EG151" s="13">
        <f t="shared" si="106"/>
        <v>1.0896513656417861</v>
      </c>
      <c r="EH151" s="13">
        <f t="shared" si="106"/>
        <v>-0.18742937706283103</v>
      </c>
      <c r="EI151" s="13">
        <f t="shared" si="106"/>
        <v>0</v>
      </c>
      <c r="EJ151" s="13">
        <f t="shared" si="106"/>
        <v>-0.67980169356443021</v>
      </c>
      <c r="EK151" s="13">
        <f t="shared" si="106"/>
        <v>2.0923952329313877</v>
      </c>
      <c r="EL151" s="13">
        <f t="shared" si="106"/>
        <v>-0.88134125458068091</v>
      </c>
      <c r="EM151" s="13">
        <f t="shared" si="106"/>
        <v>-0.76183264991993571</v>
      </c>
      <c r="EN151" s="13">
        <f t="shared" si="106"/>
        <v>-0.96356159546961972</v>
      </c>
      <c r="EO151" s="13">
        <f t="shared" si="106"/>
        <v>0</v>
      </c>
      <c r="EP151" s="13">
        <f t="shared" si="106"/>
        <v>-0.58019585363766613</v>
      </c>
      <c r="EQ151" s="13">
        <f t="shared" si="106"/>
        <v>-2.6740846179362676</v>
      </c>
    </row>
    <row r="152" spans="1:147" hidden="1" outlineLevel="1" x14ac:dyDescent="0.2">
      <c r="A152" s="323" t="str">
        <f t="shared" si="91"/>
        <v>2003 q3</v>
      </c>
      <c r="B152" s="13">
        <f t="shared" si="103"/>
        <v>0.45093695702327352</v>
      </c>
      <c r="C152" s="13">
        <f t="shared" si="103"/>
        <v>-0.66177845085000353</v>
      </c>
      <c r="D152" s="13">
        <f t="shared" si="103"/>
        <v>1.0872290280232955</v>
      </c>
      <c r="E152" s="13">
        <f t="shared" si="103"/>
        <v>-2.5631297707521261</v>
      </c>
      <c r="F152" s="13">
        <f t="shared" si="103"/>
        <v>-5.8226831521399962</v>
      </c>
      <c r="G152" s="13">
        <f t="shared" si="103"/>
        <v>-0.92472701195708273</v>
      </c>
      <c r="H152" s="13">
        <f t="shared" si="103"/>
        <v>1.7441942175906</v>
      </c>
      <c r="I152" s="13">
        <f t="shared" si="103"/>
        <v>-4.231995357434104</v>
      </c>
      <c r="J152" s="13">
        <f t="shared" si="103"/>
        <v>4.095626229997662</v>
      </c>
      <c r="K152" s="13">
        <f t="shared" si="103"/>
        <v>0</v>
      </c>
      <c r="L152" s="13">
        <f t="shared" ref="L152:AJ152" si="107">IF(L29&gt;0,(L33/L29-1)*100,"")</f>
        <v>-4.7186654296547008</v>
      </c>
      <c r="M152" s="13">
        <f t="shared" si="107"/>
        <v>-1.6972784479534542</v>
      </c>
      <c r="N152" s="13">
        <f t="shared" si="107"/>
        <v>-5.8467666660493522</v>
      </c>
      <c r="O152" s="13">
        <f t="shared" si="107"/>
        <v>-6.4286614772524064E-2</v>
      </c>
      <c r="P152" s="13">
        <f t="shared" si="107"/>
        <v>2.0066796539675025E-2</v>
      </c>
      <c r="Q152" s="13">
        <f t="shared" si="107"/>
        <v>-0.24183429784542243</v>
      </c>
      <c r="R152" s="13">
        <f t="shared" si="107"/>
        <v>-7.1294805480352057</v>
      </c>
      <c r="S152" s="13">
        <f t="shared" si="107"/>
        <v>-9.8739294561758904</v>
      </c>
      <c r="T152" s="13">
        <f t="shared" si="107"/>
        <v>-3.2258064516128893</v>
      </c>
      <c r="U152" s="13">
        <f t="shared" si="107"/>
        <v>11.478537892561636</v>
      </c>
      <c r="V152" s="13">
        <f t="shared" si="107"/>
        <v>9.1549295773887494</v>
      </c>
      <c r="W152" s="13">
        <f t="shared" si="107"/>
        <v>13.33333333333333</v>
      </c>
      <c r="X152" s="13" t="str">
        <f t="shared" si="107"/>
        <v/>
      </c>
      <c r="Y152" s="13">
        <f t="shared" si="107"/>
        <v>2.2046034412554372</v>
      </c>
      <c r="Z152" s="13">
        <f t="shared" si="107"/>
        <v>3.949519702774773</v>
      </c>
      <c r="AA152" s="13">
        <f t="shared" si="107"/>
        <v>-1.4258723163129705</v>
      </c>
      <c r="AB152" s="13">
        <f t="shared" si="107"/>
        <v>0</v>
      </c>
      <c r="AC152" s="13">
        <f t="shared" si="107"/>
        <v>2.2687631835016653E-2</v>
      </c>
      <c r="AD152" s="13">
        <f t="shared" si="107"/>
        <v>2.9786007768630052</v>
      </c>
      <c r="AE152" s="13">
        <f t="shared" si="107"/>
        <v>1.2639717256044847</v>
      </c>
      <c r="AF152" s="13">
        <f t="shared" si="107"/>
        <v>0.68142134349586936</v>
      </c>
      <c r="AG152" s="13">
        <f t="shared" si="107"/>
        <v>-1.123187904541445</v>
      </c>
      <c r="AH152" s="13">
        <f t="shared" si="107"/>
        <v>0.13328945519830437</v>
      </c>
      <c r="AI152" s="13">
        <f t="shared" si="107"/>
        <v>2.7057315132912541</v>
      </c>
      <c r="AJ152" s="13">
        <f t="shared" si="107"/>
        <v>2.0606606989888698</v>
      </c>
      <c r="AL152" s="322" t="str">
        <f t="shared" si="93"/>
        <v>2003 q3</v>
      </c>
      <c r="AM152" s="13">
        <f t="shared" si="104"/>
        <v>-3.0759109656630645E-2</v>
      </c>
      <c r="AN152" s="13">
        <f t="shared" si="104"/>
        <v>0.16242905789474182</v>
      </c>
      <c r="AO152" s="13">
        <f t="shared" si="104"/>
        <v>0.6874435426206027</v>
      </c>
      <c r="AP152" s="13">
        <f t="shared" si="104"/>
        <v>-0.3894312487314755</v>
      </c>
      <c r="AQ152" s="13">
        <f t="shared" si="104"/>
        <v>-1.2008858579898418</v>
      </c>
      <c r="AR152" s="13">
        <f t="shared" si="104"/>
        <v>1.716493190817947</v>
      </c>
      <c r="AS152" s="13">
        <f t="shared" si="104"/>
        <v>-0.42854858303219556</v>
      </c>
      <c r="AT152" s="13">
        <f t="shared" si="104"/>
        <v>0.18226195004438228</v>
      </c>
      <c r="AU152" s="13">
        <f t="shared" si="104"/>
        <v>0.53542278899454399</v>
      </c>
      <c r="AV152" s="13">
        <f t="shared" si="104"/>
        <v>2.6794933751464578</v>
      </c>
      <c r="AW152" s="13">
        <f t="shared" ref="AW152:BU152" si="108">IF(AW29&gt;0,(AW33/AW29-1)*100,"")</f>
        <v>2.5875098627202719</v>
      </c>
      <c r="AX152" s="13">
        <f t="shared" si="108"/>
        <v>0</v>
      </c>
      <c r="AY152" s="13">
        <f t="shared" si="108"/>
        <v>5.4054054054053724</v>
      </c>
      <c r="AZ152" s="13">
        <f t="shared" si="108"/>
        <v>0.30349775821534308</v>
      </c>
      <c r="BA152" s="13">
        <f t="shared" si="108"/>
        <v>0.45275227404253382</v>
      </c>
      <c r="BB152" s="13">
        <f t="shared" si="108"/>
        <v>-0.22473493935891709</v>
      </c>
      <c r="BC152" s="13">
        <f t="shared" si="108"/>
        <v>0.16133833812272957</v>
      </c>
      <c r="BD152" s="13">
        <f t="shared" si="108"/>
        <v>0.16133833812272957</v>
      </c>
      <c r="BE152" s="13" t="str">
        <f t="shared" si="108"/>
        <v/>
      </c>
      <c r="BF152" s="13">
        <f t="shared" si="108"/>
        <v>0</v>
      </c>
      <c r="BG152" s="13">
        <f t="shared" si="108"/>
        <v>0</v>
      </c>
      <c r="BH152" s="13">
        <f t="shared" si="108"/>
        <v>0</v>
      </c>
      <c r="BI152" s="13" t="str">
        <f t="shared" si="108"/>
        <v/>
      </c>
      <c r="BJ152" s="13">
        <f t="shared" si="108"/>
        <v>-4.1885303373967453E-2</v>
      </c>
      <c r="BK152" s="13">
        <f t="shared" si="108"/>
        <v>6.5207797556565694E-2</v>
      </c>
      <c r="BL152" s="13">
        <f t="shared" si="108"/>
        <v>2.0612778926665243E-2</v>
      </c>
      <c r="BM152" s="13">
        <f t="shared" si="108"/>
        <v>0</v>
      </c>
      <c r="BN152" s="13">
        <f t="shared" si="108"/>
        <v>-0.18484063413388707</v>
      </c>
      <c r="BO152" s="13">
        <f t="shared" si="108"/>
        <v>0</v>
      </c>
      <c r="BP152" s="13">
        <f t="shared" si="108"/>
        <v>-0.84751828414898478</v>
      </c>
      <c r="BQ152" s="13">
        <f t="shared" si="108"/>
        <v>-0.77504483196529916</v>
      </c>
      <c r="BR152" s="13">
        <f t="shared" si="108"/>
        <v>-0.20613092218657592</v>
      </c>
      <c r="BS152" s="13">
        <f t="shared" si="108"/>
        <v>0.21538952988520155</v>
      </c>
      <c r="BT152" s="13">
        <f t="shared" si="108"/>
        <v>-2.2004302529893938</v>
      </c>
      <c r="BU152" s="13">
        <f t="shared" si="108"/>
        <v>0.71008966303014454</v>
      </c>
      <c r="BW152" s="323" t="str">
        <f t="shared" si="95"/>
        <v>2003 q3</v>
      </c>
      <c r="BX152" s="13">
        <f t="shared" si="105"/>
        <v>0.54172842129158738</v>
      </c>
      <c r="BY152" s="13">
        <f t="shared" si="105"/>
        <v>6.1064069985161673E-2</v>
      </c>
      <c r="BZ152" s="13">
        <f t="shared" si="105"/>
        <v>2.4019972104344811</v>
      </c>
      <c r="CA152" s="13">
        <f t="shared" si="105"/>
        <v>-0.33473001805547353</v>
      </c>
      <c r="CB152" s="13">
        <f t="shared" si="105"/>
        <v>-2.5254891395590895</v>
      </c>
      <c r="CC152" s="13">
        <f t="shared" si="105"/>
        <v>2.5783121114439922</v>
      </c>
      <c r="CD152" s="13">
        <f t="shared" si="105"/>
        <v>1.1977292446951893E-3</v>
      </c>
      <c r="CE152" s="13">
        <f t="shared" si="105"/>
        <v>-1.602290677386331</v>
      </c>
      <c r="CF152" s="13">
        <f t="shared" si="105"/>
        <v>1.2718716680238717</v>
      </c>
      <c r="CG152" s="13">
        <f t="shared" si="105"/>
        <v>-6.5878783158416336</v>
      </c>
      <c r="CH152" s="13">
        <f t="shared" ref="CH152:DF152" si="109">IF(CH29&gt;0,(CH33/CH29-1)*100,"")</f>
        <v>1.6237575608870625</v>
      </c>
      <c r="CI152" s="13">
        <f t="shared" si="109"/>
        <v>-0.63542341330002916</v>
      </c>
      <c r="CJ152" s="13">
        <f t="shared" si="109"/>
        <v>4.6291751662594249</v>
      </c>
      <c r="CK152" s="13">
        <f t="shared" si="109"/>
        <v>3.7030108029518338</v>
      </c>
      <c r="CL152" s="13">
        <f t="shared" si="109"/>
        <v>3.9181846293086409</v>
      </c>
      <c r="CM152" s="13">
        <f t="shared" si="109"/>
        <v>3.2390587351164513</v>
      </c>
      <c r="CN152" s="13">
        <f t="shared" si="109"/>
        <v>0.78467702140938567</v>
      </c>
      <c r="CO152" s="13">
        <f t="shared" si="109"/>
        <v>1.2779157264668051</v>
      </c>
      <c r="CP152" s="13">
        <f t="shared" si="109"/>
        <v>0</v>
      </c>
      <c r="CQ152" s="13">
        <f t="shared" si="109"/>
        <v>3.3589894658119013</v>
      </c>
      <c r="CR152" s="13">
        <f t="shared" si="109"/>
        <v>1.5421369229038584</v>
      </c>
      <c r="CS152" s="13">
        <f t="shared" si="109"/>
        <v>5.2631578947368363</v>
      </c>
      <c r="CT152" s="13">
        <f t="shared" si="109"/>
        <v>0</v>
      </c>
      <c r="CU152" s="13">
        <f t="shared" si="109"/>
        <v>-6.4307692388010373E-2</v>
      </c>
      <c r="CV152" s="13">
        <f t="shared" si="109"/>
        <v>-2.4278637297053929</v>
      </c>
      <c r="CW152" s="13">
        <f t="shared" si="109"/>
        <v>-6.3261448237750262E-2</v>
      </c>
      <c r="CX152" s="13">
        <f t="shared" si="109"/>
        <v>0</v>
      </c>
      <c r="CY152" s="13">
        <f t="shared" si="109"/>
        <v>0.33692460945105029</v>
      </c>
      <c r="CZ152" s="13">
        <f t="shared" si="109"/>
        <v>0.2912137659206282</v>
      </c>
      <c r="DA152" s="13">
        <f t="shared" si="109"/>
        <v>7.42927727168885E-2</v>
      </c>
      <c r="DB152" s="13">
        <f t="shared" si="109"/>
        <v>0.33525935694223019</v>
      </c>
      <c r="DC152" s="13">
        <f t="shared" si="109"/>
        <v>-4.0697413355681444</v>
      </c>
      <c r="DD152" s="13">
        <f t="shared" si="109"/>
        <v>-5.353440698394607E-2</v>
      </c>
      <c r="DE152" s="13">
        <f t="shared" si="109"/>
        <v>-0.45975471670416379</v>
      </c>
      <c r="DF152" s="13">
        <f t="shared" si="109"/>
        <v>0.60380142275147097</v>
      </c>
      <c r="DH152" s="323" t="str">
        <f t="shared" si="97"/>
        <v>2003 q3</v>
      </c>
      <c r="DI152" s="13">
        <f t="shared" si="106"/>
        <v>-0.47711907723272384</v>
      </c>
      <c r="DJ152" s="13">
        <f t="shared" si="106"/>
        <v>-0.10663411231679465</v>
      </c>
      <c r="DK152" s="13">
        <f t="shared" si="106"/>
        <v>0.56155324017230779</v>
      </c>
      <c r="DL152" s="13">
        <f t="shared" si="106"/>
        <v>-5.3983331008406914</v>
      </c>
      <c r="DM152" s="13">
        <f t="shared" si="106"/>
        <v>0.66366874829222322</v>
      </c>
      <c r="DN152" s="13">
        <f t="shared" si="106"/>
        <v>2.6185267206784824</v>
      </c>
      <c r="DO152" s="13">
        <f t="shared" si="106"/>
        <v>3.8968482189883247</v>
      </c>
      <c r="DP152" s="13">
        <f t="shared" si="106"/>
        <v>0.64108955918107391</v>
      </c>
      <c r="DQ152" s="13">
        <f t="shared" si="106"/>
        <v>3.0367542594765595</v>
      </c>
      <c r="DR152" s="13">
        <f t="shared" si="106"/>
        <v>-2.7542271682603037</v>
      </c>
      <c r="DS152" s="13">
        <f t="shared" ref="DS152:EQ152" si="110">IF(DS29&gt;0,(DS33/DS29-1)*100,"")</f>
        <v>-1.6225537365855303</v>
      </c>
      <c r="DT152" s="13">
        <f t="shared" si="110"/>
        <v>1.5048827196396442</v>
      </c>
      <c r="DU152" s="13">
        <f t="shared" si="110"/>
        <v>-4.7707709077726594</v>
      </c>
      <c r="DV152" s="13">
        <f t="shared" si="110"/>
        <v>-0.43824447824146739</v>
      </c>
      <c r="DW152" s="13">
        <f t="shared" si="110"/>
        <v>-1.3228057354835232</v>
      </c>
      <c r="DX152" s="13">
        <f t="shared" si="110"/>
        <v>1.8177750220355282</v>
      </c>
      <c r="DY152" s="13">
        <f t="shared" si="110"/>
        <v>0.18407633588086725</v>
      </c>
      <c r="DZ152" s="13">
        <f t="shared" si="110"/>
        <v>0.18869867459534451</v>
      </c>
      <c r="EA152" s="13">
        <f t="shared" si="110"/>
        <v>0</v>
      </c>
      <c r="EB152" s="13">
        <f t="shared" si="110"/>
        <v>-8.4773956073351471</v>
      </c>
      <c r="EC152" s="13">
        <f t="shared" si="110"/>
        <v>1.5549867724931499</v>
      </c>
      <c r="ED152" s="13">
        <f t="shared" si="110"/>
        <v>-13.33333333333333</v>
      </c>
      <c r="EE152" s="13">
        <f t="shared" si="110"/>
        <v>0</v>
      </c>
      <c r="EF152" s="13">
        <f t="shared" si="110"/>
        <v>0.47646098226237221</v>
      </c>
      <c r="EG152" s="13">
        <f t="shared" si="110"/>
        <v>1.6038653328971142</v>
      </c>
      <c r="EH152" s="13">
        <f t="shared" si="110"/>
        <v>0.21317980949713267</v>
      </c>
      <c r="EI152" s="13">
        <f t="shared" si="110"/>
        <v>5.5555555555555358</v>
      </c>
      <c r="EJ152" s="13">
        <f t="shared" si="110"/>
        <v>-4.2861512166329057</v>
      </c>
      <c r="EK152" s="13">
        <f t="shared" si="110"/>
        <v>0.91207336418628326</v>
      </c>
      <c r="EL152" s="13">
        <f t="shared" si="110"/>
        <v>0.60171723594155679</v>
      </c>
      <c r="EM152" s="13">
        <f t="shared" si="110"/>
        <v>1.0589231017414269</v>
      </c>
      <c r="EN152" s="13">
        <f t="shared" si="110"/>
        <v>7.3368796133284286</v>
      </c>
      <c r="EO152" s="13">
        <f t="shared" si="110"/>
        <v>-1.261882480544374</v>
      </c>
      <c r="EP152" s="13">
        <f t="shared" si="110"/>
        <v>-0.98904021805438225</v>
      </c>
      <c r="EQ152" s="13">
        <f t="shared" si="110"/>
        <v>-0.10273729029961487</v>
      </c>
    </row>
    <row r="153" spans="1:147" hidden="1" outlineLevel="1" x14ac:dyDescent="0.2">
      <c r="A153" s="323" t="str">
        <f t="shared" si="91"/>
        <v>2003 q4</v>
      </c>
      <c r="B153" s="13">
        <f t="shared" ref="B153:AJ160" si="111">IF(B30&gt;0,(B34/B30-1)*100,"")</f>
        <v>2.2767501050884986</v>
      </c>
      <c r="C153" s="13">
        <f t="shared" si="111"/>
        <v>1.1228175878277513</v>
      </c>
      <c r="D153" s="13">
        <f t="shared" si="111"/>
        <v>14.918996842475373</v>
      </c>
      <c r="E153" s="13">
        <f t="shared" si="111"/>
        <v>-4.9831119465020945</v>
      </c>
      <c r="F153" s="13">
        <f t="shared" si="111"/>
        <v>-6.9675424025540948</v>
      </c>
      <c r="G153" s="13">
        <f t="shared" si="111"/>
        <v>1.4838660689199035</v>
      </c>
      <c r="H153" s="13">
        <f t="shared" si="111"/>
        <v>2.5375168921283331</v>
      </c>
      <c r="I153" s="13">
        <f t="shared" si="111"/>
        <v>-2.5733957135516183</v>
      </c>
      <c r="J153" s="13">
        <f t="shared" si="111"/>
        <v>3.263837379937562</v>
      </c>
      <c r="K153" s="13">
        <f t="shared" si="111"/>
        <v>0.12209305001000814</v>
      </c>
      <c r="L153" s="13">
        <f t="shared" si="111"/>
        <v>-5.3862630049117737</v>
      </c>
      <c r="M153" s="13">
        <f t="shared" si="111"/>
        <v>-4.1840998642241782</v>
      </c>
      <c r="N153" s="13">
        <f t="shared" si="111"/>
        <v>-5.8467666660493522</v>
      </c>
      <c r="O153" s="13">
        <f t="shared" si="111"/>
        <v>6.3082279903547978E-2</v>
      </c>
      <c r="P153" s="13">
        <f t="shared" si="111"/>
        <v>-0.19452043456794632</v>
      </c>
      <c r="Q153" s="13">
        <f t="shared" si="111"/>
        <v>0.60664707128130768</v>
      </c>
      <c r="R153" s="13">
        <f t="shared" si="111"/>
        <v>-8.170021440445197</v>
      </c>
      <c r="S153" s="13">
        <f t="shared" si="111"/>
        <v>-13.702551318627954</v>
      </c>
      <c r="T153" s="13">
        <f t="shared" si="111"/>
        <v>2.2204460492503131E-14</v>
      </c>
      <c r="U153" s="13">
        <f t="shared" si="111"/>
        <v>22.395466332289683</v>
      </c>
      <c r="V153" s="13">
        <f t="shared" si="111"/>
        <v>10.563380281602374</v>
      </c>
      <c r="W153" s="13">
        <f t="shared" si="111"/>
        <v>31.25</v>
      </c>
      <c r="X153" s="13" t="str">
        <f t="shared" si="111"/>
        <v/>
      </c>
      <c r="Y153" s="13">
        <f t="shared" si="111"/>
        <v>2.464916504241832</v>
      </c>
      <c r="Z153" s="13">
        <f t="shared" si="111"/>
        <v>4.1334442367569002</v>
      </c>
      <c r="AA153" s="13">
        <f t="shared" si="111"/>
        <v>-2.1214262383585369</v>
      </c>
      <c r="AB153" s="13">
        <f t="shared" si="111"/>
        <v>0</v>
      </c>
      <c r="AC153" s="13">
        <f t="shared" si="111"/>
        <v>9.4570521122094853E-2</v>
      </c>
      <c r="AD153" s="13">
        <f t="shared" si="111"/>
        <v>3.4059226943717658</v>
      </c>
      <c r="AE153" s="13">
        <f t="shared" si="111"/>
        <v>2.6256672351242294</v>
      </c>
      <c r="AF153" s="13">
        <f t="shared" si="111"/>
        <v>3.1112580836706982</v>
      </c>
      <c r="AG153" s="13">
        <f t="shared" si="111"/>
        <v>1.2633688706363611</v>
      </c>
      <c r="AH153" s="13">
        <f t="shared" si="111"/>
        <v>1.747673336573996E-2</v>
      </c>
      <c r="AI153" s="13">
        <f t="shared" si="111"/>
        <v>2.0438015433032808</v>
      </c>
      <c r="AJ153" s="13">
        <f t="shared" si="111"/>
        <v>1.6910330021904452</v>
      </c>
      <c r="AL153" s="322" t="str">
        <f t="shared" si="93"/>
        <v>2003 q4</v>
      </c>
      <c r="AM153" s="13">
        <f t="shared" ref="AM153:BU160" si="112">IF(AM30&gt;0,(AM34/AM30-1)*100,"")</f>
        <v>4.5105136779777233E-2</v>
      </c>
      <c r="AN153" s="13">
        <f t="shared" si="112"/>
        <v>0.35126349389089651</v>
      </c>
      <c r="AO153" s="13">
        <f t="shared" si="112"/>
        <v>0.6874435426206027</v>
      </c>
      <c r="AP153" s="13">
        <f t="shared" si="112"/>
        <v>0.56018367157539828</v>
      </c>
      <c r="AQ153" s="13">
        <f t="shared" si="112"/>
        <v>-1.2127290517705891</v>
      </c>
      <c r="AR153" s="13">
        <f t="shared" si="112"/>
        <v>1.7769159976558146</v>
      </c>
      <c r="AS153" s="13">
        <f t="shared" si="112"/>
        <v>-0.5345549217368073</v>
      </c>
      <c r="AT153" s="13">
        <f t="shared" si="112"/>
        <v>0.36452390008874236</v>
      </c>
      <c r="AU153" s="13">
        <f t="shared" si="112"/>
        <v>-5.9996214724311603E-2</v>
      </c>
      <c r="AV153" s="13">
        <f t="shared" si="112"/>
        <v>2.4908823519185885</v>
      </c>
      <c r="AW153" s="13">
        <f t="shared" si="112"/>
        <v>2.5875098627202719</v>
      </c>
      <c r="AX153" s="13">
        <f t="shared" si="112"/>
        <v>0</v>
      </c>
      <c r="AY153" s="13">
        <f t="shared" si="112"/>
        <v>5.4054054054053724</v>
      </c>
      <c r="AZ153" s="13">
        <f t="shared" si="112"/>
        <v>2.0643086024496604E-2</v>
      </c>
      <c r="BA153" s="13">
        <f t="shared" si="112"/>
        <v>8.5072910338657159E-2</v>
      </c>
      <c r="BB153" s="13">
        <f t="shared" si="112"/>
        <v>-0.2074231569882401</v>
      </c>
      <c r="BC153" s="13">
        <f t="shared" si="112"/>
        <v>0.16133833812272957</v>
      </c>
      <c r="BD153" s="13">
        <f t="shared" si="112"/>
        <v>0.16133833812272957</v>
      </c>
      <c r="BE153" s="13" t="str">
        <f t="shared" si="112"/>
        <v/>
      </c>
      <c r="BF153" s="13">
        <f t="shared" si="112"/>
        <v>0</v>
      </c>
      <c r="BG153" s="13">
        <f t="shared" si="112"/>
        <v>0</v>
      </c>
      <c r="BH153" s="13">
        <f t="shared" si="112"/>
        <v>0</v>
      </c>
      <c r="BI153" s="13" t="str">
        <f t="shared" si="112"/>
        <v/>
      </c>
      <c r="BJ153" s="13">
        <f t="shared" si="112"/>
        <v>-0.12131001065632807</v>
      </c>
      <c r="BK153" s="13">
        <f t="shared" si="112"/>
        <v>6.5207797556565694E-2</v>
      </c>
      <c r="BL153" s="13">
        <f t="shared" si="112"/>
        <v>2.0612778926665243E-2</v>
      </c>
      <c r="BM153" s="13">
        <f t="shared" si="112"/>
        <v>0</v>
      </c>
      <c r="BN153" s="13">
        <f t="shared" si="112"/>
        <v>-0.52355151689839063</v>
      </c>
      <c r="BO153" s="13">
        <f t="shared" si="112"/>
        <v>0</v>
      </c>
      <c r="BP153" s="13">
        <f t="shared" si="112"/>
        <v>-0.68748199744393945</v>
      </c>
      <c r="BQ153" s="13">
        <f t="shared" si="112"/>
        <v>-0.16945139102313433</v>
      </c>
      <c r="BR153" s="13">
        <f t="shared" si="112"/>
        <v>-1.9100569963243275</v>
      </c>
      <c r="BS153" s="13">
        <f t="shared" si="112"/>
        <v>0.20595398729188474</v>
      </c>
      <c r="BT153" s="13">
        <f t="shared" si="112"/>
        <v>-2.1824430072085232</v>
      </c>
      <c r="BU153" s="13">
        <f t="shared" si="112"/>
        <v>-0.27433091289065237</v>
      </c>
      <c r="BW153" s="323" t="str">
        <f t="shared" si="95"/>
        <v>2003 q4</v>
      </c>
      <c r="BX153" s="13">
        <f t="shared" ref="BX153:DF160" si="113">IF(BX30&gt;0,(BX34/BX30-1)*100,"")</f>
        <v>0.77250603277199126</v>
      </c>
      <c r="BY153" s="13">
        <f t="shared" si="113"/>
        <v>1.8152257094316671</v>
      </c>
      <c r="BZ153" s="13">
        <f t="shared" si="113"/>
        <v>4.0444442497220567</v>
      </c>
      <c r="CA153" s="13">
        <f t="shared" si="113"/>
        <v>-0.5833029985863436</v>
      </c>
      <c r="CB153" s="13">
        <f t="shared" si="113"/>
        <v>3.437613739111911</v>
      </c>
      <c r="CC153" s="13">
        <f t="shared" si="113"/>
        <v>0.69173398795852048</v>
      </c>
      <c r="CD153" s="13">
        <f t="shared" si="113"/>
        <v>2.9669294995802176</v>
      </c>
      <c r="CE153" s="13">
        <f t="shared" si="113"/>
        <v>-1.8139302291123705</v>
      </c>
      <c r="CF153" s="13">
        <f t="shared" si="113"/>
        <v>0.85557260820654513</v>
      </c>
      <c r="CG153" s="13">
        <f t="shared" si="113"/>
        <v>1.1518063066700668</v>
      </c>
      <c r="CH153" s="13">
        <f t="shared" si="113"/>
        <v>-1.0591535206278313</v>
      </c>
      <c r="CI153" s="13">
        <f t="shared" si="113"/>
        <v>-0.63542341330002916</v>
      </c>
      <c r="CJ153" s="13">
        <f t="shared" si="113"/>
        <v>-1.597907294847345</v>
      </c>
      <c r="CK153" s="13">
        <f t="shared" si="113"/>
        <v>4.4187066387205265</v>
      </c>
      <c r="CL153" s="13">
        <f t="shared" si="113"/>
        <v>6.376146198379895</v>
      </c>
      <c r="CM153" s="13">
        <f t="shared" si="113"/>
        <v>0.29253428231332812</v>
      </c>
      <c r="CN153" s="13">
        <f t="shared" si="113"/>
        <v>0.78467702140938567</v>
      </c>
      <c r="CO153" s="13">
        <f t="shared" si="113"/>
        <v>1.2779157264668051</v>
      </c>
      <c r="CP153" s="13">
        <f t="shared" si="113"/>
        <v>0</v>
      </c>
      <c r="CQ153" s="13">
        <f t="shared" si="113"/>
        <v>0.90549131245099002</v>
      </c>
      <c r="CR153" s="13">
        <f t="shared" si="113"/>
        <v>1.5421369229038584</v>
      </c>
      <c r="CS153" s="13">
        <f t="shared" si="113"/>
        <v>1.0101010101010166</v>
      </c>
      <c r="CT153" s="13">
        <f t="shared" si="113"/>
        <v>0</v>
      </c>
      <c r="CU153" s="13">
        <f t="shared" si="113"/>
        <v>-2.718511253296807E-2</v>
      </c>
      <c r="CV153" s="13">
        <f t="shared" si="113"/>
        <v>-1.8864639602008348</v>
      </c>
      <c r="CW153" s="13">
        <f t="shared" si="113"/>
        <v>-0.10648588681774207</v>
      </c>
      <c r="CX153" s="13">
        <f t="shared" si="113"/>
        <v>0</v>
      </c>
      <c r="CY153" s="13">
        <f t="shared" si="113"/>
        <v>-4.1338762046816413E-4</v>
      </c>
      <c r="CZ153" s="13">
        <f t="shared" si="113"/>
        <v>0.38911047488563444</v>
      </c>
      <c r="DA153" s="13">
        <f t="shared" si="113"/>
        <v>-0.70576551495237227</v>
      </c>
      <c r="DB153" s="13">
        <f t="shared" si="113"/>
        <v>-0.6337832922805875</v>
      </c>
      <c r="DC153" s="13">
        <f t="shared" si="113"/>
        <v>-4.0575722159006622</v>
      </c>
      <c r="DD153" s="13">
        <f t="shared" si="113"/>
        <v>-0.59525089697455291</v>
      </c>
      <c r="DE153" s="13">
        <f t="shared" si="113"/>
        <v>-0.74333226002413211</v>
      </c>
      <c r="DF153" s="13">
        <f t="shared" si="113"/>
        <v>-0.17838898749595877</v>
      </c>
      <c r="DH153" s="323" t="str">
        <f t="shared" si="97"/>
        <v>2003 q4</v>
      </c>
      <c r="DI153" s="13">
        <f t="shared" ref="DI153:EQ160" si="114">IF(DI30&gt;0,(DI34/DI30-1)*100,"")</f>
        <v>-0.85626079010833189</v>
      </c>
      <c r="DJ153" s="13">
        <f t="shared" si="114"/>
        <v>-0.76179644290820248</v>
      </c>
      <c r="DK153" s="13">
        <f t="shared" si="114"/>
        <v>1.7595507285917966</v>
      </c>
      <c r="DL153" s="13">
        <f t="shared" si="114"/>
        <v>-5.4798260420283906</v>
      </c>
      <c r="DM153" s="13">
        <f t="shared" si="114"/>
        <v>-0.84035909634266881</v>
      </c>
      <c r="DN153" s="13">
        <f t="shared" si="114"/>
        <v>-1.2994176119072276</v>
      </c>
      <c r="DO153" s="13">
        <f t="shared" si="114"/>
        <v>2.692879129898551</v>
      </c>
      <c r="DP153" s="13">
        <f t="shared" si="114"/>
        <v>0.64108955918107391</v>
      </c>
      <c r="DQ153" s="13">
        <f t="shared" si="114"/>
        <v>2.4885472036185297</v>
      </c>
      <c r="DR153" s="13">
        <f t="shared" si="114"/>
        <v>-2.7542271682603037</v>
      </c>
      <c r="DS153" s="13">
        <f t="shared" si="114"/>
        <v>-4.995185313040718</v>
      </c>
      <c r="DT153" s="13">
        <f t="shared" si="114"/>
        <v>0</v>
      </c>
      <c r="DU153" s="13">
        <f t="shared" si="114"/>
        <v>-9.9485665834833643</v>
      </c>
      <c r="DV153" s="13">
        <f t="shared" si="114"/>
        <v>-0.49782286024068201</v>
      </c>
      <c r="DW153" s="13">
        <f t="shared" si="114"/>
        <v>-1.405919792990884</v>
      </c>
      <c r="DX153" s="13">
        <f t="shared" si="114"/>
        <v>1.8177750220355282</v>
      </c>
      <c r="DY153" s="13">
        <f t="shared" si="114"/>
        <v>-0.58074540051841206</v>
      </c>
      <c r="DZ153" s="13">
        <f t="shared" si="114"/>
        <v>-0.59538255731464984</v>
      </c>
      <c r="EA153" s="13">
        <f t="shared" si="114"/>
        <v>0</v>
      </c>
      <c r="EB153" s="13">
        <f t="shared" si="114"/>
        <v>-8.2589844128788563</v>
      </c>
      <c r="EC153" s="13">
        <f t="shared" si="114"/>
        <v>2.5916446208219091</v>
      </c>
      <c r="ED153" s="13">
        <f t="shared" si="114"/>
        <v>-13.33333333333333</v>
      </c>
      <c r="EE153" s="13">
        <f t="shared" si="114"/>
        <v>0</v>
      </c>
      <c r="EF153" s="13">
        <f t="shared" si="114"/>
        <v>1.2950312752963322</v>
      </c>
      <c r="EG153" s="13">
        <f t="shared" si="114"/>
        <v>3.1317385821358457</v>
      </c>
      <c r="EH153" s="13">
        <f t="shared" si="114"/>
        <v>0.55064963699948954</v>
      </c>
      <c r="EI153" s="13">
        <f t="shared" si="114"/>
        <v>5.5555555555555358</v>
      </c>
      <c r="EJ153" s="13">
        <f t="shared" si="114"/>
        <v>-4.2861512166329057</v>
      </c>
      <c r="EK153" s="13">
        <f t="shared" si="114"/>
        <v>1.7712522219214932</v>
      </c>
      <c r="EL153" s="13">
        <f t="shared" si="114"/>
        <v>1.0788797540998374</v>
      </c>
      <c r="EM153" s="13">
        <f t="shared" si="114"/>
        <v>1.236296123655789</v>
      </c>
      <c r="EN153" s="13">
        <f t="shared" si="114"/>
        <v>7.3368796133284286</v>
      </c>
      <c r="EO153" s="13">
        <f t="shared" si="114"/>
        <v>-1.261882480544374</v>
      </c>
      <c r="EP153" s="13">
        <f t="shared" si="114"/>
        <v>0.51419600701028134</v>
      </c>
      <c r="EQ153" s="13">
        <f t="shared" si="114"/>
        <v>0.44103528689669602</v>
      </c>
    </row>
    <row r="154" spans="1:147" hidden="1" outlineLevel="1" x14ac:dyDescent="0.2">
      <c r="A154" s="323" t="str">
        <f t="shared" si="91"/>
        <v>2004 q1</v>
      </c>
      <c r="B154" s="13">
        <f t="shared" si="111"/>
        <v>3.506153197203532</v>
      </c>
      <c r="C154" s="13">
        <f t="shared" si="111"/>
        <v>2.3812110294444189</v>
      </c>
      <c r="D154" s="13">
        <f t="shared" si="111"/>
        <v>16.340226095134945</v>
      </c>
      <c r="E154" s="13">
        <f t="shared" si="111"/>
        <v>-2.4760069123961448</v>
      </c>
      <c r="F154" s="13">
        <f t="shared" si="111"/>
        <v>-1.3410575034436878</v>
      </c>
      <c r="G154" s="13">
        <f t="shared" si="111"/>
        <v>4.9947803840896476</v>
      </c>
      <c r="H154" s="13">
        <f t="shared" si="111"/>
        <v>-1.175599104995706</v>
      </c>
      <c r="I154" s="13">
        <f t="shared" si="111"/>
        <v>1.8107946673579844</v>
      </c>
      <c r="J154" s="13">
        <f t="shared" si="111"/>
        <v>-0.4345449573980531</v>
      </c>
      <c r="K154" s="13">
        <f t="shared" si="111"/>
        <v>0.12209305001000814</v>
      </c>
      <c r="L154" s="13">
        <f t="shared" si="111"/>
        <v>-10.079492298700155</v>
      </c>
      <c r="M154" s="13">
        <f t="shared" si="111"/>
        <v>-2.5723133054434633</v>
      </c>
      <c r="N154" s="13">
        <f t="shared" si="111"/>
        <v>-13.018088226302238</v>
      </c>
      <c r="O154" s="13">
        <f t="shared" si="111"/>
        <v>-0.80147377160677546</v>
      </c>
      <c r="P154" s="13">
        <f t="shared" si="111"/>
        <v>-2.0808446762932142E-2</v>
      </c>
      <c r="Q154" s="13">
        <f t="shared" si="111"/>
        <v>-2.4451891791242519</v>
      </c>
      <c r="R154" s="13">
        <f t="shared" si="111"/>
        <v>-0.44515609337022477</v>
      </c>
      <c r="S154" s="13">
        <f t="shared" si="111"/>
        <v>-0.78927059759221763</v>
      </c>
      <c r="T154" s="13">
        <f t="shared" si="111"/>
        <v>2.2204460492503131E-14</v>
      </c>
      <c r="U154" s="13">
        <f t="shared" si="111"/>
        <v>20.456672493656725</v>
      </c>
      <c r="V154" s="13">
        <f t="shared" si="111"/>
        <v>6.7114093959200094</v>
      </c>
      <c r="W154" s="13">
        <f t="shared" si="111"/>
        <v>31.25</v>
      </c>
      <c r="X154" s="13" t="str">
        <f t="shared" si="111"/>
        <v/>
      </c>
      <c r="Y154" s="13">
        <f t="shared" si="111"/>
        <v>7.402047702707093</v>
      </c>
      <c r="Z154" s="13">
        <f t="shared" si="111"/>
        <v>3.0489693699784937</v>
      </c>
      <c r="AA154" s="13">
        <f t="shared" si="111"/>
        <v>-2.3246183285061783</v>
      </c>
      <c r="AB154" s="13">
        <f t="shared" si="111"/>
        <v>0</v>
      </c>
      <c r="AC154" s="13">
        <f t="shared" si="111"/>
        <v>-1.9823737698004051</v>
      </c>
      <c r="AD154" s="13">
        <f t="shared" si="111"/>
        <v>12.316058927480045</v>
      </c>
      <c r="AE154" s="13">
        <f t="shared" si="111"/>
        <v>2.7735468022943577</v>
      </c>
      <c r="AF154" s="13">
        <f t="shared" si="111"/>
        <v>5.5586763688741936</v>
      </c>
      <c r="AG154" s="13">
        <f t="shared" si="111"/>
        <v>-4.6913281545702068</v>
      </c>
      <c r="AH154" s="13">
        <f t="shared" si="111"/>
        <v>1.6371729192997453</v>
      </c>
      <c r="AI154" s="13">
        <f t="shared" si="111"/>
        <v>-3.0950861714902134</v>
      </c>
      <c r="AJ154" s="13">
        <f t="shared" si="111"/>
        <v>5.2422292722759112</v>
      </c>
      <c r="AL154" s="322" t="str">
        <f t="shared" si="93"/>
        <v>2004 q1</v>
      </c>
      <c r="AM154" s="13">
        <f t="shared" si="112"/>
        <v>1.6020107339434597</v>
      </c>
      <c r="AN154" s="13">
        <f t="shared" si="112"/>
        <v>2.2088760986436862</v>
      </c>
      <c r="AO154" s="13">
        <f t="shared" si="112"/>
        <v>8.2222781411745771</v>
      </c>
      <c r="AP154" s="13">
        <f t="shared" si="112"/>
        <v>1.6648727433844268</v>
      </c>
      <c r="AQ154" s="13">
        <f t="shared" si="112"/>
        <v>-2.8263712043018474</v>
      </c>
      <c r="AR154" s="13">
        <f t="shared" si="112"/>
        <v>6.9863708573954186</v>
      </c>
      <c r="AS154" s="13">
        <f t="shared" si="112"/>
        <v>1.9335273980208845</v>
      </c>
      <c r="AT154" s="13">
        <f t="shared" si="112"/>
        <v>-2.2671801698998406</v>
      </c>
      <c r="AU154" s="13">
        <f t="shared" si="112"/>
        <v>-1.678647149803747</v>
      </c>
      <c r="AV154" s="13">
        <f t="shared" si="112"/>
        <v>2.4513674408156438</v>
      </c>
      <c r="AW154" s="13">
        <f t="shared" si="112"/>
        <v>3.8977678691964224</v>
      </c>
      <c r="AX154" s="13">
        <f t="shared" si="112"/>
        <v>2.5133918569362645</v>
      </c>
      <c r="AY154" s="13">
        <f t="shared" si="112"/>
        <v>5.4054054054053724</v>
      </c>
      <c r="AZ154" s="13">
        <f t="shared" si="112"/>
        <v>-0.64036192430529937</v>
      </c>
      <c r="BA154" s="13">
        <f t="shared" si="112"/>
        <v>-0.32431379848564257</v>
      </c>
      <c r="BB154" s="13">
        <f t="shared" si="112"/>
        <v>-1.7636919212466129</v>
      </c>
      <c r="BC154" s="13">
        <f t="shared" si="112"/>
        <v>-0.66491236803624121</v>
      </c>
      <c r="BD154" s="13">
        <f t="shared" si="112"/>
        <v>-0.66491236803624121</v>
      </c>
      <c r="BE154" s="13" t="str">
        <f t="shared" si="112"/>
        <v/>
      </c>
      <c r="BF154" s="13">
        <f t="shared" si="112"/>
        <v>0</v>
      </c>
      <c r="BG154" s="13">
        <f t="shared" si="112"/>
        <v>0</v>
      </c>
      <c r="BH154" s="13">
        <f t="shared" si="112"/>
        <v>0</v>
      </c>
      <c r="BI154" s="13" t="str">
        <f t="shared" si="112"/>
        <v/>
      </c>
      <c r="BJ154" s="13">
        <f t="shared" si="112"/>
        <v>0.40836051145145547</v>
      </c>
      <c r="BK154" s="13">
        <f t="shared" si="112"/>
        <v>6.5207797556565694E-2</v>
      </c>
      <c r="BL154" s="13">
        <f t="shared" si="112"/>
        <v>2.0612778926665243E-2</v>
      </c>
      <c r="BM154" s="13">
        <f t="shared" si="112"/>
        <v>0</v>
      </c>
      <c r="BN154" s="13">
        <f t="shared" si="112"/>
        <v>2.4851887121209559</v>
      </c>
      <c r="BO154" s="13">
        <f t="shared" si="112"/>
        <v>-0.25827030526313077</v>
      </c>
      <c r="BP154" s="13">
        <f t="shared" si="112"/>
        <v>2.3685777215775694</v>
      </c>
      <c r="BQ154" s="13">
        <f t="shared" si="112"/>
        <v>4.4141370328871332</v>
      </c>
      <c r="BR154" s="13">
        <f t="shared" si="112"/>
        <v>8.7763841548907493</v>
      </c>
      <c r="BS154" s="13">
        <f t="shared" si="112"/>
        <v>-4.8215418107437564</v>
      </c>
      <c r="BT154" s="13">
        <f t="shared" si="112"/>
        <v>-2.1126464392455579</v>
      </c>
      <c r="BU154" s="13">
        <f t="shared" si="112"/>
        <v>-0.21586047968503719</v>
      </c>
      <c r="BW154" s="323" t="str">
        <f t="shared" si="95"/>
        <v>2004 q1</v>
      </c>
      <c r="BX154" s="13">
        <f t="shared" si="113"/>
        <v>1.0336767418250403</v>
      </c>
      <c r="BY154" s="13">
        <f t="shared" si="113"/>
        <v>6.4694258137225402</v>
      </c>
      <c r="BZ154" s="13">
        <f t="shared" si="113"/>
        <v>8.9511348145378875</v>
      </c>
      <c r="CA154" s="13">
        <f t="shared" si="113"/>
        <v>9.7465146837516272</v>
      </c>
      <c r="CB154" s="13">
        <f t="shared" si="113"/>
        <v>2.4739774337604103</v>
      </c>
      <c r="CC154" s="13">
        <f t="shared" si="113"/>
        <v>5.4100914465852856</v>
      </c>
      <c r="CD154" s="13">
        <f t="shared" si="113"/>
        <v>5.5988388655552779</v>
      </c>
      <c r="CE154" s="13">
        <f t="shared" si="113"/>
        <v>-0.71231822357759045</v>
      </c>
      <c r="CF154" s="13">
        <f t="shared" si="113"/>
        <v>2.7296033960678923</v>
      </c>
      <c r="CG154" s="13">
        <f t="shared" si="113"/>
        <v>5.8444067812590816E-2</v>
      </c>
      <c r="CH154" s="13">
        <f t="shared" si="113"/>
        <v>0.48848709295374881</v>
      </c>
      <c r="CI154" s="13">
        <f t="shared" si="113"/>
        <v>-0.63542341330002916</v>
      </c>
      <c r="CJ154" s="13">
        <f t="shared" si="113"/>
        <v>1.9174887538168317</v>
      </c>
      <c r="CK154" s="13">
        <f t="shared" si="113"/>
        <v>3.1617881252013147</v>
      </c>
      <c r="CL154" s="13">
        <f t="shared" si="113"/>
        <v>4.7047795579922669</v>
      </c>
      <c r="CM154" s="13">
        <f t="shared" si="113"/>
        <v>-0.12513028425525929</v>
      </c>
      <c r="CN154" s="13">
        <f t="shared" si="113"/>
        <v>0.12823369675796226</v>
      </c>
      <c r="CO154" s="13">
        <f t="shared" si="113"/>
        <v>0.2079656490257431</v>
      </c>
      <c r="CP154" s="13">
        <f t="shared" si="113"/>
        <v>0</v>
      </c>
      <c r="CQ154" s="13">
        <f t="shared" si="113"/>
        <v>-0.57624185838794917</v>
      </c>
      <c r="CR154" s="13">
        <f t="shared" si="113"/>
        <v>-2.8646572642201829</v>
      </c>
      <c r="CS154" s="13">
        <f t="shared" si="113"/>
        <v>0</v>
      </c>
      <c r="CT154" s="13">
        <f t="shared" si="113"/>
        <v>0</v>
      </c>
      <c r="CU154" s="13">
        <f t="shared" si="113"/>
        <v>0.16992723272581944</v>
      </c>
      <c r="CV154" s="13">
        <f t="shared" si="113"/>
        <v>-0.33450321808173866</v>
      </c>
      <c r="CW154" s="13">
        <f t="shared" si="113"/>
        <v>-0.10648588681774207</v>
      </c>
      <c r="CX154" s="13">
        <f t="shared" si="113"/>
        <v>0</v>
      </c>
      <c r="CY154" s="13">
        <f t="shared" si="113"/>
        <v>-0.394624801614607</v>
      </c>
      <c r="CZ154" s="13">
        <f t="shared" si="113"/>
        <v>0.62516195932142971</v>
      </c>
      <c r="DA154" s="13">
        <f t="shared" si="113"/>
        <v>-10.474457280579019</v>
      </c>
      <c r="DB154" s="13">
        <f t="shared" si="113"/>
        <v>-14.266254130314937</v>
      </c>
      <c r="DC154" s="13">
        <f t="shared" si="113"/>
        <v>-8.6226977215858263</v>
      </c>
      <c r="DD154" s="13">
        <f t="shared" si="113"/>
        <v>-3.8855544847891887</v>
      </c>
      <c r="DE154" s="13">
        <f t="shared" si="113"/>
        <v>-0.89138352545043986</v>
      </c>
      <c r="DF154" s="13">
        <f t="shared" si="113"/>
        <v>-4.6781120936003173</v>
      </c>
      <c r="DH154" s="323" t="str">
        <f t="shared" si="97"/>
        <v>2004 q1</v>
      </c>
      <c r="DI154" s="13">
        <f t="shared" si="114"/>
        <v>-0.53398717585714239</v>
      </c>
      <c r="DJ154" s="13">
        <f t="shared" si="114"/>
        <v>-0.74611193501735729</v>
      </c>
      <c r="DK154" s="13">
        <f t="shared" si="114"/>
        <v>7.1079183359830989</v>
      </c>
      <c r="DL154" s="13">
        <f t="shared" si="114"/>
        <v>-6.2564366902705615</v>
      </c>
      <c r="DM154" s="13">
        <f t="shared" si="114"/>
        <v>-7.8155278121194822</v>
      </c>
      <c r="DN154" s="13">
        <f t="shared" si="114"/>
        <v>0.77493095707501514</v>
      </c>
      <c r="DO154" s="13">
        <f t="shared" si="114"/>
        <v>5.0446206412357641</v>
      </c>
      <c r="DP154" s="13">
        <f t="shared" si="114"/>
        <v>0.64108955918107391</v>
      </c>
      <c r="DQ154" s="13">
        <f t="shared" si="114"/>
        <v>3.5529019960523822</v>
      </c>
      <c r="DR154" s="13">
        <f t="shared" si="114"/>
        <v>1.9244929587067805</v>
      </c>
      <c r="DS154" s="13">
        <f t="shared" si="114"/>
        <v>-2.5916468071834342</v>
      </c>
      <c r="DT154" s="13">
        <f t="shared" si="114"/>
        <v>9.8587804586713901E-12</v>
      </c>
      <c r="DU154" s="13">
        <f t="shared" si="114"/>
        <v>-5.3636310502084061</v>
      </c>
      <c r="DV154" s="13">
        <f t="shared" si="114"/>
        <v>-0.67542174511807662</v>
      </c>
      <c r="DW154" s="13">
        <f t="shared" si="114"/>
        <v>-1.658424791002866</v>
      </c>
      <c r="DX154" s="13">
        <f t="shared" si="114"/>
        <v>1.8177750221600286</v>
      </c>
      <c r="DY154" s="13">
        <f t="shared" si="114"/>
        <v>7.4630260608876675E-2</v>
      </c>
      <c r="DZ154" s="13">
        <f t="shared" si="114"/>
        <v>7.650134174397305E-2</v>
      </c>
      <c r="EA154" s="13">
        <f t="shared" si="114"/>
        <v>0</v>
      </c>
      <c r="EB154" s="13">
        <f t="shared" si="114"/>
        <v>-8.02651457864898</v>
      </c>
      <c r="EC154" s="13">
        <f t="shared" si="114"/>
        <v>3.6950298147630845</v>
      </c>
      <c r="ED154" s="13">
        <f t="shared" si="114"/>
        <v>-13.33333333333333</v>
      </c>
      <c r="EE154" s="13">
        <f t="shared" si="114"/>
        <v>0</v>
      </c>
      <c r="EF154" s="13">
        <f t="shared" si="114"/>
        <v>0.95075384749241376</v>
      </c>
      <c r="EG154" s="13">
        <f t="shared" si="114"/>
        <v>2.0268593811652247</v>
      </c>
      <c r="EH154" s="13">
        <f t="shared" si="114"/>
        <v>0.21317980949713267</v>
      </c>
      <c r="EI154" s="13">
        <f t="shared" si="114"/>
        <v>5.5555555555555358</v>
      </c>
      <c r="EJ154" s="13">
        <f t="shared" si="114"/>
        <v>-4.3287007731844795</v>
      </c>
      <c r="EK154" s="13">
        <f t="shared" si="114"/>
        <v>1.7277765671078305</v>
      </c>
      <c r="EL154" s="13">
        <f t="shared" si="114"/>
        <v>1.233299122558007</v>
      </c>
      <c r="EM154" s="13">
        <f t="shared" si="114"/>
        <v>1.1596801416301927</v>
      </c>
      <c r="EN154" s="13">
        <f t="shared" si="114"/>
        <v>2.8319040902384796</v>
      </c>
      <c r="EO154" s="13">
        <f t="shared" si="114"/>
        <v>-1.261882480544374</v>
      </c>
      <c r="EP154" s="13">
        <f t="shared" si="114"/>
        <v>1.2320149318205909</v>
      </c>
      <c r="EQ154" s="13">
        <f t="shared" si="114"/>
        <v>1.9381671478992946</v>
      </c>
    </row>
    <row r="155" spans="1:147" hidden="1" outlineLevel="1" x14ac:dyDescent="0.2">
      <c r="A155" s="323" t="str">
        <f t="shared" si="91"/>
        <v>2004 q2</v>
      </c>
      <c r="B155" s="13">
        <f t="shared" si="111"/>
        <v>3.5114133197325925</v>
      </c>
      <c r="C155" s="13">
        <f t="shared" si="111"/>
        <v>4.5763761085498178</v>
      </c>
      <c r="D155" s="13">
        <f t="shared" si="111"/>
        <v>18.639915637535953</v>
      </c>
      <c r="E155" s="13">
        <f t="shared" si="111"/>
        <v>8.0281177212504051</v>
      </c>
      <c r="F155" s="13">
        <f t="shared" si="111"/>
        <v>-1.8360314546464362</v>
      </c>
      <c r="G155" s="13">
        <f t="shared" si="111"/>
        <v>-1.922669201669569</v>
      </c>
      <c r="H155" s="13">
        <f t="shared" si="111"/>
        <v>-0.73615883038948837</v>
      </c>
      <c r="I155" s="13">
        <f t="shared" si="111"/>
        <v>6.6503872681899834</v>
      </c>
      <c r="J155" s="13">
        <f t="shared" si="111"/>
        <v>-0.83463982214327936</v>
      </c>
      <c r="K155" s="13">
        <f t="shared" si="111"/>
        <v>2.0004476655482994</v>
      </c>
      <c r="L155" s="13">
        <f t="shared" si="111"/>
        <v>-12.972921725673615</v>
      </c>
      <c r="M155" s="13">
        <f t="shared" si="111"/>
        <v>1.2434497875801753E-12</v>
      </c>
      <c r="N155" s="13">
        <f t="shared" si="111"/>
        <v>-18.144820551014739</v>
      </c>
      <c r="O155" s="13">
        <f t="shared" si="111"/>
        <v>-0.62226688890582027</v>
      </c>
      <c r="P155" s="13">
        <f t="shared" si="111"/>
        <v>0.2460969196866003</v>
      </c>
      <c r="Q155" s="13">
        <f t="shared" si="111"/>
        <v>-2.4515086921304219</v>
      </c>
      <c r="R155" s="13">
        <f t="shared" si="111"/>
        <v>-1.5463677227035455</v>
      </c>
      <c r="S155" s="13">
        <f t="shared" si="111"/>
        <v>-0.24148741579824717</v>
      </c>
      <c r="T155" s="13">
        <f t="shared" si="111"/>
        <v>-3.2258064516128671</v>
      </c>
      <c r="U155" s="13">
        <f t="shared" si="111"/>
        <v>18.36026050539834</v>
      </c>
      <c r="V155" s="13">
        <f t="shared" si="111"/>
        <v>2.5806451612713888</v>
      </c>
      <c r="W155" s="13">
        <f t="shared" si="111"/>
        <v>31.25</v>
      </c>
      <c r="X155" s="13" t="str">
        <f t="shared" si="111"/>
        <v/>
      </c>
      <c r="Y155" s="13">
        <f t="shared" si="111"/>
        <v>6.698809392672378</v>
      </c>
      <c r="Z155" s="13">
        <f t="shared" si="111"/>
        <v>1.5599394675611444</v>
      </c>
      <c r="AA155" s="13">
        <f t="shared" si="111"/>
        <v>-2.5648159617894573</v>
      </c>
      <c r="AB155" s="13">
        <f t="shared" si="111"/>
        <v>0</v>
      </c>
      <c r="AC155" s="13">
        <f t="shared" si="111"/>
        <v>-2.3092435837298142</v>
      </c>
      <c r="AD155" s="13">
        <f t="shared" si="111"/>
        <v>11.442826306369147</v>
      </c>
      <c r="AE155" s="13">
        <f t="shared" si="111"/>
        <v>-2.2286957477786862</v>
      </c>
      <c r="AF155" s="13">
        <f t="shared" si="111"/>
        <v>-0.14866523176760849</v>
      </c>
      <c r="AG155" s="13">
        <f t="shared" si="111"/>
        <v>-5.5267033040623854</v>
      </c>
      <c r="AH155" s="13">
        <f t="shared" si="111"/>
        <v>1.5024848616018494</v>
      </c>
      <c r="AI155" s="13">
        <f t="shared" si="111"/>
        <v>-6.7532614348839282</v>
      </c>
      <c r="AJ155" s="13">
        <f t="shared" si="111"/>
        <v>-1.9735030150188515</v>
      </c>
      <c r="AL155" s="322" t="str">
        <f t="shared" si="93"/>
        <v>2004 q2</v>
      </c>
      <c r="AM155" s="13">
        <f t="shared" si="112"/>
        <v>4.7091649778381317</v>
      </c>
      <c r="AN155" s="13">
        <f t="shared" si="112"/>
        <v>7.7427695835493582</v>
      </c>
      <c r="AO155" s="13">
        <f t="shared" si="112"/>
        <v>14.442706230372583</v>
      </c>
      <c r="AP155" s="13">
        <f t="shared" si="112"/>
        <v>15.110141320113101</v>
      </c>
      <c r="AQ155" s="13">
        <f t="shared" si="112"/>
        <v>-1.8303202330918755</v>
      </c>
      <c r="AR155" s="13">
        <f t="shared" si="112"/>
        <v>4.5684221145496862</v>
      </c>
      <c r="AS155" s="13">
        <f t="shared" si="112"/>
        <v>2.7749960819146269</v>
      </c>
      <c r="AT155" s="13">
        <f t="shared" si="112"/>
        <v>-0.44456066945610662</v>
      </c>
      <c r="AU155" s="13">
        <f t="shared" si="112"/>
        <v>-0.67309355517156666</v>
      </c>
      <c r="AV155" s="13">
        <f t="shared" si="112"/>
        <v>-5.4516147797771257</v>
      </c>
      <c r="AW155" s="13">
        <f t="shared" si="112"/>
        <v>5.191522800556525</v>
      </c>
      <c r="AX155" s="13">
        <f t="shared" si="112"/>
        <v>2.5133918569362645</v>
      </c>
      <c r="AY155" s="13">
        <f t="shared" si="112"/>
        <v>8.1081081081080697</v>
      </c>
      <c r="AZ155" s="13">
        <f t="shared" si="112"/>
        <v>0.61068893151468018</v>
      </c>
      <c r="BA155" s="13">
        <f t="shared" si="112"/>
        <v>1.2106767473874402</v>
      </c>
      <c r="BB155" s="13">
        <f t="shared" si="112"/>
        <v>-1.5271731707550473</v>
      </c>
      <c r="BC155" s="13">
        <f t="shared" si="112"/>
        <v>0.25692152601481943</v>
      </c>
      <c r="BD155" s="13">
        <f t="shared" si="112"/>
        <v>0.25692152601481943</v>
      </c>
      <c r="BE155" s="13" t="str">
        <f t="shared" si="112"/>
        <v/>
      </c>
      <c r="BF155" s="13">
        <f t="shared" si="112"/>
        <v>1.5905187410602428</v>
      </c>
      <c r="BG155" s="13">
        <f t="shared" si="112"/>
        <v>5.4054054054054168</v>
      </c>
      <c r="BH155" s="13">
        <f t="shared" si="112"/>
        <v>0</v>
      </c>
      <c r="BI155" s="13" t="str">
        <f t="shared" si="112"/>
        <v/>
      </c>
      <c r="BJ155" s="13">
        <f t="shared" si="112"/>
        <v>3.2801081535169363</v>
      </c>
      <c r="BK155" s="13">
        <f t="shared" si="112"/>
        <v>6.5207797556565694E-2</v>
      </c>
      <c r="BL155" s="13">
        <f t="shared" si="112"/>
        <v>2.0612778926665243E-2</v>
      </c>
      <c r="BM155" s="13">
        <f t="shared" si="112"/>
        <v>0</v>
      </c>
      <c r="BN155" s="13">
        <f t="shared" si="112"/>
        <v>4.7958370190909871</v>
      </c>
      <c r="BO155" s="13">
        <f t="shared" si="112"/>
        <v>3.1645939301768511</v>
      </c>
      <c r="BP155" s="13">
        <f t="shared" si="112"/>
        <v>2.8113913745879238</v>
      </c>
      <c r="BQ155" s="13">
        <f t="shared" si="112"/>
        <v>4.4326725724139537</v>
      </c>
      <c r="BR155" s="13">
        <f t="shared" si="112"/>
        <v>8.774173357585946</v>
      </c>
      <c r="BS155" s="13">
        <f t="shared" si="112"/>
        <v>-4.9461257941380676</v>
      </c>
      <c r="BT155" s="13">
        <f t="shared" si="112"/>
        <v>-0.31300220432960435</v>
      </c>
      <c r="BU155" s="13">
        <f t="shared" si="112"/>
        <v>0.15051737235212137</v>
      </c>
      <c r="BW155" s="323" t="str">
        <f t="shared" si="95"/>
        <v>2004 q2</v>
      </c>
      <c r="BX155" s="13">
        <f t="shared" si="113"/>
        <v>0.79595706532891164</v>
      </c>
      <c r="BY155" s="13">
        <f t="shared" si="113"/>
        <v>4.623801336963651</v>
      </c>
      <c r="BZ155" s="13">
        <f t="shared" si="113"/>
        <v>4.8122244370679024</v>
      </c>
      <c r="CA155" s="13">
        <f t="shared" si="113"/>
        <v>9.0310289049093662</v>
      </c>
      <c r="CB155" s="13">
        <f t="shared" si="113"/>
        <v>1.3666859510383045</v>
      </c>
      <c r="CC155" s="13">
        <f t="shared" si="113"/>
        <v>0.99800281108279876</v>
      </c>
      <c r="CD155" s="13">
        <f t="shared" si="113"/>
        <v>3.3858983201976223</v>
      </c>
      <c r="CE155" s="13">
        <f t="shared" si="113"/>
        <v>1.1231356575249762</v>
      </c>
      <c r="CF155" s="13">
        <f t="shared" si="113"/>
        <v>1.9198719423584754</v>
      </c>
      <c r="CG155" s="13">
        <f t="shared" si="113"/>
        <v>1.6645454101385182</v>
      </c>
      <c r="CH155" s="13">
        <f t="shared" si="113"/>
        <v>0.48848709295374881</v>
      </c>
      <c r="CI155" s="13">
        <f t="shared" si="113"/>
        <v>-0.63542341330002916</v>
      </c>
      <c r="CJ155" s="13">
        <f t="shared" si="113"/>
        <v>1.9174887538168317</v>
      </c>
      <c r="CK155" s="13">
        <f t="shared" si="113"/>
        <v>2.8924151235935947</v>
      </c>
      <c r="CL155" s="13">
        <f t="shared" si="113"/>
        <v>4.245079544975261</v>
      </c>
      <c r="CM155" s="13">
        <f t="shared" si="113"/>
        <v>-5.2447958149182128E-3</v>
      </c>
      <c r="CN155" s="13">
        <f t="shared" si="113"/>
        <v>-7.8555597283846978E-2</v>
      </c>
      <c r="CO155" s="13">
        <f t="shared" si="113"/>
        <v>-0.12731165629231711</v>
      </c>
      <c r="CP155" s="13">
        <f t="shared" si="113"/>
        <v>0</v>
      </c>
      <c r="CQ155" s="13">
        <f t="shared" si="113"/>
        <v>5.3087369192653</v>
      </c>
      <c r="CR155" s="13">
        <f t="shared" si="113"/>
        <v>-2.8111284604996789</v>
      </c>
      <c r="CS155" s="13">
        <f t="shared" si="113"/>
        <v>10.000000000000009</v>
      </c>
      <c r="CT155" s="13">
        <f t="shared" si="113"/>
        <v>0</v>
      </c>
      <c r="CU155" s="13">
        <f t="shared" si="113"/>
        <v>0.83354690452450697</v>
      </c>
      <c r="CV155" s="13">
        <f t="shared" si="113"/>
        <v>-7.3582674480165977E-2</v>
      </c>
      <c r="CW155" s="13">
        <f t="shared" si="113"/>
        <v>-4.3251800295240894E-2</v>
      </c>
      <c r="CX155" s="13">
        <f t="shared" si="113"/>
        <v>0</v>
      </c>
      <c r="CY155" s="13">
        <f t="shared" si="113"/>
        <v>-0.394624801614607</v>
      </c>
      <c r="CZ155" s="13">
        <f t="shared" si="113"/>
        <v>1.9876577745450819</v>
      </c>
      <c r="DA155" s="13">
        <f t="shared" si="113"/>
        <v>-10.720239467037384</v>
      </c>
      <c r="DB155" s="13">
        <f t="shared" si="113"/>
        <v>-14.672735673242476</v>
      </c>
      <c r="DC155" s="13">
        <f t="shared" si="113"/>
        <v>-8.6226977215858263</v>
      </c>
      <c r="DD155" s="13">
        <f t="shared" si="113"/>
        <v>-3.8855544847891887</v>
      </c>
      <c r="DE155" s="13">
        <f t="shared" si="113"/>
        <v>-0.62881326894120848</v>
      </c>
      <c r="DF155" s="13">
        <f t="shared" si="113"/>
        <v>-4.7465374821773381</v>
      </c>
      <c r="DH155" s="323" t="str">
        <f t="shared" si="97"/>
        <v>2004 q2</v>
      </c>
      <c r="DI155" s="13">
        <f t="shared" si="114"/>
        <v>-1.4198357032079389</v>
      </c>
      <c r="DJ155" s="13">
        <f t="shared" si="114"/>
        <v>0.17073325820322616</v>
      </c>
      <c r="DK155" s="13">
        <f t="shared" si="114"/>
        <v>3.6788817155243514</v>
      </c>
      <c r="DL155" s="13">
        <f t="shared" si="114"/>
        <v>1.3610832956425734</v>
      </c>
      <c r="DM155" s="13">
        <f t="shared" si="114"/>
        <v>-5.9864993639214052</v>
      </c>
      <c r="DN155" s="13">
        <f t="shared" si="114"/>
        <v>5.9215980778404287E-2</v>
      </c>
      <c r="DO155" s="13">
        <f t="shared" si="114"/>
        <v>0.74461915564227876</v>
      </c>
      <c r="DP155" s="13">
        <f t="shared" si="114"/>
        <v>0.4264816629829804</v>
      </c>
      <c r="DQ155" s="13">
        <f t="shared" si="114"/>
        <v>3.0944848975476003</v>
      </c>
      <c r="DR155" s="13">
        <f t="shared" si="114"/>
        <v>-0.76466278825074729</v>
      </c>
      <c r="DS155" s="13">
        <f t="shared" si="114"/>
        <v>-2.0981382549713157</v>
      </c>
      <c r="DT155" s="13">
        <f t="shared" si="114"/>
        <v>-5.4784225306827246</v>
      </c>
      <c r="DU155" s="13">
        <f t="shared" si="114"/>
        <v>1.6402141573746754</v>
      </c>
      <c r="DV155" s="13">
        <f t="shared" si="114"/>
        <v>-16.095119310224614</v>
      </c>
      <c r="DW155" s="13">
        <f t="shared" si="114"/>
        <v>-15.138396883419347</v>
      </c>
      <c r="DX155" s="13">
        <f t="shared" si="114"/>
        <v>-18.44028904117997</v>
      </c>
      <c r="DY155" s="13">
        <f t="shared" si="114"/>
        <v>1.1429822416036517</v>
      </c>
      <c r="DZ155" s="13">
        <f t="shared" si="114"/>
        <v>1.1717157190350269</v>
      </c>
      <c r="EA155" s="13">
        <f t="shared" si="114"/>
        <v>0</v>
      </c>
      <c r="EB155" s="13">
        <f t="shared" si="114"/>
        <v>0.45193260482327968</v>
      </c>
      <c r="EC155" s="13">
        <f t="shared" si="114"/>
        <v>1.9256096940429401</v>
      </c>
      <c r="ED155" s="13">
        <f t="shared" si="114"/>
        <v>0</v>
      </c>
      <c r="EE155" s="13">
        <f t="shared" si="114"/>
        <v>0</v>
      </c>
      <c r="EF155" s="13">
        <f t="shared" si="114"/>
        <v>-3.6424815568673274</v>
      </c>
      <c r="EG155" s="13">
        <f t="shared" si="114"/>
        <v>-9.294482103005997</v>
      </c>
      <c r="EH155" s="13">
        <f t="shared" si="114"/>
        <v>9.8796666052036741E-2</v>
      </c>
      <c r="EI155" s="13">
        <f t="shared" si="114"/>
        <v>5.5555555555555358</v>
      </c>
      <c r="EJ155" s="13">
        <f t="shared" si="114"/>
        <v>-9.4564102125871408</v>
      </c>
      <c r="EK155" s="13">
        <f t="shared" si="114"/>
        <v>-0.36183863759140511</v>
      </c>
      <c r="EL155" s="13">
        <f t="shared" si="114"/>
        <v>-0.56006214220952755</v>
      </c>
      <c r="EM155" s="13">
        <f t="shared" si="114"/>
        <v>0.18078541780910395</v>
      </c>
      <c r="EN155" s="13">
        <f t="shared" si="114"/>
        <v>0.5568211064698847</v>
      </c>
      <c r="EO155" s="13">
        <f t="shared" si="114"/>
        <v>-12.748616182892448</v>
      </c>
      <c r="EP155" s="13">
        <f t="shared" si="114"/>
        <v>-2.213774613077879</v>
      </c>
      <c r="EQ155" s="13">
        <f t="shared" si="114"/>
        <v>-0.83889588867004372</v>
      </c>
    </row>
    <row r="156" spans="1:147" hidden="1" outlineLevel="1" x14ac:dyDescent="0.2">
      <c r="A156" s="323" t="str">
        <f t="shared" si="91"/>
        <v>2004 q3</v>
      </c>
      <c r="B156" s="13">
        <f t="shared" si="111"/>
        <v>4.6014468296215805</v>
      </c>
      <c r="C156" s="13">
        <f t="shared" si="111"/>
        <v>6.7833466678484555</v>
      </c>
      <c r="D156" s="13">
        <f t="shared" si="111"/>
        <v>21.490240671749984</v>
      </c>
      <c r="E156" s="13">
        <f t="shared" si="111"/>
        <v>12.920688837262384</v>
      </c>
      <c r="F156" s="13">
        <f t="shared" si="111"/>
        <v>1.7724356709256206</v>
      </c>
      <c r="G156" s="13">
        <f t="shared" si="111"/>
        <v>2.6409589305497416</v>
      </c>
      <c r="H156" s="13">
        <f t="shared" si="111"/>
        <v>-2.2354277462558358</v>
      </c>
      <c r="I156" s="13">
        <f t="shared" si="111"/>
        <v>6.1444524490869235</v>
      </c>
      <c r="J156" s="13">
        <f t="shared" si="111"/>
        <v>-1.1389817901819144</v>
      </c>
      <c r="K156" s="13">
        <f t="shared" si="111"/>
        <v>2.0004476655482994</v>
      </c>
      <c r="L156" s="13">
        <f t="shared" si="111"/>
        <v>-14.18476238244628</v>
      </c>
      <c r="M156" s="13">
        <f t="shared" si="111"/>
        <v>0.63063358842518902</v>
      </c>
      <c r="N156" s="13">
        <f t="shared" si="111"/>
        <v>-19.960205193152603</v>
      </c>
      <c r="O156" s="13">
        <f t="shared" si="111"/>
        <v>-1.4420378183178317</v>
      </c>
      <c r="P156" s="13">
        <f t="shared" si="111"/>
        <v>-0.62885251977937706</v>
      </c>
      <c r="Q156" s="13">
        <f t="shared" si="111"/>
        <v>-3.158129801959586</v>
      </c>
      <c r="R156" s="13">
        <f t="shared" si="111"/>
        <v>0.38678229077087067</v>
      </c>
      <c r="S156" s="13">
        <f t="shared" si="111"/>
        <v>0.67876511367388481</v>
      </c>
      <c r="T156" s="13">
        <f t="shared" si="111"/>
        <v>2.2204460492503131E-14</v>
      </c>
      <c r="U156" s="13">
        <f t="shared" si="111"/>
        <v>14.424071825716368</v>
      </c>
      <c r="V156" s="13">
        <f t="shared" si="111"/>
        <v>2.5806451612706782</v>
      </c>
      <c r="W156" s="13">
        <f t="shared" si="111"/>
        <v>23.529411764705866</v>
      </c>
      <c r="X156" s="13" t="str">
        <f t="shared" si="111"/>
        <v/>
      </c>
      <c r="Y156" s="13">
        <f t="shared" si="111"/>
        <v>8.4197521461459868</v>
      </c>
      <c r="Z156" s="13">
        <f t="shared" si="111"/>
        <v>2.2717324247368165</v>
      </c>
      <c r="AA156" s="13">
        <f t="shared" si="111"/>
        <v>-2.6854233966825847</v>
      </c>
      <c r="AB156" s="13">
        <f t="shared" si="111"/>
        <v>0</v>
      </c>
      <c r="AC156" s="13">
        <f t="shared" si="111"/>
        <v>-1.4692932969400552</v>
      </c>
      <c r="AD156" s="13">
        <f t="shared" si="111"/>
        <v>13.908350861068342</v>
      </c>
      <c r="AE156" s="13">
        <f t="shared" si="111"/>
        <v>-2.1252337674962485</v>
      </c>
      <c r="AF156" s="13">
        <f t="shared" si="111"/>
        <v>-5.0461746713958977E-2</v>
      </c>
      <c r="AG156" s="13">
        <f t="shared" si="111"/>
        <v>-5.5252922235240032</v>
      </c>
      <c r="AH156" s="13">
        <f t="shared" si="111"/>
        <v>1.268601351681542</v>
      </c>
      <c r="AI156" s="13">
        <f t="shared" si="111"/>
        <v>-6.9122674394210275</v>
      </c>
      <c r="AJ156" s="13">
        <f t="shared" si="111"/>
        <v>-0.21455094314555279</v>
      </c>
      <c r="AL156" s="322" t="str">
        <f t="shared" si="93"/>
        <v>2004 q3</v>
      </c>
      <c r="AM156" s="13">
        <f t="shared" si="112"/>
        <v>4.4393825171125334</v>
      </c>
      <c r="AN156" s="13">
        <f t="shared" si="112"/>
        <v>5.8732792925542121</v>
      </c>
      <c r="AO156" s="13">
        <f t="shared" si="112"/>
        <v>9.1544750876104253</v>
      </c>
      <c r="AP156" s="13">
        <f t="shared" si="112"/>
        <v>13.338409086248104</v>
      </c>
      <c r="AQ156" s="13">
        <f t="shared" si="112"/>
        <v>-1.8184080277520165</v>
      </c>
      <c r="AR156" s="13">
        <f t="shared" si="112"/>
        <v>3.9456408582103641</v>
      </c>
      <c r="AS156" s="13">
        <f t="shared" si="112"/>
        <v>2.6167558712806516</v>
      </c>
      <c r="AT156" s="13">
        <f t="shared" si="112"/>
        <v>-0.62568223885086649</v>
      </c>
      <c r="AU156" s="13">
        <f t="shared" si="112"/>
        <v>-0.92815492011524281</v>
      </c>
      <c r="AV156" s="13">
        <f t="shared" si="112"/>
        <v>-7.9189211863522013</v>
      </c>
      <c r="AW156" s="13">
        <f t="shared" si="112"/>
        <v>2.538333313013319</v>
      </c>
      <c r="AX156" s="13">
        <f t="shared" si="112"/>
        <v>2.5133918569362645</v>
      </c>
      <c r="AY156" s="13">
        <f t="shared" si="112"/>
        <v>2.564102564102555</v>
      </c>
      <c r="AZ156" s="13">
        <f t="shared" si="112"/>
        <v>0.57657739794010343</v>
      </c>
      <c r="BA156" s="13">
        <f t="shared" si="112"/>
        <v>1.1760660310870863</v>
      </c>
      <c r="BB156" s="13">
        <f t="shared" si="112"/>
        <v>-1.559503535725526</v>
      </c>
      <c r="BC156" s="13">
        <f t="shared" si="112"/>
        <v>0.25692152601481943</v>
      </c>
      <c r="BD156" s="13">
        <f t="shared" si="112"/>
        <v>0.25692152601481943</v>
      </c>
      <c r="BE156" s="13" t="str">
        <f t="shared" si="112"/>
        <v/>
      </c>
      <c r="BF156" s="13">
        <f t="shared" si="112"/>
        <v>1.5905187410602428</v>
      </c>
      <c r="BG156" s="13">
        <f t="shared" si="112"/>
        <v>5.4054054054054168</v>
      </c>
      <c r="BH156" s="13">
        <f t="shared" si="112"/>
        <v>0</v>
      </c>
      <c r="BI156" s="13" t="str">
        <f t="shared" si="112"/>
        <v/>
      </c>
      <c r="BJ156" s="13">
        <f t="shared" si="112"/>
        <v>5.2562969847631758</v>
      </c>
      <c r="BK156" s="13">
        <f t="shared" si="112"/>
        <v>0</v>
      </c>
      <c r="BL156" s="13">
        <f t="shared" si="112"/>
        <v>4.751292154242126</v>
      </c>
      <c r="BM156" s="13">
        <f t="shared" si="112"/>
        <v>0</v>
      </c>
      <c r="BN156" s="13">
        <f t="shared" si="112"/>
        <v>4.7958370190909871</v>
      </c>
      <c r="BO156" s="13">
        <f t="shared" si="112"/>
        <v>5.6277730144155269</v>
      </c>
      <c r="BP156" s="13">
        <f t="shared" si="112"/>
        <v>3.2975154948328589</v>
      </c>
      <c r="BQ156" s="13">
        <f t="shared" si="112"/>
        <v>5.0919758455399533</v>
      </c>
      <c r="BR156" s="13">
        <f t="shared" si="112"/>
        <v>9.0010690637450708</v>
      </c>
      <c r="BS156" s="13">
        <f t="shared" si="112"/>
        <v>-4.9461257941380676</v>
      </c>
      <c r="BT156" s="13">
        <f t="shared" si="112"/>
        <v>0.1383282396558716</v>
      </c>
      <c r="BU156" s="13">
        <f t="shared" si="112"/>
        <v>0.15835895861717741</v>
      </c>
      <c r="BW156" s="323" t="str">
        <f t="shared" si="95"/>
        <v>2004 q3</v>
      </c>
      <c r="BX156" s="13">
        <f t="shared" si="113"/>
        <v>1.0355994630801613</v>
      </c>
      <c r="BY156" s="13">
        <f t="shared" si="113"/>
        <v>4.9543460801047656</v>
      </c>
      <c r="BZ156" s="13">
        <f t="shared" si="113"/>
        <v>4.7265233828289066</v>
      </c>
      <c r="CA156" s="13">
        <f t="shared" si="113"/>
        <v>10.126729367728583</v>
      </c>
      <c r="CB156" s="13">
        <f t="shared" si="113"/>
        <v>1.7711238739527291</v>
      </c>
      <c r="CC156" s="13">
        <f t="shared" si="113"/>
        <v>2.2773076828688898</v>
      </c>
      <c r="CD156" s="13">
        <f t="shared" si="113"/>
        <v>4.0941506598263899</v>
      </c>
      <c r="CE156" s="13">
        <f t="shared" si="113"/>
        <v>1.1231356575249762</v>
      </c>
      <c r="CF156" s="13">
        <f t="shared" si="113"/>
        <v>0.54801288117807267</v>
      </c>
      <c r="CG156" s="13">
        <f t="shared" si="113"/>
        <v>1.6468961975518948</v>
      </c>
      <c r="CH156" s="13">
        <f t="shared" si="113"/>
        <v>0.84718086466595288</v>
      </c>
      <c r="CI156" s="13">
        <f t="shared" si="113"/>
        <v>0</v>
      </c>
      <c r="CJ156" s="13">
        <f t="shared" si="113"/>
        <v>1.9174887538168317</v>
      </c>
      <c r="CK156" s="13">
        <f t="shared" si="113"/>
        <v>0.25693316016681678</v>
      </c>
      <c r="CL156" s="13">
        <f t="shared" si="113"/>
        <v>1.1553716444547835</v>
      </c>
      <c r="CM156" s="13">
        <f t="shared" si="113"/>
        <v>-1.6929991405277844</v>
      </c>
      <c r="CN156" s="13">
        <f t="shared" si="113"/>
        <v>-7.8555597283846978E-2</v>
      </c>
      <c r="CO156" s="13">
        <f t="shared" si="113"/>
        <v>-0.12731165629231711</v>
      </c>
      <c r="CP156" s="13">
        <f t="shared" si="113"/>
        <v>0</v>
      </c>
      <c r="CQ156" s="13">
        <f t="shared" si="113"/>
        <v>5.3087369192653</v>
      </c>
      <c r="CR156" s="13">
        <f t="shared" si="113"/>
        <v>-2.8111284604996789</v>
      </c>
      <c r="CS156" s="13">
        <f t="shared" si="113"/>
        <v>10.000000000000009</v>
      </c>
      <c r="CT156" s="13">
        <f t="shared" si="113"/>
        <v>0</v>
      </c>
      <c r="CU156" s="13">
        <f t="shared" si="113"/>
        <v>1.0804004694273006</v>
      </c>
      <c r="CV156" s="13">
        <f t="shared" si="113"/>
        <v>1.5441148341269306</v>
      </c>
      <c r="CW156" s="13">
        <f t="shared" si="113"/>
        <v>-4.3251800295240894E-2</v>
      </c>
      <c r="CX156" s="13">
        <f t="shared" si="113"/>
        <v>0</v>
      </c>
      <c r="CY156" s="13">
        <f t="shared" si="113"/>
        <v>-0.394624801614607</v>
      </c>
      <c r="CZ156" s="13">
        <f t="shared" si="113"/>
        <v>2.2082663694343863</v>
      </c>
      <c r="DA156" s="13">
        <f t="shared" si="113"/>
        <v>-10.205596515561021</v>
      </c>
      <c r="DB156" s="13">
        <f t="shared" si="113"/>
        <v>-14.286753540594333</v>
      </c>
      <c r="DC156" s="13">
        <f t="shared" si="113"/>
        <v>-4.7461108198864732</v>
      </c>
      <c r="DD156" s="13">
        <f t="shared" si="113"/>
        <v>-3.8855544847891998</v>
      </c>
      <c r="DE156" s="13">
        <f t="shared" si="113"/>
        <v>0.11296093653485606</v>
      </c>
      <c r="DF156" s="13">
        <f t="shared" si="113"/>
        <v>-4.5339812520234224</v>
      </c>
      <c r="DH156" s="323" t="str">
        <f t="shared" si="97"/>
        <v>2004 q3</v>
      </c>
      <c r="DI156" s="13">
        <f t="shared" si="114"/>
        <v>-1.2697433984205531</v>
      </c>
      <c r="DJ156" s="13">
        <f t="shared" si="114"/>
        <v>-0.32267472856141177</v>
      </c>
      <c r="DK156" s="13">
        <f t="shared" si="114"/>
        <v>5.0734587513589391</v>
      </c>
      <c r="DL156" s="13">
        <f t="shared" si="114"/>
        <v>-6.4071042763846897E-3</v>
      </c>
      <c r="DM156" s="13">
        <f t="shared" si="114"/>
        <v>-6.552224748364111</v>
      </c>
      <c r="DN156" s="13">
        <f t="shared" si="114"/>
        <v>0.49383902368944632</v>
      </c>
      <c r="DO156" s="13">
        <f t="shared" si="114"/>
        <v>-1.7089447283000103</v>
      </c>
      <c r="DP156" s="13">
        <f t="shared" si="114"/>
        <v>0.21233526054125207</v>
      </c>
      <c r="DQ156" s="13">
        <f t="shared" si="114"/>
        <v>1.7370187527206538</v>
      </c>
      <c r="DR156" s="13">
        <f t="shared" si="114"/>
        <v>-2.6383803037872355</v>
      </c>
      <c r="DS156" s="13">
        <f t="shared" si="114"/>
        <v>-3.9368990300887918</v>
      </c>
      <c r="DT156" s="13">
        <f t="shared" si="114"/>
        <v>-4.0770723221363774</v>
      </c>
      <c r="DU156" s="13">
        <f t="shared" si="114"/>
        <v>-3.7864954662003569</v>
      </c>
      <c r="DV156" s="13">
        <f t="shared" si="114"/>
        <v>-10.304620816372157</v>
      </c>
      <c r="DW156" s="13">
        <f t="shared" si="114"/>
        <v>-10.439234453553837</v>
      </c>
      <c r="DX156" s="13">
        <f t="shared" si="114"/>
        <v>-9.9718868138236267</v>
      </c>
      <c r="DY156" s="13">
        <f t="shared" si="114"/>
        <v>3.1333073853907489</v>
      </c>
      <c r="DZ156" s="13">
        <f t="shared" si="114"/>
        <v>3.2118396411234151</v>
      </c>
      <c r="EA156" s="13">
        <f t="shared" si="114"/>
        <v>0</v>
      </c>
      <c r="EB156" s="13">
        <f t="shared" si="114"/>
        <v>1.0490763656106461</v>
      </c>
      <c r="EC156" s="13">
        <f t="shared" si="114"/>
        <v>4.4873998094421275</v>
      </c>
      <c r="ED156" s="13">
        <f t="shared" si="114"/>
        <v>0</v>
      </c>
      <c r="EE156" s="13">
        <f t="shared" si="114"/>
        <v>0</v>
      </c>
      <c r="EF156" s="13">
        <f t="shared" si="114"/>
        <v>-0.91625927646772354</v>
      </c>
      <c r="EG156" s="13">
        <f t="shared" si="114"/>
        <v>-3.910787309940944</v>
      </c>
      <c r="EH156" s="13">
        <f t="shared" si="114"/>
        <v>-0.30135526590190365</v>
      </c>
      <c r="EI156" s="13">
        <f t="shared" si="114"/>
        <v>5.2631578947368807</v>
      </c>
      <c r="EJ156" s="13">
        <f t="shared" si="114"/>
        <v>-6.0448680376841484</v>
      </c>
      <c r="EK156" s="13">
        <f t="shared" si="114"/>
        <v>1.5826970261030526</v>
      </c>
      <c r="EL156" s="13">
        <f t="shared" si="114"/>
        <v>-1.794307596773681</v>
      </c>
      <c r="EM156" s="13">
        <f t="shared" si="114"/>
        <v>-1.7804518842363892</v>
      </c>
      <c r="EN156" s="13">
        <f t="shared" si="114"/>
        <v>-4.1970434945740269</v>
      </c>
      <c r="EO156" s="13">
        <f t="shared" si="114"/>
        <v>-11.633535245478722</v>
      </c>
      <c r="EP156" s="13">
        <f t="shared" si="114"/>
        <v>-1.3280009955392247</v>
      </c>
      <c r="EQ156" s="13">
        <f t="shared" si="114"/>
        <v>-1.0698442462736768</v>
      </c>
    </row>
    <row r="157" spans="1:147" hidden="1" outlineLevel="1" x14ac:dyDescent="0.2">
      <c r="A157" s="323" t="str">
        <f t="shared" si="91"/>
        <v>2004 q4</v>
      </c>
      <c r="B157" s="13">
        <f t="shared" si="111"/>
        <v>3.8036226489726266</v>
      </c>
      <c r="C157" s="13">
        <f t="shared" si="111"/>
        <v>4.8712775178481493</v>
      </c>
      <c r="D157" s="13">
        <f t="shared" si="111"/>
        <v>9.1568985464169259</v>
      </c>
      <c r="E157" s="13">
        <f t="shared" si="111"/>
        <v>15.267261015050227</v>
      </c>
      <c r="F157" s="13">
        <f t="shared" si="111"/>
        <v>2.3100534820473806</v>
      </c>
      <c r="G157" s="13">
        <f t="shared" si="111"/>
        <v>-4.4923235875752088</v>
      </c>
      <c r="H157" s="13">
        <f t="shared" si="111"/>
        <v>-2.2474884073487633</v>
      </c>
      <c r="I157" s="13">
        <f t="shared" si="111"/>
        <v>4.3374393408958545</v>
      </c>
      <c r="J157" s="13">
        <f t="shared" si="111"/>
        <v>-0.45511880454657261</v>
      </c>
      <c r="K157" s="13">
        <f t="shared" si="111"/>
        <v>-0.20263683378511921</v>
      </c>
      <c r="L157" s="13">
        <f t="shared" si="111"/>
        <v>-15.202132567310189</v>
      </c>
      <c r="M157" s="13">
        <f t="shared" si="111"/>
        <v>-2.9600768288001511</v>
      </c>
      <c r="N157" s="13">
        <f t="shared" si="111"/>
        <v>-19.974417624169515</v>
      </c>
      <c r="O157" s="13">
        <f t="shared" si="111"/>
        <v>-1.6431709100683367</v>
      </c>
      <c r="P157" s="13">
        <f t="shared" si="111"/>
        <v>-0.1844107392720451</v>
      </c>
      <c r="Q157" s="13">
        <f t="shared" si="111"/>
        <v>-4.6967733255974808</v>
      </c>
      <c r="R157" s="13">
        <f t="shared" si="111"/>
        <v>-0.18269189449440226</v>
      </c>
      <c r="S157" s="13">
        <f t="shared" si="111"/>
        <v>2.2052343956419973</v>
      </c>
      <c r="T157" s="13">
        <f t="shared" si="111"/>
        <v>-3.2258064516128893</v>
      </c>
      <c r="U157" s="13">
        <f t="shared" si="111"/>
        <v>13.19506243456785</v>
      </c>
      <c r="V157" s="13">
        <f t="shared" si="111"/>
        <v>11.464968152780086</v>
      </c>
      <c r="W157" s="13">
        <f t="shared" si="111"/>
        <v>14.285714285714279</v>
      </c>
      <c r="X157" s="13" t="str">
        <f t="shared" si="111"/>
        <v/>
      </c>
      <c r="Y157" s="13">
        <f t="shared" si="111"/>
        <v>10.831857516080756</v>
      </c>
      <c r="Z157" s="13">
        <f t="shared" si="111"/>
        <v>2.6472929582135984</v>
      </c>
      <c r="AA157" s="13">
        <f t="shared" si="111"/>
        <v>4.0872383993579176</v>
      </c>
      <c r="AB157" s="13">
        <f t="shared" si="111"/>
        <v>0</v>
      </c>
      <c r="AC157" s="13">
        <f t="shared" si="111"/>
        <v>-1.1964582974691051</v>
      </c>
      <c r="AD157" s="13">
        <f t="shared" si="111"/>
        <v>17.159987275957931</v>
      </c>
      <c r="AE157" s="13">
        <f t="shared" si="111"/>
        <v>-3.1869060179640862</v>
      </c>
      <c r="AF157" s="13">
        <f t="shared" si="111"/>
        <v>-1.9377769136378786</v>
      </c>
      <c r="AG157" s="13">
        <f t="shared" si="111"/>
        <v>-5.5938103469466149</v>
      </c>
      <c r="AH157" s="13">
        <f t="shared" si="111"/>
        <v>4.0474865653205239</v>
      </c>
      <c r="AI157" s="13">
        <f t="shared" si="111"/>
        <v>-7.0776518293922619</v>
      </c>
      <c r="AJ157" s="13">
        <f t="shared" si="111"/>
        <v>1.034829394231318</v>
      </c>
      <c r="AL157" s="322" t="str">
        <f t="shared" si="93"/>
        <v>2004 q4</v>
      </c>
      <c r="AM157" s="13">
        <f t="shared" si="112"/>
        <v>9.6497049769945988</v>
      </c>
      <c r="AN157" s="13">
        <f t="shared" si="112"/>
        <v>8.6036427537026228</v>
      </c>
      <c r="AO157" s="13">
        <f t="shared" si="112"/>
        <v>17.23207870659904</v>
      </c>
      <c r="AP157" s="13">
        <f t="shared" si="112"/>
        <v>15.427582557014219</v>
      </c>
      <c r="AQ157" s="13">
        <f t="shared" si="112"/>
        <v>-2.8713803117354386</v>
      </c>
      <c r="AR157" s="13">
        <f t="shared" si="112"/>
        <v>8.6330889179451642</v>
      </c>
      <c r="AS157" s="13">
        <f t="shared" si="112"/>
        <v>4.7973786332020429</v>
      </c>
      <c r="AT157" s="13">
        <f t="shared" si="112"/>
        <v>-0.80614597479711225</v>
      </c>
      <c r="AU157" s="13">
        <f t="shared" si="112"/>
        <v>-1.0924604152350081</v>
      </c>
      <c r="AV157" s="13">
        <f t="shared" si="112"/>
        <v>-7.7494670251973208</v>
      </c>
      <c r="AW157" s="13">
        <f t="shared" si="112"/>
        <v>5.6402770566404081</v>
      </c>
      <c r="AX157" s="13">
        <f t="shared" si="112"/>
        <v>8.6176344786850443</v>
      </c>
      <c r="AY157" s="13">
        <f t="shared" si="112"/>
        <v>2.564102564102555</v>
      </c>
      <c r="AZ157" s="13">
        <f t="shared" si="112"/>
        <v>4.1533602995495134</v>
      </c>
      <c r="BA157" s="13">
        <f t="shared" si="112"/>
        <v>3.2358581607898396</v>
      </c>
      <c r="BB157" s="13">
        <f t="shared" si="112"/>
        <v>7.4106187489726194</v>
      </c>
      <c r="BC157" s="13">
        <f t="shared" si="112"/>
        <v>0.29764240707705891</v>
      </c>
      <c r="BD157" s="13">
        <f t="shared" si="112"/>
        <v>0.29764240707705891</v>
      </c>
      <c r="BE157" s="13" t="str">
        <f t="shared" si="112"/>
        <v/>
      </c>
      <c r="BF157" s="13">
        <f t="shared" si="112"/>
        <v>88.875283922585325</v>
      </c>
      <c r="BG157" s="13">
        <f t="shared" si="112"/>
        <v>27.927927927927911</v>
      </c>
      <c r="BH157" s="13">
        <f t="shared" si="112"/>
        <v>114.28571428571432</v>
      </c>
      <c r="BI157" s="13" t="str">
        <f t="shared" si="112"/>
        <v/>
      </c>
      <c r="BJ157" s="13">
        <f t="shared" si="112"/>
        <v>8.622768082383736</v>
      </c>
      <c r="BK157" s="13">
        <f t="shared" si="112"/>
        <v>0</v>
      </c>
      <c r="BL157" s="13">
        <f t="shared" si="112"/>
        <v>4.751292154242126</v>
      </c>
      <c r="BM157" s="13">
        <f t="shared" si="112"/>
        <v>0</v>
      </c>
      <c r="BN157" s="13">
        <f t="shared" si="112"/>
        <v>5.1526600762873853</v>
      </c>
      <c r="BO157" s="13">
        <f t="shared" si="112"/>
        <v>10.4432501944276</v>
      </c>
      <c r="BP157" s="13">
        <f t="shared" si="112"/>
        <v>1.5285585119594769</v>
      </c>
      <c r="BQ157" s="13">
        <f t="shared" si="112"/>
        <v>2.5568066904884557</v>
      </c>
      <c r="BR157" s="13">
        <f t="shared" si="112"/>
        <v>8.521030174704336</v>
      </c>
      <c r="BS157" s="13">
        <f t="shared" si="112"/>
        <v>-5.5279559560873937</v>
      </c>
      <c r="BT157" s="13">
        <f t="shared" si="112"/>
        <v>-0.12810604496997779</v>
      </c>
      <c r="BU157" s="13">
        <f t="shared" si="112"/>
        <v>-1.4735683869914529</v>
      </c>
      <c r="BW157" s="323" t="str">
        <f t="shared" si="95"/>
        <v>2004 q4</v>
      </c>
      <c r="BX157" s="13">
        <f t="shared" si="113"/>
        <v>3.1182551767035438</v>
      </c>
      <c r="BY157" s="13">
        <f t="shared" si="113"/>
        <v>6.1909730304820609</v>
      </c>
      <c r="BZ157" s="13">
        <f t="shared" si="113"/>
        <v>8.0314386030628562</v>
      </c>
      <c r="CA157" s="13">
        <f t="shared" si="113"/>
        <v>11.526265148441105</v>
      </c>
      <c r="CB157" s="13">
        <f t="shared" si="113"/>
        <v>0.58681322824472026</v>
      </c>
      <c r="CC157" s="13">
        <f t="shared" si="113"/>
        <v>2.6233359714199267</v>
      </c>
      <c r="CD157" s="13">
        <f t="shared" si="113"/>
        <v>5.7127088832197082</v>
      </c>
      <c r="CE157" s="13">
        <f t="shared" si="113"/>
        <v>-0.87730651886049893</v>
      </c>
      <c r="CF157" s="13">
        <f t="shared" si="113"/>
        <v>2.1755558849208656</v>
      </c>
      <c r="CG157" s="13">
        <f t="shared" si="113"/>
        <v>1.6095713263117428</v>
      </c>
      <c r="CH157" s="13">
        <f t="shared" si="113"/>
        <v>-0.39760047344200578</v>
      </c>
      <c r="CI157" s="13">
        <f t="shared" si="113"/>
        <v>-1.2821785563744026</v>
      </c>
      <c r="CJ157" s="13">
        <f t="shared" si="113"/>
        <v>0.73810162677998559</v>
      </c>
      <c r="CK157" s="13">
        <f t="shared" si="113"/>
        <v>0.17787107549169789</v>
      </c>
      <c r="CL157" s="13">
        <f t="shared" si="113"/>
        <v>0.20110727418789498</v>
      </c>
      <c r="CM157" s="13">
        <f t="shared" si="113"/>
        <v>0.12591937917898477</v>
      </c>
      <c r="CN157" s="13">
        <f t="shared" si="113"/>
        <v>-7.8555597283846978E-2</v>
      </c>
      <c r="CO157" s="13">
        <f t="shared" si="113"/>
        <v>-0.12731165629231711</v>
      </c>
      <c r="CP157" s="13">
        <f t="shared" si="113"/>
        <v>0</v>
      </c>
      <c r="CQ157" s="13">
        <f t="shared" si="113"/>
        <v>14.631882481937097</v>
      </c>
      <c r="CR157" s="13">
        <f t="shared" si="113"/>
        <v>14.092357359891938</v>
      </c>
      <c r="CS157" s="13">
        <f t="shared" si="113"/>
        <v>19.999999999999972</v>
      </c>
      <c r="CT157" s="13">
        <f t="shared" si="113"/>
        <v>0</v>
      </c>
      <c r="CU157" s="13">
        <f t="shared" si="113"/>
        <v>3.4598176466025254</v>
      </c>
      <c r="CV157" s="13">
        <f t="shared" si="113"/>
        <v>4.4893154549460412</v>
      </c>
      <c r="CW157" s="13">
        <f t="shared" si="113"/>
        <v>4.6203715099925269</v>
      </c>
      <c r="CX157" s="13">
        <f t="shared" si="113"/>
        <v>0</v>
      </c>
      <c r="CY157" s="13">
        <f t="shared" si="113"/>
        <v>-0.394624801614607</v>
      </c>
      <c r="CZ157" s="13">
        <f t="shared" si="113"/>
        <v>3.9481225087556693</v>
      </c>
      <c r="DA157" s="13">
        <f t="shared" si="113"/>
        <v>-7.2962587065053874</v>
      </c>
      <c r="DB157" s="13">
        <f t="shared" si="113"/>
        <v>-10.120000442937771</v>
      </c>
      <c r="DC157" s="13">
        <f t="shared" si="113"/>
        <v>-4.7164926469790869</v>
      </c>
      <c r="DD157" s="13">
        <f t="shared" si="113"/>
        <v>-3.3221503389498364</v>
      </c>
      <c r="DE157" s="13">
        <f t="shared" si="113"/>
        <v>0.69148174606152857</v>
      </c>
      <c r="DF157" s="13">
        <f t="shared" si="113"/>
        <v>-5.890861374664869</v>
      </c>
      <c r="DH157" s="323" t="str">
        <f t="shared" si="97"/>
        <v>2004 q4</v>
      </c>
      <c r="DI157" s="13">
        <f t="shared" si="114"/>
        <v>-0.50999125234885145</v>
      </c>
      <c r="DJ157" s="13">
        <f t="shared" si="114"/>
        <v>0.42152535655071155</v>
      </c>
      <c r="DK157" s="13">
        <f t="shared" si="114"/>
        <v>2.3593103962542994</v>
      </c>
      <c r="DL157" s="13">
        <f t="shared" si="114"/>
        <v>6.5072924454829595</v>
      </c>
      <c r="DM157" s="13">
        <f t="shared" si="114"/>
        <v>-3.9692066511545443</v>
      </c>
      <c r="DN157" s="13">
        <f t="shared" si="114"/>
        <v>-5.3124845889737982</v>
      </c>
      <c r="DO157" s="13">
        <f t="shared" si="114"/>
        <v>0.6668927542803349</v>
      </c>
      <c r="DP157" s="13">
        <f t="shared" si="114"/>
        <v>0.21233526054125207</v>
      </c>
      <c r="DQ157" s="13">
        <f t="shared" si="114"/>
        <v>1.1490461436208355</v>
      </c>
      <c r="DR157" s="13">
        <f t="shared" si="114"/>
        <v>-2.8442171037163844</v>
      </c>
      <c r="DS157" s="13">
        <f t="shared" si="114"/>
        <v>-5.7280169656802045</v>
      </c>
      <c r="DT157" s="13">
        <f t="shared" si="114"/>
        <v>-1.3371763928780367</v>
      </c>
      <c r="DU157" s="13">
        <f t="shared" si="114"/>
        <v>-10.563136236850578</v>
      </c>
      <c r="DV157" s="13">
        <f t="shared" si="114"/>
        <v>-10.130227140486102</v>
      </c>
      <c r="DW157" s="13">
        <f t="shared" si="114"/>
        <v>-10.332467109499577</v>
      </c>
      <c r="DX157" s="13">
        <f t="shared" si="114"/>
        <v>-9.6308540196207382</v>
      </c>
      <c r="DY157" s="13">
        <f t="shared" si="114"/>
        <v>6.1971566911227294</v>
      </c>
      <c r="DZ157" s="13">
        <f t="shared" si="114"/>
        <v>6.4106304234616385</v>
      </c>
      <c r="EA157" s="13">
        <f t="shared" si="114"/>
        <v>-2.2222222222222143</v>
      </c>
      <c r="EB157" s="13">
        <f t="shared" si="114"/>
        <v>3.6653890622134755</v>
      </c>
      <c r="EC157" s="13">
        <f t="shared" si="114"/>
        <v>15.557226588494588</v>
      </c>
      <c r="ED157" s="13">
        <f t="shared" si="114"/>
        <v>0</v>
      </c>
      <c r="EE157" s="13">
        <f t="shared" si="114"/>
        <v>0</v>
      </c>
      <c r="EF157" s="13">
        <f t="shared" si="114"/>
        <v>1.3777214208867461</v>
      </c>
      <c r="EG157" s="13">
        <f t="shared" si="114"/>
        <v>-5.4371330946237357</v>
      </c>
      <c r="EH157" s="13">
        <f t="shared" si="114"/>
        <v>18.030226106972602</v>
      </c>
      <c r="EI157" s="13">
        <f t="shared" si="114"/>
        <v>5.2631578947368807</v>
      </c>
      <c r="EJ157" s="13">
        <f t="shared" si="114"/>
        <v>-5.2912990256948955</v>
      </c>
      <c r="EK157" s="13">
        <f t="shared" si="114"/>
        <v>3.3362928122018021</v>
      </c>
      <c r="EL157" s="13">
        <f t="shared" si="114"/>
        <v>-1.8451275704294168</v>
      </c>
      <c r="EM157" s="13">
        <f t="shared" si="114"/>
        <v>-1.8040022271754719</v>
      </c>
      <c r="EN157" s="13">
        <f t="shared" si="114"/>
        <v>-4.1970434945740269</v>
      </c>
      <c r="EO157" s="13">
        <f t="shared" si="114"/>
        <v>-11.633535245478722</v>
      </c>
      <c r="EP157" s="13">
        <f t="shared" si="114"/>
        <v>-2.2629347922206278</v>
      </c>
      <c r="EQ157" s="13">
        <f t="shared" si="114"/>
        <v>0.80231398796608566</v>
      </c>
    </row>
    <row r="158" spans="1:147" hidden="1" outlineLevel="1" x14ac:dyDescent="0.2">
      <c r="A158" s="323" t="str">
        <f t="shared" si="91"/>
        <v>2005 q1</v>
      </c>
      <c r="B158" s="13">
        <f t="shared" si="111"/>
        <v>3.3237143241545253</v>
      </c>
      <c r="C158" s="13">
        <f t="shared" si="111"/>
        <v>4.1458461695998094</v>
      </c>
      <c r="D158" s="13">
        <f t="shared" si="111"/>
        <v>6.6307957957182806</v>
      </c>
      <c r="E158" s="13">
        <f t="shared" si="111"/>
        <v>14.574034349468889</v>
      </c>
      <c r="F158" s="13">
        <f t="shared" si="111"/>
        <v>2.0599969676770913</v>
      </c>
      <c r="G158" s="13">
        <f t="shared" si="111"/>
        <v>-7.9631405554273504</v>
      </c>
      <c r="H158" s="13">
        <f t="shared" si="111"/>
        <v>-1.9833023369199565</v>
      </c>
      <c r="I158" s="13">
        <f t="shared" si="111"/>
        <v>0</v>
      </c>
      <c r="J158" s="13">
        <f t="shared" si="111"/>
        <v>0.32572941900639307</v>
      </c>
      <c r="K158" s="13">
        <f t="shared" si="111"/>
        <v>-0.20263683378511921</v>
      </c>
      <c r="L158" s="13">
        <f t="shared" si="111"/>
        <v>-6.1267633439390785</v>
      </c>
      <c r="M158" s="13">
        <f t="shared" si="111"/>
        <v>-2.9600768288001511</v>
      </c>
      <c r="N158" s="13">
        <f t="shared" si="111"/>
        <v>-7.5151857586847504</v>
      </c>
      <c r="O158" s="13">
        <f t="shared" si="111"/>
        <v>-0.37857164052946812</v>
      </c>
      <c r="P158" s="13">
        <f t="shared" si="111"/>
        <v>9.1202199095508085E-2</v>
      </c>
      <c r="Q158" s="13">
        <f t="shared" si="111"/>
        <v>-1.3922764210971161</v>
      </c>
      <c r="R158" s="13">
        <f t="shared" si="111"/>
        <v>-1.2557964352566398E-2</v>
      </c>
      <c r="S158" s="13">
        <f t="shared" si="111"/>
        <v>1.485727491364619</v>
      </c>
      <c r="T158" s="13">
        <f t="shared" si="111"/>
        <v>-1.9354838709677136</v>
      </c>
      <c r="U158" s="13">
        <f t="shared" si="111"/>
        <v>13.86559577632298</v>
      </c>
      <c r="V158" s="13">
        <f t="shared" si="111"/>
        <v>13.20754716971333</v>
      </c>
      <c r="W158" s="13">
        <f t="shared" si="111"/>
        <v>14.285714285714279</v>
      </c>
      <c r="X158" s="13" t="str">
        <f t="shared" si="111"/>
        <v/>
      </c>
      <c r="Y158" s="13">
        <f t="shared" si="111"/>
        <v>5.8067958561001776</v>
      </c>
      <c r="Z158" s="13">
        <f t="shared" si="111"/>
        <v>0.51023971063814955</v>
      </c>
      <c r="AA158" s="13">
        <f t="shared" si="111"/>
        <v>5.6003752859039357</v>
      </c>
      <c r="AB158" s="13">
        <f t="shared" si="111"/>
        <v>0</v>
      </c>
      <c r="AC158" s="13">
        <f t="shared" si="111"/>
        <v>0.89713914775007009</v>
      </c>
      <c r="AD158" s="13">
        <f t="shared" si="111"/>
        <v>8.4675636209569092</v>
      </c>
      <c r="AE158" s="13">
        <f t="shared" si="111"/>
        <v>-3.5360698498420495</v>
      </c>
      <c r="AF158" s="13">
        <f t="shared" si="111"/>
        <v>-4.429432127432742</v>
      </c>
      <c r="AG158" s="13">
        <f t="shared" si="111"/>
        <v>0.17140347101127773</v>
      </c>
      <c r="AH158" s="13">
        <f t="shared" si="111"/>
        <v>4.1879316841348713</v>
      </c>
      <c r="AI158" s="13">
        <f t="shared" si="111"/>
        <v>-2.5611984152635325</v>
      </c>
      <c r="AJ158" s="13">
        <f t="shared" si="111"/>
        <v>-2.2547111775527151</v>
      </c>
      <c r="AL158" s="322" t="str">
        <f t="shared" si="93"/>
        <v>2005 q1</v>
      </c>
      <c r="AM158" s="13">
        <f t="shared" si="112"/>
        <v>8.9367632142125064</v>
      </c>
      <c r="AN158" s="13">
        <f t="shared" si="112"/>
        <v>7.6016928756909685</v>
      </c>
      <c r="AO158" s="13">
        <f t="shared" si="112"/>
        <v>10.400602702441098</v>
      </c>
      <c r="AP158" s="13">
        <f t="shared" si="112"/>
        <v>16.769009562111293</v>
      </c>
      <c r="AQ158" s="13">
        <f t="shared" si="112"/>
        <v>-0.3464650793945423</v>
      </c>
      <c r="AR158" s="13">
        <f t="shared" si="112"/>
        <v>2.661559815736525</v>
      </c>
      <c r="AS158" s="13">
        <f t="shared" si="112"/>
        <v>2.6190923491514084</v>
      </c>
      <c r="AT158" s="13">
        <f t="shared" si="112"/>
        <v>1.8649001467595072</v>
      </c>
      <c r="AU158" s="13">
        <f t="shared" si="112"/>
        <v>-0.35919228662064651</v>
      </c>
      <c r="AV158" s="13">
        <f t="shared" si="112"/>
        <v>-7.7138865180673921</v>
      </c>
      <c r="AW158" s="13">
        <f t="shared" si="112"/>
        <v>13.671013982751589</v>
      </c>
      <c r="AX158" s="13">
        <f t="shared" si="112"/>
        <v>9.6322346069023013</v>
      </c>
      <c r="AY158" s="13">
        <f t="shared" si="112"/>
        <v>17.948717948717928</v>
      </c>
      <c r="AZ158" s="13">
        <f t="shared" si="112"/>
        <v>4.5115608161674148</v>
      </c>
      <c r="BA158" s="13">
        <f t="shared" si="112"/>
        <v>3.2358581607898396</v>
      </c>
      <c r="BB158" s="13">
        <f t="shared" si="112"/>
        <v>9.1122277994133647</v>
      </c>
      <c r="BC158" s="13">
        <f t="shared" si="112"/>
        <v>1.1318994640795665</v>
      </c>
      <c r="BD158" s="13">
        <f t="shared" si="112"/>
        <v>1.1318994640795665</v>
      </c>
      <c r="BE158" s="13" t="str">
        <f t="shared" si="112"/>
        <v/>
      </c>
      <c r="BF158" s="13">
        <f t="shared" si="112"/>
        <v>84.898987069934776</v>
      </c>
      <c r="BG158" s="13">
        <f t="shared" si="112"/>
        <v>14.4144144144144</v>
      </c>
      <c r="BH158" s="13">
        <f t="shared" si="112"/>
        <v>114.28571428571432</v>
      </c>
      <c r="BI158" s="13" t="str">
        <f t="shared" si="112"/>
        <v/>
      </c>
      <c r="BJ158" s="13">
        <f t="shared" si="112"/>
        <v>9.6261581360681738</v>
      </c>
      <c r="BK158" s="13">
        <f t="shared" si="112"/>
        <v>6.5165304696601645E-2</v>
      </c>
      <c r="BL158" s="13">
        <f t="shared" si="112"/>
        <v>4.751292154242126</v>
      </c>
      <c r="BM158" s="13">
        <f t="shared" si="112"/>
        <v>0</v>
      </c>
      <c r="BN158" s="13">
        <f t="shared" si="112"/>
        <v>2.0656087419856251</v>
      </c>
      <c r="BO158" s="13">
        <f t="shared" si="112"/>
        <v>13.0596825289931</v>
      </c>
      <c r="BP158" s="13">
        <f t="shared" si="112"/>
        <v>-1.2094961329869314</v>
      </c>
      <c r="BQ158" s="13">
        <f t="shared" si="112"/>
        <v>-1.808534218293123</v>
      </c>
      <c r="BR158" s="13">
        <f t="shared" si="112"/>
        <v>0.17970525377690727</v>
      </c>
      <c r="BS158" s="13">
        <f t="shared" si="112"/>
        <v>1.9890906123753993E-2</v>
      </c>
      <c r="BT158" s="13">
        <f t="shared" si="112"/>
        <v>-0.12452524739312576</v>
      </c>
      <c r="BU158" s="13">
        <f t="shared" si="112"/>
        <v>-1.1427493240011355</v>
      </c>
      <c r="BW158" s="323" t="str">
        <f t="shared" si="95"/>
        <v>2005 q1</v>
      </c>
      <c r="BX158" s="13">
        <f t="shared" si="113"/>
        <v>4.2653519281867336</v>
      </c>
      <c r="BY158" s="13">
        <f t="shared" si="113"/>
        <v>3.2423673338188408</v>
      </c>
      <c r="BZ158" s="13">
        <f t="shared" si="113"/>
        <v>3.7236020600172282</v>
      </c>
      <c r="CA158" s="13">
        <f t="shared" si="113"/>
        <v>4.0963478326618841</v>
      </c>
      <c r="CB158" s="13">
        <f t="shared" si="113"/>
        <v>2.4095750574139485</v>
      </c>
      <c r="CC158" s="13">
        <f t="shared" si="113"/>
        <v>1.6506083743925259</v>
      </c>
      <c r="CD158" s="13">
        <f t="shared" si="113"/>
        <v>5.7347104075593069</v>
      </c>
      <c r="CE158" s="13">
        <f t="shared" si="113"/>
        <v>-1.9961902531133391</v>
      </c>
      <c r="CF158" s="13">
        <f t="shared" si="113"/>
        <v>2.691164295415005</v>
      </c>
      <c r="CG158" s="13">
        <f t="shared" si="113"/>
        <v>1.6051632196453447</v>
      </c>
      <c r="CH158" s="13">
        <f t="shared" si="113"/>
        <v>3.1157266491471436</v>
      </c>
      <c r="CI158" s="13">
        <f t="shared" si="113"/>
        <v>4.0424793854983321</v>
      </c>
      <c r="CJ158" s="13">
        <f t="shared" si="113"/>
        <v>1.9669178542677468</v>
      </c>
      <c r="CK158" s="13">
        <f t="shared" si="113"/>
        <v>-0.40145508281338449</v>
      </c>
      <c r="CL158" s="13">
        <f t="shared" si="113"/>
        <v>-0.42676612196923536</v>
      </c>
      <c r="CM158" s="13">
        <f t="shared" si="113"/>
        <v>-0.34492941971184798</v>
      </c>
      <c r="CN158" s="13">
        <f t="shared" si="113"/>
        <v>0.26374187246611669</v>
      </c>
      <c r="CO158" s="13">
        <f t="shared" si="113"/>
        <v>0.42738850590982036</v>
      </c>
      <c r="CP158" s="13">
        <f t="shared" si="113"/>
        <v>0</v>
      </c>
      <c r="CQ158" s="13">
        <f t="shared" si="113"/>
        <v>19.571896406396384</v>
      </c>
      <c r="CR158" s="13">
        <f t="shared" si="113"/>
        <v>24.10839247605341</v>
      </c>
      <c r="CS158" s="13">
        <f t="shared" si="113"/>
        <v>25</v>
      </c>
      <c r="CT158" s="13">
        <f t="shared" si="113"/>
        <v>0</v>
      </c>
      <c r="CU158" s="13">
        <f t="shared" si="113"/>
        <v>3.6797898878283997</v>
      </c>
      <c r="CV158" s="13">
        <f t="shared" si="113"/>
        <v>4.0226793754174039</v>
      </c>
      <c r="CW158" s="13">
        <f t="shared" si="113"/>
        <v>4.6203715099925269</v>
      </c>
      <c r="CX158" s="13">
        <f t="shared" si="113"/>
        <v>0</v>
      </c>
      <c r="CY158" s="13">
        <f t="shared" si="113"/>
        <v>7.4307829258546398E-2</v>
      </c>
      <c r="CZ158" s="13">
        <f t="shared" si="113"/>
        <v>4.3740559496436848</v>
      </c>
      <c r="DA158" s="13">
        <f t="shared" si="113"/>
        <v>2.5752834290560633</v>
      </c>
      <c r="DB158" s="13">
        <f t="shared" si="113"/>
        <v>3.7315519950978926</v>
      </c>
      <c r="DC158" s="13">
        <f t="shared" si="113"/>
        <v>1.8533204484556087</v>
      </c>
      <c r="DD158" s="13">
        <f t="shared" si="113"/>
        <v>-0.78718247890043891</v>
      </c>
      <c r="DE158" s="13">
        <f t="shared" si="113"/>
        <v>0.82116457137433319</v>
      </c>
      <c r="DF158" s="13">
        <f t="shared" si="113"/>
        <v>-1.263589780183294</v>
      </c>
      <c r="DH158" s="323" t="str">
        <f t="shared" si="97"/>
        <v>2005 q1</v>
      </c>
      <c r="DI158" s="13">
        <f t="shared" si="114"/>
        <v>2.9377569393855385</v>
      </c>
      <c r="DJ158" s="13">
        <f t="shared" si="114"/>
        <v>1.0791484834230758</v>
      </c>
      <c r="DK158" s="13">
        <f t="shared" si="114"/>
        <v>1.3522653611836244</v>
      </c>
      <c r="DL158" s="13">
        <f t="shared" si="114"/>
        <v>4.7874338442887243</v>
      </c>
      <c r="DM158" s="13">
        <f t="shared" si="114"/>
        <v>0.8724888607968051</v>
      </c>
      <c r="DN158" s="13">
        <f t="shared" si="114"/>
        <v>-5.4909263454810837</v>
      </c>
      <c r="DO158" s="13">
        <f t="shared" si="114"/>
        <v>5.4120127392239592</v>
      </c>
      <c r="DP158" s="13">
        <f t="shared" si="114"/>
        <v>0.21233526054125207</v>
      </c>
      <c r="DQ158" s="13">
        <f t="shared" si="114"/>
        <v>-0.22677100698901276</v>
      </c>
      <c r="DR158" s="13">
        <f t="shared" si="114"/>
        <v>1.7871108946889924</v>
      </c>
      <c r="DS158" s="13">
        <f t="shared" si="114"/>
        <v>8.0219536872268229</v>
      </c>
      <c r="DT158" s="13">
        <f t="shared" si="114"/>
        <v>8.8207819646393339</v>
      </c>
      <c r="DU158" s="13">
        <f t="shared" si="114"/>
        <v>7.1191147032178659</v>
      </c>
      <c r="DV158" s="13">
        <f t="shared" si="114"/>
        <v>-9.6652315775432758</v>
      </c>
      <c r="DW158" s="13">
        <f t="shared" si="114"/>
        <v>-9.1286234350812183</v>
      </c>
      <c r="DX158" s="13">
        <f t="shared" si="114"/>
        <v>-10.979767649464078</v>
      </c>
      <c r="DY158" s="13">
        <f t="shared" si="114"/>
        <v>8.5769636364145807</v>
      </c>
      <c r="DZ158" s="13">
        <f t="shared" si="114"/>
        <v>8.8475067995785306</v>
      </c>
      <c r="EA158" s="13">
        <f t="shared" si="114"/>
        <v>-2.2222222222222143</v>
      </c>
      <c r="EB158" s="13">
        <f t="shared" si="114"/>
        <v>32.211748878068988</v>
      </c>
      <c r="EC158" s="13">
        <f t="shared" si="114"/>
        <v>11.328465690767796</v>
      </c>
      <c r="ED158" s="13">
        <f t="shared" si="114"/>
        <v>30.769230769230795</v>
      </c>
      <c r="EE158" s="13">
        <f t="shared" si="114"/>
        <v>73.999999999999972</v>
      </c>
      <c r="EF158" s="13">
        <f t="shared" si="114"/>
        <v>1.3757324818304273</v>
      </c>
      <c r="EG158" s="13">
        <f t="shared" si="114"/>
        <v>-4.8169677682152301</v>
      </c>
      <c r="EH158" s="13">
        <f t="shared" si="114"/>
        <v>17.389376700827384</v>
      </c>
      <c r="EI158" s="13">
        <f t="shared" si="114"/>
        <v>5.2631578947368807</v>
      </c>
      <c r="EJ158" s="13">
        <f t="shared" si="114"/>
        <v>-6.0030817419711058</v>
      </c>
      <c r="EK158" s="13">
        <f t="shared" si="114"/>
        <v>3.2916387304919859</v>
      </c>
      <c r="EL158" s="13">
        <f t="shared" si="114"/>
        <v>-2.0788955119692587</v>
      </c>
      <c r="EM158" s="13">
        <f t="shared" si="114"/>
        <v>-2.1715676281390817</v>
      </c>
      <c r="EN158" s="13">
        <f t="shared" si="114"/>
        <v>1.1194314410787776</v>
      </c>
      <c r="EO158" s="13">
        <f t="shared" si="114"/>
        <v>-11.633535245478722</v>
      </c>
      <c r="EP158" s="13">
        <f t="shared" si="114"/>
        <v>-2.158171385701646</v>
      </c>
      <c r="EQ158" s="13">
        <f t="shared" si="114"/>
        <v>-0.27033383904895292</v>
      </c>
    </row>
    <row r="159" spans="1:147" hidden="1" outlineLevel="1" x14ac:dyDescent="0.2">
      <c r="A159" s="323" t="str">
        <f t="shared" si="91"/>
        <v>2005 q2</v>
      </c>
      <c r="B159" s="13">
        <f t="shared" si="111"/>
        <v>2.8005507021131359</v>
      </c>
      <c r="C159" s="13">
        <f t="shared" si="111"/>
        <v>1.5253307676195149</v>
      </c>
      <c r="D159" s="13">
        <f t="shared" si="111"/>
        <v>0.2477755451040009</v>
      </c>
      <c r="E159" s="13">
        <f t="shared" si="111"/>
        <v>3.8693230436965154</v>
      </c>
      <c r="F159" s="13">
        <f t="shared" si="111"/>
        <v>3.8022699220149114</v>
      </c>
      <c r="G159" s="13">
        <f t="shared" si="111"/>
        <v>-2.9116359381526236</v>
      </c>
      <c r="H159" s="13">
        <f t="shared" si="111"/>
        <v>-1.1571483731298238</v>
      </c>
      <c r="I159" s="13">
        <f t="shared" si="111"/>
        <v>0</v>
      </c>
      <c r="J159" s="13">
        <f t="shared" si="111"/>
        <v>0.35644290186189753</v>
      </c>
      <c r="K159" s="13">
        <f t="shared" si="111"/>
        <v>-2.0404212946578903</v>
      </c>
      <c r="L159" s="13">
        <f t="shared" si="111"/>
        <v>0.86996787709481271</v>
      </c>
      <c r="M159" s="13">
        <f t="shared" si="111"/>
        <v>-2.9600768288013501</v>
      </c>
      <c r="N159" s="13">
        <f t="shared" si="111"/>
        <v>2.7353589802004308</v>
      </c>
      <c r="O159" s="13">
        <f t="shared" si="111"/>
        <v>-0.94848005603507257</v>
      </c>
      <c r="P159" s="13">
        <f t="shared" si="111"/>
        <v>-0.79681982800153817</v>
      </c>
      <c r="Q159" s="13">
        <f t="shared" si="111"/>
        <v>-1.2767930132499106</v>
      </c>
      <c r="R159" s="13">
        <f t="shared" si="111"/>
        <v>1.3968549144676823</v>
      </c>
      <c r="S159" s="13">
        <f t="shared" si="111"/>
        <v>1.4447330696753635</v>
      </c>
      <c r="T159" s="13">
        <f t="shared" si="111"/>
        <v>1.3333333333333419</v>
      </c>
      <c r="U159" s="13">
        <f t="shared" si="111"/>
        <v>13.865595776322358</v>
      </c>
      <c r="V159" s="13">
        <f t="shared" si="111"/>
        <v>13.207547169712509</v>
      </c>
      <c r="W159" s="13">
        <f t="shared" si="111"/>
        <v>14.285714285714279</v>
      </c>
      <c r="X159" s="13" t="str">
        <f t="shared" si="111"/>
        <v/>
      </c>
      <c r="Y159" s="13">
        <f t="shared" si="111"/>
        <v>4.8236803332625255</v>
      </c>
      <c r="Z159" s="13">
        <f t="shared" si="111"/>
        <v>1.7154468960271174</v>
      </c>
      <c r="AA159" s="13">
        <f t="shared" si="111"/>
        <v>5.8607017836457942</v>
      </c>
      <c r="AB159" s="13">
        <f t="shared" si="111"/>
        <v>0</v>
      </c>
      <c r="AC159" s="13">
        <f t="shared" si="111"/>
        <v>1.1390896407015294</v>
      </c>
      <c r="AD159" s="13">
        <f t="shared" si="111"/>
        <v>6.5843176961785987</v>
      </c>
      <c r="AE159" s="13">
        <f t="shared" si="111"/>
        <v>0.19258890703111042</v>
      </c>
      <c r="AF159" s="13">
        <f t="shared" si="111"/>
        <v>-1.9322160696400026E-2</v>
      </c>
      <c r="AG159" s="13">
        <f t="shared" si="111"/>
        <v>0.82978730052130079</v>
      </c>
      <c r="AH159" s="13">
        <f t="shared" si="111"/>
        <v>4.4512744658501857</v>
      </c>
      <c r="AI159" s="13">
        <f t="shared" si="111"/>
        <v>-0.31198505973690782</v>
      </c>
      <c r="AJ159" s="13">
        <f t="shared" si="111"/>
        <v>3.1899856245776625</v>
      </c>
      <c r="AL159" s="322" t="str">
        <f t="shared" si="93"/>
        <v>2005 q2</v>
      </c>
      <c r="AM159" s="13">
        <f t="shared" si="112"/>
        <v>7.1956670079432516</v>
      </c>
      <c r="AN159" s="13">
        <f t="shared" si="112"/>
        <v>2.1338256236953068</v>
      </c>
      <c r="AO159" s="13">
        <f t="shared" si="112"/>
        <v>3.8814164153254227</v>
      </c>
      <c r="AP159" s="13">
        <f t="shared" si="112"/>
        <v>2.8195580226240802</v>
      </c>
      <c r="AQ159" s="13">
        <f t="shared" si="112"/>
        <v>1.3868232394769642</v>
      </c>
      <c r="AR159" s="13">
        <f t="shared" si="112"/>
        <v>4.7841492860725809</v>
      </c>
      <c r="AS159" s="13">
        <f t="shared" si="112"/>
        <v>1.7789001246478087</v>
      </c>
      <c r="AT159" s="13">
        <f t="shared" si="112"/>
        <v>0</v>
      </c>
      <c r="AU159" s="13">
        <f t="shared" si="112"/>
        <v>-1.3634203305946668</v>
      </c>
      <c r="AV159" s="13">
        <f t="shared" si="112"/>
        <v>0</v>
      </c>
      <c r="AW159" s="13">
        <f t="shared" si="112"/>
        <v>12.272969435267299</v>
      </c>
      <c r="AX159" s="13">
        <f t="shared" si="112"/>
        <v>9.6322346069023013</v>
      </c>
      <c r="AY159" s="13">
        <f t="shared" si="112"/>
        <v>15.000000000000014</v>
      </c>
      <c r="AZ159" s="13">
        <f t="shared" si="112"/>
        <v>3.2592714167075876</v>
      </c>
      <c r="BA159" s="13">
        <f t="shared" si="112"/>
        <v>1.6610825290907627</v>
      </c>
      <c r="BB159" s="13">
        <f t="shared" si="112"/>
        <v>9.1122277994133647</v>
      </c>
      <c r="BC159" s="13">
        <f t="shared" si="112"/>
        <v>4.0616528457526613E-2</v>
      </c>
      <c r="BD159" s="13">
        <f t="shared" si="112"/>
        <v>4.0616528457526613E-2</v>
      </c>
      <c r="BE159" s="13" t="str">
        <f t="shared" si="112"/>
        <v/>
      </c>
      <c r="BF159" s="13">
        <f t="shared" si="112"/>
        <v>95.755592849415748</v>
      </c>
      <c r="BG159" s="13">
        <f t="shared" si="112"/>
        <v>21.082621082621067</v>
      </c>
      <c r="BH159" s="13">
        <f t="shared" si="112"/>
        <v>128.57142857142856</v>
      </c>
      <c r="BI159" s="13" t="str">
        <f t="shared" si="112"/>
        <v/>
      </c>
      <c r="BJ159" s="13">
        <f t="shared" si="112"/>
        <v>10.258118943197413</v>
      </c>
      <c r="BK159" s="13">
        <f t="shared" si="112"/>
        <v>6.5165304696601645E-2</v>
      </c>
      <c r="BL159" s="13">
        <f t="shared" si="112"/>
        <v>4.751292154242126</v>
      </c>
      <c r="BM159" s="13">
        <f t="shared" si="112"/>
        <v>0</v>
      </c>
      <c r="BN159" s="13">
        <f t="shared" si="112"/>
        <v>0</v>
      </c>
      <c r="BO159" s="13">
        <f t="shared" si="112"/>
        <v>14.649265749185346</v>
      </c>
      <c r="BP159" s="13">
        <f t="shared" si="112"/>
        <v>-1.1356443231698155</v>
      </c>
      <c r="BQ159" s="13">
        <f t="shared" si="112"/>
        <v>-1.808971590959374</v>
      </c>
      <c r="BR159" s="13">
        <f t="shared" si="112"/>
        <v>0.17970525377690727</v>
      </c>
      <c r="BS159" s="13">
        <f t="shared" si="112"/>
        <v>1.9890906123753993E-2</v>
      </c>
      <c r="BT159" s="13">
        <f t="shared" si="112"/>
        <v>0.24470902449809095</v>
      </c>
      <c r="BU159" s="13">
        <f t="shared" si="112"/>
        <v>-1.1427493240011355</v>
      </c>
      <c r="BW159" s="323" t="str">
        <f t="shared" si="95"/>
        <v>2005 q2</v>
      </c>
      <c r="BX159" s="13">
        <f t="shared" si="113"/>
        <v>4.8773207345403025</v>
      </c>
      <c r="BY159" s="13">
        <f t="shared" si="113"/>
        <v>4.1905990779924407</v>
      </c>
      <c r="BZ159" s="13">
        <f t="shared" si="113"/>
        <v>4.6948136327237933</v>
      </c>
      <c r="CA159" s="13">
        <f t="shared" si="113"/>
        <v>5.8165634668408739</v>
      </c>
      <c r="CB159" s="13">
        <f t="shared" si="113"/>
        <v>1.1991405977038516</v>
      </c>
      <c r="CC159" s="13">
        <f t="shared" si="113"/>
        <v>3.5774240520644263</v>
      </c>
      <c r="CD159" s="13">
        <f t="shared" si="113"/>
        <v>9.5689376593388822</v>
      </c>
      <c r="CE159" s="13">
        <f t="shared" si="113"/>
        <v>-2.0152925521861986</v>
      </c>
      <c r="CF159" s="13">
        <f t="shared" si="113"/>
        <v>4.7105269197958544</v>
      </c>
      <c r="CG159" s="13">
        <f t="shared" si="113"/>
        <v>0</v>
      </c>
      <c r="CH159" s="13">
        <f t="shared" si="113"/>
        <v>8.1630475970676741</v>
      </c>
      <c r="CI159" s="13">
        <f t="shared" si="113"/>
        <v>9.3671373273711112</v>
      </c>
      <c r="CJ159" s="13">
        <f t="shared" si="113"/>
        <v>6.670450038151654</v>
      </c>
      <c r="CK159" s="13">
        <f t="shared" si="113"/>
        <v>-0.46602372697043259</v>
      </c>
      <c r="CL159" s="13">
        <f t="shared" si="113"/>
        <v>-0.5751773503123947</v>
      </c>
      <c r="CM159" s="13">
        <f t="shared" si="113"/>
        <v>-0.22225732522987984</v>
      </c>
      <c r="CN159" s="13">
        <f t="shared" si="113"/>
        <v>0.72034254982842327</v>
      </c>
      <c r="CO159" s="13">
        <f t="shared" si="113"/>
        <v>1.1679979084208592</v>
      </c>
      <c r="CP159" s="13">
        <f t="shared" si="113"/>
        <v>0</v>
      </c>
      <c r="CQ159" s="13">
        <f t="shared" si="113"/>
        <v>16.228317163437222</v>
      </c>
      <c r="CR159" s="13">
        <f t="shared" si="113"/>
        <v>26.920033217722626</v>
      </c>
      <c r="CS159" s="13">
        <f t="shared" si="113"/>
        <v>18.181818181818187</v>
      </c>
      <c r="CT159" s="13">
        <f t="shared" si="113"/>
        <v>0</v>
      </c>
      <c r="CU159" s="13">
        <f t="shared" si="113"/>
        <v>3.4320878396869814</v>
      </c>
      <c r="CV159" s="13">
        <f t="shared" si="113"/>
        <v>4.9500687642254348</v>
      </c>
      <c r="CW159" s="13">
        <f t="shared" si="113"/>
        <v>4.6203715099925269</v>
      </c>
      <c r="CX159" s="13">
        <f t="shared" si="113"/>
        <v>0</v>
      </c>
      <c r="CY159" s="13">
        <f t="shared" si="113"/>
        <v>0.1486156585170928</v>
      </c>
      <c r="CZ159" s="13">
        <f t="shared" si="113"/>
        <v>3.6217567509414739</v>
      </c>
      <c r="DA159" s="13">
        <f t="shared" si="113"/>
        <v>2.5340623203981449</v>
      </c>
      <c r="DB159" s="13">
        <f t="shared" si="113"/>
        <v>3.406419632477431</v>
      </c>
      <c r="DC159" s="13">
        <f t="shared" si="113"/>
        <v>3.6628576455814743</v>
      </c>
      <c r="DD159" s="13">
        <f t="shared" si="113"/>
        <v>-1.5618053249808028</v>
      </c>
      <c r="DE159" s="13">
        <f t="shared" si="113"/>
        <v>1.4165432715682158</v>
      </c>
      <c r="DF159" s="13">
        <f t="shared" si="113"/>
        <v>-1.2691072023351735</v>
      </c>
      <c r="DH159" s="323" t="str">
        <f t="shared" si="97"/>
        <v>2005 q2</v>
      </c>
      <c r="DI159" s="13">
        <f t="shared" si="114"/>
        <v>5.2530981626420337</v>
      </c>
      <c r="DJ159" s="13">
        <f t="shared" si="114"/>
        <v>2.1849220831634097</v>
      </c>
      <c r="DK159" s="13">
        <f t="shared" si="114"/>
        <v>3.0604170477884329</v>
      </c>
      <c r="DL159" s="13">
        <f t="shared" si="114"/>
        <v>5.4730202873569</v>
      </c>
      <c r="DM159" s="13">
        <f t="shared" si="114"/>
        <v>1.5655783295787984</v>
      </c>
      <c r="DN159" s="13">
        <f t="shared" si="114"/>
        <v>-0.19141475777221251</v>
      </c>
      <c r="DO159" s="13">
        <f t="shared" si="114"/>
        <v>8.3060473515697453</v>
      </c>
      <c r="DP159" s="13">
        <f t="shared" si="114"/>
        <v>0.21233526054125207</v>
      </c>
      <c r="DQ159" s="13">
        <f t="shared" si="114"/>
        <v>-2.5502820926921577</v>
      </c>
      <c r="DR159" s="13">
        <f t="shared" si="114"/>
        <v>4.5454165740921537</v>
      </c>
      <c r="DS159" s="13">
        <f t="shared" si="114"/>
        <v>7.0681345070079393</v>
      </c>
      <c r="DT159" s="13">
        <f t="shared" si="114"/>
        <v>10.991347418090914</v>
      </c>
      <c r="DU159" s="13">
        <f t="shared" si="114"/>
        <v>3.0332205152120428</v>
      </c>
      <c r="DV159" s="13">
        <f t="shared" si="114"/>
        <v>7.6194704273005343</v>
      </c>
      <c r="DW159" s="13">
        <f t="shared" si="114"/>
        <v>7.0555025367046831</v>
      </c>
      <c r="DX159" s="13">
        <f t="shared" si="114"/>
        <v>9.0578657347584191</v>
      </c>
      <c r="DY159" s="13">
        <f t="shared" si="114"/>
        <v>7.040946716885399</v>
      </c>
      <c r="DZ159" s="13">
        <f t="shared" si="114"/>
        <v>7.2711169596991532</v>
      </c>
      <c r="EA159" s="13">
        <f t="shared" si="114"/>
        <v>-2.2222222222222143</v>
      </c>
      <c r="EB159" s="13">
        <f t="shared" si="114"/>
        <v>34.599193224939697</v>
      </c>
      <c r="EC159" s="13">
        <f t="shared" si="114"/>
        <v>21.422904882593798</v>
      </c>
      <c r="ED159" s="13">
        <f t="shared" si="114"/>
        <v>30.769230769230795</v>
      </c>
      <c r="EE159" s="13">
        <f t="shared" si="114"/>
        <v>73.999999999999972</v>
      </c>
      <c r="EF159" s="13">
        <f t="shared" si="114"/>
        <v>8.6198894211350297</v>
      </c>
      <c r="EG159" s="13">
        <f t="shared" si="114"/>
        <v>7.24130538066734</v>
      </c>
      <c r="EH159" s="13">
        <f t="shared" si="114"/>
        <v>17.941237462465544</v>
      </c>
      <c r="EI159" s="13">
        <f t="shared" si="114"/>
        <v>5.2631578947368807</v>
      </c>
      <c r="EJ159" s="13">
        <f t="shared" si="114"/>
        <v>3.8289196355383082</v>
      </c>
      <c r="EK159" s="13">
        <f t="shared" si="114"/>
        <v>9.0303229032782752</v>
      </c>
      <c r="EL159" s="13">
        <f t="shared" si="114"/>
        <v>-1.9191221022649474</v>
      </c>
      <c r="EM159" s="13">
        <f t="shared" si="114"/>
        <v>-2.7193216856436497</v>
      </c>
      <c r="EN159" s="13">
        <f t="shared" si="114"/>
        <v>0.93970953439252991</v>
      </c>
      <c r="EO159" s="13">
        <f t="shared" si="114"/>
        <v>-2.8925823889647373</v>
      </c>
      <c r="EP159" s="13">
        <f t="shared" si="114"/>
        <v>-1.9191358602515862</v>
      </c>
      <c r="EQ159" s="13">
        <f t="shared" si="114"/>
        <v>4.2572150173996848</v>
      </c>
    </row>
    <row r="160" spans="1:147" hidden="1" outlineLevel="1" x14ac:dyDescent="0.2">
      <c r="A160" s="323" t="str">
        <f t="shared" si="91"/>
        <v>2005 q3</v>
      </c>
      <c r="B160" s="13">
        <f t="shared" si="111"/>
        <v>2.7162912775528625</v>
      </c>
      <c r="C160" s="13">
        <f t="shared" si="111"/>
        <v>3.6842900739020301E-2</v>
      </c>
      <c r="D160" s="13">
        <f t="shared" si="111"/>
        <v>-1.2608271216140166</v>
      </c>
      <c r="E160" s="13">
        <f t="shared" si="111"/>
        <v>-1.8289493794214295</v>
      </c>
      <c r="F160" s="13">
        <f t="shared" si="111"/>
        <v>3.189904114406783</v>
      </c>
      <c r="G160" s="13">
        <f t="shared" si="111"/>
        <v>-2.4203566202178228</v>
      </c>
      <c r="H160" s="13">
        <f t="shared" si="111"/>
        <v>-0.8816165022946798</v>
      </c>
      <c r="I160" s="13">
        <f t="shared" si="111"/>
        <v>-2.0816008043348599</v>
      </c>
      <c r="J160" s="13">
        <f t="shared" si="111"/>
        <v>0.5770957881566563</v>
      </c>
      <c r="K160" s="13">
        <f t="shared" si="111"/>
        <v>-2.0404212946578903</v>
      </c>
      <c r="L160" s="13">
        <f t="shared" ref="L160:AJ160" si="115">IF(L37&gt;0,(L41/L37-1)*100,"")</f>
        <v>-0.60474608220962844</v>
      </c>
      <c r="M160" s="13">
        <f t="shared" si="115"/>
        <v>-1.8024072713478279</v>
      </c>
      <c r="N160" s="13">
        <f t="shared" si="115"/>
        <v>-1.7756705962601593E-2</v>
      </c>
      <c r="O160" s="13">
        <f t="shared" si="115"/>
        <v>0.3217005564483788</v>
      </c>
      <c r="P160" s="13">
        <f t="shared" si="115"/>
        <v>0.47026115176524996</v>
      </c>
      <c r="Q160" s="13">
        <f t="shared" si="115"/>
        <v>-1.1102230246251565E-14</v>
      </c>
      <c r="R160" s="13">
        <f t="shared" si="115"/>
        <v>0.53392943259020775</v>
      </c>
      <c r="S160" s="13">
        <f t="shared" si="115"/>
        <v>0.93427654789113301</v>
      </c>
      <c r="T160" s="13">
        <f t="shared" si="115"/>
        <v>0</v>
      </c>
      <c r="U160" s="13">
        <f t="shared" si="115"/>
        <v>25.069879337315637</v>
      </c>
      <c r="V160" s="13">
        <f t="shared" si="115"/>
        <v>27.044025157031992</v>
      </c>
      <c r="W160" s="13">
        <f t="shared" si="115"/>
        <v>23.809523809523814</v>
      </c>
      <c r="X160" s="13" t="str">
        <f t="shared" si="115"/>
        <v/>
      </c>
      <c r="Y160" s="13">
        <f t="shared" si="115"/>
        <v>3.6242005870178451</v>
      </c>
      <c r="Z160" s="13">
        <f t="shared" si="115"/>
        <v>0.57303914482216278</v>
      </c>
      <c r="AA160" s="13">
        <f t="shared" si="115"/>
        <v>5.9456561372552619</v>
      </c>
      <c r="AB160" s="13">
        <f t="shared" si="115"/>
        <v>0</v>
      </c>
      <c r="AC160" s="13">
        <f t="shared" si="115"/>
        <v>0.56838091849265027</v>
      </c>
      <c r="AD160" s="13">
        <f t="shared" si="115"/>
        <v>5.0179429026293132</v>
      </c>
      <c r="AE160" s="13">
        <f t="shared" si="115"/>
        <v>0.91265608300332701</v>
      </c>
      <c r="AF160" s="13">
        <f t="shared" si="115"/>
        <v>1.6938697743595466</v>
      </c>
      <c r="AG160" s="13">
        <f t="shared" si="115"/>
        <v>5.0485560809754304E-2</v>
      </c>
      <c r="AH160" s="13">
        <f t="shared" si="115"/>
        <v>2.645434591136997</v>
      </c>
      <c r="AI160" s="13">
        <f t="shared" si="115"/>
        <v>-0.84864454123203537</v>
      </c>
      <c r="AJ160" s="13">
        <f t="shared" si="115"/>
        <v>0.42435399748823599</v>
      </c>
      <c r="AL160" s="322" t="str">
        <f t="shared" si="93"/>
        <v>2005 q3</v>
      </c>
      <c r="AM160" s="13">
        <f t="shared" si="112"/>
        <v>8.5216389721623376</v>
      </c>
      <c r="AN160" s="13">
        <f t="shared" si="112"/>
        <v>3.2733325883768316</v>
      </c>
      <c r="AO160" s="13">
        <f t="shared" si="112"/>
        <v>7.4001579985660593</v>
      </c>
      <c r="AP160" s="13">
        <f t="shared" si="112"/>
        <v>3.3106492632753337</v>
      </c>
      <c r="AQ160" s="13">
        <f t="shared" si="112"/>
        <v>3.1201115583484595</v>
      </c>
      <c r="AR160" s="13">
        <f t="shared" si="112"/>
        <v>4.6115814183778969</v>
      </c>
      <c r="AS160" s="13">
        <f t="shared" si="112"/>
        <v>1.7789001246478087</v>
      </c>
      <c r="AT160" s="13">
        <f t="shared" si="112"/>
        <v>0</v>
      </c>
      <c r="AU160" s="13">
        <f t="shared" si="112"/>
        <v>-1.3652230149339584</v>
      </c>
      <c r="AV160" s="13">
        <f t="shared" si="112"/>
        <v>0</v>
      </c>
      <c r="AW160" s="13">
        <f t="shared" ref="AW160:BU160" si="116">IF(AW37&gt;0,(AW41/AW37-1)*100,"")</f>
        <v>12.272969435267299</v>
      </c>
      <c r="AX160" s="13">
        <f t="shared" si="116"/>
        <v>9.6322346069023013</v>
      </c>
      <c r="AY160" s="13">
        <f t="shared" si="116"/>
        <v>15.000000000000014</v>
      </c>
      <c r="AZ160" s="13">
        <f t="shared" si="116"/>
        <v>3.2604735702244092</v>
      </c>
      <c r="BA160" s="13">
        <f t="shared" si="116"/>
        <v>1.6625892566376477</v>
      </c>
      <c r="BB160" s="13">
        <f t="shared" si="116"/>
        <v>9.1122277994133647</v>
      </c>
      <c r="BC160" s="13">
        <f t="shared" si="116"/>
        <v>4.0616528457526613E-2</v>
      </c>
      <c r="BD160" s="13">
        <f t="shared" si="116"/>
        <v>4.0616528457526613E-2</v>
      </c>
      <c r="BE160" s="13" t="str">
        <f t="shared" si="116"/>
        <v/>
      </c>
      <c r="BF160" s="13">
        <f t="shared" si="116"/>
        <v>109.50700916616127</v>
      </c>
      <c r="BG160" s="13">
        <f t="shared" si="116"/>
        <v>33.618233618233617</v>
      </c>
      <c r="BH160" s="13">
        <f t="shared" si="116"/>
        <v>142.85714285714283</v>
      </c>
      <c r="BI160" s="13" t="str">
        <f t="shared" si="116"/>
        <v/>
      </c>
      <c r="BJ160" s="13">
        <f t="shared" si="116"/>
        <v>11.752111550057709</v>
      </c>
      <c r="BK160" s="13">
        <f t="shared" si="116"/>
        <v>6.5165304696601645E-2</v>
      </c>
      <c r="BL160" s="13">
        <f t="shared" si="116"/>
        <v>0</v>
      </c>
      <c r="BM160" s="13">
        <f t="shared" si="116"/>
        <v>0</v>
      </c>
      <c r="BN160" s="13">
        <f t="shared" si="116"/>
        <v>0</v>
      </c>
      <c r="BO160" s="13">
        <f t="shared" si="116"/>
        <v>17.191920679292426</v>
      </c>
      <c r="BP160" s="13">
        <f t="shared" si="116"/>
        <v>-1.2391692874381688</v>
      </c>
      <c r="BQ160" s="13">
        <f t="shared" si="116"/>
        <v>-1.808971590959374</v>
      </c>
      <c r="BR160" s="13">
        <f t="shared" si="116"/>
        <v>0.17970525377690727</v>
      </c>
      <c r="BS160" s="13">
        <f t="shared" si="116"/>
        <v>1.9890906123753993E-2</v>
      </c>
      <c r="BT160" s="13">
        <f t="shared" si="116"/>
        <v>-0.2704539703829667</v>
      </c>
      <c r="BU160" s="13">
        <f t="shared" si="116"/>
        <v>-1.1427493240011355</v>
      </c>
      <c r="BW160" s="323" t="str">
        <f t="shared" si="95"/>
        <v>2005 q3</v>
      </c>
      <c r="BX160" s="13">
        <f t="shared" si="113"/>
        <v>6.4566237748554522</v>
      </c>
      <c r="BY160" s="13">
        <f t="shared" si="113"/>
        <v>5.8290436864224748</v>
      </c>
      <c r="BZ160" s="13">
        <f t="shared" si="113"/>
        <v>5.6660252054303362</v>
      </c>
      <c r="CA160" s="13">
        <f t="shared" si="113"/>
        <v>8.5119918044191287</v>
      </c>
      <c r="CB160" s="13">
        <f t="shared" si="113"/>
        <v>2.3438215980661425</v>
      </c>
      <c r="CC160" s="13">
        <f t="shared" si="113"/>
        <v>5.1936645746765597</v>
      </c>
      <c r="CD160" s="13">
        <f t="shared" si="113"/>
        <v>12.657570474591573</v>
      </c>
      <c r="CE160" s="13">
        <f t="shared" si="113"/>
        <v>-2.0343948512590582</v>
      </c>
      <c r="CF160" s="13">
        <f t="shared" si="113"/>
        <v>6.3736590057474896</v>
      </c>
      <c r="CG160" s="13">
        <f t="shared" si="113"/>
        <v>0</v>
      </c>
      <c r="CH160" s="13">
        <f t="shared" ref="CH160:DF160" si="117">IF(CH37&gt;0,(CH41/CH37-1)*100,"")</f>
        <v>13.210368544988228</v>
      </c>
      <c r="CI160" s="13">
        <f t="shared" si="117"/>
        <v>14.691795269243846</v>
      </c>
      <c r="CJ160" s="13">
        <f t="shared" si="117"/>
        <v>11.373982222035561</v>
      </c>
      <c r="CK160" s="13">
        <f t="shared" si="117"/>
        <v>-0.53059237112751401</v>
      </c>
      <c r="CL160" s="13">
        <f t="shared" si="117"/>
        <v>-0.72358857865556514</v>
      </c>
      <c r="CM160" s="13">
        <f t="shared" si="117"/>
        <v>-9.9585230747922804E-2</v>
      </c>
      <c r="CN160" s="13">
        <f t="shared" si="117"/>
        <v>1.0805138247426349</v>
      </c>
      <c r="CO160" s="13">
        <f t="shared" si="117"/>
        <v>1.7519968626312998</v>
      </c>
      <c r="CP160" s="13">
        <f t="shared" si="117"/>
        <v>0</v>
      </c>
      <c r="CQ160" s="13">
        <f t="shared" si="117"/>
        <v>19.915898314159097</v>
      </c>
      <c r="CR160" s="13">
        <f t="shared" si="117"/>
        <v>31.683845439890558</v>
      </c>
      <c r="CS160" s="13">
        <f t="shared" si="117"/>
        <v>22.72727272727273</v>
      </c>
      <c r="CT160" s="13">
        <f t="shared" si="117"/>
        <v>0</v>
      </c>
      <c r="CU160" s="13">
        <f t="shared" si="117"/>
        <v>3.9458712454492728</v>
      </c>
      <c r="CV160" s="13">
        <f t="shared" si="117"/>
        <v>5.8774581530334213</v>
      </c>
      <c r="CW160" s="13">
        <f t="shared" si="117"/>
        <v>4.6203715099925269</v>
      </c>
      <c r="CX160" s="13">
        <f t="shared" si="117"/>
        <v>0</v>
      </c>
      <c r="CY160" s="13">
        <f t="shared" si="117"/>
        <v>0.2229234877756614</v>
      </c>
      <c r="CZ160" s="13">
        <f t="shared" si="117"/>
        <v>4.5318653003304954</v>
      </c>
      <c r="DA160" s="13">
        <f t="shared" si="117"/>
        <v>2.6777258890810396</v>
      </c>
      <c r="DB160" s="13">
        <f t="shared" si="117"/>
        <v>3.185371545129323</v>
      </c>
      <c r="DC160" s="13">
        <f t="shared" si="117"/>
        <v>5.4723948427073399</v>
      </c>
      <c r="DD160" s="13">
        <f t="shared" si="117"/>
        <v>-2.3364281710611223</v>
      </c>
      <c r="DE160" s="13">
        <f t="shared" si="117"/>
        <v>2.5052858597071959</v>
      </c>
      <c r="DF160" s="13">
        <f t="shared" si="117"/>
        <v>-1.2746246244870418</v>
      </c>
      <c r="DH160" s="323" t="str">
        <f t="shared" si="97"/>
        <v>2005 q3</v>
      </c>
      <c r="DI160" s="13">
        <f t="shared" si="114"/>
        <v>6.1681474700088224</v>
      </c>
      <c r="DJ160" s="13">
        <f t="shared" si="114"/>
        <v>3.1330049363588852</v>
      </c>
      <c r="DK160" s="13">
        <f t="shared" si="114"/>
        <v>13.079217108937048</v>
      </c>
      <c r="DL160" s="13">
        <f t="shared" si="114"/>
        <v>6.114392035738625</v>
      </c>
      <c r="DM160" s="13">
        <f t="shared" si="114"/>
        <v>2.2139534206774059</v>
      </c>
      <c r="DN160" s="13">
        <f t="shared" si="114"/>
        <v>-2.942136949893992</v>
      </c>
      <c r="DO160" s="13">
        <f t="shared" si="114"/>
        <v>2.4579225408470462</v>
      </c>
      <c r="DP160" s="13">
        <f t="shared" si="114"/>
        <v>3.3901656515907597</v>
      </c>
      <c r="DQ160" s="13">
        <f t="shared" si="114"/>
        <v>-3.3075609864902433</v>
      </c>
      <c r="DR160" s="13">
        <f t="shared" si="114"/>
        <v>-10.663022862225402</v>
      </c>
      <c r="DS160" s="13">
        <f t="shared" ref="DS160:EQ160" si="118">IF(DS37&gt;0,(DS41/DS37-1)*100,"")</f>
        <v>11.407819976990986</v>
      </c>
      <c r="DT160" s="13">
        <f t="shared" si="118"/>
        <v>14.855313493254174</v>
      </c>
      <c r="DU160" s="13">
        <f t="shared" si="118"/>
        <v>7.7198896838748698</v>
      </c>
      <c r="DV160" s="13">
        <f t="shared" si="118"/>
        <v>9.5303133695066258</v>
      </c>
      <c r="DW160" s="13">
        <f t="shared" si="118"/>
        <v>13.836681322032618</v>
      </c>
      <c r="DX160" s="13">
        <f t="shared" si="118"/>
        <v>-1.0587832071249248</v>
      </c>
      <c r="DY160" s="13">
        <f t="shared" si="118"/>
        <v>6.0970649569746849</v>
      </c>
      <c r="DZ160" s="13">
        <f t="shared" si="118"/>
        <v>6.2990883528846853</v>
      </c>
      <c r="EA160" s="13">
        <f t="shared" si="118"/>
        <v>-2.2222222222222143</v>
      </c>
      <c r="EB160" s="13">
        <f t="shared" si="118"/>
        <v>35.368509120485079</v>
      </c>
      <c r="EC160" s="13">
        <f t="shared" si="118"/>
        <v>24.862799328505723</v>
      </c>
      <c r="ED160" s="13">
        <f t="shared" si="118"/>
        <v>30.769230769230795</v>
      </c>
      <c r="EE160" s="13">
        <f t="shared" si="118"/>
        <v>73.999999999999972</v>
      </c>
      <c r="EF160" s="13">
        <f t="shared" si="118"/>
        <v>7.4946919761065933</v>
      </c>
      <c r="EG160" s="13">
        <f t="shared" si="118"/>
        <v>1.6768085406386302</v>
      </c>
      <c r="EH160" s="13">
        <f t="shared" si="118"/>
        <v>15.82665616900487</v>
      </c>
      <c r="EI160" s="13">
        <f t="shared" si="118"/>
        <v>0</v>
      </c>
      <c r="EJ160" s="13">
        <f t="shared" si="118"/>
        <v>3.8289196355383082</v>
      </c>
      <c r="EK160" s="13">
        <f t="shared" si="118"/>
        <v>10.73740740390916</v>
      </c>
      <c r="EL160" s="13">
        <f t="shared" si="118"/>
        <v>-0.80079096400452743</v>
      </c>
      <c r="EM160" s="13">
        <f t="shared" si="118"/>
        <v>0.99951170340148998</v>
      </c>
      <c r="EN160" s="13">
        <f t="shared" si="118"/>
        <v>0.93970953439252991</v>
      </c>
      <c r="EO160" s="13">
        <f t="shared" si="118"/>
        <v>-28.159034230788983</v>
      </c>
      <c r="EP160" s="13">
        <f t="shared" si="118"/>
        <v>-8.0833075299260653</v>
      </c>
      <c r="EQ160" s="13">
        <f t="shared" si="118"/>
        <v>5.6627740660097681</v>
      </c>
    </row>
    <row r="161" spans="1:147" hidden="1" outlineLevel="1" x14ac:dyDescent="0.2">
      <c r="A161" s="323" t="str">
        <f t="shared" si="91"/>
        <v>2005 q4</v>
      </c>
      <c r="B161" s="13">
        <f t="shared" ref="B161:AJ168" si="119">IF(B38&gt;0,(B42/B38-1)*100,"")</f>
        <v>2.3903687695919551</v>
      </c>
      <c r="C161" s="13">
        <f t="shared" si="119"/>
        <v>-1.5183918864647428</v>
      </c>
      <c r="D161" s="13">
        <f t="shared" si="119"/>
        <v>-7.0395289818387603</v>
      </c>
      <c r="E161" s="13">
        <f t="shared" si="119"/>
        <v>-1.8442774298879305</v>
      </c>
      <c r="F161" s="13">
        <f t="shared" si="119"/>
        <v>1.6757294080247176</v>
      </c>
      <c r="G161" s="13">
        <f t="shared" si="119"/>
        <v>2.0745622478825609</v>
      </c>
      <c r="H161" s="13">
        <f t="shared" si="119"/>
        <v>-3.6457346839025018E-2</v>
      </c>
      <c r="I161" s="13">
        <f t="shared" si="119"/>
        <v>-2.0816008043348599</v>
      </c>
      <c r="J161" s="13">
        <f t="shared" si="119"/>
        <v>0.13093364822280851</v>
      </c>
      <c r="K161" s="13">
        <f t="shared" si="119"/>
        <v>0</v>
      </c>
      <c r="L161" s="13">
        <f t="shared" si="119"/>
        <v>1.461066296145952</v>
      </c>
      <c r="M161" s="13">
        <f t="shared" si="119"/>
        <v>4.5519046840042598</v>
      </c>
      <c r="N161" s="13">
        <f t="shared" si="119"/>
        <v>-2.2204460492503131E-14</v>
      </c>
      <c r="O161" s="13">
        <f t="shared" si="119"/>
        <v>0.17734234359043644</v>
      </c>
      <c r="P161" s="13">
        <f t="shared" si="119"/>
        <v>-9.3234865047131521E-2</v>
      </c>
      <c r="Q161" s="13">
        <f t="shared" si="119"/>
        <v>0.77055522877245153</v>
      </c>
      <c r="R161" s="13">
        <f t="shared" si="119"/>
        <v>9.8915990032644174E-3</v>
      </c>
      <c r="S161" s="13">
        <f t="shared" si="119"/>
        <v>1.7241060853212531E-2</v>
      </c>
      <c r="T161" s="13">
        <f t="shared" si="119"/>
        <v>0</v>
      </c>
      <c r="U161" s="13">
        <f t="shared" si="119"/>
        <v>28.287329365333335</v>
      </c>
      <c r="V161" s="13">
        <f t="shared" si="119"/>
        <v>26.857142856961769</v>
      </c>
      <c r="W161" s="13">
        <f t="shared" si="119"/>
        <v>29.16666666666665</v>
      </c>
      <c r="X161" s="13" t="str">
        <f t="shared" si="119"/>
        <v/>
      </c>
      <c r="Y161" s="13">
        <f t="shared" si="119"/>
        <v>3.1033390909166236</v>
      </c>
      <c r="Z161" s="13">
        <f t="shared" si="119"/>
        <v>2.7040781047360518E-2</v>
      </c>
      <c r="AA161" s="13">
        <f t="shared" si="119"/>
        <v>0</v>
      </c>
      <c r="AB161" s="13">
        <f t="shared" si="119"/>
        <v>0</v>
      </c>
      <c r="AC161" s="13">
        <f t="shared" si="119"/>
        <v>0.290672511669543</v>
      </c>
      <c r="AD161" s="13">
        <f t="shared" si="119"/>
        <v>4.7171096548703328</v>
      </c>
      <c r="AE161" s="13">
        <f t="shared" si="119"/>
        <v>0.55320323886409728</v>
      </c>
      <c r="AF161" s="13">
        <f t="shared" si="119"/>
        <v>0.92681773511256171</v>
      </c>
      <c r="AG161" s="13">
        <f t="shared" si="119"/>
        <v>2.2204460492503131E-14</v>
      </c>
      <c r="AH161" s="13">
        <f t="shared" si="119"/>
        <v>-4.9695202471333744E-3</v>
      </c>
      <c r="AI161" s="13">
        <f t="shared" si="119"/>
        <v>-0.11613272265003083</v>
      </c>
      <c r="AJ161" s="13">
        <f t="shared" si="119"/>
        <v>0</v>
      </c>
      <c r="AL161" s="322" t="str">
        <f t="shared" si="93"/>
        <v>2005 q4</v>
      </c>
      <c r="AM161" s="13">
        <f t="shared" ref="AM161:BU168" si="120">IF(AM38&gt;0,(AM42/AM38-1)*100,"")</f>
        <v>4.7775117047599513</v>
      </c>
      <c r="AN161" s="13">
        <f t="shared" si="120"/>
        <v>1.0721090940713163</v>
      </c>
      <c r="AO161" s="13">
        <f t="shared" si="120"/>
        <v>0</v>
      </c>
      <c r="AP161" s="13">
        <f t="shared" si="120"/>
        <v>1.9914462996114102</v>
      </c>
      <c r="AQ161" s="13">
        <f t="shared" si="120"/>
        <v>5.9901165762371811</v>
      </c>
      <c r="AR161" s="13">
        <f t="shared" si="120"/>
        <v>3.8232958711637011E-2</v>
      </c>
      <c r="AS161" s="13">
        <f t="shared" si="120"/>
        <v>0</v>
      </c>
      <c r="AT161" s="13">
        <f t="shared" si="120"/>
        <v>0</v>
      </c>
      <c r="AU161" s="13">
        <f t="shared" si="120"/>
        <v>-0.81663371080191727</v>
      </c>
      <c r="AV161" s="13">
        <f t="shared" si="120"/>
        <v>0</v>
      </c>
      <c r="AW161" s="13">
        <f t="shared" si="120"/>
        <v>8.9762681692205035</v>
      </c>
      <c r="AX161" s="13">
        <f t="shared" si="120"/>
        <v>3.4709720972097236</v>
      </c>
      <c r="AY161" s="13">
        <f t="shared" si="120"/>
        <v>15.000000000000014</v>
      </c>
      <c r="AZ161" s="13">
        <f t="shared" si="120"/>
        <v>0</v>
      </c>
      <c r="BA161" s="13">
        <f t="shared" si="120"/>
        <v>0</v>
      </c>
      <c r="BB161" s="13">
        <f t="shared" si="120"/>
        <v>0</v>
      </c>
      <c r="BC161" s="13">
        <f t="shared" si="120"/>
        <v>0</v>
      </c>
      <c r="BD161" s="13">
        <f t="shared" si="120"/>
        <v>0</v>
      </c>
      <c r="BE161" s="13" t="str">
        <f t="shared" si="120"/>
        <v/>
      </c>
      <c r="BF161" s="13">
        <f t="shared" si="120"/>
        <v>20.084209998684234</v>
      </c>
      <c r="BG161" s="13">
        <f t="shared" si="120"/>
        <v>20.422535211267601</v>
      </c>
      <c r="BH161" s="13">
        <f t="shared" si="120"/>
        <v>19.999999999999972</v>
      </c>
      <c r="BI161" s="13" t="str">
        <f t="shared" si="120"/>
        <v/>
      </c>
      <c r="BJ161" s="13">
        <f t="shared" si="120"/>
        <v>11.832675491451861</v>
      </c>
      <c r="BK161" s="13">
        <f t="shared" si="120"/>
        <v>6.5165304696601645E-2</v>
      </c>
      <c r="BL161" s="13">
        <f t="shared" si="120"/>
        <v>0</v>
      </c>
      <c r="BM161" s="13">
        <f t="shared" si="120"/>
        <v>0</v>
      </c>
      <c r="BN161" s="13">
        <f t="shared" si="120"/>
        <v>0</v>
      </c>
      <c r="BO161" s="13">
        <f t="shared" si="120"/>
        <v>17.070968348920456</v>
      </c>
      <c r="BP161" s="13">
        <f t="shared" si="120"/>
        <v>0.27770610829414011</v>
      </c>
      <c r="BQ161" s="13">
        <f t="shared" si="120"/>
        <v>0.13942632001695543</v>
      </c>
      <c r="BR161" s="13">
        <f t="shared" si="120"/>
        <v>2.3707718797431498</v>
      </c>
      <c r="BS161" s="13">
        <f t="shared" si="120"/>
        <v>0.64536492289768432</v>
      </c>
      <c r="BT161" s="13">
        <f t="shared" si="120"/>
        <v>-4.399435916790928E-3</v>
      </c>
      <c r="BU161" s="13">
        <f t="shared" si="120"/>
        <v>0.33576681665454799</v>
      </c>
      <c r="BW161" s="323" t="str">
        <f t="shared" si="95"/>
        <v>2005 q4</v>
      </c>
      <c r="BX161" s="13">
        <f t="shared" ref="BX161:DF168" si="121">IF(BX38&gt;0,(BX42/BX38-1)*100,"")</f>
        <v>4.7310924300949964</v>
      </c>
      <c r="BY161" s="13">
        <f t="shared" si="121"/>
        <v>4.9672943953070758</v>
      </c>
      <c r="BZ161" s="13">
        <f t="shared" si="121"/>
        <v>4.0961241390861769</v>
      </c>
      <c r="CA161" s="13">
        <f t="shared" si="121"/>
        <v>8.0947159820927261</v>
      </c>
      <c r="CB161" s="13">
        <f t="shared" si="121"/>
        <v>3.2495648155717483</v>
      </c>
      <c r="CC161" s="13">
        <f t="shared" si="121"/>
        <v>2.6605981913626842</v>
      </c>
      <c r="CD161" s="13">
        <f t="shared" si="121"/>
        <v>9.5178114274157686</v>
      </c>
      <c r="CE161" s="13">
        <f t="shared" si="121"/>
        <v>2.9734706780820241</v>
      </c>
      <c r="CF161" s="13">
        <f t="shared" si="121"/>
        <v>3.6394992703893569</v>
      </c>
      <c r="CG161" s="13">
        <f t="shared" si="121"/>
        <v>-7.2276909262286697</v>
      </c>
      <c r="CH161" s="13">
        <f t="shared" si="121"/>
        <v>15.320300157058542</v>
      </c>
      <c r="CI161" s="13">
        <f t="shared" si="121"/>
        <v>18.202562185830562</v>
      </c>
      <c r="CJ161" s="13">
        <f t="shared" si="121"/>
        <v>11.694001955248501</v>
      </c>
      <c r="CK161" s="13">
        <f t="shared" si="121"/>
        <v>-0.86678328286949879</v>
      </c>
      <c r="CL161" s="13">
        <f t="shared" si="121"/>
        <v>-1.0100038086638952</v>
      </c>
      <c r="CM161" s="13">
        <f t="shared" si="121"/>
        <v>-0.54632911926105754</v>
      </c>
      <c r="CN161" s="13">
        <f t="shared" si="121"/>
        <v>1.085170934847568</v>
      </c>
      <c r="CO161" s="13">
        <f t="shared" si="121"/>
        <v>1.7595481239903954</v>
      </c>
      <c r="CP161" s="13">
        <f t="shared" si="121"/>
        <v>0</v>
      </c>
      <c r="CQ161" s="13">
        <f t="shared" si="121"/>
        <v>10.628524063733336</v>
      </c>
      <c r="CR161" s="13">
        <f t="shared" si="121"/>
        <v>14.471067020647975</v>
      </c>
      <c r="CS161" s="13">
        <f t="shared" si="121"/>
        <v>12.500000000000021</v>
      </c>
      <c r="CT161" s="13">
        <f t="shared" si="121"/>
        <v>0</v>
      </c>
      <c r="CU161" s="13">
        <f t="shared" si="121"/>
        <v>1.7087957776245943</v>
      </c>
      <c r="CV161" s="13">
        <f t="shared" si="121"/>
        <v>2.3612809224788256</v>
      </c>
      <c r="CW161" s="13">
        <f t="shared" si="121"/>
        <v>0</v>
      </c>
      <c r="CX161" s="13">
        <f t="shared" si="121"/>
        <v>0</v>
      </c>
      <c r="CY161" s="13">
        <f t="shared" si="121"/>
        <v>-9.8776695759050792E-2</v>
      </c>
      <c r="CZ161" s="13">
        <f t="shared" si="121"/>
        <v>3.285552630848354</v>
      </c>
      <c r="DA161" s="13">
        <f t="shared" si="121"/>
        <v>0.31988151653306041</v>
      </c>
      <c r="DB161" s="13">
        <f t="shared" si="121"/>
        <v>-0.66489902577614446</v>
      </c>
      <c r="DC161" s="13">
        <f t="shared" si="121"/>
        <v>5.4262358089156359</v>
      </c>
      <c r="DD161" s="13">
        <f t="shared" si="121"/>
        <v>-2.3241604442590047</v>
      </c>
      <c r="DE161" s="13">
        <f t="shared" si="121"/>
        <v>3.0515356862930609</v>
      </c>
      <c r="DF161" s="13">
        <f t="shared" si="121"/>
        <v>-0.54860363198921958</v>
      </c>
      <c r="DH161" s="323" t="str">
        <f t="shared" si="97"/>
        <v>2005 q4</v>
      </c>
      <c r="DI161" s="13">
        <f t="shared" ref="DI161:EQ168" si="122">IF(DI38&gt;0,(DI42/DI38-1)*100,"")</f>
        <v>5.6682170296691314</v>
      </c>
      <c r="DJ161" s="13">
        <f t="shared" si="122"/>
        <v>1.5691027296125259</v>
      </c>
      <c r="DK161" s="13">
        <f t="shared" si="122"/>
        <v>10.622824175833223</v>
      </c>
      <c r="DL161" s="13">
        <f t="shared" si="122"/>
        <v>0.16078415273603763</v>
      </c>
      <c r="DM161" s="13">
        <f t="shared" si="122"/>
        <v>2.2139534206774059</v>
      </c>
      <c r="DN161" s="13">
        <f t="shared" si="122"/>
        <v>-0.73962864707924902</v>
      </c>
      <c r="DO161" s="13">
        <f t="shared" si="122"/>
        <v>0.23616063080893479</v>
      </c>
      <c r="DP161" s="13">
        <f t="shared" si="122"/>
        <v>3.3901656515907597</v>
      </c>
      <c r="DQ161" s="13">
        <f t="shared" si="122"/>
        <v>-2.9344612696001082</v>
      </c>
      <c r="DR161" s="13">
        <f t="shared" si="122"/>
        <v>-13.388897590049764</v>
      </c>
      <c r="DS161" s="13">
        <f t="shared" si="122"/>
        <v>17.872984102916444</v>
      </c>
      <c r="DT161" s="13">
        <f t="shared" si="122"/>
        <v>15.786356480948239</v>
      </c>
      <c r="DU161" s="13">
        <f t="shared" si="122"/>
        <v>20.407771001609042</v>
      </c>
      <c r="DV161" s="13">
        <f t="shared" si="122"/>
        <v>9.3984221678856237</v>
      </c>
      <c r="DW161" s="13">
        <f t="shared" si="122"/>
        <v>13.818997436019886</v>
      </c>
      <c r="DX161" s="13">
        <f t="shared" si="122"/>
        <v>-1.4321650650439222</v>
      </c>
      <c r="DY161" s="13">
        <f t="shared" si="122"/>
        <v>4.2153251126697544</v>
      </c>
      <c r="DZ161" s="13">
        <f t="shared" si="122"/>
        <v>4.3135339592123678</v>
      </c>
      <c r="EA161" s="13">
        <f t="shared" si="122"/>
        <v>0</v>
      </c>
      <c r="EB161" s="13">
        <f t="shared" si="122"/>
        <v>32.418758228267627</v>
      </c>
      <c r="EC161" s="13">
        <f t="shared" si="122"/>
        <v>14.733777951974879</v>
      </c>
      <c r="ED161" s="13">
        <f t="shared" si="122"/>
        <v>30.769230769230795</v>
      </c>
      <c r="EE161" s="13">
        <f t="shared" si="122"/>
        <v>73.999999999999972</v>
      </c>
      <c r="EF161" s="13">
        <f t="shared" si="122"/>
        <v>5.218703718369877</v>
      </c>
      <c r="EG161" s="13">
        <f t="shared" si="122"/>
        <v>1.4198968214551799</v>
      </c>
      <c r="EH161" s="13">
        <f t="shared" si="122"/>
        <v>-1.3180928547838922</v>
      </c>
      <c r="EI161" s="13">
        <f t="shared" si="122"/>
        <v>0</v>
      </c>
      <c r="EJ161" s="13">
        <f t="shared" si="122"/>
        <v>3.0027837517097256</v>
      </c>
      <c r="EK161" s="13">
        <f t="shared" si="122"/>
        <v>10.065702932970243</v>
      </c>
      <c r="EL161" s="13">
        <f t="shared" si="122"/>
        <v>-1.0009261364741673</v>
      </c>
      <c r="EM161" s="13">
        <f t="shared" si="122"/>
        <v>1.2199054966520517</v>
      </c>
      <c r="EN161" s="13">
        <f t="shared" si="122"/>
        <v>0.93970953439252991</v>
      </c>
      <c r="EO161" s="13">
        <f t="shared" si="122"/>
        <v>-28.159034230788983</v>
      </c>
      <c r="EP161" s="13">
        <f t="shared" si="122"/>
        <v>-8.9700931765553609</v>
      </c>
      <c r="EQ161" s="13">
        <f t="shared" si="122"/>
        <v>3.6682599730806009</v>
      </c>
    </row>
    <row r="162" spans="1:147" hidden="1" outlineLevel="1" x14ac:dyDescent="0.2">
      <c r="A162" s="323" t="str">
        <f t="shared" si="91"/>
        <v>2006 q1</v>
      </c>
      <c r="B162" s="13">
        <f t="shared" si="119"/>
        <v>5.0185311517142672</v>
      </c>
      <c r="C162" s="13">
        <f t="shared" si="119"/>
        <v>2.0968789214401928</v>
      </c>
      <c r="D162" s="13">
        <f t="shared" si="119"/>
        <v>-2.8077509002838008</v>
      </c>
      <c r="E162" s="13">
        <f t="shared" si="119"/>
        <v>2.6696418498323604</v>
      </c>
      <c r="F162" s="13">
        <f t="shared" si="119"/>
        <v>5.8288032899693532</v>
      </c>
      <c r="G162" s="13">
        <f t="shared" si="119"/>
        <v>4.6138379285117104</v>
      </c>
      <c r="H162" s="13">
        <f t="shared" si="119"/>
        <v>0.78229563901892618</v>
      </c>
      <c r="I162" s="13">
        <f t="shared" si="119"/>
        <v>-2.0816008043348599</v>
      </c>
      <c r="J162" s="13">
        <f t="shared" si="119"/>
        <v>3.2646583032382326</v>
      </c>
      <c r="K162" s="13">
        <f t="shared" si="119"/>
        <v>0</v>
      </c>
      <c r="L162" s="13">
        <f t="shared" si="119"/>
        <v>3.4648181380127374</v>
      </c>
      <c r="M162" s="13">
        <f t="shared" si="119"/>
        <v>5.0960576803544155</v>
      </c>
      <c r="N162" s="13">
        <f t="shared" si="119"/>
        <v>2.7143810327519891</v>
      </c>
      <c r="O162" s="13">
        <f t="shared" si="119"/>
        <v>0.40479036367848664</v>
      </c>
      <c r="P162" s="13">
        <f t="shared" si="119"/>
        <v>0.29124632281520846</v>
      </c>
      <c r="Q162" s="13">
        <f t="shared" si="119"/>
        <v>0.65348818735462277</v>
      </c>
      <c r="R162" s="13">
        <f t="shared" si="119"/>
        <v>0.24021426212015307</v>
      </c>
      <c r="S162" s="13">
        <f t="shared" si="119"/>
        <v>1.4117338895091702</v>
      </c>
      <c r="T162" s="13">
        <f t="shared" si="119"/>
        <v>-1.3157894736842146</v>
      </c>
      <c r="U162" s="13">
        <f t="shared" si="119"/>
        <v>26.906786628149959</v>
      </c>
      <c r="V162" s="13">
        <f t="shared" si="119"/>
        <v>23.333333333180349</v>
      </c>
      <c r="W162" s="13">
        <f t="shared" si="119"/>
        <v>29.16666666666665</v>
      </c>
      <c r="X162" s="13" t="str">
        <f t="shared" si="119"/>
        <v/>
      </c>
      <c r="Y162" s="13">
        <f t="shared" si="119"/>
        <v>7.2707672867073248</v>
      </c>
      <c r="Z162" s="13">
        <f t="shared" si="119"/>
        <v>1.1872727235157754</v>
      </c>
      <c r="AA162" s="13">
        <f t="shared" si="119"/>
        <v>8.0251077291282336E-2</v>
      </c>
      <c r="AB162" s="13">
        <f t="shared" si="119"/>
        <v>0</v>
      </c>
      <c r="AC162" s="13">
        <f t="shared" si="119"/>
        <v>0.290672511669543</v>
      </c>
      <c r="AD162" s="13">
        <f t="shared" si="119"/>
        <v>10.908918754233987</v>
      </c>
      <c r="AE162" s="13">
        <f t="shared" si="119"/>
        <v>0.74402149729091427</v>
      </c>
      <c r="AF162" s="13">
        <f t="shared" si="119"/>
        <v>1.1346106497946318</v>
      </c>
      <c r="AG162" s="13">
        <f t="shared" si="119"/>
        <v>0.20537769390218674</v>
      </c>
      <c r="AH162" s="13">
        <f t="shared" si="119"/>
        <v>-1.7311414496787081</v>
      </c>
      <c r="AI162" s="13">
        <f t="shared" si="119"/>
        <v>0.38040938830976589</v>
      </c>
      <c r="AJ162" s="13">
        <f t="shared" si="119"/>
        <v>-0.7284606363192947</v>
      </c>
      <c r="AL162" s="322" t="str">
        <f t="shared" si="93"/>
        <v>2006 q1</v>
      </c>
      <c r="AM162" s="13">
        <f t="shared" si="120"/>
        <v>3.6563786337299176</v>
      </c>
      <c r="AN162" s="13">
        <f t="shared" si="120"/>
        <v>-6.7137451907905987E-2</v>
      </c>
      <c r="AO162" s="13">
        <f t="shared" si="120"/>
        <v>-0.72163390281931861</v>
      </c>
      <c r="AP162" s="13">
        <f t="shared" si="120"/>
        <v>-0.98938027554432706</v>
      </c>
      <c r="AQ162" s="13">
        <f t="shared" si="120"/>
        <v>2.087671400703428E-2</v>
      </c>
      <c r="AR162" s="13">
        <f t="shared" si="120"/>
        <v>-0.50320405429843396</v>
      </c>
      <c r="AS162" s="13">
        <f t="shared" si="120"/>
        <v>5.3070826371001578</v>
      </c>
      <c r="AT162" s="13">
        <f t="shared" si="120"/>
        <v>0</v>
      </c>
      <c r="AU162" s="13">
        <f t="shared" si="120"/>
        <v>1.6347658909784402</v>
      </c>
      <c r="AV162" s="13">
        <f t="shared" si="120"/>
        <v>0</v>
      </c>
      <c r="AW162" s="13">
        <f t="shared" si="120"/>
        <v>0</v>
      </c>
      <c r="AX162" s="13">
        <f t="shared" si="120"/>
        <v>0</v>
      </c>
      <c r="AY162" s="13">
        <f t="shared" si="120"/>
        <v>0</v>
      </c>
      <c r="AZ162" s="13">
        <f t="shared" si="120"/>
        <v>0.59340794898548044</v>
      </c>
      <c r="BA162" s="13">
        <f t="shared" si="120"/>
        <v>0.53181164846562989</v>
      </c>
      <c r="BB162" s="13">
        <f t="shared" si="120"/>
        <v>0.80358394639621356</v>
      </c>
      <c r="BC162" s="13">
        <f t="shared" si="120"/>
        <v>1.7893290789604999</v>
      </c>
      <c r="BD162" s="13">
        <f t="shared" si="120"/>
        <v>1.7893290789604999</v>
      </c>
      <c r="BE162" s="13" t="str">
        <f t="shared" si="120"/>
        <v/>
      </c>
      <c r="BF162" s="13">
        <f t="shared" si="120"/>
        <v>23.383490889075208</v>
      </c>
      <c r="BG162" s="13">
        <f t="shared" si="120"/>
        <v>38.582677165354355</v>
      </c>
      <c r="BH162" s="13">
        <f t="shared" si="120"/>
        <v>19.999999999999972</v>
      </c>
      <c r="BI162" s="13" t="str">
        <f t="shared" si="120"/>
        <v/>
      </c>
      <c r="BJ162" s="13">
        <f t="shared" si="120"/>
        <v>9.3667693486070505</v>
      </c>
      <c r="BK162" s="13">
        <f t="shared" si="120"/>
        <v>0</v>
      </c>
      <c r="BL162" s="13">
        <f t="shared" si="120"/>
        <v>0</v>
      </c>
      <c r="BM162" s="13">
        <f t="shared" si="120"/>
        <v>-8.333333333333325</v>
      </c>
      <c r="BN162" s="13">
        <f t="shared" si="120"/>
        <v>0</v>
      </c>
      <c r="BO162" s="13">
        <f t="shared" si="120"/>
        <v>13.635727848848877</v>
      </c>
      <c r="BP162" s="13">
        <f t="shared" si="120"/>
        <v>-3.1472694991274697E-2</v>
      </c>
      <c r="BQ162" s="13">
        <f t="shared" si="120"/>
        <v>-7.2689360995914498E-2</v>
      </c>
      <c r="BR162" s="13">
        <f t="shared" si="120"/>
        <v>0</v>
      </c>
      <c r="BS162" s="13">
        <f t="shared" si="120"/>
        <v>-0.48060130203697593</v>
      </c>
      <c r="BT162" s="13">
        <f t="shared" si="120"/>
        <v>0.14922675730508761</v>
      </c>
      <c r="BU162" s="13">
        <f t="shared" si="120"/>
        <v>0</v>
      </c>
      <c r="BW162" s="323" t="str">
        <f t="shared" si="95"/>
        <v>2006 q1</v>
      </c>
      <c r="BX162" s="13">
        <f t="shared" si="121"/>
        <v>3.0697567918499313</v>
      </c>
      <c r="BY162" s="13">
        <f t="shared" si="121"/>
        <v>2.9951205781131751</v>
      </c>
      <c r="BZ162" s="13">
        <f t="shared" si="121"/>
        <v>2.6551220081533433</v>
      </c>
      <c r="CA162" s="13">
        <f t="shared" si="121"/>
        <v>4.2540719621048995</v>
      </c>
      <c r="CB162" s="13">
        <f t="shared" si="121"/>
        <v>3.9848357842658499</v>
      </c>
      <c r="CC162" s="13">
        <f t="shared" si="121"/>
        <v>1.8826128469131564</v>
      </c>
      <c r="CD162" s="13">
        <f t="shared" si="121"/>
        <v>3.4067080035533159</v>
      </c>
      <c r="CE162" s="13">
        <f t="shared" si="121"/>
        <v>1.8614271895849299</v>
      </c>
      <c r="CF162" s="13">
        <f t="shared" si="121"/>
        <v>-0.90434566333290611</v>
      </c>
      <c r="CG162" s="13">
        <f t="shared" si="121"/>
        <v>0</v>
      </c>
      <c r="CH162" s="13">
        <f t="shared" si="121"/>
        <v>10.660283184685305</v>
      </c>
      <c r="CI162" s="13">
        <f t="shared" si="121"/>
        <v>11.485133664208448</v>
      </c>
      <c r="CJ162" s="13">
        <f t="shared" si="121"/>
        <v>9.6169800628434601</v>
      </c>
      <c r="CK162" s="13">
        <f t="shared" si="121"/>
        <v>-0.32316639299801997</v>
      </c>
      <c r="CL162" s="13">
        <f t="shared" si="121"/>
        <v>-0.22686786026842043</v>
      </c>
      <c r="CM162" s="13">
        <f t="shared" si="121"/>
        <v>-0.53804766743006383</v>
      </c>
      <c r="CN162" s="13">
        <f t="shared" si="121"/>
        <v>2.7318593197108276</v>
      </c>
      <c r="CO162" s="13">
        <f t="shared" si="121"/>
        <v>4.4197104999860848</v>
      </c>
      <c r="CP162" s="13">
        <f t="shared" si="121"/>
        <v>0</v>
      </c>
      <c r="CQ162" s="13">
        <f t="shared" si="121"/>
        <v>6.7784632702410752</v>
      </c>
      <c r="CR162" s="13">
        <f t="shared" si="121"/>
        <v>8.9032495421208715</v>
      </c>
      <c r="CS162" s="13">
        <f t="shared" si="121"/>
        <v>8.0000000000000071</v>
      </c>
      <c r="CT162" s="13">
        <f t="shared" si="121"/>
        <v>0</v>
      </c>
      <c r="CU162" s="13">
        <f t="shared" si="121"/>
        <v>0.84764983961402862</v>
      </c>
      <c r="CV162" s="13">
        <f t="shared" si="121"/>
        <v>0.51316481894103649</v>
      </c>
      <c r="CW162" s="13">
        <f t="shared" si="121"/>
        <v>0</v>
      </c>
      <c r="CX162" s="13">
        <f t="shared" si="121"/>
        <v>0</v>
      </c>
      <c r="CY162" s="13">
        <f t="shared" si="121"/>
        <v>-1.8301457790541598</v>
      </c>
      <c r="CZ162" s="13">
        <f t="shared" si="121"/>
        <v>2.2595008590434285</v>
      </c>
      <c r="DA162" s="13">
        <f t="shared" si="121"/>
        <v>0.1657197480095407</v>
      </c>
      <c r="DB162" s="13">
        <f t="shared" si="121"/>
        <v>-0.86054784901886672</v>
      </c>
      <c r="DC162" s="13">
        <f t="shared" si="121"/>
        <v>3.5532218079068256</v>
      </c>
      <c r="DD162" s="13">
        <f t="shared" si="121"/>
        <v>-1.2772126476855994</v>
      </c>
      <c r="DE162" s="13">
        <f t="shared" si="121"/>
        <v>2.7330621970943492</v>
      </c>
      <c r="DF162" s="13">
        <f t="shared" si="121"/>
        <v>0.48725900572323955</v>
      </c>
      <c r="DH162" s="323" t="str">
        <f t="shared" si="97"/>
        <v>2006 q1</v>
      </c>
      <c r="DI162" s="13">
        <f t="shared" si="122"/>
        <v>2.9969493623100529</v>
      </c>
      <c r="DJ162" s="13">
        <f t="shared" si="122"/>
        <v>2.8462879562977106</v>
      </c>
      <c r="DK162" s="13">
        <f t="shared" si="122"/>
        <v>10.874542709061497</v>
      </c>
      <c r="DL162" s="13">
        <f t="shared" si="122"/>
        <v>5.8135049136318395</v>
      </c>
      <c r="DM162" s="13">
        <f t="shared" si="122"/>
        <v>2.1768035949083497</v>
      </c>
      <c r="DN162" s="13">
        <f t="shared" si="122"/>
        <v>3.3848677461152166</v>
      </c>
      <c r="DO162" s="13">
        <f t="shared" si="122"/>
        <v>-5.1225183613156977</v>
      </c>
      <c r="DP162" s="13">
        <f t="shared" si="122"/>
        <v>3.3901656515907597</v>
      </c>
      <c r="DQ162" s="13">
        <f t="shared" si="122"/>
        <v>-2.2661698610063952</v>
      </c>
      <c r="DR162" s="13">
        <f t="shared" si="122"/>
        <v>-16.925269340993275</v>
      </c>
      <c r="DS162" s="13">
        <f t="shared" si="122"/>
        <v>4.2651782291911911</v>
      </c>
      <c r="DT162" s="13">
        <f t="shared" si="122"/>
        <v>4.9781912916514015</v>
      </c>
      <c r="DU162" s="13">
        <f t="shared" si="122"/>
        <v>3.4465264174292631</v>
      </c>
      <c r="DV162" s="13">
        <f t="shared" si="122"/>
        <v>11.866807738206454</v>
      </c>
      <c r="DW162" s="13">
        <f t="shared" si="122"/>
        <v>15.914787707664658</v>
      </c>
      <c r="DX162" s="13">
        <f t="shared" si="122"/>
        <v>1.7442097850327132</v>
      </c>
      <c r="DY162" s="13">
        <f t="shared" si="122"/>
        <v>2.1067324481789385</v>
      </c>
      <c r="DZ162" s="13">
        <f t="shared" si="122"/>
        <v>2.1541431745497608</v>
      </c>
      <c r="EA162" s="13">
        <f t="shared" si="122"/>
        <v>0</v>
      </c>
      <c r="EB162" s="13">
        <f t="shared" si="122"/>
        <v>3.5652699576654623</v>
      </c>
      <c r="EC162" s="13">
        <f t="shared" si="122"/>
        <v>17.824669908865197</v>
      </c>
      <c r="ED162" s="13">
        <f t="shared" si="122"/>
        <v>0</v>
      </c>
      <c r="EE162" s="13">
        <f t="shared" si="122"/>
        <v>0</v>
      </c>
      <c r="EF162" s="13">
        <f t="shared" si="122"/>
        <v>5.2330477574335843</v>
      </c>
      <c r="EG162" s="13">
        <f t="shared" si="122"/>
        <v>0.63520404236150352</v>
      </c>
      <c r="EH162" s="13">
        <f t="shared" si="122"/>
        <v>-0.40682362481100354</v>
      </c>
      <c r="EI162" s="13">
        <f t="shared" si="122"/>
        <v>0</v>
      </c>
      <c r="EJ162" s="13">
        <f t="shared" si="122"/>
        <v>3.8289196355383082</v>
      </c>
      <c r="EK162" s="13">
        <f t="shared" si="122"/>
        <v>10.017339364706546</v>
      </c>
      <c r="EL162" s="13">
        <f t="shared" si="122"/>
        <v>-0.58381965249948431</v>
      </c>
      <c r="EM162" s="13">
        <f t="shared" si="122"/>
        <v>1.9605065666033372</v>
      </c>
      <c r="EN162" s="13">
        <f t="shared" si="122"/>
        <v>1.9599060367373022</v>
      </c>
      <c r="EO162" s="13">
        <f t="shared" si="122"/>
        <v>-27.731729643749659</v>
      </c>
      <c r="EP162" s="13">
        <f t="shared" si="122"/>
        <v>-9.567380227514322</v>
      </c>
      <c r="EQ162" s="13">
        <f t="shared" si="122"/>
        <v>3.8556143470025672</v>
      </c>
    </row>
    <row r="163" spans="1:147" hidden="1" outlineLevel="1" x14ac:dyDescent="0.2">
      <c r="A163" s="323" t="str">
        <f t="shared" si="91"/>
        <v>2006 q2</v>
      </c>
      <c r="B163" s="13">
        <f t="shared" si="119"/>
        <v>6.5372966617258887</v>
      </c>
      <c r="C163" s="13">
        <f t="shared" si="119"/>
        <v>1.8409857850139044</v>
      </c>
      <c r="D163" s="13">
        <f t="shared" si="119"/>
        <v>-0.90788024466226247</v>
      </c>
      <c r="E163" s="13">
        <f t="shared" si="119"/>
        <v>2.5475756209033973</v>
      </c>
      <c r="F163" s="13">
        <f t="shared" si="119"/>
        <v>2.7560360702907127</v>
      </c>
      <c r="G163" s="13">
        <f t="shared" si="119"/>
        <v>8.6851498263159854</v>
      </c>
      <c r="H163" s="13">
        <f t="shared" si="119"/>
        <v>1.4736569089586204</v>
      </c>
      <c r="I163" s="13">
        <f t="shared" si="119"/>
        <v>-2.0816008043348599</v>
      </c>
      <c r="J163" s="13">
        <f t="shared" si="119"/>
        <v>2.8959211143859243</v>
      </c>
      <c r="K163" s="13">
        <f t="shared" si="119"/>
        <v>0</v>
      </c>
      <c r="L163" s="13">
        <f t="shared" si="119"/>
        <v>3.7881155410347755</v>
      </c>
      <c r="M163" s="13">
        <f t="shared" si="119"/>
        <v>4.9495665041741299</v>
      </c>
      <c r="N163" s="13">
        <f t="shared" si="119"/>
        <v>3.2538004536077914</v>
      </c>
      <c r="O163" s="13">
        <f t="shared" si="119"/>
        <v>0.88568713297005885</v>
      </c>
      <c r="P163" s="13">
        <f t="shared" si="119"/>
        <v>0.76712182364742088</v>
      </c>
      <c r="Q163" s="13">
        <f t="shared" si="119"/>
        <v>1.143604327870551</v>
      </c>
      <c r="R163" s="13">
        <f t="shared" si="119"/>
        <v>0.54015656653494393</v>
      </c>
      <c r="S163" s="13">
        <f t="shared" si="119"/>
        <v>1.9375036059157136</v>
      </c>
      <c r="T163" s="13">
        <f t="shared" si="119"/>
        <v>-1.3157894736842146</v>
      </c>
      <c r="U163" s="13">
        <f t="shared" si="119"/>
        <v>30.565640023606111</v>
      </c>
      <c r="V163" s="13">
        <f t="shared" si="119"/>
        <v>32.777777777562854</v>
      </c>
      <c r="W163" s="13">
        <f t="shared" si="119"/>
        <v>29.16666666666665</v>
      </c>
      <c r="X163" s="13" t="str">
        <f t="shared" si="119"/>
        <v/>
      </c>
      <c r="Y163" s="13">
        <f t="shared" si="119"/>
        <v>10.887882082228773</v>
      </c>
      <c r="Z163" s="13">
        <f t="shared" si="119"/>
        <v>1.1872727235157754</v>
      </c>
      <c r="AA163" s="13">
        <f t="shared" si="119"/>
        <v>0.37485395046701342</v>
      </c>
      <c r="AB163" s="13">
        <f t="shared" si="119"/>
        <v>0</v>
      </c>
      <c r="AC163" s="13">
        <f t="shared" si="119"/>
        <v>0.290672511669543</v>
      </c>
      <c r="AD163" s="13">
        <f t="shared" si="119"/>
        <v>16.450577104160601</v>
      </c>
      <c r="AE163" s="13">
        <f t="shared" si="119"/>
        <v>5.8058527507000468</v>
      </c>
      <c r="AF163" s="13">
        <f t="shared" si="119"/>
        <v>8.740218908780184</v>
      </c>
      <c r="AG163" s="13">
        <f t="shared" si="119"/>
        <v>0.20537769390218674</v>
      </c>
      <c r="AH163" s="13">
        <f t="shared" si="119"/>
        <v>-1.7116065155970639</v>
      </c>
      <c r="AI163" s="13">
        <f t="shared" si="119"/>
        <v>0.58304609197163959</v>
      </c>
      <c r="AJ163" s="13">
        <f t="shared" si="119"/>
        <v>3.3860858320599041</v>
      </c>
      <c r="AL163" s="322" t="str">
        <f t="shared" si="93"/>
        <v>2006 q2</v>
      </c>
      <c r="AM163" s="13">
        <f t="shared" si="120"/>
        <v>3.2874801335468495</v>
      </c>
      <c r="AN163" s="13">
        <f t="shared" si="120"/>
        <v>3.1047478648043914</v>
      </c>
      <c r="AO163" s="13">
        <f t="shared" si="120"/>
        <v>-0.59288711093610225</v>
      </c>
      <c r="AP163" s="13">
        <f t="shared" si="120"/>
        <v>9.4570650726332204</v>
      </c>
      <c r="AQ163" s="13">
        <f t="shared" si="120"/>
        <v>-1.6890596634469235</v>
      </c>
      <c r="AR163" s="13">
        <f t="shared" si="120"/>
        <v>-0.7584837259609567</v>
      </c>
      <c r="AS163" s="13">
        <f t="shared" si="120"/>
        <v>4.204488557472863</v>
      </c>
      <c r="AT163" s="13">
        <f t="shared" si="120"/>
        <v>0</v>
      </c>
      <c r="AU163" s="13">
        <f t="shared" si="120"/>
        <v>1.9672509590767717</v>
      </c>
      <c r="AV163" s="13">
        <f t="shared" si="120"/>
        <v>0</v>
      </c>
      <c r="AW163" s="13">
        <f t="shared" si="120"/>
        <v>0</v>
      </c>
      <c r="AX163" s="13">
        <f t="shared" si="120"/>
        <v>0</v>
      </c>
      <c r="AY163" s="13">
        <f t="shared" si="120"/>
        <v>0</v>
      </c>
      <c r="AZ163" s="13">
        <f t="shared" si="120"/>
        <v>-0.32529721736246353</v>
      </c>
      <c r="BA163" s="13">
        <f t="shared" si="120"/>
        <v>-9.1347262399155138E-2</v>
      </c>
      <c r="BB163" s="13">
        <f t="shared" si="120"/>
        <v>-1.123570242099714</v>
      </c>
      <c r="BC163" s="13">
        <f t="shared" si="120"/>
        <v>2.8792049814527765</v>
      </c>
      <c r="BD163" s="13">
        <f t="shared" si="120"/>
        <v>2.8792049814527765</v>
      </c>
      <c r="BE163" s="13" t="str">
        <f t="shared" si="120"/>
        <v/>
      </c>
      <c r="BF163" s="13">
        <f t="shared" si="120"/>
        <v>14.716061646661593</v>
      </c>
      <c r="BG163" s="13">
        <f t="shared" si="120"/>
        <v>24.235294117647065</v>
      </c>
      <c r="BH163" s="13">
        <f t="shared" si="120"/>
        <v>12.5</v>
      </c>
      <c r="BI163" s="13" t="str">
        <f t="shared" si="120"/>
        <v/>
      </c>
      <c r="BJ163" s="13">
        <f t="shared" si="120"/>
        <v>4.9182349728274843</v>
      </c>
      <c r="BK163" s="13">
        <f t="shared" si="120"/>
        <v>0</v>
      </c>
      <c r="BL163" s="13">
        <f t="shared" si="120"/>
        <v>0</v>
      </c>
      <c r="BM163" s="13">
        <f t="shared" si="120"/>
        <v>-8.333333333333325</v>
      </c>
      <c r="BN163" s="13">
        <f t="shared" si="120"/>
        <v>0</v>
      </c>
      <c r="BO163" s="13">
        <f t="shared" si="120"/>
        <v>7.1493360563970265</v>
      </c>
      <c r="BP163" s="13">
        <f t="shared" si="120"/>
        <v>-0.33102022620131732</v>
      </c>
      <c r="BQ163" s="13">
        <f t="shared" si="120"/>
        <v>-0.21387993015337114</v>
      </c>
      <c r="BR163" s="13">
        <f t="shared" si="120"/>
        <v>0</v>
      </c>
      <c r="BS163" s="13">
        <f t="shared" si="120"/>
        <v>-0.15935056433589168</v>
      </c>
      <c r="BT163" s="13">
        <f t="shared" si="120"/>
        <v>-0.97775461009892428</v>
      </c>
      <c r="BU163" s="13">
        <f t="shared" si="120"/>
        <v>2.767725679950761E-2</v>
      </c>
      <c r="BW163" s="323" t="str">
        <f t="shared" si="95"/>
        <v>2006 q2</v>
      </c>
      <c r="BX163" s="13">
        <f t="shared" si="121"/>
        <v>2.6018071995355552</v>
      </c>
      <c r="BY163" s="13">
        <f t="shared" si="121"/>
        <v>1.864463846132014</v>
      </c>
      <c r="BZ163" s="13">
        <f t="shared" si="121"/>
        <v>1.9532440076646562</v>
      </c>
      <c r="CA163" s="13">
        <f t="shared" si="121"/>
        <v>1.3095936125630203</v>
      </c>
      <c r="CB163" s="13">
        <f t="shared" si="121"/>
        <v>0.71186363190081092</v>
      </c>
      <c r="CC163" s="13">
        <f t="shared" si="121"/>
        <v>4.0340143761931513</v>
      </c>
      <c r="CD163" s="13">
        <f t="shared" si="121"/>
        <v>2.4992622268584563</v>
      </c>
      <c r="CE163" s="13">
        <f t="shared" si="121"/>
        <v>11.736100807346173</v>
      </c>
      <c r="CF163" s="13">
        <f t="shared" si="121"/>
        <v>-6.1408921193772947E-2</v>
      </c>
      <c r="CG163" s="13">
        <f t="shared" si="121"/>
        <v>3.2023069752637578</v>
      </c>
      <c r="CH163" s="13">
        <f t="shared" si="121"/>
        <v>8.0246370773395803</v>
      </c>
      <c r="CI163" s="13">
        <f t="shared" si="121"/>
        <v>6.6428206177278959</v>
      </c>
      <c r="CJ163" s="13">
        <f t="shared" si="121"/>
        <v>9.7808491306891945</v>
      </c>
      <c r="CK163" s="13">
        <f t="shared" si="121"/>
        <v>-1.4242953134836478</v>
      </c>
      <c r="CL163" s="13">
        <f t="shared" si="121"/>
        <v>-0.90747330889390243</v>
      </c>
      <c r="CM163" s="13">
        <f t="shared" si="121"/>
        <v>-2.574401227953127</v>
      </c>
      <c r="CN163" s="13">
        <f t="shared" si="121"/>
        <v>3.1797355056157217</v>
      </c>
      <c r="CO163" s="13">
        <f t="shared" si="121"/>
        <v>5.1329617882906131</v>
      </c>
      <c r="CP163" s="13">
        <f t="shared" si="121"/>
        <v>0</v>
      </c>
      <c r="CQ163" s="13">
        <f t="shared" si="121"/>
        <v>4.991273947068553</v>
      </c>
      <c r="CR163" s="13">
        <f t="shared" si="121"/>
        <v>12.615283690035994</v>
      </c>
      <c r="CS163" s="13">
        <f t="shared" si="121"/>
        <v>3.8461538461538325</v>
      </c>
      <c r="CT163" s="13">
        <f t="shared" si="121"/>
        <v>0</v>
      </c>
      <c r="CU163" s="13">
        <f t="shared" si="121"/>
        <v>2.8604255855998684</v>
      </c>
      <c r="CV163" s="13">
        <f t="shared" si="121"/>
        <v>9.1351759676966626</v>
      </c>
      <c r="CW163" s="13">
        <f t="shared" si="121"/>
        <v>0</v>
      </c>
      <c r="CX163" s="13">
        <f t="shared" si="121"/>
        <v>0</v>
      </c>
      <c r="CY163" s="13">
        <f t="shared" si="121"/>
        <v>-1.9029854156064951</v>
      </c>
      <c r="CZ163" s="13">
        <f t="shared" si="121"/>
        <v>4.9080023445740473</v>
      </c>
      <c r="DA163" s="13">
        <f t="shared" si="121"/>
        <v>0.5722578638426068</v>
      </c>
      <c r="DB163" s="13">
        <f t="shared" si="121"/>
        <v>-0.64862110059645817</v>
      </c>
      <c r="DC163" s="13">
        <f t="shared" si="121"/>
        <v>-3.5736692037343087</v>
      </c>
      <c r="DD163" s="13">
        <f t="shared" si="121"/>
        <v>-0.500350305133479</v>
      </c>
      <c r="DE163" s="13">
        <f t="shared" si="121"/>
        <v>2.8547497915756503</v>
      </c>
      <c r="DF163" s="13">
        <f t="shared" si="121"/>
        <v>6.3894767715710898</v>
      </c>
      <c r="DH163" s="323" t="str">
        <f t="shared" si="97"/>
        <v>2006 q2</v>
      </c>
      <c r="DI163" s="13">
        <f t="shared" si="122"/>
        <v>5.4712511588869805</v>
      </c>
      <c r="DJ163" s="13">
        <f t="shared" si="122"/>
        <v>3.2316047978677265</v>
      </c>
      <c r="DK163" s="13">
        <f t="shared" si="122"/>
        <v>13.039002482799322</v>
      </c>
      <c r="DL163" s="13">
        <f t="shared" si="122"/>
        <v>7.3899356529864901</v>
      </c>
      <c r="DM163" s="13">
        <f t="shared" si="122"/>
        <v>0.2304948499715076</v>
      </c>
      <c r="DN163" s="13">
        <f t="shared" si="122"/>
        <v>-0.5028629804944007</v>
      </c>
      <c r="DO163" s="13">
        <f t="shared" si="122"/>
        <v>-7.232238877785246</v>
      </c>
      <c r="DP163" s="13">
        <f t="shared" si="122"/>
        <v>3.3901656515907597</v>
      </c>
      <c r="DQ163" s="13">
        <f t="shared" si="122"/>
        <v>-1.5292562617807981E-2</v>
      </c>
      <c r="DR163" s="13">
        <f t="shared" si="122"/>
        <v>-13.228987274834925</v>
      </c>
      <c r="DS163" s="13">
        <f t="shared" si="122"/>
        <v>4.5669789397098537</v>
      </c>
      <c r="DT163" s="13">
        <f t="shared" si="122"/>
        <v>3.6203239077466032</v>
      </c>
      <c r="DU163" s="13">
        <f t="shared" si="122"/>
        <v>5.6157869620633072</v>
      </c>
      <c r="DV163" s="13">
        <f t="shared" si="122"/>
        <v>12.237103882499522</v>
      </c>
      <c r="DW163" s="13">
        <f t="shared" si="122"/>
        <v>16.935385686536097</v>
      </c>
      <c r="DX163" s="13">
        <f t="shared" si="122"/>
        <v>0.47418934078267139</v>
      </c>
      <c r="DY163" s="13">
        <f t="shared" si="122"/>
        <v>2.5767197449380941</v>
      </c>
      <c r="DZ163" s="13">
        <f t="shared" si="122"/>
        <v>2.6350795908526736</v>
      </c>
      <c r="EA163" s="13">
        <f t="shared" si="122"/>
        <v>0</v>
      </c>
      <c r="EB163" s="13">
        <f t="shared" si="122"/>
        <v>44.249487870147732</v>
      </c>
      <c r="EC163" s="13">
        <f t="shared" si="122"/>
        <v>8.663615710192607</v>
      </c>
      <c r="ED163" s="13">
        <f t="shared" si="122"/>
        <v>52.941176470588204</v>
      </c>
      <c r="EE163" s="13">
        <f t="shared" si="122"/>
        <v>57.471264367816111</v>
      </c>
      <c r="EF163" s="13">
        <f t="shared" si="122"/>
        <v>2.0156196785413361</v>
      </c>
      <c r="EG163" s="13">
        <f t="shared" si="122"/>
        <v>-0.51963700289122672</v>
      </c>
      <c r="EH163" s="13">
        <f t="shared" si="122"/>
        <v>-0.63422412047625665</v>
      </c>
      <c r="EI163" s="13">
        <f t="shared" si="122"/>
        <v>0</v>
      </c>
      <c r="EJ163" s="13">
        <f t="shared" si="122"/>
        <v>0</v>
      </c>
      <c r="EK163" s="13">
        <f t="shared" si="122"/>
        <v>4.6720651739023067</v>
      </c>
      <c r="EL163" s="13">
        <f t="shared" si="122"/>
        <v>0.82068861159423356</v>
      </c>
      <c r="EM163" s="13">
        <f t="shared" si="122"/>
        <v>3.1598027614333057</v>
      </c>
      <c r="EN163" s="13">
        <f t="shared" si="122"/>
        <v>9.3615055331186525E-2</v>
      </c>
      <c r="EO163" s="13">
        <f t="shared" si="122"/>
        <v>-8.2662734573239476</v>
      </c>
      <c r="EP163" s="13">
        <f t="shared" si="122"/>
        <v>-8.8513038003912747</v>
      </c>
      <c r="EQ163" s="13">
        <f t="shared" si="122"/>
        <v>6.1164245734908196</v>
      </c>
    </row>
    <row r="164" spans="1:147" hidden="1" outlineLevel="1" x14ac:dyDescent="0.2">
      <c r="A164" s="323" t="str">
        <f t="shared" si="91"/>
        <v>2006 q3</v>
      </c>
      <c r="B164" s="13">
        <f t="shared" si="119"/>
        <v>7.8299084649449568</v>
      </c>
      <c r="C164" s="13">
        <f t="shared" si="119"/>
        <v>3.4265023921406401</v>
      </c>
      <c r="D164" s="13">
        <f t="shared" si="119"/>
        <v>1.2710942322082808</v>
      </c>
      <c r="E164" s="13">
        <f t="shared" si="119"/>
        <v>4.3331783670956137</v>
      </c>
      <c r="F164" s="13">
        <f t="shared" si="119"/>
        <v>2.4884337115788968</v>
      </c>
      <c r="G164" s="13">
        <f t="shared" si="119"/>
        <v>8.3074940962831523</v>
      </c>
      <c r="H164" s="13">
        <f t="shared" si="119"/>
        <v>1.8443971448676377</v>
      </c>
      <c r="I164" s="13">
        <f t="shared" si="119"/>
        <v>0</v>
      </c>
      <c r="J164" s="13">
        <f t="shared" si="119"/>
        <v>5.6909081311989018</v>
      </c>
      <c r="K164" s="13">
        <f t="shared" si="119"/>
        <v>0.61095885097157687</v>
      </c>
      <c r="L164" s="13">
        <f t="shared" si="119"/>
        <v>22.240430071880834</v>
      </c>
      <c r="M164" s="13">
        <f t="shared" si="119"/>
        <v>3.9614568439894304</v>
      </c>
      <c r="N164" s="13">
        <f t="shared" si="119"/>
        <v>31.039282345906294</v>
      </c>
      <c r="O164" s="13">
        <f t="shared" si="119"/>
        <v>0.21248703813865344</v>
      </c>
      <c r="P164" s="13">
        <f t="shared" si="119"/>
        <v>8.6341222866992418E-2</v>
      </c>
      <c r="Q164" s="13">
        <f t="shared" si="119"/>
        <v>0.48693408379811842</v>
      </c>
      <c r="R164" s="13">
        <f t="shared" si="119"/>
        <v>1.9933485882249746</v>
      </c>
      <c r="S164" s="13">
        <f t="shared" si="119"/>
        <v>3.474152046909107</v>
      </c>
      <c r="T164" s="13">
        <f t="shared" si="119"/>
        <v>0</v>
      </c>
      <c r="U164" s="13">
        <f t="shared" si="119"/>
        <v>22.956341068286036</v>
      </c>
      <c r="V164" s="13">
        <f t="shared" si="119"/>
        <v>22.772277227589743</v>
      </c>
      <c r="W164" s="13">
        <f t="shared" si="119"/>
        <v>23.076923076923062</v>
      </c>
      <c r="X164" s="13" t="str">
        <f t="shared" si="119"/>
        <v/>
      </c>
      <c r="Y164" s="13">
        <f t="shared" si="119"/>
        <v>11.928780223146918</v>
      </c>
      <c r="Z164" s="13">
        <f t="shared" si="119"/>
        <v>2.3379968212670965</v>
      </c>
      <c r="AA164" s="13">
        <f t="shared" si="119"/>
        <v>0.54632765876596601</v>
      </c>
      <c r="AB164" s="13">
        <f t="shared" si="119"/>
        <v>0</v>
      </c>
      <c r="AC164" s="13">
        <f t="shared" si="119"/>
        <v>-0.79225646901514013</v>
      </c>
      <c r="AD164" s="13">
        <f t="shared" si="119"/>
        <v>18.049383535369156</v>
      </c>
      <c r="AE164" s="13">
        <f t="shared" si="119"/>
        <v>4.5183878774310182</v>
      </c>
      <c r="AF164" s="13">
        <f t="shared" si="119"/>
        <v>6.4388138424210206</v>
      </c>
      <c r="AG164" s="13">
        <f t="shared" si="119"/>
        <v>0</v>
      </c>
      <c r="AH164" s="13">
        <f t="shared" si="119"/>
        <v>1.9879068882899809E-2</v>
      </c>
      <c r="AI164" s="13">
        <f t="shared" si="119"/>
        <v>0.73181735691540961</v>
      </c>
      <c r="AJ164" s="13">
        <f t="shared" si="119"/>
        <v>4.4031225838885968</v>
      </c>
      <c r="AL164" s="322" t="str">
        <f t="shared" si="93"/>
        <v>2006 q3</v>
      </c>
      <c r="AM164" s="13">
        <f t="shared" si="120"/>
        <v>2.7548244499029817</v>
      </c>
      <c r="AN164" s="13">
        <f t="shared" si="120"/>
        <v>5.4334427112266548</v>
      </c>
      <c r="AO164" s="13">
        <f t="shared" si="120"/>
        <v>3.7900082797981627</v>
      </c>
      <c r="AP164" s="13">
        <f t="shared" si="120"/>
        <v>13.816041962245418</v>
      </c>
      <c r="AQ164" s="13">
        <f t="shared" si="120"/>
        <v>-3.3415133112128403</v>
      </c>
      <c r="AR164" s="13">
        <f t="shared" si="120"/>
        <v>-0.7584837259609567</v>
      </c>
      <c r="AS164" s="13">
        <f t="shared" si="120"/>
        <v>6.0593488541567098</v>
      </c>
      <c r="AT164" s="13">
        <f t="shared" si="120"/>
        <v>0</v>
      </c>
      <c r="AU164" s="13">
        <f t="shared" si="120"/>
        <v>1.682521045406582</v>
      </c>
      <c r="AV164" s="13">
        <f t="shared" si="120"/>
        <v>0</v>
      </c>
      <c r="AW164" s="13">
        <f t="shared" si="120"/>
        <v>0</v>
      </c>
      <c r="AX164" s="13">
        <f t="shared" si="120"/>
        <v>0</v>
      </c>
      <c r="AY164" s="13">
        <f t="shared" si="120"/>
        <v>0</v>
      </c>
      <c r="AZ164" s="13">
        <f t="shared" si="120"/>
        <v>-0.32529721736246353</v>
      </c>
      <c r="BA164" s="13">
        <f t="shared" si="120"/>
        <v>-9.1347262399155138E-2</v>
      </c>
      <c r="BB164" s="13">
        <f t="shared" si="120"/>
        <v>-1.123570242099714</v>
      </c>
      <c r="BC164" s="13">
        <f t="shared" si="120"/>
        <v>2.8792049814527765</v>
      </c>
      <c r="BD164" s="13">
        <f t="shared" si="120"/>
        <v>2.8792049814527765</v>
      </c>
      <c r="BE164" s="13" t="str">
        <f t="shared" si="120"/>
        <v/>
      </c>
      <c r="BF164" s="13">
        <f t="shared" si="120"/>
        <v>9.4282999865444204</v>
      </c>
      <c r="BG164" s="13">
        <f t="shared" si="120"/>
        <v>24.093816631130039</v>
      </c>
      <c r="BH164" s="13">
        <f t="shared" si="120"/>
        <v>5.8823529411764941</v>
      </c>
      <c r="BI164" s="13" t="str">
        <f t="shared" si="120"/>
        <v/>
      </c>
      <c r="BJ164" s="13">
        <f t="shared" si="120"/>
        <v>1.3745329153475927</v>
      </c>
      <c r="BK164" s="13">
        <f t="shared" si="120"/>
        <v>0</v>
      </c>
      <c r="BL164" s="13">
        <f t="shared" si="120"/>
        <v>0</v>
      </c>
      <c r="BM164" s="13">
        <f t="shared" si="120"/>
        <v>-8.333333333333325</v>
      </c>
      <c r="BN164" s="13">
        <f t="shared" si="120"/>
        <v>0.10880671247530671</v>
      </c>
      <c r="BO164" s="13">
        <f t="shared" si="120"/>
        <v>2.0749247282277228</v>
      </c>
      <c r="BP164" s="13">
        <f t="shared" si="120"/>
        <v>-1.6210154291877887</v>
      </c>
      <c r="BQ164" s="13">
        <f t="shared" si="120"/>
        <v>-2.3235253913977849</v>
      </c>
      <c r="BR164" s="13">
        <f t="shared" si="120"/>
        <v>0</v>
      </c>
      <c r="BS164" s="13">
        <f t="shared" si="120"/>
        <v>-1.0313168523817473</v>
      </c>
      <c r="BT164" s="13">
        <f t="shared" si="120"/>
        <v>-1.0195510901179095</v>
      </c>
      <c r="BU164" s="13">
        <f t="shared" si="120"/>
        <v>2.767725679950761E-2</v>
      </c>
      <c r="BW164" s="323" t="str">
        <f t="shared" si="95"/>
        <v>2006 q3</v>
      </c>
      <c r="BX164" s="13">
        <f t="shared" si="121"/>
        <v>2.1207475591641156</v>
      </c>
      <c r="BY164" s="13">
        <f t="shared" si="121"/>
        <v>0.53860577611521965</v>
      </c>
      <c r="BZ164" s="13">
        <f t="shared" si="121"/>
        <v>1.3816449211674353</v>
      </c>
      <c r="CA164" s="13">
        <f t="shared" si="121"/>
        <v>-1.2119193234670367</v>
      </c>
      <c r="CB164" s="13">
        <f t="shared" si="121"/>
        <v>-0.2802710464320235</v>
      </c>
      <c r="CC164" s="13">
        <f t="shared" si="121"/>
        <v>3.6823600311112425</v>
      </c>
      <c r="CD164" s="13">
        <f t="shared" si="121"/>
        <v>5.9530640956007019E-2</v>
      </c>
      <c r="CE164" s="13">
        <f t="shared" si="121"/>
        <v>11.757888213360923</v>
      </c>
      <c r="CF164" s="13">
        <f t="shared" si="121"/>
        <v>-1.0280743284873273</v>
      </c>
      <c r="CG164" s="13">
        <f t="shared" si="121"/>
        <v>3.2023069752637578</v>
      </c>
      <c r="CH164" s="13">
        <f t="shared" si="121"/>
        <v>3.3321874923777806</v>
      </c>
      <c r="CI164" s="13">
        <f t="shared" si="121"/>
        <v>1.6918427346729326</v>
      </c>
      <c r="CJ164" s="13">
        <f t="shared" si="121"/>
        <v>5.4261437842689553</v>
      </c>
      <c r="CK164" s="13">
        <f t="shared" si="121"/>
        <v>-1.3603067993247508</v>
      </c>
      <c r="CL164" s="13">
        <f t="shared" si="121"/>
        <v>-0.75933697524422916</v>
      </c>
      <c r="CM164" s="13">
        <f t="shared" si="121"/>
        <v>-2.6940343874863437</v>
      </c>
      <c r="CN164" s="13">
        <f t="shared" si="121"/>
        <v>3.6309676686642867</v>
      </c>
      <c r="CO164" s="13">
        <f t="shared" si="121"/>
        <v>5.8485725025579027</v>
      </c>
      <c r="CP164" s="13">
        <f t="shared" si="121"/>
        <v>0</v>
      </c>
      <c r="CQ164" s="13">
        <f t="shared" si="121"/>
        <v>11.105145529288784</v>
      </c>
      <c r="CR164" s="13">
        <f t="shared" si="121"/>
        <v>8.6778119886403502</v>
      </c>
      <c r="CS164" s="13">
        <f t="shared" si="121"/>
        <v>14.814814814814792</v>
      </c>
      <c r="CT164" s="13">
        <f t="shared" si="121"/>
        <v>0</v>
      </c>
      <c r="CU164" s="13">
        <f t="shared" si="121"/>
        <v>2.5749460764113774</v>
      </c>
      <c r="CV164" s="13">
        <f t="shared" si="121"/>
        <v>8.1792519598512303</v>
      </c>
      <c r="CW164" s="13">
        <f t="shared" si="121"/>
        <v>0</v>
      </c>
      <c r="CX164" s="13">
        <f t="shared" si="121"/>
        <v>0</v>
      </c>
      <c r="CY164" s="13">
        <f t="shared" si="121"/>
        <v>-1.9757170418337022</v>
      </c>
      <c r="CZ164" s="13">
        <f t="shared" si="121"/>
        <v>4.4753715187163312</v>
      </c>
      <c r="DA164" s="13">
        <f t="shared" si="121"/>
        <v>0.47204401532134899</v>
      </c>
      <c r="DB164" s="13">
        <f t="shared" si="121"/>
        <v>-0.40375240809337187</v>
      </c>
      <c r="DC164" s="13">
        <f t="shared" si="121"/>
        <v>-5.2280075983295982</v>
      </c>
      <c r="DD164" s="13">
        <f t="shared" si="121"/>
        <v>0.28883547199161086</v>
      </c>
      <c r="DE164" s="13">
        <f t="shared" si="121"/>
        <v>1.850161312853249</v>
      </c>
      <c r="DF164" s="13">
        <f t="shared" si="121"/>
        <v>6.3734453220457565</v>
      </c>
      <c r="DH164" s="323" t="str">
        <f t="shared" si="97"/>
        <v>2006 q3</v>
      </c>
      <c r="DI164" s="13">
        <f t="shared" si="122"/>
        <v>6.0147166381095962</v>
      </c>
      <c r="DJ164" s="13">
        <f t="shared" si="122"/>
        <v>2.5670504815665351</v>
      </c>
      <c r="DK164" s="13">
        <f t="shared" si="122"/>
        <v>4.8855261675007755</v>
      </c>
      <c r="DL164" s="13">
        <f t="shared" si="122"/>
        <v>7.0876874152161706</v>
      </c>
      <c r="DM164" s="13">
        <f t="shared" si="122"/>
        <v>-0.10462332769999305</v>
      </c>
      <c r="DN164" s="13">
        <f t="shared" si="122"/>
        <v>-0.46496235259003704</v>
      </c>
      <c r="DO164" s="13">
        <f t="shared" si="122"/>
        <v>0.12413450839054985</v>
      </c>
      <c r="DP164" s="13">
        <f t="shared" si="122"/>
        <v>1.229625768886633</v>
      </c>
      <c r="DQ164" s="13">
        <f t="shared" si="122"/>
        <v>0.14755553624987705</v>
      </c>
      <c r="DR164" s="13">
        <f t="shared" si="122"/>
        <v>1.5426306390268874</v>
      </c>
      <c r="DS164" s="13">
        <f t="shared" si="122"/>
        <v>2.895776525720728</v>
      </c>
      <c r="DT164" s="13">
        <f t="shared" si="122"/>
        <v>1.4800069664186122</v>
      </c>
      <c r="DU164" s="13">
        <f t="shared" si="122"/>
        <v>4.5106072634446548</v>
      </c>
      <c r="DV164" s="13">
        <f t="shared" si="122"/>
        <v>2.6543707186323484</v>
      </c>
      <c r="DW164" s="13">
        <f t="shared" si="122"/>
        <v>3.4467902429555108</v>
      </c>
      <c r="DX164" s="13">
        <f t="shared" si="122"/>
        <v>0.41251364595613627</v>
      </c>
      <c r="DY164" s="13">
        <f t="shared" si="122"/>
        <v>4.6320120597007408</v>
      </c>
      <c r="DZ164" s="13">
        <f t="shared" si="122"/>
        <v>4.7354776297954038</v>
      </c>
      <c r="EA164" s="13">
        <f t="shared" si="122"/>
        <v>0</v>
      </c>
      <c r="EB164" s="13">
        <f t="shared" si="122"/>
        <v>64.37515563712455</v>
      </c>
      <c r="EC164" s="13">
        <f t="shared" si="122"/>
        <v>5.9525678579750441</v>
      </c>
      <c r="ED164" s="13">
        <f t="shared" si="122"/>
        <v>88.23529411764703</v>
      </c>
      <c r="EE164" s="13">
        <f t="shared" si="122"/>
        <v>57.471264367816111</v>
      </c>
      <c r="EF164" s="13">
        <f t="shared" si="122"/>
        <v>1.4179110238592196</v>
      </c>
      <c r="EG164" s="13">
        <f t="shared" si="122"/>
        <v>-2.0448704731849565</v>
      </c>
      <c r="EH164" s="13">
        <f t="shared" si="122"/>
        <v>1.1798402567122057</v>
      </c>
      <c r="EI164" s="13">
        <f t="shared" si="122"/>
        <v>10.000000000000009</v>
      </c>
      <c r="EJ164" s="13">
        <f t="shared" si="122"/>
        <v>0</v>
      </c>
      <c r="EK164" s="13">
        <f t="shared" si="122"/>
        <v>2.7168375058331584</v>
      </c>
      <c r="EL164" s="13">
        <f t="shared" si="122"/>
        <v>0.20629449472224781</v>
      </c>
      <c r="EM164" s="13">
        <f t="shared" si="122"/>
        <v>0.45536589483203826</v>
      </c>
      <c r="EN164" s="13">
        <f t="shared" si="122"/>
        <v>9.3615055331186525E-2</v>
      </c>
      <c r="EO164" s="13">
        <f t="shared" si="122"/>
        <v>23.977584761261596</v>
      </c>
      <c r="EP164" s="13">
        <f t="shared" si="122"/>
        <v>-3.5480801257037786</v>
      </c>
      <c r="EQ164" s="13">
        <f t="shared" si="122"/>
        <v>3.9908145817377783</v>
      </c>
    </row>
    <row r="165" spans="1:147" hidden="1" outlineLevel="1" x14ac:dyDescent="0.2">
      <c r="A165" s="323" t="str">
        <f t="shared" si="91"/>
        <v>2006 q4</v>
      </c>
      <c r="B165" s="13">
        <f t="shared" si="119"/>
        <v>6.7127780188628527</v>
      </c>
      <c r="C165" s="13">
        <f t="shared" si="119"/>
        <v>4.4271900407472531</v>
      </c>
      <c r="D165" s="13">
        <f t="shared" si="119"/>
        <v>6.4677531259894838</v>
      </c>
      <c r="E165" s="13">
        <f t="shared" si="119"/>
        <v>-0.46445094919463914</v>
      </c>
      <c r="F165" s="13">
        <f t="shared" si="119"/>
        <v>6.1858211932561913</v>
      </c>
      <c r="G165" s="13">
        <f t="shared" si="119"/>
        <v>4.1962983670459142</v>
      </c>
      <c r="H165" s="13">
        <f t="shared" si="119"/>
        <v>1.4341427916972682</v>
      </c>
      <c r="I165" s="13">
        <f t="shared" si="119"/>
        <v>2.1258525684997309</v>
      </c>
      <c r="J165" s="13">
        <f t="shared" si="119"/>
        <v>5.3812512856320494</v>
      </c>
      <c r="K165" s="13">
        <f t="shared" si="119"/>
        <v>3.4307689323788138</v>
      </c>
      <c r="L165" s="13">
        <f t="shared" si="119"/>
        <v>22.346853992269146</v>
      </c>
      <c r="M165" s="13">
        <f t="shared" si="119"/>
        <v>4.7588908981061939</v>
      </c>
      <c r="N165" s="13">
        <f t="shared" si="119"/>
        <v>31.039282345906294</v>
      </c>
      <c r="O165" s="13">
        <f t="shared" si="119"/>
        <v>0.6717790866795692</v>
      </c>
      <c r="P165" s="13">
        <f t="shared" si="119"/>
        <v>0.75681984121875878</v>
      </c>
      <c r="Q165" s="13">
        <f t="shared" si="119"/>
        <v>0.48693408379811842</v>
      </c>
      <c r="R165" s="13">
        <f t="shared" si="119"/>
        <v>3.0073811528500416</v>
      </c>
      <c r="S165" s="13">
        <f t="shared" si="119"/>
        <v>5.2414813192878329</v>
      </c>
      <c r="T165" s="13">
        <f t="shared" si="119"/>
        <v>0</v>
      </c>
      <c r="U165" s="13">
        <f t="shared" si="119"/>
        <v>8.7712251986015168</v>
      </c>
      <c r="V165" s="13">
        <f t="shared" si="119"/>
        <v>12.61261261254556</v>
      </c>
      <c r="W165" s="13">
        <f t="shared" si="119"/>
        <v>6.4516129032258007</v>
      </c>
      <c r="X165" s="13" t="str">
        <f t="shared" si="119"/>
        <v/>
      </c>
      <c r="Y165" s="13">
        <f t="shared" si="119"/>
        <v>9.7097613920124495</v>
      </c>
      <c r="Z165" s="13">
        <f t="shared" si="119"/>
        <v>2.4669473469418168</v>
      </c>
      <c r="AA165" s="13">
        <f t="shared" si="119"/>
        <v>3.449239504462942</v>
      </c>
      <c r="AB165" s="13">
        <f t="shared" si="119"/>
        <v>0</v>
      </c>
      <c r="AC165" s="13">
        <f t="shared" si="119"/>
        <v>8.874853568312524E-2</v>
      </c>
      <c r="AD165" s="13">
        <f t="shared" si="119"/>
        <v>14.10843793759684</v>
      </c>
      <c r="AE165" s="13">
        <f t="shared" si="119"/>
        <v>4.635453858438443</v>
      </c>
      <c r="AF165" s="13">
        <f t="shared" si="119"/>
        <v>6.4271737515701366</v>
      </c>
      <c r="AG165" s="13">
        <f t="shared" si="119"/>
        <v>1.6820028584163538E-2</v>
      </c>
      <c r="AH165" s="13">
        <f t="shared" si="119"/>
        <v>9.3304361640278444E-2</v>
      </c>
      <c r="AI165" s="13">
        <f t="shared" si="119"/>
        <v>1.2376873034780633</v>
      </c>
      <c r="AJ165" s="13">
        <f t="shared" si="119"/>
        <v>4.2035973739226185</v>
      </c>
      <c r="AL165" s="322" t="str">
        <f t="shared" si="93"/>
        <v>2006 q4</v>
      </c>
      <c r="AM165" s="13">
        <f t="shared" si="120"/>
        <v>1.4473791048770446</v>
      </c>
      <c r="AN165" s="13">
        <f t="shared" si="120"/>
        <v>6.1575886439917182</v>
      </c>
      <c r="AO165" s="13">
        <f t="shared" si="120"/>
        <v>3.8456195336268095</v>
      </c>
      <c r="AP165" s="13">
        <f t="shared" si="120"/>
        <v>14.98961232464584</v>
      </c>
      <c r="AQ165" s="13">
        <f t="shared" si="120"/>
        <v>-4.9393348991980783</v>
      </c>
      <c r="AR165" s="13">
        <f t="shared" si="120"/>
        <v>0.13685048808433908</v>
      </c>
      <c r="AS165" s="13">
        <f t="shared" si="120"/>
        <v>6.0593488541567098</v>
      </c>
      <c r="AT165" s="13">
        <f t="shared" si="120"/>
        <v>0</v>
      </c>
      <c r="AU165" s="13">
        <f t="shared" si="120"/>
        <v>3.7413150060556788</v>
      </c>
      <c r="AV165" s="13">
        <f t="shared" si="120"/>
        <v>8.3586644046697032</v>
      </c>
      <c r="AW165" s="13">
        <f t="shared" si="120"/>
        <v>0</v>
      </c>
      <c r="AX165" s="13">
        <f t="shared" si="120"/>
        <v>0</v>
      </c>
      <c r="AY165" s="13">
        <f t="shared" si="120"/>
        <v>0</v>
      </c>
      <c r="AZ165" s="13">
        <f t="shared" si="120"/>
        <v>0.14721092287599546</v>
      </c>
      <c r="BA165" s="13">
        <f t="shared" si="120"/>
        <v>0.27022139354540009</v>
      </c>
      <c r="BB165" s="13">
        <f t="shared" si="120"/>
        <v>-0.27251961526849611</v>
      </c>
      <c r="BC165" s="13">
        <f t="shared" si="120"/>
        <v>2.8792049814527765</v>
      </c>
      <c r="BD165" s="13">
        <f t="shared" si="120"/>
        <v>2.8792049814527765</v>
      </c>
      <c r="BE165" s="13" t="str">
        <f t="shared" si="120"/>
        <v/>
      </c>
      <c r="BF165" s="13">
        <f t="shared" si="120"/>
        <v>2.6881552117444141</v>
      </c>
      <c r="BG165" s="13">
        <f t="shared" si="120"/>
        <v>13.450292397660801</v>
      </c>
      <c r="BH165" s="13">
        <f t="shared" si="120"/>
        <v>0</v>
      </c>
      <c r="BI165" s="13" t="str">
        <f t="shared" si="120"/>
        <v/>
      </c>
      <c r="BJ165" s="13">
        <f t="shared" si="120"/>
        <v>-3.9032590476687834</v>
      </c>
      <c r="BK165" s="13">
        <f t="shared" si="120"/>
        <v>0</v>
      </c>
      <c r="BL165" s="13">
        <f t="shared" si="120"/>
        <v>0</v>
      </c>
      <c r="BM165" s="13">
        <f t="shared" si="120"/>
        <v>-8.333333333333325</v>
      </c>
      <c r="BN165" s="13">
        <f t="shared" si="120"/>
        <v>-6.4195960360443616</v>
      </c>
      <c r="BO165" s="13">
        <f t="shared" si="120"/>
        <v>-3.4096584373383587</v>
      </c>
      <c r="BP165" s="13">
        <f t="shared" si="120"/>
        <v>-0.94018485671023555</v>
      </c>
      <c r="BQ165" s="13">
        <f t="shared" si="120"/>
        <v>-2.2933222619583526</v>
      </c>
      <c r="BR165" s="13">
        <f t="shared" si="120"/>
        <v>0.20687682308062616</v>
      </c>
      <c r="BS165" s="13">
        <f t="shared" si="120"/>
        <v>-1.0313168523817473</v>
      </c>
      <c r="BT165" s="13">
        <f t="shared" si="120"/>
        <v>1.8354189438162694</v>
      </c>
      <c r="BU165" s="13">
        <f t="shared" si="120"/>
        <v>0.63140826154848284</v>
      </c>
      <c r="BW165" s="323" t="str">
        <f t="shared" si="95"/>
        <v>2006 q4</v>
      </c>
      <c r="BX165" s="13">
        <f t="shared" si="121"/>
        <v>3.1791499905109433</v>
      </c>
      <c r="BY165" s="13">
        <f t="shared" si="121"/>
        <v>2.9169214115283948</v>
      </c>
      <c r="BZ165" s="13">
        <f t="shared" si="121"/>
        <v>1.0663759224301295</v>
      </c>
      <c r="CA165" s="13">
        <f t="shared" si="121"/>
        <v>4.2581150123111922</v>
      </c>
      <c r="CB165" s="13">
        <f t="shared" si="121"/>
        <v>1.0901318617765998</v>
      </c>
      <c r="CC165" s="13">
        <f t="shared" si="121"/>
        <v>9.5619231735265551</v>
      </c>
      <c r="CD165" s="13">
        <f t="shared" si="121"/>
        <v>-1.4459830227278259</v>
      </c>
      <c r="CE165" s="13">
        <f t="shared" si="121"/>
        <v>6.268889556465651</v>
      </c>
      <c r="CF165" s="13">
        <f t="shared" si="121"/>
        <v>3.9538214736714261</v>
      </c>
      <c r="CG165" s="13">
        <f t="shared" si="121"/>
        <v>11.242576589528053</v>
      </c>
      <c r="CH165" s="13">
        <f t="shared" si="121"/>
        <v>2.9513874593521505</v>
      </c>
      <c r="CI165" s="13">
        <f t="shared" si="121"/>
        <v>-0.90189460932961207</v>
      </c>
      <c r="CJ165" s="13">
        <f t="shared" si="121"/>
        <v>8.0818662248375528</v>
      </c>
      <c r="CK165" s="13">
        <f t="shared" si="121"/>
        <v>1.1066989309142627</v>
      </c>
      <c r="CL165" s="13">
        <f t="shared" si="121"/>
        <v>0.9629847999281349</v>
      </c>
      <c r="CM165" s="13">
        <f t="shared" si="121"/>
        <v>1.4267583537910022</v>
      </c>
      <c r="CN165" s="13">
        <f t="shared" si="121"/>
        <v>3.815121245851838</v>
      </c>
      <c r="CO165" s="13">
        <f t="shared" si="121"/>
        <v>6.1450245295570305</v>
      </c>
      <c r="CP165" s="13">
        <f t="shared" si="121"/>
        <v>0</v>
      </c>
      <c r="CQ165" s="13">
        <f t="shared" si="121"/>
        <v>11.279445823602675</v>
      </c>
      <c r="CR165" s="13">
        <f t="shared" si="121"/>
        <v>9.5576801127712052</v>
      </c>
      <c r="CS165" s="13">
        <f t="shared" si="121"/>
        <v>14.814814814814792</v>
      </c>
      <c r="CT165" s="13">
        <f t="shared" si="121"/>
        <v>0</v>
      </c>
      <c r="CU165" s="13">
        <f t="shared" si="121"/>
        <v>2.2352411223753865</v>
      </c>
      <c r="CV165" s="13">
        <f t="shared" si="121"/>
        <v>7.5195229309716671</v>
      </c>
      <c r="CW165" s="13">
        <f t="shared" si="121"/>
        <v>-8.2073137784755001E-2</v>
      </c>
      <c r="CX165" s="13">
        <f t="shared" si="121"/>
        <v>0</v>
      </c>
      <c r="CY165" s="13">
        <f t="shared" si="121"/>
        <v>-1.8773380368582226</v>
      </c>
      <c r="CZ165" s="13">
        <f t="shared" si="121"/>
        <v>3.8866737672374807</v>
      </c>
      <c r="DA165" s="13">
        <f t="shared" si="121"/>
        <v>0.45804561939606359</v>
      </c>
      <c r="DB165" s="13">
        <f t="shared" si="121"/>
        <v>-1.0096292907285642</v>
      </c>
      <c r="DC165" s="13">
        <f t="shared" si="121"/>
        <v>-2.25289190095459</v>
      </c>
      <c r="DD165" s="13">
        <f t="shared" si="121"/>
        <v>0.28883547199161086</v>
      </c>
      <c r="DE165" s="13">
        <f t="shared" si="121"/>
        <v>2.6929718766677269</v>
      </c>
      <c r="DF165" s="13">
        <f t="shared" si="121"/>
        <v>8.058809165002101</v>
      </c>
      <c r="DH165" s="323" t="str">
        <f t="shared" si="97"/>
        <v>2006 q4</v>
      </c>
      <c r="DI165" s="13">
        <f t="shared" si="122"/>
        <v>5.4598763203808298</v>
      </c>
      <c r="DJ165" s="13">
        <f t="shared" si="122"/>
        <v>5.1738290018287447</v>
      </c>
      <c r="DK165" s="13">
        <f t="shared" si="122"/>
        <v>6.7845916036302745</v>
      </c>
      <c r="DL165" s="13">
        <f t="shared" si="122"/>
        <v>4.9512217249442658</v>
      </c>
      <c r="DM165" s="13">
        <f t="shared" si="122"/>
        <v>9.0633692490973417</v>
      </c>
      <c r="DN165" s="13">
        <f t="shared" si="122"/>
        <v>6.8199184829065507</v>
      </c>
      <c r="DO165" s="13">
        <f t="shared" si="122"/>
        <v>1.2712583791100407</v>
      </c>
      <c r="DP165" s="13">
        <f t="shared" si="122"/>
        <v>1.229625768886633</v>
      </c>
      <c r="DQ165" s="13">
        <f t="shared" si="122"/>
        <v>-0.25722406901075301</v>
      </c>
      <c r="DR165" s="13">
        <f t="shared" si="122"/>
        <v>4.9309388669783294</v>
      </c>
      <c r="DS165" s="13">
        <f t="shared" si="122"/>
        <v>-1.8954735825499114</v>
      </c>
      <c r="DT165" s="13">
        <f t="shared" si="122"/>
        <v>-0.65866066972304349</v>
      </c>
      <c r="DU165" s="13">
        <f t="shared" si="122"/>
        <v>-3.3402591133502746</v>
      </c>
      <c r="DV165" s="13">
        <f t="shared" si="122"/>
        <v>2.6381116247496728</v>
      </c>
      <c r="DW165" s="13">
        <f t="shared" si="122"/>
        <v>3.4247841174723126</v>
      </c>
      <c r="DX165" s="13">
        <f t="shared" si="122"/>
        <v>0.41251364595613627</v>
      </c>
      <c r="DY165" s="13">
        <f t="shared" si="122"/>
        <v>6.2642938744427834</v>
      </c>
      <c r="DZ165" s="13">
        <f t="shared" si="122"/>
        <v>6.4042045968919714</v>
      </c>
      <c r="EA165" s="13">
        <f t="shared" si="122"/>
        <v>0</v>
      </c>
      <c r="EB165" s="13">
        <f t="shared" si="122"/>
        <v>53.589911299134108</v>
      </c>
      <c r="EC165" s="13">
        <f t="shared" si="122"/>
        <v>6.1582862256863713</v>
      </c>
      <c r="ED165" s="13">
        <f t="shared" si="122"/>
        <v>70.588235294117624</v>
      </c>
      <c r="EE165" s="13">
        <f t="shared" si="122"/>
        <v>57.471264367816111</v>
      </c>
      <c r="EF165" s="13">
        <f t="shared" si="122"/>
        <v>1.0996905060048467</v>
      </c>
      <c r="EG165" s="13">
        <f t="shared" si="122"/>
        <v>-2.8301438490179076</v>
      </c>
      <c r="EH165" s="13">
        <f t="shared" si="122"/>
        <v>0.65831771323217048</v>
      </c>
      <c r="EI165" s="13">
        <f t="shared" si="122"/>
        <v>19.999999999999996</v>
      </c>
      <c r="EJ165" s="13">
        <f t="shared" si="122"/>
        <v>0</v>
      </c>
      <c r="EK165" s="13">
        <f t="shared" si="122"/>
        <v>1.5601031950270627</v>
      </c>
      <c r="EL165" s="13">
        <f t="shared" si="122"/>
        <v>0.27461511506321479</v>
      </c>
      <c r="EM165" s="13">
        <f t="shared" si="122"/>
        <v>0.3406008003952854</v>
      </c>
      <c r="EN165" s="13">
        <f t="shared" si="122"/>
        <v>-2.5516808886663522</v>
      </c>
      <c r="EO165" s="13">
        <f t="shared" si="122"/>
        <v>23.977584761261596</v>
      </c>
      <c r="EP165" s="13">
        <f t="shared" si="122"/>
        <v>-2.597020707989095</v>
      </c>
      <c r="EQ165" s="13">
        <f t="shared" si="122"/>
        <v>4.0790456540106934</v>
      </c>
    </row>
    <row r="166" spans="1:147" hidden="1" outlineLevel="1" x14ac:dyDescent="0.2">
      <c r="A166" s="323" t="str">
        <f t="shared" si="91"/>
        <v>2007 q1</v>
      </c>
      <c r="B166" s="13">
        <f t="shared" si="119"/>
        <v>4.4996533310087239</v>
      </c>
      <c r="C166" s="13">
        <f t="shared" si="119"/>
        <v>0.71087971616272672</v>
      </c>
      <c r="D166" s="13">
        <f t="shared" si="119"/>
        <v>0.73374815340296884</v>
      </c>
      <c r="E166" s="13">
        <f t="shared" si="119"/>
        <v>-2.0959647218822708</v>
      </c>
      <c r="F166" s="13">
        <f t="shared" si="119"/>
        <v>1.0970196564913604</v>
      </c>
      <c r="G166" s="13">
        <f t="shared" si="119"/>
        <v>3.3669678312887585</v>
      </c>
      <c r="H166" s="13">
        <f t="shared" si="119"/>
        <v>0.26434689009284806</v>
      </c>
      <c r="I166" s="13">
        <f t="shared" si="119"/>
        <v>2.1258525684997309</v>
      </c>
      <c r="J166" s="13">
        <f t="shared" si="119"/>
        <v>1.5355158552671</v>
      </c>
      <c r="K166" s="13">
        <f t="shared" si="119"/>
        <v>5.5136906043833367</v>
      </c>
      <c r="L166" s="13">
        <f t="shared" si="119"/>
        <v>16.547547840381704</v>
      </c>
      <c r="M166" s="13">
        <f t="shared" si="119"/>
        <v>5.9588322530177873</v>
      </c>
      <c r="N166" s="13">
        <f t="shared" si="119"/>
        <v>21.531742714816083</v>
      </c>
      <c r="O166" s="13">
        <f t="shared" si="119"/>
        <v>0.21407585836648035</v>
      </c>
      <c r="P166" s="13">
        <f t="shared" si="119"/>
        <v>0.22371637171469949</v>
      </c>
      <c r="Q166" s="13">
        <f t="shared" si="119"/>
        <v>0.19303603946896342</v>
      </c>
      <c r="R166" s="13">
        <f t="shared" si="119"/>
        <v>2.0760092786702877</v>
      </c>
      <c r="S166" s="13">
        <f t="shared" si="119"/>
        <v>3.597003930374254</v>
      </c>
      <c r="T166" s="13">
        <f t="shared" si="119"/>
        <v>0</v>
      </c>
      <c r="U166" s="13">
        <f t="shared" si="119"/>
        <v>14.805102598832832</v>
      </c>
      <c r="V166" s="13">
        <f t="shared" si="119"/>
        <v>12.61261261254556</v>
      </c>
      <c r="W166" s="13">
        <f t="shared" si="119"/>
        <v>16.129032258064502</v>
      </c>
      <c r="X166" s="13" t="str">
        <f t="shared" si="119"/>
        <v/>
      </c>
      <c r="Y166" s="13">
        <f t="shared" si="119"/>
        <v>5.9816054985738276</v>
      </c>
      <c r="Z166" s="13">
        <f t="shared" si="119"/>
        <v>0.49201967555356774</v>
      </c>
      <c r="AA166" s="13">
        <f t="shared" si="119"/>
        <v>5.2501348586659446</v>
      </c>
      <c r="AB166" s="13">
        <f t="shared" si="119"/>
        <v>0</v>
      </c>
      <c r="AC166" s="13">
        <f t="shared" si="119"/>
        <v>0.26989232028813426</v>
      </c>
      <c r="AD166" s="13">
        <f t="shared" si="119"/>
        <v>8.4531466910731101</v>
      </c>
      <c r="AE166" s="13">
        <f t="shared" si="119"/>
        <v>4.4405202832072499</v>
      </c>
      <c r="AF166" s="13">
        <f t="shared" si="119"/>
        <v>6.1307563570804691</v>
      </c>
      <c r="AG166" s="13">
        <f t="shared" si="119"/>
        <v>1.7771060076201772</v>
      </c>
      <c r="AH166" s="13">
        <f t="shared" si="119"/>
        <v>3.455446893242109</v>
      </c>
      <c r="AI166" s="13">
        <f t="shared" si="119"/>
        <v>0.55396860853444974</v>
      </c>
      <c r="AJ166" s="13">
        <f t="shared" si="119"/>
        <v>5.3207412912778196</v>
      </c>
      <c r="AL166" s="322" t="str">
        <f t="shared" si="93"/>
        <v>2007 q1</v>
      </c>
      <c r="AM166" s="13">
        <f t="shared" si="120"/>
        <v>1.9178198449719241</v>
      </c>
      <c r="AN166" s="13">
        <f t="shared" si="120"/>
        <v>7.4161227131420482</v>
      </c>
      <c r="AO166" s="13">
        <f t="shared" si="120"/>
        <v>7.4055362107459333</v>
      </c>
      <c r="AP166" s="13">
        <f t="shared" si="120"/>
        <v>16.185359211540849</v>
      </c>
      <c r="AQ166" s="13">
        <f t="shared" si="120"/>
        <v>0</v>
      </c>
      <c r="AR166" s="13">
        <f t="shared" si="120"/>
        <v>0.64329161185459061</v>
      </c>
      <c r="AS166" s="13">
        <f t="shared" si="120"/>
        <v>0.7143548166166136</v>
      </c>
      <c r="AT166" s="13">
        <f t="shared" si="120"/>
        <v>0</v>
      </c>
      <c r="AU166" s="13">
        <f t="shared" si="120"/>
        <v>1.7483695228834639</v>
      </c>
      <c r="AV166" s="13">
        <f t="shared" si="120"/>
        <v>8.3586644046697032</v>
      </c>
      <c r="AW166" s="13">
        <f t="shared" si="120"/>
        <v>1.0954588462765091</v>
      </c>
      <c r="AX166" s="13">
        <f t="shared" si="120"/>
        <v>0</v>
      </c>
      <c r="AY166" s="13">
        <f t="shared" si="120"/>
        <v>2.1739130434782705</v>
      </c>
      <c r="AZ166" s="13">
        <f t="shared" si="120"/>
        <v>-0.35023993631947414</v>
      </c>
      <c r="BA166" s="13">
        <f t="shared" si="120"/>
        <v>-0.1394568179938882</v>
      </c>
      <c r="BB166" s="13">
        <f t="shared" si="120"/>
        <v>-1.067525101326694</v>
      </c>
      <c r="BC166" s="13">
        <f t="shared" si="120"/>
        <v>1.0707172474305526</v>
      </c>
      <c r="BD166" s="13">
        <f t="shared" si="120"/>
        <v>1.0707172474305526</v>
      </c>
      <c r="BE166" s="13" t="str">
        <f t="shared" si="120"/>
        <v/>
      </c>
      <c r="BF166" s="13">
        <f t="shared" si="120"/>
        <v>2.6725373958115028</v>
      </c>
      <c r="BG166" s="13">
        <f t="shared" si="120"/>
        <v>13.06818181818179</v>
      </c>
      <c r="BH166" s="13">
        <f t="shared" si="120"/>
        <v>0</v>
      </c>
      <c r="BI166" s="13" t="str">
        <f t="shared" si="120"/>
        <v/>
      </c>
      <c r="BJ166" s="13">
        <f t="shared" si="120"/>
        <v>-4.0047952768438417</v>
      </c>
      <c r="BK166" s="13">
        <f t="shared" si="120"/>
        <v>0</v>
      </c>
      <c r="BL166" s="13">
        <f t="shared" si="120"/>
        <v>-7.0275039308564935E-3</v>
      </c>
      <c r="BM166" s="13">
        <f t="shared" si="120"/>
        <v>0</v>
      </c>
      <c r="BN166" s="13">
        <f t="shared" si="120"/>
        <v>-10.771864535057462</v>
      </c>
      <c r="BO166" s="13">
        <f t="shared" si="120"/>
        <v>-2.4968284451938105</v>
      </c>
      <c r="BP166" s="13">
        <f t="shared" si="120"/>
        <v>-0.77676741558319051</v>
      </c>
      <c r="BQ166" s="13">
        <f t="shared" si="120"/>
        <v>-2.1665998508243689</v>
      </c>
      <c r="BR166" s="13">
        <f t="shared" si="120"/>
        <v>0.20687682308062616</v>
      </c>
      <c r="BS166" s="13">
        <f t="shared" si="120"/>
        <v>-0.55337507817563303</v>
      </c>
      <c r="BT166" s="13">
        <f t="shared" si="120"/>
        <v>1.6836796859124759</v>
      </c>
      <c r="BU166" s="13">
        <f t="shared" si="120"/>
        <v>1.5756513237164427</v>
      </c>
      <c r="BW166" s="323" t="str">
        <f t="shared" si="95"/>
        <v>2007 q1</v>
      </c>
      <c r="BX166" s="13">
        <f t="shared" si="121"/>
        <v>3.8244895335920459</v>
      </c>
      <c r="BY166" s="13">
        <f t="shared" si="121"/>
        <v>2.6953766994238793</v>
      </c>
      <c r="BZ166" s="13">
        <f t="shared" si="121"/>
        <v>0.45623758864969943</v>
      </c>
      <c r="CA166" s="13">
        <f t="shared" si="121"/>
        <v>4.0904193723289239</v>
      </c>
      <c r="CB166" s="13">
        <f t="shared" si="121"/>
        <v>-1.1682981248583135</v>
      </c>
      <c r="CC166" s="13">
        <f t="shared" si="121"/>
        <v>10.044743296091285</v>
      </c>
      <c r="CD166" s="13">
        <f t="shared" si="121"/>
        <v>2.8239005662448413</v>
      </c>
      <c r="CE166" s="13">
        <f t="shared" si="121"/>
        <v>8.7416154442716767</v>
      </c>
      <c r="CF166" s="13">
        <f t="shared" si="121"/>
        <v>7.3783478341638009</v>
      </c>
      <c r="CG166" s="13">
        <f t="shared" si="121"/>
        <v>3.2023069752637578</v>
      </c>
      <c r="CH166" s="13">
        <f t="shared" si="121"/>
        <v>1.5779474464123089</v>
      </c>
      <c r="CI166" s="13">
        <f t="shared" si="121"/>
        <v>-0.30803586274301686</v>
      </c>
      <c r="CJ166" s="13">
        <f t="shared" si="121"/>
        <v>4.0040672697884361</v>
      </c>
      <c r="CK166" s="13">
        <f t="shared" si="121"/>
        <v>0.6821429174009408</v>
      </c>
      <c r="CL166" s="13">
        <f t="shared" si="121"/>
        <v>0.40903227762516536</v>
      </c>
      <c r="CM166" s="13">
        <f t="shared" si="121"/>
        <v>1.2934707193419603</v>
      </c>
      <c r="CN166" s="13">
        <f t="shared" si="121"/>
        <v>1.7059295765471605</v>
      </c>
      <c r="CO166" s="13">
        <f t="shared" si="121"/>
        <v>2.7153089708369604</v>
      </c>
      <c r="CP166" s="13">
        <f t="shared" si="121"/>
        <v>0</v>
      </c>
      <c r="CQ166" s="13">
        <f t="shared" si="121"/>
        <v>20.794704986911938</v>
      </c>
      <c r="CR166" s="13">
        <f t="shared" si="121"/>
        <v>10.600456145934057</v>
      </c>
      <c r="CS166" s="13">
        <f t="shared" si="121"/>
        <v>29.629629629629651</v>
      </c>
      <c r="CT166" s="13">
        <f t="shared" si="121"/>
        <v>0</v>
      </c>
      <c r="CU166" s="13">
        <f t="shared" si="121"/>
        <v>2.678621993009811</v>
      </c>
      <c r="CV166" s="13">
        <f t="shared" si="121"/>
        <v>8.7903462403511767</v>
      </c>
      <c r="CW166" s="13">
        <f t="shared" si="121"/>
        <v>-8.2073137784755001E-2</v>
      </c>
      <c r="CX166" s="13">
        <f t="shared" si="121"/>
        <v>0</v>
      </c>
      <c r="CY166" s="13">
        <f t="shared" si="121"/>
        <v>-0.22094490800456112</v>
      </c>
      <c r="CZ166" s="13">
        <f t="shared" si="121"/>
        <v>4.128817265433149</v>
      </c>
      <c r="DA166" s="13">
        <f t="shared" si="121"/>
        <v>0.43593554385530364</v>
      </c>
      <c r="DB166" s="13">
        <f t="shared" si="121"/>
        <v>-0.82429201719419476</v>
      </c>
      <c r="DC166" s="13">
        <f t="shared" si="121"/>
        <v>-2.25289190095459</v>
      </c>
      <c r="DD166" s="13">
        <f t="shared" si="121"/>
        <v>1.8926040166010072</v>
      </c>
      <c r="DE166" s="13">
        <f t="shared" si="121"/>
        <v>2.2020973363118923</v>
      </c>
      <c r="DF166" s="13">
        <f t="shared" si="121"/>
        <v>7.1131756171353366</v>
      </c>
      <c r="DH166" s="323" t="str">
        <f t="shared" si="97"/>
        <v>2007 q1</v>
      </c>
      <c r="DI166" s="13">
        <f t="shared" si="122"/>
        <v>5.6809892024427988</v>
      </c>
      <c r="DJ166" s="13">
        <f t="shared" si="122"/>
        <v>4.4016842252570409</v>
      </c>
      <c r="DK166" s="13">
        <f t="shared" si="122"/>
        <v>5.3584150061153135</v>
      </c>
      <c r="DL166" s="13">
        <f t="shared" si="122"/>
        <v>4.2091207936083563</v>
      </c>
      <c r="DM166" s="13">
        <f t="shared" si="122"/>
        <v>8.2095026498042891</v>
      </c>
      <c r="DN166" s="13">
        <f t="shared" si="122"/>
        <v>2.9769708185981791</v>
      </c>
      <c r="DO166" s="13">
        <f t="shared" si="122"/>
        <v>0.44587510918130402</v>
      </c>
      <c r="DP166" s="13">
        <f t="shared" si="122"/>
        <v>3.2077219554191405</v>
      </c>
      <c r="DQ166" s="13">
        <f t="shared" si="122"/>
        <v>0.86853742968444614</v>
      </c>
      <c r="DR166" s="13">
        <f t="shared" si="122"/>
        <v>4.4200871630393879</v>
      </c>
      <c r="DS166" s="13">
        <f t="shared" si="122"/>
        <v>5.331889184301275E-2</v>
      </c>
      <c r="DT166" s="13">
        <f t="shared" si="122"/>
        <v>2.2593841748656418</v>
      </c>
      <c r="DU166" s="13">
        <f t="shared" si="122"/>
        <v>-2.5170962732230073</v>
      </c>
      <c r="DV166" s="13">
        <f t="shared" si="122"/>
        <v>1.2650313387124745</v>
      </c>
      <c r="DW166" s="13">
        <f t="shared" si="122"/>
        <v>2.3167341369477068</v>
      </c>
      <c r="DX166" s="13">
        <f t="shared" si="122"/>
        <v>-1.7312031839364916</v>
      </c>
      <c r="DY166" s="13">
        <f t="shared" si="122"/>
        <v>4.7926611638967831</v>
      </c>
      <c r="DZ166" s="13">
        <f t="shared" si="122"/>
        <v>4.8982426973103177</v>
      </c>
      <c r="EA166" s="13">
        <f t="shared" si="122"/>
        <v>0</v>
      </c>
      <c r="EB166" s="13">
        <f t="shared" si="122"/>
        <v>57.578836508575314</v>
      </c>
      <c r="EC166" s="13">
        <f t="shared" si="122"/>
        <v>23.687517852525986</v>
      </c>
      <c r="ED166" s="13">
        <f t="shared" si="122"/>
        <v>70.588235294117624</v>
      </c>
      <c r="EE166" s="13">
        <f t="shared" si="122"/>
        <v>57.471264367816111</v>
      </c>
      <c r="EF166" s="13">
        <f t="shared" si="122"/>
        <v>1.146157243457524</v>
      </c>
      <c r="EG166" s="13">
        <f t="shared" si="122"/>
        <v>-1.456484029135996</v>
      </c>
      <c r="EH166" s="13">
        <f t="shared" si="122"/>
        <v>0.61364203182177057</v>
      </c>
      <c r="EI166" s="13">
        <f t="shared" si="122"/>
        <v>19.999999999999996</v>
      </c>
      <c r="EJ166" s="13">
        <f t="shared" si="122"/>
        <v>-0.73696038792460117</v>
      </c>
      <c r="EK166" s="13">
        <f t="shared" si="122"/>
        <v>1.1671595925030864</v>
      </c>
      <c r="EL166" s="13">
        <f t="shared" si="122"/>
        <v>0.2727632308108463</v>
      </c>
      <c r="EM166" s="13">
        <f t="shared" si="122"/>
        <v>-0.33229913759037499</v>
      </c>
      <c r="EN166" s="13">
        <f t="shared" si="122"/>
        <v>-1.6064592961156698</v>
      </c>
      <c r="EO166" s="13">
        <f t="shared" si="122"/>
        <v>23.244535659665623</v>
      </c>
      <c r="EP166" s="13">
        <f t="shared" si="122"/>
        <v>-0.48180607137962017</v>
      </c>
      <c r="EQ166" s="13">
        <f t="shared" si="122"/>
        <v>4.7187211797839357</v>
      </c>
    </row>
    <row r="167" spans="1:147" hidden="1" outlineLevel="1" x14ac:dyDescent="0.2">
      <c r="A167" s="323" t="str">
        <f t="shared" si="91"/>
        <v>2007 q2</v>
      </c>
      <c r="B167" s="13">
        <f t="shared" si="119"/>
        <v>3.6662650654431861</v>
      </c>
      <c r="C167" s="13">
        <f t="shared" si="119"/>
        <v>1.5382632836631993</v>
      </c>
      <c r="D167" s="13">
        <f t="shared" si="119"/>
        <v>0.94280638868284861</v>
      </c>
      <c r="E167" s="13">
        <f t="shared" si="119"/>
        <v>-2.3296474694544766</v>
      </c>
      <c r="F167" s="13">
        <f t="shared" si="119"/>
        <v>3.0854933911484528</v>
      </c>
      <c r="G167" s="13">
        <f t="shared" si="119"/>
        <v>-0.18456817981484797</v>
      </c>
      <c r="H167" s="13">
        <f t="shared" si="119"/>
        <v>-0.41877509749651542</v>
      </c>
      <c r="I167" s="13">
        <f t="shared" si="119"/>
        <v>4.2517051369995063</v>
      </c>
      <c r="J167" s="13">
        <f t="shared" si="119"/>
        <v>2.917727961335137</v>
      </c>
      <c r="K167" s="13">
        <f t="shared" si="119"/>
        <v>7.4405608266782775</v>
      </c>
      <c r="L167" s="13">
        <f t="shared" si="119"/>
        <v>16.184505122542923</v>
      </c>
      <c r="M167" s="13">
        <f t="shared" si="119"/>
        <v>6.1067321870572178</v>
      </c>
      <c r="N167" s="13">
        <f t="shared" si="119"/>
        <v>20.896835505756229</v>
      </c>
      <c r="O167" s="13">
        <f t="shared" si="119"/>
        <v>0.42043114555991856</v>
      </c>
      <c r="P167" s="13">
        <f t="shared" si="119"/>
        <v>0.43837035558922377</v>
      </c>
      <c r="Q167" s="13">
        <f t="shared" si="119"/>
        <v>0.38155292306749633</v>
      </c>
      <c r="R167" s="13">
        <f t="shared" si="119"/>
        <v>1.8119598844213991</v>
      </c>
      <c r="S167" s="13">
        <f t="shared" si="119"/>
        <v>3.132650796962877</v>
      </c>
      <c r="T167" s="13">
        <f t="shared" si="119"/>
        <v>0</v>
      </c>
      <c r="U167" s="13">
        <f t="shared" si="119"/>
        <v>12.247275200516761</v>
      </c>
      <c r="V167" s="13">
        <f t="shared" si="119"/>
        <v>6.2761506275840873</v>
      </c>
      <c r="W167" s="13">
        <f t="shared" si="119"/>
        <v>16.129032258064502</v>
      </c>
      <c r="X167" s="13" t="str">
        <f t="shared" si="119"/>
        <v/>
      </c>
      <c r="Y167" s="13">
        <f t="shared" si="119"/>
        <v>3.7132719530282632</v>
      </c>
      <c r="Z167" s="13">
        <f t="shared" si="119"/>
        <v>0.49201967555356774</v>
      </c>
      <c r="AA167" s="13">
        <f t="shared" si="119"/>
        <v>4.9412229060089574</v>
      </c>
      <c r="AB167" s="13">
        <f t="shared" si="119"/>
        <v>0</v>
      </c>
      <c r="AC167" s="13">
        <f t="shared" si="119"/>
        <v>0.35434657198660791</v>
      </c>
      <c r="AD167" s="13">
        <f t="shared" si="119"/>
        <v>5.0163186208104671</v>
      </c>
      <c r="AE167" s="13">
        <f t="shared" si="119"/>
        <v>6.536628747297879E-2</v>
      </c>
      <c r="AF167" s="13">
        <f t="shared" si="119"/>
        <v>-0.26290124292442929</v>
      </c>
      <c r="AG167" s="13">
        <f t="shared" si="119"/>
        <v>1.7771060076201772</v>
      </c>
      <c r="AH167" s="13">
        <f t="shared" si="119"/>
        <v>3.4348850012037913</v>
      </c>
      <c r="AI167" s="13">
        <f t="shared" si="119"/>
        <v>0.35139048497749847</v>
      </c>
      <c r="AJ167" s="13">
        <f t="shared" si="119"/>
        <v>0.63314641958629458</v>
      </c>
      <c r="AL167" s="322" t="str">
        <f t="shared" si="93"/>
        <v>2007 q2</v>
      </c>
      <c r="AM167" s="13">
        <f t="shared" si="120"/>
        <v>1.4243606172333001</v>
      </c>
      <c r="AN167" s="13">
        <f t="shared" si="120"/>
        <v>4.5496430894486073</v>
      </c>
      <c r="AO167" s="13">
        <f t="shared" si="120"/>
        <v>7.5867664942672164</v>
      </c>
      <c r="AP167" s="13">
        <f t="shared" si="120"/>
        <v>5.6015072853034864</v>
      </c>
      <c r="AQ167" s="13">
        <f t="shared" si="120"/>
        <v>1.3974755842796061</v>
      </c>
      <c r="AR167" s="13">
        <f t="shared" si="120"/>
        <v>1.672837063214816</v>
      </c>
      <c r="AS167" s="13">
        <f t="shared" si="120"/>
        <v>3.2588950767554525</v>
      </c>
      <c r="AT167" s="13">
        <f t="shared" si="120"/>
        <v>0</v>
      </c>
      <c r="AU167" s="13">
        <f t="shared" si="120"/>
        <v>2.2455424472502594</v>
      </c>
      <c r="AV167" s="13">
        <f t="shared" si="120"/>
        <v>8.5581506495046042</v>
      </c>
      <c r="AW167" s="13">
        <f t="shared" si="120"/>
        <v>1.4776682950790931</v>
      </c>
      <c r="AX167" s="13">
        <f t="shared" si="120"/>
        <v>-1.4377450358530108</v>
      </c>
      <c r="AY167" s="13">
        <f t="shared" si="120"/>
        <v>4.3478260869565633</v>
      </c>
      <c r="AZ167" s="13">
        <f t="shared" si="120"/>
        <v>0.79295926481646184</v>
      </c>
      <c r="BA167" s="13">
        <f t="shared" si="120"/>
        <v>0.68939872460738183</v>
      </c>
      <c r="BB167" s="13">
        <f t="shared" si="120"/>
        <v>1.1500126222825369</v>
      </c>
      <c r="BC167" s="13">
        <f t="shared" si="120"/>
        <v>0.28473429498168112</v>
      </c>
      <c r="BD167" s="13">
        <f t="shared" si="120"/>
        <v>0.28473429498168112</v>
      </c>
      <c r="BE167" s="13" t="str">
        <f t="shared" si="120"/>
        <v/>
      </c>
      <c r="BF167" s="13">
        <f t="shared" si="120"/>
        <v>4.2992992889141712</v>
      </c>
      <c r="BG167" s="13">
        <f t="shared" si="120"/>
        <v>21.022727272727249</v>
      </c>
      <c r="BH167" s="13">
        <f t="shared" si="120"/>
        <v>0</v>
      </c>
      <c r="BI167" s="13" t="str">
        <f t="shared" si="120"/>
        <v/>
      </c>
      <c r="BJ167" s="13">
        <f t="shared" si="120"/>
        <v>-2.9259895619690557</v>
      </c>
      <c r="BK167" s="13">
        <f t="shared" si="120"/>
        <v>5.9587423471310741</v>
      </c>
      <c r="BL167" s="13">
        <f t="shared" si="120"/>
        <v>-7.0275039308564935E-3</v>
      </c>
      <c r="BM167" s="13">
        <f t="shared" si="120"/>
        <v>0</v>
      </c>
      <c r="BN167" s="13">
        <f t="shared" si="120"/>
        <v>-10.771864535057462</v>
      </c>
      <c r="BO167" s="13">
        <f t="shared" si="120"/>
        <v>-1.0037828512788338</v>
      </c>
      <c r="BP167" s="13">
        <f t="shared" si="120"/>
        <v>-0.39888254005673307</v>
      </c>
      <c r="BQ167" s="13">
        <f t="shared" si="120"/>
        <v>-2.0342101701582682</v>
      </c>
      <c r="BR167" s="13">
        <f t="shared" si="120"/>
        <v>0.20687682308062616</v>
      </c>
      <c r="BS167" s="13">
        <f t="shared" si="120"/>
        <v>-1.0112566187609251</v>
      </c>
      <c r="BT167" s="13">
        <f t="shared" si="120"/>
        <v>3.2637840663674922</v>
      </c>
      <c r="BU167" s="13">
        <f t="shared" si="120"/>
        <v>1.5696888123850616</v>
      </c>
      <c r="BW167" s="323" t="str">
        <f t="shared" si="95"/>
        <v>2007 q2</v>
      </c>
      <c r="BX167" s="13">
        <f t="shared" si="121"/>
        <v>2.7399866013398277</v>
      </c>
      <c r="BY167" s="13">
        <f t="shared" si="121"/>
        <v>1.122933131666537</v>
      </c>
      <c r="BZ167" s="13">
        <f t="shared" si="121"/>
        <v>-0.28420112442743006</v>
      </c>
      <c r="CA167" s="13">
        <f t="shared" si="121"/>
        <v>-2.3871493107077701</v>
      </c>
      <c r="CB167" s="13">
        <f t="shared" si="121"/>
        <v>5.2438376335832704</v>
      </c>
      <c r="CC167" s="13">
        <f t="shared" si="121"/>
        <v>7.0871291393419744</v>
      </c>
      <c r="CD167" s="13">
        <f t="shared" si="121"/>
        <v>1.4576001521390269</v>
      </c>
      <c r="CE167" s="13">
        <f t="shared" si="121"/>
        <v>-0.84909476066516998</v>
      </c>
      <c r="CF167" s="13">
        <f t="shared" si="121"/>
        <v>7.3926281509888447</v>
      </c>
      <c r="CG167" s="13">
        <f t="shared" si="121"/>
        <v>0</v>
      </c>
      <c r="CH167" s="13">
        <f t="shared" si="121"/>
        <v>-1.1588651437052011</v>
      </c>
      <c r="CI167" s="13">
        <f t="shared" si="121"/>
        <v>-0.85533798122464644</v>
      </c>
      <c r="CJ167" s="13">
        <f t="shared" si="121"/>
        <v>-1.5336044008946059</v>
      </c>
      <c r="CK167" s="13">
        <f t="shared" si="121"/>
        <v>1.8049046985619377</v>
      </c>
      <c r="CL167" s="13">
        <f t="shared" si="121"/>
        <v>1.2541716881267151</v>
      </c>
      <c r="CM167" s="13">
        <f t="shared" si="121"/>
        <v>3.0514434033059423</v>
      </c>
      <c r="CN167" s="13">
        <f t="shared" si="121"/>
        <v>0.90233381508624255</v>
      </c>
      <c r="CO167" s="13">
        <f t="shared" si="121"/>
        <v>1.4295514112883545</v>
      </c>
      <c r="CP167" s="13">
        <f t="shared" si="121"/>
        <v>0</v>
      </c>
      <c r="CQ167" s="13">
        <f t="shared" si="121"/>
        <v>22.895440855488513</v>
      </c>
      <c r="CR167" s="13">
        <f t="shared" si="121"/>
        <v>10.454610890519046</v>
      </c>
      <c r="CS167" s="13">
        <f t="shared" si="121"/>
        <v>33.333333333333329</v>
      </c>
      <c r="CT167" s="13">
        <f t="shared" si="121"/>
        <v>0</v>
      </c>
      <c r="CU167" s="13">
        <f t="shared" si="121"/>
        <v>1.0490220228247971</v>
      </c>
      <c r="CV167" s="13">
        <f t="shared" si="121"/>
        <v>-0.68979872438078571</v>
      </c>
      <c r="CW167" s="13">
        <f t="shared" si="121"/>
        <v>-8.2073137784755001E-2</v>
      </c>
      <c r="CX167" s="13">
        <f t="shared" si="121"/>
        <v>0</v>
      </c>
      <c r="CY167" s="13">
        <f t="shared" si="121"/>
        <v>-0.22094490800456112</v>
      </c>
      <c r="CZ167" s="13">
        <f t="shared" si="121"/>
        <v>2.4755189256624455</v>
      </c>
      <c r="DA167" s="13">
        <f t="shared" si="121"/>
        <v>-1.8846491021407008E-2</v>
      </c>
      <c r="DB167" s="13">
        <f t="shared" si="121"/>
        <v>-0.82509637113666878</v>
      </c>
      <c r="DC167" s="13">
        <f t="shared" si="121"/>
        <v>3.1471415889634091</v>
      </c>
      <c r="DD167" s="13">
        <f t="shared" si="121"/>
        <v>2.3726100422506002</v>
      </c>
      <c r="DE167" s="13">
        <f t="shared" si="121"/>
        <v>1.6570878009400491</v>
      </c>
      <c r="DF167" s="13">
        <f t="shared" si="121"/>
        <v>0.11867929425160018</v>
      </c>
      <c r="DH167" s="323" t="str">
        <f t="shared" si="97"/>
        <v>2007 q2</v>
      </c>
      <c r="DI167" s="13">
        <f t="shared" si="122"/>
        <v>3.1961690288902833</v>
      </c>
      <c r="DJ167" s="13">
        <f t="shared" si="122"/>
        <v>5.5690160517559262</v>
      </c>
      <c r="DK167" s="13">
        <f t="shared" si="122"/>
        <v>7.2791922480793358</v>
      </c>
      <c r="DL167" s="13">
        <f t="shared" si="122"/>
        <v>3.5696888259756365</v>
      </c>
      <c r="DM167" s="13">
        <f t="shared" si="122"/>
        <v>10.259056674401524</v>
      </c>
      <c r="DN167" s="13">
        <f t="shared" si="122"/>
        <v>6.7377178819924222</v>
      </c>
      <c r="DO167" s="13">
        <f t="shared" si="122"/>
        <v>3.2698298912228863</v>
      </c>
      <c r="DP167" s="13">
        <f t="shared" si="122"/>
        <v>4.5893239429322108</v>
      </c>
      <c r="DQ167" s="13">
        <f t="shared" si="122"/>
        <v>1.6225782165539382</v>
      </c>
      <c r="DR167" s="13">
        <f t="shared" si="122"/>
        <v>-2.8012304808566757E-2</v>
      </c>
      <c r="DS167" s="13">
        <f t="shared" si="122"/>
        <v>-0.62713670411097544</v>
      </c>
      <c r="DT167" s="13">
        <f t="shared" si="122"/>
        <v>4.3207432941993362</v>
      </c>
      <c r="DU167" s="13">
        <f t="shared" si="122"/>
        <v>-6.0053685146057241</v>
      </c>
      <c r="DV167" s="13">
        <f t="shared" si="122"/>
        <v>0.84425679847404123</v>
      </c>
      <c r="DW167" s="13">
        <f t="shared" si="122"/>
        <v>1.3018355643316548</v>
      </c>
      <c r="DX167" s="13">
        <f t="shared" si="122"/>
        <v>-0.48905948706173819</v>
      </c>
      <c r="DY167" s="13">
        <f t="shared" si="122"/>
        <v>4.9006317052902038</v>
      </c>
      <c r="DZ167" s="13">
        <f t="shared" si="122"/>
        <v>5.0087758955509987</v>
      </c>
      <c r="EA167" s="13">
        <f t="shared" si="122"/>
        <v>0</v>
      </c>
      <c r="EB167" s="13">
        <f t="shared" si="122"/>
        <v>11.224334037869998</v>
      </c>
      <c r="EC167" s="13">
        <f t="shared" si="122"/>
        <v>23.691994066260904</v>
      </c>
      <c r="ED167" s="13">
        <f t="shared" si="122"/>
        <v>11.538461538461542</v>
      </c>
      <c r="EE167" s="13">
        <f t="shared" si="122"/>
        <v>0</v>
      </c>
      <c r="EF167" s="13">
        <f t="shared" si="122"/>
        <v>1.595834921514161</v>
      </c>
      <c r="EG167" s="13">
        <f t="shared" si="122"/>
        <v>-0.31251859155531081</v>
      </c>
      <c r="EH167" s="13">
        <f t="shared" si="122"/>
        <v>0.67542867506771298</v>
      </c>
      <c r="EI167" s="13">
        <f t="shared" si="122"/>
        <v>19.999999999999996</v>
      </c>
      <c r="EJ167" s="13">
        <f t="shared" si="122"/>
        <v>-0.73696038792460117</v>
      </c>
      <c r="EK167" s="13">
        <f t="shared" si="122"/>
        <v>1.5171327286074954</v>
      </c>
      <c r="EL167" s="13">
        <f t="shared" si="122"/>
        <v>0.21901690526737738</v>
      </c>
      <c r="EM167" s="13">
        <f t="shared" si="122"/>
        <v>-3.0424452542554548E-2</v>
      </c>
      <c r="EN167" s="13">
        <f t="shared" si="122"/>
        <v>-1.8296459064321646</v>
      </c>
      <c r="EO167" s="13">
        <f t="shared" si="122"/>
        <v>-15.220202437000873</v>
      </c>
      <c r="EP167" s="13">
        <f t="shared" si="122"/>
        <v>1.9217638423807415</v>
      </c>
      <c r="EQ167" s="13">
        <f t="shared" si="122"/>
        <v>0.82058255958525894</v>
      </c>
    </row>
    <row r="168" spans="1:147" hidden="1" outlineLevel="1" x14ac:dyDescent="0.2">
      <c r="A168" s="323" t="str">
        <f t="shared" si="91"/>
        <v>2007 q3</v>
      </c>
      <c r="B168" s="13">
        <f t="shared" si="119"/>
        <v>1.7988386396405209</v>
      </c>
      <c r="C168" s="13">
        <f t="shared" si="119"/>
        <v>0.16901247093548122</v>
      </c>
      <c r="D168" s="13">
        <f t="shared" si="119"/>
        <v>-0.7489756504881151</v>
      </c>
      <c r="E168" s="13">
        <f t="shared" si="119"/>
        <v>-1.0339832747153332</v>
      </c>
      <c r="F168" s="13">
        <f t="shared" si="119"/>
        <v>0.99066485656356118</v>
      </c>
      <c r="G168" s="13">
        <f t="shared" si="119"/>
        <v>-1.390972756397002</v>
      </c>
      <c r="H168" s="13">
        <f t="shared" si="119"/>
        <v>-0.86616352006050334</v>
      </c>
      <c r="I168" s="13">
        <f t="shared" si="119"/>
        <v>4.2517051369995063</v>
      </c>
      <c r="J168" s="13">
        <f t="shared" si="119"/>
        <v>0.26628045217251817</v>
      </c>
      <c r="K168" s="13">
        <f t="shared" si="119"/>
        <v>6.7881292989394382</v>
      </c>
      <c r="L168" s="13">
        <f t="shared" ref="L168:AJ168" si="123">IF(L45&gt;0,(L49/L45-1)*100,"")</f>
        <v>-9.6407528040620694E-2</v>
      </c>
      <c r="M168" s="13">
        <f t="shared" si="123"/>
        <v>5.1890729052906925</v>
      </c>
      <c r="N168" s="13">
        <f t="shared" si="123"/>
        <v>-2.114911227806171</v>
      </c>
      <c r="O168" s="13">
        <f t="shared" si="123"/>
        <v>0.42868356226257731</v>
      </c>
      <c r="P168" s="13">
        <f t="shared" si="123"/>
        <v>0.45043321864748354</v>
      </c>
      <c r="Q168" s="13">
        <f t="shared" si="123"/>
        <v>0.38155292306749633</v>
      </c>
      <c r="R168" s="13">
        <f t="shared" si="123"/>
        <v>0.96351782664729768</v>
      </c>
      <c r="S168" s="13">
        <f t="shared" si="123"/>
        <v>1.655256481953904</v>
      </c>
      <c r="T168" s="13">
        <f t="shared" si="123"/>
        <v>0</v>
      </c>
      <c r="U168" s="13">
        <f t="shared" si="123"/>
        <v>9.3127587050205953</v>
      </c>
      <c r="V168" s="13">
        <f t="shared" si="123"/>
        <v>4.4354838709470989</v>
      </c>
      <c r="W168" s="13">
        <f t="shared" si="123"/>
        <v>12.5</v>
      </c>
      <c r="X168" s="13" t="str">
        <f t="shared" si="123"/>
        <v/>
      </c>
      <c r="Y168" s="13">
        <f t="shared" si="123"/>
        <v>3.6839544800748358</v>
      </c>
      <c r="Z168" s="13">
        <f t="shared" si="123"/>
        <v>6.8862283465942475E-2</v>
      </c>
      <c r="AA168" s="13">
        <f t="shared" si="123"/>
        <v>4.6782486336684137</v>
      </c>
      <c r="AB168" s="13">
        <f t="shared" si="123"/>
        <v>0</v>
      </c>
      <c r="AC168" s="13">
        <f t="shared" si="123"/>
        <v>0.89604497621211809</v>
      </c>
      <c r="AD168" s="13">
        <f t="shared" si="123"/>
        <v>4.9214403189866252</v>
      </c>
      <c r="AE168" s="13">
        <f t="shared" si="123"/>
        <v>0.10324922866673525</v>
      </c>
      <c r="AF168" s="13">
        <f t="shared" si="123"/>
        <v>-0.22063097086623129</v>
      </c>
      <c r="AG168" s="13">
        <f t="shared" si="123"/>
        <v>1.7771060076201772</v>
      </c>
      <c r="AH168" s="13">
        <f t="shared" si="123"/>
        <v>4.2572651544375173</v>
      </c>
      <c r="AI168" s="13">
        <f t="shared" si="123"/>
        <v>0.290942753844603</v>
      </c>
      <c r="AJ168" s="13">
        <f t="shared" si="123"/>
        <v>0.8093695312909821</v>
      </c>
      <c r="AL168" s="322" t="str">
        <f t="shared" si="93"/>
        <v>2007 q3</v>
      </c>
      <c r="AM168" s="13">
        <f t="shared" si="120"/>
        <v>3.697084454451538</v>
      </c>
      <c r="AN168" s="13">
        <f t="shared" si="120"/>
        <v>4.1911875436796864</v>
      </c>
      <c r="AO168" s="13">
        <f t="shared" si="120"/>
        <v>5.5061406048712458</v>
      </c>
      <c r="AP168" s="13">
        <f t="shared" si="120"/>
        <v>2.225680023455201</v>
      </c>
      <c r="AQ168" s="13">
        <f t="shared" si="120"/>
        <v>11.777866480058075</v>
      </c>
      <c r="AR168" s="13">
        <f t="shared" si="120"/>
        <v>4.5642282261129319</v>
      </c>
      <c r="AS168" s="13">
        <f t="shared" si="120"/>
        <v>2.6000887115719129</v>
      </c>
      <c r="AT168" s="13">
        <f t="shared" si="120"/>
        <v>2.6434558349452075</v>
      </c>
      <c r="AU168" s="13">
        <f t="shared" si="120"/>
        <v>2.3276740258139306</v>
      </c>
      <c r="AV168" s="13">
        <f t="shared" si="120"/>
        <v>8.5581506495046042</v>
      </c>
      <c r="AW168" s="13">
        <f t="shared" ref="AW168:BU168" si="124">IF(AW45&gt;0,(AW49/AW45-1)*100,"")</f>
        <v>8.1063954624462475</v>
      </c>
      <c r="AX168" s="13">
        <f t="shared" si="124"/>
        <v>0</v>
      </c>
      <c r="AY168" s="13">
        <f t="shared" si="124"/>
        <v>16.086956521739172</v>
      </c>
      <c r="AZ168" s="13">
        <f t="shared" si="124"/>
        <v>1.2687522765203685</v>
      </c>
      <c r="BA168" s="13">
        <f t="shared" si="124"/>
        <v>1.6335978395838113</v>
      </c>
      <c r="BB168" s="13">
        <f t="shared" si="124"/>
        <v>1.0847161450366904E-2</v>
      </c>
      <c r="BC168" s="13">
        <f t="shared" si="124"/>
        <v>2.9831430927593994</v>
      </c>
      <c r="BD168" s="13">
        <f t="shared" si="124"/>
        <v>2.9831430927593994</v>
      </c>
      <c r="BE168" s="13" t="str">
        <f t="shared" si="124"/>
        <v/>
      </c>
      <c r="BF168" s="13">
        <f t="shared" si="124"/>
        <v>2.1625181141378791</v>
      </c>
      <c r="BG168" s="13">
        <f t="shared" si="124"/>
        <v>9.7938144329896772</v>
      </c>
      <c r="BH168" s="13">
        <f t="shared" si="124"/>
        <v>0</v>
      </c>
      <c r="BI168" s="13" t="str">
        <f t="shared" si="124"/>
        <v/>
      </c>
      <c r="BJ168" s="13">
        <f t="shared" si="124"/>
        <v>6.1209435952122693</v>
      </c>
      <c r="BK168" s="13">
        <f t="shared" si="124"/>
        <v>5.9587423471310741</v>
      </c>
      <c r="BL168" s="13">
        <f t="shared" si="124"/>
        <v>-3.5751774374262468</v>
      </c>
      <c r="BM168" s="13">
        <f t="shared" si="124"/>
        <v>0</v>
      </c>
      <c r="BN168" s="13">
        <f t="shared" si="124"/>
        <v>-10.868845214370992</v>
      </c>
      <c r="BO168" s="13">
        <f t="shared" si="124"/>
        <v>11.839952171783818</v>
      </c>
      <c r="BP168" s="13">
        <f t="shared" si="124"/>
        <v>0.50520438366037368</v>
      </c>
      <c r="BQ168" s="13">
        <f t="shared" si="124"/>
        <v>-0.33615849604765602</v>
      </c>
      <c r="BR168" s="13">
        <f t="shared" si="124"/>
        <v>0.20687682308062616</v>
      </c>
      <c r="BS168" s="13">
        <f t="shared" si="124"/>
        <v>-0.13911358947842345</v>
      </c>
      <c r="BT168" s="13">
        <f t="shared" si="124"/>
        <v>3.3453653700180386</v>
      </c>
      <c r="BU168" s="13">
        <f t="shared" si="124"/>
        <v>3.014732557504729E-2</v>
      </c>
      <c r="BW168" s="323" t="str">
        <f t="shared" si="95"/>
        <v>2007 q3</v>
      </c>
      <c r="BX168" s="13">
        <f t="shared" si="121"/>
        <v>2.4316092582365778</v>
      </c>
      <c r="BY168" s="13">
        <f t="shared" si="121"/>
        <v>2.178170681267444</v>
      </c>
      <c r="BZ168" s="13">
        <f t="shared" si="121"/>
        <v>0.64353484608561384</v>
      </c>
      <c r="CA168" s="13">
        <f t="shared" si="121"/>
        <v>0.63074961593794221</v>
      </c>
      <c r="CB168" s="13">
        <f t="shared" si="121"/>
        <v>5.7061068145746852</v>
      </c>
      <c r="CC168" s="13">
        <f t="shared" si="121"/>
        <v>4.3524042496183357</v>
      </c>
      <c r="CD168" s="13">
        <f t="shared" si="121"/>
        <v>0.52550413973124765</v>
      </c>
      <c r="CE168" s="13">
        <f t="shared" si="121"/>
        <v>-0.84909476066516998</v>
      </c>
      <c r="CF168" s="13">
        <f t="shared" si="121"/>
        <v>7.2242070632960731</v>
      </c>
      <c r="CG168" s="13">
        <f t="shared" si="121"/>
        <v>0</v>
      </c>
      <c r="CH168" s="13">
        <f t="shared" ref="CH168:DF168" si="125">IF(CH45&gt;0,(CH49/CH45-1)*100,"")</f>
        <v>-1.2771630397959033</v>
      </c>
      <c r="CI168" s="13">
        <f t="shared" si="125"/>
        <v>-0.85533798122464644</v>
      </c>
      <c r="CJ168" s="13">
        <f t="shared" si="125"/>
        <v>-1.7965638806818895</v>
      </c>
      <c r="CK168" s="13">
        <f t="shared" si="125"/>
        <v>2.722027025655871</v>
      </c>
      <c r="CL168" s="13">
        <f t="shared" si="125"/>
        <v>2.1663342508203787</v>
      </c>
      <c r="CM168" s="13">
        <f t="shared" si="125"/>
        <v>3.9797917476791289</v>
      </c>
      <c r="CN168" s="13">
        <f t="shared" si="125"/>
        <v>0.88177563220723787</v>
      </c>
      <c r="CO168" s="13">
        <f t="shared" si="125"/>
        <v>1.3905612957286539</v>
      </c>
      <c r="CP168" s="13">
        <f t="shared" si="125"/>
        <v>0</v>
      </c>
      <c r="CQ168" s="13">
        <f t="shared" si="125"/>
        <v>12.561530435509805</v>
      </c>
      <c r="CR168" s="13">
        <f t="shared" si="125"/>
        <v>10.315865289060611</v>
      </c>
      <c r="CS168" s="13">
        <f t="shared" si="125"/>
        <v>16.129032258064523</v>
      </c>
      <c r="CT168" s="13">
        <f t="shared" si="125"/>
        <v>0</v>
      </c>
      <c r="CU168" s="13">
        <f t="shared" si="125"/>
        <v>1.4726793333069255</v>
      </c>
      <c r="CV168" s="13">
        <f t="shared" si="125"/>
        <v>2.1383781791790346</v>
      </c>
      <c r="CW168" s="13">
        <f t="shared" si="125"/>
        <v>-8.2073137784755001E-2</v>
      </c>
      <c r="CX168" s="13">
        <f t="shared" si="125"/>
        <v>0</v>
      </c>
      <c r="CY168" s="13">
        <f t="shared" si="125"/>
        <v>-0.22094490800456112</v>
      </c>
      <c r="CZ168" s="13">
        <f t="shared" si="125"/>
        <v>2.7824939237510282</v>
      </c>
      <c r="DA168" s="13">
        <f t="shared" si="125"/>
        <v>2.920655354476942E-3</v>
      </c>
      <c r="DB168" s="13">
        <f t="shared" si="125"/>
        <v>-1.0691300225218026</v>
      </c>
      <c r="DC168" s="13">
        <f t="shared" si="125"/>
        <v>3.1471415889634091</v>
      </c>
      <c r="DD168" s="13">
        <f t="shared" si="125"/>
        <v>1.559791394662291</v>
      </c>
      <c r="DE168" s="13">
        <f t="shared" si="125"/>
        <v>1.6398116960614439</v>
      </c>
      <c r="DF168" s="13">
        <f t="shared" si="125"/>
        <v>2.9767409450205173</v>
      </c>
      <c r="DH168" s="323" t="str">
        <f t="shared" si="97"/>
        <v>2007 q3</v>
      </c>
      <c r="DI168" s="13">
        <f t="shared" si="122"/>
        <v>3.2309335571759634</v>
      </c>
      <c r="DJ168" s="13">
        <f t="shared" si="122"/>
        <v>4.6733535380882651</v>
      </c>
      <c r="DK168" s="13">
        <f t="shared" si="122"/>
        <v>4.1138734276975786</v>
      </c>
      <c r="DL168" s="13">
        <f t="shared" si="122"/>
        <v>3.4890320401516073</v>
      </c>
      <c r="DM168" s="13">
        <f t="shared" si="122"/>
        <v>8.4824485902153413</v>
      </c>
      <c r="DN168" s="13">
        <f t="shared" si="122"/>
        <v>8.1256405824704281</v>
      </c>
      <c r="DO168" s="13">
        <f t="shared" si="122"/>
        <v>1.2960133624123182</v>
      </c>
      <c r="DP168" s="13">
        <f t="shared" si="122"/>
        <v>3.3188882686536525</v>
      </c>
      <c r="DQ168" s="13">
        <f t="shared" si="122"/>
        <v>2.7397668493607696</v>
      </c>
      <c r="DR168" s="13">
        <f t="shared" si="122"/>
        <v>-0.11563123054522118</v>
      </c>
      <c r="DS168" s="13">
        <f t="shared" ref="DS168:EQ168" si="126">IF(DS45&gt;0,(DS49/DS45-1)*100,"")</f>
        <v>-0.93056973576399749</v>
      </c>
      <c r="DT168" s="13">
        <f t="shared" si="126"/>
        <v>2.529421140628374</v>
      </c>
      <c r="DU168" s="13">
        <f t="shared" si="126"/>
        <v>-4.7626050964208471</v>
      </c>
      <c r="DV168" s="13">
        <f t="shared" si="126"/>
        <v>0.27124721102735894</v>
      </c>
      <c r="DW168" s="13">
        <f t="shared" si="126"/>
        <v>0.53210684587454704</v>
      </c>
      <c r="DX168" s="13">
        <f t="shared" si="126"/>
        <v>-0.48905948706173819</v>
      </c>
      <c r="DY168" s="13">
        <f t="shared" si="126"/>
        <v>2.4808942188502936</v>
      </c>
      <c r="DZ168" s="13">
        <f t="shared" si="126"/>
        <v>2.5338045650418639</v>
      </c>
      <c r="EA168" s="13">
        <f t="shared" si="126"/>
        <v>0</v>
      </c>
      <c r="EB168" s="13">
        <f t="shared" si="126"/>
        <v>9.3232747017595319</v>
      </c>
      <c r="EC168" s="13">
        <f t="shared" si="126"/>
        <v>20.213296505973432</v>
      </c>
      <c r="ED168" s="13">
        <f t="shared" si="126"/>
        <v>9.3750000000000213</v>
      </c>
      <c r="EE168" s="13">
        <f t="shared" si="126"/>
        <v>0</v>
      </c>
      <c r="EF168" s="13">
        <f t="shared" si="126"/>
        <v>1.9606377286762511</v>
      </c>
      <c r="EG168" s="13">
        <f t="shared" si="126"/>
        <v>0.2906661218607054</v>
      </c>
      <c r="EH168" s="13">
        <f t="shared" si="126"/>
        <v>0.91560881740724298</v>
      </c>
      <c r="EI168" s="13">
        <f t="shared" si="126"/>
        <v>9.0909090909090828</v>
      </c>
      <c r="EJ168" s="13">
        <f t="shared" si="126"/>
        <v>5.0565988603376688</v>
      </c>
      <c r="EK168" s="13">
        <f t="shared" si="126"/>
        <v>1.4184785823900814</v>
      </c>
      <c r="EL168" s="13">
        <f t="shared" si="126"/>
        <v>2.4014851332189835</v>
      </c>
      <c r="EM168" s="13">
        <f t="shared" si="126"/>
        <v>2.106536601715403</v>
      </c>
      <c r="EN168" s="13">
        <f t="shared" si="126"/>
        <v>-1.8296459064321646</v>
      </c>
      <c r="EO168" s="13">
        <f t="shared" si="126"/>
        <v>-15.207296340581578</v>
      </c>
      <c r="EP168" s="13">
        <f t="shared" si="126"/>
        <v>5.2247192941621945</v>
      </c>
      <c r="EQ168" s="13">
        <f t="shared" si="126"/>
        <v>1.7709178622349109</v>
      </c>
    </row>
    <row r="169" spans="1:147" hidden="1" outlineLevel="1" x14ac:dyDescent="0.2">
      <c r="A169" s="323" t="str">
        <f t="shared" si="91"/>
        <v>2007 q4</v>
      </c>
      <c r="B169" s="13">
        <f t="shared" ref="B169:AJ176" si="127">IF(B46&gt;0,(B50/B46-1)*100,"")</f>
        <v>4.1102743468666381</v>
      </c>
      <c r="C169" s="13">
        <f t="shared" si="127"/>
        <v>2.7951827795391848</v>
      </c>
      <c r="D169" s="13">
        <f t="shared" si="127"/>
        <v>0.59491496722308135</v>
      </c>
      <c r="E169" s="13">
        <f t="shared" si="127"/>
        <v>8.2330694972703178</v>
      </c>
      <c r="F169" s="13">
        <f t="shared" si="127"/>
        <v>0.19206595212837296</v>
      </c>
      <c r="G169" s="13">
        <f t="shared" si="127"/>
        <v>2.4483264603668342</v>
      </c>
      <c r="H169" s="13">
        <f t="shared" si="127"/>
        <v>2.8288926072232767</v>
      </c>
      <c r="I169" s="13">
        <f t="shared" si="127"/>
        <v>2.0816008043348821</v>
      </c>
      <c r="J169" s="13">
        <f t="shared" si="127"/>
        <v>3.2163227681462958</v>
      </c>
      <c r="K169" s="13">
        <f t="shared" si="127"/>
        <v>3.8767882475291282</v>
      </c>
      <c r="L169" s="13">
        <f t="shared" si="127"/>
        <v>-1.0424641166539295</v>
      </c>
      <c r="M169" s="13">
        <f t="shared" si="127"/>
        <v>1.6718551145877614</v>
      </c>
      <c r="N169" s="13">
        <f t="shared" si="127"/>
        <v>-2.114911227806171</v>
      </c>
      <c r="O169" s="13">
        <f t="shared" si="127"/>
        <v>2.890383821121123</v>
      </c>
      <c r="P169" s="13">
        <f t="shared" si="127"/>
        <v>2.6668141126235501</v>
      </c>
      <c r="Q169" s="13">
        <f t="shared" si="127"/>
        <v>3.3776412011208512</v>
      </c>
      <c r="R169" s="13">
        <f t="shared" si="127"/>
        <v>-0.12267279611790638</v>
      </c>
      <c r="S169" s="13">
        <f t="shared" si="127"/>
        <v>-0.20926433926676813</v>
      </c>
      <c r="T169" s="13">
        <f t="shared" si="127"/>
        <v>0</v>
      </c>
      <c r="U169" s="13">
        <f t="shared" si="127"/>
        <v>6.9505754330448477</v>
      </c>
      <c r="V169" s="13">
        <f t="shared" si="127"/>
        <v>3.5999999999839494</v>
      </c>
      <c r="W169" s="13">
        <f t="shared" si="127"/>
        <v>9.0909090909091042</v>
      </c>
      <c r="X169" s="13" t="str">
        <f t="shared" si="127"/>
        <v/>
      </c>
      <c r="Y169" s="13">
        <f t="shared" si="127"/>
        <v>10.204690447545417</v>
      </c>
      <c r="Z169" s="13">
        <f t="shared" si="127"/>
        <v>0.84088391645220639</v>
      </c>
      <c r="AA169" s="13">
        <f t="shared" si="127"/>
        <v>1.7408492926864971</v>
      </c>
      <c r="AB169" s="13">
        <f t="shared" si="127"/>
        <v>0</v>
      </c>
      <c r="AC169" s="13">
        <f t="shared" si="127"/>
        <v>7.9339559559299389E-3</v>
      </c>
      <c r="AD169" s="13">
        <f t="shared" si="127"/>
        <v>14.675785095998318</v>
      </c>
      <c r="AE169" s="13">
        <f t="shared" si="127"/>
        <v>1.09205206554428</v>
      </c>
      <c r="AF169" s="13">
        <f t="shared" si="127"/>
        <v>0.5200564221962356</v>
      </c>
      <c r="AG169" s="13">
        <f t="shared" si="127"/>
        <v>2.4016595906204641</v>
      </c>
      <c r="AH169" s="13">
        <f t="shared" si="127"/>
        <v>4.587358515187212</v>
      </c>
      <c r="AI169" s="13">
        <f t="shared" si="127"/>
        <v>1.9282386635736115</v>
      </c>
      <c r="AJ169" s="13">
        <f t="shared" si="127"/>
        <v>2.0589326215904036</v>
      </c>
      <c r="AL169" s="322" t="str">
        <f t="shared" si="93"/>
        <v>2007 q4</v>
      </c>
      <c r="AM169" s="13">
        <f t="shared" ref="AM169:BU176" si="128">IF(AM46&gt;0,(AM50/AM46-1)*100,"")</f>
        <v>6.1726753917163313</v>
      </c>
      <c r="AN169" s="13">
        <f t="shared" si="128"/>
        <v>6.7623764060447122</v>
      </c>
      <c r="AO169" s="13">
        <f t="shared" si="128"/>
        <v>9.3971950937973503</v>
      </c>
      <c r="AP169" s="13">
        <f t="shared" si="128"/>
        <v>5.7435141606889673</v>
      </c>
      <c r="AQ169" s="13">
        <f t="shared" si="128"/>
        <v>16.202436795228014</v>
      </c>
      <c r="AR169" s="13">
        <f t="shared" si="128"/>
        <v>5.7412235136688805</v>
      </c>
      <c r="AS169" s="13">
        <f t="shared" si="128"/>
        <v>5.2418688444440864</v>
      </c>
      <c r="AT169" s="13">
        <f t="shared" si="128"/>
        <v>5.2869116698904151</v>
      </c>
      <c r="AU169" s="13">
        <f t="shared" si="128"/>
        <v>2.6838245755088863</v>
      </c>
      <c r="AV169" s="13">
        <f t="shared" si="128"/>
        <v>-11.386731674811889</v>
      </c>
      <c r="AW169" s="13">
        <f t="shared" si="128"/>
        <v>18.388418621443069</v>
      </c>
      <c r="AX169" s="13">
        <f t="shared" si="128"/>
        <v>23.817635936376782</v>
      </c>
      <c r="AY169" s="13">
        <f t="shared" si="128"/>
        <v>13.043478260869602</v>
      </c>
      <c r="AZ169" s="13">
        <f t="shared" si="128"/>
        <v>4.6427776652953501</v>
      </c>
      <c r="BA169" s="13">
        <f t="shared" si="128"/>
        <v>7.1265570238639997</v>
      </c>
      <c r="BB169" s="13">
        <f t="shared" si="128"/>
        <v>-3.8783805404397298</v>
      </c>
      <c r="BC169" s="13">
        <f t="shared" si="128"/>
        <v>4.7236058672193826</v>
      </c>
      <c r="BD169" s="13">
        <f t="shared" si="128"/>
        <v>4.7236058672193826</v>
      </c>
      <c r="BE169" s="13" t="str">
        <f t="shared" si="128"/>
        <v/>
      </c>
      <c r="BF169" s="13">
        <f t="shared" si="128"/>
        <v>11.61696330155273</v>
      </c>
      <c r="BG169" s="13">
        <f t="shared" si="128"/>
        <v>13.4020618556701</v>
      </c>
      <c r="BH169" s="13">
        <f t="shared" si="128"/>
        <v>11.111111111111139</v>
      </c>
      <c r="BI169" s="13" t="str">
        <f t="shared" si="128"/>
        <v/>
      </c>
      <c r="BJ169" s="13">
        <f t="shared" si="128"/>
        <v>6.8201451235820443</v>
      </c>
      <c r="BK169" s="13">
        <f t="shared" si="128"/>
        <v>6.1013447280880539</v>
      </c>
      <c r="BL169" s="13">
        <f t="shared" si="128"/>
        <v>-10.885981459205007</v>
      </c>
      <c r="BM169" s="13">
        <f t="shared" si="128"/>
        <v>0</v>
      </c>
      <c r="BN169" s="13">
        <f t="shared" si="128"/>
        <v>-14.25941415822577</v>
      </c>
      <c r="BO169" s="13">
        <f t="shared" si="128"/>
        <v>14.028832593470476</v>
      </c>
      <c r="BP169" s="13">
        <f t="shared" si="128"/>
        <v>0.47654908886423097</v>
      </c>
      <c r="BQ169" s="13">
        <f t="shared" si="128"/>
        <v>1.7529097339573418</v>
      </c>
      <c r="BR169" s="13">
        <f t="shared" si="128"/>
        <v>-5.8838172036918879</v>
      </c>
      <c r="BS169" s="13">
        <f t="shared" si="128"/>
        <v>28.63586055194931</v>
      </c>
      <c r="BT169" s="13">
        <f t="shared" si="128"/>
        <v>-2.9653312155732969</v>
      </c>
      <c r="BU169" s="13">
        <f t="shared" si="128"/>
        <v>-6.7016494653941772</v>
      </c>
      <c r="BW169" s="323" t="str">
        <f t="shared" si="95"/>
        <v>2007 q4</v>
      </c>
      <c r="BX169" s="13">
        <f t="shared" ref="BX169:DF176" si="129">IF(BX46&gt;0,(BX50/BX46-1)*100,"")</f>
        <v>1.8794897657497645</v>
      </c>
      <c r="BY169" s="13">
        <f t="shared" si="129"/>
        <v>0.76348382700213158</v>
      </c>
      <c r="BZ169" s="13">
        <f t="shared" si="129"/>
        <v>-0.19048392350562438</v>
      </c>
      <c r="CA169" s="13">
        <f t="shared" si="129"/>
        <v>-2.2288053940086372</v>
      </c>
      <c r="CB169" s="13">
        <f t="shared" si="129"/>
        <v>4.6708407374752792</v>
      </c>
      <c r="CC169" s="13">
        <f t="shared" si="129"/>
        <v>0.88186188943777388</v>
      </c>
      <c r="CD169" s="13">
        <f t="shared" si="129"/>
        <v>6.0518915364054182</v>
      </c>
      <c r="CE169" s="13">
        <f t="shared" si="129"/>
        <v>1.2020715526770642</v>
      </c>
      <c r="CF169" s="13">
        <f t="shared" si="129"/>
        <v>3.5245919445578977</v>
      </c>
      <c r="CG169" s="13">
        <f t="shared" si="129"/>
        <v>0</v>
      </c>
      <c r="CH169" s="13">
        <f t="shared" si="129"/>
        <v>-0.79206595661289736</v>
      </c>
      <c r="CI169" s="13">
        <f t="shared" si="129"/>
        <v>3.0762748497870085E-2</v>
      </c>
      <c r="CJ169" s="13">
        <f t="shared" si="129"/>
        <v>-1.7965638806818895</v>
      </c>
      <c r="CK169" s="13">
        <f t="shared" si="129"/>
        <v>0.89537170555100687</v>
      </c>
      <c r="CL169" s="13">
        <f t="shared" si="129"/>
        <v>0.99517246142988292</v>
      </c>
      <c r="CM169" s="13">
        <f t="shared" si="129"/>
        <v>0.67412612154205132</v>
      </c>
      <c r="CN169" s="13">
        <f t="shared" si="129"/>
        <v>1.7876141110506838</v>
      </c>
      <c r="CO169" s="13">
        <f t="shared" si="129"/>
        <v>2.8161126555101612</v>
      </c>
      <c r="CP169" s="13">
        <f t="shared" si="129"/>
        <v>0</v>
      </c>
      <c r="CQ169" s="13">
        <f t="shared" si="129"/>
        <v>11.033407421707819</v>
      </c>
      <c r="CR169" s="13">
        <f t="shared" si="129"/>
        <v>2.9771402448401707</v>
      </c>
      <c r="CS169" s="13">
        <f t="shared" si="129"/>
        <v>16.129032258064523</v>
      </c>
      <c r="CT169" s="13">
        <f t="shared" si="129"/>
        <v>0</v>
      </c>
      <c r="CU169" s="13">
        <f t="shared" si="129"/>
        <v>2.9917756953581565</v>
      </c>
      <c r="CV169" s="13">
        <f t="shared" si="129"/>
        <v>3.15582681325981</v>
      </c>
      <c r="CW169" s="13">
        <f t="shared" si="129"/>
        <v>0</v>
      </c>
      <c r="CX169" s="13">
        <f t="shared" si="129"/>
        <v>0</v>
      </c>
      <c r="CY169" s="13">
        <f t="shared" si="129"/>
        <v>0</v>
      </c>
      <c r="CZ169" s="13">
        <f t="shared" si="129"/>
        <v>5.6797784653988659</v>
      </c>
      <c r="DA169" s="13">
        <f t="shared" si="129"/>
        <v>-0.34510942986579751</v>
      </c>
      <c r="DB169" s="13">
        <f t="shared" si="129"/>
        <v>-0.71802258132936947</v>
      </c>
      <c r="DC169" s="13">
        <f t="shared" si="129"/>
        <v>7.6657921987965949E-3</v>
      </c>
      <c r="DD169" s="13">
        <f t="shared" si="129"/>
        <v>1.559791394662291</v>
      </c>
      <c r="DE169" s="13">
        <f t="shared" si="129"/>
        <v>-0.17156981634585122</v>
      </c>
      <c r="DF169" s="13">
        <f t="shared" si="129"/>
        <v>1.9286806465669049</v>
      </c>
      <c r="DH169" s="323" t="str">
        <f t="shared" si="97"/>
        <v>2007 q4</v>
      </c>
      <c r="DI169" s="13">
        <f t="shared" ref="DI169:EQ176" si="130">IF(DI46&gt;0,(DI50/DI46-1)*100,"")</f>
        <v>4.8144575601562378</v>
      </c>
      <c r="DJ169" s="13">
        <f t="shared" si="130"/>
        <v>5.5369944231749901</v>
      </c>
      <c r="DK169" s="13">
        <f t="shared" si="130"/>
        <v>6.9862524985978114</v>
      </c>
      <c r="DL169" s="13">
        <f t="shared" si="130"/>
        <v>8.0161969870412353</v>
      </c>
      <c r="DM169" s="13">
        <f t="shared" si="130"/>
        <v>-1.2158726138422948</v>
      </c>
      <c r="DN169" s="13">
        <f t="shared" si="130"/>
        <v>3.9536045555850885</v>
      </c>
      <c r="DO169" s="13">
        <f t="shared" si="130"/>
        <v>15.5144004018128</v>
      </c>
      <c r="DP169" s="13">
        <f t="shared" si="130"/>
        <v>9.3650907468306741</v>
      </c>
      <c r="DQ169" s="13">
        <f t="shared" si="130"/>
        <v>7.1212903055818177</v>
      </c>
      <c r="DR169" s="13">
        <f t="shared" si="130"/>
        <v>1.1804996741283214</v>
      </c>
      <c r="DS169" s="13">
        <f t="shared" si="130"/>
        <v>0.59553194711883251</v>
      </c>
      <c r="DT169" s="13">
        <f t="shared" si="130"/>
        <v>1.9377136679292306</v>
      </c>
      <c r="DU169" s="13">
        <f t="shared" si="130"/>
        <v>-1.015837322547497</v>
      </c>
      <c r="DV169" s="13">
        <f t="shared" si="130"/>
        <v>-0.60223366467895278</v>
      </c>
      <c r="DW169" s="13">
        <f t="shared" si="130"/>
        <v>-0.64107174984077142</v>
      </c>
      <c r="DX169" s="13">
        <f t="shared" si="130"/>
        <v>-0.48905948706173819</v>
      </c>
      <c r="DY169" s="13">
        <f t="shared" si="130"/>
        <v>2.0533100650509395</v>
      </c>
      <c r="DZ169" s="13">
        <f t="shared" si="130"/>
        <v>2.0964098022586697</v>
      </c>
      <c r="EA169" s="13">
        <f t="shared" si="130"/>
        <v>0</v>
      </c>
      <c r="EB169" s="13">
        <f t="shared" si="130"/>
        <v>23.194903757448749</v>
      </c>
      <c r="EC169" s="13">
        <f t="shared" si="130"/>
        <v>17.230282046441459</v>
      </c>
      <c r="ED169" s="13">
        <f t="shared" si="130"/>
        <v>31.034482758620708</v>
      </c>
      <c r="EE169" s="13">
        <f t="shared" si="130"/>
        <v>0</v>
      </c>
      <c r="EF169" s="13">
        <f t="shared" si="130"/>
        <v>1.9081465277382748</v>
      </c>
      <c r="EG169" s="13">
        <f t="shared" si="130"/>
        <v>6.0617088030956445E-2</v>
      </c>
      <c r="EH169" s="13">
        <f t="shared" si="130"/>
        <v>0.11656638836117228</v>
      </c>
      <c r="EI169" s="13">
        <f t="shared" si="130"/>
        <v>4.1666666666666963</v>
      </c>
      <c r="EJ169" s="13">
        <f t="shared" si="130"/>
        <v>5.0565988603376688</v>
      </c>
      <c r="EK169" s="13">
        <f t="shared" si="130"/>
        <v>2.1036917502565089</v>
      </c>
      <c r="EL169" s="13">
        <f t="shared" si="130"/>
        <v>1.6004310329883253</v>
      </c>
      <c r="EM169" s="13">
        <f t="shared" si="130"/>
        <v>1.4240427632159269</v>
      </c>
      <c r="EN169" s="13">
        <f t="shared" si="130"/>
        <v>0.93965639795570155</v>
      </c>
      <c r="EO169" s="13">
        <f t="shared" si="130"/>
        <v>-15.207296340581578</v>
      </c>
      <c r="EP169" s="13">
        <f t="shared" si="130"/>
        <v>5.5128515737658423</v>
      </c>
      <c r="EQ169" s="13">
        <f t="shared" si="130"/>
        <v>-2.7881358459401651</v>
      </c>
    </row>
    <row r="170" spans="1:147" hidden="1" outlineLevel="1" x14ac:dyDescent="0.2">
      <c r="A170" s="323" t="str">
        <f t="shared" si="91"/>
        <v>2008 q1</v>
      </c>
      <c r="B170" s="13">
        <f t="shared" si="127"/>
        <v>4.2028927227967472</v>
      </c>
      <c r="C170" s="13">
        <f t="shared" si="127"/>
        <v>3.4786385258266828</v>
      </c>
      <c r="D170" s="13">
        <f t="shared" si="127"/>
        <v>2.7425420375511544</v>
      </c>
      <c r="E170" s="13">
        <f t="shared" si="127"/>
        <v>3.1129011294177555</v>
      </c>
      <c r="F170" s="13">
        <f t="shared" si="127"/>
        <v>2.1623723832577824</v>
      </c>
      <c r="G170" s="13">
        <f t="shared" si="127"/>
        <v>1.97504447193253</v>
      </c>
      <c r="H170" s="13">
        <f t="shared" si="127"/>
        <v>4.7060660452835634</v>
      </c>
      <c r="I170" s="13">
        <f t="shared" si="127"/>
        <v>3.1224012065023121</v>
      </c>
      <c r="J170" s="13">
        <f t="shared" si="127"/>
        <v>5.5582079786691274</v>
      </c>
      <c r="K170" s="13">
        <f t="shared" si="127"/>
        <v>1.8261802911620606</v>
      </c>
      <c r="L170" s="13">
        <f t="shared" si="127"/>
        <v>-3.3641978092191493E-10</v>
      </c>
      <c r="M170" s="13">
        <f t="shared" si="127"/>
        <v>-1.1562084623051305E-9</v>
      </c>
      <c r="N170" s="13">
        <f t="shared" si="127"/>
        <v>0</v>
      </c>
      <c r="O170" s="13">
        <f t="shared" si="127"/>
        <v>3.6576807740541728</v>
      </c>
      <c r="P170" s="13">
        <f t="shared" si="127"/>
        <v>3.3069479864480167</v>
      </c>
      <c r="Q170" s="13">
        <f t="shared" si="127"/>
        <v>4.4233675911900638</v>
      </c>
      <c r="R170" s="13">
        <f t="shared" si="127"/>
        <v>1.3716401069971518</v>
      </c>
      <c r="S170" s="13">
        <f t="shared" si="127"/>
        <v>2.3416839791943422</v>
      </c>
      <c r="T170" s="13">
        <f t="shared" si="127"/>
        <v>0</v>
      </c>
      <c r="U170" s="13">
        <f t="shared" si="127"/>
        <v>4.7271570013851294</v>
      </c>
      <c r="V170" s="13">
        <f t="shared" si="127"/>
        <v>12.799999999467527</v>
      </c>
      <c r="W170" s="13">
        <f t="shared" si="127"/>
        <v>0</v>
      </c>
      <c r="X170" s="13" t="str">
        <f t="shared" si="127"/>
        <v/>
      </c>
      <c r="Y170" s="13">
        <f t="shared" si="127"/>
        <v>9.2680475138691154</v>
      </c>
      <c r="Z170" s="13">
        <f t="shared" si="127"/>
        <v>0.92575075701968323</v>
      </c>
      <c r="AA170" s="13">
        <f t="shared" si="127"/>
        <v>-0.16757480912522604</v>
      </c>
      <c r="AB170" s="13">
        <f t="shared" si="127"/>
        <v>0</v>
      </c>
      <c r="AC170" s="13">
        <f t="shared" si="127"/>
        <v>-0.17273658572954931</v>
      </c>
      <c r="AD170" s="13">
        <f t="shared" si="127"/>
        <v>13.377254201113331</v>
      </c>
      <c r="AE170" s="13">
        <f t="shared" si="127"/>
        <v>1.5368495446101527</v>
      </c>
      <c r="AF170" s="13">
        <f t="shared" si="127"/>
        <v>0.76037188524709087</v>
      </c>
      <c r="AG170" s="13">
        <f t="shared" si="127"/>
        <v>0.64595144104682145</v>
      </c>
      <c r="AH170" s="13">
        <f t="shared" si="127"/>
        <v>2.6859507350018186</v>
      </c>
      <c r="AI170" s="13">
        <f t="shared" si="127"/>
        <v>3.648852166298644</v>
      </c>
      <c r="AJ170" s="13">
        <f t="shared" si="127"/>
        <v>0.81141743415569234</v>
      </c>
      <c r="AL170" s="322" t="str">
        <f t="shared" si="93"/>
        <v>2008 q1</v>
      </c>
      <c r="AM170" s="13">
        <f t="shared" si="128"/>
        <v>7.548792364006407</v>
      </c>
      <c r="AN170" s="13">
        <f t="shared" si="128"/>
        <v>6.3164373996247303</v>
      </c>
      <c r="AO170" s="13">
        <f t="shared" si="128"/>
        <v>6.6608361673183847</v>
      </c>
      <c r="AP170" s="13">
        <f t="shared" si="128"/>
        <v>5.7559748363823049</v>
      </c>
      <c r="AQ170" s="13">
        <f t="shared" si="128"/>
        <v>17.903643957769468</v>
      </c>
      <c r="AR170" s="13">
        <f t="shared" si="128"/>
        <v>5.3973362839138117</v>
      </c>
      <c r="AS170" s="13">
        <f t="shared" si="128"/>
        <v>5.8639498551878333</v>
      </c>
      <c r="AT170" s="13">
        <f t="shared" si="128"/>
        <v>5.2869116698904151</v>
      </c>
      <c r="AU170" s="13">
        <f t="shared" si="128"/>
        <v>3.0476271153813128</v>
      </c>
      <c r="AV170" s="13">
        <f t="shared" si="128"/>
        <v>-11.386731674811889</v>
      </c>
      <c r="AW170" s="13">
        <f t="shared" si="128"/>
        <v>36.789010129526979</v>
      </c>
      <c r="AX170" s="13">
        <f t="shared" si="128"/>
        <v>63.929514247570026</v>
      </c>
      <c r="AY170" s="13">
        <f t="shared" si="128"/>
        <v>10.638297872340452</v>
      </c>
      <c r="AZ170" s="13">
        <f t="shared" si="128"/>
        <v>5.6994908658855259</v>
      </c>
      <c r="BA170" s="13">
        <f t="shared" si="128"/>
        <v>7.3685555715820694</v>
      </c>
      <c r="BB170" s="13">
        <f t="shared" si="128"/>
        <v>-3.3539573779173271E-2</v>
      </c>
      <c r="BC170" s="13">
        <f t="shared" si="128"/>
        <v>4.7180412668616389</v>
      </c>
      <c r="BD170" s="13">
        <f t="shared" si="128"/>
        <v>4.7180412668616389</v>
      </c>
      <c r="BE170" s="13" t="str">
        <f t="shared" si="128"/>
        <v/>
      </c>
      <c r="BF170" s="13">
        <f t="shared" si="128"/>
        <v>10.98536367169951</v>
      </c>
      <c r="BG170" s="13">
        <f t="shared" si="128"/>
        <v>10.552763819095489</v>
      </c>
      <c r="BH170" s="13">
        <f t="shared" si="128"/>
        <v>11.111111111111139</v>
      </c>
      <c r="BI170" s="13" t="str">
        <f t="shared" si="128"/>
        <v/>
      </c>
      <c r="BJ170" s="13">
        <f t="shared" si="128"/>
        <v>10.318246120007601</v>
      </c>
      <c r="BK170" s="13">
        <f t="shared" si="128"/>
        <v>6.1013447280880539</v>
      </c>
      <c r="BL170" s="13">
        <f t="shared" si="128"/>
        <v>-9.1141937298155682</v>
      </c>
      <c r="BM170" s="13">
        <f t="shared" si="128"/>
        <v>0</v>
      </c>
      <c r="BN170" s="13">
        <f t="shared" si="128"/>
        <v>-5.199571132983916</v>
      </c>
      <c r="BO170" s="13">
        <f t="shared" si="128"/>
        <v>16.044402839598405</v>
      </c>
      <c r="BP170" s="13">
        <f t="shared" si="128"/>
        <v>0.92204848526873384</v>
      </c>
      <c r="BQ170" s="13">
        <f t="shared" si="128"/>
        <v>2.643344617207477</v>
      </c>
      <c r="BR170" s="13">
        <f t="shared" si="128"/>
        <v>-5.8838172036918879</v>
      </c>
      <c r="BS170" s="13">
        <f t="shared" si="128"/>
        <v>28.639209582807148</v>
      </c>
      <c r="BT170" s="13">
        <f t="shared" si="128"/>
        <v>-2.8724284373046971</v>
      </c>
      <c r="BU170" s="13">
        <f t="shared" si="128"/>
        <v>-7.5002895842518953</v>
      </c>
      <c r="BW170" s="323" t="str">
        <f t="shared" si="95"/>
        <v>2008 q1</v>
      </c>
      <c r="BX170" s="13">
        <f t="shared" si="129"/>
        <v>3.3952044714425256</v>
      </c>
      <c r="BY170" s="13">
        <f t="shared" si="129"/>
        <v>2.2972088927028622</v>
      </c>
      <c r="BZ170" s="13">
        <f t="shared" si="129"/>
        <v>0.87185662823789922</v>
      </c>
      <c r="CA170" s="13">
        <f t="shared" si="129"/>
        <v>-0.69815918731991333</v>
      </c>
      <c r="CB170" s="13">
        <f t="shared" si="129"/>
        <v>10.28669998268532</v>
      </c>
      <c r="CC170" s="13">
        <f t="shared" si="129"/>
        <v>-0.14938002280763252</v>
      </c>
      <c r="CD170" s="13">
        <f t="shared" si="129"/>
        <v>3.7898205404098384</v>
      </c>
      <c r="CE170" s="13">
        <f t="shared" si="129"/>
        <v>0</v>
      </c>
      <c r="CF170" s="13">
        <f t="shared" si="129"/>
        <v>3.1170299550265401</v>
      </c>
      <c r="CG170" s="13">
        <f t="shared" si="129"/>
        <v>0</v>
      </c>
      <c r="CH170" s="13">
        <f t="shared" si="129"/>
        <v>1.1147406243409597</v>
      </c>
      <c r="CI170" s="13">
        <f t="shared" si="129"/>
        <v>2.6750545116224878</v>
      </c>
      <c r="CJ170" s="13">
        <f t="shared" si="129"/>
        <v>-0.80922011001548499</v>
      </c>
      <c r="CK170" s="13">
        <f t="shared" si="129"/>
        <v>0.83422227233433954</v>
      </c>
      <c r="CL170" s="13">
        <f t="shared" si="129"/>
        <v>0.9054303033587896</v>
      </c>
      <c r="CM170" s="13">
        <f t="shared" si="129"/>
        <v>0.67622272813050444</v>
      </c>
      <c r="CN170" s="13">
        <f t="shared" si="129"/>
        <v>1.5568878894106186</v>
      </c>
      <c r="CO170" s="13">
        <f t="shared" si="129"/>
        <v>2.4537289826287223</v>
      </c>
      <c r="CP170" s="13">
        <f t="shared" si="129"/>
        <v>0</v>
      </c>
      <c r="CQ170" s="13">
        <f t="shared" si="129"/>
        <v>15.437853711061589</v>
      </c>
      <c r="CR170" s="13">
        <f t="shared" si="129"/>
        <v>10.354045527928847</v>
      </c>
      <c r="CS170" s="13">
        <f t="shared" si="129"/>
        <v>19.999999999999996</v>
      </c>
      <c r="CT170" s="13">
        <f t="shared" si="129"/>
        <v>0</v>
      </c>
      <c r="CU170" s="13">
        <f t="shared" si="129"/>
        <v>3.5868712747020748</v>
      </c>
      <c r="CV170" s="13">
        <f t="shared" si="129"/>
        <v>2.8997422575050447</v>
      </c>
      <c r="CW170" s="13">
        <f t="shared" si="129"/>
        <v>0</v>
      </c>
      <c r="CX170" s="13">
        <f t="shared" si="129"/>
        <v>0</v>
      </c>
      <c r="CY170" s="13">
        <f t="shared" si="129"/>
        <v>0</v>
      </c>
      <c r="CZ170" s="13">
        <f t="shared" si="129"/>
        <v>6.9862403057934452</v>
      </c>
      <c r="DA170" s="13">
        <f t="shared" si="129"/>
        <v>-0.1148683167833231</v>
      </c>
      <c r="DB170" s="13">
        <f t="shared" si="129"/>
        <v>-0.49619440683653648</v>
      </c>
      <c r="DC170" s="13">
        <f t="shared" si="129"/>
        <v>7.6657921987965949E-3</v>
      </c>
      <c r="DD170" s="13">
        <f t="shared" si="129"/>
        <v>-0.32663079440435894</v>
      </c>
      <c r="DE170" s="13">
        <f t="shared" si="129"/>
        <v>0.31871317320146808</v>
      </c>
      <c r="DF170" s="13">
        <f t="shared" si="129"/>
        <v>1.891021627471634</v>
      </c>
      <c r="DH170" s="323" t="str">
        <f t="shared" si="97"/>
        <v>2008 q1</v>
      </c>
      <c r="DI170" s="13">
        <f t="shared" si="130"/>
        <v>5.9150021284453569</v>
      </c>
      <c r="DJ170" s="13">
        <f t="shared" si="130"/>
        <v>7.3724379520771377</v>
      </c>
      <c r="DK170" s="13">
        <f t="shared" si="130"/>
        <v>10.67682434006989</v>
      </c>
      <c r="DL170" s="13">
        <f t="shared" si="130"/>
        <v>10.330058091912431</v>
      </c>
      <c r="DM170" s="13">
        <f t="shared" si="130"/>
        <v>1.0654379687899951</v>
      </c>
      <c r="DN170" s="13">
        <f t="shared" si="130"/>
        <v>3.6772391889068334</v>
      </c>
      <c r="DO170" s="13">
        <f t="shared" si="130"/>
        <v>20.75153418574336</v>
      </c>
      <c r="DP170" s="13">
        <f t="shared" si="130"/>
        <v>7.2689814165662892</v>
      </c>
      <c r="DQ170" s="13">
        <f t="shared" si="130"/>
        <v>7.507676186355261</v>
      </c>
      <c r="DR170" s="13">
        <f t="shared" si="130"/>
        <v>1.1804996741283214</v>
      </c>
      <c r="DS170" s="13">
        <f t="shared" si="130"/>
        <v>-1.0073568095428365</v>
      </c>
      <c r="DT170" s="13">
        <f t="shared" si="130"/>
        <v>-0.97115207812370485</v>
      </c>
      <c r="DU170" s="13">
        <f t="shared" si="130"/>
        <v>-1.0516080002012318</v>
      </c>
      <c r="DV170" s="13">
        <f t="shared" si="130"/>
        <v>0.89620364993872048</v>
      </c>
      <c r="DW170" s="13">
        <f t="shared" si="130"/>
        <v>1.3559192959113453</v>
      </c>
      <c r="DX170" s="13">
        <f t="shared" si="130"/>
        <v>-0.46744689296438491</v>
      </c>
      <c r="DY170" s="13">
        <f t="shared" si="130"/>
        <v>3.2752002718218431</v>
      </c>
      <c r="DZ170" s="13">
        <f t="shared" si="130"/>
        <v>3.343983236034398</v>
      </c>
      <c r="EA170" s="13">
        <f t="shared" si="130"/>
        <v>0</v>
      </c>
      <c r="EB170" s="13">
        <f t="shared" si="130"/>
        <v>26.841863933710087</v>
      </c>
      <c r="EC170" s="13">
        <f t="shared" si="130"/>
        <v>1.2323644596432981</v>
      </c>
      <c r="ED170" s="13">
        <f t="shared" si="130"/>
        <v>41.37931034482758</v>
      </c>
      <c r="EE170" s="13">
        <f t="shared" si="130"/>
        <v>0</v>
      </c>
      <c r="EF170" s="13">
        <f t="shared" si="130"/>
        <v>2.3730253092676179</v>
      </c>
      <c r="EG170" s="13">
        <f t="shared" si="130"/>
        <v>0.362746008251702</v>
      </c>
      <c r="EH170" s="13">
        <f t="shared" si="130"/>
        <v>0.14623935336206539</v>
      </c>
      <c r="EI170" s="13">
        <f t="shared" si="130"/>
        <v>4.1666666666666963</v>
      </c>
      <c r="EJ170" s="13">
        <f t="shared" si="130"/>
        <v>5.8365724754185999</v>
      </c>
      <c r="EK170" s="13">
        <f t="shared" si="130"/>
        <v>2.7237588296446846</v>
      </c>
      <c r="EL170" s="13">
        <f t="shared" si="130"/>
        <v>2.5061029940624868</v>
      </c>
      <c r="EM170" s="13">
        <f t="shared" si="130"/>
        <v>2.3407138621915013</v>
      </c>
      <c r="EN170" s="13">
        <f t="shared" si="130"/>
        <v>-2.1259430619030129</v>
      </c>
      <c r="EO170" s="13">
        <f t="shared" si="130"/>
        <v>-18.433358618356841</v>
      </c>
      <c r="EP170" s="13">
        <f t="shared" si="130"/>
        <v>8.2942186716004507</v>
      </c>
      <c r="EQ170" s="13">
        <f t="shared" si="130"/>
        <v>-4.5782461182361729</v>
      </c>
    </row>
    <row r="171" spans="1:147" hidden="1" outlineLevel="1" x14ac:dyDescent="0.2">
      <c r="A171" s="323" t="str">
        <f t="shared" si="91"/>
        <v>2008 q2</v>
      </c>
      <c r="B171" s="13">
        <f t="shared" si="127"/>
        <v>5.3401940556709215</v>
      </c>
      <c r="C171" s="13">
        <f t="shared" si="127"/>
        <v>4.7106131047690569</v>
      </c>
      <c r="D171" s="13">
        <f t="shared" si="127"/>
        <v>1.3902757678676991</v>
      </c>
      <c r="E171" s="13">
        <f t="shared" si="127"/>
        <v>4.2110598643263497</v>
      </c>
      <c r="F171" s="13">
        <f t="shared" si="127"/>
        <v>9.2958266716623772</v>
      </c>
      <c r="G171" s="13">
        <f t="shared" si="127"/>
        <v>2.1673407527408761</v>
      </c>
      <c r="H171" s="13">
        <f t="shared" si="127"/>
        <v>7.1907426251341944</v>
      </c>
      <c r="I171" s="13">
        <f t="shared" si="127"/>
        <v>1.0195768815992379</v>
      </c>
      <c r="J171" s="13">
        <f t="shared" si="127"/>
        <v>4.6688975449338699</v>
      </c>
      <c r="K171" s="13">
        <f t="shared" si="127"/>
        <v>0</v>
      </c>
      <c r="L171" s="13">
        <f t="shared" si="127"/>
        <v>1.8830836609109891</v>
      </c>
      <c r="M171" s="13">
        <f t="shared" si="127"/>
        <v>6.5727952944705459</v>
      </c>
      <c r="N171" s="13">
        <f t="shared" si="127"/>
        <v>-4.1537727811213898E-2</v>
      </c>
      <c r="O171" s="13">
        <f t="shared" si="127"/>
        <v>3.5816232886357158</v>
      </c>
      <c r="P171" s="13">
        <f t="shared" si="127"/>
        <v>3.5167943490444165</v>
      </c>
      <c r="Q171" s="13">
        <f t="shared" si="127"/>
        <v>3.7222014153129868</v>
      </c>
      <c r="R171" s="13">
        <f t="shared" si="127"/>
        <v>2.2017359516786295</v>
      </c>
      <c r="S171" s="13">
        <f t="shared" si="127"/>
        <v>3.7577792038820945</v>
      </c>
      <c r="T171" s="13">
        <f t="shared" si="127"/>
        <v>0</v>
      </c>
      <c r="U171" s="13">
        <f t="shared" si="127"/>
        <v>3.5245414251080076</v>
      </c>
      <c r="V171" s="13">
        <f t="shared" si="127"/>
        <v>9.448818897129275</v>
      </c>
      <c r="W171" s="13">
        <f t="shared" si="127"/>
        <v>0</v>
      </c>
      <c r="X171" s="13" t="str">
        <f t="shared" si="127"/>
        <v/>
      </c>
      <c r="Y171" s="13">
        <f t="shared" si="127"/>
        <v>11.840551585620563</v>
      </c>
      <c r="Z171" s="13">
        <f t="shared" si="127"/>
        <v>0.65537779056441536</v>
      </c>
      <c r="AA171" s="13">
        <f t="shared" si="127"/>
        <v>0.45484591048272627</v>
      </c>
      <c r="AB171" s="13">
        <f t="shared" si="127"/>
        <v>0</v>
      </c>
      <c r="AC171" s="13">
        <f t="shared" si="127"/>
        <v>0.10426108342773688</v>
      </c>
      <c r="AD171" s="13">
        <f t="shared" si="127"/>
        <v>16.982843077511454</v>
      </c>
      <c r="AE171" s="13">
        <f t="shared" si="127"/>
        <v>2.1984207930103361</v>
      </c>
      <c r="AF171" s="13">
        <f t="shared" si="127"/>
        <v>1.3077627610390108</v>
      </c>
      <c r="AG171" s="13">
        <f t="shared" si="127"/>
        <v>7.4928934668252678</v>
      </c>
      <c r="AH171" s="13">
        <f t="shared" si="127"/>
        <v>2.6859507350018186</v>
      </c>
      <c r="AI171" s="13">
        <f t="shared" si="127"/>
        <v>3.9989892868293353</v>
      </c>
      <c r="AJ171" s="13">
        <f t="shared" si="127"/>
        <v>1.6880045767330154</v>
      </c>
      <c r="AL171" s="322" t="str">
        <f t="shared" si="93"/>
        <v>2008 q2</v>
      </c>
      <c r="AM171" s="13">
        <f t="shared" si="128"/>
        <v>8.8673464485564892</v>
      </c>
      <c r="AN171" s="13">
        <f t="shared" si="128"/>
        <v>7.2424067081568344</v>
      </c>
      <c r="AO171" s="13">
        <f t="shared" si="128"/>
        <v>11.811263147809292</v>
      </c>
      <c r="AP171" s="13">
        <f t="shared" si="128"/>
        <v>5.3598938556876474</v>
      </c>
      <c r="AQ171" s="13">
        <f t="shared" si="128"/>
        <v>16.68629545950937</v>
      </c>
      <c r="AR171" s="13">
        <f t="shared" si="128"/>
        <v>2.4006864617985846</v>
      </c>
      <c r="AS171" s="13">
        <f t="shared" si="128"/>
        <v>6.9508778963162765</v>
      </c>
      <c r="AT171" s="13">
        <f t="shared" si="128"/>
        <v>7.4838216682188374</v>
      </c>
      <c r="AU171" s="13">
        <f t="shared" si="128"/>
        <v>2.3815841094408263</v>
      </c>
      <c r="AV171" s="13">
        <f t="shared" si="128"/>
        <v>-11.549567242984127</v>
      </c>
      <c r="AW171" s="13">
        <f t="shared" si="128"/>
        <v>43.147352366635893</v>
      </c>
      <c r="AX171" s="13">
        <f t="shared" si="128"/>
        <v>69.384090170817018</v>
      </c>
      <c r="AY171" s="13">
        <f t="shared" si="128"/>
        <v>18.749999999999979</v>
      </c>
      <c r="AZ171" s="13">
        <f t="shared" si="128"/>
        <v>6.5422280487112516</v>
      </c>
      <c r="BA171" s="13">
        <f t="shared" si="128"/>
        <v>8.2259745207036605</v>
      </c>
      <c r="BB171" s="13">
        <f t="shared" si="128"/>
        <v>0.7634858668103206</v>
      </c>
      <c r="BC171" s="13">
        <f t="shared" si="128"/>
        <v>4.4752965267903511</v>
      </c>
      <c r="BD171" s="13">
        <f t="shared" si="128"/>
        <v>4.4752965267903511</v>
      </c>
      <c r="BE171" s="13" t="str">
        <f t="shared" si="128"/>
        <v/>
      </c>
      <c r="BF171" s="13">
        <f t="shared" si="128"/>
        <v>15.604548345233415</v>
      </c>
      <c r="BG171" s="13">
        <f t="shared" si="128"/>
        <v>30.046948356807455</v>
      </c>
      <c r="BH171" s="13">
        <f t="shared" si="128"/>
        <v>11.111111111111139</v>
      </c>
      <c r="BI171" s="13" t="str">
        <f t="shared" si="128"/>
        <v/>
      </c>
      <c r="BJ171" s="13">
        <f t="shared" si="128"/>
        <v>11.031892891284322</v>
      </c>
      <c r="BK171" s="13">
        <f t="shared" si="128"/>
        <v>0.2575041089357466</v>
      </c>
      <c r="BL171" s="13">
        <f t="shared" si="128"/>
        <v>-9.1141937298155682</v>
      </c>
      <c r="BM171" s="13">
        <f t="shared" si="128"/>
        <v>0</v>
      </c>
      <c r="BN171" s="13">
        <f t="shared" si="128"/>
        <v>-5.199571132983916</v>
      </c>
      <c r="BO171" s="13">
        <f t="shared" si="128"/>
        <v>17.007628129212193</v>
      </c>
      <c r="BP171" s="13">
        <f t="shared" si="128"/>
        <v>1.6211424259963803</v>
      </c>
      <c r="BQ171" s="13">
        <f t="shared" si="128"/>
        <v>2.6226674064749211</v>
      </c>
      <c r="BR171" s="13">
        <f t="shared" si="128"/>
        <v>-4.6953852571846149</v>
      </c>
      <c r="BS171" s="13">
        <f t="shared" si="128"/>
        <v>28.828433855472735</v>
      </c>
      <c r="BT171" s="13">
        <f t="shared" si="128"/>
        <v>0.1597087780338402</v>
      </c>
      <c r="BU171" s="13">
        <f t="shared" si="128"/>
        <v>-7.5350666196332909</v>
      </c>
      <c r="BW171" s="323" t="str">
        <f t="shared" si="95"/>
        <v>2008 q2</v>
      </c>
      <c r="BX171" s="13">
        <f t="shared" si="129"/>
        <v>6.4639251314106971</v>
      </c>
      <c r="BY171" s="13">
        <f t="shared" si="129"/>
        <v>7.6753832237830277</v>
      </c>
      <c r="BZ171" s="13">
        <f t="shared" si="129"/>
        <v>11.79205706136881</v>
      </c>
      <c r="CA171" s="13">
        <f t="shared" si="129"/>
        <v>7.0102727293421818</v>
      </c>
      <c r="CB171" s="13">
        <f t="shared" si="129"/>
        <v>8.5919759720748612</v>
      </c>
      <c r="CC171" s="13">
        <f t="shared" si="129"/>
        <v>2.8850354697773639E-2</v>
      </c>
      <c r="CD171" s="13">
        <f t="shared" si="129"/>
        <v>8.8752235545648048</v>
      </c>
      <c r="CE171" s="13">
        <f t="shared" si="129"/>
        <v>1.0220797731637976</v>
      </c>
      <c r="CF171" s="13">
        <f t="shared" si="129"/>
        <v>2.5590156682607335</v>
      </c>
      <c r="CG171" s="13">
        <f t="shared" si="129"/>
        <v>2.0686275136797327</v>
      </c>
      <c r="CH171" s="13">
        <f t="shared" si="129"/>
        <v>2.2987614364768483</v>
      </c>
      <c r="CI171" s="13">
        <f t="shared" si="129"/>
        <v>5.8383506494381843</v>
      </c>
      <c r="CJ171" s="13">
        <f t="shared" si="129"/>
        <v>-2.1013714081521973</v>
      </c>
      <c r="CK171" s="13">
        <f t="shared" si="129"/>
        <v>0.96071601607072843</v>
      </c>
      <c r="CL171" s="13">
        <f t="shared" si="129"/>
        <v>0.85801655614305972</v>
      </c>
      <c r="CM171" s="13">
        <f t="shared" si="129"/>
        <v>1.1891136839812244</v>
      </c>
      <c r="CN171" s="13">
        <f t="shared" si="129"/>
        <v>3.2789598661099761</v>
      </c>
      <c r="CO171" s="13">
        <f t="shared" si="129"/>
        <v>5.1677959030154152</v>
      </c>
      <c r="CP171" s="13">
        <f t="shared" si="129"/>
        <v>0</v>
      </c>
      <c r="CQ171" s="13">
        <f t="shared" si="129"/>
        <v>16.799064860225798</v>
      </c>
      <c r="CR171" s="13">
        <f t="shared" si="129"/>
        <v>9.6217508518405168</v>
      </c>
      <c r="CS171" s="13">
        <f t="shared" si="129"/>
        <v>22.222222222222232</v>
      </c>
      <c r="CT171" s="13">
        <f t="shared" si="129"/>
        <v>0</v>
      </c>
      <c r="CU171" s="13">
        <f t="shared" si="129"/>
        <v>5.5738700659905271</v>
      </c>
      <c r="CV171" s="13">
        <f t="shared" si="129"/>
        <v>2.9680640115930412</v>
      </c>
      <c r="CW171" s="13">
        <f t="shared" si="129"/>
        <v>0</v>
      </c>
      <c r="CX171" s="13">
        <f t="shared" si="129"/>
        <v>0</v>
      </c>
      <c r="CY171" s="13">
        <f t="shared" si="129"/>
        <v>0</v>
      </c>
      <c r="CZ171" s="13">
        <f t="shared" si="129"/>
        <v>11.069031572896026</v>
      </c>
      <c r="DA171" s="13">
        <f t="shared" si="129"/>
        <v>0.11558626421543927</v>
      </c>
      <c r="DB171" s="13">
        <f t="shared" si="129"/>
        <v>-0.49538738534832261</v>
      </c>
      <c r="DC171" s="13">
        <f t="shared" si="129"/>
        <v>0</v>
      </c>
      <c r="DD171" s="13">
        <f t="shared" si="129"/>
        <v>-0.79398058450680375</v>
      </c>
      <c r="DE171" s="13">
        <f t="shared" si="129"/>
        <v>0.93029987421127114</v>
      </c>
      <c r="DF171" s="13">
        <f t="shared" si="129"/>
        <v>3.1778104571392518</v>
      </c>
      <c r="DH171" s="323" t="str">
        <f t="shared" si="97"/>
        <v>2008 q2</v>
      </c>
      <c r="DI171" s="13">
        <f t="shared" si="130"/>
        <v>1.001548808938435</v>
      </c>
      <c r="DJ171" s="13">
        <f t="shared" si="130"/>
        <v>6.6837759284633869</v>
      </c>
      <c r="DK171" s="13">
        <f t="shared" si="130"/>
        <v>6.7894029187369087</v>
      </c>
      <c r="DL171" s="13">
        <f t="shared" si="130"/>
        <v>3.7279843812326297</v>
      </c>
      <c r="DM171" s="13">
        <f t="shared" si="130"/>
        <v>7.302686396519853</v>
      </c>
      <c r="DN171" s="13">
        <f t="shared" si="130"/>
        <v>3.8512656631848108</v>
      </c>
      <c r="DO171" s="13">
        <f t="shared" si="130"/>
        <v>22.988293080090006</v>
      </c>
      <c r="DP171" s="13">
        <f t="shared" si="130"/>
        <v>5.8519817426368803</v>
      </c>
      <c r="DQ171" s="13">
        <f t="shared" si="130"/>
        <v>10.602307552204682</v>
      </c>
      <c r="DR171" s="13">
        <f t="shared" si="130"/>
        <v>-2.9548827043476056</v>
      </c>
      <c r="DS171" s="13">
        <f t="shared" si="130"/>
        <v>0.35747776821859478</v>
      </c>
      <c r="DT171" s="13">
        <f t="shared" si="130"/>
        <v>-0.32704427810344994</v>
      </c>
      <c r="DU171" s="13">
        <f t="shared" si="130"/>
        <v>1.1832788020456286</v>
      </c>
      <c r="DV171" s="13">
        <f t="shared" si="130"/>
        <v>1.1316028068862227</v>
      </c>
      <c r="DW171" s="13">
        <f t="shared" si="130"/>
        <v>1.6706765230482201</v>
      </c>
      <c r="DX171" s="13">
        <f t="shared" si="130"/>
        <v>-0.46744689296438491</v>
      </c>
      <c r="DY171" s="13">
        <f t="shared" si="130"/>
        <v>4.3644689348400378</v>
      </c>
      <c r="DZ171" s="13">
        <f t="shared" si="130"/>
        <v>4.4561874337888163</v>
      </c>
      <c r="EA171" s="13">
        <f t="shared" si="130"/>
        <v>0</v>
      </c>
      <c r="EB171" s="13">
        <f t="shared" si="130"/>
        <v>-29.018704788191883</v>
      </c>
      <c r="EC171" s="13">
        <f t="shared" si="130"/>
        <v>11.05075913866289</v>
      </c>
      <c r="ED171" s="13">
        <f t="shared" si="130"/>
        <v>-48.275862068965523</v>
      </c>
      <c r="EE171" s="13">
        <f t="shared" si="130"/>
        <v>0</v>
      </c>
      <c r="EF171" s="13">
        <f t="shared" si="130"/>
        <v>4.7425725791735873</v>
      </c>
      <c r="EG171" s="13">
        <f t="shared" si="130"/>
        <v>0.362746008251702</v>
      </c>
      <c r="EH171" s="13">
        <f t="shared" si="130"/>
        <v>0.14623935336206539</v>
      </c>
      <c r="EI171" s="13">
        <f t="shared" si="130"/>
        <v>12.5</v>
      </c>
      <c r="EJ171" s="13">
        <f t="shared" si="130"/>
        <v>5.8365724754185999</v>
      </c>
      <c r="EK171" s="13">
        <f t="shared" si="130"/>
        <v>6.6418310853273432</v>
      </c>
      <c r="EL171" s="13">
        <f t="shared" si="130"/>
        <v>2.7029453444533669</v>
      </c>
      <c r="EM171" s="13">
        <f t="shared" si="130"/>
        <v>2.5755346192316342</v>
      </c>
      <c r="EN171" s="13">
        <f t="shared" si="130"/>
        <v>0.10354143645536773</v>
      </c>
      <c r="EO171" s="13">
        <f t="shared" si="130"/>
        <v>-4.083919482717679</v>
      </c>
      <c r="EP171" s="13">
        <f t="shared" si="130"/>
        <v>6.5953639386712837</v>
      </c>
      <c r="EQ171" s="13">
        <f t="shared" si="130"/>
        <v>-2.9566469742415613</v>
      </c>
    </row>
    <row r="172" spans="1:147" hidden="1" outlineLevel="1" x14ac:dyDescent="0.2">
      <c r="A172" s="323" t="str">
        <f t="shared" si="91"/>
        <v>2008 q3</v>
      </c>
      <c r="B172" s="13">
        <f t="shared" si="127"/>
        <v>18.600196005860269</v>
      </c>
      <c r="C172" s="13">
        <f t="shared" si="127"/>
        <v>26.593416229989899</v>
      </c>
      <c r="D172" s="13">
        <f t="shared" si="127"/>
        <v>60.447870112082214</v>
      </c>
      <c r="E172" s="13">
        <f t="shared" si="127"/>
        <v>4.2376575943561035</v>
      </c>
      <c r="F172" s="13">
        <f t="shared" si="127"/>
        <v>9.9011805097948269</v>
      </c>
      <c r="G172" s="13">
        <f t="shared" si="127"/>
        <v>2.103770270903671</v>
      </c>
      <c r="H172" s="13">
        <f t="shared" si="127"/>
        <v>16.456581550037463</v>
      </c>
      <c r="I172" s="13">
        <f t="shared" si="127"/>
        <v>2.6038625729212894</v>
      </c>
      <c r="J172" s="13">
        <f t="shared" si="127"/>
        <v>5.0501025763246776</v>
      </c>
      <c r="K172" s="13">
        <f t="shared" si="127"/>
        <v>1.7661997906001758</v>
      </c>
      <c r="L172" s="13">
        <f t="shared" si="127"/>
        <v>3.7331975522617133</v>
      </c>
      <c r="M172" s="13">
        <f t="shared" si="127"/>
        <v>4.8045641128230177</v>
      </c>
      <c r="N172" s="13">
        <f t="shared" si="127"/>
        <v>2.8429027110684402</v>
      </c>
      <c r="O172" s="13">
        <f t="shared" si="127"/>
        <v>5.337782271535918</v>
      </c>
      <c r="P172" s="13">
        <f t="shared" si="127"/>
        <v>5.7135308304183896</v>
      </c>
      <c r="Q172" s="13">
        <f t="shared" si="127"/>
        <v>3.7222014153129868</v>
      </c>
      <c r="R172" s="13">
        <f t="shared" si="127"/>
        <v>3.1033441631544756</v>
      </c>
      <c r="S172" s="13">
        <f t="shared" si="127"/>
        <v>4.7474244621755979</v>
      </c>
      <c r="T172" s="13">
        <f t="shared" si="127"/>
        <v>0</v>
      </c>
      <c r="U172" s="13">
        <f t="shared" si="127"/>
        <v>19.357284451790836</v>
      </c>
      <c r="V172" s="13">
        <f t="shared" si="127"/>
        <v>35.832883125771218</v>
      </c>
      <c r="W172" s="13">
        <f t="shared" si="127"/>
        <v>0</v>
      </c>
      <c r="X172" s="13" t="str">
        <f t="shared" si="127"/>
        <v/>
      </c>
      <c r="Y172" s="13">
        <f t="shared" si="127"/>
        <v>22.267879603832451</v>
      </c>
      <c r="Z172" s="13">
        <f t="shared" si="127"/>
        <v>-0.86326077190911343</v>
      </c>
      <c r="AA172" s="13">
        <f t="shared" si="127"/>
        <v>0.45484591048272627</v>
      </c>
      <c r="AB172" s="13">
        <f t="shared" si="127"/>
        <v>0</v>
      </c>
      <c r="AC172" s="13">
        <f t="shared" si="127"/>
        <v>0.91086000710418613</v>
      </c>
      <c r="AD172" s="13">
        <f t="shared" si="127"/>
        <v>30.340979719601833</v>
      </c>
      <c r="AE172" s="13">
        <f t="shared" si="127"/>
        <v>3.1666295408749656</v>
      </c>
      <c r="AF172" s="13">
        <f t="shared" si="127"/>
        <v>2.0062547691563237</v>
      </c>
      <c r="AG172" s="13">
        <f t="shared" si="127"/>
        <v>7.1865469794940129</v>
      </c>
      <c r="AH172" s="13">
        <f t="shared" si="127"/>
        <v>25.574404946916939</v>
      </c>
      <c r="AI172" s="13">
        <f t="shared" si="127"/>
        <v>3.8850514941653147</v>
      </c>
      <c r="AJ172" s="13">
        <f t="shared" si="127"/>
        <v>2.0839550987904021</v>
      </c>
      <c r="AL172" s="322" t="str">
        <f t="shared" si="93"/>
        <v>2008 q3</v>
      </c>
      <c r="AM172" s="13">
        <f t="shared" si="128"/>
        <v>11.954069964928626</v>
      </c>
      <c r="AN172" s="13">
        <f t="shared" si="128"/>
        <v>13.821233680633149</v>
      </c>
      <c r="AO172" s="13">
        <f t="shared" si="128"/>
        <v>30.93068482793171</v>
      </c>
      <c r="AP172" s="13">
        <f t="shared" si="128"/>
        <v>4.278082051899168</v>
      </c>
      <c r="AQ172" s="13">
        <f t="shared" si="128"/>
        <v>26.015542606151421</v>
      </c>
      <c r="AR172" s="13">
        <f t="shared" si="128"/>
        <v>-0.13935333451232657</v>
      </c>
      <c r="AS172" s="13">
        <f t="shared" si="128"/>
        <v>8.1606486912309428</v>
      </c>
      <c r="AT172" s="13">
        <f t="shared" si="128"/>
        <v>7.181777051102034</v>
      </c>
      <c r="AU172" s="13">
        <f t="shared" si="128"/>
        <v>4.6897005849269702</v>
      </c>
      <c r="AV172" s="13">
        <f t="shared" si="128"/>
        <v>-11.549567242984127</v>
      </c>
      <c r="AW172" s="13">
        <f t="shared" si="128"/>
        <v>34.25858797110579</v>
      </c>
      <c r="AX172" s="13">
        <f t="shared" si="128"/>
        <v>66.279907606350051</v>
      </c>
      <c r="AY172" s="13">
        <f t="shared" si="128"/>
        <v>6.7415730337078372</v>
      </c>
      <c r="AZ172" s="13">
        <f t="shared" si="128"/>
        <v>7.5119084172408312</v>
      </c>
      <c r="BA172" s="13">
        <f t="shared" si="128"/>
        <v>11.546246885281008</v>
      </c>
      <c r="BB172" s="13">
        <f t="shared" si="128"/>
        <v>-10.015253543267066</v>
      </c>
      <c r="BC172" s="13">
        <f t="shared" si="128"/>
        <v>7.2675402786569254</v>
      </c>
      <c r="BD172" s="13">
        <f t="shared" si="128"/>
        <v>7.2675402786569254</v>
      </c>
      <c r="BE172" s="13" t="str">
        <f t="shared" si="128"/>
        <v/>
      </c>
      <c r="BF172" s="13">
        <f t="shared" si="128"/>
        <v>28.594338247260033</v>
      </c>
      <c r="BG172" s="13">
        <f t="shared" si="128"/>
        <v>46.271721722470801</v>
      </c>
      <c r="BH172" s="13">
        <f t="shared" si="128"/>
        <v>23.046874999999979</v>
      </c>
      <c r="BI172" s="13" t="str">
        <f t="shared" si="128"/>
        <v/>
      </c>
      <c r="BJ172" s="13">
        <f t="shared" si="128"/>
        <v>6.5842719185825294</v>
      </c>
      <c r="BK172" s="13">
        <f t="shared" si="128"/>
        <v>4.6823951498343508</v>
      </c>
      <c r="BL172" s="13">
        <f t="shared" si="128"/>
        <v>-13.222492091914074</v>
      </c>
      <c r="BM172" s="13">
        <f t="shared" si="128"/>
        <v>7.4905613335827903</v>
      </c>
      <c r="BN172" s="13">
        <f t="shared" si="128"/>
        <v>-1.436953505903249</v>
      </c>
      <c r="BO172" s="13">
        <f t="shared" si="128"/>
        <v>9.4951768665072489</v>
      </c>
      <c r="BP172" s="13">
        <f t="shared" si="128"/>
        <v>2.8385870239184596</v>
      </c>
      <c r="BQ172" s="13">
        <f t="shared" si="128"/>
        <v>2.9670465722376527</v>
      </c>
      <c r="BR172" s="13">
        <f t="shared" si="128"/>
        <v>-4.6960799915625406</v>
      </c>
      <c r="BS172" s="13">
        <f t="shared" si="128"/>
        <v>32.136968713311795</v>
      </c>
      <c r="BT172" s="13">
        <f t="shared" si="128"/>
        <v>1.5994099527923522</v>
      </c>
      <c r="BU172" s="13">
        <f t="shared" si="128"/>
        <v>-4.4005475207602229</v>
      </c>
      <c r="BW172" s="323" t="str">
        <f t="shared" si="95"/>
        <v>2008 q3</v>
      </c>
      <c r="BX172" s="13">
        <f t="shared" si="129"/>
        <v>14.050644951389346</v>
      </c>
      <c r="BY172" s="13">
        <f t="shared" si="129"/>
        <v>21.789399487047945</v>
      </c>
      <c r="BZ172" s="13">
        <f t="shared" si="129"/>
        <v>42.129643522169971</v>
      </c>
      <c r="CA172" s="13">
        <f t="shared" si="129"/>
        <v>15.962121629727633</v>
      </c>
      <c r="CB172" s="13">
        <f t="shared" si="129"/>
        <v>17.508338039622018</v>
      </c>
      <c r="CC172" s="13">
        <f t="shared" si="129"/>
        <v>4.4978236153359941</v>
      </c>
      <c r="CD172" s="13">
        <f t="shared" si="129"/>
        <v>32.167304580627729</v>
      </c>
      <c r="CE172" s="13">
        <f t="shared" si="129"/>
        <v>3.6068732793024472</v>
      </c>
      <c r="CF172" s="13">
        <f t="shared" si="129"/>
        <v>5.8232640611215247</v>
      </c>
      <c r="CG172" s="13">
        <f t="shared" si="129"/>
        <v>12.275490265047683</v>
      </c>
      <c r="CH172" s="13">
        <f t="shared" si="129"/>
        <v>2.7256250814643446</v>
      </c>
      <c r="CI172" s="13">
        <f t="shared" si="129"/>
        <v>6.1426377070096461</v>
      </c>
      <c r="CJ172" s="13">
        <f t="shared" si="129"/>
        <v>-1.2929350040245757</v>
      </c>
      <c r="CK172" s="13">
        <f t="shared" si="129"/>
        <v>1.5399818300056989</v>
      </c>
      <c r="CL172" s="13">
        <f t="shared" si="129"/>
        <v>0.16254722540363087</v>
      </c>
      <c r="CM172" s="13">
        <f t="shared" si="129"/>
        <v>5.5275762750627511</v>
      </c>
      <c r="CN172" s="13">
        <f t="shared" si="129"/>
        <v>3.2150838832291528</v>
      </c>
      <c r="CO172" s="13">
        <f t="shared" si="129"/>
        <v>5.6556504756025028</v>
      </c>
      <c r="CP172" s="13">
        <f t="shared" si="129"/>
        <v>0</v>
      </c>
      <c r="CQ172" s="13">
        <f t="shared" si="129"/>
        <v>31.539834724456249</v>
      </c>
      <c r="CR172" s="13">
        <f t="shared" si="129"/>
        <v>30.727381368020424</v>
      </c>
      <c r="CS172" s="13">
        <f t="shared" si="129"/>
        <v>38.888888888888907</v>
      </c>
      <c r="CT172" s="13">
        <f t="shared" si="129"/>
        <v>0</v>
      </c>
      <c r="CU172" s="13">
        <f t="shared" si="129"/>
        <v>11.080913038477981</v>
      </c>
      <c r="CV172" s="13">
        <f t="shared" si="129"/>
        <v>1.904017539763414</v>
      </c>
      <c r="CW172" s="13">
        <f t="shared" si="129"/>
        <v>0.17546247002437898</v>
      </c>
      <c r="CX172" s="13">
        <f t="shared" si="129"/>
        <v>0</v>
      </c>
      <c r="CY172" s="13">
        <f t="shared" si="129"/>
        <v>0.11907506034429804</v>
      </c>
      <c r="CZ172" s="13">
        <f t="shared" si="129"/>
        <v>19.954842908545633</v>
      </c>
      <c r="DA172" s="13">
        <f t="shared" si="129"/>
        <v>3.4063608786812027</v>
      </c>
      <c r="DB172" s="13">
        <f t="shared" si="129"/>
        <v>5.611787398872381</v>
      </c>
      <c r="DC172" s="13">
        <f t="shared" si="129"/>
        <v>0</v>
      </c>
      <c r="DD172" s="13">
        <f t="shared" si="129"/>
        <v>0</v>
      </c>
      <c r="DE172" s="13">
        <f t="shared" si="129"/>
        <v>1.2265615208159275</v>
      </c>
      <c r="DF172" s="13">
        <f t="shared" si="129"/>
        <v>1.2273394421677519</v>
      </c>
      <c r="DH172" s="323" t="str">
        <f t="shared" si="97"/>
        <v>2008 q3</v>
      </c>
      <c r="DI172" s="13">
        <f t="shared" si="130"/>
        <v>1.1241987090361949</v>
      </c>
      <c r="DJ172" s="13">
        <f t="shared" si="130"/>
        <v>12.369933836999403</v>
      </c>
      <c r="DK172" s="13">
        <f t="shared" si="130"/>
        <v>25.333452002045085</v>
      </c>
      <c r="DL172" s="13">
        <f t="shared" si="130"/>
        <v>5.3501469857556438</v>
      </c>
      <c r="DM172" s="13">
        <f t="shared" si="130"/>
        <v>8.8635617654660557</v>
      </c>
      <c r="DN172" s="13">
        <f t="shared" si="130"/>
        <v>1.0298270346237537</v>
      </c>
      <c r="DO172" s="13">
        <f t="shared" si="130"/>
        <v>25.615743297266214</v>
      </c>
      <c r="DP172" s="13">
        <f t="shared" si="130"/>
        <v>12.591916223250866</v>
      </c>
      <c r="DQ172" s="13">
        <f t="shared" si="130"/>
        <v>9.7828736728648114</v>
      </c>
      <c r="DR172" s="13">
        <f t="shared" si="130"/>
        <v>-3.7958311676326684</v>
      </c>
      <c r="DS172" s="13">
        <f t="shared" si="130"/>
        <v>-2.4309932077975493</v>
      </c>
      <c r="DT172" s="13">
        <f t="shared" si="130"/>
        <v>0.19573942574266923</v>
      </c>
      <c r="DU172" s="13">
        <f t="shared" si="130"/>
        <v>-8.1708525963193992</v>
      </c>
      <c r="DV172" s="13">
        <f t="shared" si="130"/>
        <v>2.7462655662856328</v>
      </c>
      <c r="DW172" s="13">
        <f t="shared" si="130"/>
        <v>3.7979303832065492</v>
      </c>
      <c r="DX172" s="13">
        <f t="shared" si="130"/>
        <v>-0.46744689296438491</v>
      </c>
      <c r="DY172" s="13">
        <f t="shared" si="130"/>
        <v>3.5463833790513322</v>
      </c>
      <c r="DZ172" s="13">
        <f t="shared" si="130"/>
        <v>3.794617900948194</v>
      </c>
      <c r="EA172" s="13">
        <f t="shared" si="130"/>
        <v>0</v>
      </c>
      <c r="EB172" s="13">
        <f t="shared" si="130"/>
        <v>-33.884346405509383</v>
      </c>
      <c r="EC172" s="13">
        <f t="shared" si="130"/>
        <v>29.067657268565505</v>
      </c>
      <c r="ED172" s="13">
        <f t="shared" si="130"/>
        <v>-57.142857142857153</v>
      </c>
      <c r="EE172" s="13">
        <f t="shared" si="130"/>
        <v>0</v>
      </c>
      <c r="EF172" s="13">
        <f t="shared" si="130"/>
        <v>7.1423514509159292</v>
      </c>
      <c r="EG172" s="13">
        <f t="shared" si="130"/>
        <v>7.9879858410828675</v>
      </c>
      <c r="EH172" s="13">
        <f t="shared" si="130"/>
        <v>-0.11668898946781692</v>
      </c>
      <c r="EI172" s="13">
        <f t="shared" si="130"/>
        <v>12.5</v>
      </c>
      <c r="EJ172" s="13">
        <f t="shared" si="130"/>
        <v>0</v>
      </c>
      <c r="EK172" s="13">
        <f t="shared" si="130"/>
        <v>11.006286903072017</v>
      </c>
      <c r="EL172" s="13">
        <f t="shared" si="130"/>
        <v>0.72765984692608754</v>
      </c>
      <c r="EM172" s="13">
        <f t="shared" si="130"/>
        <v>0.42527929915112672</v>
      </c>
      <c r="EN172" s="13">
        <f t="shared" si="130"/>
        <v>0.10354143645536773</v>
      </c>
      <c r="EO172" s="13">
        <f t="shared" si="130"/>
        <v>-4.083919482717679</v>
      </c>
      <c r="EP172" s="13">
        <f t="shared" si="130"/>
        <v>4.2121820134255694</v>
      </c>
      <c r="EQ172" s="13">
        <f t="shared" si="130"/>
        <v>-4.2054900950158514</v>
      </c>
    </row>
    <row r="173" spans="1:147" hidden="1" outlineLevel="1" x14ac:dyDescent="0.2">
      <c r="A173" s="323" t="str">
        <f t="shared" si="91"/>
        <v>2008 q4</v>
      </c>
      <c r="B173" s="13">
        <f t="shared" si="127"/>
        <v>14.12090201952083</v>
      </c>
      <c r="C173" s="13">
        <f t="shared" si="127"/>
        <v>26.499553396278273</v>
      </c>
      <c r="D173" s="13">
        <f t="shared" si="127"/>
        <v>64.720427990887444</v>
      </c>
      <c r="E173" s="13">
        <f t="shared" si="127"/>
        <v>0.41989784363434257</v>
      </c>
      <c r="F173" s="13">
        <f t="shared" si="127"/>
        <v>11.005961848276979</v>
      </c>
      <c r="G173" s="13">
        <f t="shared" si="127"/>
        <v>7.0673729962562604</v>
      </c>
      <c r="H173" s="13">
        <f t="shared" si="127"/>
        <v>13.655437776072766</v>
      </c>
      <c r="I173" s="13">
        <f t="shared" si="127"/>
        <v>2.3752937923561923</v>
      </c>
      <c r="J173" s="13">
        <f t="shared" si="127"/>
        <v>1.9272320797402598</v>
      </c>
      <c r="K173" s="13">
        <f t="shared" si="127"/>
        <v>1.7661997906001758</v>
      </c>
      <c r="L173" s="13">
        <f t="shared" si="127"/>
        <v>4.5824102224845564</v>
      </c>
      <c r="M173" s="13">
        <f t="shared" si="127"/>
        <v>8.5786062591651557</v>
      </c>
      <c r="N173" s="13">
        <f t="shared" si="127"/>
        <v>2.8429027110684402</v>
      </c>
      <c r="O173" s="13">
        <f t="shared" si="127"/>
        <v>2.4138626080907555</v>
      </c>
      <c r="P173" s="13">
        <f t="shared" si="127"/>
        <v>2.8389826574234833</v>
      </c>
      <c r="Q173" s="13">
        <f t="shared" si="127"/>
        <v>0.71612710152859638</v>
      </c>
      <c r="R173" s="13">
        <f t="shared" si="127"/>
        <v>3.9842903567643972</v>
      </c>
      <c r="S173" s="13">
        <f t="shared" si="127"/>
        <v>5.7977881558503697</v>
      </c>
      <c r="T173" s="13">
        <f t="shared" si="127"/>
        <v>0</v>
      </c>
      <c r="U173" s="13">
        <f t="shared" si="127"/>
        <v>6.1756673531775608</v>
      </c>
      <c r="V173" s="13">
        <f t="shared" si="127"/>
        <v>13.186953325079021</v>
      </c>
      <c r="W173" s="13">
        <f t="shared" si="127"/>
        <v>0</v>
      </c>
      <c r="X173" s="13" t="str">
        <f t="shared" si="127"/>
        <v/>
      </c>
      <c r="Y173" s="13">
        <f t="shared" si="127"/>
        <v>4.850733719179412</v>
      </c>
      <c r="Z173" s="13">
        <f t="shared" si="127"/>
        <v>0.59556201304336032</v>
      </c>
      <c r="AA173" s="13">
        <f t="shared" si="127"/>
        <v>0.45484591048272627</v>
      </c>
      <c r="AB173" s="13">
        <f t="shared" si="127"/>
        <v>0</v>
      </c>
      <c r="AC173" s="13">
        <f t="shared" si="127"/>
        <v>0.9108600071030537</v>
      </c>
      <c r="AD173" s="13">
        <f t="shared" si="127"/>
        <v>6.5362007723390514</v>
      </c>
      <c r="AE173" s="13">
        <f t="shared" si="127"/>
        <v>1.5033014559079794</v>
      </c>
      <c r="AF173" s="13">
        <f t="shared" si="127"/>
        <v>1.2678216770596329</v>
      </c>
      <c r="AG173" s="13">
        <f t="shared" si="127"/>
        <v>6.5148942587759828</v>
      </c>
      <c r="AH173" s="13">
        <f t="shared" si="127"/>
        <v>1.4799321673650612</v>
      </c>
      <c r="AI173" s="13">
        <f t="shared" si="127"/>
        <v>1.6621838187487858</v>
      </c>
      <c r="AJ173" s="13">
        <f t="shared" si="127"/>
        <v>1.0271590376971673</v>
      </c>
      <c r="AL173" s="322" t="str">
        <f t="shared" si="93"/>
        <v>2008 q4</v>
      </c>
      <c r="AM173" s="13">
        <f t="shared" si="128"/>
        <v>10.356124165556778</v>
      </c>
      <c r="AN173" s="13">
        <f t="shared" si="128"/>
        <v>10.453500733203501</v>
      </c>
      <c r="AO173" s="13">
        <f t="shared" si="128"/>
        <v>26.206102293437006</v>
      </c>
      <c r="AP173" s="13">
        <f t="shared" si="128"/>
        <v>0.41569693637042437</v>
      </c>
      <c r="AQ173" s="13">
        <f t="shared" si="128"/>
        <v>21.217324561483796</v>
      </c>
      <c r="AR173" s="13">
        <f t="shared" si="128"/>
        <v>-1.1559507209546904</v>
      </c>
      <c r="AS173" s="13">
        <f t="shared" si="128"/>
        <v>6.1247965907341939</v>
      </c>
      <c r="AT173" s="13">
        <f t="shared" si="128"/>
        <v>4.2326745791107623</v>
      </c>
      <c r="AU173" s="13">
        <f t="shared" si="128"/>
        <v>2.7674783447520168</v>
      </c>
      <c r="AV173" s="13">
        <f t="shared" si="128"/>
        <v>0</v>
      </c>
      <c r="AW173" s="13">
        <f t="shared" si="128"/>
        <v>22.598242078428331</v>
      </c>
      <c r="AX173" s="13">
        <f t="shared" si="128"/>
        <v>34.294203203647314</v>
      </c>
      <c r="AY173" s="13">
        <f t="shared" si="128"/>
        <v>9.6153846153845812</v>
      </c>
      <c r="AZ173" s="13">
        <f t="shared" si="128"/>
        <v>3.6424496985559385</v>
      </c>
      <c r="BA173" s="13">
        <f t="shared" si="128"/>
        <v>5.5500256519345426</v>
      </c>
      <c r="BB173" s="13">
        <f t="shared" si="128"/>
        <v>-7.1733123069098514</v>
      </c>
      <c r="BC173" s="13">
        <f t="shared" si="128"/>
        <v>5.4847983723134597</v>
      </c>
      <c r="BD173" s="13">
        <f t="shared" si="128"/>
        <v>5.4847983723134597</v>
      </c>
      <c r="BE173" s="13" t="str">
        <f t="shared" si="128"/>
        <v/>
      </c>
      <c r="BF173" s="13">
        <f t="shared" si="128"/>
        <v>26.165948079404799</v>
      </c>
      <c r="BG173" s="13">
        <f t="shared" si="128"/>
        <v>37.782701995832447</v>
      </c>
      <c r="BH173" s="13">
        <f t="shared" si="128"/>
        <v>23.14453125</v>
      </c>
      <c r="BI173" s="13" t="str">
        <f t="shared" si="128"/>
        <v/>
      </c>
      <c r="BJ173" s="13">
        <f t="shared" si="128"/>
        <v>8.3818694929383994</v>
      </c>
      <c r="BK173" s="13">
        <f t="shared" si="128"/>
        <v>4.5416998661798047</v>
      </c>
      <c r="BL173" s="13">
        <f t="shared" si="128"/>
        <v>-6.1033725167604853</v>
      </c>
      <c r="BM173" s="13">
        <f t="shared" si="128"/>
        <v>7.4905613335827903</v>
      </c>
      <c r="BN173" s="13">
        <f t="shared" si="128"/>
        <v>10.466780399780017</v>
      </c>
      <c r="BO173" s="13">
        <f t="shared" si="128"/>
        <v>8.655085178923084</v>
      </c>
      <c r="BP173" s="13">
        <f t="shared" si="128"/>
        <v>2.6316365837490752</v>
      </c>
      <c r="BQ173" s="13">
        <f t="shared" si="128"/>
        <v>1.7211533672631951</v>
      </c>
      <c r="BR173" s="13">
        <f t="shared" si="128"/>
        <v>1.2619904216684352</v>
      </c>
      <c r="BS173" s="13">
        <f t="shared" si="128"/>
        <v>2.5788202970179919</v>
      </c>
      <c r="BT173" s="13">
        <f t="shared" si="128"/>
        <v>5.2853105066242634</v>
      </c>
      <c r="BU173" s="13">
        <f t="shared" si="128"/>
        <v>1.8823565075100523</v>
      </c>
      <c r="BW173" s="323" t="str">
        <f t="shared" si="95"/>
        <v>2008 q4</v>
      </c>
      <c r="BX173" s="13">
        <f t="shared" si="129"/>
        <v>12.995778655907131</v>
      </c>
      <c r="BY173" s="13">
        <f t="shared" si="129"/>
        <v>22.450121938420551</v>
      </c>
      <c r="BZ173" s="13">
        <f t="shared" si="129"/>
        <v>43.573942890536756</v>
      </c>
      <c r="CA173" s="13">
        <f t="shared" si="129"/>
        <v>17.686582161975405</v>
      </c>
      <c r="CB173" s="13">
        <f t="shared" si="129"/>
        <v>18.415704993590488</v>
      </c>
      <c r="CC173" s="13">
        <f t="shared" si="129"/>
        <v>5.7331565897825287</v>
      </c>
      <c r="CD173" s="13">
        <f t="shared" si="129"/>
        <v>30.191981892002918</v>
      </c>
      <c r="CE173" s="13">
        <f t="shared" si="129"/>
        <v>3.6068732793024472</v>
      </c>
      <c r="CF173" s="13">
        <f t="shared" si="129"/>
        <v>6.5282838962293255</v>
      </c>
      <c r="CG173" s="13">
        <f t="shared" si="129"/>
        <v>12.275490265047683</v>
      </c>
      <c r="CH173" s="13">
        <f t="shared" si="129"/>
        <v>3.2633404988227754</v>
      </c>
      <c r="CI173" s="13">
        <f t="shared" si="129"/>
        <v>6.866803985769887</v>
      </c>
      <c r="CJ173" s="13">
        <f t="shared" si="129"/>
        <v>-1.2929350040245757</v>
      </c>
      <c r="CK173" s="13">
        <f t="shared" si="129"/>
        <v>3.9410940810456374</v>
      </c>
      <c r="CL173" s="13">
        <f t="shared" si="129"/>
        <v>3.1812534009704851</v>
      </c>
      <c r="CM173" s="13">
        <f t="shared" si="129"/>
        <v>6.1054232545275644</v>
      </c>
      <c r="CN173" s="13">
        <f t="shared" si="129"/>
        <v>2.1562538332019487</v>
      </c>
      <c r="CO173" s="13">
        <f t="shared" si="129"/>
        <v>4.0016619703227674</v>
      </c>
      <c r="CP173" s="13">
        <f t="shared" si="129"/>
        <v>0</v>
      </c>
      <c r="CQ173" s="13">
        <f t="shared" si="129"/>
        <v>23.103329345593405</v>
      </c>
      <c r="CR173" s="13">
        <f t="shared" si="129"/>
        <v>32.088051251470361</v>
      </c>
      <c r="CS173" s="13">
        <f t="shared" si="129"/>
        <v>25</v>
      </c>
      <c r="CT173" s="13">
        <f t="shared" si="129"/>
        <v>0</v>
      </c>
      <c r="CU173" s="13">
        <f t="shared" si="129"/>
        <v>5.3534030145116596</v>
      </c>
      <c r="CV173" s="13">
        <f t="shared" si="129"/>
        <v>3.273840964073127</v>
      </c>
      <c r="CW173" s="13">
        <f t="shared" si="129"/>
        <v>0.83344673261580571</v>
      </c>
      <c r="CX173" s="13">
        <f t="shared" si="129"/>
        <v>0</v>
      </c>
      <c r="CY173" s="13">
        <f t="shared" si="129"/>
        <v>0.11907506034429804</v>
      </c>
      <c r="CZ173" s="13">
        <f t="shared" si="129"/>
        <v>9.8214955220652378</v>
      </c>
      <c r="DA173" s="13">
        <f t="shared" si="129"/>
        <v>4.5948071395428114</v>
      </c>
      <c r="DB173" s="13">
        <f t="shared" si="129"/>
        <v>5.9104781389266003</v>
      </c>
      <c r="DC173" s="13">
        <f t="shared" si="129"/>
        <v>0.36140767751984271</v>
      </c>
      <c r="DD173" s="13">
        <f t="shared" si="129"/>
        <v>0.53846268811599263</v>
      </c>
      <c r="DE173" s="13">
        <f t="shared" si="129"/>
        <v>4.1032522495901835</v>
      </c>
      <c r="DF173" s="13">
        <f t="shared" si="129"/>
        <v>2.2321608971849205</v>
      </c>
      <c r="DH173" s="323" t="str">
        <f t="shared" si="97"/>
        <v>2008 q4</v>
      </c>
      <c r="DI173" s="13">
        <f t="shared" si="130"/>
        <v>0.94290632183979817</v>
      </c>
      <c r="DJ173" s="13">
        <f t="shared" si="130"/>
        <v>16.680919987091603</v>
      </c>
      <c r="DK173" s="13">
        <f t="shared" si="130"/>
        <v>40.894649126830032</v>
      </c>
      <c r="DL173" s="13">
        <f t="shared" si="130"/>
        <v>8.344399942882319</v>
      </c>
      <c r="DM173" s="13">
        <f t="shared" si="130"/>
        <v>11.91403037159886</v>
      </c>
      <c r="DN173" s="13">
        <f t="shared" si="130"/>
        <v>7.0139860297717904</v>
      </c>
      <c r="DO173" s="13">
        <f t="shared" si="130"/>
        <v>12.764527046416706</v>
      </c>
      <c r="DP173" s="13">
        <f t="shared" si="130"/>
        <v>8.0861155152545106</v>
      </c>
      <c r="DQ173" s="13">
        <f t="shared" si="130"/>
        <v>7.0069837129030033</v>
      </c>
      <c r="DR173" s="13">
        <f t="shared" si="130"/>
        <v>-5.0016036057832451</v>
      </c>
      <c r="DS173" s="13">
        <f t="shared" si="130"/>
        <v>-4.6626053451427669</v>
      </c>
      <c r="DT173" s="13">
        <f t="shared" si="130"/>
        <v>0.77733543783256032</v>
      </c>
      <c r="DU173" s="13">
        <f t="shared" si="130"/>
        <v>-18.339967184937734</v>
      </c>
      <c r="DV173" s="13">
        <f t="shared" si="130"/>
        <v>8.9988782336786421</v>
      </c>
      <c r="DW173" s="13">
        <f t="shared" si="130"/>
        <v>12.010937487329731</v>
      </c>
      <c r="DX173" s="13">
        <f t="shared" si="130"/>
        <v>-0.46744689296438491</v>
      </c>
      <c r="DY173" s="13">
        <f t="shared" si="130"/>
        <v>2.6688914326714386</v>
      </c>
      <c r="DZ173" s="13">
        <f t="shared" si="130"/>
        <v>3.1247217449865472</v>
      </c>
      <c r="EA173" s="13">
        <f t="shared" si="130"/>
        <v>0</v>
      </c>
      <c r="EB173" s="13">
        <f t="shared" si="130"/>
        <v>-38.373964528320769</v>
      </c>
      <c r="EC173" s="13">
        <f t="shared" si="130"/>
        <v>24.393422864017644</v>
      </c>
      <c r="ED173" s="13">
        <f t="shared" si="130"/>
        <v>-60.526315789473692</v>
      </c>
      <c r="EE173" s="13">
        <f t="shared" si="130"/>
        <v>0</v>
      </c>
      <c r="EF173" s="13">
        <f t="shared" si="130"/>
        <v>5.4258340170177055</v>
      </c>
      <c r="EG173" s="13">
        <f t="shared" si="130"/>
        <v>8.4910945271131197</v>
      </c>
      <c r="EH173" s="13">
        <f t="shared" si="130"/>
        <v>-7.8011318132009677E-4</v>
      </c>
      <c r="EI173" s="13">
        <f t="shared" si="130"/>
        <v>7.9999999999999849</v>
      </c>
      <c r="EJ173" s="13">
        <f t="shared" si="130"/>
        <v>0</v>
      </c>
      <c r="EK173" s="13">
        <f t="shared" si="130"/>
        <v>8.1276352387885211</v>
      </c>
      <c r="EL173" s="13">
        <f t="shared" si="130"/>
        <v>2.8369364732763636</v>
      </c>
      <c r="EM173" s="13">
        <f t="shared" si="130"/>
        <v>3.1352216698927515</v>
      </c>
      <c r="EN173" s="13">
        <f t="shared" si="130"/>
        <v>0</v>
      </c>
      <c r="EO173" s="13">
        <f t="shared" si="130"/>
        <v>-4.083919482717679</v>
      </c>
      <c r="EP173" s="13">
        <f t="shared" si="130"/>
        <v>3.343430810154624</v>
      </c>
      <c r="EQ173" s="13">
        <f t="shared" si="130"/>
        <v>1.7378245388816715</v>
      </c>
    </row>
    <row r="174" spans="1:147" hidden="1" outlineLevel="1" x14ac:dyDescent="0.2">
      <c r="A174" s="323" t="str">
        <f t="shared" si="91"/>
        <v>2009 q1</v>
      </c>
      <c r="B174" s="13">
        <f t="shared" si="127"/>
        <v>12.956348029751407</v>
      </c>
      <c r="C174" s="13">
        <f t="shared" si="127"/>
        <v>26.31642781634018</v>
      </c>
      <c r="D174" s="13">
        <f t="shared" si="127"/>
        <v>63.337307000113462</v>
      </c>
      <c r="E174" s="13">
        <f t="shared" si="127"/>
        <v>2.5464755500259173</v>
      </c>
      <c r="F174" s="13">
        <f t="shared" si="127"/>
        <v>12.974916750259812</v>
      </c>
      <c r="G174" s="13">
        <f t="shared" si="127"/>
        <v>5.6473582078576445</v>
      </c>
      <c r="H174" s="13">
        <f t="shared" si="127"/>
        <v>10.998572705694333</v>
      </c>
      <c r="I174" s="13">
        <f t="shared" si="127"/>
        <v>2.4333308636530049</v>
      </c>
      <c r="J174" s="13">
        <f t="shared" si="127"/>
        <v>1.8343813823610056</v>
      </c>
      <c r="K174" s="13">
        <f t="shared" si="127"/>
        <v>1.7661997906001758</v>
      </c>
      <c r="L174" s="13">
        <f t="shared" si="127"/>
        <v>9.9784999582234626</v>
      </c>
      <c r="M174" s="13">
        <f t="shared" si="127"/>
        <v>12.999184214589965</v>
      </c>
      <c r="N174" s="13">
        <f t="shared" si="127"/>
        <v>8.4904207025814813</v>
      </c>
      <c r="O174" s="13">
        <f t="shared" si="127"/>
        <v>4.3265745391890986</v>
      </c>
      <c r="P174" s="13">
        <f t="shared" si="127"/>
        <v>1.5791668398879466</v>
      </c>
      <c r="Q174" s="13">
        <f t="shared" si="127"/>
        <v>15.342570488302322</v>
      </c>
      <c r="R174" s="13">
        <f t="shared" si="127"/>
        <v>7.6293929898851642</v>
      </c>
      <c r="S174" s="13">
        <f t="shared" si="127"/>
        <v>9.0069629686708286</v>
      </c>
      <c r="T174" s="13">
        <f t="shared" si="127"/>
        <v>0</v>
      </c>
      <c r="U174" s="13">
        <f t="shared" si="127"/>
        <v>14.112682789298558</v>
      </c>
      <c r="V174" s="13">
        <f t="shared" si="127"/>
        <v>-2.2077676796199763</v>
      </c>
      <c r="W174" s="13">
        <f t="shared" si="127"/>
        <v>38.888888888888886</v>
      </c>
      <c r="X174" s="13" t="str">
        <f t="shared" si="127"/>
        <v/>
      </c>
      <c r="Y174" s="13">
        <f t="shared" si="127"/>
        <v>-9.6856789120102427</v>
      </c>
      <c r="Z174" s="13">
        <f t="shared" si="127"/>
        <v>0.59556201304336032</v>
      </c>
      <c r="AA174" s="13">
        <f t="shared" si="127"/>
        <v>2.5782948874806921</v>
      </c>
      <c r="AB174" s="13">
        <f t="shared" si="127"/>
        <v>0</v>
      </c>
      <c r="AC174" s="13">
        <f t="shared" si="127"/>
        <v>4.1449373922181731</v>
      </c>
      <c r="AD174" s="13">
        <f t="shared" si="127"/>
        <v>-12.767826297616791</v>
      </c>
      <c r="AE174" s="13">
        <f t="shared" si="127"/>
        <v>1.2544525471594792</v>
      </c>
      <c r="AF174" s="13">
        <f t="shared" si="127"/>
        <v>-0.34579378775976277</v>
      </c>
      <c r="AG174" s="13">
        <f t="shared" si="127"/>
        <v>5.9768227588540057</v>
      </c>
      <c r="AH174" s="13">
        <f t="shared" si="127"/>
        <v>2.0812509765600895</v>
      </c>
      <c r="AI174" s="13">
        <f t="shared" si="127"/>
        <v>2.5178995141349692</v>
      </c>
      <c r="AJ174" s="13">
        <f t="shared" si="127"/>
        <v>2.9836215902320218</v>
      </c>
      <c r="AL174" s="322" t="str">
        <f t="shared" si="93"/>
        <v>2009 q1</v>
      </c>
      <c r="AM174" s="13">
        <f t="shared" si="128"/>
        <v>5.6125109367574977</v>
      </c>
      <c r="AN174" s="13">
        <f t="shared" si="128"/>
        <v>10.169024436136942</v>
      </c>
      <c r="AO174" s="13">
        <f t="shared" si="128"/>
        <v>26.063235763030669</v>
      </c>
      <c r="AP174" s="13">
        <f t="shared" si="128"/>
        <v>0.36581616749762347</v>
      </c>
      <c r="AQ174" s="13">
        <f t="shared" si="128"/>
        <v>17.843278393392147</v>
      </c>
      <c r="AR174" s="13">
        <f t="shared" si="128"/>
        <v>-2.1415234721267495</v>
      </c>
      <c r="AS174" s="13">
        <f t="shared" si="128"/>
        <v>7.3919730187940624</v>
      </c>
      <c r="AT174" s="13">
        <f t="shared" si="128"/>
        <v>6.7360836669681623</v>
      </c>
      <c r="AU174" s="13">
        <f t="shared" si="128"/>
        <v>1.9747167216463968</v>
      </c>
      <c r="AV174" s="13">
        <f t="shared" si="128"/>
        <v>0</v>
      </c>
      <c r="AW174" s="13">
        <f t="shared" si="128"/>
        <v>4.9568064581288818</v>
      </c>
      <c r="AX174" s="13">
        <f t="shared" si="128"/>
        <v>1.4337829094219101</v>
      </c>
      <c r="AY174" s="13">
        <f t="shared" si="128"/>
        <v>9.6153846153845812</v>
      </c>
      <c r="AZ174" s="13">
        <f t="shared" si="128"/>
        <v>2.5102075984819949</v>
      </c>
      <c r="BA174" s="13">
        <f t="shared" si="128"/>
        <v>5.1847843107339919</v>
      </c>
      <c r="BB174" s="13">
        <f t="shared" si="128"/>
        <v>-10.74354826525119</v>
      </c>
      <c r="BC174" s="13">
        <f t="shared" si="128"/>
        <v>5.4904037172918141</v>
      </c>
      <c r="BD174" s="13">
        <f t="shared" si="128"/>
        <v>5.4904037172918141</v>
      </c>
      <c r="BE174" s="13" t="str">
        <f t="shared" si="128"/>
        <v/>
      </c>
      <c r="BF174" s="13">
        <f t="shared" si="128"/>
        <v>-9.3701425127757467</v>
      </c>
      <c r="BG174" s="13">
        <f t="shared" si="128"/>
        <v>37.782701995832447</v>
      </c>
      <c r="BH174" s="13">
        <f t="shared" si="128"/>
        <v>-23.828125</v>
      </c>
      <c r="BI174" s="13" t="str">
        <f t="shared" si="128"/>
        <v/>
      </c>
      <c r="BJ174" s="13">
        <f t="shared" si="128"/>
        <v>5.8801475211637477</v>
      </c>
      <c r="BK174" s="13">
        <f t="shared" si="128"/>
        <v>4.5416998661798047</v>
      </c>
      <c r="BL174" s="13">
        <f t="shared" si="128"/>
        <v>-7.9273847699757205</v>
      </c>
      <c r="BM174" s="13">
        <f t="shared" si="128"/>
        <v>7.4905613335827903</v>
      </c>
      <c r="BN174" s="13">
        <f t="shared" si="128"/>
        <v>4.7830266150055367</v>
      </c>
      <c r="BO174" s="13">
        <f t="shared" si="128"/>
        <v>6.7196348197737787</v>
      </c>
      <c r="BP174" s="13">
        <f t="shared" si="128"/>
        <v>2.2815836274974854</v>
      </c>
      <c r="BQ174" s="13">
        <f t="shared" si="128"/>
        <v>1.2931280055172856</v>
      </c>
      <c r="BR174" s="13">
        <f t="shared" si="128"/>
        <v>1.2619904216684352</v>
      </c>
      <c r="BS174" s="13">
        <f t="shared" si="128"/>
        <v>2.5761497299673142</v>
      </c>
      <c r="BT174" s="13">
        <f t="shared" si="128"/>
        <v>5.1147146466955284</v>
      </c>
      <c r="BU174" s="13">
        <f t="shared" si="128"/>
        <v>1.8067347835442726</v>
      </c>
      <c r="BW174" s="323" t="str">
        <f t="shared" si="95"/>
        <v>2009 q1</v>
      </c>
      <c r="BX174" s="13">
        <f t="shared" si="129"/>
        <v>13.199548166311214</v>
      </c>
      <c r="BY174" s="13">
        <f t="shared" si="129"/>
        <v>27.031988996737844</v>
      </c>
      <c r="BZ174" s="13">
        <f t="shared" si="129"/>
        <v>54.467703234885299</v>
      </c>
      <c r="CA174" s="13">
        <f t="shared" si="129"/>
        <v>20.830399656552601</v>
      </c>
      <c r="CB174" s="13">
        <f t="shared" si="129"/>
        <v>17.656544244806117</v>
      </c>
      <c r="CC174" s="13">
        <f t="shared" si="129"/>
        <v>9.9063658982934566</v>
      </c>
      <c r="CD174" s="13">
        <f t="shared" si="129"/>
        <v>35.054131746362891</v>
      </c>
      <c r="CE174" s="13">
        <f t="shared" si="129"/>
        <v>6.3523216681468098</v>
      </c>
      <c r="CF174" s="13">
        <f t="shared" si="129"/>
        <v>10.303713940912186</v>
      </c>
      <c r="CG174" s="13">
        <f t="shared" si="129"/>
        <v>14.785545718576621</v>
      </c>
      <c r="CH174" s="13">
        <f t="shared" si="129"/>
        <v>15.563147926655141</v>
      </c>
      <c r="CI174" s="13">
        <f t="shared" si="129"/>
        <v>21.006744460468397</v>
      </c>
      <c r="CJ174" s="13">
        <f t="shared" si="129"/>
        <v>3.7597925217730976</v>
      </c>
      <c r="CK174" s="13">
        <f t="shared" si="129"/>
        <v>5.138029313781578</v>
      </c>
      <c r="CL174" s="13">
        <f t="shared" si="129"/>
        <v>4.784630205137641</v>
      </c>
      <c r="CM174" s="13">
        <f t="shared" si="129"/>
        <v>6.1032135835304091</v>
      </c>
      <c r="CN174" s="13">
        <f t="shared" si="129"/>
        <v>9.2206948155492352</v>
      </c>
      <c r="CO174" s="13">
        <f t="shared" si="129"/>
        <v>5.0186607534191463</v>
      </c>
      <c r="CP174" s="13">
        <f t="shared" si="129"/>
        <v>11.111111111111116</v>
      </c>
      <c r="CQ174" s="13">
        <f t="shared" si="129"/>
        <v>-15.039183009851564</v>
      </c>
      <c r="CR174" s="13">
        <f t="shared" si="129"/>
        <v>8.7077783286292565</v>
      </c>
      <c r="CS174" s="13">
        <f t="shared" si="129"/>
        <v>-26.190476190476186</v>
      </c>
      <c r="CT174" s="13">
        <f t="shared" si="129"/>
        <v>0</v>
      </c>
      <c r="CU174" s="13">
        <f t="shared" si="129"/>
        <v>1.815502208128561</v>
      </c>
      <c r="CV174" s="13">
        <f t="shared" si="129"/>
        <v>3.5152265503079816</v>
      </c>
      <c r="CW174" s="13">
        <f t="shared" si="129"/>
        <v>11.349168661050513</v>
      </c>
      <c r="CX174" s="13">
        <f t="shared" si="129"/>
        <v>0</v>
      </c>
      <c r="CY174" s="13">
        <f t="shared" si="129"/>
        <v>-1.2460938246014464</v>
      </c>
      <c r="CZ174" s="13">
        <f t="shared" si="129"/>
        <v>2.6053062063500665</v>
      </c>
      <c r="DA174" s="13">
        <f t="shared" si="129"/>
        <v>9.4167682364135317</v>
      </c>
      <c r="DB174" s="13">
        <f t="shared" si="129"/>
        <v>10.234329160560197</v>
      </c>
      <c r="DC174" s="13">
        <f t="shared" si="129"/>
        <v>6.2817011040038118</v>
      </c>
      <c r="DD174" s="13">
        <f t="shared" si="129"/>
        <v>0.53846268811599263</v>
      </c>
      <c r="DE174" s="13">
        <f t="shared" si="129"/>
        <v>10.558484836452543</v>
      </c>
      <c r="DF174" s="13">
        <f t="shared" si="129"/>
        <v>6.1770209837176626</v>
      </c>
      <c r="DH174" s="323" t="str">
        <f t="shared" si="97"/>
        <v>2009 q1</v>
      </c>
      <c r="DI174" s="13">
        <f t="shared" si="130"/>
        <v>-2.1225558808334544</v>
      </c>
      <c r="DJ174" s="13">
        <f t="shared" si="130"/>
        <v>19.742479836514761</v>
      </c>
      <c r="DK174" s="13">
        <f t="shared" si="130"/>
        <v>54.065587938360828</v>
      </c>
      <c r="DL174" s="13">
        <f t="shared" si="130"/>
        <v>7.6812271180561442</v>
      </c>
      <c r="DM174" s="13">
        <f t="shared" si="130"/>
        <v>16.256532491770681</v>
      </c>
      <c r="DN174" s="13">
        <f t="shared" si="130"/>
        <v>1.5312398462383747</v>
      </c>
      <c r="DO174" s="13">
        <f t="shared" si="130"/>
        <v>6.5756315532623733</v>
      </c>
      <c r="DP174" s="13">
        <f t="shared" si="130"/>
        <v>8.7885501558771608</v>
      </c>
      <c r="DQ174" s="13">
        <f t="shared" si="130"/>
        <v>7.0070557390029986</v>
      </c>
      <c r="DR174" s="13">
        <f t="shared" si="130"/>
        <v>-5.0016036057832451</v>
      </c>
      <c r="DS174" s="13">
        <f t="shared" si="130"/>
        <v>-5.2084965253220812</v>
      </c>
      <c r="DT174" s="13">
        <f t="shared" si="130"/>
        <v>0.77733543783256032</v>
      </c>
      <c r="DU174" s="13">
        <f t="shared" si="130"/>
        <v>-19.494063338181654</v>
      </c>
      <c r="DV174" s="13">
        <f t="shared" si="130"/>
        <v>-6.0826406892899865E-2</v>
      </c>
      <c r="DW174" s="13">
        <f t="shared" si="130"/>
        <v>-6.9968869549641433E-2</v>
      </c>
      <c r="DX174" s="13">
        <f t="shared" si="130"/>
        <v>0</v>
      </c>
      <c r="DY174" s="13">
        <f t="shared" si="130"/>
        <v>1.2775743322060329</v>
      </c>
      <c r="DZ174" s="13">
        <f t="shared" si="130"/>
        <v>1.5246342037829708</v>
      </c>
      <c r="EA174" s="13">
        <f t="shared" si="130"/>
        <v>0</v>
      </c>
      <c r="EB174" s="13">
        <f t="shared" si="130"/>
        <v>-44.406451131284932</v>
      </c>
      <c r="EC174" s="13">
        <f t="shared" si="130"/>
        <v>8.1164172464014417</v>
      </c>
      <c r="ED174" s="13">
        <f t="shared" si="130"/>
        <v>-63.414634146341456</v>
      </c>
      <c r="EE174" s="13">
        <f t="shared" si="130"/>
        <v>0</v>
      </c>
      <c r="EF174" s="13">
        <f t="shared" si="130"/>
        <v>-5.9293283397429564</v>
      </c>
      <c r="EG174" s="13">
        <f t="shared" si="130"/>
        <v>7.8213460085046149</v>
      </c>
      <c r="EH174" s="13">
        <f t="shared" si="130"/>
        <v>-2.4601968182680345E-2</v>
      </c>
      <c r="EI174" s="13">
        <f t="shared" si="130"/>
        <v>7.9999999999999849</v>
      </c>
      <c r="EJ174" s="13">
        <f t="shared" si="130"/>
        <v>0</v>
      </c>
      <c r="EK174" s="13">
        <f t="shared" si="130"/>
        <v>-8.7992842999423679</v>
      </c>
      <c r="EL174" s="13">
        <f t="shared" si="130"/>
        <v>2.5039595347311705</v>
      </c>
      <c r="EM174" s="13">
        <f t="shared" si="130"/>
        <v>2.3365512691083667</v>
      </c>
      <c r="EN174" s="13">
        <f t="shared" si="130"/>
        <v>2.2418726577403403</v>
      </c>
      <c r="EO174" s="13">
        <f t="shared" si="130"/>
        <v>-0.29031901140419425</v>
      </c>
      <c r="EP174" s="13">
        <f t="shared" si="130"/>
        <v>1.3793939105278819</v>
      </c>
      <c r="EQ174" s="13">
        <f t="shared" si="130"/>
        <v>7.0813662900330865</v>
      </c>
    </row>
    <row r="175" spans="1:147" hidden="1" outlineLevel="1" x14ac:dyDescent="0.2">
      <c r="A175" s="323" t="str">
        <f t="shared" si="91"/>
        <v>2009 q2</v>
      </c>
      <c r="B175" s="13">
        <f t="shared" si="127"/>
        <v>11.143148760293119</v>
      </c>
      <c r="C175" s="13">
        <f t="shared" si="127"/>
        <v>23.932460272147104</v>
      </c>
      <c r="D175" s="13">
        <f t="shared" si="127"/>
        <v>63.574034351567811</v>
      </c>
      <c r="E175" s="13">
        <f t="shared" si="127"/>
        <v>-0.60753630270187209</v>
      </c>
      <c r="F175" s="13">
        <f t="shared" si="127"/>
        <v>4.5537556887481623</v>
      </c>
      <c r="G175" s="13">
        <f t="shared" si="127"/>
        <v>4.4821282389832184</v>
      </c>
      <c r="H175" s="13">
        <f t="shared" si="127"/>
        <v>5.5589436250444324</v>
      </c>
      <c r="I175" s="13">
        <f t="shared" si="127"/>
        <v>2.3825880980418823</v>
      </c>
      <c r="J175" s="13">
        <f t="shared" si="127"/>
        <v>5.3761480914076065</v>
      </c>
      <c r="K175" s="13">
        <f t="shared" si="127"/>
        <v>1.7661997906001758</v>
      </c>
      <c r="L175" s="13">
        <f t="shared" si="127"/>
        <v>12.915225560044941</v>
      </c>
      <c r="M175" s="13">
        <f t="shared" si="127"/>
        <v>6.0300463181585995</v>
      </c>
      <c r="N175" s="13">
        <f t="shared" si="127"/>
        <v>15.034654214087118</v>
      </c>
      <c r="O175" s="13">
        <f t="shared" si="127"/>
        <v>5.5239288341076387</v>
      </c>
      <c r="P175" s="13">
        <f t="shared" si="127"/>
        <v>3.0529791595869327</v>
      </c>
      <c r="Q175" s="13">
        <f t="shared" si="127"/>
        <v>15.342570488302322</v>
      </c>
      <c r="R175" s="13">
        <f t="shared" si="127"/>
        <v>6.7127730079612924</v>
      </c>
      <c r="S175" s="13">
        <f t="shared" si="127"/>
        <v>7.4462742215010591</v>
      </c>
      <c r="T175" s="13">
        <f t="shared" si="127"/>
        <v>0</v>
      </c>
      <c r="U175" s="13">
        <f t="shared" si="127"/>
        <v>11.844834073158705</v>
      </c>
      <c r="V175" s="13">
        <f t="shared" si="127"/>
        <v>-5.5961804113029867</v>
      </c>
      <c r="W175" s="13">
        <f t="shared" si="127"/>
        <v>38.888888888888886</v>
      </c>
      <c r="X175" s="13" t="str">
        <f t="shared" si="127"/>
        <v/>
      </c>
      <c r="Y175" s="13">
        <f t="shared" si="127"/>
        <v>-12.928430805072521</v>
      </c>
      <c r="Z175" s="13">
        <f t="shared" si="127"/>
        <v>0.98190759683136619</v>
      </c>
      <c r="AA175" s="13">
        <f t="shared" si="127"/>
        <v>2.8582915273825282</v>
      </c>
      <c r="AB175" s="13">
        <f t="shared" si="127"/>
        <v>0</v>
      </c>
      <c r="AC175" s="13">
        <f t="shared" si="127"/>
        <v>4.4265252360705887</v>
      </c>
      <c r="AD175" s="13">
        <f t="shared" si="127"/>
        <v>-17.187015581225083</v>
      </c>
      <c r="AE175" s="13">
        <f t="shared" si="127"/>
        <v>0.38263352937313311</v>
      </c>
      <c r="AF175" s="13">
        <f t="shared" si="127"/>
        <v>0.15125930255748266</v>
      </c>
      <c r="AG175" s="13">
        <f t="shared" si="127"/>
        <v>-0.77355057377951342</v>
      </c>
      <c r="AH175" s="13">
        <f t="shared" si="127"/>
        <v>2.7304494957835379</v>
      </c>
      <c r="AI175" s="13">
        <f t="shared" si="127"/>
        <v>5.737182504350069</v>
      </c>
      <c r="AJ175" s="13">
        <f t="shared" si="127"/>
        <v>-8.8480287118126064</v>
      </c>
      <c r="AL175" s="322" t="str">
        <f t="shared" si="93"/>
        <v>2009 q2</v>
      </c>
      <c r="AM175" s="13">
        <f t="shared" si="128"/>
        <v>-0.82312565169307961</v>
      </c>
      <c r="AN175" s="13">
        <f t="shared" si="128"/>
        <v>9.1046267497616462</v>
      </c>
      <c r="AO175" s="13">
        <f t="shared" si="128"/>
        <v>19.898252533574311</v>
      </c>
      <c r="AP175" s="13">
        <f t="shared" si="128"/>
        <v>0.26161059678175835</v>
      </c>
      <c r="AQ175" s="13">
        <f t="shared" si="128"/>
        <v>17.431619096633955</v>
      </c>
      <c r="AR175" s="13">
        <f t="shared" si="128"/>
        <v>-4.1251076985293622E-2</v>
      </c>
      <c r="AS175" s="13">
        <f t="shared" si="128"/>
        <v>4.7781238814753602</v>
      </c>
      <c r="AT175" s="13">
        <f t="shared" si="128"/>
        <v>7.1039252711817769</v>
      </c>
      <c r="AU175" s="13">
        <f t="shared" si="128"/>
        <v>4.09938785157693</v>
      </c>
      <c r="AV175" s="13">
        <f t="shared" si="128"/>
        <v>0</v>
      </c>
      <c r="AW175" s="13">
        <f t="shared" si="128"/>
        <v>-8.2936252876864014E-2</v>
      </c>
      <c r="AX175" s="13">
        <f t="shared" si="128"/>
        <v>-0.40064456968622597</v>
      </c>
      <c r="AY175" s="13">
        <f t="shared" si="128"/>
        <v>0</v>
      </c>
      <c r="AZ175" s="13">
        <f t="shared" si="128"/>
        <v>1.4726184347044535</v>
      </c>
      <c r="BA175" s="13">
        <f t="shared" si="128"/>
        <v>4.1379703751838193</v>
      </c>
      <c r="BB175" s="13">
        <f t="shared" si="128"/>
        <v>-11.702810789528218</v>
      </c>
      <c r="BC175" s="13">
        <f t="shared" si="128"/>
        <v>6.0034052935678428</v>
      </c>
      <c r="BD175" s="13">
        <f t="shared" si="128"/>
        <v>6.0034052935678428</v>
      </c>
      <c r="BE175" s="13" t="str">
        <f t="shared" si="128"/>
        <v/>
      </c>
      <c r="BF175" s="13">
        <f t="shared" si="128"/>
        <v>-33.571058890497483</v>
      </c>
      <c r="BG175" s="13">
        <f t="shared" si="128"/>
        <v>-6.2743670893434693</v>
      </c>
      <c r="BH175" s="13">
        <f t="shared" si="128"/>
        <v>-44.453125000000007</v>
      </c>
      <c r="BI175" s="13" t="str">
        <f t="shared" si="128"/>
        <v/>
      </c>
      <c r="BJ175" s="13">
        <f t="shared" si="128"/>
        <v>-10.933721247511286</v>
      </c>
      <c r="BK175" s="13">
        <f t="shared" si="128"/>
        <v>4.4135260300223633</v>
      </c>
      <c r="BL175" s="13">
        <f t="shared" si="128"/>
        <v>-7.9273847699757205</v>
      </c>
      <c r="BM175" s="13">
        <f t="shared" si="128"/>
        <v>7.4905613335827903</v>
      </c>
      <c r="BN175" s="13">
        <f t="shared" si="128"/>
        <v>4.7830266150055367</v>
      </c>
      <c r="BO175" s="13">
        <f t="shared" si="128"/>
        <v>-17.567356577031724</v>
      </c>
      <c r="BP175" s="13">
        <f t="shared" si="128"/>
        <v>1.5635132687153108</v>
      </c>
      <c r="BQ175" s="13">
        <f t="shared" si="128"/>
        <v>1.3197815846594185</v>
      </c>
      <c r="BR175" s="13">
        <f t="shared" si="128"/>
        <v>-7.2896194984739537E-4</v>
      </c>
      <c r="BS175" s="13">
        <f t="shared" si="128"/>
        <v>2.5681712948173896</v>
      </c>
      <c r="BT175" s="13">
        <f t="shared" si="128"/>
        <v>1.8092214862005518</v>
      </c>
      <c r="BU175" s="13">
        <f t="shared" si="128"/>
        <v>1.8228222794200555</v>
      </c>
      <c r="BW175" s="323" t="str">
        <f t="shared" si="95"/>
        <v>2009 q2</v>
      </c>
      <c r="BX175" s="13">
        <f t="shared" si="129"/>
        <v>11.771618023789788</v>
      </c>
      <c r="BY175" s="13">
        <f t="shared" si="129"/>
        <v>23.385856214103118</v>
      </c>
      <c r="BZ175" s="13">
        <f t="shared" si="129"/>
        <v>40.917413965174141</v>
      </c>
      <c r="CA175" s="13">
        <f t="shared" si="129"/>
        <v>21.32685813714026</v>
      </c>
      <c r="CB175" s="13">
        <f t="shared" si="129"/>
        <v>15.941639683790786</v>
      </c>
      <c r="CC175" s="13">
        <f t="shared" si="129"/>
        <v>8.7526942982377278</v>
      </c>
      <c r="CD175" s="13">
        <f t="shared" si="129"/>
        <v>29.170697683491209</v>
      </c>
      <c r="CE175" s="13">
        <f t="shared" si="129"/>
        <v>6.8425595496787617</v>
      </c>
      <c r="CF175" s="13">
        <f t="shared" si="129"/>
        <v>11.517172932262421</v>
      </c>
      <c r="CG175" s="13">
        <f t="shared" si="129"/>
        <v>12.459184094733233</v>
      </c>
      <c r="CH175" s="13">
        <f t="shared" si="129"/>
        <v>15.63644385203431</v>
      </c>
      <c r="CI175" s="13">
        <f t="shared" si="129"/>
        <v>17.390095438137077</v>
      </c>
      <c r="CJ175" s="13">
        <f t="shared" si="129"/>
        <v>10.115918979674166</v>
      </c>
      <c r="CK175" s="13">
        <f t="shared" si="129"/>
        <v>14.108161647910332</v>
      </c>
      <c r="CL175" s="13">
        <f t="shared" si="129"/>
        <v>16.933290811758916</v>
      </c>
      <c r="CM175" s="13">
        <f t="shared" si="129"/>
        <v>5.8031637571311911</v>
      </c>
      <c r="CN175" s="13">
        <f t="shared" si="129"/>
        <v>7.3995504308524529</v>
      </c>
      <c r="CO175" s="13">
        <f t="shared" si="129"/>
        <v>2.3084425661233254</v>
      </c>
      <c r="CP175" s="13">
        <f t="shared" si="129"/>
        <v>11.111111111111116</v>
      </c>
      <c r="CQ175" s="13">
        <f t="shared" si="129"/>
        <v>-18.147245000387468</v>
      </c>
      <c r="CR175" s="13">
        <f t="shared" si="129"/>
        <v>4.9074723597485548</v>
      </c>
      <c r="CS175" s="13">
        <f t="shared" si="129"/>
        <v>-29.54545454545454</v>
      </c>
      <c r="CT175" s="13">
        <f t="shared" si="129"/>
        <v>0</v>
      </c>
      <c r="CU175" s="13">
        <f t="shared" si="129"/>
        <v>-1.1793135864440529</v>
      </c>
      <c r="CV175" s="13">
        <f t="shared" si="129"/>
        <v>3.4465417408904075</v>
      </c>
      <c r="CW175" s="13">
        <f t="shared" si="129"/>
        <v>9.2460242753635633</v>
      </c>
      <c r="CX175" s="13">
        <f t="shared" si="129"/>
        <v>0</v>
      </c>
      <c r="CY175" s="13">
        <f t="shared" si="129"/>
        <v>-1.2460938246014464</v>
      </c>
      <c r="CZ175" s="13">
        <f t="shared" si="129"/>
        <v>-2.9670199396776842</v>
      </c>
      <c r="DA175" s="13">
        <f t="shared" si="129"/>
        <v>12.933916805193334</v>
      </c>
      <c r="DB175" s="13">
        <f t="shared" si="129"/>
        <v>14.6646700964149</v>
      </c>
      <c r="DC175" s="13">
        <f t="shared" si="129"/>
        <v>8.1679398724897609</v>
      </c>
      <c r="DD175" s="13">
        <f t="shared" si="129"/>
        <v>0.53846268811599263</v>
      </c>
      <c r="DE175" s="13">
        <f t="shared" si="129"/>
        <v>11.896973887118723</v>
      </c>
      <c r="DF175" s="13">
        <f t="shared" si="129"/>
        <v>11.184773399164506</v>
      </c>
      <c r="DH175" s="323" t="str">
        <f t="shared" si="97"/>
        <v>2009 q2</v>
      </c>
      <c r="DI175" s="13">
        <f t="shared" si="130"/>
        <v>8.8677883907053676</v>
      </c>
      <c r="DJ175" s="13">
        <f t="shared" si="130"/>
        <v>16.512372107330229</v>
      </c>
      <c r="DK175" s="13">
        <f t="shared" si="130"/>
        <v>41.52796653261872</v>
      </c>
      <c r="DL175" s="13">
        <f t="shared" si="130"/>
        <v>11.677746771360574</v>
      </c>
      <c r="DM175" s="13">
        <f t="shared" si="130"/>
        <v>9.3301150680684017</v>
      </c>
      <c r="DN175" s="13">
        <f t="shared" si="130"/>
        <v>-0.96827278195713573</v>
      </c>
      <c r="DO175" s="13">
        <f t="shared" si="130"/>
        <v>3.1887401071398314</v>
      </c>
      <c r="DP175" s="13">
        <f t="shared" si="130"/>
        <v>14.105969494197957</v>
      </c>
      <c r="DQ175" s="13">
        <f t="shared" si="130"/>
        <v>5.6189092718490485</v>
      </c>
      <c r="DR175" s="13">
        <f t="shared" si="130"/>
        <v>2.1977782573483262</v>
      </c>
      <c r="DS175" s="13">
        <f t="shared" si="130"/>
        <v>9.6099974388086373E-2</v>
      </c>
      <c r="DT175" s="13">
        <f t="shared" si="130"/>
        <v>4.6923181110925638</v>
      </c>
      <c r="DU175" s="13">
        <f t="shared" si="130"/>
        <v>-9.6724064504071237</v>
      </c>
      <c r="DV175" s="13">
        <f t="shared" si="130"/>
        <v>-0.26585642031726753</v>
      </c>
      <c r="DW175" s="13">
        <f t="shared" si="130"/>
        <v>-0.3793373185654314</v>
      </c>
      <c r="DX175" s="13">
        <f t="shared" si="130"/>
        <v>0.1218721998238026</v>
      </c>
      <c r="DY175" s="13">
        <f t="shared" si="130"/>
        <v>0.18994448707461142</v>
      </c>
      <c r="DZ175" s="13">
        <f t="shared" si="130"/>
        <v>0.33995696839896894</v>
      </c>
      <c r="EA175" s="13">
        <f t="shared" si="130"/>
        <v>0</v>
      </c>
      <c r="EB175" s="13">
        <f t="shared" si="130"/>
        <v>64.53405554733564</v>
      </c>
      <c r="EC175" s="13">
        <f t="shared" si="130"/>
        <v>-2.3451396184841822</v>
      </c>
      <c r="ED175" s="13">
        <f t="shared" si="130"/>
        <v>113.33333333333333</v>
      </c>
      <c r="EE175" s="13">
        <f t="shared" si="130"/>
        <v>0</v>
      </c>
      <c r="EF175" s="13">
        <f t="shared" si="130"/>
        <v>-6.3170510907373689</v>
      </c>
      <c r="EG175" s="13">
        <f t="shared" si="130"/>
        <v>7.9494916999632848</v>
      </c>
      <c r="EH175" s="13">
        <f t="shared" si="130"/>
        <v>-2.4601968182680345E-2</v>
      </c>
      <c r="EI175" s="13">
        <f t="shared" si="130"/>
        <v>0</v>
      </c>
      <c r="EJ175" s="13">
        <f t="shared" si="130"/>
        <v>9.5166841594595653</v>
      </c>
      <c r="EK175" s="13">
        <f t="shared" si="130"/>
        <v>-12.02372316393806</v>
      </c>
      <c r="EL175" s="13">
        <f t="shared" si="130"/>
        <v>1.0887263930479119</v>
      </c>
      <c r="EM175" s="13">
        <f t="shared" si="130"/>
        <v>1.8224794687604629E-2</v>
      </c>
      <c r="EN175" s="13">
        <f t="shared" si="130"/>
        <v>2.2418726577403403</v>
      </c>
      <c r="EO175" s="13">
        <f t="shared" si="130"/>
        <v>0</v>
      </c>
      <c r="EP175" s="13">
        <f t="shared" si="130"/>
        <v>3.0719031699471877</v>
      </c>
      <c r="EQ175" s="13">
        <f t="shared" si="130"/>
        <v>3.5257656024585193</v>
      </c>
    </row>
    <row r="176" spans="1:147" hidden="1" outlineLevel="1" x14ac:dyDescent="0.2">
      <c r="A176" s="323" t="str">
        <f t="shared" si="91"/>
        <v>2009 q3</v>
      </c>
      <c r="B176" s="13">
        <f t="shared" si="127"/>
        <v>-0.79122275740386439</v>
      </c>
      <c r="C176" s="13">
        <f t="shared" si="127"/>
        <v>3.1530549531123109</v>
      </c>
      <c r="D176" s="13">
        <f t="shared" si="127"/>
        <v>3.0471189802886656</v>
      </c>
      <c r="E176" s="13">
        <f t="shared" si="127"/>
        <v>4.2645750233102353</v>
      </c>
      <c r="F176" s="13">
        <f t="shared" si="127"/>
        <v>3.9778563489616614</v>
      </c>
      <c r="G176" s="13">
        <f t="shared" si="127"/>
        <v>-2.4907296740091622</v>
      </c>
      <c r="H176" s="13">
        <f t="shared" si="127"/>
        <v>-5.7007488229515069</v>
      </c>
      <c r="I176" s="13">
        <f t="shared" si="127"/>
        <v>3.3475561515138086</v>
      </c>
      <c r="J176" s="13">
        <f t="shared" si="127"/>
        <v>5.7753036068368457</v>
      </c>
      <c r="K176" s="13">
        <f t="shared" si="127"/>
        <v>0</v>
      </c>
      <c r="L176" s="13">
        <f t="shared" ref="L176:AJ176" si="131">IF(L53&gt;0,(L57/L53-1)*100,"")</f>
        <v>17.523458352098189</v>
      </c>
      <c r="M176" s="13">
        <f t="shared" si="131"/>
        <v>3.6010284268542136</v>
      </c>
      <c r="N176" s="13">
        <f t="shared" si="131"/>
        <v>21.61981414839962</v>
      </c>
      <c r="O176" s="13">
        <f t="shared" si="131"/>
        <v>5.4855916078411671</v>
      </c>
      <c r="P176" s="13">
        <f t="shared" si="131"/>
        <v>3.056541061025464</v>
      </c>
      <c r="Q176" s="13">
        <f t="shared" si="131"/>
        <v>15.342570488302322</v>
      </c>
      <c r="R176" s="13">
        <f t="shared" si="131"/>
        <v>5.7362233233800186</v>
      </c>
      <c r="S176" s="13">
        <f t="shared" si="131"/>
        <v>6.3566611392673167</v>
      </c>
      <c r="T176" s="13">
        <f t="shared" si="131"/>
        <v>0</v>
      </c>
      <c r="U176" s="13">
        <f t="shared" si="131"/>
        <v>-4.1932101723293531</v>
      </c>
      <c r="V176" s="13">
        <f t="shared" si="131"/>
        <v>-26.148385172532652</v>
      </c>
      <c r="W176" s="13">
        <f t="shared" si="131"/>
        <v>38.888888888888886</v>
      </c>
      <c r="X176" s="13" t="str">
        <f t="shared" si="131"/>
        <v/>
      </c>
      <c r="Y176" s="13">
        <f t="shared" si="131"/>
        <v>-21.557333464153416</v>
      </c>
      <c r="Z176" s="13">
        <f t="shared" si="131"/>
        <v>0.19013086034076476</v>
      </c>
      <c r="AA176" s="13">
        <f t="shared" si="131"/>
        <v>1.6915641649472901</v>
      </c>
      <c r="AB176" s="13">
        <f t="shared" si="131"/>
        <v>0</v>
      </c>
      <c r="AC176" s="13">
        <f t="shared" si="131"/>
        <v>1.509211498571239</v>
      </c>
      <c r="AD176" s="13">
        <f t="shared" si="131"/>
        <v>-26.855455037034314</v>
      </c>
      <c r="AE176" s="13">
        <f t="shared" si="131"/>
        <v>-0.20479058308702225</v>
      </c>
      <c r="AF176" s="13">
        <f t="shared" si="131"/>
        <v>0.17003497006564672</v>
      </c>
      <c r="AG176" s="13">
        <f t="shared" si="131"/>
        <v>-0.16331819668689018</v>
      </c>
      <c r="AH176" s="13">
        <f t="shared" si="131"/>
        <v>-16.830210769526733</v>
      </c>
      <c r="AI176" s="13">
        <f t="shared" si="131"/>
        <v>3.7485040435161876</v>
      </c>
      <c r="AJ176" s="13">
        <f t="shared" si="131"/>
        <v>-5.6621217903157657</v>
      </c>
      <c r="AL176" s="322" t="str">
        <f t="shared" si="93"/>
        <v>2009 q3</v>
      </c>
      <c r="AM176" s="13">
        <f t="shared" si="128"/>
        <v>-5.6061505929083761</v>
      </c>
      <c r="AN176" s="13">
        <f t="shared" si="128"/>
        <v>2.7782294993315526</v>
      </c>
      <c r="AO176" s="13">
        <f t="shared" si="128"/>
        <v>6.1646303710668926</v>
      </c>
      <c r="AP176" s="13">
        <f t="shared" si="128"/>
        <v>0.7157879123723454</v>
      </c>
      <c r="AQ176" s="13">
        <f t="shared" si="128"/>
        <v>-1.3602156632869011</v>
      </c>
      <c r="AR176" s="13">
        <f t="shared" si="128"/>
        <v>-0.33306296946391534</v>
      </c>
      <c r="AS176" s="13">
        <f t="shared" si="128"/>
        <v>5.8247616797786783</v>
      </c>
      <c r="AT176" s="13">
        <f t="shared" si="128"/>
        <v>4.5358430813092099</v>
      </c>
      <c r="AU176" s="13">
        <f t="shared" si="128"/>
        <v>2.0074167096670426</v>
      </c>
      <c r="AV176" s="13">
        <f t="shared" si="128"/>
        <v>0</v>
      </c>
      <c r="AW176" s="13">
        <f t="shared" ref="AW176:BU176" si="132">IF(AW53&gt;0,(AW57/AW53-1)*100,"")</f>
        <v>4.0438379221607867E-2</v>
      </c>
      <c r="AX176" s="13">
        <f t="shared" si="132"/>
        <v>0.19597096302250705</v>
      </c>
      <c r="AY176" s="13">
        <f t="shared" si="132"/>
        <v>0</v>
      </c>
      <c r="AZ176" s="13">
        <f t="shared" si="132"/>
        <v>0.16991448938077358</v>
      </c>
      <c r="BA176" s="13">
        <f t="shared" si="132"/>
        <v>0.19908809272621841</v>
      </c>
      <c r="BB176" s="13">
        <f t="shared" si="132"/>
        <v>0</v>
      </c>
      <c r="BC176" s="13">
        <f t="shared" si="132"/>
        <v>0.53882213694567138</v>
      </c>
      <c r="BD176" s="13">
        <f t="shared" si="132"/>
        <v>0.53882213694567138</v>
      </c>
      <c r="BE176" s="13" t="str">
        <f t="shared" si="132"/>
        <v/>
      </c>
      <c r="BF176" s="13">
        <f t="shared" si="132"/>
        <v>-41.18515755902564</v>
      </c>
      <c r="BG176" s="13">
        <f t="shared" si="132"/>
        <v>-16.670615486651752</v>
      </c>
      <c r="BH176" s="13">
        <f t="shared" si="132"/>
        <v>-51.111111111111093</v>
      </c>
      <c r="BI176" s="13" t="str">
        <f t="shared" si="132"/>
        <v/>
      </c>
      <c r="BJ176" s="13">
        <f t="shared" si="132"/>
        <v>-15.207541356242714</v>
      </c>
      <c r="BK176" s="13">
        <f t="shared" si="132"/>
        <v>0</v>
      </c>
      <c r="BL176" s="13">
        <f t="shared" si="132"/>
        <v>0</v>
      </c>
      <c r="BM176" s="13">
        <f t="shared" si="132"/>
        <v>0</v>
      </c>
      <c r="BN176" s="13">
        <f t="shared" si="132"/>
        <v>-0.76905389205386143</v>
      </c>
      <c r="BO176" s="13">
        <f t="shared" si="132"/>
        <v>-21.794623456948102</v>
      </c>
      <c r="BP176" s="13">
        <f t="shared" si="132"/>
        <v>0.76609594465395503</v>
      </c>
      <c r="BQ176" s="13">
        <f t="shared" si="132"/>
        <v>1.4115826558902311</v>
      </c>
      <c r="BR176" s="13">
        <f t="shared" si="132"/>
        <v>0</v>
      </c>
      <c r="BS176" s="13">
        <f t="shared" si="132"/>
        <v>0</v>
      </c>
      <c r="BT176" s="13">
        <f t="shared" si="132"/>
        <v>0.32966572497079571</v>
      </c>
      <c r="BU176" s="13">
        <f t="shared" si="132"/>
        <v>0</v>
      </c>
      <c r="BW176" s="323" t="str">
        <f t="shared" si="95"/>
        <v>2009 q3</v>
      </c>
      <c r="BX176" s="13">
        <f t="shared" si="129"/>
        <v>4.1906076967592742</v>
      </c>
      <c r="BY176" s="13">
        <f t="shared" si="129"/>
        <v>8.265443422931785</v>
      </c>
      <c r="BZ176" s="13">
        <f t="shared" si="129"/>
        <v>9.0813017011734054</v>
      </c>
      <c r="CA176" s="13">
        <f t="shared" si="129"/>
        <v>9.3730041832719166</v>
      </c>
      <c r="CB176" s="13">
        <f t="shared" si="129"/>
        <v>7.3002580779405912</v>
      </c>
      <c r="CC176" s="13">
        <f t="shared" si="129"/>
        <v>6.7198872123070519</v>
      </c>
      <c r="CD176" s="13">
        <f t="shared" si="129"/>
        <v>9.9533642431534055</v>
      </c>
      <c r="CE176" s="13">
        <f t="shared" si="129"/>
        <v>5.4550486092276751</v>
      </c>
      <c r="CF176" s="13">
        <f t="shared" si="129"/>
        <v>8.7425869969067094</v>
      </c>
      <c r="CG176" s="13">
        <f t="shared" si="129"/>
        <v>2.2356219043029535</v>
      </c>
      <c r="CH176" s="13">
        <f t="shared" ref="CH176:DF176" si="133">IF(CH53&gt;0,(CH57/CH53-1)*100,"")</f>
        <v>15.156347400359071</v>
      </c>
      <c r="CI176" s="13">
        <f t="shared" si="133"/>
        <v>17.054113973513974</v>
      </c>
      <c r="CJ176" s="13">
        <f t="shared" si="133"/>
        <v>9.2140411092221708</v>
      </c>
      <c r="CK176" s="13">
        <f t="shared" si="133"/>
        <v>12.44422879627114</v>
      </c>
      <c r="CL176" s="13">
        <f t="shared" si="133"/>
        <v>16.693952225869801</v>
      </c>
      <c r="CM176" s="13">
        <f t="shared" si="133"/>
        <v>0.5475791256293272</v>
      </c>
      <c r="CN176" s="13">
        <f t="shared" si="133"/>
        <v>6.6409130872800759</v>
      </c>
      <c r="CO176" s="13">
        <f t="shared" si="133"/>
        <v>0.61124195697395134</v>
      </c>
      <c r="CP176" s="13">
        <f t="shared" si="133"/>
        <v>11.111111111111116</v>
      </c>
      <c r="CQ176" s="13">
        <f t="shared" si="133"/>
        <v>-25.833464470066716</v>
      </c>
      <c r="CR176" s="13">
        <f t="shared" si="133"/>
        <v>1.3365952506299683</v>
      </c>
      <c r="CS176" s="13">
        <f t="shared" si="133"/>
        <v>-40.000000000000014</v>
      </c>
      <c r="CT176" s="13">
        <f t="shared" si="133"/>
        <v>0</v>
      </c>
      <c r="CU176" s="13">
        <f t="shared" si="133"/>
        <v>-5.9421059610723965</v>
      </c>
      <c r="CV176" s="13">
        <f t="shared" si="133"/>
        <v>2.5926571991511604</v>
      </c>
      <c r="CW176" s="13">
        <f t="shared" si="133"/>
        <v>9.0546742502470181</v>
      </c>
      <c r="CX176" s="13">
        <f t="shared" si="133"/>
        <v>0</v>
      </c>
      <c r="CY176" s="13">
        <f t="shared" si="133"/>
        <v>-1.2512981096111764</v>
      </c>
      <c r="CZ176" s="13">
        <f t="shared" si="133"/>
        <v>-9.8128684881687143</v>
      </c>
      <c r="DA176" s="13">
        <f t="shared" si="133"/>
        <v>10.178418132418333</v>
      </c>
      <c r="DB176" s="13">
        <f t="shared" si="133"/>
        <v>8.2653589835262729</v>
      </c>
      <c r="DC176" s="13">
        <f t="shared" si="133"/>
        <v>35.981398923085649</v>
      </c>
      <c r="DD176" s="13">
        <f t="shared" si="133"/>
        <v>0.53846268811599263</v>
      </c>
      <c r="DE176" s="13">
        <f t="shared" si="133"/>
        <v>13.415627353563298</v>
      </c>
      <c r="DF176" s="13">
        <f t="shared" si="133"/>
        <v>11.339441631654834</v>
      </c>
      <c r="DH176" s="323" t="str">
        <f t="shared" si="97"/>
        <v>2009 q3</v>
      </c>
      <c r="DI176" s="13">
        <f t="shared" si="130"/>
        <v>8.2636003456635354</v>
      </c>
      <c r="DJ176" s="13">
        <f t="shared" si="130"/>
        <v>11.512451242113775</v>
      </c>
      <c r="DK176" s="13">
        <f t="shared" si="130"/>
        <v>20.626817099927862</v>
      </c>
      <c r="DL176" s="13">
        <f t="shared" si="130"/>
        <v>9.6702024469470729</v>
      </c>
      <c r="DM176" s="13">
        <f t="shared" si="130"/>
        <v>9.8414308782674773</v>
      </c>
      <c r="DN176" s="13">
        <f t="shared" si="130"/>
        <v>4.5769415088646737</v>
      </c>
      <c r="DO176" s="13">
        <f t="shared" si="130"/>
        <v>2.6334679971833586</v>
      </c>
      <c r="DP176" s="13">
        <f t="shared" si="130"/>
        <v>9.10351146235746</v>
      </c>
      <c r="DQ176" s="13">
        <f t="shared" si="130"/>
        <v>8.0424793545860176</v>
      </c>
      <c r="DR176" s="13">
        <f t="shared" si="130"/>
        <v>5.1067826286269824</v>
      </c>
      <c r="DS176" s="13">
        <f t="shared" ref="DS176:EQ176" si="134">IF(DS53&gt;0,(DS57/DS53-1)*100,"")</f>
        <v>5.2711569893606702</v>
      </c>
      <c r="DT176" s="13">
        <f t="shared" si="134"/>
        <v>7.9808345103626888</v>
      </c>
      <c r="DU176" s="13">
        <f t="shared" si="134"/>
        <v>-1.0333746257266019</v>
      </c>
      <c r="DV176" s="13">
        <f t="shared" si="134"/>
        <v>1.0164849658874875</v>
      </c>
      <c r="DW176" s="13">
        <f t="shared" si="134"/>
        <v>2.866777747975835</v>
      </c>
      <c r="DX176" s="13">
        <f t="shared" si="134"/>
        <v>-5.3903068645711594</v>
      </c>
      <c r="DY176" s="13">
        <f t="shared" si="134"/>
        <v>0.21322789197204539</v>
      </c>
      <c r="DZ176" s="13">
        <f t="shared" si="134"/>
        <v>0.38097065896374183</v>
      </c>
      <c r="EA176" s="13">
        <f t="shared" si="134"/>
        <v>0</v>
      </c>
      <c r="EB176" s="13">
        <f t="shared" si="134"/>
        <v>56.07357057820834</v>
      </c>
      <c r="EC176" s="13">
        <f t="shared" si="134"/>
        <v>-15.46089740056258</v>
      </c>
      <c r="ED176" s="13">
        <f t="shared" si="134"/>
        <v>113.33333333333333</v>
      </c>
      <c r="EE176" s="13">
        <f t="shared" si="134"/>
        <v>0</v>
      </c>
      <c r="EF176" s="13">
        <f t="shared" si="134"/>
        <v>-9.1205918044626628</v>
      </c>
      <c r="EG176" s="13">
        <f t="shared" si="134"/>
        <v>4.6548217171871187E-3</v>
      </c>
      <c r="EH176" s="13">
        <f t="shared" si="134"/>
        <v>0</v>
      </c>
      <c r="EI176" s="13">
        <f t="shared" si="134"/>
        <v>0</v>
      </c>
      <c r="EJ176" s="13">
        <f t="shared" si="134"/>
        <v>9.5166841594595653</v>
      </c>
      <c r="EK176" s="13">
        <f t="shared" si="134"/>
        <v>-15.475317651589505</v>
      </c>
      <c r="EL176" s="13">
        <f t="shared" si="134"/>
        <v>5.7710625430692053</v>
      </c>
      <c r="EM176" s="13">
        <f t="shared" si="134"/>
        <v>7.8075429964316712</v>
      </c>
      <c r="EN176" s="13">
        <f t="shared" si="134"/>
        <v>3.8928486429521847</v>
      </c>
      <c r="EO176" s="13">
        <f t="shared" si="134"/>
        <v>0</v>
      </c>
      <c r="EP176" s="13">
        <f t="shared" si="134"/>
        <v>2.0811477962603631</v>
      </c>
      <c r="EQ176" s="13">
        <f t="shared" si="134"/>
        <v>4.3067423279426365</v>
      </c>
    </row>
    <row r="177" spans="1:147" hidden="1" outlineLevel="1" x14ac:dyDescent="0.2">
      <c r="A177" s="323" t="str">
        <f t="shared" si="91"/>
        <v>2009 q4</v>
      </c>
      <c r="B177" s="13">
        <f t="shared" ref="B177:AJ184" si="135">IF(B54&gt;0,(B58/B54-1)*100,"")</f>
        <v>0.83155771060312578</v>
      </c>
      <c r="C177" s="13">
        <f t="shared" si="135"/>
        <v>1.5572582461828244</v>
      </c>
      <c r="D177" s="13">
        <f t="shared" si="135"/>
        <v>0.44730317463592684</v>
      </c>
      <c r="E177" s="13">
        <f t="shared" si="135"/>
        <v>3.483959192079733</v>
      </c>
      <c r="F177" s="13">
        <f t="shared" si="135"/>
        <v>2.3520926760649541</v>
      </c>
      <c r="G177" s="13">
        <f t="shared" si="135"/>
        <v>-7.088708670927069</v>
      </c>
      <c r="H177" s="13">
        <f t="shared" si="135"/>
        <v>-4.002215328698111</v>
      </c>
      <c r="I177" s="13">
        <f t="shared" si="135"/>
        <v>3.5782956591517312</v>
      </c>
      <c r="J177" s="13">
        <f t="shared" si="135"/>
        <v>6.9059581414906646</v>
      </c>
      <c r="K177" s="13">
        <f t="shared" si="135"/>
        <v>0</v>
      </c>
      <c r="L177" s="13">
        <f t="shared" si="135"/>
        <v>16.569163938068776</v>
      </c>
      <c r="M177" s="13">
        <f t="shared" si="135"/>
        <v>0</v>
      </c>
      <c r="N177" s="13">
        <f t="shared" si="135"/>
        <v>21.61981414839962</v>
      </c>
      <c r="O177" s="13">
        <f t="shared" si="135"/>
        <v>5.4855916078411671</v>
      </c>
      <c r="P177" s="13">
        <f t="shared" si="135"/>
        <v>3.056541061025464</v>
      </c>
      <c r="Q177" s="13">
        <f t="shared" si="135"/>
        <v>15.342570488302322</v>
      </c>
      <c r="R177" s="13">
        <f t="shared" si="135"/>
        <v>4.9372988045537802</v>
      </c>
      <c r="S177" s="13">
        <f t="shared" si="135"/>
        <v>5.4668560637699981</v>
      </c>
      <c r="T177" s="13">
        <f t="shared" si="135"/>
        <v>0</v>
      </c>
      <c r="U177" s="13">
        <f t="shared" si="135"/>
        <v>5.2048652747754165</v>
      </c>
      <c r="V177" s="13">
        <f t="shared" si="135"/>
        <v>-15.395388008194411</v>
      </c>
      <c r="W177" s="13">
        <f t="shared" si="135"/>
        <v>38.888888888888886</v>
      </c>
      <c r="X177" s="13" t="str">
        <f t="shared" si="135"/>
        <v/>
      </c>
      <c r="Y177" s="13">
        <f t="shared" si="135"/>
        <v>-13.183622505704495</v>
      </c>
      <c r="Z177" s="13">
        <f t="shared" si="135"/>
        <v>-2.1684883781259434</v>
      </c>
      <c r="AA177" s="13">
        <f t="shared" si="135"/>
        <v>1.6915641649472901</v>
      </c>
      <c r="AB177" s="13">
        <f t="shared" si="135"/>
        <v>0</v>
      </c>
      <c r="AC177" s="13">
        <f t="shared" si="135"/>
        <v>1.509211498571239</v>
      </c>
      <c r="AD177" s="13">
        <f t="shared" si="135"/>
        <v>-16.875877641925786</v>
      </c>
      <c r="AE177" s="13">
        <f t="shared" si="135"/>
        <v>0.32298381962463374</v>
      </c>
      <c r="AF177" s="13">
        <f t="shared" si="135"/>
        <v>0.17003497006564672</v>
      </c>
      <c r="AG177" s="13">
        <f t="shared" si="135"/>
        <v>-0.16331819668689018</v>
      </c>
      <c r="AH177" s="13">
        <f t="shared" si="135"/>
        <v>2.5167887508422915</v>
      </c>
      <c r="AI177" s="13">
        <f t="shared" si="135"/>
        <v>3.7755336269795103</v>
      </c>
      <c r="AJ177" s="13">
        <f t="shared" si="135"/>
        <v>-5.6621217903157657</v>
      </c>
      <c r="AL177" s="322" t="str">
        <f t="shared" si="93"/>
        <v>2009 q4</v>
      </c>
      <c r="AM177" s="13">
        <f t="shared" ref="AM177:BU184" si="136">IF(AM54&gt;0,(AM58/AM54-1)*100,"")</f>
        <v>-2.8563724807522117</v>
      </c>
      <c r="AN177" s="13">
        <f t="shared" si="136"/>
        <v>6.1599885307720648</v>
      </c>
      <c r="AO177" s="13">
        <f t="shared" si="136"/>
        <v>4.2841293137567904</v>
      </c>
      <c r="AP177" s="13">
        <f t="shared" si="136"/>
        <v>0.79786680917803832</v>
      </c>
      <c r="AQ177" s="13">
        <f t="shared" si="136"/>
        <v>5.0558833383087087</v>
      </c>
      <c r="AR177" s="13">
        <f t="shared" si="136"/>
        <v>-6.5325631506479294</v>
      </c>
      <c r="AS177" s="13">
        <f t="shared" si="136"/>
        <v>11.083763310218409</v>
      </c>
      <c r="AT177" s="13">
        <f t="shared" si="136"/>
        <v>18.996252562205761</v>
      </c>
      <c r="AU177" s="13">
        <f t="shared" si="136"/>
        <v>16.69906369288303</v>
      </c>
      <c r="AV177" s="13">
        <f t="shared" si="136"/>
        <v>-2.3383189382768177</v>
      </c>
      <c r="AW177" s="13">
        <f t="shared" si="136"/>
        <v>0.93048794609720265</v>
      </c>
      <c r="AX177" s="13">
        <f t="shared" si="136"/>
        <v>0.4607036674563858</v>
      </c>
      <c r="AY177" s="13">
        <f t="shared" si="136"/>
        <v>1.0526315789473717</v>
      </c>
      <c r="AZ177" s="13">
        <f t="shared" si="136"/>
        <v>1.723968017532429</v>
      </c>
      <c r="BA177" s="13">
        <f t="shared" si="136"/>
        <v>1.8444252786174564</v>
      </c>
      <c r="BB177" s="13">
        <f t="shared" si="136"/>
        <v>1.0216959026044581</v>
      </c>
      <c r="BC177" s="13">
        <f t="shared" si="136"/>
        <v>1.5607972540705006</v>
      </c>
      <c r="BD177" s="13">
        <f t="shared" si="136"/>
        <v>1.5607972540705006</v>
      </c>
      <c r="BE177" s="13" t="str">
        <f t="shared" si="136"/>
        <v/>
      </c>
      <c r="BF177" s="13">
        <f t="shared" si="136"/>
        <v>-44.053304573171545</v>
      </c>
      <c r="BG177" s="13">
        <f t="shared" si="136"/>
        <v>-22.902009559047908</v>
      </c>
      <c r="BH177" s="13">
        <f t="shared" si="136"/>
        <v>-51.546391752577314</v>
      </c>
      <c r="BI177" s="13" t="str">
        <f t="shared" si="136"/>
        <v/>
      </c>
      <c r="BJ177" s="13">
        <f t="shared" si="136"/>
        <v>-7.8996965329485853</v>
      </c>
      <c r="BK177" s="13">
        <f t="shared" si="136"/>
        <v>2.1239401757988663</v>
      </c>
      <c r="BL177" s="13">
        <f t="shared" si="136"/>
        <v>0</v>
      </c>
      <c r="BM177" s="13">
        <f t="shared" si="136"/>
        <v>10.45286382448527</v>
      </c>
      <c r="BN177" s="13">
        <f t="shared" si="136"/>
        <v>-2.9960944142944701</v>
      </c>
      <c r="BO177" s="13">
        <f t="shared" si="136"/>
        <v>-11.538330065443114</v>
      </c>
      <c r="BP177" s="13">
        <f t="shared" si="136"/>
        <v>2.2546025792726798</v>
      </c>
      <c r="BQ177" s="13">
        <f t="shared" si="136"/>
        <v>-9.0166495500754174E-2</v>
      </c>
      <c r="BR177" s="13">
        <f t="shared" si="136"/>
        <v>0.59022049454666714</v>
      </c>
      <c r="BS177" s="13">
        <f t="shared" si="136"/>
        <v>22.31041637477793</v>
      </c>
      <c r="BT177" s="13">
        <f t="shared" si="136"/>
        <v>-0.45169243286594662</v>
      </c>
      <c r="BU177" s="13">
        <f t="shared" si="136"/>
        <v>6.1982433350599386</v>
      </c>
      <c r="BW177" s="323" t="str">
        <f t="shared" si="95"/>
        <v>2009 q4</v>
      </c>
      <c r="BX177" s="13">
        <f t="shared" ref="BX177:DF184" si="137">IF(BX54&gt;0,(BX58/BX54-1)*100,"")</f>
        <v>6.0019281717076156</v>
      </c>
      <c r="BY177" s="13">
        <f t="shared" si="137"/>
        <v>8.1160538037241992</v>
      </c>
      <c r="BZ177" s="13">
        <f t="shared" si="137"/>
        <v>9.1113843591388068</v>
      </c>
      <c r="CA177" s="13">
        <f t="shared" si="137"/>
        <v>6.8473139829881458</v>
      </c>
      <c r="CB177" s="13">
        <f t="shared" si="137"/>
        <v>9.3578329969367324</v>
      </c>
      <c r="CC177" s="13">
        <f t="shared" si="137"/>
        <v>7.2110944177198988</v>
      </c>
      <c r="CD177" s="13">
        <f t="shared" si="137"/>
        <v>8.0745864417000277</v>
      </c>
      <c r="CE177" s="13">
        <f t="shared" si="137"/>
        <v>7.7114138222240669</v>
      </c>
      <c r="CF177" s="13">
        <f t="shared" si="137"/>
        <v>8.6062405068017434</v>
      </c>
      <c r="CG177" s="13">
        <f t="shared" si="137"/>
        <v>2.2356219043029535</v>
      </c>
      <c r="CH177" s="13">
        <f t="shared" si="137"/>
        <v>14.351427477391221</v>
      </c>
      <c r="CI177" s="13">
        <f t="shared" si="137"/>
        <v>15.655866305476884</v>
      </c>
      <c r="CJ177" s="13">
        <f t="shared" si="137"/>
        <v>10.237823454691309</v>
      </c>
      <c r="CK177" s="13">
        <f t="shared" si="137"/>
        <v>12.612734768895795</v>
      </c>
      <c r="CL177" s="13">
        <f t="shared" si="137"/>
        <v>17.010392623734582</v>
      </c>
      <c r="CM177" s="13">
        <f t="shared" si="137"/>
        <v>0</v>
      </c>
      <c r="CN177" s="13">
        <f t="shared" si="137"/>
        <v>7.1446915912130482</v>
      </c>
      <c r="CO177" s="13">
        <f t="shared" si="137"/>
        <v>1.8001871651288859</v>
      </c>
      <c r="CP177" s="13">
        <f t="shared" si="137"/>
        <v>11.111111111111116</v>
      </c>
      <c r="CQ177" s="13">
        <f t="shared" si="137"/>
        <v>-15.495181029337735</v>
      </c>
      <c r="CR177" s="13">
        <f t="shared" si="137"/>
        <v>-0.12591226660778609</v>
      </c>
      <c r="CS177" s="13">
        <f t="shared" si="137"/>
        <v>-24.444444444444436</v>
      </c>
      <c r="CT177" s="13">
        <f t="shared" si="137"/>
        <v>0</v>
      </c>
      <c r="CU177" s="13">
        <f t="shared" si="137"/>
        <v>-0.96733282056402636</v>
      </c>
      <c r="CV177" s="13">
        <f t="shared" si="137"/>
        <v>2.2706876891666949</v>
      </c>
      <c r="CW177" s="13">
        <f t="shared" si="137"/>
        <v>8.9085822823721692</v>
      </c>
      <c r="CX177" s="13">
        <f t="shared" si="137"/>
        <v>0</v>
      </c>
      <c r="CY177" s="13">
        <f t="shared" si="137"/>
        <v>-1.2512981096111764</v>
      </c>
      <c r="CZ177" s="13">
        <f t="shared" si="137"/>
        <v>-2.5291847974747594</v>
      </c>
      <c r="DA177" s="13">
        <f t="shared" si="137"/>
        <v>9.9361237590924532</v>
      </c>
      <c r="DB177" s="13">
        <f t="shared" si="137"/>
        <v>8.2653589835262729</v>
      </c>
      <c r="DC177" s="13">
        <f t="shared" si="137"/>
        <v>35.491721439399868</v>
      </c>
      <c r="DD177" s="13">
        <f t="shared" si="137"/>
        <v>0.32144974006720339</v>
      </c>
      <c r="DE177" s="13">
        <f t="shared" si="137"/>
        <v>11.253303011934189</v>
      </c>
      <c r="DF177" s="13">
        <f t="shared" si="137"/>
        <v>14.079568469722936</v>
      </c>
      <c r="DH177" s="323" t="str">
        <f t="shared" si="97"/>
        <v>2009 q4</v>
      </c>
      <c r="DI177" s="13">
        <f t="shared" ref="DI177:EQ184" si="138">IF(DI54&gt;0,(DI58/DI54-1)*100,"")</f>
        <v>7.4384953001623177</v>
      </c>
      <c r="DJ177" s="13">
        <f t="shared" si="138"/>
        <v>5.5372952532845465</v>
      </c>
      <c r="DK177" s="13">
        <f t="shared" si="138"/>
        <v>3.3521702911627926</v>
      </c>
      <c r="DL177" s="13">
        <f t="shared" si="138"/>
        <v>4.1419228740517067</v>
      </c>
      <c r="DM177" s="13">
        <f t="shared" si="138"/>
        <v>11.170136964316724</v>
      </c>
      <c r="DN177" s="13">
        <f t="shared" si="138"/>
        <v>1.4468183893097786</v>
      </c>
      <c r="DO177" s="13">
        <f t="shared" si="138"/>
        <v>1.2281498447550554</v>
      </c>
      <c r="DP177" s="13">
        <f t="shared" si="138"/>
        <v>8.7911375050029541</v>
      </c>
      <c r="DQ177" s="13">
        <f t="shared" si="138"/>
        <v>8.3920857284929706</v>
      </c>
      <c r="DR177" s="13">
        <f t="shared" si="138"/>
        <v>5.1067826286269824</v>
      </c>
      <c r="DS177" s="13">
        <f t="shared" si="138"/>
        <v>8.480073595591108</v>
      </c>
      <c r="DT177" s="13">
        <f t="shared" si="138"/>
        <v>9.1209537261287998</v>
      </c>
      <c r="DU177" s="13">
        <f t="shared" si="138"/>
        <v>6.7312177056727096</v>
      </c>
      <c r="DV177" s="13">
        <f t="shared" si="138"/>
        <v>-3.9262254251871687</v>
      </c>
      <c r="DW177" s="13">
        <f t="shared" si="138"/>
        <v>-3.5296885121771093</v>
      </c>
      <c r="DX177" s="13">
        <f t="shared" si="138"/>
        <v>-5.3903068645711594</v>
      </c>
      <c r="DY177" s="13">
        <f t="shared" si="138"/>
        <v>0.74401962834464985</v>
      </c>
      <c r="DZ177" s="13">
        <f t="shared" si="138"/>
        <v>1.326311273752756</v>
      </c>
      <c r="EA177" s="13">
        <f t="shared" si="138"/>
        <v>0</v>
      </c>
      <c r="EB177" s="13">
        <f t="shared" si="138"/>
        <v>58.306625176663317</v>
      </c>
      <c r="EC177" s="13">
        <f t="shared" si="138"/>
        <v>-11.965237267823159</v>
      </c>
      <c r="ED177" s="13">
        <f t="shared" si="138"/>
        <v>113.33333333333333</v>
      </c>
      <c r="EE177" s="13">
        <f t="shared" si="138"/>
        <v>0</v>
      </c>
      <c r="EF177" s="13">
        <f t="shared" si="138"/>
        <v>-6.628570177532767</v>
      </c>
      <c r="EG177" s="13">
        <f t="shared" si="138"/>
        <v>4.4468403213060448E-2</v>
      </c>
      <c r="EH177" s="13">
        <f t="shared" si="138"/>
        <v>0</v>
      </c>
      <c r="EI177" s="13">
        <f t="shared" si="138"/>
        <v>0</v>
      </c>
      <c r="EJ177" s="13">
        <f t="shared" si="138"/>
        <v>9.5166841594595653</v>
      </c>
      <c r="EK177" s="13">
        <f t="shared" si="138"/>
        <v>-11.915797038331821</v>
      </c>
      <c r="EL177" s="13">
        <f t="shared" si="138"/>
        <v>3.8354434792241099</v>
      </c>
      <c r="EM177" s="13">
        <f t="shared" si="138"/>
        <v>4.8486084104984561</v>
      </c>
      <c r="EN177" s="13">
        <f t="shared" si="138"/>
        <v>4.846837007948035</v>
      </c>
      <c r="EO177" s="13">
        <f t="shared" si="138"/>
        <v>0</v>
      </c>
      <c r="EP177" s="13">
        <f t="shared" si="138"/>
        <v>2.1698686913864451</v>
      </c>
      <c r="EQ177" s="13">
        <f t="shared" si="138"/>
        <v>2.6259962969603645</v>
      </c>
    </row>
    <row r="178" spans="1:147" hidden="1" outlineLevel="1" x14ac:dyDescent="0.2">
      <c r="A178" s="323" t="str">
        <f t="shared" si="91"/>
        <v>2010 q1</v>
      </c>
      <c r="B178" s="13">
        <f t="shared" si="135"/>
        <v>-1.4178719238337578</v>
      </c>
      <c r="C178" s="13">
        <f t="shared" si="135"/>
        <v>-3.6271333794072436</v>
      </c>
      <c r="D178" s="13">
        <f t="shared" si="135"/>
        <v>-10.768053251493869</v>
      </c>
      <c r="E178" s="13">
        <f t="shared" si="135"/>
        <v>2.8196657868471586</v>
      </c>
      <c r="F178" s="13">
        <f t="shared" si="135"/>
        <v>-0.91287416889410666</v>
      </c>
      <c r="G178" s="13">
        <f t="shared" si="135"/>
        <v>-0.92476798131105875</v>
      </c>
      <c r="H178" s="13">
        <f t="shared" si="135"/>
        <v>-1.1225388803910552</v>
      </c>
      <c r="I178" s="13">
        <f t="shared" si="135"/>
        <v>3.3192865080029499</v>
      </c>
      <c r="J178" s="13">
        <f t="shared" si="135"/>
        <v>10.325703510293337</v>
      </c>
      <c r="K178" s="13">
        <f t="shared" si="135"/>
        <v>0</v>
      </c>
      <c r="L178" s="13">
        <f t="shared" si="135"/>
        <v>8.6621170104176812</v>
      </c>
      <c r="M178" s="13">
        <f t="shared" si="135"/>
        <v>-2.7091370778507207</v>
      </c>
      <c r="N178" s="13">
        <f t="shared" si="135"/>
        <v>12.081667645837424</v>
      </c>
      <c r="O178" s="13">
        <f t="shared" si="135"/>
        <v>3.5606113249098348</v>
      </c>
      <c r="P178" s="13">
        <f t="shared" si="135"/>
        <v>4.5801491001072892</v>
      </c>
      <c r="Q178" s="13">
        <f t="shared" si="135"/>
        <v>0</v>
      </c>
      <c r="R178" s="13">
        <f t="shared" si="135"/>
        <v>0</v>
      </c>
      <c r="S178" s="13">
        <f t="shared" si="135"/>
        <v>0</v>
      </c>
      <c r="T178" s="13">
        <f t="shared" si="135"/>
        <v>0</v>
      </c>
      <c r="U178" s="13">
        <f t="shared" si="135"/>
        <v>-5.1867026053835534</v>
      </c>
      <c r="V178" s="13">
        <f t="shared" si="135"/>
        <v>-9.8699824955956412</v>
      </c>
      <c r="W178" s="13">
        <f t="shared" si="135"/>
        <v>0</v>
      </c>
      <c r="X178" s="13" t="str">
        <f t="shared" si="135"/>
        <v/>
      </c>
      <c r="Y178" s="13">
        <f t="shared" si="135"/>
        <v>0.20497495973514912</v>
      </c>
      <c r="Z178" s="13">
        <f t="shared" si="135"/>
        <v>-2.1684883781259434</v>
      </c>
      <c r="AA178" s="13">
        <f t="shared" si="135"/>
        <v>-0.24636684912232587</v>
      </c>
      <c r="AB178" s="13">
        <f t="shared" si="135"/>
        <v>0</v>
      </c>
      <c r="AC178" s="13">
        <f t="shared" si="135"/>
        <v>-1.6430170532253596</v>
      </c>
      <c r="AD178" s="13">
        <f t="shared" si="135"/>
        <v>0.69583126469277001</v>
      </c>
      <c r="AE178" s="13">
        <f t="shared" si="135"/>
        <v>0.45180779202620425</v>
      </c>
      <c r="AF178" s="13">
        <f t="shared" si="135"/>
        <v>1.8835300368018615</v>
      </c>
      <c r="AG178" s="13">
        <f t="shared" si="135"/>
        <v>0.32824464306913104</v>
      </c>
      <c r="AH178" s="13">
        <f t="shared" si="135"/>
        <v>0.42665795150000907</v>
      </c>
      <c r="AI178" s="13">
        <f t="shared" si="135"/>
        <v>2.2540793708191842</v>
      </c>
      <c r="AJ178" s="13">
        <f t="shared" si="135"/>
        <v>-7.2081938042105271</v>
      </c>
      <c r="AL178" s="322" t="str">
        <f t="shared" si="93"/>
        <v>2010 q1</v>
      </c>
      <c r="AM178" s="13">
        <f t="shared" si="136"/>
        <v>1.4308386891621394</v>
      </c>
      <c r="AN178" s="13">
        <f t="shared" si="136"/>
        <v>2.8277041163572658</v>
      </c>
      <c r="AO178" s="13">
        <f t="shared" si="136"/>
        <v>-5.5393839532280609</v>
      </c>
      <c r="AP178" s="13">
        <f t="shared" si="136"/>
        <v>-2.6924317367606254</v>
      </c>
      <c r="AQ178" s="13">
        <f t="shared" si="136"/>
        <v>4.1687160739876106</v>
      </c>
      <c r="AR178" s="13">
        <f t="shared" si="136"/>
        <v>-2.547715529367045</v>
      </c>
      <c r="AS178" s="13">
        <f t="shared" si="136"/>
        <v>2.3295224913347123</v>
      </c>
      <c r="AT178" s="13">
        <f t="shared" si="136"/>
        <v>22.512088016006548</v>
      </c>
      <c r="AU178" s="13">
        <f t="shared" si="136"/>
        <v>21.449800728833381</v>
      </c>
      <c r="AV178" s="13">
        <f t="shared" si="136"/>
        <v>-2.3383189382768177</v>
      </c>
      <c r="AW178" s="13">
        <f t="shared" si="136"/>
        <v>0.93048794609720265</v>
      </c>
      <c r="AX178" s="13">
        <f t="shared" si="136"/>
        <v>0.4607036674563858</v>
      </c>
      <c r="AY178" s="13">
        <f t="shared" si="136"/>
        <v>1.0526315789473717</v>
      </c>
      <c r="AZ178" s="13">
        <f t="shared" si="136"/>
        <v>1.2796373628179314</v>
      </c>
      <c r="BA178" s="13">
        <f t="shared" si="136"/>
        <v>1.3238807852137935</v>
      </c>
      <c r="BB178" s="13">
        <f t="shared" si="136"/>
        <v>1.0216959026044581</v>
      </c>
      <c r="BC178" s="13">
        <f t="shared" si="136"/>
        <v>1.5607972540705006</v>
      </c>
      <c r="BD178" s="13">
        <f t="shared" si="136"/>
        <v>1.5607972540705006</v>
      </c>
      <c r="BE178" s="13" t="str">
        <f t="shared" si="136"/>
        <v/>
      </c>
      <c r="BF178" s="13">
        <f t="shared" si="136"/>
        <v>-19.806907050206888</v>
      </c>
      <c r="BG178" s="13">
        <f t="shared" si="136"/>
        <v>-20.051773217835965</v>
      </c>
      <c r="BH178" s="13">
        <f t="shared" si="136"/>
        <v>-19.666666666666664</v>
      </c>
      <c r="BI178" s="13" t="str">
        <f t="shared" si="136"/>
        <v/>
      </c>
      <c r="BJ178" s="13">
        <f t="shared" si="136"/>
        <v>-8.0848433506685033</v>
      </c>
      <c r="BK178" s="13">
        <f t="shared" si="136"/>
        <v>2.1239401757988663</v>
      </c>
      <c r="BL178" s="13">
        <f t="shared" si="136"/>
        <v>0</v>
      </c>
      <c r="BM178" s="13">
        <f t="shared" si="136"/>
        <v>20.905727648970498</v>
      </c>
      <c r="BN178" s="13">
        <f t="shared" si="136"/>
        <v>-2.9960944142944701</v>
      </c>
      <c r="BO178" s="13">
        <f t="shared" si="136"/>
        <v>-12.339602986654452</v>
      </c>
      <c r="BP178" s="13">
        <f t="shared" si="136"/>
        <v>19.740688247899207</v>
      </c>
      <c r="BQ178" s="13">
        <f t="shared" si="136"/>
        <v>37.14485489176225</v>
      </c>
      <c r="BR178" s="13">
        <f t="shared" si="136"/>
        <v>0.59022049454666714</v>
      </c>
      <c r="BS178" s="13">
        <f t="shared" si="136"/>
        <v>22.31041637477793</v>
      </c>
      <c r="BT178" s="13">
        <f t="shared" si="136"/>
        <v>-4.0556728803160631</v>
      </c>
      <c r="BU178" s="13">
        <f t="shared" si="136"/>
        <v>6.0246195849749551</v>
      </c>
      <c r="BW178" s="323" t="str">
        <f t="shared" si="95"/>
        <v>2010 q1</v>
      </c>
      <c r="BX178" s="13">
        <f t="shared" si="137"/>
        <v>4.2848157729732161</v>
      </c>
      <c r="BY178" s="13">
        <f t="shared" si="137"/>
        <v>4.2511554920940497</v>
      </c>
      <c r="BZ178" s="13">
        <f t="shared" si="137"/>
        <v>2.3653349386252298</v>
      </c>
      <c r="CA178" s="13">
        <f t="shared" si="137"/>
        <v>5.1311424493197366</v>
      </c>
      <c r="CB178" s="13">
        <f t="shared" si="137"/>
        <v>6.4437915228841014</v>
      </c>
      <c r="CC178" s="13">
        <f t="shared" si="137"/>
        <v>2.8977327113972384</v>
      </c>
      <c r="CD178" s="13">
        <f t="shared" si="137"/>
        <v>5.3329600403696942</v>
      </c>
      <c r="CE178" s="13">
        <f t="shared" si="137"/>
        <v>4.9308809396312325</v>
      </c>
      <c r="CF178" s="13">
        <f t="shared" si="137"/>
        <v>5.5650258298894029</v>
      </c>
      <c r="CG178" s="13">
        <f t="shared" si="137"/>
        <v>3.2801021737740133</v>
      </c>
      <c r="CH178" s="13">
        <f t="shared" si="137"/>
        <v>0.88705148558805291</v>
      </c>
      <c r="CI178" s="13">
        <f t="shared" si="137"/>
        <v>-0.36689760365624657</v>
      </c>
      <c r="CJ178" s="13">
        <f t="shared" si="137"/>
        <v>5.2592103311274396</v>
      </c>
      <c r="CK178" s="13">
        <f t="shared" si="137"/>
        <v>13.012231106433569</v>
      </c>
      <c r="CL178" s="13">
        <f t="shared" si="137"/>
        <v>17.479757804673703</v>
      </c>
      <c r="CM178" s="13">
        <f t="shared" si="137"/>
        <v>0</v>
      </c>
      <c r="CN178" s="13">
        <f t="shared" si="137"/>
        <v>0.51976926551160485</v>
      </c>
      <c r="CO178" s="13">
        <f t="shared" si="137"/>
        <v>1.2940747688226839</v>
      </c>
      <c r="CP178" s="13">
        <f t="shared" si="137"/>
        <v>0</v>
      </c>
      <c r="CQ178" s="13">
        <f t="shared" si="137"/>
        <v>10.423989334540561</v>
      </c>
      <c r="CR178" s="13">
        <f t="shared" si="137"/>
        <v>12.87615507369364</v>
      </c>
      <c r="CS178" s="13">
        <f t="shared" si="137"/>
        <v>12.903225806451623</v>
      </c>
      <c r="CT178" s="13">
        <f t="shared" si="137"/>
        <v>0</v>
      </c>
      <c r="CU178" s="13">
        <f t="shared" si="137"/>
        <v>1.1300056148978888</v>
      </c>
      <c r="CV178" s="13">
        <f t="shared" si="137"/>
        <v>2.0322042242197025</v>
      </c>
      <c r="CW178" s="13">
        <f t="shared" si="137"/>
        <v>-1.3766527191360289</v>
      </c>
      <c r="CX178" s="13">
        <f t="shared" si="137"/>
        <v>0</v>
      </c>
      <c r="CY178" s="13">
        <f t="shared" si="137"/>
        <v>0.11379883156810155</v>
      </c>
      <c r="CZ178" s="13">
        <f t="shared" si="137"/>
        <v>1.8837003908883876</v>
      </c>
      <c r="DA178" s="13">
        <f t="shared" si="137"/>
        <v>5.1086137893336048</v>
      </c>
      <c r="DB178" s="13">
        <f t="shared" si="137"/>
        <v>4.0187391998959709</v>
      </c>
      <c r="DC178" s="13">
        <f t="shared" si="137"/>
        <v>42.898356459532927</v>
      </c>
      <c r="DD178" s="13">
        <f t="shared" si="137"/>
        <v>0.456512656061836</v>
      </c>
      <c r="DE178" s="13">
        <f t="shared" si="137"/>
        <v>4.4244381908706609</v>
      </c>
      <c r="DF178" s="13">
        <f t="shared" si="137"/>
        <v>9.7268873538247647</v>
      </c>
      <c r="DH178" s="323" t="str">
        <f t="shared" si="97"/>
        <v>2010 q1</v>
      </c>
      <c r="DI178" s="13">
        <f t="shared" si="138"/>
        <v>10.734076470434427</v>
      </c>
      <c r="DJ178" s="13">
        <f t="shared" si="138"/>
        <v>1.1138437865762851</v>
      </c>
      <c r="DK178" s="13">
        <f t="shared" si="138"/>
        <v>-8.2353283468514107</v>
      </c>
      <c r="DL178" s="13">
        <f t="shared" si="138"/>
        <v>4.4030999779273161</v>
      </c>
      <c r="DM178" s="13">
        <f t="shared" si="138"/>
        <v>9.127537291304666E-2</v>
      </c>
      <c r="DN178" s="13">
        <f t="shared" si="138"/>
        <v>5.9042766304101546</v>
      </c>
      <c r="DO178" s="13">
        <f t="shared" si="138"/>
        <v>0.93992575062200601</v>
      </c>
      <c r="DP178" s="13">
        <f t="shared" si="138"/>
        <v>7.2877824401825997</v>
      </c>
      <c r="DQ178" s="13">
        <f t="shared" si="138"/>
        <v>11.919423493851511</v>
      </c>
      <c r="DR178" s="13">
        <f t="shared" si="138"/>
        <v>4.1441665604170508</v>
      </c>
      <c r="DS178" s="13">
        <f t="shared" si="138"/>
        <v>12.745208691126075</v>
      </c>
      <c r="DT178" s="13">
        <f t="shared" si="138"/>
        <v>12.541311373427067</v>
      </c>
      <c r="DU178" s="13">
        <f t="shared" si="138"/>
        <v>13.303588950885125</v>
      </c>
      <c r="DV178" s="13">
        <f t="shared" si="138"/>
        <v>2.6786819131564554</v>
      </c>
      <c r="DW178" s="13">
        <f t="shared" si="138"/>
        <v>4.8702886984429927</v>
      </c>
      <c r="DX178" s="13">
        <f t="shared" si="138"/>
        <v>-4.7809458654520798</v>
      </c>
      <c r="DY178" s="13">
        <f t="shared" si="138"/>
        <v>2.7044813220129083</v>
      </c>
      <c r="DZ178" s="13">
        <f t="shared" si="138"/>
        <v>4.829583042192831</v>
      </c>
      <c r="EA178" s="13">
        <f t="shared" si="138"/>
        <v>0</v>
      </c>
      <c r="EB178" s="13">
        <f t="shared" si="138"/>
        <v>66.124562023620541</v>
      </c>
      <c r="EC178" s="13">
        <f t="shared" si="138"/>
        <v>0.67193691258156107</v>
      </c>
      <c r="ED178" s="13">
        <f t="shared" si="138"/>
        <v>113.33333333333333</v>
      </c>
      <c r="EE178" s="13">
        <f t="shared" si="138"/>
        <v>0</v>
      </c>
      <c r="EF178" s="13">
        <f t="shared" si="138"/>
        <v>4.7304344512749896</v>
      </c>
      <c r="EG178" s="13">
        <f t="shared" si="138"/>
        <v>0.15870906472947865</v>
      </c>
      <c r="EH178" s="13">
        <f t="shared" si="138"/>
        <v>5.5073542794063401</v>
      </c>
      <c r="EI178" s="13">
        <f t="shared" si="138"/>
        <v>0</v>
      </c>
      <c r="EJ178" s="13">
        <f t="shared" si="138"/>
        <v>9.5166841594595653</v>
      </c>
      <c r="EK178" s="13">
        <f t="shared" si="138"/>
        <v>3.7723942029607826</v>
      </c>
      <c r="EL178" s="13">
        <f t="shared" si="138"/>
        <v>7.5200379015996965</v>
      </c>
      <c r="EM178" s="13">
        <f t="shared" si="138"/>
        <v>12.985500881708489</v>
      </c>
      <c r="EN178" s="13">
        <f t="shared" si="138"/>
        <v>2.5478449117691149</v>
      </c>
      <c r="EO178" s="13">
        <f t="shared" si="138"/>
        <v>7.524714151822498</v>
      </c>
      <c r="EP178" s="13">
        <f t="shared" si="138"/>
        <v>-2.6041957206398125</v>
      </c>
      <c r="EQ178" s="13">
        <f t="shared" si="138"/>
        <v>-1.9021271382394289</v>
      </c>
    </row>
    <row r="179" spans="1:147" hidden="1" outlineLevel="1" x14ac:dyDescent="0.2">
      <c r="A179" s="323" t="str">
        <f t="shared" si="91"/>
        <v>2010 q2</v>
      </c>
      <c r="B179" s="13">
        <f t="shared" si="135"/>
        <v>-0.85545820721999455</v>
      </c>
      <c r="C179" s="13">
        <f t="shared" si="135"/>
        <v>-4.0823399380979453</v>
      </c>
      <c r="D179" s="13">
        <f t="shared" si="135"/>
        <v>-14.351666153040799</v>
      </c>
      <c r="E179" s="13">
        <f t="shared" si="135"/>
        <v>3.6744816324523866</v>
      </c>
      <c r="F179" s="13">
        <f t="shared" si="135"/>
        <v>0.81650401010215923</v>
      </c>
      <c r="G179" s="13">
        <f t="shared" si="135"/>
        <v>-0.32951836375834098</v>
      </c>
      <c r="H179" s="13">
        <f t="shared" si="135"/>
        <v>2.156076562928777</v>
      </c>
      <c r="I179" s="13">
        <f t="shared" si="135"/>
        <v>3.3704935192318874</v>
      </c>
      <c r="J179" s="13">
        <f t="shared" si="135"/>
        <v>18.83000856353798</v>
      </c>
      <c r="K179" s="13">
        <f t="shared" si="135"/>
        <v>0</v>
      </c>
      <c r="L179" s="13">
        <f t="shared" si="135"/>
        <v>3.8798625320557001</v>
      </c>
      <c r="M179" s="13">
        <f t="shared" si="135"/>
        <v>-2.7091370778507207</v>
      </c>
      <c r="N179" s="13">
        <f t="shared" si="135"/>
        <v>5.7493531605354642</v>
      </c>
      <c r="O179" s="13">
        <f t="shared" si="135"/>
        <v>2.2527661613710448</v>
      </c>
      <c r="P179" s="13">
        <f t="shared" si="135"/>
        <v>2.8755259381188836</v>
      </c>
      <c r="Q179" s="13">
        <f t="shared" si="135"/>
        <v>4.1815812930390273E-2</v>
      </c>
      <c r="R179" s="13">
        <f t="shared" si="135"/>
        <v>0</v>
      </c>
      <c r="S179" s="13">
        <f t="shared" si="135"/>
        <v>0</v>
      </c>
      <c r="T179" s="13">
        <f t="shared" si="135"/>
        <v>0</v>
      </c>
      <c r="U179" s="13">
        <f t="shared" si="135"/>
        <v>-2.7152953416380243</v>
      </c>
      <c r="V179" s="13">
        <f t="shared" si="135"/>
        <v>-5.2915865238753685</v>
      </c>
      <c r="W179" s="13">
        <f t="shared" si="135"/>
        <v>0</v>
      </c>
      <c r="X179" s="13" t="str">
        <f t="shared" si="135"/>
        <v/>
      </c>
      <c r="Y179" s="13">
        <f t="shared" si="135"/>
        <v>7.2939847020524251</v>
      </c>
      <c r="Z179" s="13">
        <f t="shared" si="135"/>
        <v>-2.2809985849724712</v>
      </c>
      <c r="AA179" s="13">
        <f t="shared" si="135"/>
        <v>-1.1343056015320263</v>
      </c>
      <c r="AB179" s="13">
        <f t="shared" si="135"/>
        <v>0</v>
      </c>
      <c r="AC179" s="13">
        <f t="shared" si="135"/>
        <v>-2.2619889011892158</v>
      </c>
      <c r="AD179" s="13">
        <f t="shared" si="135"/>
        <v>10.296137347337542</v>
      </c>
      <c r="AE179" s="13">
        <f t="shared" si="135"/>
        <v>0.77045155257171594</v>
      </c>
      <c r="AF179" s="13">
        <f t="shared" si="135"/>
        <v>0.93729340328199129</v>
      </c>
      <c r="AG179" s="13">
        <f t="shared" si="135"/>
        <v>0.32824464306913104</v>
      </c>
      <c r="AH179" s="13">
        <f t="shared" si="135"/>
        <v>-0.20798190408972683</v>
      </c>
      <c r="AI179" s="13">
        <f t="shared" si="135"/>
        <v>-1.1761681923846745</v>
      </c>
      <c r="AJ179" s="13">
        <f t="shared" si="135"/>
        <v>4.444899859817375</v>
      </c>
      <c r="AL179" s="322" t="str">
        <f t="shared" si="93"/>
        <v>2010 q2</v>
      </c>
      <c r="AM179" s="13">
        <f t="shared" si="136"/>
        <v>8.1122054935944821</v>
      </c>
      <c r="AN179" s="13">
        <f t="shared" si="136"/>
        <v>4.7123707710198914</v>
      </c>
      <c r="AO179" s="13">
        <f t="shared" si="136"/>
        <v>-2.0738047391219872</v>
      </c>
      <c r="AP179" s="13">
        <f t="shared" si="136"/>
        <v>-0.5017987333903684</v>
      </c>
      <c r="AQ179" s="13">
        <f t="shared" si="136"/>
        <v>5.7233846278909928</v>
      </c>
      <c r="AR179" s="13">
        <f t="shared" si="136"/>
        <v>1.9710496179753401</v>
      </c>
      <c r="AS179" s="13">
        <f t="shared" si="136"/>
        <v>1.8893615134481401</v>
      </c>
      <c r="AT179" s="13">
        <f t="shared" si="136"/>
        <v>13.56836536711976</v>
      </c>
      <c r="AU179" s="13">
        <f t="shared" si="136"/>
        <v>25.384024997567867</v>
      </c>
      <c r="AV179" s="13">
        <f t="shared" si="136"/>
        <v>-2.3383189382768177</v>
      </c>
      <c r="AW179" s="13">
        <f t="shared" si="136"/>
        <v>3.1582806998678103</v>
      </c>
      <c r="AX179" s="13">
        <f t="shared" si="136"/>
        <v>0.4607036674563858</v>
      </c>
      <c r="AY179" s="13">
        <f t="shared" si="136"/>
        <v>3.8596491228070295</v>
      </c>
      <c r="AZ179" s="13">
        <f t="shared" si="136"/>
        <v>-3.831316392027162</v>
      </c>
      <c r="BA179" s="13">
        <f t="shared" si="136"/>
        <v>-5.2003078811085235</v>
      </c>
      <c r="BB179" s="13">
        <f t="shared" si="136"/>
        <v>4.1499753930879457</v>
      </c>
      <c r="BC179" s="13">
        <f t="shared" si="136"/>
        <v>0.85465126001529335</v>
      </c>
      <c r="BD179" s="13">
        <f t="shared" si="136"/>
        <v>0.85465126001529335</v>
      </c>
      <c r="BE179" s="13" t="str">
        <f t="shared" si="136"/>
        <v/>
      </c>
      <c r="BF179" s="13">
        <f t="shared" si="136"/>
        <v>6.3422079929310149</v>
      </c>
      <c r="BG179" s="13">
        <f t="shared" si="136"/>
        <v>-2.9950398816637636</v>
      </c>
      <c r="BH179" s="13">
        <f t="shared" si="136"/>
        <v>12.623066104078774</v>
      </c>
      <c r="BI179" s="13" t="str">
        <f t="shared" si="136"/>
        <v/>
      </c>
      <c r="BJ179" s="13">
        <f t="shared" si="136"/>
        <v>11.31081268002303</v>
      </c>
      <c r="BK179" s="13">
        <f t="shared" si="136"/>
        <v>2.1239401757988663</v>
      </c>
      <c r="BL179" s="13">
        <f t="shared" si="136"/>
        <v>0</v>
      </c>
      <c r="BM179" s="13">
        <f t="shared" si="136"/>
        <v>10.45286382448527</v>
      </c>
      <c r="BN179" s="13">
        <f t="shared" si="136"/>
        <v>-2.9960944142944701</v>
      </c>
      <c r="BO179" s="13">
        <f t="shared" si="136"/>
        <v>17.624843927146049</v>
      </c>
      <c r="BP179" s="13">
        <f t="shared" si="136"/>
        <v>20.563917163007559</v>
      </c>
      <c r="BQ179" s="13">
        <f t="shared" si="136"/>
        <v>37.14485489176225</v>
      </c>
      <c r="BR179" s="13">
        <f t="shared" si="136"/>
        <v>0.59022049454666714</v>
      </c>
      <c r="BS179" s="13">
        <f t="shared" si="136"/>
        <v>22.31041637477793</v>
      </c>
      <c r="BT179" s="13">
        <f t="shared" si="136"/>
        <v>-0.37351575679295257</v>
      </c>
      <c r="BU179" s="13">
        <f t="shared" si="136"/>
        <v>6.0246195849749551</v>
      </c>
      <c r="BW179" s="323" t="str">
        <f t="shared" si="95"/>
        <v>2010 q2</v>
      </c>
      <c r="BX179" s="13">
        <f t="shared" si="137"/>
        <v>5.8374305948420746</v>
      </c>
      <c r="BY179" s="13">
        <f t="shared" si="137"/>
        <v>7.5261223685364698</v>
      </c>
      <c r="BZ179" s="13">
        <f t="shared" si="137"/>
        <v>2.9626869659680422</v>
      </c>
      <c r="CA179" s="13">
        <f t="shared" si="137"/>
        <v>7.3234842649574139</v>
      </c>
      <c r="CB179" s="13">
        <f t="shared" si="137"/>
        <v>8.4826397995909844</v>
      </c>
      <c r="CC179" s="13">
        <f t="shared" si="137"/>
        <v>18.016844084823425</v>
      </c>
      <c r="CD179" s="13">
        <f t="shared" si="137"/>
        <v>12.051529802769911</v>
      </c>
      <c r="CE179" s="13">
        <f t="shared" si="137"/>
        <v>5.63942778339519</v>
      </c>
      <c r="CF179" s="13">
        <f t="shared" si="137"/>
        <v>15.664173921622027</v>
      </c>
      <c r="CG179" s="13">
        <f t="shared" si="137"/>
        <v>4.4828063041577826</v>
      </c>
      <c r="CH179" s="13">
        <f t="shared" si="137"/>
        <v>6.6442666653898863</v>
      </c>
      <c r="CI179" s="13">
        <f t="shared" si="137"/>
        <v>6.6129556946675772</v>
      </c>
      <c r="CJ179" s="13">
        <f t="shared" si="137"/>
        <v>6.7493454252882668</v>
      </c>
      <c r="CK179" s="13">
        <f t="shared" si="137"/>
        <v>4.1307296761592838</v>
      </c>
      <c r="CL179" s="13">
        <f t="shared" si="137"/>
        <v>5.3190463949010836</v>
      </c>
      <c r="CM179" s="13">
        <f t="shared" si="137"/>
        <v>0.2699684475048425</v>
      </c>
      <c r="CN179" s="13">
        <f t="shared" si="137"/>
        <v>0.56816803923938064</v>
      </c>
      <c r="CO179" s="13">
        <f t="shared" si="137"/>
        <v>1.414573682627096</v>
      </c>
      <c r="CP179" s="13">
        <f t="shared" si="137"/>
        <v>0</v>
      </c>
      <c r="CQ179" s="13">
        <f t="shared" si="137"/>
        <v>11.751315810250373</v>
      </c>
      <c r="CR179" s="13">
        <f t="shared" si="137"/>
        <v>10.952666029435076</v>
      </c>
      <c r="CS179" s="13">
        <f t="shared" si="137"/>
        <v>16.129032258064502</v>
      </c>
      <c r="CT179" s="13">
        <f t="shared" si="137"/>
        <v>0</v>
      </c>
      <c r="CU179" s="13">
        <f t="shared" si="137"/>
        <v>4.1262955489306696</v>
      </c>
      <c r="CV179" s="13">
        <f t="shared" si="137"/>
        <v>2.1153238836805199</v>
      </c>
      <c r="CW179" s="13">
        <f t="shared" si="137"/>
        <v>1.72817188181007</v>
      </c>
      <c r="CX179" s="13">
        <f t="shared" si="137"/>
        <v>0</v>
      </c>
      <c r="CY179" s="13">
        <f t="shared" si="137"/>
        <v>0.11379883156810155</v>
      </c>
      <c r="CZ179" s="13">
        <f t="shared" si="137"/>
        <v>5.981370900638594</v>
      </c>
      <c r="DA179" s="13">
        <f t="shared" si="137"/>
        <v>1.8267730171388719</v>
      </c>
      <c r="DB179" s="13">
        <f t="shared" si="137"/>
        <v>-2.7099727986090727E-4</v>
      </c>
      <c r="DC179" s="13">
        <f t="shared" si="137"/>
        <v>41.118440486216777</v>
      </c>
      <c r="DD179" s="13">
        <f t="shared" si="137"/>
        <v>0.456512656061836</v>
      </c>
      <c r="DE179" s="13">
        <f t="shared" si="137"/>
        <v>3.0231997474072569</v>
      </c>
      <c r="DF179" s="13">
        <f t="shared" si="137"/>
        <v>4.6078550454566436</v>
      </c>
      <c r="DH179" s="323" t="str">
        <f t="shared" si="97"/>
        <v>2010 q2</v>
      </c>
      <c r="DI179" s="13">
        <f t="shared" si="138"/>
        <v>4.0262315934519233</v>
      </c>
      <c r="DJ179" s="13">
        <f t="shared" si="138"/>
        <v>2.5778195797422798</v>
      </c>
      <c r="DK179" s="13">
        <f t="shared" si="138"/>
        <v>-2.6198210932373733</v>
      </c>
      <c r="DL179" s="13">
        <f t="shared" si="138"/>
        <v>5.4206927375245684</v>
      </c>
      <c r="DM179" s="13">
        <f t="shared" si="138"/>
        <v>-2.5007032624346226</v>
      </c>
      <c r="DN179" s="13">
        <f t="shared" si="138"/>
        <v>6.8770569874465615</v>
      </c>
      <c r="DO179" s="13">
        <f t="shared" si="138"/>
        <v>5.7046162376481746</v>
      </c>
      <c r="DP179" s="13">
        <f t="shared" si="138"/>
        <v>2.4008371637290304</v>
      </c>
      <c r="DQ179" s="13">
        <f t="shared" si="138"/>
        <v>12.981982251034839</v>
      </c>
      <c r="DR179" s="13">
        <f t="shared" si="138"/>
        <v>1.6792817267353488</v>
      </c>
      <c r="DS179" s="13">
        <f t="shared" si="138"/>
        <v>6.2187637811544016</v>
      </c>
      <c r="DT179" s="13">
        <f t="shared" si="138"/>
        <v>7.6327449432108452</v>
      </c>
      <c r="DU179" s="13">
        <f t="shared" si="138"/>
        <v>2.7356670648803982</v>
      </c>
      <c r="DV179" s="13">
        <f t="shared" si="138"/>
        <v>3.8836663009809591</v>
      </c>
      <c r="DW179" s="13">
        <f t="shared" si="138"/>
        <v>5.0644603995351201</v>
      </c>
      <c r="DX179" s="13">
        <f t="shared" si="138"/>
        <v>-0.13054041451719955</v>
      </c>
      <c r="DY179" s="13">
        <f t="shared" si="138"/>
        <v>3.8262458208882633</v>
      </c>
      <c r="DZ179" s="13">
        <f t="shared" si="138"/>
        <v>6.8378622616719786</v>
      </c>
      <c r="EA179" s="13">
        <f t="shared" si="138"/>
        <v>0</v>
      </c>
      <c r="EB179" s="13">
        <f t="shared" si="138"/>
        <v>0.53457920768675837</v>
      </c>
      <c r="EC179" s="13">
        <f t="shared" si="138"/>
        <v>2.5777682145134095</v>
      </c>
      <c r="ED179" s="13">
        <f t="shared" si="138"/>
        <v>0</v>
      </c>
      <c r="EE179" s="13">
        <f t="shared" si="138"/>
        <v>0</v>
      </c>
      <c r="EF179" s="13">
        <f t="shared" si="138"/>
        <v>4.4979411979561235</v>
      </c>
      <c r="EG179" s="13">
        <f t="shared" si="138"/>
        <v>3.9811728330896301E-2</v>
      </c>
      <c r="EH179" s="13">
        <f t="shared" si="138"/>
        <v>4.8950410493455276</v>
      </c>
      <c r="EI179" s="13">
        <f t="shared" si="138"/>
        <v>-4.0941015937138054</v>
      </c>
      <c r="EJ179" s="13">
        <f t="shared" si="138"/>
        <v>2.1914349881871908</v>
      </c>
      <c r="EK179" s="13">
        <f t="shared" si="138"/>
        <v>5.7738712635615697</v>
      </c>
      <c r="EL179" s="13">
        <f t="shared" si="138"/>
        <v>6.5392185060280994</v>
      </c>
      <c r="EM179" s="13">
        <f t="shared" si="138"/>
        <v>11.638628552838814</v>
      </c>
      <c r="EN179" s="13">
        <f t="shared" si="138"/>
        <v>6.7887894823596806</v>
      </c>
      <c r="EO179" s="13">
        <f t="shared" si="138"/>
        <v>7.524714151822498</v>
      </c>
      <c r="EP179" s="13">
        <f t="shared" si="138"/>
        <v>-4.2079531368017786</v>
      </c>
      <c r="EQ179" s="13">
        <f t="shared" si="138"/>
        <v>2.6194119082157519</v>
      </c>
    </row>
    <row r="180" spans="1:147" hidden="1" outlineLevel="1" x14ac:dyDescent="0.2">
      <c r="A180" s="323" t="str">
        <f t="shared" si="91"/>
        <v>2010 q3</v>
      </c>
      <c r="B180" s="13">
        <f t="shared" si="135"/>
        <v>2.2463661526535006</v>
      </c>
      <c r="C180" s="13">
        <f t="shared" si="135"/>
        <v>-4.6640022032516937</v>
      </c>
      <c r="D180" s="13">
        <f t="shared" si="135"/>
        <v>-15.819569802099654</v>
      </c>
      <c r="E180" s="13">
        <f t="shared" si="135"/>
        <v>-1.429682571709201</v>
      </c>
      <c r="F180" s="13">
        <f t="shared" si="135"/>
        <v>3.4734913557110669</v>
      </c>
      <c r="G180" s="13">
        <f t="shared" si="135"/>
        <v>9.3992769924725152</v>
      </c>
      <c r="H180" s="13">
        <f t="shared" si="135"/>
        <v>8.8210487026871398</v>
      </c>
      <c r="I180" s="13">
        <f t="shared" si="135"/>
        <v>-0.45213113917040859</v>
      </c>
      <c r="J180" s="13">
        <f t="shared" si="135"/>
        <v>16.844761040813072</v>
      </c>
      <c r="K180" s="13">
        <f t="shared" si="135"/>
        <v>16.983944276567065</v>
      </c>
      <c r="L180" s="13">
        <f t="shared" si="135"/>
        <v>39.405828772328903</v>
      </c>
      <c r="M180" s="13">
        <f t="shared" si="135"/>
        <v>13.903446641542461</v>
      </c>
      <c r="N180" s="13">
        <f t="shared" si="135"/>
        <v>45.797627787863917</v>
      </c>
      <c r="O180" s="13">
        <f t="shared" si="135"/>
        <v>3.2169823104357897</v>
      </c>
      <c r="P180" s="13">
        <f t="shared" si="135"/>
        <v>3.9611418572146118</v>
      </c>
      <c r="Q180" s="13">
        <f t="shared" si="135"/>
        <v>0.51887469568048239</v>
      </c>
      <c r="R180" s="13">
        <f t="shared" si="135"/>
        <v>-1.5957330153229643</v>
      </c>
      <c r="S180" s="13">
        <f t="shared" si="135"/>
        <v>-1.75801404134871</v>
      </c>
      <c r="T180" s="13">
        <f t="shared" si="135"/>
        <v>0</v>
      </c>
      <c r="U180" s="13">
        <f t="shared" si="135"/>
        <v>3.0967760085226503</v>
      </c>
      <c r="V180" s="13">
        <f t="shared" si="135"/>
        <v>6.0647312653135499</v>
      </c>
      <c r="W180" s="13">
        <f t="shared" si="135"/>
        <v>0</v>
      </c>
      <c r="X180" s="13" t="str">
        <f t="shared" si="135"/>
        <v/>
      </c>
      <c r="Y180" s="13">
        <f t="shared" si="135"/>
        <v>5.8800348725981832</v>
      </c>
      <c r="Z180" s="13">
        <f t="shared" si="135"/>
        <v>4.4886172565091975</v>
      </c>
      <c r="AA180" s="13">
        <f t="shared" si="135"/>
        <v>0.67693875930139313</v>
      </c>
      <c r="AB180" s="13">
        <f t="shared" si="135"/>
        <v>0</v>
      </c>
      <c r="AC180" s="13">
        <f t="shared" si="135"/>
        <v>1.2911395081861343</v>
      </c>
      <c r="AD180" s="13">
        <f t="shared" si="135"/>
        <v>7.2981578022068838</v>
      </c>
      <c r="AE180" s="13">
        <f t="shared" si="135"/>
        <v>2.874961180376534</v>
      </c>
      <c r="AF180" s="13">
        <f t="shared" si="135"/>
        <v>-2.253444621412859E-2</v>
      </c>
      <c r="AG180" s="13">
        <f t="shared" si="135"/>
        <v>0</v>
      </c>
      <c r="AH180" s="13">
        <f t="shared" si="135"/>
        <v>9.9349340407578701</v>
      </c>
      <c r="AI180" s="13">
        <f t="shared" si="135"/>
        <v>5.4391820658781453</v>
      </c>
      <c r="AJ180" s="13">
        <f t="shared" si="135"/>
        <v>6.6867386589142042</v>
      </c>
      <c r="AL180" s="322" t="str">
        <f t="shared" si="93"/>
        <v>2010 q3</v>
      </c>
      <c r="AM180" s="13">
        <f t="shared" si="136"/>
        <v>6.9476361221235017</v>
      </c>
      <c r="AN180" s="13">
        <f t="shared" si="136"/>
        <v>1.3715558170269704</v>
      </c>
      <c r="AO180" s="13">
        <f t="shared" si="136"/>
        <v>-7.7600563213886531</v>
      </c>
      <c r="AP180" s="13">
        <f t="shared" si="136"/>
        <v>-2.2119263190882754</v>
      </c>
      <c r="AQ180" s="13">
        <f t="shared" si="136"/>
        <v>7.0199114414806862</v>
      </c>
      <c r="AR180" s="13">
        <f t="shared" si="136"/>
        <v>-1.4658043296887246</v>
      </c>
      <c r="AS180" s="13">
        <f t="shared" si="136"/>
        <v>-3.1854053535805171</v>
      </c>
      <c r="AT180" s="13">
        <f t="shared" si="136"/>
        <v>11.039945444112886</v>
      </c>
      <c r="AU180" s="13">
        <f t="shared" si="136"/>
        <v>21.180810138170102</v>
      </c>
      <c r="AV180" s="13">
        <f t="shared" si="136"/>
        <v>-2.3383189382768177</v>
      </c>
      <c r="AW180" s="13">
        <f t="shared" si="136"/>
        <v>2.0031359080660893</v>
      </c>
      <c r="AX180" s="13">
        <f t="shared" si="136"/>
        <v>0.26421491991088786</v>
      </c>
      <c r="AY180" s="13">
        <f t="shared" si="136"/>
        <v>2.4561403508772006</v>
      </c>
      <c r="AZ180" s="13">
        <f t="shared" si="136"/>
        <v>-3.6983667234658513</v>
      </c>
      <c r="BA180" s="13">
        <f t="shared" si="136"/>
        <v>-5.2944878295204001</v>
      </c>
      <c r="BB180" s="13">
        <f t="shared" si="136"/>
        <v>5.6163564042520875</v>
      </c>
      <c r="BC180" s="13">
        <f t="shared" si="136"/>
        <v>2.547075692874734</v>
      </c>
      <c r="BD180" s="13">
        <f t="shared" si="136"/>
        <v>2.547075692874734</v>
      </c>
      <c r="BE180" s="13" t="str">
        <f t="shared" si="136"/>
        <v/>
      </c>
      <c r="BF180" s="13">
        <f t="shared" si="136"/>
        <v>11.711747138479023</v>
      </c>
      <c r="BG180" s="13">
        <f t="shared" si="136"/>
        <v>-2.9950398816637636</v>
      </c>
      <c r="BH180" s="13">
        <f t="shared" si="136"/>
        <v>21.86147186147187</v>
      </c>
      <c r="BI180" s="13" t="str">
        <f t="shared" si="136"/>
        <v/>
      </c>
      <c r="BJ180" s="13">
        <f t="shared" si="136"/>
        <v>11.632110410056251</v>
      </c>
      <c r="BK180" s="13">
        <f t="shared" si="136"/>
        <v>2.1239401757988663</v>
      </c>
      <c r="BL180" s="13">
        <f t="shared" si="136"/>
        <v>0</v>
      </c>
      <c r="BM180" s="13">
        <f t="shared" si="136"/>
        <v>10.45286382448527</v>
      </c>
      <c r="BN180" s="13">
        <f t="shared" si="136"/>
        <v>-1.4789095119741136</v>
      </c>
      <c r="BO180" s="13">
        <f t="shared" si="136"/>
        <v>17.624843927146049</v>
      </c>
      <c r="BP180" s="13">
        <f t="shared" si="136"/>
        <v>21.248424949049571</v>
      </c>
      <c r="BQ180" s="13">
        <f t="shared" si="136"/>
        <v>38.533752255235143</v>
      </c>
      <c r="BR180" s="13">
        <f t="shared" si="136"/>
        <v>0.59022049454666714</v>
      </c>
      <c r="BS180" s="13">
        <f t="shared" si="136"/>
        <v>22.31041637477793</v>
      </c>
      <c r="BT180" s="13">
        <f t="shared" si="136"/>
        <v>-0.37351575679295257</v>
      </c>
      <c r="BU180" s="13">
        <f t="shared" si="136"/>
        <v>6.0246195849749551</v>
      </c>
      <c r="BW180" s="323" t="str">
        <f t="shared" si="95"/>
        <v>2010 q3</v>
      </c>
      <c r="BX180" s="13">
        <f t="shared" si="137"/>
        <v>5.2843613335326944</v>
      </c>
      <c r="BY180" s="13">
        <f t="shared" si="137"/>
        <v>6.6413241175761639</v>
      </c>
      <c r="BZ180" s="13">
        <f t="shared" si="137"/>
        <v>1.1887365598100219</v>
      </c>
      <c r="CA180" s="13">
        <f t="shared" si="137"/>
        <v>7.0696409437910779</v>
      </c>
      <c r="CB180" s="13">
        <f t="shared" si="137"/>
        <v>7.8272369956366772</v>
      </c>
      <c r="CC180" s="13">
        <f t="shared" si="137"/>
        <v>16.85940118939935</v>
      </c>
      <c r="CD180" s="13">
        <f t="shared" si="137"/>
        <v>8.0229163192562893</v>
      </c>
      <c r="CE180" s="13">
        <f t="shared" si="137"/>
        <v>4.3520292263279137</v>
      </c>
      <c r="CF180" s="13">
        <f t="shared" si="137"/>
        <v>16.898299198230362</v>
      </c>
      <c r="CG180" s="13">
        <f t="shared" si="137"/>
        <v>4.4828063041577826</v>
      </c>
      <c r="CH180" s="13">
        <f t="shared" si="137"/>
        <v>7.3325212349099944</v>
      </c>
      <c r="CI180" s="13">
        <f t="shared" si="137"/>
        <v>6.612455188518318</v>
      </c>
      <c r="CJ180" s="13">
        <f t="shared" si="137"/>
        <v>9.7490545031941878</v>
      </c>
      <c r="CK180" s="13">
        <f t="shared" si="137"/>
        <v>4.4737664697252155</v>
      </c>
      <c r="CL180" s="13">
        <f t="shared" si="137"/>
        <v>5.767667640028673</v>
      </c>
      <c r="CM180" s="13">
        <f t="shared" si="137"/>
        <v>0.2699684475048425</v>
      </c>
      <c r="CN180" s="13">
        <f t="shared" si="137"/>
        <v>0.77659603484909745</v>
      </c>
      <c r="CO180" s="13">
        <f t="shared" si="137"/>
        <v>1.9334352779869279</v>
      </c>
      <c r="CP180" s="13">
        <f t="shared" si="137"/>
        <v>0</v>
      </c>
      <c r="CQ180" s="13">
        <f t="shared" si="137"/>
        <v>9.5115757424812486</v>
      </c>
      <c r="CR180" s="13">
        <f t="shared" si="137"/>
        <v>-3.6818728807726298</v>
      </c>
      <c r="CS180" s="13">
        <f t="shared" si="137"/>
        <v>20.000000000000018</v>
      </c>
      <c r="CT180" s="13">
        <f t="shared" si="137"/>
        <v>0</v>
      </c>
      <c r="CU180" s="13">
        <f t="shared" si="137"/>
        <v>3.3958046666044517</v>
      </c>
      <c r="CV180" s="13">
        <f t="shared" si="137"/>
        <v>1.3682426409703297</v>
      </c>
      <c r="CW180" s="13">
        <f t="shared" si="137"/>
        <v>1.72817188181007</v>
      </c>
      <c r="CX180" s="13">
        <f t="shared" si="137"/>
        <v>0</v>
      </c>
      <c r="CY180" s="13">
        <f t="shared" si="137"/>
        <v>0</v>
      </c>
      <c r="CZ180" s="13">
        <f t="shared" si="137"/>
        <v>4.8949083152309614</v>
      </c>
      <c r="DA180" s="13">
        <f t="shared" si="137"/>
        <v>1.2584716658949224</v>
      </c>
      <c r="DB180" s="13">
        <f t="shared" si="137"/>
        <v>0</v>
      </c>
      <c r="DC180" s="13">
        <f t="shared" si="137"/>
        <v>12.254257613915144</v>
      </c>
      <c r="DD180" s="13">
        <f t="shared" si="137"/>
        <v>0.67648251875946919</v>
      </c>
      <c r="DE180" s="13">
        <f t="shared" si="137"/>
        <v>2.1626170536397593</v>
      </c>
      <c r="DF180" s="13">
        <f t="shared" si="137"/>
        <v>3.5415698417246677</v>
      </c>
      <c r="DH180" s="323" t="str">
        <f t="shared" si="97"/>
        <v>2010 q3</v>
      </c>
      <c r="DI180" s="13">
        <f t="shared" si="138"/>
        <v>2.1978176366328261</v>
      </c>
      <c r="DJ180" s="13">
        <f t="shared" si="138"/>
        <v>1.4804321728595138</v>
      </c>
      <c r="DK180" s="13">
        <f t="shared" si="138"/>
        <v>0.50273134682217169</v>
      </c>
      <c r="DL180" s="13">
        <f t="shared" si="138"/>
        <v>0.40965458563395618</v>
      </c>
      <c r="DM180" s="13">
        <f t="shared" si="138"/>
        <v>-2.9210451858222908</v>
      </c>
      <c r="DN180" s="13">
        <f t="shared" si="138"/>
        <v>2.9966397361292252</v>
      </c>
      <c r="DO180" s="13">
        <f t="shared" si="138"/>
        <v>5.0432725796061506</v>
      </c>
      <c r="DP180" s="13">
        <f t="shared" si="138"/>
        <v>0.44191232533377089</v>
      </c>
      <c r="DQ180" s="13">
        <f t="shared" si="138"/>
        <v>10.369579153829722</v>
      </c>
      <c r="DR180" s="13">
        <f t="shared" si="138"/>
        <v>-0.18316916266217786</v>
      </c>
      <c r="DS180" s="13">
        <f t="shared" si="138"/>
        <v>2.1675577729049378</v>
      </c>
      <c r="DT180" s="13">
        <f t="shared" si="138"/>
        <v>4.2234132415662318</v>
      </c>
      <c r="DU180" s="13">
        <f t="shared" si="138"/>
        <v>-3.0514232264401198</v>
      </c>
      <c r="DV180" s="13">
        <f t="shared" si="138"/>
        <v>1.5100738558208704</v>
      </c>
      <c r="DW180" s="13">
        <f t="shared" si="138"/>
        <v>0.40031169995002891</v>
      </c>
      <c r="DX180" s="13">
        <f t="shared" si="138"/>
        <v>5.6880847818622904</v>
      </c>
      <c r="DY180" s="13">
        <f t="shared" si="138"/>
        <v>3.7244360181087455</v>
      </c>
      <c r="DZ180" s="13">
        <f t="shared" si="138"/>
        <v>6.6432667909072984</v>
      </c>
      <c r="EA180" s="13">
        <f t="shared" si="138"/>
        <v>0</v>
      </c>
      <c r="EB180" s="13">
        <f t="shared" si="138"/>
        <v>0.54851387800822771</v>
      </c>
      <c r="EC180" s="13">
        <f t="shared" si="138"/>
        <v>2.6449619057715701</v>
      </c>
      <c r="ED180" s="13">
        <f t="shared" si="138"/>
        <v>0</v>
      </c>
      <c r="EE180" s="13">
        <f t="shared" si="138"/>
        <v>0</v>
      </c>
      <c r="EF180" s="13">
        <f t="shared" si="138"/>
        <v>4.0660431033005429</v>
      </c>
      <c r="EG180" s="13">
        <f t="shared" si="138"/>
        <v>6.8863254778572802E-2</v>
      </c>
      <c r="EH180" s="13">
        <f t="shared" si="138"/>
        <v>4.8950410493455276</v>
      </c>
      <c r="EI180" s="13">
        <f t="shared" si="138"/>
        <v>-4.0941015937138054</v>
      </c>
      <c r="EJ180" s="13">
        <f t="shared" si="138"/>
        <v>2.1914349881871908</v>
      </c>
      <c r="EK180" s="13">
        <f t="shared" si="138"/>
        <v>5.0939884115029921</v>
      </c>
      <c r="EL180" s="13">
        <f t="shared" si="138"/>
        <v>2.5062832406404389</v>
      </c>
      <c r="EM180" s="13">
        <f t="shared" si="138"/>
        <v>3.6845662694523718</v>
      </c>
      <c r="EN180" s="13">
        <f t="shared" si="138"/>
        <v>5.0917936907520556</v>
      </c>
      <c r="EO180" s="13">
        <f t="shared" si="138"/>
        <v>7.524714151822498</v>
      </c>
      <c r="EP180" s="13">
        <f t="shared" si="138"/>
        <v>-1.3400038050412122</v>
      </c>
      <c r="EQ180" s="13">
        <f t="shared" si="138"/>
        <v>3.6599373224094789</v>
      </c>
    </row>
    <row r="181" spans="1:147" hidden="1" outlineLevel="1" x14ac:dyDescent="0.2">
      <c r="A181" s="323" t="str">
        <f t="shared" si="91"/>
        <v>2010 q4</v>
      </c>
      <c r="B181" s="13">
        <f t="shared" si="135"/>
        <v>0.23618628726127522</v>
      </c>
      <c r="C181" s="13">
        <f t="shared" si="135"/>
        <v>-3.4414084200433126</v>
      </c>
      <c r="D181" s="13">
        <f t="shared" si="135"/>
        <v>-15.872936291720919</v>
      </c>
      <c r="E181" s="13">
        <f t="shared" si="135"/>
        <v>1.0318789606709622</v>
      </c>
      <c r="F181" s="13">
        <f t="shared" si="135"/>
        <v>14.566591722235867</v>
      </c>
      <c r="G181" s="13">
        <f t="shared" si="135"/>
        <v>10.201261400464666</v>
      </c>
      <c r="H181" s="13">
        <f t="shared" si="135"/>
        <v>6.2823282778180278</v>
      </c>
      <c r="I181" s="13">
        <f t="shared" si="135"/>
        <v>-11.989410684211521</v>
      </c>
      <c r="J181" s="13">
        <f t="shared" si="135"/>
        <v>15.991199006319402</v>
      </c>
      <c r="K181" s="13">
        <f t="shared" si="135"/>
        <v>16.983944276567065</v>
      </c>
      <c r="L181" s="13">
        <f t="shared" si="135"/>
        <v>4.6811618060407456</v>
      </c>
      <c r="M181" s="13">
        <f t="shared" si="135"/>
        <v>13.903446641542461</v>
      </c>
      <c r="N181" s="13">
        <f t="shared" si="135"/>
        <v>2.3697310216442613</v>
      </c>
      <c r="O181" s="13">
        <f t="shared" si="135"/>
        <v>0.85594866302889372</v>
      </c>
      <c r="P181" s="13">
        <f t="shared" si="135"/>
        <v>3.3451897233760075</v>
      </c>
      <c r="Q181" s="13">
        <f t="shared" si="135"/>
        <v>-8.1693205671466647</v>
      </c>
      <c r="R181" s="13">
        <f t="shared" si="135"/>
        <v>-7.7806312039574443E-2</v>
      </c>
      <c r="S181" s="13">
        <f t="shared" si="135"/>
        <v>-8.5718969124326527E-2</v>
      </c>
      <c r="T181" s="13">
        <f t="shared" si="135"/>
        <v>0</v>
      </c>
      <c r="U181" s="13">
        <f t="shared" si="135"/>
        <v>5.5430106907639498</v>
      </c>
      <c r="V181" s="13">
        <f t="shared" si="135"/>
        <v>11.108044135194529</v>
      </c>
      <c r="W181" s="13">
        <f t="shared" si="135"/>
        <v>0</v>
      </c>
      <c r="X181" s="13" t="str">
        <f t="shared" si="135"/>
        <v/>
      </c>
      <c r="Y181" s="13">
        <f t="shared" si="135"/>
        <v>4.9975017713802083</v>
      </c>
      <c r="Z181" s="13">
        <f t="shared" si="135"/>
        <v>2.8625072231665216</v>
      </c>
      <c r="AA181" s="13">
        <f t="shared" si="135"/>
        <v>0.67693875930139313</v>
      </c>
      <c r="AB181" s="13">
        <f t="shared" si="135"/>
        <v>0</v>
      </c>
      <c r="AC181" s="13">
        <f t="shared" si="135"/>
        <v>1.2911395081861343</v>
      </c>
      <c r="AD181" s="13">
        <f t="shared" si="135"/>
        <v>6.188575514407102</v>
      </c>
      <c r="AE181" s="13">
        <f t="shared" si="135"/>
        <v>3.0551602614920848</v>
      </c>
      <c r="AF181" s="13">
        <f t="shared" si="135"/>
        <v>-2.253444621412859E-2</v>
      </c>
      <c r="AG181" s="13">
        <f t="shared" si="135"/>
        <v>0</v>
      </c>
      <c r="AH181" s="13">
        <f t="shared" si="135"/>
        <v>9.9349340407578701</v>
      </c>
      <c r="AI181" s="13">
        <f t="shared" si="135"/>
        <v>6.0901862259364448</v>
      </c>
      <c r="AJ181" s="13">
        <f t="shared" si="135"/>
        <v>6.5829459605713625</v>
      </c>
      <c r="AL181" s="322" t="str">
        <f t="shared" si="93"/>
        <v>2010 q4</v>
      </c>
      <c r="AM181" s="13">
        <f t="shared" si="136"/>
        <v>3.0347593160030328</v>
      </c>
      <c r="AN181" s="13">
        <f t="shared" si="136"/>
        <v>-1.9202820697567402</v>
      </c>
      <c r="AO181" s="13">
        <f t="shared" si="136"/>
        <v>-6.0967417522850731</v>
      </c>
      <c r="AP181" s="13">
        <f t="shared" si="136"/>
        <v>-2.6970621942325579</v>
      </c>
      <c r="AQ181" s="13">
        <f t="shared" si="136"/>
        <v>1.1276193254355471</v>
      </c>
      <c r="AR181" s="13">
        <f t="shared" si="136"/>
        <v>4.3014201164075283</v>
      </c>
      <c r="AS181" s="13">
        <f t="shared" si="136"/>
        <v>-8.4556322140128088</v>
      </c>
      <c r="AT181" s="13">
        <f t="shared" si="136"/>
        <v>-1.4367703993180436</v>
      </c>
      <c r="AU181" s="13">
        <f t="shared" si="136"/>
        <v>5.4836937345375869</v>
      </c>
      <c r="AV181" s="13">
        <f t="shared" si="136"/>
        <v>0</v>
      </c>
      <c r="AW181" s="13">
        <f t="shared" si="136"/>
        <v>1.1036272582771955</v>
      </c>
      <c r="AX181" s="13">
        <f t="shared" si="136"/>
        <v>0</v>
      </c>
      <c r="AY181" s="13">
        <f t="shared" si="136"/>
        <v>1.3888888888889062</v>
      </c>
      <c r="AZ181" s="13">
        <f t="shared" si="136"/>
        <v>-5.250079287905951</v>
      </c>
      <c r="BA181" s="13">
        <f t="shared" si="136"/>
        <v>-6.9171514694629561</v>
      </c>
      <c r="BB181" s="13">
        <f t="shared" si="136"/>
        <v>4.5481918122591836</v>
      </c>
      <c r="BC181" s="13">
        <f t="shared" si="136"/>
        <v>1.5151759586706115</v>
      </c>
      <c r="BD181" s="13">
        <f t="shared" si="136"/>
        <v>1.5151759586706115</v>
      </c>
      <c r="BE181" s="13" t="str">
        <f t="shared" si="136"/>
        <v/>
      </c>
      <c r="BF181" s="13">
        <f t="shared" si="136"/>
        <v>8.9321008975414387</v>
      </c>
      <c r="BG181" s="13">
        <f t="shared" si="136"/>
        <v>7.7634919954616244</v>
      </c>
      <c r="BH181" s="13">
        <f t="shared" si="136"/>
        <v>9.5908346972176659</v>
      </c>
      <c r="BI181" s="13" t="str">
        <f t="shared" si="136"/>
        <v/>
      </c>
      <c r="BJ181" s="13">
        <f t="shared" si="136"/>
        <v>2.647741015428684</v>
      </c>
      <c r="BK181" s="13">
        <f t="shared" si="136"/>
        <v>0</v>
      </c>
      <c r="BL181" s="13">
        <f t="shared" si="136"/>
        <v>0</v>
      </c>
      <c r="BM181" s="13">
        <f t="shared" si="136"/>
        <v>0</v>
      </c>
      <c r="BN181" s="13">
        <f t="shared" si="136"/>
        <v>4.4408920985006262E-14</v>
      </c>
      <c r="BO181" s="13">
        <f t="shared" si="136"/>
        <v>3.9873565234007646</v>
      </c>
      <c r="BP181" s="13">
        <f t="shared" si="136"/>
        <v>18.935412390688967</v>
      </c>
      <c r="BQ181" s="13">
        <f t="shared" si="136"/>
        <v>39.372926246000993</v>
      </c>
      <c r="BR181" s="13">
        <f t="shared" si="136"/>
        <v>0</v>
      </c>
      <c r="BS181" s="13">
        <f t="shared" si="136"/>
        <v>-1.1102230246251565E-14</v>
      </c>
      <c r="BT181" s="13">
        <f t="shared" si="136"/>
        <v>0.30170935905580176</v>
      </c>
      <c r="BU181" s="13">
        <f t="shared" si="136"/>
        <v>-0.16349022792890855</v>
      </c>
      <c r="BW181" s="323" t="str">
        <f t="shared" si="95"/>
        <v>2010 q4</v>
      </c>
      <c r="BX181" s="13">
        <f t="shared" si="137"/>
        <v>4.6571906955501952</v>
      </c>
      <c r="BY181" s="13">
        <f t="shared" si="137"/>
        <v>5.4134288324198643</v>
      </c>
      <c r="BZ181" s="13">
        <f t="shared" si="137"/>
        <v>6.8389050401007623E-2</v>
      </c>
      <c r="CA181" s="13">
        <f t="shared" si="137"/>
        <v>6.9415629179574889</v>
      </c>
      <c r="CB181" s="13">
        <f t="shared" si="137"/>
        <v>4.9121338348468546</v>
      </c>
      <c r="CC181" s="13">
        <f t="shared" si="137"/>
        <v>9.4676588145010889</v>
      </c>
      <c r="CD181" s="13">
        <f t="shared" si="137"/>
        <v>7.0004235161683193</v>
      </c>
      <c r="CE181" s="13">
        <f t="shared" si="137"/>
        <v>2.1660372288550445</v>
      </c>
      <c r="CF181" s="13">
        <f t="shared" si="137"/>
        <v>17.147501835608956</v>
      </c>
      <c r="CG181" s="13">
        <f t="shared" si="137"/>
        <v>4.4828063041577826</v>
      </c>
      <c r="CH181" s="13">
        <f t="shared" si="137"/>
        <v>8.0686144545190963</v>
      </c>
      <c r="CI181" s="13">
        <f t="shared" si="137"/>
        <v>7.5880694396548432</v>
      </c>
      <c r="CJ181" s="13">
        <f t="shared" si="137"/>
        <v>9.65851470866086</v>
      </c>
      <c r="CK181" s="13">
        <f t="shared" si="137"/>
        <v>1.9182794457510255</v>
      </c>
      <c r="CL181" s="13">
        <f t="shared" si="137"/>
        <v>2.395624990042422</v>
      </c>
      <c r="CM181" s="13">
        <f t="shared" si="137"/>
        <v>0.3163435417170124</v>
      </c>
      <c r="CN181" s="13">
        <f t="shared" si="137"/>
        <v>0.25771544355726039</v>
      </c>
      <c r="CO181" s="13">
        <f t="shared" si="137"/>
        <v>0.6367319749410294</v>
      </c>
      <c r="CP181" s="13">
        <f t="shared" si="137"/>
        <v>0</v>
      </c>
      <c r="CQ181" s="13">
        <f t="shared" si="137"/>
        <v>11.662743776709084</v>
      </c>
      <c r="CR181" s="13">
        <f t="shared" si="137"/>
        <v>19.406518975950004</v>
      </c>
      <c r="CS181" s="13">
        <f t="shared" si="137"/>
        <v>11.764705882352921</v>
      </c>
      <c r="CT181" s="13">
        <f t="shared" si="137"/>
        <v>0</v>
      </c>
      <c r="CU181" s="13">
        <f t="shared" si="137"/>
        <v>2.3456189740454159</v>
      </c>
      <c r="CV181" s="13">
        <f t="shared" si="137"/>
        <v>0.2930416259727453</v>
      </c>
      <c r="CW181" s="13">
        <f t="shared" si="137"/>
        <v>3.0307087237968267</v>
      </c>
      <c r="CX181" s="13">
        <f t="shared" si="137"/>
        <v>0</v>
      </c>
      <c r="CY181" s="13">
        <f t="shared" si="137"/>
        <v>0</v>
      </c>
      <c r="CZ181" s="13">
        <f t="shared" si="137"/>
        <v>3.0839216889605003</v>
      </c>
      <c r="DA181" s="13">
        <f t="shared" si="137"/>
        <v>0.61516551652656126</v>
      </c>
      <c r="DB181" s="13">
        <f t="shared" si="137"/>
        <v>0</v>
      </c>
      <c r="DC181" s="13">
        <f t="shared" si="137"/>
        <v>12.254257613915144</v>
      </c>
      <c r="DD181" s="13">
        <f t="shared" si="137"/>
        <v>0.35389518354465022</v>
      </c>
      <c r="DE181" s="13">
        <f t="shared" si="137"/>
        <v>1.6145496154360339</v>
      </c>
      <c r="DF181" s="13">
        <f t="shared" si="137"/>
        <v>0.15140880630200027</v>
      </c>
      <c r="DH181" s="323" t="str">
        <f t="shared" si="97"/>
        <v>2010 q4</v>
      </c>
      <c r="DI181" s="13">
        <f t="shared" si="138"/>
        <v>2.1384801229087147</v>
      </c>
      <c r="DJ181" s="13">
        <f t="shared" si="138"/>
        <v>2.0771320025813278</v>
      </c>
      <c r="DK181" s="13">
        <f t="shared" si="138"/>
        <v>-2.5854362629021521</v>
      </c>
      <c r="DL181" s="13">
        <f t="shared" si="138"/>
        <v>9.4567418415938409</v>
      </c>
      <c r="DM181" s="13">
        <f t="shared" si="138"/>
        <v>-6.1487792296726518</v>
      </c>
      <c r="DN181" s="13">
        <f t="shared" si="138"/>
        <v>3.8653115013748574</v>
      </c>
      <c r="DO181" s="13">
        <f t="shared" si="138"/>
        <v>5.2886039539894458</v>
      </c>
      <c r="DP181" s="13">
        <f t="shared" si="138"/>
        <v>-1.4444598708052148E-2</v>
      </c>
      <c r="DQ181" s="13">
        <f t="shared" si="138"/>
        <v>8.4428595996177904</v>
      </c>
      <c r="DR181" s="13">
        <f t="shared" si="138"/>
        <v>-0.18316916266217786</v>
      </c>
      <c r="DS181" s="13">
        <f t="shared" si="138"/>
        <v>-0.67844893732109668</v>
      </c>
      <c r="DT181" s="13">
        <f t="shared" si="138"/>
        <v>2.3843256734185303</v>
      </c>
      <c r="DU181" s="13">
        <f t="shared" si="138"/>
        <v>-9.2233874867331362</v>
      </c>
      <c r="DV181" s="13">
        <f t="shared" si="138"/>
        <v>1.594917627638881</v>
      </c>
      <c r="DW181" s="13">
        <f t="shared" si="138"/>
        <v>0.50769165197237509</v>
      </c>
      <c r="DX181" s="13">
        <f t="shared" si="138"/>
        <v>5.6880847818622904</v>
      </c>
      <c r="DY181" s="13">
        <f t="shared" si="138"/>
        <v>3.619781813409384</v>
      </c>
      <c r="DZ181" s="13">
        <f t="shared" si="138"/>
        <v>6.4156476474947821</v>
      </c>
      <c r="EA181" s="13">
        <f t="shared" si="138"/>
        <v>0</v>
      </c>
      <c r="EB181" s="13">
        <f t="shared" si="138"/>
        <v>0.29645702264526896</v>
      </c>
      <c r="EC181" s="13">
        <f t="shared" si="138"/>
        <v>1.4219681640711856</v>
      </c>
      <c r="ED181" s="13">
        <f t="shared" si="138"/>
        <v>0</v>
      </c>
      <c r="EE181" s="13">
        <f t="shared" si="138"/>
        <v>0</v>
      </c>
      <c r="EF181" s="13">
        <f t="shared" si="138"/>
        <v>2.598341547000671</v>
      </c>
      <c r="EG181" s="13">
        <f t="shared" si="138"/>
        <v>-8.4789276419161563E-2</v>
      </c>
      <c r="EH181" s="13">
        <f t="shared" si="138"/>
        <v>4.8950410493455276</v>
      </c>
      <c r="EI181" s="13">
        <f t="shared" si="138"/>
        <v>5.5333346807540096E-2</v>
      </c>
      <c r="EJ181" s="13">
        <f t="shared" si="138"/>
        <v>4.3952366677882715</v>
      </c>
      <c r="EK181" s="13">
        <f t="shared" si="138"/>
        <v>1.9989330856152288</v>
      </c>
      <c r="EL181" s="13">
        <f t="shared" si="138"/>
        <v>6.0947992276412455</v>
      </c>
      <c r="EM181" s="13">
        <f t="shared" si="138"/>
        <v>9.7794334472408817</v>
      </c>
      <c r="EN181" s="13">
        <f t="shared" si="138"/>
        <v>4.1355764952831775</v>
      </c>
      <c r="EO181" s="13">
        <f t="shared" si="138"/>
        <v>7.524714151822498</v>
      </c>
      <c r="EP181" s="13">
        <f t="shared" si="138"/>
        <v>-2.1181789907256943</v>
      </c>
      <c r="EQ181" s="13">
        <f t="shared" si="138"/>
        <v>2.4640627092710199</v>
      </c>
    </row>
    <row r="182" spans="1:147" hidden="1" outlineLevel="1" x14ac:dyDescent="0.2">
      <c r="A182" s="323" t="str">
        <f t="shared" si="91"/>
        <v>2011 q1</v>
      </c>
      <c r="B182" s="13">
        <f t="shared" si="135"/>
        <v>4.1052080554694559</v>
      </c>
      <c r="C182" s="13">
        <f t="shared" si="135"/>
        <v>2.7949941571876691</v>
      </c>
      <c r="D182" s="13">
        <f t="shared" si="135"/>
        <v>-4.2065660348594713</v>
      </c>
      <c r="E182" s="13">
        <f t="shared" si="135"/>
        <v>8.955302158493005</v>
      </c>
      <c r="F182" s="13">
        <f t="shared" si="135"/>
        <v>15.767879968320319</v>
      </c>
      <c r="G182" s="13">
        <f t="shared" si="135"/>
        <v>0.14931435218799027</v>
      </c>
      <c r="H182" s="13">
        <f t="shared" si="135"/>
        <v>5.5769641908222978</v>
      </c>
      <c r="I182" s="13">
        <f t="shared" si="135"/>
        <v>-12.708770198532903</v>
      </c>
      <c r="J182" s="13">
        <f t="shared" si="135"/>
        <v>10.27777162298047</v>
      </c>
      <c r="K182" s="13">
        <f t="shared" si="135"/>
        <v>17.461219583510278</v>
      </c>
      <c r="L182" s="13">
        <f t="shared" si="135"/>
        <v>6.7886037704788293</v>
      </c>
      <c r="M182" s="13">
        <f t="shared" si="135"/>
        <v>12.495141121064224</v>
      </c>
      <c r="N182" s="13">
        <f t="shared" si="135"/>
        <v>5.2989998366206548</v>
      </c>
      <c r="O182" s="13">
        <f t="shared" si="135"/>
        <v>0.27880155005437501</v>
      </c>
      <c r="P182" s="13">
        <f t="shared" si="135"/>
        <v>2.5918763599544814</v>
      </c>
      <c r="Q182" s="13">
        <f t="shared" si="135"/>
        <v>-8.1693205671466647</v>
      </c>
      <c r="R182" s="13">
        <f t="shared" si="135"/>
        <v>-7.7806312039574443E-2</v>
      </c>
      <c r="S182" s="13">
        <f t="shared" si="135"/>
        <v>-8.5718969124326527E-2</v>
      </c>
      <c r="T182" s="13">
        <f t="shared" si="135"/>
        <v>0</v>
      </c>
      <c r="U182" s="13">
        <f t="shared" si="135"/>
        <v>6.319910722266231</v>
      </c>
      <c r="V182" s="13">
        <f t="shared" si="135"/>
        <v>12.651318047012317</v>
      </c>
      <c r="W182" s="13">
        <f t="shared" si="135"/>
        <v>0</v>
      </c>
      <c r="X182" s="13" t="str">
        <f t="shared" si="135"/>
        <v/>
      </c>
      <c r="Y182" s="13">
        <f t="shared" si="135"/>
        <v>9.6594216928775687</v>
      </c>
      <c r="Z182" s="13">
        <f t="shared" si="135"/>
        <v>3.142132067407144</v>
      </c>
      <c r="AA182" s="13">
        <f t="shared" si="135"/>
        <v>0.67693875930139313</v>
      </c>
      <c r="AB182" s="13">
        <f t="shared" si="135"/>
        <v>0</v>
      </c>
      <c r="AC182" s="13">
        <f t="shared" si="135"/>
        <v>1.2911395081861343</v>
      </c>
      <c r="AD182" s="13">
        <f t="shared" si="135"/>
        <v>12.328331172667696</v>
      </c>
      <c r="AE182" s="13">
        <f t="shared" si="135"/>
        <v>2.7368097140128</v>
      </c>
      <c r="AF182" s="13">
        <f t="shared" si="135"/>
        <v>-0.21326341181838737</v>
      </c>
      <c r="AG182" s="13">
        <f t="shared" si="135"/>
        <v>0</v>
      </c>
      <c r="AH182" s="13">
        <f t="shared" si="135"/>
        <v>9.9349340407578701</v>
      </c>
      <c r="AI182" s="13">
        <f t="shared" si="135"/>
        <v>5.3516481937176952</v>
      </c>
      <c r="AJ182" s="13">
        <f t="shared" si="135"/>
        <v>6.5829459605713625</v>
      </c>
      <c r="AL182" s="322" t="str">
        <f t="shared" si="93"/>
        <v>2011 q1</v>
      </c>
      <c r="AM182" s="13">
        <f t="shared" si="136"/>
        <v>1.8894629702327803</v>
      </c>
      <c r="AN182" s="13">
        <f t="shared" si="136"/>
        <v>1.6235091971464444</v>
      </c>
      <c r="AO182" s="13">
        <f t="shared" si="136"/>
        <v>4.7821768131974585</v>
      </c>
      <c r="AP182" s="13">
        <f t="shared" si="136"/>
        <v>1.1681204138099588</v>
      </c>
      <c r="AQ182" s="13">
        <f t="shared" si="136"/>
        <v>3.58303488227385</v>
      </c>
      <c r="AR182" s="13">
        <f t="shared" si="136"/>
        <v>-1.2287862709708275</v>
      </c>
      <c r="AS182" s="13">
        <f t="shared" si="136"/>
        <v>-2.3737126335664716</v>
      </c>
      <c r="AT182" s="13">
        <f t="shared" si="136"/>
        <v>-6.5107046223470739</v>
      </c>
      <c r="AU182" s="13">
        <f t="shared" si="136"/>
        <v>2.1092593867069853</v>
      </c>
      <c r="AV182" s="13">
        <f t="shared" si="136"/>
        <v>0</v>
      </c>
      <c r="AW182" s="13">
        <f t="shared" si="136"/>
        <v>1.1036272582771955</v>
      </c>
      <c r="AX182" s="13">
        <f t="shared" si="136"/>
        <v>0</v>
      </c>
      <c r="AY182" s="13">
        <f t="shared" si="136"/>
        <v>1.3888888888889062</v>
      </c>
      <c r="AZ182" s="13">
        <f t="shared" si="136"/>
        <v>-4.8343955887894863</v>
      </c>
      <c r="BA182" s="13">
        <f t="shared" si="136"/>
        <v>-6.4389447144768237</v>
      </c>
      <c r="BB182" s="13">
        <f t="shared" si="136"/>
        <v>4.5481918122591836</v>
      </c>
      <c r="BC182" s="13">
        <f t="shared" si="136"/>
        <v>1.5151759586706115</v>
      </c>
      <c r="BD182" s="13">
        <f t="shared" si="136"/>
        <v>1.5151759586706115</v>
      </c>
      <c r="BE182" s="13" t="str">
        <f t="shared" si="136"/>
        <v/>
      </c>
      <c r="BF182" s="13">
        <f t="shared" si="136"/>
        <v>7.4618678707983443</v>
      </c>
      <c r="BG182" s="13">
        <f t="shared" si="136"/>
        <v>3.9216129006536038</v>
      </c>
      <c r="BH182" s="13">
        <f t="shared" si="136"/>
        <v>9.4797318863708568</v>
      </c>
      <c r="BI182" s="13" t="str">
        <f t="shared" si="136"/>
        <v/>
      </c>
      <c r="BJ182" s="13">
        <f t="shared" si="136"/>
        <v>2.854506725110828</v>
      </c>
      <c r="BK182" s="13">
        <f t="shared" si="136"/>
        <v>0</v>
      </c>
      <c r="BL182" s="13">
        <f t="shared" si="136"/>
        <v>0</v>
      </c>
      <c r="BM182" s="13">
        <f t="shared" si="136"/>
        <v>-8.6454662055658442</v>
      </c>
      <c r="BN182" s="13">
        <f t="shared" si="136"/>
        <v>4.4408920985006262E-14</v>
      </c>
      <c r="BO182" s="13">
        <f t="shared" si="136"/>
        <v>4.9378684509005177</v>
      </c>
      <c r="BP182" s="13">
        <f t="shared" si="136"/>
        <v>1.4371866999502991</v>
      </c>
      <c r="BQ182" s="13">
        <f t="shared" si="136"/>
        <v>1.0200012164174765</v>
      </c>
      <c r="BR182" s="13">
        <f t="shared" si="136"/>
        <v>0</v>
      </c>
      <c r="BS182" s="13">
        <f t="shared" si="136"/>
        <v>-1.1102230246251565E-14</v>
      </c>
      <c r="BT182" s="13">
        <f t="shared" si="136"/>
        <v>4.7301612142532257</v>
      </c>
      <c r="BU182" s="13">
        <f t="shared" si="136"/>
        <v>0</v>
      </c>
      <c r="BW182" s="323" t="str">
        <f t="shared" si="95"/>
        <v>2011 q1</v>
      </c>
      <c r="BX182" s="13">
        <f t="shared" si="137"/>
        <v>5.5282420744734884</v>
      </c>
      <c r="BY182" s="13">
        <f t="shared" si="137"/>
        <v>4.8372860686420438</v>
      </c>
      <c r="BZ182" s="13">
        <f t="shared" si="137"/>
        <v>-0.69817354374416274</v>
      </c>
      <c r="CA182" s="13">
        <f t="shared" si="137"/>
        <v>6.5581943860727687</v>
      </c>
      <c r="CB182" s="13">
        <f t="shared" si="137"/>
        <v>3.3998355954204751</v>
      </c>
      <c r="CC182" s="13">
        <f t="shared" si="137"/>
        <v>9.0641025065608449</v>
      </c>
      <c r="CD182" s="13">
        <f t="shared" si="137"/>
        <v>7.0666073727048806</v>
      </c>
      <c r="CE182" s="13">
        <f t="shared" si="137"/>
        <v>5.425604146307661</v>
      </c>
      <c r="CF182" s="13">
        <f t="shared" si="137"/>
        <v>16.562851311395498</v>
      </c>
      <c r="CG182" s="13">
        <f t="shared" si="137"/>
        <v>1.1645071074389168</v>
      </c>
      <c r="CH182" s="13">
        <f t="shared" si="137"/>
        <v>8.49448198613565</v>
      </c>
      <c r="CI182" s="13">
        <f t="shared" si="137"/>
        <v>8.2647547694500787</v>
      </c>
      <c r="CJ182" s="13">
        <f t="shared" si="137"/>
        <v>9.2526614633899218</v>
      </c>
      <c r="CK182" s="13">
        <f t="shared" si="137"/>
        <v>0.89744235741517908</v>
      </c>
      <c r="CL182" s="13">
        <f t="shared" si="137"/>
        <v>0.471915331384265</v>
      </c>
      <c r="CM182" s="13">
        <f t="shared" si="137"/>
        <v>2.3534873736540618</v>
      </c>
      <c r="CN182" s="13">
        <f t="shared" si="137"/>
        <v>0.22458584162179385</v>
      </c>
      <c r="CO182" s="13">
        <f t="shared" si="137"/>
        <v>0.55487938365583744</v>
      </c>
      <c r="CP182" s="13">
        <f t="shared" si="137"/>
        <v>0</v>
      </c>
      <c r="CQ182" s="13">
        <f t="shared" si="137"/>
        <v>15.716127572141492</v>
      </c>
      <c r="CR182" s="13">
        <f t="shared" si="137"/>
        <v>23.260827247399174</v>
      </c>
      <c r="CS182" s="13">
        <f t="shared" si="137"/>
        <v>17.142857142857125</v>
      </c>
      <c r="CT182" s="13">
        <f t="shared" si="137"/>
        <v>0</v>
      </c>
      <c r="CU182" s="13">
        <f t="shared" si="137"/>
        <v>4.3950835123610643</v>
      </c>
      <c r="CV182" s="13">
        <f t="shared" si="137"/>
        <v>0.37767261966930032</v>
      </c>
      <c r="CW182" s="13">
        <f t="shared" si="137"/>
        <v>3.0307087237968267</v>
      </c>
      <c r="CX182" s="13">
        <f t="shared" si="137"/>
        <v>0</v>
      </c>
      <c r="CY182" s="13">
        <f t="shared" si="137"/>
        <v>0</v>
      </c>
      <c r="CZ182" s="13">
        <f t="shared" si="137"/>
        <v>6.2428550118582393</v>
      </c>
      <c r="DA182" s="13">
        <f t="shared" si="137"/>
        <v>3.9044255058204413</v>
      </c>
      <c r="DB182" s="13">
        <f t="shared" si="137"/>
        <v>0.64507767246675396</v>
      </c>
      <c r="DC182" s="13">
        <f t="shared" si="137"/>
        <v>3.2474648829716291</v>
      </c>
      <c r="DD182" s="13">
        <f t="shared" si="137"/>
        <v>0.50458358697693662</v>
      </c>
      <c r="DE182" s="13">
        <f t="shared" si="137"/>
        <v>3.4674532744516817</v>
      </c>
      <c r="DF182" s="13">
        <f t="shared" si="137"/>
        <v>17.408296335287133</v>
      </c>
      <c r="DH182" s="323" t="str">
        <f t="shared" si="97"/>
        <v>2011 q1</v>
      </c>
      <c r="DI182" s="13">
        <f t="shared" si="138"/>
        <v>0.74323667943454463</v>
      </c>
      <c r="DJ182" s="13">
        <f t="shared" si="138"/>
        <v>1.635601452512514</v>
      </c>
      <c r="DK182" s="13">
        <f t="shared" si="138"/>
        <v>-2.5908332635371734</v>
      </c>
      <c r="DL182" s="13">
        <f t="shared" si="138"/>
        <v>5.1468141543947521</v>
      </c>
      <c r="DM182" s="13">
        <f t="shared" si="138"/>
        <v>-1.0980431646796851</v>
      </c>
      <c r="DN182" s="13">
        <f t="shared" si="138"/>
        <v>4.9762804229847024</v>
      </c>
      <c r="DO182" s="13">
        <f t="shared" si="138"/>
        <v>6.8574242341187475</v>
      </c>
      <c r="DP182" s="13">
        <f t="shared" si="138"/>
        <v>1.7239258256012358</v>
      </c>
      <c r="DQ182" s="13">
        <f t="shared" si="138"/>
        <v>4.0233432302512862</v>
      </c>
      <c r="DR182" s="13">
        <f t="shared" si="138"/>
        <v>0.73944886209365013</v>
      </c>
      <c r="DS182" s="13">
        <f t="shared" si="138"/>
        <v>-3.5413492169974692</v>
      </c>
      <c r="DT182" s="13">
        <f t="shared" si="138"/>
        <v>-0.72734067387125734</v>
      </c>
      <c r="DU182" s="13">
        <f t="shared" si="138"/>
        <v>-11.195768720375909</v>
      </c>
      <c r="DV182" s="13">
        <f t="shared" si="138"/>
        <v>8.6968582549039386</v>
      </c>
      <c r="DW182" s="13">
        <f t="shared" si="138"/>
        <v>6.7212942242418805</v>
      </c>
      <c r="DX182" s="13">
        <f t="shared" si="138"/>
        <v>16.102696667930118</v>
      </c>
      <c r="DY182" s="13">
        <f t="shared" si="138"/>
        <v>1.8702898565571724</v>
      </c>
      <c r="DZ182" s="13">
        <f t="shared" si="138"/>
        <v>3.2722019963271176</v>
      </c>
      <c r="EA182" s="13">
        <f t="shared" si="138"/>
        <v>0</v>
      </c>
      <c r="EB182" s="13">
        <f t="shared" si="138"/>
        <v>0.29645702264526896</v>
      </c>
      <c r="EC182" s="13">
        <f t="shared" si="138"/>
        <v>1.4219681640711856</v>
      </c>
      <c r="ED182" s="13">
        <f t="shared" si="138"/>
        <v>0</v>
      </c>
      <c r="EE182" s="13">
        <f t="shared" si="138"/>
        <v>0</v>
      </c>
      <c r="EF182" s="13">
        <f t="shared" si="138"/>
        <v>2.2370273270768237</v>
      </c>
      <c r="EG182" s="13">
        <f t="shared" si="138"/>
        <v>-5.5749311283503911E-2</v>
      </c>
      <c r="EH182" s="13">
        <f t="shared" si="138"/>
        <v>0.24763350503871351</v>
      </c>
      <c r="EI182" s="13">
        <f t="shared" si="138"/>
        <v>5.5333346807540096E-2</v>
      </c>
      <c r="EJ182" s="13">
        <f t="shared" si="138"/>
        <v>4.3952366677882715</v>
      </c>
      <c r="EK182" s="13">
        <f t="shared" si="138"/>
        <v>2.1492551638684132</v>
      </c>
      <c r="EL182" s="13">
        <f t="shared" si="138"/>
        <v>1.0332445887679453</v>
      </c>
      <c r="EM182" s="13">
        <f t="shared" si="138"/>
        <v>1.0304621305375239</v>
      </c>
      <c r="EN182" s="13">
        <f t="shared" si="138"/>
        <v>4.1355764952831775</v>
      </c>
      <c r="EO182" s="13">
        <f t="shared" si="138"/>
        <v>0</v>
      </c>
      <c r="EP182" s="13">
        <f t="shared" si="138"/>
        <v>0.67427874470544769</v>
      </c>
      <c r="EQ182" s="13">
        <f t="shared" si="138"/>
        <v>2.6572784382670633</v>
      </c>
    </row>
    <row r="183" spans="1:147" hidden="1" outlineLevel="1" x14ac:dyDescent="0.2">
      <c r="A183" s="323" t="str">
        <f t="shared" si="91"/>
        <v>2011 q2</v>
      </c>
      <c r="B183" s="13">
        <f t="shared" si="135"/>
        <v>4.8542081648165869</v>
      </c>
      <c r="C183" s="13">
        <f t="shared" si="135"/>
        <v>6.0781629546191374</v>
      </c>
      <c r="D183" s="13">
        <f t="shared" si="135"/>
        <v>3.6138780055838371</v>
      </c>
      <c r="E183" s="13">
        <f t="shared" si="135"/>
        <v>10.849995052312146</v>
      </c>
      <c r="F183" s="13">
        <f t="shared" si="135"/>
        <v>16.176429435786211</v>
      </c>
      <c r="G183" s="13">
        <f t="shared" si="135"/>
        <v>-1.6524594839237738</v>
      </c>
      <c r="H183" s="13">
        <f t="shared" si="135"/>
        <v>6.5535841903989089</v>
      </c>
      <c r="I183" s="13">
        <f t="shared" si="135"/>
        <v>-12.708770198532903</v>
      </c>
      <c r="J183" s="13">
        <f t="shared" si="135"/>
        <v>5.9716114361092032</v>
      </c>
      <c r="K183" s="13">
        <f t="shared" si="135"/>
        <v>17.461219583510278</v>
      </c>
      <c r="L183" s="13">
        <f t="shared" si="135"/>
        <v>6.7886037704788293</v>
      </c>
      <c r="M183" s="13">
        <f t="shared" si="135"/>
        <v>12.495141121064224</v>
      </c>
      <c r="N183" s="13">
        <f t="shared" si="135"/>
        <v>5.2989998366206548</v>
      </c>
      <c r="O183" s="13">
        <f t="shared" si="135"/>
        <v>0.36395377459323974</v>
      </c>
      <c r="P183" s="13">
        <f t="shared" si="135"/>
        <v>2.7118337864588726</v>
      </c>
      <c r="Q183" s="13">
        <f t="shared" si="135"/>
        <v>-8.2077042618170388</v>
      </c>
      <c r="R183" s="13">
        <f t="shared" si="135"/>
        <v>0.1241597764731317</v>
      </c>
      <c r="S183" s="13">
        <f t="shared" si="135"/>
        <v>0.13678643502044174</v>
      </c>
      <c r="T183" s="13">
        <f t="shared" si="135"/>
        <v>0</v>
      </c>
      <c r="U183" s="13">
        <f t="shared" si="135"/>
        <v>6.319910722266231</v>
      </c>
      <c r="V183" s="13">
        <f t="shared" si="135"/>
        <v>12.651318047012317</v>
      </c>
      <c r="W183" s="13">
        <f t="shared" si="135"/>
        <v>0</v>
      </c>
      <c r="X183" s="13" t="str">
        <f t="shared" si="135"/>
        <v/>
      </c>
      <c r="Y183" s="13">
        <f t="shared" si="135"/>
        <v>2.8949185718888382</v>
      </c>
      <c r="Z183" s="13">
        <f t="shared" si="135"/>
        <v>3.142132067407144</v>
      </c>
      <c r="AA183" s="13">
        <f t="shared" si="135"/>
        <v>0.67693875930139313</v>
      </c>
      <c r="AB183" s="13">
        <f t="shared" si="135"/>
        <v>0</v>
      </c>
      <c r="AC183" s="13">
        <f t="shared" si="135"/>
        <v>1.2911395081861343</v>
      </c>
      <c r="AD183" s="13">
        <f t="shared" si="135"/>
        <v>3.3624986998618267</v>
      </c>
      <c r="AE183" s="13">
        <f t="shared" si="135"/>
        <v>2.9740113970734061</v>
      </c>
      <c r="AF183" s="13">
        <f t="shared" si="135"/>
        <v>-0.21326341181838737</v>
      </c>
      <c r="AG183" s="13">
        <f t="shared" si="135"/>
        <v>0</v>
      </c>
      <c r="AH183" s="13">
        <f t="shared" si="135"/>
        <v>9.9349340407578701</v>
      </c>
      <c r="AI183" s="13">
        <f t="shared" si="135"/>
        <v>5.5970091001900757</v>
      </c>
      <c r="AJ183" s="13">
        <f t="shared" si="135"/>
        <v>7.6529334452129616</v>
      </c>
      <c r="AL183" s="322" t="str">
        <f t="shared" si="93"/>
        <v>2011 q2</v>
      </c>
      <c r="AM183" s="13">
        <f t="shared" si="136"/>
        <v>0.76091739469306141</v>
      </c>
      <c r="AN183" s="13">
        <f t="shared" si="136"/>
        <v>-0.46423224637249794</v>
      </c>
      <c r="AO183" s="13">
        <f t="shared" si="136"/>
        <v>0.72651637778278211</v>
      </c>
      <c r="AP183" s="13">
        <f t="shared" si="136"/>
        <v>-0.98298970571225608</v>
      </c>
      <c r="AQ183" s="13">
        <f t="shared" si="136"/>
        <v>2.3840968396890538</v>
      </c>
      <c r="AR183" s="13">
        <f t="shared" si="136"/>
        <v>-5.6057532614210643</v>
      </c>
      <c r="AS183" s="13">
        <f t="shared" si="136"/>
        <v>0.30969491742900424</v>
      </c>
      <c r="AT183" s="13">
        <f t="shared" si="136"/>
        <v>-1.5488900618544021</v>
      </c>
      <c r="AU183" s="13">
        <f t="shared" si="136"/>
        <v>-2.5558906101796564</v>
      </c>
      <c r="AV183" s="13">
        <f t="shared" si="136"/>
        <v>0</v>
      </c>
      <c r="AW183" s="13">
        <f t="shared" si="136"/>
        <v>2.1595869363626452</v>
      </c>
      <c r="AX183" s="13">
        <f t="shared" si="136"/>
        <v>0</v>
      </c>
      <c r="AY183" s="13">
        <f t="shared" si="136"/>
        <v>2.7027027027026973</v>
      </c>
      <c r="AZ183" s="13">
        <f t="shared" si="136"/>
        <v>0.2803991853576937</v>
      </c>
      <c r="BA183" s="13">
        <f t="shared" si="136"/>
        <v>6.7919968237917239E-2</v>
      </c>
      <c r="BB183" s="13">
        <f t="shared" si="136"/>
        <v>1.4079513755328898</v>
      </c>
      <c r="BC183" s="13">
        <f t="shared" si="136"/>
        <v>1.678082678106918</v>
      </c>
      <c r="BD183" s="13">
        <f t="shared" si="136"/>
        <v>1.678082678106918</v>
      </c>
      <c r="BE183" s="13" t="str">
        <f t="shared" si="136"/>
        <v/>
      </c>
      <c r="BF183" s="13">
        <f t="shared" si="136"/>
        <v>11.425707331416168</v>
      </c>
      <c r="BG183" s="13">
        <f t="shared" si="136"/>
        <v>0</v>
      </c>
      <c r="BH183" s="13">
        <f t="shared" si="136"/>
        <v>18.045582266625047</v>
      </c>
      <c r="BI183" s="13" t="str">
        <f t="shared" si="136"/>
        <v/>
      </c>
      <c r="BJ183" s="13">
        <f t="shared" si="136"/>
        <v>2.2204460492503131E-14</v>
      </c>
      <c r="BK183" s="13">
        <f t="shared" si="136"/>
        <v>0</v>
      </c>
      <c r="BL183" s="13">
        <f t="shared" si="136"/>
        <v>0</v>
      </c>
      <c r="BM183" s="13">
        <f t="shared" si="136"/>
        <v>0</v>
      </c>
      <c r="BN183" s="13">
        <f t="shared" si="136"/>
        <v>4.4408920985006262E-14</v>
      </c>
      <c r="BO183" s="13">
        <f t="shared" si="136"/>
        <v>0</v>
      </c>
      <c r="BP183" s="13">
        <f t="shared" si="136"/>
        <v>0.75897534943805134</v>
      </c>
      <c r="BQ183" s="13">
        <f t="shared" si="136"/>
        <v>1.1330939757500103</v>
      </c>
      <c r="BR183" s="13">
        <f t="shared" si="136"/>
        <v>0</v>
      </c>
      <c r="BS183" s="13">
        <f t="shared" si="136"/>
        <v>-1.1102230246251565E-14</v>
      </c>
      <c r="BT183" s="13">
        <f t="shared" si="136"/>
        <v>0.56808816273203888</v>
      </c>
      <c r="BU183" s="13">
        <f t="shared" si="136"/>
        <v>9.5584241336976739E-2</v>
      </c>
      <c r="BW183" s="323" t="str">
        <f t="shared" si="95"/>
        <v>2011 q2</v>
      </c>
      <c r="BX183" s="13">
        <f t="shared" si="137"/>
        <v>2.3645939771742563</v>
      </c>
      <c r="BY183" s="13">
        <f t="shared" si="137"/>
        <v>-0.95571318850540266</v>
      </c>
      <c r="BZ183" s="13">
        <f t="shared" si="137"/>
        <v>-6.6094426866064815</v>
      </c>
      <c r="CA183" s="13">
        <f t="shared" si="137"/>
        <v>3.913129805043436</v>
      </c>
      <c r="CB183" s="13">
        <f t="shared" si="137"/>
        <v>0.33121318172282255</v>
      </c>
      <c r="CC183" s="13">
        <f t="shared" si="137"/>
        <v>-4.0862295665163195</v>
      </c>
      <c r="CD183" s="13">
        <f t="shared" si="137"/>
        <v>-0.22728026834341053</v>
      </c>
      <c r="CE183" s="13">
        <f t="shared" si="137"/>
        <v>3.1833831976288307</v>
      </c>
      <c r="CF183" s="13">
        <f t="shared" si="137"/>
        <v>2.7011063089198206</v>
      </c>
      <c r="CG183" s="13">
        <f t="shared" si="137"/>
        <v>0</v>
      </c>
      <c r="CH183" s="13">
        <f t="shared" si="137"/>
        <v>1.818182132551871</v>
      </c>
      <c r="CI183" s="13">
        <f t="shared" si="137"/>
        <v>1.2602515710467888</v>
      </c>
      <c r="CJ183" s="13">
        <f t="shared" si="137"/>
        <v>3.6881895144800003</v>
      </c>
      <c r="CK183" s="13">
        <f t="shared" si="137"/>
        <v>0.85262041831850599</v>
      </c>
      <c r="CL183" s="13">
        <f t="shared" si="137"/>
        <v>0.471915331384265</v>
      </c>
      <c r="CM183" s="13">
        <f t="shared" si="137"/>
        <v>2.151788839264368</v>
      </c>
      <c r="CN183" s="13">
        <f t="shared" si="137"/>
        <v>0.16531453193078249</v>
      </c>
      <c r="CO183" s="13">
        <f t="shared" si="137"/>
        <v>0.40815016413966454</v>
      </c>
      <c r="CP183" s="13">
        <f t="shared" si="137"/>
        <v>0</v>
      </c>
      <c r="CQ183" s="13">
        <f t="shared" si="137"/>
        <v>17.955058201465611</v>
      </c>
      <c r="CR183" s="13">
        <f t="shared" si="137"/>
        <v>26.699816691219969</v>
      </c>
      <c r="CS183" s="13">
        <f t="shared" si="137"/>
        <v>19.444444444444464</v>
      </c>
      <c r="CT183" s="13">
        <f t="shared" si="137"/>
        <v>0</v>
      </c>
      <c r="CU183" s="13">
        <f t="shared" si="137"/>
        <v>2.4405457778921669</v>
      </c>
      <c r="CV183" s="13">
        <f t="shared" si="137"/>
        <v>0.29596737065966661</v>
      </c>
      <c r="CW183" s="13">
        <f t="shared" si="137"/>
        <v>1.6117278522022271</v>
      </c>
      <c r="CX183" s="13">
        <f t="shared" si="137"/>
        <v>0</v>
      </c>
      <c r="CY183" s="13">
        <f t="shared" si="137"/>
        <v>0</v>
      </c>
      <c r="CZ183" s="13">
        <f t="shared" si="137"/>
        <v>3.4369821133189316</v>
      </c>
      <c r="DA183" s="13">
        <f t="shared" si="137"/>
        <v>5.0524190467376551</v>
      </c>
      <c r="DB183" s="13">
        <f t="shared" si="137"/>
        <v>0.64507767246675396</v>
      </c>
      <c r="DC183" s="13">
        <f t="shared" si="137"/>
        <v>2.7265731780825364</v>
      </c>
      <c r="DD183" s="13">
        <f t="shared" si="137"/>
        <v>0.50458358697693662</v>
      </c>
      <c r="DE183" s="13">
        <f t="shared" si="137"/>
        <v>3.4021673108576289</v>
      </c>
      <c r="DF183" s="13">
        <f t="shared" si="137"/>
        <v>25.619866157835158</v>
      </c>
      <c r="DH183" s="323" t="str">
        <f t="shared" si="97"/>
        <v>2011 q2</v>
      </c>
      <c r="DI183" s="13">
        <f t="shared" si="138"/>
        <v>4.4107452995791219</v>
      </c>
      <c r="DJ183" s="13">
        <f t="shared" si="138"/>
        <v>2.660769814234909</v>
      </c>
      <c r="DK183" s="13">
        <f t="shared" si="138"/>
        <v>-0.89458094117550457</v>
      </c>
      <c r="DL183" s="13">
        <f t="shared" si="138"/>
        <v>5.6818230944378767</v>
      </c>
      <c r="DM183" s="13">
        <f t="shared" si="138"/>
        <v>0.47709078195083965</v>
      </c>
      <c r="DN183" s="13">
        <f t="shared" si="138"/>
        <v>3.5205459048710974</v>
      </c>
      <c r="DO183" s="13">
        <f t="shared" si="138"/>
        <v>0.84921009468201802</v>
      </c>
      <c r="DP183" s="13">
        <f t="shared" si="138"/>
        <v>3.024182581554391</v>
      </c>
      <c r="DQ183" s="13">
        <f t="shared" si="138"/>
        <v>6.5356865100484551</v>
      </c>
      <c r="DR183" s="13">
        <f t="shared" si="138"/>
        <v>3.1921309236582429</v>
      </c>
      <c r="DS183" s="13">
        <f t="shared" si="138"/>
        <v>4.2292088396448158</v>
      </c>
      <c r="DT183" s="13">
        <f t="shared" si="138"/>
        <v>0.2697411090386348</v>
      </c>
      <c r="DU183" s="13">
        <f t="shared" si="138"/>
        <v>14.447585074579328</v>
      </c>
      <c r="DV183" s="13">
        <f t="shared" si="138"/>
        <v>14.091275586604567</v>
      </c>
      <c r="DW183" s="13">
        <f t="shared" si="138"/>
        <v>15.078191252136076</v>
      </c>
      <c r="DX183" s="13">
        <f t="shared" si="138"/>
        <v>10.56164920829219</v>
      </c>
      <c r="DY183" s="13">
        <f t="shared" si="138"/>
        <v>1.1833446881571952</v>
      </c>
      <c r="DZ183" s="13">
        <f t="shared" si="138"/>
        <v>3.0597528596735701</v>
      </c>
      <c r="EA183" s="13">
        <f t="shared" si="138"/>
        <v>-1.3636363636363558</v>
      </c>
      <c r="EB183" s="13">
        <f t="shared" si="138"/>
        <v>8.3160899060729108</v>
      </c>
      <c r="EC183" s="13">
        <f t="shared" si="138"/>
        <v>0.85947055520130267</v>
      </c>
      <c r="ED183" s="13">
        <f t="shared" si="138"/>
        <v>10.9375</v>
      </c>
      <c r="EE183" s="13">
        <f t="shared" si="138"/>
        <v>0</v>
      </c>
      <c r="EF183" s="13">
        <f t="shared" si="138"/>
        <v>2.8941630576690081</v>
      </c>
      <c r="EG183" s="13">
        <f t="shared" si="138"/>
        <v>-7.3493693907411561E-3</v>
      </c>
      <c r="EH183" s="13">
        <f t="shared" si="138"/>
        <v>4.1963731367917312</v>
      </c>
      <c r="EI183" s="13">
        <f t="shared" si="138"/>
        <v>4.6731917495286934</v>
      </c>
      <c r="EJ183" s="13">
        <f t="shared" si="138"/>
        <v>0</v>
      </c>
      <c r="EK183" s="13">
        <f t="shared" si="138"/>
        <v>3.6617303300137349</v>
      </c>
      <c r="EL183" s="13">
        <f t="shared" si="138"/>
        <v>5.0686185924174287</v>
      </c>
      <c r="EM183" s="13">
        <f t="shared" si="138"/>
        <v>6.1082718676733982</v>
      </c>
      <c r="EN183" s="13">
        <f t="shared" si="138"/>
        <v>3.7927761487119405</v>
      </c>
      <c r="EO183" s="13">
        <f t="shared" si="138"/>
        <v>0.69045415083142103</v>
      </c>
      <c r="EP183" s="13">
        <f t="shared" si="138"/>
        <v>4.3145377690408937</v>
      </c>
      <c r="EQ183" s="13">
        <f t="shared" si="138"/>
        <v>0.12338404661504931</v>
      </c>
    </row>
    <row r="184" spans="1:147" hidden="1" outlineLevel="1" x14ac:dyDescent="0.2">
      <c r="A184" s="323" t="str">
        <f t="shared" si="91"/>
        <v>2011 q3</v>
      </c>
      <c r="B184" s="13">
        <f t="shared" si="135"/>
        <v>4.5397534057825428</v>
      </c>
      <c r="C184" s="13">
        <f t="shared" si="135"/>
        <v>8.845464076707831</v>
      </c>
      <c r="D184" s="13">
        <f t="shared" si="135"/>
        <v>9.8139545568450615</v>
      </c>
      <c r="E184" s="13">
        <f t="shared" si="135"/>
        <v>15.857880036462845</v>
      </c>
      <c r="F184" s="13">
        <f t="shared" si="135"/>
        <v>4.049997742440703</v>
      </c>
      <c r="G184" s="13">
        <f t="shared" si="135"/>
        <v>1.112269630517182</v>
      </c>
      <c r="H184" s="13">
        <f t="shared" si="135"/>
        <v>12.075967245461516</v>
      </c>
      <c r="I184" s="13">
        <f t="shared" si="135"/>
        <v>-9.0181772031616596</v>
      </c>
      <c r="J184" s="13">
        <f t="shared" si="135"/>
        <v>19.911783623400471</v>
      </c>
      <c r="K184" s="13">
        <f t="shared" si="135"/>
        <v>0.40798359971081499</v>
      </c>
      <c r="L184" s="13">
        <f t="shared" ref="L184:AJ184" si="139">IF(L61&gt;0,(L65/L61-1)*100,"")</f>
        <v>-10.452936381097178</v>
      </c>
      <c r="M184" s="13">
        <f t="shared" si="139"/>
        <v>0</v>
      </c>
      <c r="N184" s="13">
        <f t="shared" si="139"/>
        <v>-12.499697114960028</v>
      </c>
      <c r="O184" s="13">
        <f t="shared" si="139"/>
        <v>-0.22726733436622126</v>
      </c>
      <c r="P184" s="13">
        <f t="shared" si="139"/>
        <v>2.2746575023983917</v>
      </c>
      <c r="Q184" s="13">
        <f t="shared" si="139"/>
        <v>-9.6091693152481223</v>
      </c>
      <c r="R184" s="13">
        <f t="shared" si="139"/>
        <v>2.4633772352980143</v>
      </c>
      <c r="S184" s="13">
        <f t="shared" si="139"/>
        <v>2.7183778955065518</v>
      </c>
      <c r="T184" s="13">
        <f t="shared" si="139"/>
        <v>0</v>
      </c>
      <c r="U184" s="13">
        <f t="shared" si="139"/>
        <v>-0.78184689707403443</v>
      </c>
      <c r="V184" s="13">
        <f t="shared" si="139"/>
        <v>-1.4883243023814718</v>
      </c>
      <c r="W184" s="13">
        <f t="shared" si="139"/>
        <v>0</v>
      </c>
      <c r="X184" s="13" t="str">
        <f t="shared" si="139"/>
        <v/>
      </c>
      <c r="Y184" s="13">
        <f t="shared" si="139"/>
        <v>8.7961787305625982</v>
      </c>
      <c r="Z184" s="13">
        <f t="shared" si="139"/>
        <v>1.1779821123218071</v>
      </c>
      <c r="AA184" s="13">
        <f t="shared" si="139"/>
        <v>0.7735033350810383</v>
      </c>
      <c r="AB184" s="13">
        <f t="shared" si="139"/>
        <v>6.2147532643345382</v>
      </c>
      <c r="AC184" s="13">
        <f t="shared" si="139"/>
        <v>4.5700623293012388</v>
      </c>
      <c r="AD184" s="13">
        <f t="shared" si="139"/>
        <v>10.377743342183376</v>
      </c>
      <c r="AE184" s="13">
        <f t="shared" si="139"/>
        <v>3.2780630788216358</v>
      </c>
      <c r="AF184" s="13">
        <f t="shared" si="139"/>
        <v>3.9183560117117544E-2</v>
      </c>
      <c r="AG184" s="13">
        <f t="shared" si="139"/>
        <v>9.4080150833484524</v>
      </c>
      <c r="AH184" s="13">
        <f t="shared" si="139"/>
        <v>4.386203045968462</v>
      </c>
      <c r="AI184" s="13">
        <f t="shared" si="139"/>
        <v>9.6251005860250594</v>
      </c>
      <c r="AJ184" s="13">
        <f t="shared" si="139"/>
        <v>0.75940927005477832</v>
      </c>
      <c r="AL184" s="322" t="str">
        <f t="shared" si="93"/>
        <v>2011 q3</v>
      </c>
      <c r="AM184" s="13">
        <f t="shared" si="136"/>
        <v>3.6795296464512628</v>
      </c>
      <c r="AN184" s="13">
        <f t="shared" si="136"/>
        <v>2.8019759041283399</v>
      </c>
      <c r="AO184" s="13">
        <f t="shared" si="136"/>
        <v>1.4752392580537954</v>
      </c>
      <c r="AP184" s="13">
        <f t="shared" si="136"/>
        <v>3.002019153677371</v>
      </c>
      <c r="AQ184" s="13">
        <f t="shared" si="136"/>
        <v>2.9712058515334094</v>
      </c>
      <c r="AR184" s="13">
        <f t="shared" si="136"/>
        <v>-0.95771565823189464</v>
      </c>
      <c r="AS184" s="13">
        <f t="shared" si="136"/>
        <v>5.7473264760672826</v>
      </c>
      <c r="AT184" s="13">
        <f t="shared" si="136"/>
        <v>11.530141954095608</v>
      </c>
      <c r="AU184" s="13">
        <f t="shared" si="136"/>
        <v>0.37170195284579322</v>
      </c>
      <c r="AV184" s="13">
        <f t="shared" si="136"/>
        <v>0</v>
      </c>
      <c r="AW184" s="13">
        <f t="shared" ref="AW184:BU184" si="140">IF(AW61&gt;0,(AW65/AW61-1)*100,"")</f>
        <v>6.5494816845170112</v>
      </c>
      <c r="AX184" s="13">
        <f t="shared" si="140"/>
        <v>0</v>
      </c>
      <c r="AY184" s="13">
        <f t="shared" si="140"/>
        <v>8.2191780821917693</v>
      </c>
      <c r="AZ184" s="13">
        <f t="shared" si="140"/>
        <v>5.7023080241958013E-2</v>
      </c>
      <c r="BA184" s="13">
        <f t="shared" si="140"/>
        <v>6.7919968237917239E-2</v>
      </c>
      <c r="BB184" s="13">
        <f t="shared" si="140"/>
        <v>0</v>
      </c>
      <c r="BC184" s="13">
        <f t="shared" si="140"/>
        <v>4.0168169925031805</v>
      </c>
      <c r="BD184" s="13">
        <f t="shared" si="140"/>
        <v>4.0168169925031805</v>
      </c>
      <c r="BE184" s="13" t="str">
        <f t="shared" si="140"/>
        <v/>
      </c>
      <c r="BF184" s="13">
        <f t="shared" si="140"/>
        <v>14.979648207983164</v>
      </c>
      <c r="BG184" s="13">
        <f t="shared" si="140"/>
        <v>0</v>
      </c>
      <c r="BH184" s="13">
        <f t="shared" si="140"/>
        <v>23.208999407933661</v>
      </c>
      <c r="BI184" s="13" t="str">
        <f t="shared" si="140"/>
        <v/>
      </c>
      <c r="BJ184" s="13">
        <f t="shared" si="140"/>
        <v>6.5627653123898622</v>
      </c>
      <c r="BK184" s="13">
        <f t="shared" si="140"/>
        <v>0</v>
      </c>
      <c r="BL184" s="13">
        <f t="shared" si="140"/>
        <v>0</v>
      </c>
      <c r="BM184" s="13">
        <f t="shared" si="140"/>
        <v>0</v>
      </c>
      <c r="BN184" s="13">
        <f t="shared" si="140"/>
        <v>4.4408920985006262E-14</v>
      </c>
      <c r="BO184" s="13">
        <f t="shared" si="140"/>
        <v>9.7558541334328286</v>
      </c>
      <c r="BP184" s="13">
        <f t="shared" si="140"/>
        <v>-0.7422760006248641</v>
      </c>
      <c r="BQ184" s="13">
        <f t="shared" si="140"/>
        <v>-1.0446107382882874</v>
      </c>
      <c r="BR184" s="13">
        <f t="shared" si="140"/>
        <v>-13.551702904157192</v>
      </c>
      <c r="BS184" s="13">
        <f t="shared" si="140"/>
        <v>3.9427056840102281E-2</v>
      </c>
      <c r="BT184" s="13">
        <f t="shared" si="140"/>
        <v>0.50925723479142704</v>
      </c>
      <c r="BU184" s="13">
        <f t="shared" si="140"/>
        <v>9.5584241336976739E-2</v>
      </c>
      <c r="BW184" s="323" t="str">
        <f t="shared" si="95"/>
        <v>2011 q3</v>
      </c>
      <c r="BX184" s="13">
        <f t="shared" si="137"/>
        <v>5.8622945264983128</v>
      </c>
      <c r="BY184" s="13">
        <f t="shared" si="137"/>
        <v>-0.53357636809282516</v>
      </c>
      <c r="BZ184" s="13">
        <f t="shared" si="137"/>
        <v>-5.3315648546801375</v>
      </c>
      <c r="CA184" s="13">
        <f t="shared" si="137"/>
        <v>4.4858558402511406</v>
      </c>
      <c r="CB184" s="13">
        <f t="shared" si="137"/>
        <v>0.76354183203408699</v>
      </c>
      <c r="CC184" s="13">
        <f t="shared" si="137"/>
        <v>-5.0586893168473201</v>
      </c>
      <c r="CD184" s="13">
        <f t="shared" si="137"/>
        <v>1.6545603038534473</v>
      </c>
      <c r="CE184" s="13">
        <f t="shared" si="137"/>
        <v>3.1904603583195357</v>
      </c>
      <c r="CF184" s="13">
        <f t="shared" si="137"/>
        <v>0.84805558542824233</v>
      </c>
      <c r="CG184" s="13">
        <f t="shared" si="137"/>
        <v>0</v>
      </c>
      <c r="CH184" s="13">
        <f t="shared" ref="CH184:DF184" si="141">IF(CH61&gt;0,(CH65/CH61-1)*100,"")</f>
        <v>16.197335922622891</v>
      </c>
      <c r="CI184" s="13">
        <f t="shared" si="141"/>
        <v>20.903729754017352</v>
      </c>
      <c r="CJ184" s="13">
        <f t="shared" si="141"/>
        <v>0.85413864482841717</v>
      </c>
      <c r="CK184" s="13">
        <f t="shared" si="141"/>
        <v>0.53724098740088877</v>
      </c>
      <c r="CL184" s="13">
        <f t="shared" si="141"/>
        <v>4.575640435064976E-2</v>
      </c>
      <c r="CM184" s="13">
        <f t="shared" si="141"/>
        <v>2.2215923199135679</v>
      </c>
      <c r="CN184" s="13">
        <f t="shared" si="141"/>
        <v>0.83832858403085631</v>
      </c>
      <c r="CO184" s="13">
        <f t="shared" si="141"/>
        <v>2.063439635254416</v>
      </c>
      <c r="CP184" s="13">
        <f t="shared" si="141"/>
        <v>0</v>
      </c>
      <c r="CQ184" s="13">
        <f t="shared" si="141"/>
        <v>24.933363471318938</v>
      </c>
      <c r="CR184" s="13">
        <f t="shared" si="141"/>
        <v>35.287498656869062</v>
      </c>
      <c r="CS184" s="13">
        <f t="shared" si="141"/>
        <v>27.777777777777789</v>
      </c>
      <c r="CT184" s="13">
        <f t="shared" si="141"/>
        <v>0</v>
      </c>
      <c r="CU184" s="13">
        <f t="shared" si="141"/>
        <v>7.4077581567918438</v>
      </c>
      <c r="CV184" s="13">
        <f t="shared" si="141"/>
        <v>1.9373998420426197</v>
      </c>
      <c r="CW184" s="13">
        <f t="shared" si="141"/>
        <v>11.721313263647026</v>
      </c>
      <c r="CX184" s="13">
        <f t="shared" si="141"/>
        <v>0</v>
      </c>
      <c r="CY184" s="13">
        <f t="shared" si="141"/>
        <v>0</v>
      </c>
      <c r="CZ184" s="13">
        <f t="shared" si="141"/>
        <v>9.2797121796854398</v>
      </c>
      <c r="DA184" s="13">
        <f t="shared" si="141"/>
        <v>5.1725292107651644</v>
      </c>
      <c r="DB184" s="13">
        <f t="shared" si="141"/>
        <v>0.63135720337490486</v>
      </c>
      <c r="DC184" s="13">
        <f t="shared" si="141"/>
        <v>3.2464209331406924</v>
      </c>
      <c r="DD184" s="13">
        <f t="shared" si="141"/>
        <v>2.9465217282282685</v>
      </c>
      <c r="DE184" s="13">
        <f t="shared" si="141"/>
        <v>3.0668294867824741</v>
      </c>
      <c r="DF184" s="13">
        <f t="shared" si="141"/>
        <v>26.827477006778523</v>
      </c>
      <c r="DH184" s="323" t="str">
        <f t="shared" si="97"/>
        <v>2011 q3</v>
      </c>
      <c r="DI184" s="13">
        <f t="shared" si="138"/>
        <v>6.4603504621054464</v>
      </c>
      <c r="DJ184" s="13">
        <f t="shared" si="138"/>
        <v>4.9072972273357829</v>
      </c>
      <c r="DK184" s="13">
        <f t="shared" si="138"/>
        <v>-2.0072563437280921</v>
      </c>
      <c r="DL184" s="13">
        <f t="shared" si="138"/>
        <v>11.219640335847171</v>
      </c>
      <c r="DM184" s="13">
        <f t="shared" si="138"/>
        <v>0.21300161173605225</v>
      </c>
      <c r="DN184" s="13">
        <f t="shared" si="138"/>
        <v>9.2045229830493689</v>
      </c>
      <c r="DO184" s="13">
        <f t="shared" si="138"/>
        <v>2.8486619026216076</v>
      </c>
      <c r="DP184" s="13">
        <f t="shared" si="138"/>
        <v>6.7320381088302295</v>
      </c>
      <c r="DQ184" s="13">
        <f t="shared" si="138"/>
        <v>10.565193959927811</v>
      </c>
      <c r="DR184" s="13">
        <f t="shared" si="138"/>
        <v>4.75627507625076</v>
      </c>
      <c r="DS184" s="13">
        <f t="shared" ref="DS184:EQ184" si="142">IF(DS61&gt;0,(DS65/DS61-1)*100,"")</f>
        <v>7.6341907473390203</v>
      </c>
      <c r="DT184" s="13">
        <f t="shared" si="142"/>
        <v>3.3648922683212845</v>
      </c>
      <c r="DU184" s="13">
        <f t="shared" si="142"/>
        <v>19.285467249861753</v>
      </c>
      <c r="DV184" s="13">
        <f t="shared" si="142"/>
        <v>14.718137792949593</v>
      </c>
      <c r="DW184" s="13">
        <f t="shared" si="142"/>
        <v>15.88032983769585</v>
      </c>
      <c r="DX184" s="13">
        <f t="shared" si="142"/>
        <v>10.56164920829219</v>
      </c>
      <c r="DY184" s="13">
        <f t="shared" si="142"/>
        <v>5.7634218106867863</v>
      </c>
      <c r="DZ184" s="13">
        <f t="shared" si="142"/>
        <v>4.9883024000459519</v>
      </c>
      <c r="EA184" s="13">
        <f t="shared" si="142"/>
        <v>6.8181818181818343</v>
      </c>
      <c r="EB184" s="13">
        <f t="shared" si="142"/>
        <v>10.972123612794139</v>
      </c>
      <c r="EC184" s="13">
        <f t="shared" si="142"/>
        <v>3.7013313858891728</v>
      </c>
      <c r="ED184" s="13">
        <f t="shared" si="142"/>
        <v>10.9375</v>
      </c>
      <c r="EE184" s="13">
        <f t="shared" si="142"/>
        <v>45.985401459854018</v>
      </c>
      <c r="EF184" s="13">
        <f t="shared" si="142"/>
        <v>4.8684827942400588</v>
      </c>
      <c r="EG184" s="13">
        <f t="shared" si="142"/>
        <v>5.2740394597128315E-3</v>
      </c>
      <c r="EH184" s="13">
        <f t="shared" si="142"/>
        <v>1.646522429974917</v>
      </c>
      <c r="EI184" s="13">
        <f t="shared" si="142"/>
        <v>55.234802078302067</v>
      </c>
      <c r="EJ184" s="13">
        <f t="shared" si="142"/>
        <v>-7.0078801283604442</v>
      </c>
      <c r="EK184" s="13">
        <f t="shared" si="142"/>
        <v>7.3476578334423115</v>
      </c>
      <c r="EL184" s="13">
        <f t="shared" si="142"/>
        <v>4.5521403450034637</v>
      </c>
      <c r="EM184" s="13">
        <f t="shared" si="142"/>
        <v>6.460205487410553</v>
      </c>
      <c r="EN184" s="13">
        <f t="shared" si="142"/>
        <v>0.99944989664568773</v>
      </c>
      <c r="EO184" s="13">
        <f t="shared" si="142"/>
        <v>-1.4017779408854958</v>
      </c>
      <c r="EP184" s="13">
        <f t="shared" si="142"/>
        <v>1.9970673924893712</v>
      </c>
      <c r="EQ184" s="13">
        <f t="shared" si="142"/>
        <v>-1.1140133949772535</v>
      </c>
    </row>
    <row r="185" spans="1:147" hidden="1" outlineLevel="1" x14ac:dyDescent="0.2">
      <c r="A185" s="323" t="str">
        <f t="shared" si="91"/>
        <v>2011 q4</v>
      </c>
      <c r="B185" s="13">
        <f t="shared" ref="B185:AJ192" si="143">IF(B62&gt;0,(B66/B62-1)*100,"")</f>
        <v>8.2292347195085149</v>
      </c>
      <c r="C185" s="13">
        <f t="shared" si="143"/>
        <v>8.0396632162701653</v>
      </c>
      <c r="D185" s="13">
        <f t="shared" si="143"/>
        <v>9.8836156743000956</v>
      </c>
      <c r="E185" s="13">
        <f t="shared" si="143"/>
        <v>11.426408558164747</v>
      </c>
      <c r="F185" s="13">
        <f t="shared" si="143"/>
        <v>-2.1378211758680488</v>
      </c>
      <c r="G185" s="13">
        <f t="shared" si="143"/>
        <v>3.1495587107865042</v>
      </c>
      <c r="H185" s="13">
        <f t="shared" si="143"/>
        <v>13.128838786336061</v>
      </c>
      <c r="I185" s="13">
        <f t="shared" si="143"/>
        <v>4.9789446232626711</v>
      </c>
      <c r="J185" s="13">
        <f t="shared" si="143"/>
        <v>19.391235465975832</v>
      </c>
      <c r="K185" s="13">
        <f t="shared" si="143"/>
        <v>0.40798359971081499</v>
      </c>
      <c r="L185" s="13">
        <f t="shared" si="143"/>
        <v>21.931743276275583</v>
      </c>
      <c r="M185" s="13">
        <f t="shared" si="143"/>
        <v>1.6218432313448439</v>
      </c>
      <c r="N185" s="13">
        <f t="shared" si="143"/>
        <v>27.595641634933067</v>
      </c>
      <c r="O185" s="13">
        <f t="shared" si="143"/>
        <v>0.95746635974387484</v>
      </c>
      <c r="P185" s="13">
        <f t="shared" si="143"/>
        <v>1.4512166626906131</v>
      </c>
      <c r="Q185" s="13">
        <f t="shared" si="143"/>
        <v>-1.0571996270296258</v>
      </c>
      <c r="R185" s="13">
        <f t="shared" si="143"/>
        <v>1.1617350151212236</v>
      </c>
      <c r="S185" s="13">
        <f t="shared" si="143"/>
        <v>1.2799811696650121</v>
      </c>
      <c r="T185" s="13">
        <f t="shared" si="143"/>
        <v>0</v>
      </c>
      <c r="U185" s="13">
        <f t="shared" si="143"/>
        <v>4.3945089998279396</v>
      </c>
      <c r="V185" s="13">
        <f t="shared" si="143"/>
        <v>-0.67061660480925989</v>
      </c>
      <c r="W185" s="13">
        <f t="shared" si="143"/>
        <v>10.000000000000009</v>
      </c>
      <c r="X185" s="13" t="str">
        <f t="shared" si="143"/>
        <v/>
      </c>
      <c r="Y185" s="13">
        <f t="shared" si="143"/>
        <v>12.964965367450443</v>
      </c>
      <c r="Z185" s="13">
        <f t="shared" si="143"/>
        <v>2.7774621979983261</v>
      </c>
      <c r="AA185" s="13">
        <f t="shared" si="143"/>
        <v>0.7735033350810383</v>
      </c>
      <c r="AB185" s="13">
        <f t="shared" si="143"/>
        <v>6.2147532643345382</v>
      </c>
      <c r="AC185" s="13">
        <f t="shared" si="143"/>
        <v>4.8665727595250896</v>
      </c>
      <c r="AD185" s="13">
        <f t="shared" si="143"/>
        <v>15.689170670453345</v>
      </c>
      <c r="AE185" s="13">
        <f t="shared" si="143"/>
        <v>3.109783496813745</v>
      </c>
      <c r="AF185" s="13">
        <f t="shared" si="143"/>
        <v>7.5495405185654896E-2</v>
      </c>
      <c r="AG185" s="13">
        <f t="shared" si="143"/>
        <v>9.4080150833484524</v>
      </c>
      <c r="AH185" s="13">
        <f t="shared" si="143"/>
        <v>4.5510062458256728</v>
      </c>
      <c r="AI185" s="13">
        <f t="shared" si="143"/>
        <v>7.7598877858952475</v>
      </c>
      <c r="AJ185" s="13">
        <f t="shared" si="143"/>
        <v>3.1355957859834582</v>
      </c>
      <c r="AL185" s="322" t="str">
        <f t="shared" si="93"/>
        <v>2011 q4</v>
      </c>
      <c r="AM185" s="13">
        <f t="shared" ref="AM185:BU192" si="144">IF(AM62&gt;0,(AM66/AM62-1)*100,"")</f>
        <v>6.2465577056115551</v>
      </c>
      <c r="AN185" s="13">
        <f t="shared" si="144"/>
        <v>4.8795662693612574</v>
      </c>
      <c r="AO185" s="13">
        <f t="shared" si="144"/>
        <v>2.418137958977451</v>
      </c>
      <c r="AP185" s="13">
        <f t="shared" si="144"/>
        <v>9.7379489978551614</v>
      </c>
      <c r="AQ185" s="13">
        <f t="shared" si="144"/>
        <v>2.3157136146100266</v>
      </c>
      <c r="AR185" s="13">
        <f t="shared" si="144"/>
        <v>-1.3708523735461942</v>
      </c>
      <c r="AS185" s="13">
        <f t="shared" si="144"/>
        <v>8.74809527536895</v>
      </c>
      <c r="AT185" s="13">
        <f t="shared" si="144"/>
        <v>10.652813457858024</v>
      </c>
      <c r="AU185" s="13">
        <f t="shared" si="144"/>
        <v>2.3572095370928414</v>
      </c>
      <c r="AV185" s="13">
        <f t="shared" si="144"/>
        <v>0</v>
      </c>
      <c r="AW185" s="13">
        <f t="shared" si="144"/>
        <v>10.915802807528351</v>
      </c>
      <c r="AX185" s="13">
        <f t="shared" si="144"/>
        <v>0</v>
      </c>
      <c r="AY185" s="13">
        <f t="shared" si="144"/>
        <v>13.698630136986312</v>
      </c>
      <c r="AZ185" s="13">
        <f t="shared" si="144"/>
        <v>5.7023080241958013E-2</v>
      </c>
      <c r="BA185" s="13">
        <f t="shared" si="144"/>
        <v>6.7919968237917239E-2</v>
      </c>
      <c r="BB185" s="13">
        <f t="shared" si="144"/>
        <v>0</v>
      </c>
      <c r="BC185" s="13">
        <f t="shared" si="144"/>
        <v>4.0168169925031805</v>
      </c>
      <c r="BD185" s="13">
        <f t="shared" si="144"/>
        <v>4.0168169925031805</v>
      </c>
      <c r="BE185" s="13" t="str">
        <f t="shared" si="144"/>
        <v/>
      </c>
      <c r="BF185" s="13">
        <f t="shared" si="144"/>
        <v>17.372028113464879</v>
      </c>
      <c r="BG185" s="13">
        <f t="shared" si="144"/>
        <v>0</v>
      </c>
      <c r="BH185" s="13">
        <f t="shared" si="144"/>
        <v>27.001194743130206</v>
      </c>
      <c r="BI185" s="13" t="str">
        <f t="shared" si="144"/>
        <v/>
      </c>
      <c r="BJ185" s="13">
        <f t="shared" si="144"/>
        <v>12.606001016614488</v>
      </c>
      <c r="BK185" s="13">
        <f t="shared" si="144"/>
        <v>0</v>
      </c>
      <c r="BL185" s="13">
        <f t="shared" si="144"/>
        <v>0</v>
      </c>
      <c r="BM185" s="13">
        <f t="shared" si="144"/>
        <v>0</v>
      </c>
      <c r="BN185" s="13">
        <f t="shared" si="144"/>
        <v>0</v>
      </c>
      <c r="BO185" s="13">
        <f t="shared" si="144"/>
        <v>18.739403478563933</v>
      </c>
      <c r="BP185" s="13">
        <f t="shared" si="144"/>
        <v>0.19530085546231035</v>
      </c>
      <c r="BQ185" s="13">
        <f t="shared" si="144"/>
        <v>-1.0706130745373077</v>
      </c>
      <c r="BR185" s="13">
        <f t="shared" si="144"/>
        <v>-13.551702904157192</v>
      </c>
      <c r="BS185" s="13">
        <f t="shared" si="144"/>
        <v>0.60965050957668687</v>
      </c>
      <c r="BT185" s="13">
        <f t="shared" si="144"/>
        <v>4.0994628439862568</v>
      </c>
      <c r="BU185" s="13">
        <f t="shared" si="144"/>
        <v>1.4899290292615941</v>
      </c>
      <c r="BW185" s="323" t="str">
        <f t="shared" si="95"/>
        <v>2011 q4</v>
      </c>
      <c r="BX185" s="13">
        <f t="shared" ref="BX185:DF192" si="145">IF(BX62&gt;0,(BX66/BX62-1)*100,"")</f>
        <v>7.3584400605417821</v>
      </c>
      <c r="BY185" s="13">
        <f t="shared" si="145"/>
        <v>1.0051689741709113</v>
      </c>
      <c r="BZ185" s="13">
        <f t="shared" si="145"/>
        <v>-2.6788703116948254</v>
      </c>
      <c r="CA185" s="13">
        <f t="shared" si="145"/>
        <v>4.5945413021222459</v>
      </c>
      <c r="CB185" s="13">
        <f t="shared" si="145"/>
        <v>1.4865036246956675</v>
      </c>
      <c r="CC185" s="13">
        <f t="shared" si="145"/>
        <v>0.83890745317773963</v>
      </c>
      <c r="CD185" s="13">
        <f t="shared" si="145"/>
        <v>-4.6001943942671986</v>
      </c>
      <c r="CE185" s="13">
        <f t="shared" si="145"/>
        <v>5.1237766075081792</v>
      </c>
      <c r="CF185" s="13">
        <f t="shared" si="145"/>
        <v>4.4515200497811769</v>
      </c>
      <c r="CG185" s="13">
        <f t="shared" si="145"/>
        <v>0</v>
      </c>
      <c r="CH185" s="13">
        <f t="shared" si="145"/>
        <v>16.940249999450696</v>
      </c>
      <c r="CI185" s="13">
        <f t="shared" si="145"/>
        <v>21.793686571952819</v>
      </c>
      <c r="CJ185" s="13">
        <f t="shared" si="145"/>
        <v>1.1856668638764889</v>
      </c>
      <c r="CK185" s="13">
        <f t="shared" si="145"/>
        <v>5.3279357081945644</v>
      </c>
      <c r="CL185" s="13">
        <f t="shared" si="145"/>
        <v>6.1674519424926855</v>
      </c>
      <c r="CM185" s="13">
        <f t="shared" si="145"/>
        <v>2.4521861077914764</v>
      </c>
      <c r="CN185" s="13">
        <f t="shared" si="145"/>
        <v>1.2175634131923685</v>
      </c>
      <c r="CO185" s="13">
        <f t="shared" si="145"/>
        <v>2.996878137134229</v>
      </c>
      <c r="CP185" s="13">
        <f t="shared" si="145"/>
        <v>0</v>
      </c>
      <c r="CQ185" s="13">
        <f t="shared" si="145"/>
        <v>18.796331707330438</v>
      </c>
      <c r="CR185" s="13">
        <f t="shared" si="145"/>
        <v>14.115893149051018</v>
      </c>
      <c r="CS185" s="13">
        <f t="shared" si="145"/>
        <v>26.315789473684205</v>
      </c>
      <c r="CT185" s="13">
        <f t="shared" si="145"/>
        <v>0</v>
      </c>
      <c r="CU185" s="13">
        <f t="shared" si="145"/>
        <v>10.904904705997298</v>
      </c>
      <c r="CV185" s="13">
        <f t="shared" si="145"/>
        <v>3.0124286243340404</v>
      </c>
      <c r="CW185" s="13">
        <f t="shared" si="145"/>
        <v>16.052254597410865</v>
      </c>
      <c r="CX185" s="13">
        <f t="shared" si="145"/>
        <v>0</v>
      </c>
      <c r="CY185" s="13">
        <f t="shared" si="145"/>
        <v>0</v>
      </c>
      <c r="CZ185" s="13">
        <f t="shared" si="145"/>
        <v>13.835610611137451</v>
      </c>
      <c r="DA185" s="13">
        <f t="shared" si="145"/>
        <v>7.6430455233811978</v>
      </c>
      <c r="DB185" s="13">
        <f t="shared" si="145"/>
        <v>1.9371469994662771</v>
      </c>
      <c r="DC185" s="13">
        <f t="shared" si="145"/>
        <v>3.2464209331406924</v>
      </c>
      <c r="DD185" s="13">
        <f t="shared" si="145"/>
        <v>2.9465217282282685</v>
      </c>
      <c r="DE185" s="13">
        <f t="shared" si="145"/>
        <v>7.7166218798368158</v>
      </c>
      <c r="DF185" s="13">
        <f t="shared" si="145"/>
        <v>29.522867721132549</v>
      </c>
      <c r="DH185" s="323" t="str">
        <f t="shared" si="97"/>
        <v>2011 q4</v>
      </c>
      <c r="DI185" s="13">
        <f t="shared" ref="DI185:EQ192" si="146">IF(DI62&gt;0,(DI66/DI62-1)*100,"")</f>
        <v>7.4038050327304816</v>
      </c>
      <c r="DJ185" s="13">
        <f t="shared" si="146"/>
        <v>6.0032231504312694</v>
      </c>
      <c r="DK185" s="13">
        <f t="shared" si="146"/>
        <v>3.5318396396457397</v>
      </c>
      <c r="DL185" s="13">
        <f t="shared" si="146"/>
        <v>6.1649052510710289</v>
      </c>
      <c r="DM185" s="13">
        <f t="shared" si="146"/>
        <v>1.671205394901043</v>
      </c>
      <c r="DN185" s="13">
        <f t="shared" si="146"/>
        <v>6.9849041840825521</v>
      </c>
      <c r="DO185" s="13">
        <f t="shared" si="146"/>
        <v>5.7691649035360948</v>
      </c>
      <c r="DP185" s="13">
        <f t="shared" si="146"/>
        <v>7.2961832690889405</v>
      </c>
      <c r="DQ185" s="13">
        <f t="shared" si="146"/>
        <v>14.344239475379261</v>
      </c>
      <c r="DR185" s="13">
        <f t="shared" si="146"/>
        <v>2.8173512810382162</v>
      </c>
      <c r="DS185" s="13">
        <f t="shared" si="146"/>
        <v>10.019002525338227</v>
      </c>
      <c r="DT185" s="13">
        <f t="shared" si="146"/>
        <v>5.1427052212295488</v>
      </c>
      <c r="DU185" s="13">
        <f t="shared" si="146"/>
        <v>25.363178972264699</v>
      </c>
      <c r="DV185" s="13">
        <f t="shared" si="146"/>
        <v>16.699670857257875</v>
      </c>
      <c r="DW185" s="13">
        <f t="shared" si="146"/>
        <v>18.414083988762208</v>
      </c>
      <c r="DX185" s="13">
        <f t="shared" si="146"/>
        <v>10.56164920829219</v>
      </c>
      <c r="DY185" s="13">
        <f t="shared" si="146"/>
        <v>8.2834941527747841</v>
      </c>
      <c r="DZ185" s="13">
        <f t="shared" si="146"/>
        <v>9.3470459508349091</v>
      </c>
      <c r="EA185" s="13">
        <f t="shared" si="146"/>
        <v>6.8181818181818343</v>
      </c>
      <c r="EB185" s="13">
        <f t="shared" si="146"/>
        <v>10.928486810375905</v>
      </c>
      <c r="EC185" s="13">
        <f t="shared" si="146"/>
        <v>3.4557880288284215</v>
      </c>
      <c r="ED185" s="13">
        <f t="shared" si="146"/>
        <v>10.9375</v>
      </c>
      <c r="EE185" s="13">
        <f t="shared" si="146"/>
        <v>45.985401459854018</v>
      </c>
      <c r="EF185" s="13">
        <f t="shared" si="146"/>
        <v>8.4221265947727488</v>
      </c>
      <c r="EG185" s="13">
        <f t="shared" si="146"/>
        <v>0.16764690108088676</v>
      </c>
      <c r="EH185" s="13">
        <f t="shared" si="146"/>
        <v>1.6150760368355277</v>
      </c>
      <c r="EI185" s="13">
        <f t="shared" si="146"/>
        <v>48.789936949277866</v>
      </c>
      <c r="EJ185" s="13">
        <f t="shared" si="146"/>
        <v>-9.0123150221803954</v>
      </c>
      <c r="EK185" s="13">
        <f t="shared" si="146"/>
        <v>13.709063118414599</v>
      </c>
      <c r="EL185" s="13">
        <f t="shared" si="146"/>
        <v>1.3001946141804055</v>
      </c>
      <c r="EM185" s="13">
        <f t="shared" si="146"/>
        <v>2.0073023064202999</v>
      </c>
      <c r="EN185" s="13">
        <f t="shared" si="146"/>
        <v>0.12569701902915842</v>
      </c>
      <c r="EO185" s="13">
        <f t="shared" si="146"/>
        <v>-1.4017779408854958</v>
      </c>
      <c r="EP185" s="13">
        <f t="shared" si="146"/>
        <v>0.21535441097517705</v>
      </c>
      <c r="EQ185" s="13">
        <f t="shared" si="146"/>
        <v>-0.48724803466005939</v>
      </c>
    </row>
    <row r="186" spans="1:147" hidden="1" outlineLevel="1" x14ac:dyDescent="0.2">
      <c r="A186" s="323" t="str">
        <f t="shared" si="91"/>
        <v>2012 q1</v>
      </c>
      <c r="B186" s="13">
        <f t="shared" si="143"/>
        <v>8.0820757429413312</v>
      </c>
      <c r="C186" s="13">
        <f t="shared" si="143"/>
        <v>8.2746645012472531</v>
      </c>
      <c r="D186" s="13">
        <f t="shared" si="143"/>
        <v>10.848389512001111</v>
      </c>
      <c r="E186" s="13">
        <f t="shared" si="143"/>
        <v>8.2586695799164787</v>
      </c>
      <c r="F186" s="13">
        <f t="shared" si="143"/>
        <v>-2.0864595078356696</v>
      </c>
      <c r="G186" s="13">
        <f t="shared" si="143"/>
        <v>6.4858791195738785</v>
      </c>
      <c r="H186" s="13">
        <f t="shared" si="143"/>
        <v>12.903967824231666</v>
      </c>
      <c r="I186" s="13">
        <f t="shared" si="143"/>
        <v>7.5866185183624646</v>
      </c>
      <c r="J186" s="13">
        <f t="shared" si="143"/>
        <v>20.192195950559476</v>
      </c>
      <c r="K186" s="13">
        <f t="shared" si="143"/>
        <v>0</v>
      </c>
      <c r="L186" s="13">
        <f t="shared" si="143"/>
        <v>22.099302496293461</v>
      </c>
      <c r="M186" s="13">
        <f t="shared" si="143"/>
        <v>2.3902449797191361</v>
      </c>
      <c r="N186" s="13">
        <f t="shared" si="143"/>
        <v>27.595641634933067</v>
      </c>
      <c r="O186" s="13">
        <f t="shared" si="143"/>
        <v>2.1273985676619311</v>
      </c>
      <c r="P186" s="13">
        <f t="shared" si="143"/>
        <v>2.7977577998806069</v>
      </c>
      <c r="Q186" s="13">
        <f t="shared" si="143"/>
        <v>-0.60789078003157249</v>
      </c>
      <c r="R186" s="13">
        <f t="shared" si="143"/>
        <v>2.205572581081694</v>
      </c>
      <c r="S186" s="13">
        <f t="shared" si="143"/>
        <v>2.4300648042526518</v>
      </c>
      <c r="T186" s="13">
        <f t="shared" si="143"/>
        <v>0</v>
      </c>
      <c r="U186" s="13">
        <f t="shared" si="143"/>
        <v>4.7814959761373066</v>
      </c>
      <c r="V186" s="13">
        <f t="shared" si="143"/>
        <v>-1.6379897345571881</v>
      </c>
      <c r="W186" s="13">
        <f t="shared" si="143"/>
        <v>12.000000000000011</v>
      </c>
      <c r="X186" s="13" t="str">
        <f t="shared" si="143"/>
        <v/>
      </c>
      <c r="Y186" s="13">
        <f t="shared" si="143"/>
        <v>8.3050424953975188</v>
      </c>
      <c r="Z186" s="13">
        <f t="shared" si="143"/>
        <v>2.6592843060118776</v>
      </c>
      <c r="AA186" s="13">
        <f t="shared" si="143"/>
        <v>0.7735033350810383</v>
      </c>
      <c r="AB186" s="13">
        <f t="shared" si="143"/>
        <v>6.2147532643345382</v>
      </c>
      <c r="AC186" s="13">
        <f t="shared" si="143"/>
        <v>4.9141871950635796</v>
      </c>
      <c r="AD186" s="13">
        <f t="shared" si="143"/>
        <v>9.540992164037787</v>
      </c>
      <c r="AE186" s="13">
        <f t="shared" si="143"/>
        <v>4.6620613786709564</v>
      </c>
      <c r="AF186" s="13">
        <f t="shared" si="143"/>
        <v>0.20534668287353064</v>
      </c>
      <c r="AG186" s="13">
        <f t="shared" si="143"/>
        <v>9.5184625663408795</v>
      </c>
      <c r="AH186" s="13">
        <f t="shared" si="143"/>
        <v>4.5394248831369888</v>
      </c>
      <c r="AI186" s="13">
        <f t="shared" si="143"/>
        <v>11.551840271442714</v>
      </c>
      <c r="AJ186" s="13">
        <f t="shared" si="143"/>
        <v>5.1060301390234208</v>
      </c>
      <c r="AL186" s="322" t="str">
        <f t="shared" si="93"/>
        <v>2012 q1</v>
      </c>
      <c r="AM186" s="13">
        <f t="shared" si="144"/>
        <v>6.4131376789471339</v>
      </c>
      <c r="AN186" s="13">
        <f t="shared" si="144"/>
        <v>5.4396049661236123</v>
      </c>
      <c r="AO186" s="13">
        <f t="shared" si="144"/>
        <v>5.0318641151958721</v>
      </c>
      <c r="AP186" s="13">
        <f t="shared" si="144"/>
        <v>8.0097446289199468</v>
      </c>
      <c r="AQ186" s="13">
        <f t="shared" si="144"/>
        <v>2.2483133935381261</v>
      </c>
      <c r="AR186" s="13">
        <f t="shared" si="144"/>
        <v>2.5924277909189053</v>
      </c>
      <c r="AS186" s="13">
        <f t="shared" si="144"/>
        <v>8.74809527536895</v>
      </c>
      <c r="AT186" s="13">
        <f t="shared" si="144"/>
        <v>10.652813457858024</v>
      </c>
      <c r="AU186" s="13">
        <f t="shared" si="144"/>
        <v>2.6096815065729251</v>
      </c>
      <c r="AV186" s="13">
        <f t="shared" si="144"/>
        <v>0</v>
      </c>
      <c r="AW186" s="13">
        <f t="shared" si="144"/>
        <v>10.915802807528351</v>
      </c>
      <c r="AX186" s="13">
        <f t="shared" si="144"/>
        <v>0</v>
      </c>
      <c r="AY186" s="13">
        <f t="shared" si="144"/>
        <v>13.698630136986312</v>
      </c>
      <c r="AZ186" s="13">
        <f t="shared" si="144"/>
        <v>5.7023080241958013E-2</v>
      </c>
      <c r="BA186" s="13">
        <f t="shared" si="144"/>
        <v>6.7919968237917239E-2</v>
      </c>
      <c r="BB186" s="13">
        <f t="shared" si="144"/>
        <v>0</v>
      </c>
      <c r="BC186" s="13">
        <f t="shared" si="144"/>
        <v>4.0168169925031805</v>
      </c>
      <c r="BD186" s="13">
        <f t="shared" si="144"/>
        <v>4.0168169925031805</v>
      </c>
      <c r="BE186" s="13" t="str">
        <f t="shared" si="144"/>
        <v/>
      </c>
      <c r="BF186" s="13">
        <f t="shared" si="144"/>
        <v>16.099837090770919</v>
      </c>
      <c r="BG186" s="13">
        <f t="shared" si="144"/>
        <v>0</v>
      </c>
      <c r="BH186" s="13">
        <f t="shared" si="144"/>
        <v>24.810495626822181</v>
      </c>
      <c r="BI186" s="13" t="str">
        <f t="shared" si="144"/>
        <v/>
      </c>
      <c r="BJ186" s="13">
        <f t="shared" si="144"/>
        <v>12.606001016614488</v>
      </c>
      <c r="BK186" s="13">
        <f t="shared" si="144"/>
        <v>0</v>
      </c>
      <c r="BL186" s="13">
        <f t="shared" si="144"/>
        <v>0</v>
      </c>
      <c r="BM186" s="13">
        <f t="shared" si="144"/>
        <v>0</v>
      </c>
      <c r="BN186" s="13">
        <f t="shared" si="144"/>
        <v>0</v>
      </c>
      <c r="BO186" s="13">
        <f t="shared" si="144"/>
        <v>18.739403478563933</v>
      </c>
      <c r="BP186" s="13">
        <f t="shared" si="144"/>
        <v>8.8865602801457833E-2</v>
      </c>
      <c r="BQ186" s="13">
        <f t="shared" si="144"/>
        <v>-1.0706130745373077</v>
      </c>
      <c r="BR186" s="13">
        <f t="shared" si="144"/>
        <v>-13.551702904157192</v>
      </c>
      <c r="BS186" s="13">
        <f t="shared" si="144"/>
        <v>0.60965050957668687</v>
      </c>
      <c r="BT186" s="13">
        <f t="shared" si="144"/>
        <v>3.5114266819311402</v>
      </c>
      <c r="BU186" s="13">
        <f t="shared" si="144"/>
        <v>1.4899290292615941</v>
      </c>
      <c r="BW186" s="323" t="str">
        <f t="shared" si="95"/>
        <v>2012 q1</v>
      </c>
      <c r="BX186" s="13">
        <f t="shared" si="145"/>
        <v>6.3255239368597449</v>
      </c>
      <c r="BY186" s="13">
        <f t="shared" si="145"/>
        <v>2.0356685865837276</v>
      </c>
      <c r="BZ186" s="13">
        <f t="shared" si="145"/>
        <v>-1.4058931505026129</v>
      </c>
      <c r="CA186" s="13">
        <f t="shared" si="145"/>
        <v>6.1673978508808514</v>
      </c>
      <c r="CB186" s="13">
        <f t="shared" si="145"/>
        <v>2.5832605339325854</v>
      </c>
      <c r="CC186" s="13">
        <f t="shared" si="145"/>
        <v>-1.0440469601210367</v>
      </c>
      <c r="CD186" s="13">
        <f t="shared" si="145"/>
        <v>1.5136839439515937</v>
      </c>
      <c r="CE186" s="13">
        <f t="shared" si="145"/>
        <v>1.0809230528975977</v>
      </c>
      <c r="CF186" s="13">
        <f t="shared" si="145"/>
        <v>5.3700803649928686</v>
      </c>
      <c r="CG186" s="13">
        <f t="shared" si="145"/>
        <v>0</v>
      </c>
      <c r="CH186" s="13">
        <f t="shared" si="145"/>
        <v>16.189230663406342</v>
      </c>
      <c r="CI186" s="13">
        <f t="shared" si="145"/>
        <v>20.569607874709185</v>
      </c>
      <c r="CJ186" s="13">
        <f t="shared" si="145"/>
        <v>1.8631907860916286</v>
      </c>
      <c r="CK186" s="13">
        <f t="shared" si="145"/>
        <v>9.4141209494903002</v>
      </c>
      <c r="CL186" s="13">
        <f t="shared" si="145"/>
        <v>11.183829600876361</v>
      </c>
      <c r="CM186" s="13">
        <f t="shared" si="145"/>
        <v>3.4699476173263966</v>
      </c>
      <c r="CN186" s="13">
        <f t="shared" si="145"/>
        <v>1.2510212474811988</v>
      </c>
      <c r="CO186" s="13">
        <f t="shared" si="145"/>
        <v>3.0807185377342394</v>
      </c>
      <c r="CP186" s="13">
        <f t="shared" si="145"/>
        <v>0</v>
      </c>
      <c r="CQ186" s="13">
        <f t="shared" si="145"/>
        <v>7.4802889660436911</v>
      </c>
      <c r="CR186" s="13">
        <f t="shared" si="145"/>
        <v>6.7408134697749533</v>
      </c>
      <c r="CS186" s="13">
        <f t="shared" si="145"/>
        <v>9.7560975609756184</v>
      </c>
      <c r="CT186" s="13">
        <f t="shared" si="145"/>
        <v>0</v>
      </c>
      <c r="CU186" s="13">
        <f t="shared" si="145"/>
        <v>8.9723348587944951</v>
      </c>
      <c r="CV186" s="13">
        <f t="shared" si="145"/>
        <v>0.94658879266755758</v>
      </c>
      <c r="CW186" s="13">
        <f t="shared" si="145"/>
        <v>16.052254597410865</v>
      </c>
      <c r="CX186" s="13">
        <f t="shared" si="145"/>
        <v>0</v>
      </c>
      <c r="CY186" s="13">
        <f t="shared" si="145"/>
        <v>4.0885425847118961</v>
      </c>
      <c r="CZ186" s="13">
        <f t="shared" si="145"/>
        <v>9.8771878616093822</v>
      </c>
      <c r="DA186" s="13">
        <f t="shared" si="145"/>
        <v>4.7019774982439033</v>
      </c>
      <c r="DB186" s="13">
        <f t="shared" si="145"/>
        <v>2.0271519388582293</v>
      </c>
      <c r="DC186" s="13">
        <f t="shared" si="145"/>
        <v>10.134922358698617</v>
      </c>
      <c r="DD186" s="13">
        <f t="shared" si="145"/>
        <v>4.1064415251286679</v>
      </c>
      <c r="DE186" s="13">
        <f t="shared" si="145"/>
        <v>6.5604049782203466</v>
      </c>
      <c r="DF186" s="13">
        <f t="shared" si="145"/>
        <v>9.5054125542965995</v>
      </c>
      <c r="DH186" s="323" t="str">
        <f t="shared" si="97"/>
        <v>2012 q1</v>
      </c>
      <c r="DI186" s="13">
        <f t="shared" si="146"/>
        <v>5.5972349771625574</v>
      </c>
      <c r="DJ186" s="13">
        <f t="shared" si="146"/>
        <v>4.4053791784661733</v>
      </c>
      <c r="DK186" s="13">
        <f t="shared" si="146"/>
        <v>3.6398387487143191</v>
      </c>
      <c r="DL186" s="13">
        <f t="shared" si="146"/>
        <v>4.7853588228675692</v>
      </c>
      <c r="DM186" s="13">
        <f t="shared" si="146"/>
        <v>3.1216784395700747</v>
      </c>
      <c r="DN186" s="13">
        <f t="shared" si="146"/>
        <v>6.1585050634062277</v>
      </c>
      <c r="DO186" s="13">
        <f t="shared" si="146"/>
        <v>5.291042966996895</v>
      </c>
      <c r="DP186" s="13">
        <f t="shared" si="146"/>
        <v>1.7373376166894827</v>
      </c>
      <c r="DQ186" s="13">
        <f t="shared" si="146"/>
        <v>8.8615640352496037</v>
      </c>
      <c r="DR186" s="13">
        <f t="shared" si="146"/>
        <v>2.8173512810382162</v>
      </c>
      <c r="DS186" s="13">
        <f t="shared" si="146"/>
        <v>6.7701094816202678</v>
      </c>
      <c r="DT186" s="13">
        <f t="shared" si="146"/>
        <v>2.9729047206688453</v>
      </c>
      <c r="DU186" s="13">
        <f t="shared" si="146"/>
        <v>18.316516486542731</v>
      </c>
      <c r="DV186" s="13">
        <f t="shared" si="146"/>
        <v>12.04549613910071</v>
      </c>
      <c r="DW186" s="13">
        <f t="shared" si="146"/>
        <v>15.296771340792281</v>
      </c>
      <c r="DX186" s="13">
        <f t="shared" si="146"/>
        <v>0.84220480652437146</v>
      </c>
      <c r="DY186" s="13">
        <f t="shared" si="146"/>
        <v>8.1082107294243357</v>
      </c>
      <c r="DZ186" s="13">
        <f t="shared" si="146"/>
        <v>9.0445384567703115</v>
      </c>
      <c r="EA186" s="13">
        <f t="shared" si="146"/>
        <v>6.8181818181818343</v>
      </c>
      <c r="EB186" s="13">
        <f t="shared" si="146"/>
        <v>2.3210221890903826</v>
      </c>
      <c r="EC186" s="13">
        <f t="shared" si="146"/>
        <v>3.4557880288284215</v>
      </c>
      <c r="ED186" s="13">
        <f t="shared" si="146"/>
        <v>-0.62500000000000888</v>
      </c>
      <c r="EE186" s="13">
        <f t="shared" si="146"/>
        <v>45.985401459854018</v>
      </c>
      <c r="EF186" s="13">
        <f t="shared" si="146"/>
        <v>8.3640946739232724</v>
      </c>
      <c r="EG186" s="13">
        <f t="shared" si="146"/>
        <v>0.13854202557594952</v>
      </c>
      <c r="EH186" s="13">
        <f t="shared" si="146"/>
        <v>0.77579705302233126</v>
      </c>
      <c r="EI186" s="13">
        <f t="shared" si="146"/>
        <v>48.789936949277866</v>
      </c>
      <c r="EJ186" s="13">
        <f t="shared" si="146"/>
        <v>-9.0123150221803954</v>
      </c>
      <c r="EK186" s="13">
        <f t="shared" si="146"/>
        <v>13.759516982989295</v>
      </c>
      <c r="EL186" s="13">
        <f t="shared" si="146"/>
        <v>4.0147571710564156</v>
      </c>
      <c r="EM186" s="13">
        <f t="shared" si="146"/>
        <v>5.692819457396836</v>
      </c>
      <c r="EN186" s="13">
        <f t="shared" si="146"/>
        <v>1.8268321740747329</v>
      </c>
      <c r="EO186" s="13">
        <f t="shared" si="146"/>
        <v>8.6746741332932586E-2</v>
      </c>
      <c r="EP186" s="13">
        <f t="shared" si="146"/>
        <v>1.2835738087298765</v>
      </c>
      <c r="EQ186" s="13">
        <f t="shared" si="146"/>
        <v>-0.61501831282743114</v>
      </c>
    </row>
    <row r="187" spans="1:147" hidden="1" outlineLevel="1" x14ac:dyDescent="0.2">
      <c r="A187" s="323" t="str">
        <f t="shared" si="91"/>
        <v>2012 q2</v>
      </c>
      <c r="B187" s="13">
        <f t="shared" si="143"/>
        <v>8.4150176623868802</v>
      </c>
      <c r="C187" s="13">
        <f t="shared" si="143"/>
        <v>8.0422247025983893</v>
      </c>
      <c r="D187" s="13">
        <f t="shared" si="143"/>
        <v>10.622012307683736</v>
      </c>
      <c r="E187" s="13">
        <f t="shared" si="143"/>
        <v>9.1738939913502691</v>
      </c>
      <c r="F187" s="13">
        <f t="shared" si="143"/>
        <v>-3.4334980843904739</v>
      </c>
      <c r="G187" s="13">
        <f t="shared" si="143"/>
        <v>8.6910166278229681</v>
      </c>
      <c r="H187" s="13">
        <f t="shared" si="143"/>
        <v>13.222276212765127</v>
      </c>
      <c r="I187" s="13">
        <f t="shared" si="143"/>
        <v>9.1361418628548066</v>
      </c>
      <c r="J187" s="13">
        <f t="shared" si="143"/>
        <v>17.091481649212458</v>
      </c>
      <c r="K187" s="13">
        <f t="shared" si="143"/>
        <v>0</v>
      </c>
      <c r="L187" s="13">
        <f t="shared" si="143"/>
        <v>24.425911571239901</v>
      </c>
      <c r="M187" s="13">
        <f t="shared" si="143"/>
        <v>2.3902449797191361</v>
      </c>
      <c r="N187" s="13">
        <f t="shared" si="143"/>
        <v>30.571080949894181</v>
      </c>
      <c r="O187" s="13">
        <f t="shared" si="143"/>
        <v>2.5189123574676175</v>
      </c>
      <c r="P187" s="13">
        <f t="shared" si="143"/>
        <v>3.2843280284934995</v>
      </c>
      <c r="Q187" s="13">
        <f t="shared" si="143"/>
        <v>-0.60789078003157249</v>
      </c>
      <c r="R187" s="13">
        <f t="shared" si="143"/>
        <v>2.8067445982678629</v>
      </c>
      <c r="S187" s="13">
        <f t="shared" si="143"/>
        <v>3.0917917854458299</v>
      </c>
      <c r="T187" s="13">
        <f t="shared" si="143"/>
        <v>0</v>
      </c>
      <c r="U187" s="13">
        <f t="shared" si="143"/>
        <v>5.3139491455737708</v>
      </c>
      <c r="V187" s="13">
        <f t="shared" si="143"/>
        <v>-0.63202079211400752</v>
      </c>
      <c r="W187" s="13">
        <f t="shared" si="143"/>
        <v>12.000000000000011</v>
      </c>
      <c r="X187" s="13" t="str">
        <f t="shared" si="143"/>
        <v/>
      </c>
      <c r="Y187" s="13">
        <f t="shared" si="143"/>
        <v>10.0100193043549</v>
      </c>
      <c r="Z187" s="13">
        <f t="shared" si="143"/>
        <v>3.2624832888317856</v>
      </c>
      <c r="AA187" s="13">
        <f t="shared" si="143"/>
        <v>0.7735033350810383</v>
      </c>
      <c r="AB187" s="13">
        <f t="shared" si="143"/>
        <v>6.2147532643345382</v>
      </c>
      <c r="AC187" s="13">
        <f t="shared" si="143"/>
        <v>-0.93017147400944467</v>
      </c>
      <c r="AD187" s="13">
        <f t="shared" si="143"/>
        <v>12.69006039305831</v>
      </c>
      <c r="AE187" s="13">
        <f t="shared" si="143"/>
        <v>4.3231742088049918</v>
      </c>
      <c r="AF187" s="13">
        <f t="shared" si="143"/>
        <v>0.29115597412237015</v>
      </c>
      <c r="AG187" s="13">
        <f t="shared" si="143"/>
        <v>9.5184625663408795</v>
      </c>
      <c r="AH187" s="13">
        <f t="shared" si="143"/>
        <v>5.8499240460184954</v>
      </c>
      <c r="AI187" s="13">
        <f t="shared" si="143"/>
        <v>12.3427073372536</v>
      </c>
      <c r="AJ187" s="13">
        <f t="shared" si="143"/>
        <v>0.92753972404986396</v>
      </c>
      <c r="AL187" s="322" t="str">
        <f t="shared" si="93"/>
        <v>2012 q2</v>
      </c>
      <c r="AM187" s="13">
        <f t="shared" si="144"/>
        <v>7.6358830580920856</v>
      </c>
      <c r="AN187" s="13">
        <f t="shared" si="144"/>
        <v>7.5970070963114811</v>
      </c>
      <c r="AO187" s="13">
        <f t="shared" si="144"/>
        <v>6.4603853727048133</v>
      </c>
      <c r="AP187" s="13">
        <f t="shared" si="144"/>
        <v>13.256785072246391</v>
      </c>
      <c r="AQ187" s="13">
        <f t="shared" si="144"/>
        <v>3.2984250343604415</v>
      </c>
      <c r="AR187" s="13">
        <f t="shared" si="144"/>
        <v>12.40264981419914</v>
      </c>
      <c r="AS187" s="13">
        <f t="shared" si="144"/>
        <v>9.902724476993674</v>
      </c>
      <c r="AT187" s="13">
        <f t="shared" si="144"/>
        <v>10.652813457858024</v>
      </c>
      <c r="AU187" s="13">
        <f t="shared" si="144"/>
        <v>2.3733550415284688</v>
      </c>
      <c r="AV187" s="13">
        <f t="shared" si="144"/>
        <v>0</v>
      </c>
      <c r="AW187" s="13">
        <f t="shared" si="144"/>
        <v>18.072133357435803</v>
      </c>
      <c r="AX187" s="13">
        <f t="shared" si="144"/>
        <v>5.9004955377933266</v>
      </c>
      <c r="AY187" s="13">
        <f t="shared" si="144"/>
        <v>21.052631578947345</v>
      </c>
      <c r="AZ187" s="13">
        <f t="shared" si="144"/>
        <v>0</v>
      </c>
      <c r="BA187" s="13">
        <f t="shared" si="144"/>
        <v>0</v>
      </c>
      <c r="BB187" s="13">
        <f t="shared" si="144"/>
        <v>0</v>
      </c>
      <c r="BC187" s="13">
        <f t="shared" si="144"/>
        <v>3.9642687915361741</v>
      </c>
      <c r="BD187" s="13">
        <f t="shared" si="144"/>
        <v>3.9642687915361741</v>
      </c>
      <c r="BE187" s="13" t="str">
        <f t="shared" si="144"/>
        <v/>
      </c>
      <c r="BF187" s="13">
        <f t="shared" si="144"/>
        <v>10.591176084196618</v>
      </c>
      <c r="BG187" s="13">
        <f t="shared" si="144"/>
        <v>0</v>
      </c>
      <c r="BH187" s="13">
        <f t="shared" si="144"/>
        <v>15.78947368421051</v>
      </c>
      <c r="BI187" s="13" t="str">
        <f t="shared" si="144"/>
        <v/>
      </c>
      <c r="BJ187" s="13">
        <f t="shared" si="144"/>
        <v>14.074301767880426</v>
      </c>
      <c r="BK187" s="13">
        <f t="shared" si="144"/>
        <v>0</v>
      </c>
      <c r="BL187" s="13">
        <f t="shared" si="144"/>
        <v>0</v>
      </c>
      <c r="BM187" s="13">
        <f t="shared" si="144"/>
        <v>0</v>
      </c>
      <c r="BN187" s="13">
        <f t="shared" si="144"/>
        <v>-1.0583488026906451</v>
      </c>
      <c r="BO187" s="13">
        <f t="shared" si="144"/>
        <v>21.178353078640445</v>
      </c>
      <c r="BP187" s="13">
        <f t="shared" si="144"/>
        <v>0.10837894189641428</v>
      </c>
      <c r="BQ187" s="13">
        <f t="shared" si="144"/>
        <v>-1.1812415237090423</v>
      </c>
      <c r="BR187" s="13">
        <f t="shared" si="144"/>
        <v>-13.551702904157192</v>
      </c>
      <c r="BS187" s="13">
        <f t="shared" si="144"/>
        <v>0.60965050957668687</v>
      </c>
      <c r="BT187" s="13">
        <f t="shared" si="144"/>
        <v>4.041914722484119</v>
      </c>
      <c r="BU187" s="13">
        <f t="shared" si="144"/>
        <v>1.3930132867427503</v>
      </c>
      <c r="BW187" s="323" t="str">
        <f t="shared" si="95"/>
        <v>2012 q2</v>
      </c>
      <c r="BX187" s="13">
        <f t="shared" si="145"/>
        <v>7.7023089338677853</v>
      </c>
      <c r="BY187" s="13">
        <f t="shared" si="145"/>
        <v>2.9163690034141654</v>
      </c>
      <c r="BZ187" s="13">
        <f t="shared" si="145"/>
        <v>2.8044365510580649</v>
      </c>
      <c r="CA187" s="13">
        <f t="shared" si="145"/>
        <v>3.7067963140481996</v>
      </c>
      <c r="CB187" s="13">
        <f t="shared" si="145"/>
        <v>3.3628842801038505</v>
      </c>
      <c r="CC187" s="13">
        <f t="shared" si="145"/>
        <v>-0.896560943487823</v>
      </c>
      <c r="CD187" s="13">
        <f t="shared" si="145"/>
        <v>0.35720568370174455</v>
      </c>
      <c r="CE187" s="13">
        <f t="shared" si="145"/>
        <v>-0.45844616626683488</v>
      </c>
      <c r="CF187" s="13">
        <f t="shared" si="145"/>
        <v>5.7882755199458957</v>
      </c>
      <c r="CG187" s="13">
        <f t="shared" si="145"/>
        <v>0</v>
      </c>
      <c r="CH187" s="13">
        <f t="shared" si="145"/>
        <v>16.115848495768837</v>
      </c>
      <c r="CI187" s="13">
        <f t="shared" si="145"/>
        <v>20.470194891411175</v>
      </c>
      <c r="CJ187" s="13">
        <f t="shared" si="145"/>
        <v>1.8631907860916286</v>
      </c>
      <c r="CK187" s="13">
        <f t="shared" si="145"/>
        <v>9.5590164065602714</v>
      </c>
      <c r="CL187" s="13">
        <f t="shared" si="145"/>
        <v>11.474718940609762</v>
      </c>
      <c r="CM187" s="13">
        <f t="shared" si="145"/>
        <v>3.1291262374294027</v>
      </c>
      <c r="CN187" s="13">
        <f t="shared" si="145"/>
        <v>3.346318124916503</v>
      </c>
      <c r="CO187" s="13">
        <f t="shared" si="145"/>
        <v>8.2418472722659111</v>
      </c>
      <c r="CP187" s="13">
        <f t="shared" si="145"/>
        <v>0</v>
      </c>
      <c r="CQ187" s="13">
        <f t="shared" si="145"/>
        <v>20.372415954887479</v>
      </c>
      <c r="CR187" s="13">
        <f t="shared" si="145"/>
        <v>4.7953023378654258</v>
      </c>
      <c r="CS187" s="13">
        <f t="shared" si="145"/>
        <v>32.558139534883693</v>
      </c>
      <c r="CT187" s="13">
        <f t="shared" si="145"/>
        <v>0</v>
      </c>
      <c r="CU187" s="13">
        <f t="shared" si="145"/>
        <v>9.1424451639377615</v>
      </c>
      <c r="CV187" s="13">
        <f t="shared" si="145"/>
        <v>1.3681516337249677</v>
      </c>
      <c r="CW187" s="13">
        <f t="shared" si="145"/>
        <v>16.277656260724971</v>
      </c>
      <c r="CX187" s="13">
        <f t="shared" si="145"/>
        <v>0</v>
      </c>
      <c r="CY187" s="13">
        <f t="shared" si="145"/>
        <v>4.0885425847118961</v>
      </c>
      <c r="CZ187" s="13">
        <f t="shared" si="145"/>
        <v>10.073415735753976</v>
      </c>
      <c r="DA187" s="13">
        <f t="shared" si="145"/>
        <v>3.6591074478881769</v>
      </c>
      <c r="DB187" s="13">
        <f t="shared" si="145"/>
        <v>2.0244593281460777</v>
      </c>
      <c r="DC187" s="13">
        <f t="shared" si="145"/>
        <v>10.236278910544815</v>
      </c>
      <c r="DD187" s="13">
        <f t="shared" si="145"/>
        <v>4.1064415251286679</v>
      </c>
      <c r="DE187" s="13">
        <f t="shared" si="145"/>
        <v>6.9988545446646899</v>
      </c>
      <c r="DF187" s="13">
        <f t="shared" si="145"/>
        <v>2.3113977144653131</v>
      </c>
      <c r="DH187" s="323" t="str">
        <f t="shared" si="97"/>
        <v>2012 q2</v>
      </c>
      <c r="DI187" s="13">
        <f t="shared" si="146"/>
        <v>3.5976370472021513</v>
      </c>
      <c r="DJ187" s="13">
        <f t="shared" si="146"/>
        <v>2.9595070125626677</v>
      </c>
      <c r="DK187" s="13">
        <f t="shared" si="146"/>
        <v>2.3812765424912508</v>
      </c>
      <c r="DL187" s="13">
        <f t="shared" si="146"/>
        <v>3.2465632492110208</v>
      </c>
      <c r="DM187" s="13">
        <f t="shared" si="146"/>
        <v>3.9579287019723131</v>
      </c>
      <c r="DN187" s="13">
        <f t="shared" si="146"/>
        <v>4.9097155961480343</v>
      </c>
      <c r="DO187" s="13">
        <f t="shared" si="146"/>
        <v>4.5762865374168182</v>
      </c>
      <c r="DP187" s="13">
        <f t="shared" si="146"/>
        <v>1.770543432400884</v>
      </c>
      <c r="DQ187" s="13">
        <f t="shared" si="146"/>
        <v>3.6236971256966788</v>
      </c>
      <c r="DR187" s="13">
        <f t="shared" si="146"/>
        <v>-0.36318626165136036</v>
      </c>
      <c r="DS187" s="13">
        <f t="shared" si="146"/>
        <v>-0.99995406798434328</v>
      </c>
      <c r="DT187" s="13">
        <f t="shared" si="146"/>
        <v>1.9489426928957387</v>
      </c>
      <c r="DU187" s="13">
        <f t="shared" si="146"/>
        <v>-7.6675290771993421</v>
      </c>
      <c r="DV187" s="13">
        <f t="shared" si="146"/>
        <v>6.8777413698837053</v>
      </c>
      <c r="DW187" s="13">
        <f t="shared" si="146"/>
        <v>8.4990984506579927</v>
      </c>
      <c r="DX187" s="13">
        <f t="shared" si="146"/>
        <v>0.84220480652437146</v>
      </c>
      <c r="DY187" s="13">
        <f t="shared" si="146"/>
        <v>7.8863299717081947</v>
      </c>
      <c r="DZ187" s="13">
        <f t="shared" si="146"/>
        <v>7.5982262417952695</v>
      </c>
      <c r="EA187" s="13">
        <f t="shared" si="146"/>
        <v>8.2949308755760462</v>
      </c>
      <c r="EB187" s="13">
        <f t="shared" si="146"/>
        <v>6.1665325187037601</v>
      </c>
      <c r="EC187" s="13">
        <f t="shared" si="146"/>
        <v>4.0233714540307774</v>
      </c>
      <c r="ED187" s="13">
        <f t="shared" si="146"/>
        <v>4.5633802816901436</v>
      </c>
      <c r="EE187" s="13">
        <f t="shared" si="146"/>
        <v>45.985401459854018</v>
      </c>
      <c r="EF187" s="13">
        <f t="shared" si="146"/>
        <v>7.6474837792022354</v>
      </c>
      <c r="EG187" s="13">
        <f t="shared" si="146"/>
        <v>0.20623986533025995</v>
      </c>
      <c r="EH187" s="13">
        <f t="shared" si="146"/>
        <v>-2.4773387232657429</v>
      </c>
      <c r="EI187" s="13">
        <f t="shared" si="146"/>
        <v>48.297222767303793</v>
      </c>
      <c r="EJ187" s="13">
        <f t="shared" si="146"/>
        <v>-7.0501269679631999</v>
      </c>
      <c r="EK187" s="13">
        <f t="shared" si="146"/>
        <v>12.336379227800132</v>
      </c>
      <c r="EL187" s="13">
        <f t="shared" si="146"/>
        <v>1.6450918544549165</v>
      </c>
      <c r="EM187" s="13">
        <f t="shared" si="146"/>
        <v>2.2172838580695187</v>
      </c>
      <c r="EN187" s="13">
        <f t="shared" si="146"/>
        <v>0.10908390647605959</v>
      </c>
      <c r="EO187" s="13">
        <f t="shared" si="146"/>
        <v>11.619881304877966</v>
      </c>
      <c r="EP187" s="13">
        <f t="shared" si="146"/>
        <v>-0.71303347240001536</v>
      </c>
      <c r="EQ187" s="13">
        <f t="shared" si="146"/>
        <v>0.16296721000694792</v>
      </c>
    </row>
    <row r="188" spans="1:147" hidden="1" outlineLevel="1" x14ac:dyDescent="0.2">
      <c r="A188" s="323" t="str">
        <f t="shared" si="91"/>
        <v>2012 q3</v>
      </c>
      <c r="B188" s="13">
        <f t="shared" si="143"/>
        <v>3.8401278434024411</v>
      </c>
      <c r="C188" s="13">
        <f t="shared" si="143"/>
        <v>4.0207617813935226</v>
      </c>
      <c r="D188" s="13">
        <f t="shared" si="143"/>
        <v>1.8474549654104999</v>
      </c>
      <c r="E188" s="13">
        <f t="shared" si="143"/>
        <v>5.224847997915516</v>
      </c>
      <c r="F188" s="13">
        <f t="shared" si="143"/>
        <v>6.1905798505899279</v>
      </c>
      <c r="G188" s="13">
        <f t="shared" si="143"/>
        <v>3.159809289037363</v>
      </c>
      <c r="H188" s="13">
        <f t="shared" si="143"/>
        <v>4.7918974674446835</v>
      </c>
      <c r="I188" s="13">
        <f t="shared" si="143"/>
        <v>6.645332246442659</v>
      </c>
      <c r="J188" s="13">
        <f t="shared" si="143"/>
        <v>6.2628179955771079</v>
      </c>
      <c r="K188" s="13">
        <f t="shared" si="143"/>
        <v>0</v>
      </c>
      <c r="L188" s="13">
        <f t="shared" si="143"/>
        <v>4.3390992706883402</v>
      </c>
      <c r="M188" s="13">
        <f t="shared" si="143"/>
        <v>2.3902449797191361</v>
      </c>
      <c r="N188" s="13">
        <f t="shared" si="143"/>
        <v>4.7752118189015036</v>
      </c>
      <c r="O188" s="13">
        <f t="shared" si="143"/>
        <v>0.49631649807222455</v>
      </c>
      <c r="P188" s="13">
        <f t="shared" si="143"/>
        <v>0.50626418685444374</v>
      </c>
      <c r="Q188" s="13">
        <f t="shared" si="143"/>
        <v>0.45410969297852155</v>
      </c>
      <c r="R188" s="13">
        <f t="shared" si="143"/>
        <v>2.2523471446308729</v>
      </c>
      <c r="S188" s="13">
        <f t="shared" si="143"/>
        <v>2.4793323524265221</v>
      </c>
      <c r="T188" s="13">
        <f t="shared" si="143"/>
        <v>0</v>
      </c>
      <c r="U188" s="13">
        <f t="shared" si="143"/>
        <v>5.1261922018243755</v>
      </c>
      <c r="V188" s="13">
        <f t="shared" si="143"/>
        <v>2.4901851230776373</v>
      </c>
      <c r="W188" s="13">
        <f t="shared" si="143"/>
        <v>8.0000000000000284</v>
      </c>
      <c r="X188" s="13" t="str">
        <f t="shared" si="143"/>
        <v/>
      </c>
      <c r="Y188" s="13">
        <f t="shared" si="143"/>
        <v>5.667349032450697</v>
      </c>
      <c r="Z188" s="13">
        <f t="shared" si="143"/>
        <v>2.5339636484867256</v>
      </c>
      <c r="AA188" s="13">
        <f t="shared" si="143"/>
        <v>0</v>
      </c>
      <c r="AB188" s="13">
        <f t="shared" si="143"/>
        <v>0</v>
      </c>
      <c r="AC188" s="13">
        <f t="shared" si="143"/>
        <v>-5.2598551447640247</v>
      </c>
      <c r="AD188" s="13">
        <f t="shared" si="143"/>
        <v>8.0793006928907118</v>
      </c>
      <c r="AE188" s="13">
        <f t="shared" si="143"/>
        <v>1.7417246035279055</v>
      </c>
      <c r="AF188" s="13">
        <f t="shared" si="143"/>
        <v>0.17555700953348907</v>
      </c>
      <c r="AG188" s="13">
        <f t="shared" si="143"/>
        <v>0.10095008387482896</v>
      </c>
      <c r="AH188" s="13">
        <f t="shared" si="143"/>
        <v>1.4022169188445899</v>
      </c>
      <c r="AI188" s="13">
        <f t="shared" si="143"/>
        <v>4.1998731003606515</v>
      </c>
      <c r="AJ188" s="13">
        <f t="shared" si="143"/>
        <v>1.5857161650245644</v>
      </c>
      <c r="AL188" s="322" t="str">
        <f t="shared" si="93"/>
        <v>2012 q3</v>
      </c>
      <c r="AM188" s="13">
        <f t="shared" si="144"/>
        <v>5.7711112654745378</v>
      </c>
      <c r="AN188" s="13">
        <f t="shared" si="144"/>
        <v>5.4431234734745315</v>
      </c>
      <c r="AO188" s="13">
        <f t="shared" si="144"/>
        <v>5.6748801898265588</v>
      </c>
      <c r="AP188" s="13">
        <f t="shared" si="144"/>
        <v>10.694866287405148</v>
      </c>
      <c r="AQ188" s="13">
        <f t="shared" si="144"/>
        <v>1.4651439639178143</v>
      </c>
      <c r="AR188" s="13">
        <f t="shared" si="144"/>
        <v>10.864203213985913</v>
      </c>
      <c r="AS188" s="13">
        <f t="shared" si="144"/>
        <v>6.2149325705058933</v>
      </c>
      <c r="AT188" s="13">
        <f t="shared" si="144"/>
        <v>0</v>
      </c>
      <c r="AU188" s="13">
        <f t="shared" si="144"/>
        <v>2.8346784384370549</v>
      </c>
      <c r="AV188" s="13">
        <f t="shared" si="144"/>
        <v>0</v>
      </c>
      <c r="AW188" s="13">
        <f t="shared" si="144"/>
        <v>14.443250031817767</v>
      </c>
      <c r="AX188" s="13">
        <f t="shared" si="144"/>
        <v>5.9004955377933266</v>
      </c>
      <c r="AY188" s="13">
        <f t="shared" si="144"/>
        <v>16.455696202531623</v>
      </c>
      <c r="AZ188" s="13">
        <f t="shared" si="144"/>
        <v>0</v>
      </c>
      <c r="BA188" s="13">
        <f t="shared" si="144"/>
        <v>0</v>
      </c>
      <c r="BB188" s="13">
        <f t="shared" si="144"/>
        <v>0</v>
      </c>
      <c r="BC188" s="13">
        <f t="shared" si="144"/>
        <v>9.8962830199339269</v>
      </c>
      <c r="BD188" s="13">
        <f t="shared" si="144"/>
        <v>9.8962830199339269</v>
      </c>
      <c r="BE188" s="13" t="str">
        <f t="shared" si="144"/>
        <v/>
      </c>
      <c r="BF188" s="13">
        <f t="shared" si="144"/>
        <v>6.2813989245537272</v>
      </c>
      <c r="BG188" s="13">
        <f t="shared" si="144"/>
        <v>0</v>
      </c>
      <c r="BH188" s="13">
        <f t="shared" si="144"/>
        <v>9.0821720326766062</v>
      </c>
      <c r="BI188" s="13" t="str">
        <f t="shared" si="144"/>
        <v/>
      </c>
      <c r="BJ188" s="13">
        <f t="shared" si="144"/>
        <v>9.5099460021301994</v>
      </c>
      <c r="BK188" s="13">
        <f t="shared" si="144"/>
        <v>0</v>
      </c>
      <c r="BL188" s="13">
        <f t="shared" si="144"/>
        <v>0</v>
      </c>
      <c r="BM188" s="13">
        <f t="shared" si="144"/>
        <v>0</v>
      </c>
      <c r="BN188" s="13">
        <f t="shared" si="144"/>
        <v>-1.0583488026906451</v>
      </c>
      <c r="BO188" s="13">
        <f t="shared" si="144"/>
        <v>13.959167585446997</v>
      </c>
      <c r="BP188" s="13">
        <f t="shared" si="144"/>
        <v>1.0452016255404484</v>
      </c>
      <c r="BQ188" s="13">
        <f t="shared" si="144"/>
        <v>-2.627682680349519E-2</v>
      </c>
      <c r="BR188" s="13">
        <f t="shared" si="144"/>
        <v>0</v>
      </c>
      <c r="BS188" s="13">
        <f t="shared" si="144"/>
        <v>0.56999871901763921</v>
      </c>
      <c r="BT188" s="13">
        <f t="shared" si="144"/>
        <v>4.1028134153631601</v>
      </c>
      <c r="BU188" s="13">
        <f t="shared" si="144"/>
        <v>1.3930132867427503</v>
      </c>
      <c r="BW188" s="323" t="str">
        <f t="shared" si="95"/>
        <v>2012 q3</v>
      </c>
      <c r="BX188" s="13">
        <f t="shared" si="145"/>
        <v>3.6704738908954315</v>
      </c>
      <c r="BY188" s="13">
        <f t="shared" si="145"/>
        <v>2.8509515408515318</v>
      </c>
      <c r="BZ188" s="13">
        <f t="shared" si="145"/>
        <v>2.2923654656456405</v>
      </c>
      <c r="CA188" s="13">
        <f t="shared" si="145"/>
        <v>3.4585553301774929</v>
      </c>
      <c r="CB188" s="13">
        <f t="shared" si="145"/>
        <v>3.0801109262061255</v>
      </c>
      <c r="CC188" s="13">
        <f t="shared" si="145"/>
        <v>0.31242943052254279</v>
      </c>
      <c r="CD188" s="13">
        <f t="shared" si="145"/>
        <v>-0.57084234527264854</v>
      </c>
      <c r="CE188" s="13">
        <f t="shared" si="145"/>
        <v>1.2428113351591774</v>
      </c>
      <c r="CF188" s="13">
        <f t="shared" si="145"/>
        <v>6.2915935557647851</v>
      </c>
      <c r="CG188" s="13">
        <f t="shared" si="145"/>
        <v>0</v>
      </c>
      <c r="CH188" s="13">
        <f t="shared" si="145"/>
        <v>1.0939761555201821</v>
      </c>
      <c r="CI188" s="13">
        <f t="shared" si="145"/>
        <v>0.89715401118128923</v>
      </c>
      <c r="CJ188" s="13">
        <f t="shared" si="145"/>
        <v>1.8631907860916286</v>
      </c>
      <c r="CK188" s="13">
        <f t="shared" si="145"/>
        <v>9.5355885750393998</v>
      </c>
      <c r="CL188" s="13">
        <f t="shared" si="145"/>
        <v>11.474718940609762</v>
      </c>
      <c r="CM188" s="13">
        <f t="shared" si="145"/>
        <v>3.0315093507258695</v>
      </c>
      <c r="CN188" s="13">
        <f t="shared" si="145"/>
        <v>2.5352647784852911</v>
      </c>
      <c r="CO188" s="13">
        <f t="shared" si="145"/>
        <v>6.1653289774236786</v>
      </c>
      <c r="CP188" s="13">
        <f t="shared" si="145"/>
        <v>0</v>
      </c>
      <c r="CQ188" s="13">
        <f t="shared" si="145"/>
        <v>6.6416907476114062</v>
      </c>
      <c r="CR188" s="13">
        <f t="shared" si="145"/>
        <v>-3.9673297842129585</v>
      </c>
      <c r="CS188" s="13">
        <f t="shared" si="145"/>
        <v>13.043478260869579</v>
      </c>
      <c r="CT188" s="13">
        <f t="shared" si="145"/>
        <v>0</v>
      </c>
      <c r="CU188" s="13">
        <f t="shared" si="145"/>
        <v>5.1587645775979851</v>
      </c>
      <c r="CV188" s="13">
        <f t="shared" si="145"/>
        <v>-0.4694754570299553</v>
      </c>
      <c r="CW188" s="13">
        <f t="shared" si="145"/>
        <v>5.755770480199307</v>
      </c>
      <c r="CX188" s="13">
        <f t="shared" si="145"/>
        <v>0</v>
      </c>
      <c r="CY188" s="13">
        <f t="shared" si="145"/>
        <v>4.0885425847118961</v>
      </c>
      <c r="CZ188" s="13">
        <f t="shared" si="145"/>
        <v>5.7827455937726091</v>
      </c>
      <c r="DA188" s="13">
        <f t="shared" si="145"/>
        <v>3.3403430525196898</v>
      </c>
      <c r="DB188" s="13">
        <f t="shared" si="145"/>
        <v>2.0383697381785915</v>
      </c>
      <c r="DC188" s="13">
        <f t="shared" si="145"/>
        <v>17.244703554862937</v>
      </c>
      <c r="DD188" s="13">
        <f t="shared" si="145"/>
        <v>1.4149210688666924</v>
      </c>
      <c r="DE188" s="13">
        <f t="shared" si="145"/>
        <v>6.4153763320432322</v>
      </c>
      <c r="DF188" s="13">
        <f t="shared" si="145"/>
        <v>1.3634624238949788</v>
      </c>
      <c r="DH188" s="323" t="str">
        <f t="shared" si="97"/>
        <v>2012 q3</v>
      </c>
      <c r="DI188" s="13">
        <f t="shared" si="146"/>
        <v>3.4901914534962275</v>
      </c>
      <c r="DJ188" s="13">
        <f t="shared" si="146"/>
        <v>1.5600656162745308</v>
      </c>
      <c r="DK188" s="13">
        <f t="shared" si="146"/>
        <v>-0.25450610885415781</v>
      </c>
      <c r="DL188" s="13">
        <f t="shared" si="146"/>
        <v>3.1942030678201672</v>
      </c>
      <c r="DM188" s="13">
        <f t="shared" si="146"/>
        <v>5.6407760620476921</v>
      </c>
      <c r="DN188" s="13">
        <f t="shared" si="146"/>
        <v>-1.1304405592942435</v>
      </c>
      <c r="DO188" s="13">
        <f t="shared" si="146"/>
        <v>1.8623680066663484</v>
      </c>
      <c r="DP188" s="13">
        <f t="shared" si="146"/>
        <v>2.0849714501921524</v>
      </c>
      <c r="DQ188" s="13">
        <f t="shared" si="146"/>
        <v>-0.17684020616437479</v>
      </c>
      <c r="DR188" s="13">
        <f t="shared" si="146"/>
        <v>-0.55606835875948724</v>
      </c>
      <c r="DS188" s="13">
        <f t="shared" si="146"/>
        <v>-3.768719694244127</v>
      </c>
      <c r="DT188" s="13">
        <f t="shared" si="146"/>
        <v>-1.1038093705847629</v>
      </c>
      <c r="DU188" s="13">
        <f t="shared" si="146"/>
        <v>-10.07081707590276</v>
      </c>
      <c r="DV188" s="13">
        <f t="shared" si="146"/>
        <v>7.9544666589757895</v>
      </c>
      <c r="DW188" s="13">
        <f t="shared" si="146"/>
        <v>9.8518445230770801</v>
      </c>
      <c r="DX188" s="13">
        <f t="shared" si="146"/>
        <v>0.84220480652437146</v>
      </c>
      <c r="DY188" s="13">
        <f t="shared" si="146"/>
        <v>3.3050639420716621</v>
      </c>
      <c r="DZ188" s="13">
        <f t="shared" si="146"/>
        <v>5.7762138509940053</v>
      </c>
      <c r="EA188" s="13">
        <f t="shared" si="146"/>
        <v>0</v>
      </c>
      <c r="EB188" s="13">
        <f t="shared" si="146"/>
        <v>14.143187541507164</v>
      </c>
      <c r="EC188" s="13">
        <f t="shared" si="146"/>
        <v>-0.16738965823240859</v>
      </c>
      <c r="ED188" s="13">
        <f t="shared" si="146"/>
        <v>19.070422535211272</v>
      </c>
      <c r="EE188" s="13">
        <f t="shared" si="146"/>
        <v>0</v>
      </c>
      <c r="EF188" s="13">
        <f t="shared" si="146"/>
        <v>6.8774522778120906</v>
      </c>
      <c r="EG188" s="13">
        <f t="shared" si="146"/>
        <v>0.15068503444952697</v>
      </c>
      <c r="EH188" s="13">
        <f t="shared" si="146"/>
        <v>-3.093700835761215E-2</v>
      </c>
      <c r="EI188" s="13">
        <f t="shared" si="146"/>
        <v>-4.7448972510300003E-3</v>
      </c>
      <c r="EJ188" s="13">
        <f t="shared" si="146"/>
        <v>-0.45843563777010488</v>
      </c>
      <c r="EK188" s="13">
        <f t="shared" si="146"/>
        <v>10.507640125401219</v>
      </c>
      <c r="EL188" s="13">
        <f t="shared" si="146"/>
        <v>1.4264069608682872</v>
      </c>
      <c r="EM188" s="13">
        <f t="shared" si="146"/>
        <v>1.9524660690786177</v>
      </c>
      <c r="EN188" s="13">
        <f t="shared" si="146"/>
        <v>2.8777854432905592</v>
      </c>
      <c r="EO188" s="13">
        <f t="shared" si="146"/>
        <v>15.196179791333009</v>
      </c>
      <c r="EP188" s="13">
        <f t="shared" si="146"/>
        <v>-1.4294148712751253</v>
      </c>
      <c r="EQ188" s="13">
        <f t="shared" si="146"/>
        <v>0.49000530858989144</v>
      </c>
    </row>
    <row r="189" spans="1:147" collapsed="1" x14ac:dyDescent="0.2">
      <c r="A189" s="323" t="str">
        <f t="shared" si="91"/>
        <v>2012 q4</v>
      </c>
      <c r="B189" s="13">
        <f t="shared" si="143"/>
        <v>3.3608318156701511</v>
      </c>
      <c r="C189" s="13">
        <f t="shared" si="143"/>
        <v>5.1942923982095213</v>
      </c>
      <c r="D189" s="13">
        <f t="shared" si="143"/>
        <v>4.6235664948291122</v>
      </c>
      <c r="E189" s="13">
        <f t="shared" si="143"/>
        <v>11.776830878527722</v>
      </c>
      <c r="F189" s="13">
        <f t="shared" si="143"/>
        <v>3.3950008904136242</v>
      </c>
      <c r="G189" s="13">
        <f t="shared" si="143"/>
        <v>-3.9237337472803002</v>
      </c>
      <c r="H189" s="13">
        <f t="shared" si="143"/>
        <v>4.7706955581489741</v>
      </c>
      <c r="I189" s="13">
        <f t="shared" si="143"/>
        <v>4.2160731075398861</v>
      </c>
      <c r="J189" s="13">
        <f t="shared" si="143"/>
        <v>4.6698991960574032</v>
      </c>
      <c r="K189" s="13">
        <f t="shared" si="143"/>
        <v>0.70183557092873272</v>
      </c>
      <c r="L189" s="13">
        <f t="shared" si="143"/>
        <v>0.37289874356465358</v>
      </c>
      <c r="M189" s="13">
        <f t="shared" si="143"/>
        <v>0.75613836941039736</v>
      </c>
      <c r="N189" s="13">
        <f t="shared" si="143"/>
        <v>0.28777919721258982</v>
      </c>
      <c r="O189" s="13">
        <f t="shared" si="143"/>
        <v>1.0728071145013063</v>
      </c>
      <c r="P189" s="13">
        <f t="shared" si="143"/>
        <v>2.2443959536867508</v>
      </c>
      <c r="Q189" s="13">
        <f t="shared" si="143"/>
        <v>-3.8288617271136749</v>
      </c>
      <c r="R189" s="13">
        <f t="shared" si="143"/>
        <v>0.30872686585414755</v>
      </c>
      <c r="S189" s="13">
        <f t="shared" si="143"/>
        <v>0.3397532209607812</v>
      </c>
      <c r="T189" s="13">
        <f t="shared" si="143"/>
        <v>0</v>
      </c>
      <c r="U189" s="13">
        <f t="shared" si="143"/>
        <v>1.7323481291817933</v>
      </c>
      <c r="V189" s="13">
        <f t="shared" si="143"/>
        <v>1.6464568078891073</v>
      </c>
      <c r="W189" s="13">
        <f t="shared" si="143"/>
        <v>1.8181818181818077</v>
      </c>
      <c r="X189" s="13" t="str">
        <f t="shared" si="143"/>
        <v/>
      </c>
      <c r="Y189" s="13">
        <f t="shared" si="143"/>
        <v>2.0236662127520955</v>
      </c>
      <c r="Z189" s="13">
        <f t="shared" si="143"/>
        <v>12.329376561933492</v>
      </c>
      <c r="AA189" s="13">
        <f t="shared" si="143"/>
        <v>0.33020962338776716</v>
      </c>
      <c r="AB189" s="13">
        <f t="shared" si="143"/>
        <v>0</v>
      </c>
      <c r="AC189" s="13">
        <f t="shared" si="143"/>
        <v>-5.5277330811862813</v>
      </c>
      <c r="AD189" s="13">
        <f t="shared" si="143"/>
        <v>3.0038205137834728</v>
      </c>
      <c r="AE189" s="13">
        <f t="shared" si="143"/>
        <v>2.5838258659153679</v>
      </c>
      <c r="AF189" s="13">
        <f t="shared" si="143"/>
        <v>0.48057294764236591</v>
      </c>
      <c r="AG189" s="13">
        <f t="shared" si="143"/>
        <v>6.3909867845061363</v>
      </c>
      <c r="AH189" s="13">
        <f t="shared" si="143"/>
        <v>1.2408577558172373</v>
      </c>
      <c r="AI189" s="13">
        <f t="shared" si="143"/>
        <v>7.4895944078536614</v>
      </c>
      <c r="AJ189" s="13">
        <f t="shared" si="143"/>
        <v>-0.95253437371383143</v>
      </c>
      <c r="AL189" s="322" t="str">
        <f t="shared" ref="AL189:AL209" si="147">A189</f>
        <v>2012 q4</v>
      </c>
      <c r="AM189" s="13">
        <f t="shared" si="144"/>
        <v>4.6799163871257488</v>
      </c>
      <c r="AN189" s="13">
        <f t="shared" si="144"/>
        <v>7.8008742570903511</v>
      </c>
      <c r="AO189" s="13">
        <f t="shared" si="144"/>
        <v>10.463022292767675</v>
      </c>
      <c r="AP189" s="13">
        <f t="shared" si="144"/>
        <v>10.814983293196923</v>
      </c>
      <c r="AQ189" s="13">
        <f t="shared" si="144"/>
        <v>1.5807336426776786</v>
      </c>
      <c r="AR189" s="13">
        <f t="shared" si="144"/>
        <v>11.539378895506491</v>
      </c>
      <c r="AS189" s="13">
        <f t="shared" si="144"/>
        <v>10.905757037017016</v>
      </c>
      <c r="AT189" s="13">
        <f t="shared" si="144"/>
        <v>7.9666304085736828</v>
      </c>
      <c r="AU189" s="13">
        <f t="shared" si="144"/>
        <v>2.2991416288266064</v>
      </c>
      <c r="AV189" s="13">
        <f t="shared" si="144"/>
        <v>0</v>
      </c>
      <c r="AW189" s="13">
        <f t="shared" si="144"/>
        <v>15.051918787935259</v>
      </c>
      <c r="AX189" s="13">
        <f t="shared" si="144"/>
        <v>17.701486613380023</v>
      </c>
      <c r="AY189" s="13">
        <f t="shared" si="144"/>
        <v>14.457831325301186</v>
      </c>
      <c r="AZ189" s="13">
        <f t="shared" si="144"/>
        <v>0</v>
      </c>
      <c r="BA189" s="13">
        <f t="shared" si="144"/>
        <v>0</v>
      </c>
      <c r="BB189" s="13">
        <f t="shared" si="144"/>
        <v>0</v>
      </c>
      <c r="BC189" s="13">
        <f t="shared" si="144"/>
        <v>7.4208546018833976</v>
      </c>
      <c r="BD189" s="13">
        <f t="shared" si="144"/>
        <v>7.4208546018833976</v>
      </c>
      <c r="BE189" s="13" t="str">
        <f t="shared" si="144"/>
        <v/>
      </c>
      <c r="BF189" s="13">
        <f t="shared" si="144"/>
        <v>2.1722053784917206</v>
      </c>
      <c r="BG189" s="13">
        <f t="shared" si="144"/>
        <v>5.9637451294796806</v>
      </c>
      <c r="BH189" s="13">
        <f t="shared" si="144"/>
        <v>0.51740357478835541</v>
      </c>
      <c r="BI189" s="13" t="str">
        <f t="shared" si="144"/>
        <v/>
      </c>
      <c r="BJ189" s="13">
        <f t="shared" si="144"/>
        <v>0.42990054284459678</v>
      </c>
      <c r="BK189" s="13">
        <f t="shared" si="144"/>
        <v>0</v>
      </c>
      <c r="BL189" s="13">
        <f t="shared" si="144"/>
        <v>0</v>
      </c>
      <c r="BM189" s="13">
        <f t="shared" si="144"/>
        <v>0</v>
      </c>
      <c r="BN189" s="13">
        <f t="shared" si="144"/>
        <v>-1.0583488026906451</v>
      </c>
      <c r="BO189" s="13">
        <f t="shared" si="144"/>
        <v>0.8218674154466088</v>
      </c>
      <c r="BP189" s="13">
        <f t="shared" si="144"/>
        <v>0.38805856829076113</v>
      </c>
      <c r="BQ189" s="13">
        <f t="shared" si="144"/>
        <v>-4.5963067472065688E-4</v>
      </c>
      <c r="BR189" s="13">
        <f t="shared" si="144"/>
        <v>2.4919683083411304</v>
      </c>
      <c r="BS189" s="13">
        <f t="shared" si="144"/>
        <v>0</v>
      </c>
      <c r="BT189" s="13">
        <f t="shared" si="144"/>
        <v>2.3483220379425296</v>
      </c>
      <c r="BU189" s="13">
        <f t="shared" si="144"/>
        <v>-0.60738973527690865</v>
      </c>
      <c r="BW189" s="323" t="str">
        <f t="shared" si="95"/>
        <v>2012 q4</v>
      </c>
      <c r="BX189" s="13">
        <f t="shared" si="145"/>
        <v>1.4297755766823572</v>
      </c>
      <c r="BY189" s="13">
        <f t="shared" si="145"/>
        <v>0.55526506205632042</v>
      </c>
      <c r="BZ189" s="13">
        <f t="shared" si="145"/>
        <v>-1.2598564651309374</v>
      </c>
      <c r="CA189" s="13">
        <f t="shared" si="145"/>
        <v>1.4320087982245822</v>
      </c>
      <c r="CB189" s="13">
        <f t="shared" si="145"/>
        <v>2.4893305039906055</v>
      </c>
      <c r="CC189" s="13">
        <f t="shared" si="145"/>
        <v>1.1668103047757228</v>
      </c>
      <c r="CD189" s="13">
        <f t="shared" si="145"/>
        <v>5.0838535369963411</v>
      </c>
      <c r="CE189" s="13">
        <f t="shared" si="145"/>
        <v>1.8856191054891447</v>
      </c>
      <c r="CF189" s="13">
        <f t="shared" si="145"/>
        <v>-1.5263705008060069</v>
      </c>
      <c r="CG189" s="13">
        <f t="shared" si="145"/>
        <v>3.0765828790440874</v>
      </c>
      <c r="CH189" s="13">
        <f t="shared" si="145"/>
        <v>-1.6595383579702805</v>
      </c>
      <c r="CI189" s="13">
        <f t="shared" si="145"/>
        <v>-0.62760897088852685</v>
      </c>
      <c r="CJ189" s="13">
        <f t="shared" si="145"/>
        <v>-5.6914714478051192</v>
      </c>
      <c r="CK189" s="13">
        <f t="shared" si="145"/>
        <v>3.8826195805237607</v>
      </c>
      <c r="CL189" s="13">
        <f t="shared" si="145"/>
        <v>4.8208040918637396</v>
      </c>
      <c r="CM189" s="13">
        <f t="shared" si="145"/>
        <v>0.55234231481140483</v>
      </c>
      <c r="CN189" s="13">
        <f t="shared" si="145"/>
        <v>1.2241230989254781</v>
      </c>
      <c r="CO189" s="13">
        <f t="shared" si="145"/>
        <v>2.9609727066141955</v>
      </c>
      <c r="CP189" s="13">
        <f t="shared" si="145"/>
        <v>0</v>
      </c>
      <c r="CQ189" s="13">
        <f t="shared" si="145"/>
        <v>7.8415292814884685</v>
      </c>
      <c r="CR189" s="13">
        <f t="shared" si="145"/>
        <v>-3.5445069755394742</v>
      </c>
      <c r="CS189" s="13">
        <f t="shared" si="145"/>
        <v>14.583333333333348</v>
      </c>
      <c r="CT189" s="13">
        <f t="shared" si="145"/>
        <v>0</v>
      </c>
      <c r="CU189" s="13">
        <f t="shared" si="145"/>
        <v>1.5006400856656832</v>
      </c>
      <c r="CV189" s="13">
        <f t="shared" si="145"/>
        <v>0.13375740352175036</v>
      </c>
      <c r="CW189" s="13">
        <f t="shared" si="145"/>
        <v>-10.382574590997473</v>
      </c>
      <c r="CX189" s="13">
        <f t="shared" si="145"/>
        <v>26.067983738163324</v>
      </c>
      <c r="CY189" s="13">
        <f t="shared" si="145"/>
        <v>1.9676057204034425</v>
      </c>
      <c r="CZ189" s="13">
        <f t="shared" si="145"/>
        <v>2.1711291700236446</v>
      </c>
      <c r="DA189" s="13">
        <f t="shared" si="145"/>
        <v>2.1503190700075114</v>
      </c>
      <c r="DB189" s="13">
        <f t="shared" si="145"/>
        <v>3.9494614670974704</v>
      </c>
      <c r="DC189" s="13">
        <f t="shared" si="145"/>
        <v>18.167485540038552</v>
      </c>
      <c r="DD189" s="13">
        <f t="shared" si="145"/>
        <v>1.4149210688666924</v>
      </c>
      <c r="DE189" s="13">
        <f t="shared" si="145"/>
        <v>-0.25768934785117548</v>
      </c>
      <c r="DF189" s="13">
        <f t="shared" si="145"/>
        <v>0.4136616588545472</v>
      </c>
      <c r="DH189" s="323" t="str">
        <f t="shared" si="97"/>
        <v>2012 q4</v>
      </c>
      <c r="DI189" s="13">
        <f t="shared" si="146"/>
        <v>2.6843393273353389</v>
      </c>
      <c r="DJ189" s="13">
        <f t="shared" si="146"/>
        <v>1.1444201909820206</v>
      </c>
      <c r="DK189" s="13">
        <f t="shared" si="146"/>
        <v>-1.5575119599187226</v>
      </c>
      <c r="DL189" s="13">
        <f t="shared" si="146"/>
        <v>-0.56497171615855768</v>
      </c>
      <c r="DM189" s="13">
        <f t="shared" si="146"/>
        <v>4.7206967076714346</v>
      </c>
      <c r="DN189" s="13">
        <f t="shared" si="146"/>
        <v>12.312198057751322</v>
      </c>
      <c r="DO189" s="13">
        <f t="shared" si="146"/>
        <v>0.29458846490930668</v>
      </c>
      <c r="DP189" s="13">
        <f t="shared" si="146"/>
        <v>4.7652913202763214</v>
      </c>
      <c r="DQ189" s="13">
        <f t="shared" si="146"/>
        <v>-0.90198406851786928</v>
      </c>
      <c r="DR189" s="13">
        <f t="shared" si="146"/>
        <v>2.1437644794847888</v>
      </c>
      <c r="DS189" s="13">
        <f t="shared" si="146"/>
        <v>-4.0920584436614948</v>
      </c>
      <c r="DT189" s="13">
        <f t="shared" si="146"/>
        <v>-2.0943019836883514</v>
      </c>
      <c r="DU189" s="13">
        <f t="shared" si="146"/>
        <v>-9.3644189909800613</v>
      </c>
      <c r="DV189" s="13">
        <f t="shared" si="146"/>
        <v>5.1473022337594765</v>
      </c>
      <c r="DW189" s="13">
        <f t="shared" si="146"/>
        <v>6.2700215674489801</v>
      </c>
      <c r="DX189" s="13">
        <f t="shared" si="146"/>
        <v>0.84220480652437146</v>
      </c>
      <c r="DY189" s="13">
        <f t="shared" si="146"/>
        <v>1.1233489354911974</v>
      </c>
      <c r="DZ189" s="13">
        <f t="shared" si="146"/>
        <v>1.9198406187735717</v>
      </c>
      <c r="EA189" s="13">
        <f t="shared" si="146"/>
        <v>0</v>
      </c>
      <c r="EB189" s="13">
        <f t="shared" si="146"/>
        <v>14.31576185925385</v>
      </c>
      <c r="EC189" s="13">
        <f t="shared" si="146"/>
        <v>0.60026975474738453</v>
      </c>
      <c r="ED189" s="13">
        <f t="shared" si="146"/>
        <v>19.070422535211272</v>
      </c>
      <c r="EE189" s="13">
        <f t="shared" si="146"/>
        <v>0</v>
      </c>
      <c r="EF189" s="13">
        <f t="shared" si="146"/>
        <v>2.5528466516073545</v>
      </c>
      <c r="EG189" s="13">
        <f t="shared" si="146"/>
        <v>0.10225222251956101</v>
      </c>
      <c r="EH189" s="13">
        <f t="shared" si="146"/>
        <v>0.92839746913084831</v>
      </c>
      <c r="EI189" s="13">
        <f t="shared" si="146"/>
        <v>0</v>
      </c>
      <c r="EJ189" s="13">
        <f t="shared" si="146"/>
        <v>-0.41319279486735638</v>
      </c>
      <c r="EK189" s="13">
        <f t="shared" si="146"/>
        <v>3.7512580591220868</v>
      </c>
      <c r="EL189" s="13">
        <f t="shared" si="146"/>
        <v>3.1562327551085678</v>
      </c>
      <c r="EM189" s="13">
        <f t="shared" si="146"/>
        <v>1.2129269172776791</v>
      </c>
      <c r="EN189" s="13">
        <f t="shared" si="146"/>
        <v>3.7755545849806005</v>
      </c>
      <c r="EO189" s="13">
        <f t="shared" si="146"/>
        <v>15.196179791333009</v>
      </c>
      <c r="EP189" s="13">
        <f t="shared" si="146"/>
        <v>7.4275071796303438</v>
      </c>
      <c r="EQ189" s="13">
        <f t="shared" si="146"/>
        <v>2.0408007766384406</v>
      </c>
    </row>
    <row r="190" spans="1:147" x14ac:dyDescent="0.2">
      <c r="A190" s="323" t="str">
        <f t="shared" si="91"/>
        <v>2013 q1</v>
      </c>
      <c r="B190" s="13">
        <f t="shared" si="143"/>
        <v>2.6446918069759962</v>
      </c>
      <c r="C190" s="13">
        <f t="shared" si="143"/>
        <v>3.9974118071944842</v>
      </c>
      <c r="D190" s="13">
        <f t="shared" si="143"/>
        <v>2.7056389220391219</v>
      </c>
      <c r="E190" s="13">
        <f t="shared" si="143"/>
        <v>8.6185265121395904</v>
      </c>
      <c r="F190" s="13">
        <f t="shared" si="143"/>
        <v>3.3020010182924331</v>
      </c>
      <c r="G190" s="13">
        <f t="shared" si="143"/>
        <v>-3.3921157456199946</v>
      </c>
      <c r="H190" s="13">
        <f t="shared" si="143"/>
        <v>4.4816055370797692</v>
      </c>
      <c r="I190" s="13">
        <f t="shared" si="143"/>
        <v>4.1785209304637805</v>
      </c>
      <c r="J190" s="13">
        <f t="shared" si="143"/>
        <v>5.4395870095858001</v>
      </c>
      <c r="K190" s="13">
        <f t="shared" si="143"/>
        <v>0.70183557092873272</v>
      </c>
      <c r="L190" s="13">
        <f t="shared" si="143"/>
        <v>-0.40320353580871604</v>
      </c>
      <c r="M190" s="13">
        <f t="shared" si="143"/>
        <v>-3.4909155519025847</v>
      </c>
      <c r="N190" s="13">
        <f t="shared" si="143"/>
        <v>0.28777919721258982</v>
      </c>
      <c r="O190" s="13">
        <f t="shared" si="143"/>
        <v>0.96934201297813605</v>
      </c>
      <c r="P190" s="13">
        <f t="shared" si="143"/>
        <v>2.209335300007953</v>
      </c>
      <c r="Q190" s="13">
        <f t="shared" si="143"/>
        <v>-4.2636099540201862</v>
      </c>
      <c r="R190" s="13">
        <f t="shared" si="143"/>
        <v>-0.30796058544955152</v>
      </c>
      <c r="S190" s="13">
        <f t="shared" si="143"/>
        <v>-0.33856243218972626</v>
      </c>
      <c r="T190" s="13">
        <f t="shared" si="143"/>
        <v>0</v>
      </c>
      <c r="U190" s="13">
        <f t="shared" si="143"/>
        <v>0.50815572394358188</v>
      </c>
      <c r="V190" s="13">
        <f t="shared" si="143"/>
        <v>1.0227210075601789</v>
      </c>
      <c r="W190" s="13">
        <f t="shared" si="143"/>
        <v>0</v>
      </c>
      <c r="X190" s="13" t="str">
        <f t="shared" si="143"/>
        <v/>
      </c>
      <c r="Y190" s="13">
        <f t="shared" si="143"/>
        <v>2.908081521561412</v>
      </c>
      <c r="Z190" s="13">
        <f t="shared" si="143"/>
        <v>11.841200124639894</v>
      </c>
      <c r="AA190" s="13">
        <f t="shared" si="143"/>
        <v>0.33020962338776716</v>
      </c>
      <c r="AB190" s="13">
        <f t="shared" si="143"/>
        <v>0</v>
      </c>
      <c r="AC190" s="13">
        <f t="shared" si="143"/>
        <v>-5.5706085376297176</v>
      </c>
      <c r="AD190" s="13">
        <f t="shared" si="143"/>
        <v>4.1547043405457229</v>
      </c>
      <c r="AE190" s="13">
        <f t="shared" si="143"/>
        <v>2.0648172053944425</v>
      </c>
      <c r="AF190" s="13">
        <f t="shared" si="143"/>
        <v>0.46376565011316817</v>
      </c>
      <c r="AG190" s="13">
        <f t="shared" si="143"/>
        <v>5.9076488825621887</v>
      </c>
      <c r="AH190" s="13">
        <f t="shared" si="143"/>
        <v>1.2520736879298777</v>
      </c>
      <c r="AI190" s="13">
        <f t="shared" si="143"/>
        <v>6.8532241428745477</v>
      </c>
      <c r="AJ190" s="13">
        <f t="shared" si="143"/>
        <v>-3.1027625636737444</v>
      </c>
      <c r="AL190" s="322" t="str">
        <f t="shared" si="147"/>
        <v>2013 q1</v>
      </c>
      <c r="AM190" s="13">
        <f t="shared" si="144"/>
        <v>5.0278531004892546</v>
      </c>
      <c r="AN190" s="13">
        <f t="shared" si="144"/>
        <v>7.6928019260160685</v>
      </c>
      <c r="AO190" s="13">
        <f t="shared" si="144"/>
        <v>7.6511559130539197</v>
      </c>
      <c r="AP190" s="13">
        <f t="shared" si="144"/>
        <v>12.363530045203653</v>
      </c>
      <c r="AQ190" s="13">
        <f t="shared" si="144"/>
        <v>2.2872765612339307</v>
      </c>
      <c r="AR190" s="13">
        <f t="shared" si="144"/>
        <v>9.3790328820520621</v>
      </c>
      <c r="AS190" s="13">
        <f t="shared" si="144"/>
        <v>12.538604958858123</v>
      </c>
      <c r="AT190" s="13">
        <f t="shared" si="144"/>
        <v>7.9666304085736828</v>
      </c>
      <c r="AU190" s="13">
        <f t="shared" si="144"/>
        <v>3.6452460759345495</v>
      </c>
      <c r="AV190" s="13">
        <f t="shared" si="144"/>
        <v>0</v>
      </c>
      <c r="AW190" s="13">
        <f t="shared" si="144"/>
        <v>12.89052362660934</v>
      </c>
      <c r="AX190" s="13">
        <f t="shared" si="144"/>
        <v>5.9004955377933266</v>
      </c>
      <c r="AY190" s="13">
        <f t="shared" si="144"/>
        <v>14.457831325301186</v>
      </c>
      <c r="AZ190" s="13">
        <f t="shared" si="144"/>
        <v>0</v>
      </c>
      <c r="BA190" s="13">
        <f t="shared" si="144"/>
        <v>0</v>
      </c>
      <c r="BB190" s="13">
        <f t="shared" si="144"/>
        <v>0</v>
      </c>
      <c r="BC190" s="13">
        <f t="shared" si="144"/>
        <v>7.4208546018833976</v>
      </c>
      <c r="BD190" s="13">
        <f t="shared" si="144"/>
        <v>7.4208546018833976</v>
      </c>
      <c r="BE190" s="13" t="str">
        <f t="shared" si="144"/>
        <v/>
      </c>
      <c r="BF190" s="13">
        <f t="shared" si="144"/>
        <v>6.9388744151440251</v>
      </c>
      <c r="BG190" s="13">
        <f t="shared" si="144"/>
        <v>4.1935532006276643</v>
      </c>
      <c r="BH190" s="13">
        <f t="shared" si="144"/>
        <v>8.1289418360196208</v>
      </c>
      <c r="BI190" s="13" t="str">
        <f t="shared" si="144"/>
        <v/>
      </c>
      <c r="BJ190" s="13">
        <f t="shared" si="144"/>
        <v>0.77634376628772372</v>
      </c>
      <c r="BK190" s="13">
        <f t="shared" si="144"/>
        <v>0</v>
      </c>
      <c r="BL190" s="13">
        <f t="shared" si="144"/>
        <v>0</v>
      </c>
      <c r="BM190" s="13">
        <f t="shared" si="144"/>
        <v>9.4636421931941115</v>
      </c>
      <c r="BN190" s="13">
        <f t="shared" si="144"/>
        <v>-1.0583488026906451</v>
      </c>
      <c r="BO190" s="13">
        <f t="shared" si="144"/>
        <v>0.8218674154466088</v>
      </c>
      <c r="BP190" s="13">
        <f t="shared" si="144"/>
        <v>0.81877574339577208</v>
      </c>
      <c r="BQ190" s="13">
        <f t="shared" si="144"/>
        <v>-5.0487691309997196E-3</v>
      </c>
      <c r="BR190" s="13">
        <f t="shared" si="144"/>
        <v>2.4919683083411304</v>
      </c>
      <c r="BS190" s="13">
        <f t="shared" si="144"/>
        <v>0</v>
      </c>
      <c r="BT190" s="13">
        <f t="shared" si="144"/>
        <v>4.5760901201250981</v>
      </c>
      <c r="BU190" s="13">
        <f t="shared" si="144"/>
        <v>-0.60738973527690865</v>
      </c>
      <c r="BW190" s="323" t="str">
        <f t="shared" si="95"/>
        <v>2013 q1</v>
      </c>
      <c r="BX190" s="13">
        <f t="shared" si="145"/>
        <v>0.80529430540372537</v>
      </c>
      <c r="BY190" s="13">
        <f t="shared" si="145"/>
        <v>0.10781909968125003</v>
      </c>
      <c r="BZ190" s="13">
        <f t="shared" si="145"/>
        <v>-1.7622038706055831</v>
      </c>
      <c r="CA190" s="13">
        <f t="shared" si="145"/>
        <v>1.2420674972134949</v>
      </c>
      <c r="CB190" s="13">
        <f t="shared" si="145"/>
        <v>2.0399236714728763</v>
      </c>
      <c r="CC190" s="13">
        <f t="shared" si="145"/>
        <v>4.7918469635512606</v>
      </c>
      <c r="CD190" s="13">
        <f t="shared" si="145"/>
        <v>0.26097705502345914</v>
      </c>
      <c r="CE190" s="13">
        <f t="shared" si="145"/>
        <v>2.6622682630323746</v>
      </c>
      <c r="CF190" s="13">
        <f t="shared" si="145"/>
        <v>-2.2731178242372363</v>
      </c>
      <c r="CG190" s="13">
        <f t="shared" si="145"/>
        <v>3.0765828790440874</v>
      </c>
      <c r="CH190" s="13">
        <f t="shared" si="145"/>
        <v>-1.802931352393744</v>
      </c>
      <c r="CI190" s="13">
        <f t="shared" si="145"/>
        <v>-0.37865866855272268</v>
      </c>
      <c r="CJ190" s="13">
        <f t="shared" si="145"/>
        <v>-7.3164438369273892</v>
      </c>
      <c r="CK190" s="13">
        <f t="shared" si="145"/>
        <v>-0.78488491842031438</v>
      </c>
      <c r="CL190" s="13">
        <f t="shared" si="145"/>
        <v>-0.33231288353666733</v>
      </c>
      <c r="CM190" s="13">
        <f t="shared" si="145"/>
        <v>-2.4183310068200625</v>
      </c>
      <c r="CN190" s="13">
        <f t="shared" si="145"/>
        <v>1.2241230989254781</v>
      </c>
      <c r="CO190" s="13">
        <f t="shared" si="145"/>
        <v>2.9609727066141955</v>
      </c>
      <c r="CP190" s="13">
        <f t="shared" si="145"/>
        <v>0</v>
      </c>
      <c r="CQ190" s="13">
        <f t="shared" si="145"/>
        <v>7.8612445863590175</v>
      </c>
      <c r="CR190" s="13">
        <f t="shared" si="145"/>
        <v>-0.15900161968234183</v>
      </c>
      <c r="CS190" s="13">
        <f t="shared" si="145"/>
        <v>13.333333333333375</v>
      </c>
      <c r="CT190" s="13">
        <f t="shared" si="145"/>
        <v>0</v>
      </c>
      <c r="CU190" s="13">
        <f t="shared" si="145"/>
        <v>0.80741294494153237</v>
      </c>
      <c r="CV190" s="13">
        <f t="shared" si="145"/>
        <v>2.0968098190507822</v>
      </c>
      <c r="CW190" s="13">
        <f t="shared" si="145"/>
        <v>-10.382574590997473</v>
      </c>
      <c r="CX190" s="13">
        <f t="shared" si="145"/>
        <v>26.067983738163324</v>
      </c>
      <c r="CY190" s="13">
        <f t="shared" si="145"/>
        <v>-2.0376275924723908</v>
      </c>
      <c r="CZ190" s="13">
        <f t="shared" si="145"/>
        <v>2.0476317714842596</v>
      </c>
      <c r="DA190" s="13">
        <f t="shared" si="145"/>
        <v>2.0398301780189643</v>
      </c>
      <c r="DB190" s="13">
        <f t="shared" si="145"/>
        <v>3.1920915879788403</v>
      </c>
      <c r="DC190" s="13">
        <f t="shared" si="145"/>
        <v>7.8363424409554572</v>
      </c>
      <c r="DD190" s="13">
        <f t="shared" si="145"/>
        <v>0</v>
      </c>
      <c r="DE190" s="13">
        <f t="shared" si="145"/>
        <v>-0.47930616988856034</v>
      </c>
      <c r="DF190" s="13">
        <f t="shared" si="145"/>
        <v>3.0701014666095094</v>
      </c>
      <c r="DH190" s="323" t="str">
        <f t="shared" si="97"/>
        <v>2013 q1</v>
      </c>
      <c r="DI190" s="13">
        <f t="shared" si="146"/>
        <v>5.6999830428484888</v>
      </c>
      <c r="DJ190" s="13">
        <f t="shared" si="146"/>
        <v>3.7107620753611181</v>
      </c>
      <c r="DK190" s="13">
        <f t="shared" si="146"/>
        <v>0.78111375802900618</v>
      </c>
      <c r="DL190" s="13">
        <f t="shared" si="146"/>
        <v>3.0123562061270759</v>
      </c>
      <c r="DM190" s="13">
        <f t="shared" si="146"/>
        <v>2.2701404484012588</v>
      </c>
      <c r="DN190" s="13">
        <f t="shared" si="146"/>
        <v>4.8090602281541273</v>
      </c>
      <c r="DO190" s="13">
        <f t="shared" si="146"/>
        <v>-0.73567011168100827</v>
      </c>
      <c r="DP190" s="13">
        <f t="shared" si="146"/>
        <v>11.118360167563557</v>
      </c>
      <c r="DQ190" s="13">
        <f t="shared" si="146"/>
        <v>5.603651419074307</v>
      </c>
      <c r="DR190" s="13">
        <f t="shared" si="146"/>
        <v>5.6669359335653979</v>
      </c>
      <c r="DS190" s="13">
        <f t="shared" si="146"/>
        <v>1.2952756563266332</v>
      </c>
      <c r="DT190" s="13">
        <f t="shared" si="146"/>
        <v>1.95077938517354</v>
      </c>
      <c r="DU190" s="13">
        <f t="shared" si="146"/>
        <v>-0.43946917070285529</v>
      </c>
      <c r="DV190" s="13">
        <f t="shared" si="146"/>
        <v>1.9844319496068685</v>
      </c>
      <c r="DW190" s="13">
        <f t="shared" si="146"/>
        <v>2.4881291061317867</v>
      </c>
      <c r="DX190" s="13">
        <f t="shared" si="146"/>
        <v>0</v>
      </c>
      <c r="DY190" s="13">
        <f t="shared" si="146"/>
        <v>1.5399480171893964</v>
      </c>
      <c r="DZ190" s="13">
        <f t="shared" si="146"/>
        <v>2.6348513167059107</v>
      </c>
      <c r="EA190" s="13">
        <f t="shared" si="146"/>
        <v>0</v>
      </c>
      <c r="EB190" s="13">
        <f t="shared" si="146"/>
        <v>25.759591946882978</v>
      </c>
      <c r="EC190" s="13">
        <f t="shared" si="146"/>
        <v>1.3866923626833172</v>
      </c>
      <c r="ED190" s="13">
        <f t="shared" si="146"/>
        <v>35.220125786163536</v>
      </c>
      <c r="EE190" s="13">
        <f t="shared" si="146"/>
        <v>0</v>
      </c>
      <c r="EF190" s="13">
        <f t="shared" si="146"/>
        <v>2.5267307993863675</v>
      </c>
      <c r="EG190" s="13">
        <f t="shared" si="146"/>
        <v>0.10225222251956101</v>
      </c>
      <c r="EH190" s="13">
        <f t="shared" si="146"/>
        <v>0.92839746913084831</v>
      </c>
      <c r="EI190" s="13">
        <f t="shared" si="146"/>
        <v>0</v>
      </c>
      <c r="EJ190" s="13">
        <f t="shared" si="146"/>
        <v>-0.41319279486735638</v>
      </c>
      <c r="EK190" s="13">
        <f t="shared" si="146"/>
        <v>3.7120094914987467</v>
      </c>
      <c r="EL190" s="13">
        <f t="shared" si="146"/>
        <v>3.8466220992070754</v>
      </c>
      <c r="EM190" s="13">
        <f t="shared" si="146"/>
        <v>2.7285371897920685</v>
      </c>
      <c r="EN190" s="13">
        <f t="shared" si="146"/>
        <v>2.0418637652851457</v>
      </c>
      <c r="EO190" s="13">
        <f t="shared" si="146"/>
        <v>13.978687251343525</v>
      </c>
      <c r="EP190" s="13">
        <f t="shared" si="146"/>
        <v>6.3652171612712527</v>
      </c>
      <c r="EQ190" s="13">
        <f t="shared" si="146"/>
        <v>1.8049413290232241</v>
      </c>
    </row>
    <row r="191" spans="1:147" x14ac:dyDescent="0.2">
      <c r="A191" s="323" t="str">
        <f t="shared" si="91"/>
        <v>2013 q2</v>
      </c>
      <c r="B191" s="13">
        <f t="shared" si="143"/>
        <v>1.367697652765254</v>
      </c>
      <c r="C191" s="13">
        <f t="shared" si="143"/>
        <v>1.5365011617389568</v>
      </c>
      <c r="D191" s="13">
        <f t="shared" si="143"/>
        <v>-2.3121862274372629</v>
      </c>
      <c r="E191" s="13">
        <f t="shared" si="143"/>
        <v>8.8532278921550791</v>
      </c>
      <c r="F191" s="13">
        <f t="shared" si="143"/>
        <v>2.9258524103872974</v>
      </c>
      <c r="G191" s="13">
        <f t="shared" si="143"/>
        <v>0.13696521019086472</v>
      </c>
      <c r="H191" s="13">
        <f t="shared" si="143"/>
        <v>5.3100912114713905</v>
      </c>
      <c r="I191" s="13">
        <f t="shared" si="143"/>
        <v>2.6993862696536919</v>
      </c>
      <c r="J191" s="13">
        <f t="shared" si="143"/>
        <v>1.6086077350790262</v>
      </c>
      <c r="K191" s="13">
        <f t="shared" si="143"/>
        <v>0.70183557092873272</v>
      </c>
      <c r="L191" s="13">
        <f t="shared" si="143"/>
        <v>-0.78409652610312852</v>
      </c>
      <c r="M191" s="13">
        <f t="shared" si="143"/>
        <v>0.19762214044769522</v>
      </c>
      <c r="N191" s="13">
        <f t="shared" si="143"/>
        <v>-0.99878379761088043</v>
      </c>
      <c r="O191" s="13">
        <f t="shared" si="143"/>
        <v>0.80964959888534249</v>
      </c>
      <c r="P191" s="13">
        <f t="shared" si="143"/>
        <v>2.0047416864633849</v>
      </c>
      <c r="Q191" s="13">
        <f t="shared" si="143"/>
        <v>-4.2636099540201862</v>
      </c>
      <c r="R191" s="13">
        <f t="shared" si="143"/>
        <v>-0.20770348176659681</v>
      </c>
      <c r="S191" s="13">
        <f t="shared" si="143"/>
        <v>-0.22816479731985195</v>
      </c>
      <c r="T191" s="13">
        <f t="shared" si="143"/>
        <v>0</v>
      </c>
      <c r="U191" s="13">
        <f t="shared" si="143"/>
        <v>-0.4894411222366335</v>
      </c>
      <c r="V191" s="13">
        <f t="shared" si="143"/>
        <v>0.80989385149006221</v>
      </c>
      <c r="W191" s="13">
        <f t="shared" si="143"/>
        <v>-1.7857142857142794</v>
      </c>
      <c r="X191" s="13" t="str">
        <f t="shared" si="143"/>
        <v/>
      </c>
      <c r="Y191" s="13">
        <f t="shared" si="143"/>
        <v>2.8870342924427028</v>
      </c>
      <c r="Z191" s="13">
        <f t="shared" si="143"/>
        <v>11.18788929960537</v>
      </c>
      <c r="AA191" s="13">
        <f t="shared" si="143"/>
        <v>0.33020962338776716</v>
      </c>
      <c r="AB191" s="13">
        <f t="shared" si="143"/>
        <v>0</v>
      </c>
      <c r="AC191" s="13">
        <f t="shared" si="143"/>
        <v>0</v>
      </c>
      <c r="AD191" s="13">
        <f t="shared" si="143"/>
        <v>3.212345940668615</v>
      </c>
      <c r="AE191" s="13">
        <f t="shared" si="143"/>
        <v>2.3673758478507834</v>
      </c>
      <c r="AF191" s="13">
        <f t="shared" si="143"/>
        <v>0.60593759853215801</v>
      </c>
      <c r="AG191" s="13">
        <f t="shared" si="143"/>
        <v>12.191342189529685</v>
      </c>
      <c r="AH191" s="13">
        <f t="shared" si="143"/>
        <v>0.26265096876603167</v>
      </c>
      <c r="AI191" s="13">
        <f t="shared" si="143"/>
        <v>5.9440603910873691</v>
      </c>
      <c r="AJ191" s="13">
        <f t="shared" si="143"/>
        <v>2.3693420557102662E-2</v>
      </c>
      <c r="AL191" s="322" t="str">
        <f t="shared" si="147"/>
        <v>2013 q2</v>
      </c>
      <c r="AM191" s="13">
        <f t="shared" si="144"/>
        <v>4.2776706865049974</v>
      </c>
      <c r="AN191" s="13">
        <f t="shared" si="144"/>
        <v>6.2747181368154381</v>
      </c>
      <c r="AO191" s="13">
        <f t="shared" si="144"/>
        <v>12.113829033953504</v>
      </c>
      <c r="AP191" s="13">
        <f t="shared" si="144"/>
        <v>7.0538423866798539</v>
      </c>
      <c r="AQ191" s="13">
        <f t="shared" si="144"/>
        <v>-0.98164375392095771</v>
      </c>
      <c r="AR191" s="13">
        <f t="shared" si="144"/>
        <v>0.45044535499181304</v>
      </c>
      <c r="AS191" s="13">
        <f t="shared" si="144"/>
        <v>8.4889969568100465</v>
      </c>
      <c r="AT191" s="13">
        <f t="shared" si="144"/>
        <v>15.77523008551529</v>
      </c>
      <c r="AU191" s="13">
        <f t="shared" si="144"/>
        <v>-3.3821823859190636</v>
      </c>
      <c r="AV191" s="13">
        <f t="shared" si="144"/>
        <v>2.3943054357204563</v>
      </c>
      <c r="AW191" s="13">
        <f t="shared" si="144"/>
        <v>5.3711268334287299</v>
      </c>
      <c r="AX191" s="13">
        <f t="shared" si="144"/>
        <v>0</v>
      </c>
      <c r="AY191" s="13">
        <f t="shared" si="144"/>
        <v>6.5217391304348116</v>
      </c>
      <c r="AZ191" s="13">
        <f t="shared" si="144"/>
        <v>2.055644490038655</v>
      </c>
      <c r="BA191" s="13">
        <f t="shared" si="144"/>
        <v>2.4482035001669011</v>
      </c>
      <c r="BB191" s="13">
        <f t="shared" si="144"/>
        <v>0</v>
      </c>
      <c r="BC191" s="13">
        <f t="shared" si="144"/>
        <v>7.4751499162378332</v>
      </c>
      <c r="BD191" s="13">
        <f t="shared" si="144"/>
        <v>7.4751499162378332</v>
      </c>
      <c r="BE191" s="13" t="str">
        <f t="shared" si="144"/>
        <v/>
      </c>
      <c r="BF191" s="13">
        <f t="shared" si="144"/>
        <v>11.210276585270385</v>
      </c>
      <c r="BG191" s="13">
        <f t="shared" si="144"/>
        <v>4.1935532006276643</v>
      </c>
      <c r="BH191" s="13">
        <f t="shared" si="144"/>
        <v>14.184559159433551</v>
      </c>
      <c r="BI191" s="13" t="str">
        <f t="shared" si="144"/>
        <v/>
      </c>
      <c r="BJ191" s="13">
        <f t="shared" si="144"/>
        <v>-0.21259510114780555</v>
      </c>
      <c r="BK191" s="13">
        <f t="shared" si="144"/>
        <v>0</v>
      </c>
      <c r="BL191" s="13">
        <f t="shared" si="144"/>
        <v>0</v>
      </c>
      <c r="BM191" s="13">
        <f t="shared" si="144"/>
        <v>9.4636421931941115</v>
      </c>
      <c r="BN191" s="13">
        <f t="shared" si="144"/>
        <v>0</v>
      </c>
      <c r="BO191" s="13">
        <f t="shared" si="144"/>
        <v>-0.77607679303988153</v>
      </c>
      <c r="BP191" s="13">
        <f t="shared" si="144"/>
        <v>0.87269874478104192</v>
      </c>
      <c r="BQ191" s="13">
        <f t="shared" si="144"/>
        <v>4.9559673615773292E-2</v>
      </c>
      <c r="BR191" s="13">
        <f t="shared" si="144"/>
        <v>-2.7688536759345794</v>
      </c>
      <c r="BS191" s="13">
        <f t="shared" si="144"/>
        <v>0</v>
      </c>
      <c r="BT191" s="13">
        <f t="shared" si="144"/>
        <v>3.9919988832458397</v>
      </c>
      <c r="BU191" s="13">
        <f t="shared" si="144"/>
        <v>0.61844534530155482</v>
      </c>
      <c r="BW191" s="323" t="str">
        <f t="shared" si="95"/>
        <v>2013 q2</v>
      </c>
      <c r="BX191" s="13">
        <f t="shared" si="145"/>
        <v>-9.6816878059546863E-2</v>
      </c>
      <c r="BY191" s="13">
        <f t="shared" si="145"/>
        <v>1.6767247945106867</v>
      </c>
      <c r="BZ191" s="13">
        <f t="shared" si="145"/>
        <v>-0.84913403984078206</v>
      </c>
      <c r="CA191" s="13">
        <f t="shared" si="145"/>
        <v>4.6666725460312586</v>
      </c>
      <c r="CB191" s="13">
        <f t="shared" si="145"/>
        <v>4.4638871512183931</v>
      </c>
      <c r="CC191" s="13">
        <f t="shared" si="145"/>
        <v>4.2779553895899491</v>
      </c>
      <c r="CD191" s="13">
        <f t="shared" si="145"/>
        <v>1.032095686668022</v>
      </c>
      <c r="CE191" s="13">
        <f t="shared" si="145"/>
        <v>4.9050502774121263</v>
      </c>
      <c r="CF191" s="13">
        <f t="shared" si="145"/>
        <v>-1.6780110194464459</v>
      </c>
      <c r="CG191" s="13">
        <f t="shared" si="145"/>
        <v>3.0765828790440874</v>
      </c>
      <c r="CH191" s="13">
        <f t="shared" si="145"/>
        <v>-1.7984891789678881</v>
      </c>
      <c r="CI191" s="13">
        <f t="shared" si="145"/>
        <v>-0.37306897505050562</v>
      </c>
      <c r="CJ191" s="13">
        <f t="shared" si="145"/>
        <v>-7.3164438369273892</v>
      </c>
      <c r="CK191" s="13">
        <f t="shared" si="145"/>
        <v>-0.5469061380842466</v>
      </c>
      <c r="CL191" s="13">
        <f t="shared" si="145"/>
        <v>-0.15500034700058896</v>
      </c>
      <c r="CM191" s="13">
        <f t="shared" si="145"/>
        <v>-1.9687509896891164</v>
      </c>
      <c r="CN191" s="13">
        <f t="shared" si="145"/>
        <v>-0.78338857001547524</v>
      </c>
      <c r="CO191" s="13">
        <f t="shared" si="145"/>
        <v>-1.842189831934804</v>
      </c>
      <c r="CP191" s="13">
        <f t="shared" si="145"/>
        <v>0</v>
      </c>
      <c r="CQ191" s="13">
        <f t="shared" si="145"/>
        <v>-4.1035774395049351</v>
      </c>
      <c r="CR191" s="13">
        <f t="shared" si="145"/>
        <v>-3.0120863144080912</v>
      </c>
      <c r="CS191" s="13">
        <f t="shared" si="145"/>
        <v>-5.2631578947368247</v>
      </c>
      <c r="CT191" s="13">
        <f t="shared" si="145"/>
        <v>0</v>
      </c>
      <c r="CU191" s="13">
        <f t="shared" si="145"/>
        <v>-0.95048822711651937</v>
      </c>
      <c r="CV191" s="13">
        <f t="shared" si="145"/>
        <v>2.4697192238809285</v>
      </c>
      <c r="CW191" s="13">
        <f t="shared" si="145"/>
        <v>-10.382574590997473</v>
      </c>
      <c r="CX191" s="13">
        <f t="shared" si="145"/>
        <v>26.514990771338343</v>
      </c>
      <c r="CY191" s="13">
        <f t="shared" si="145"/>
        <v>-2.0376275924723908</v>
      </c>
      <c r="CZ191" s="13">
        <f t="shared" si="145"/>
        <v>-0.62989482353831283</v>
      </c>
      <c r="DA191" s="13">
        <f t="shared" si="145"/>
        <v>1.0090604401904235</v>
      </c>
      <c r="DB191" s="13">
        <f t="shared" si="145"/>
        <v>0.85906430521234256</v>
      </c>
      <c r="DC191" s="13">
        <f t="shared" si="145"/>
        <v>-5.0567647239898372</v>
      </c>
      <c r="DD191" s="13">
        <f t="shared" si="145"/>
        <v>2.3190701755777976</v>
      </c>
      <c r="DE191" s="13">
        <f t="shared" si="145"/>
        <v>-0.81756084635384862</v>
      </c>
      <c r="DF191" s="13">
        <f t="shared" si="145"/>
        <v>4.9278026605247494</v>
      </c>
      <c r="DH191" s="323" t="str">
        <f t="shared" si="97"/>
        <v>2013 q2</v>
      </c>
      <c r="DI191" s="13">
        <f t="shared" si="146"/>
        <v>4.7887816917772108</v>
      </c>
      <c r="DJ191" s="13">
        <f t="shared" si="146"/>
        <v>4.9556230987665373</v>
      </c>
      <c r="DK191" s="13">
        <f t="shared" si="146"/>
        <v>2.9082809787416064</v>
      </c>
      <c r="DL191" s="13">
        <f t="shared" si="146"/>
        <v>3.896702338953939</v>
      </c>
      <c r="DM191" s="13">
        <f t="shared" si="146"/>
        <v>2.5757563201018074</v>
      </c>
      <c r="DN191" s="13">
        <f t="shared" si="146"/>
        <v>18.720048447974058</v>
      </c>
      <c r="DO191" s="13">
        <f t="shared" si="146"/>
        <v>1.6662746096458125</v>
      </c>
      <c r="DP191" s="13">
        <f t="shared" si="146"/>
        <v>7.5652142792049792</v>
      </c>
      <c r="DQ191" s="13">
        <f t="shared" si="146"/>
        <v>6.3849118618309886</v>
      </c>
      <c r="DR191" s="13">
        <f t="shared" si="146"/>
        <v>5.6669359335653979</v>
      </c>
      <c r="DS191" s="13">
        <f t="shared" si="146"/>
        <v>3.1183881885956666</v>
      </c>
      <c r="DT191" s="13">
        <f t="shared" si="146"/>
        <v>2.9418068130841801</v>
      </c>
      <c r="DU191" s="13">
        <f t="shared" si="146"/>
        <v>3.5592287079664331</v>
      </c>
      <c r="DV191" s="13">
        <f t="shared" si="146"/>
        <v>-2.3756649449745093</v>
      </c>
      <c r="DW191" s="13">
        <f t="shared" si="146"/>
        <v>-2.9479621403268652</v>
      </c>
      <c r="DX191" s="13">
        <f t="shared" si="146"/>
        <v>-8.3517095658536267E-2</v>
      </c>
      <c r="DY191" s="13">
        <f t="shared" si="146"/>
        <v>2.0030477731805441</v>
      </c>
      <c r="DZ191" s="13">
        <f t="shared" si="146"/>
        <v>3.4245380117076785</v>
      </c>
      <c r="EA191" s="13">
        <f t="shared" si="146"/>
        <v>0</v>
      </c>
      <c r="EB191" s="13">
        <f t="shared" si="146"/>
        <v>12.275759699793621</v>
      </c>
      <c r="EC191" s="13">
        <f t="shared" si="146"/>
        <v>2.0317858755107832</v>
      </c>
      <c r="ED191" s="13">
        <f t="shared" si="146"/>
        <v>15.840517241379315</v>
      </c>
      <c r="EE191" s="13">
        <f t="shared" si="146"/>
        <v>0</v>
      </c>
      <c r="EF191" s="13">
        <f t="shared" si="146"/>
        <v>1.4444160640483927</v>
      </c>
      <c r="EG191" s="13">
        <f t="shared" si="146"/>
        <v>-1.3795623515389099E-2</v>
      </c>
      <c r="EH191" s="13">
        <f t="shared" si="146"/>
        <v>1.2688098744788379</v>
      </c>
      <c r="EI191" s="13">
        <f t="shared" si="146"/>
        <v>0</v>
      </c>
      <c r="EJ191" s="13">
        <f t="shared" si="146"/>
        <v>-0.41319279486735638</v>
      </c>
      <c r="EK191" s="13">
        <f t="shared" si="146"/>
        <v>2.0504810789901295</v>
      </c>
      <c r="EL191" s="13">
        <f t="shared" si="146"/>
        <v>6.0023631152344104</v>
      </c>
      <c r="EM191" s="13">
        <f t="shared" si="146"/>
        <v>6.5113235015252124</v>
      </c>
      <c r="EN191" s="13">
        <f t="shared" si="146"/>
        <v>-3.8201022679028918</v>
      </c>
      <c r="EO191" s="13">
        <f t="shared" si="146"/>
        <v>1.9012413653338056</v>
      </c>
      <c r="EP191" s="13">
        <f t="shared" si="146"/>
        <v>6.3915756915817301</v>
      </c>
      <c r="EQ191" s="13">
        <f t="shared" si="146"/>
        <v>2.1302192994358427</v>
      </c>
    </row>
    <row r="192" spans="1:147" x14ac:dyDescent="0.2">
      <c r="A192" s="323" t="str">
        <f t="shared" si="91"/>
        <v>2013 q3</v>
      </c>
      <c r="B192" s="13">
        <f t="shared" si="143"/>
        <v>1.8525683336443111</v>
      </c>
      <c r="C192" s="13">
        <f t="shared" si="143"/>
        <v>1.635860106887943</v>
      </c>
      <c r="D192" s="13">
        <f t="shared" si="143"/>
        <v>-5.2508028009823349E-2</v>
      </c>
      <c r="E192" s="13">
        <f t="shared" si="143"/>
        <v>5.5247539694914582</v>
      </c>
      <c r="F192" s="13">
        <f t="shared" si="143"/>
        <v>1.9748518286207384</v>
      </c>
      <c r="G192" s="13">
        <f t="shared" si="143"/>
        <v>-1.4290760885169451</v>
      </c>
      <c r="H192" s="13">
        <f t="shared" si="143"/>
        <v>5.0964724991215737</v>
      </c>
      <c r="I192" s="13">
        <f t="shared" si="143"/>
        <v>5.0356579509252652</v>
      </c>
      <c r="J192" s="13">
        <f t="shared" si="143"/>
        <v>-0.57669871968258901</v>
      </c>
      <c r="K192" s="13">
        <f t="shared" si="143"/>
        <v>0.70183557092873272</v>
      </c>
      <c r="L192" s="13">
        <f t="shared" ref="L192:AJ192" si="148">IF(L69&gt;0,(L73/L69-1)*100,"")</f>
        <v>1.8788680114485423</v>
      </c>
      <c r="M192" s="13">
        <f t="shared" si="148"/>
        <v>-0.59286642134309675</v>
      </c>
      <c r="N192" s="13">
        <f t="shared" si="148"/>
        <v>2.4193995703849946</v>
      </c>
      <c r="O192" s="13">
        <f t="shared" si="148"/>
        <v>1.3139345300530625</v>
      </c>
      <c r="P192" s="13">
        <f t="shared" si="148"/>
        <v>2.5663985570726799</v>
      </c>
      <c r="Q192" s="13">
        <f t="shared" si="148"/>
        <v>-4.0028734011456901</v>
      </c>
      <c r="R192" s="13">
        <f t="shared" si="148"/>
        <v>-0.91867785453813022</v>
      </c>
      <c r="S192" s="13">
        <f t="shared" si="148"/>
        <v>-1.0090197480367769</v>
      </c>
      <c r="T192" s="13">
        <f t="shared" si="148"/>
        <v>0</v>
      </c>
      <c r="U192" s="13">
        <f t="shared" si="148"/>
        <v>0.41183206457826582</v>
      </c>
      <c r="V192" s="13">
        <f t="shared" si="148"/>
        <v>0.80989385149006221</v>
      </c>
      <c r="W192" s="13">
        <f t="shared" si="148"/>
        <v>0</v>
      </c>
      <c r="X192" s="13" t="str">
        <f t="shared" si="148"/>
        <v/>
      </c>
      <c r="Y192" s="13">
        <f t="shared" si="148"/>
        <v>3.6922968568590786</v>
      </c>
      <c r="Z192" s="13">
        <f t="shared" si="148"/>
        <v>9.2479795047583977</v>
      </c>
      <c r="AA192" s="13">
        <f t="shared" si="148"/>
        <v>0.33020962338776716</v>
      </c>
      <c r="AB192" s="13">
        <f t="shared" si="148"/>
        <v>0</v>
      </c>
      <c r="AC192" s="13">
        <f t="shared" si="148"/>
        <v>5.0340109985829606</v>
      </c>
      <c r="AD192" s="13">
        <f t="shared" si="148"/>
        <v>3.5446856679329786</v>
      </c>
      <c r="AE192" s="13">
        <f t="shared" si="148"/>
        <v>2.2851567201201739</v>
      </c>
      <c r="AF192" s="13">
        <f t="shared" si="148"/>
        <v>1.4192146677830086</v>
      </c>
      <c r="AG192" s="13">
        <f t="shared" si="148"/>
        <v>15.961558173710211</v>
      </c>
      <c r="AH192" s="13">
        <f t="shared" si="148"/>
        <v>1.1487608661478577</v>
      </c>
      <c r="AI192" s="13">
        <f t="shared" si="148"/>
        <v>4.4928442474848396</v>
      </c>
      <c r="AJ192" s="13">
        <f t="shared" si="148"/>
        <v>-0.23581922919002629</v>
      </c>
      <c r="AL192" s="322" t="str">
        <f t="shared" si="147"/>
        <v>2013 q3</v>
      </c>
      <c r="AM192" s="13">
        <f t="shared" si="144"/>
        <v>3.4738083335831504</v>
      </c>
      <c r="AN192" s="13">
        <f t="shared" si="144"/>
        <v>4.6807218878425205</v>
      </c>
      <c r="AO192" s="13">
        <f t="shared" si="144"/>
        <v>5.4880670946674481</v>
      </c>
      <c r="AP192" s="13">
        <f t="shared" si="144"/>
        <v>5.4598869199227185</v>
      </c>
      <c r="AQ192" s="13">
        <f t="shared" si="144"/>
        <v>-0.98164375392095771</v>
      </c>
      <c r="AR192" s="13">
        <f t="shared" si="144"/>
        <v>0.19693459914111866</v>
      </c>
      <c r="AS192" s="13">
        <f t="shared" si="144"/>
        <v>15.188550128167332</v>
      </c>
      <c r="AT192" s="13">
        <f t="shared" si="144"/>
        <v>15.77523008551529</v>
      </c>
      <c r="AU192" s="13">
        <f t="shared" si="144"/>
        <v>-2.1498998830101979</v>
      </c>
      <c r="AV192" s="13">
        <f t="shared" si="144"/>
        <v>4.7886108714408904</v>
      </c>
      <c r="AW192" s="13">
        <f t="shared" ref="AW192:BU192" si="149">IF(AW69&gt;0,(AW73/AW69-1)*100,"")</f>
        <v>7.1615024445715658</v>
      </c>
      <c r="AX192" s="13">
        <f t="shared" si="149"/>
        <v>0</v>
      </c>
      <c r="AY192" s="13">
        <f t="shared" si="149"/>
        <v>8.6956521739130608</v>
      </c>
      <c r="AZ192" s="13">
        <f t="shared" si="149"/>
        <v>0.81088438581295996</v>
      </c>
      <c r="BA192" s="13">
        <f t="shared" si="149"/>
        <v>1.1424949667445672</v>
      </c>
      <c r="BB192" s="13">
        <f t="shared" si="149"/>
        <v>-0.92560222115060098</v>
      </c>
      <c r="BC192" s="13">
        <f t="shared" si="149"/>
        <v>-2.252513324405625</v>
      </c>
      <c r="BD192" s="13">
        <f t="shared" si="149"/>
        <v>-2.252513324405625</v>
      </c>
      <c r="BE192" s="13" t="str">
        <f t="shared" si="149"/>
        <v/>
      </c>
      <c r="BF192" s="13">
        <f t="shared" si="149"/>
        <v>18.603280348389582</v>
      </c>
      <c r="BG192" s="13">
        <f t="shared" si="149"/>
        <v>4.1935532006276643</v>
      </c>
      <c r="BH192" s="13">
        <f t="shared" si="149"/>
        <v>24.493392070484575</v>
      </c>
      <c r="BI192" s="13" t="str">
        <f t="shared" si="149"/>
        <v/>
      </c>
      <c r="BJ192" s="13">
        <f t="shared" si="149"/>
        <v>-2.4188485963661854</v>
      </c>
      <c r="BK192" s="13">
        <f t="shared" si="149"/>
        <v>0.35708002409187145</v>
      </c>
      <c r="BL192" s="13">
        <f t="shared" si="149"/>
        <v>0</v>
      </c>
      <c r="BM192" s="13">
        <f t="shared" si="149"/>
        <v>9.4636421931941115</v>
      </c>
      <c r="BN192" s="13">
        <f t="shared" si="149"/>
        <v>0</v>
      </c>
      <c r="BO192" s="13">
        <f t="shared" si="149"/>
        <v>-3.8582082608966561</v>
      </c>
      <c r="BP192" s="13">
        <f t="shared" si="149"/>
        <v>1.2734771052660632</v>
      </c>
      <c r="BQ192" s="13">
        <f t="shared" si="149"/>
        <v>-0.17799296179182855</v>
      </c>
      <c r="BR192" s="13">
        <f t="shared" si="149"/>
        <v>-2.7688536759345794</v>
      </c>
      <c r="BS192" s="13">
        <f t="shared" si="149"/>
        <v>4.7025775329334607E-4</v>
      </c>
      <c r="BT192" s="13">
        <f t="shared" si="149"/>
        <v>4.3124610840186595</v>
      </c>
      <c r="BU192" s="13">
        <f t="shared" si="149"/>
        <v>3.1603090379814347</v>
      </c>
      <c r="BW192" s="323" t="str">
        <f t="shared" si="95"/>
        <v>2013 q3</v>
      </c>
      <c r="BX192" s="13">
        <f t="shared" si="145"/>
        <v>1.6244300540580792</v>
      </c>
      <c r="BY192" s="13">
        <f t="shared" si="145"/>
        <v>2.3047984436800562</v>
      </c>
      <c r="BZ192" s="13">
        <f t="shared" si="145"/>
        <v>0.33693893866499902</v>
      </c>
      <c r="CA192" s="13">
        <f t="shared" si="145"/>
        <v>4.3328188545439739</v>
      </c>
      <c r="CB192" s="13">
        <f t="shared" si="145"/>
        <v>6.5256456982335287</v>
      </c>
      <c r="CC192" s="13">
        <f t="shared" si="145"/>
        <v>6.3593248978331296</v>
      </c>
      <c r="CD192" s="13">
        <f t="shared" si="145"/>
        <v>2.0863197183313309</v>
      </c>
      <c r="CE192" s="13">
        <f t="shared" si="145"/>
        <v>5.1781624100218249</v>
      </c>
      <c r="CF192" s="13">
        <f t="shared" si="145"/>
        <v>-2.42026020951428</v>
      </c>
      <c r="CG192" s="13">
        <f t="shared" si="145"/>
        <v>3.0765828790440874</v>
      </c>
      <c r="CH192" s="13">
        <f t="shared" ref="CH192:DF192" si="150">IF(CH69&gt;0,(CH73/CH69-1)*100,"")</f>
        <v>-0.98293946561066603</v>
      </c>
      <c r="CI192" s="13">
        <f t="shared" si="150"/>
        <v>0.39542774905936273</v>
      </c>
      <c r="CJ192" s="13">
        <f t="shared" si="150"/>
        <v>-6.3187469500736508</v>
      </c>
      <c r="CK192" s="13">
        <f t="shared" si="150"/>
        <v>-0.55476001257971364</v>
      </c>
      <c r="CL192" s="13">
        <f t="shared" si="150"/>
        <v>-0.16861514589794346</v>
      </c>
      <c r="CM192" s="13">
        <f t="shared" si="150"/>
        <v>-1.9560738330411054</v>
      </c>
      <c r="CN192" s="13">
        <f t="shared" si="150"/>
        <v>0.7453464247643149</v>
      </c>
      <c r="CO192" s="13">
        <f t="shared" si="150"/>
        <v>1.7505787495204483</v>
      </c>
      <c r="CP192" s="13">
        <f t="shared" si="150"/>
        <v>0</v>
      </c>
      <c r="CQ192" s="13">
        <f t="shared" si="150"/>
        <v>4.751073645942272</v>
      </c>
      <c r="CR192" s="13">
        <f t="shared" si="150"/>
        <v>-5.2358867260108077</v>
      </c>
      <c r="CS192" s="13">
        <f t="shared" si="150"/>
        <v>9.6153846153846025</v>
      </c>
      <c r="CT192" s="13">
        <f t="shared" si="150"/>
        <v>0</v>
      </c>
      <c r="CU192" s="13">
        <f t="shared" si="150"/>
        <v>-1.3822834850119703</v>
      </c>
      <c r="CV192" s="13">
        <f t="shared" si="150"/>
        <v>2.4697192238809285</v>
      </c>
      <c r="CW192" s="13">
        <f t="shared" si="150"/>
        <v>-7.2285149871298966</v>
      </c>
      <c r="CX192" s="13">
        <f t="shared" si="150"/>
        <v>26.514990771338343</v>
      </c>
      <c r="CY192" s="13">
        <f t="shared" si="150"/>
        <v>-2.12932083413363</v>
      </c>
      <c r="CZ192" s="13">
        <f t="shared" si="150"/>
        <v>-1.7797977531085252</v>
      </c>
      <c r="DA192" s="13">
        <f t="shared" si="150"/>
        <v>4.6850457855217575</v>
      </c>
      <c r="DB192" s="13">
        <f t="shared" si="150"/>
        <v>5.9234430595562326</v>
      </c>
      <c r="DC192" s="13">
        <f t="shared" si="150"/>
        <v>4.6113536765089336</v>
      </c>
      <c r="DD192" s="13">
        <f t="shared" si="150"/>
        <v>2.7084589436689788</v>
      </c>
      <c r="DE192" s="13">
        <f t="shared" si="150"/>
        <v>0.98686433410115626</v>
      </c>
      <c r="DF192" s="13">
        <f t="shared" si="150"/>
        <v>7.9669299745108502</v>
      </c>
      <c r="DH192" s="323" t="str">
        <f t="shared" si="97"/>
        <v>2013 q3</v>
      </c>
      <c r="DI192" s="13">
        <f t="shared" si="146"/>
        <v>2.228137116681328</v>
      </c>
      <c r="DJ192" s="13">
        <f t="shared" si="146"/>
        <v>4.1422828367650322</v>
      </c>
      <c r="DK192" s="13">
        <f t="shared" si="146"/>
        <v>3.3922105178699313</v>
      </c>
      <c r="DL192" s="13">
        <f t="shared" si="146"/>
        <v>4.8578671485173253</v>
      </c>
      <c r="DM192" s="13">
        <f t="shared" si="146"/>
        <v>2.5485226714522025</v>
      </c>
      <c r="DN192" s="13">
        <f t="shared" si="146"/>
        <v>12.711448907972557</v>
      </c>
      <c r="DO192" s="13">
        <f t="shared" si="146"/>
        <v>2.0337189309818093</v>
      </c>
      <c r="DP192" s="13">
        <f t="shared" si="146"/>
        <v>1.8691319482230684</v>
      </c>
      <c r="DQ192" s="13">
        <f t="shared" si="146"/>
        <v>5.5903086009207792</v>
      </c>
      <c r="DR192" s="13">
        <f t="shared" si="146"/>
        <v>4.2910865375890506</v>
      </c>
      <c r="DS192" s="13">
        <f t="shared" ref="DS192:EQ192" si="151">IF(DS69&gt;0,(DS73/DS69-1)*100,"")</f>
        <v>1.3692969508720454</v>
      </c>
      <c r="DT192" s="13">
        <f t="shared" si="151"/>
        <v>3.9328342409948425</v>
      </c>
      <c r="DU192" s="13">
        <f t="shared" si="151"/>
        <v>-5.2975589080252909</v>
      </c>
      <c r="DV192" s="13">
        <f t="shared" si="151"/>
        <v>-4.0253586599469759</v>
      </c>
      <c r="DW192" s="13">
        <f t="shared" si="151"/>
        <v>-4.8066217508545783</v>
      </c>
      <c r="DX192" s="13">
        <f t="shared" si="151"/>
        <v>-0.83517095658530716</v>
      </c>
      <c r="DY192" s="13">
        <f t="shared" si="151"/>
        <v>1.7691955390457093</v>
      </c>
      <c r="DZ192" s="13">
        <f t="shared" si="151"/>
        <v>3.0197627679489081</v>
      </c>
      <c r="EA192" s="13">
        <f t="shared" si="151"/>
        <v>0</v>
      </c>
      <c r="EB192" s="13">
        <f t="shared" si="151"/>
        <v>1.8258607527860571</v>
      </c>
      <c r="EC192" s="13">
        <f t="shared" si="151"/>
        <v>2.8125386219909121</v>
      </c>
      <c r="ED192" s="13">
        <f t="shared" si="151"/>
        <v>1.7269931393423255</v>
      </c>
      <c r="EE192" s="13">
        <f t="shared" si="151"/>
        <v>0</v>
      </c>
      <c r="EF192" s="13">
        <f t="shared" si="151"/>
        <v>1.0521688663874595</v>
      </c>
      <c r="EG192" s="13">
        <f t="shared" si="151"/>
        <v>11.036450761208805</v>
      </c>
      <c r="EH192" s="13">
        <f t="shared" si="151"/>
        <v>1.2688098744788379</v>
      </c>
      <c r="EI192" s="13">
        <f t="shared" si="151"/>
        <v>-2.9372074339538368</v>
      </c>
      <c r="EJ192" s="13">
        <f t="shared" si="151"/>
        <v>0</v>
      </c>
      <c r="EK192" s="13">
        <f t="shared" si="151"/>
        <v>0.91843973940657353</v>
      </c>
      <c r="EL192" s="13">
        <f t="shared" si="151"/>
        <v>3.1948044390445629</v>
      </c>
      <c r="EM192" s="13">
        <f t="shared" si="151"/>
        <v>3.2424088728436828</v>
      </c>
      <c r="EN192" s="13">
        <f t="shared" si="151"/>
        <v>-3.8201022679028918</v>
      </c>
      <c r="EO192" s="13">
        <f t="shared" si="151"/>
        <v>0.83287958957298791</v>
      </c>
      <c r="EP192" s="13">
        <f t="shared" si="151"/>
        <v>3.638023889509201</v>
      </c>
      <c r="EQ192" s="13">
        <f t="shared" si="151"/>
        <v>2.7055058206558291</v>
      </c>
    </row>
    <row r="193" spans="1:147" x14ac:dyDescent="0.2">
      <c r="A193" s="323" t="str">
        <f t="shared" si="91"/>
        <v>2013 q4</v>
      </c>
      <c r="B193" s="13">
        <f t="shared" ref="B193:AJ196" si="152">IF(B70&gt;0,(B74/B70-1)*100,"")</f>
        <v>0.75253823787981844</v>
      </c>
      <c r="C193" s="13">
        <f t="shared" si="152"/>
        <v>-0.40829983817113336</v>
      </c>
      <c r="D193" s="13">
        <f t="shared" si="152"/>
        <v>-3.2899247533893505</v>
      </c>
      <c r="E193" s="13">
        <f t="shared" si="152"/>
        <v>1.6190538488267014</v>
      </c>
      <c r="F193" s="13">
        <f t="shared" si="152"/>
        <v>2.1792316481534124</v>
      </c>
      <c r="G193" s="13">
        <f t="shared" si="152"/>
        <v>1.9761249936726788</v>
      </c>
      <c r="H193" s="13">
        <f t="shared" si="152"/>
        <v>3.1648199463107929</v>
      </c>
      <c r="I193" s="13">
        <f t="shared" si="152"/>
        <v>2.8208118343017174</v>
      </c>
      <c r="J193" s="13">
        <f t="shared" si="152"/>
        <v>1.3605821146028152</v>
      </c>
      <c r="K193" s="13">
        <f t="shared" si="152"/>
        <v>-10.098045139023437</v>
      </c>
      <c r="L193" s="13">
        <f t="shared" si="152"/>
        <v>4.0116191049980987</v>
      </c>
      <c r="M193" s="13">
        <f t="shared" si="152"/>
        <v>1.7916105016564154</v>
      </c>
      <c r="N193" s="13">
        <f t="shared" si="152"/>
        <v>4.5069974869229812</v>
      </c>
      <c r="O193" s="13">
        <f t="shared" si="152"/>
        <v>1.2448730899075722</v>
      </c>
      <c r="P193" s="13">
        <f t="shared" si="152"/>
        <v>1.7987524961370571</v>
      </c>
      <c r="Q193" s="13">
        <f t="shared" si="152"/>
        <v>-1.2187752454855483</v>
      </c>
      <c r="R193" s="13">
        <f t="shared" si="152"/>
        <v>1.8387135457661241</v>
      </c>
      <c r="S193" s="13">
        <f t="shared" si="152"/>
        <v>2.0228744258429909</v>
      </c>
      <c r="T193" s="13">
        <f t="shared" si="152"/>
        <v>0</v>
      </c>
      <c r="U193" s="13">
        <f t="shared" si="152"/>
        <v>-0.4894411222366335</v>
      </c>
      <c r="V193" s="13">
        <f t="shared" si="152"/>
        <v>0.80989385149006221</v>
      </c>
      <c r="W193" s="13">
        <f t="shared" si="152"/>
        <v>-1.7857142857142794</v>
      </c>
      <c r="X193" s="13" t="str">
        <f t="shared" si="152"/>
        <v/>
      </c>
      <c r="Y193" s="13">
        <f t="shared" si="152"/>
        <v>3.4332038819156807</v>
      </c>
      <c r="Z193" s="13">
        <f t="shared" si="152"/>
        <v>0.11276517271399111</v>
      </c>
      <c r="AA193" s="13">
        <f t="shared" si="152"/>
        <v>1.5451488654567358</v>
      </c>
      <c r="AB193" s="13">
        <f t="shared" si="152"/>
        <v>0</v>
      </c>
      <c r="AC193" s="13">
        <f t="shared" si="152"/>
        <v>5.0340109985829606</v>
      </c>
      <c r="AD193" s="13">
        <f t="shared" si="152"/>
        <v>3.5082033640300825</v>
      </c>
      <c r="AE193" s="13">
        <f t="shared" si="152"/>
        <v>0.68071868145416214</v>
      </c>
      <c r="AF193" s="13">
        <f t="shared" si="152"/>
        <v>0.94460912132627861</v>
      </c>
      <c r="AG193" s="13">
        <f t="shared" si="152"/>
        <v>2.9570141286108909</v>
      </c>
      <c r="AH193" s="13">
        <f t="shared" si="152"/>
        <v>-2.7656389544874815</v>
      </c>
      <c r="AI193" s="13">
        <f t="shared" si="152"/>
        <v>2.5575373804379797</v>
      </c>
      <c r="AJ193" s="13">
        <f t="shared" si="152"/>
        <v>-3.8732967750674696</v>
      </c>
      <c r="AL193" s="322" t="str">
        <f t="shared" si="147"/>
        <v>2013 q4</v>
      </c>
      <c r="AM193" s="13">
        <f t="shared" ref="AM193:BU196" si="153">IF(AM70&gt;0,(AM74/AM70-1)*100,"")</f>
        <v>1.6287616428581897</v>
      </c>
      <c r="AN193" s="13">
        <f t="shared" si="153"/>
        <v>5.5700829103644267E-2</v>
      </c>
      <c r="AO193" s="13">
        <f t="shared" si="153"/>
        <v>-1.5284271873428068E-2</v>
      </c>
      <c r="AP193" s="13">
        <f t="shared" si="153"/>
        <v>-1.2114200817301857</v>
      </c>
      <c r="AQ193" s="13">
        <f t="shared" si="153"/>
        <v>-1.321899573133356</v>
      </c>
      <c r="AR193" s="13">
        <f t="shared" si="153"/>
        <v>-0.25237394911966637</v>
      </c>
      <c r="AS193" s="13">
        <f t="shared" si="153"/>
        <v>5.114890686458029</v>
      </c>
      <c r="AT193" s="13">
        <f t="shared" si="153"/>
        <v>7.2324195424010584</v>
      </c>
      <c r="AU193" s="13">
        <f t="shared" si="153"/>
        <v>-3.2078883963933325</v>
      </c>
      <c r="AV193" s="13">
        <f t="shared" si="153"/>
        <v>4.7886108714408904</v>
      </c>
      <c r="AW193" s="13">
        <f t="shared" si="153"/>
        <v>2.3983656424173105</v>
      </c>
      <c r="AX193" s="13">
        <f t="shared" si="153"/>
        <v>-10.026203929224774</v>
      </c>
      <c r="AY193" s="13">
        <f t="shared" si="153"/>
        <v>5.2631578947368363</v>
      </c>
      <c r="AZ193" s="13">
        <f t="shared" si="153"/>
        <v>1.195610888140175</v>
      </c>
      <c r="BA193" s="13">
        <f t="shared" si="153"/>
        <v>1.0880904445186301</v>
      </c>
      <c r="BB193" s="13">
        <f t="shared" si="153"/>
        <v>1.7586442201861452</v>
      </c>
      <c r="BC193" s="13">
        <f t="shared" si="153"/>
        <v>0</v>
      </c>
      <c r="BD193" s="13">
        <f t="shared" si="153"/>
        <v>0</v>
      </c>
      <c r="BE193" s="13" t="str">
        <f t="shared" si="153"/>
        <v/>
      </c>
      <c r="BF193" s="13">
        <f t="shared" si="153"/>
        <v>17.178273054884841</v>
      </c>
      <c r="BG193" s="13">
        <f t="shared" si="153"/>
        <v>0</v>
      </c>
      <c r="BH193" s="13">
        <f t="shared" si="153"/>
        <v>25.08189050070191</v>
      </c>
      <c r="BI193" s="13" t="str">
        <f t="shared" si="153"/>
        <v/>
      </c>
      <c r="BJ193" s="13">
        <f t="shared" si="153"/>
        <v>0.69326351792771135</v>
      </c>
      <c r="BK193" s="13">
        <f t="shared" si="153"/>
        <v>0.35708002409187145</v>
      </c>
      <c r="BL193" s="13">
        <f t="shared" si="153"/>
        <v>0</v>
      </c>
      <c r="BM193" s="13">
        <f t="shared" si="153"/>
        <v>9.4636421931941115</v>
      </c>
      <c r="BN193" s="13">
        <f t="shared" si="153"/>
        <v>0</v>
      </c>
      <c r="BO193" s="13">
        <f t="shared" si="153"/>
        <v>0.4476021156147203</v>
      </c>
      <c r="BP193" s="13">
        <f t="shared" si="153"/>
        <v>0.9491258894392729</v>
      </c>
      <c r="BQ193" s="13">
        <f t="shared" si="153"/>
        <v>-0.17753414711850768</v>
      </c>
      <c r="BR193" s="13">
        <f t="shared" si="153"/>
        <v>-5.0238566725050777</v>
      </c>
      <c r="BS193" s="13">
        <f t="shared" si="153"/>
        <v>0</v>
      </c>
      <c r="BT193" s="13">
        <f t="shared" si="153"/>
        <v>2.4414003826467967</v>
      </c>
      <c r="BU193" s="13">
        <f t="shared" si="153"/>
        <v>3.5957648369964401</v>
      </c>
      <c r="BW193" s="323" t="str">
        <f t="shared" si="95"/>
        <v>2013 q4</v>
      </c>
      <c r="BX193" s="13">
        <f t="shared" ref="BX193:DF196" si="154">IF(BX70&gt;0,(BX74/BX70-1)*100,"")</f>
        <v>0.81404465397822978</v>
      </c>
      <c r="BY193" s="13">
        <f t="shared" si="154"/>
        <v>1.9503575806853579</v>
      </c>
      <c r="BZ193" s="13">
        <f t="shared" si="154"/>
        <v>1.9575382655514728</v>
      </c>
      <c r="CA193" s="13">
        <f t="shared" si="154"/>
        <v>2.0061818006470888</v>
      </c>
      <c r="CB193" s="13">
        <f t="shared" si="154"/>
        <v>3.2692466618223337</v>
      </c>
      <c r="CC193" s="13">
        <f t="shared" si="154"/>
        <v>1.8455752640118339</v>
      </c>
      <c r="CD193" s="13">
        <f t="shared" si="154"/>
        <v>2.1649313769798173</v>
      </c>
      <c r="CE193" s="13">
        <f t="shared" si="154"/>
        <v>4.5783272562551991</v>
      </c>
      <c r="CF193" s="13">
        <f t="shared" si="154"/>
        <v>0.58324637316600203</v>
      </c>
      <c r="CG193" s="13">
        <f t="shared" si="154"/>
        <v>-1.9559726198492111</v>
      </c>
      <c r="CH193" s="13">
        <f t="shared" si="154"/>
        <v>0.60480055274845235</v>
      </c>
      <c r="CI193" s="13">
        <f t="shared" si="154"/>
        <v>0.751704705445988</v>
      </c>
      <c r="CJ193" s="13">
        <f t="shared" si="154"/>
        <v>0</v>
      </c>
      <c r="CK193" s="13">
        <f t="shared" si="154"/>
        <v>-0.15166774951688167</v>
      </c>
      <c r="CL193" s="13">
        <f t="shared" si="154"/>
        <v>-0.26918588250672837</v>
      </c>
      <c r="CM193" s="13">
        <f t="shared" si="154"/>
        <v>0.28319510489880351</v>
      </c>
      <c r="CN193" s="13">
        <f t="shared" si="154"/>
        <v>2.0453620724696808</v>
      </c>
      <c r="CO193" s="13">
        <f t="shared" si="154"/>
        <v>4.8639700934857588</v>
      </c>
      <c r="CP193" s="13">
        <f t="shared" si="154"/>
        <v>0</v>
      </c>
      <c r="CQ193" s="13">
        <f t="shared" si="154"/>
        <v>-0.17636024795053551</v>
      </c>
      <c r="CR193" s="13">
        <f t="shared" si="154"/>
        <v>-5.6512951934767237</v>
      </c>
      <c r="CS193" s="13">
        <f t="shared" si="154"/>
        <v>1.8181818181818521</v>
      </c>
      <c r="CT193" s="13">
        <f t="shared" si="154"/>
        <v>0</v>
      </c>
      <c r="CU193" s="13">
        <f t="shared" si="154"/>
        <v>-2.6374343550134793</v>
      </c>
      <c r="CV193" s="13">
        <f t="shared" si="154"/>
        <v>0.79256656994688424</v>
      </c>
      <c r="CW193" s="13">
        <f t="shared" si="154"/>
        <v>-20.757583403506462</v>
      </c>
      <c r="CX193" s="13">
        <f t="shared" si="154"/>
        <v>0.35457617383920503</v>
      </c>
      <c r="CY193" s="13">
        <f t="shared" si="154"/>
        <v>-9.3600470678467662E-2</v>
      </c>
      <c r="CZ193" s="13">
        <f t="shared" si="154"/>
        <v>-0.83501004754653607</v>
      </c>
      <c r="DA193" s="13">
        <f t="shared" si="154"/>
        <v>2.0927974804125116</v>
      </c>
      <c r="DB193" s="13">
        <f t="shared" si="154"/>
        <v>1.3302383239259363</v>
      </c>
      <c r="DC193" s="13">
        <f t="shared" si="154"/>
        <v>3.7090911455582853</v>
      </c>
      <c r="DD193" s="13">
        <f t="shared" si="154"/>
        <v>2.6264226001914803</v>
      </c>
      <c r="DE193" s="13">
        <f t="shared" si="154"/>
        <v>1.6592644588835359</v>
      </c>
      <c r="DF193" s="13">
        <f t="shared" si="154"/>
        <v>4.9649938009526551</v>
      </c>
      <c r="DH193" s="323" t="str">
        <f t="shared" si="97"/>
        <v>2013 q4</v>
      </c>
      <c r="DI193" s="13">
        <f t="shared" ref="DI193:EQ196" si="155">IF(DI70&gt;0,(DI74/DI70-1)*100,"")</f>
        <v>1.4128353982056918</v>
      </c>
      <c r="DJ193" s="13">
        <f t="shared" si="155"/>
        <v>3.7253975138475282</v>
      </c>
      <c r="DK193" s="13">
        <f t="shared" si="155"/>
        <v>3.5764772729931948</v>
      </c>
      <c r="DL193" s="13">
        <f t="shared" si="155"/>
        <v>10.025542210263993</v>
      </c>
      <c r="DM193" s="13">
        <f t="shared" si="155"/>
        <v>1.5545249591815136</v>
      </c>
      <c r="DN193" s="13">
        <f t="shared" si="155"/>
        <v>0.59167482877637845</v>
      </c>
      <c r="DO193" s="13">
        <f t="shared" si="155"/>
        <v>-1.9061218171405714</v>
      </c>
      <c r="DP193" s="13">
        <f t="shared" si="155"/>
        <v>-2.1074808019132751</v>
      </c>
      <c r="DQ193" s="13">
        <f t="shared" si="155"/>
        <v>3.6967066493161616</v>
      </c>
      <c r="DR193" s="13">
        <f t="shared" si="155"/>
        <v>3.4492281266843561</v>
      </c>
      <c r="DS193" s="13">
        <f t="shared" si="155"/>
        <v>-0.32159153908299931</v>
      </c>
      <c r="DT193" s="13">
        <f t="shared" si="155"/>
        <v>0.99133747337118994</v>
      </c>
      <c r="DU193" s="13">
        <f t="shared" si="155"/>
        <v>-4.0645331142526775</v>
      </c>
      <c r="DV193" s="13">
        <f t="shared" si="155"/>
        <v>-3.2171073670170691</v>
      </c>
      <c r="DW193" s="13">
        <f t="shared" si="155"/>
        <v>-3.8065614008359505</v>
      </c>
      <c r="DX193" s="13">
        <f t="shared" si="155"/>
        <v>-0.83517095658530716</v>
      </c>
      <c r="DY193" s="13">
        <f t="shared" si="155"/>
        <v>2.8720766558035127</v>
      </c>
      <c r="DZ193" s="13">
        <f t="shared" si="155"/>
        <v>4.8701151841470169</v>
      </c>
      <c r="EA193" s="13">
        <f t="shared" si="155"/>
        <v>0</v>
      </c>
      <c r="EB193" s="13">
        <f t="shared" si="155"/>
        <v>1.8258607527860571</v>
      </c>
      <c r="EC193" s="13">
        <f t="shared" si="155"/>
        <v>2.8125386219909121</v>
      </c>
      <c r="ED193" s="13">
        <f t="shared" si="155"/>
        <v>1.7269931393423255</v>
      </c>
      <c r="EE193" s="13">
        <f t="shared" si="155"/>
        <v>0</v>
      </c>
      <c r="EF193" s="13">
        <f t="shared" si="155"/>
        <v>1.7539093173968512</v>
      </c>
      <c r="EG193" s="13">
        <f t="shared" si="155"/>
        <v>11.705299940611692</v>
      </c>
      <c r="EH193" s="13">
        <f t="shared" si="155"/>
        <v>0.19930246592874123</v>
      </c>
      <c r="EI193" s="13">
        <f t="shared" si="155"/>
        <v>0</v>
      </c>
      <c r="EJ193" s="13">
        <f t="shared" si="155"/>
        <v>0</v>
      </c>
      <c r="EK193" s="13">
        <f t="shared" si="155"/>
        <v>1.9134038104531959</v>
      </c>
      <c r="EL193" s="13">
        <f t="shared" si="155"/>
        <v>-0.78482971417754843</v>
      </c>
      <c r="EM193" s="13">
        <f t="shared" si="155"/>
        <v>-0.10224697875818034</v>
      </c>
      <c r="EN193" s="13">
        <f t="shared" si="155"/>
        <v>-4.0303290353143844</v>
      </c>
      <c r="EO193" s="13">
        <f t="shared" si="155"/>
        <v>0.83287958957298791</v>
      </c>
      <c r="EP193" s="13">
        <f t="shared" si="155"/>
        <v>-3.4492670701068651</v>
      </c>
      <c r="EQ193" s="13">
        <f t="shared" si="155"/>
        <v>1.7858455874018464</v>
      </c>
    </row>
    <row r="194" spans="1:147" x14ac:dyDescent="0.2">
      <c r="A194" s="323" t="str">
        <f t="shared" si="91"/>
        <v>2014 q1</v>
      </c>
      <c r="B194" s="13">
        <f t="shared" si="152"/>
        <v>0.87682685465473309</v>
      </c>
      <c r="C194" s="13">
        <f t="shared" si="152"/>
        <v>0.69587883771506931</v>
      </c>
      <c r="D194" s="13">
        <f t="shared" si="152"/>
        <v>-4.1428122140970247</v>
      </c>
      <c r="E194" s="13">
        <f t="shared" si="152"/>
        <v>3.04499869152417</v>
      </c>
      <c r="F194" s="13">
        <f t="shared" si="152"/>
        <v>9.0607085515089771</v>
      </c>
      <c r="G194" s="13">
        <f t="shared" si="152"/>
        <v>1.1672709942960102</v>
      </c>
      <c r="H194" s="13">
        <f t="shared" si="152"/>
        <v>4.9916390345358774</v>
      </c>
      <c r="I194" s="13">
        <f t="shared" si="152"/>
        <v>3.3505878866067818</v>
      </c>
      <c r="J194" s="13">
        <f t="shared" si="152"/>
        <v>0.33707181706557066</v>
      </c>
      <c r="K194" s="13">
        <f t="shared" si="152"/>
        <v>-7.9338500884079677</v>
      </c>
      <c r="L194" s="13">
        <f t="shared" si="152"/>
        <v>3.8397178613298832</v>
      </c>
      <c r="M194" s="13">
        <f t="shared" si="152"/>
        <v>5.4736049810937049</v>
      </c>
      <c r="N194" s="13">
        <f t="shared" si="152"/>
        <v>3.4878556420699924</v>
      </c>
      <c r="O194" s="13">
        <f t="shared" si="152"/>
        <v>0.21181164070753766</v>
      </c>
      <c r="P194" s="13">
        <f t="shared" si="152"/>
        <v>0.52933326588913143</v>
      </c>
      <c r="Q194" s="13">
        <f t="shared" si="152"/>
        <v>-1.2187752454855483</v>
      </c>
      <c r="R194" s="13">
        <f t="shared" si="152"/>
        <v>1.0204442086440668</v>
      </c>
      <c r="S194" s="13">
        <f t="shared" si="152"/>
        <v>0.2675587264941548</v>
      </c>
      <c r="T194" s="13">
        <f t="shared" si="152"/>
        <v>8.5714285714285854</v>
      </c>
      <c r="U194" s="13">
        <f t="shared" si="152"/>
        <v>-0.4894411222366335</v>
      </c>
      <c r="V194" s="13">
        <f t="shared" si="152"/>
        <v>0.80989385149006221</v>
      </c>
      <c r="W194" s="13">
        <f t="shared" si="152"/>
        <v>-1.7857142857142794</v>
      </c>
      <c r="X194" s="13" t="str">
        <f t="shared" si="152"/>
        <v/>
      </c>
      <c r="Y194" s="13">
        <f t="shared" si="152"/>
        <v>1.7656601674690853</v>
      </c>
      <c r="Z194" s="13">
        <f t="shared" si="152"/>
        <v>0.53234034471929537</v>
      </c>
      <c r="AA194" s="13">
        <f t="shared" si="152"/>
        <v>1.9318436735257238</v>
      </c>
      <c r="AB194" s="13">
        <f t="shared" si="152"/>
        <v>0</v>
      </c>
      <c r="AC194" s="13">
        <f t="shared" si="152"/>
        <v>5.0340109985829606</v>
      </c>
      <c r="AD194" s="13">
        <f t="shared" si="152"/>
        <v>1.3753160119186481</v>
      </c>
      <c r="AE194" s="13">
        <f t="shared" si="152"/>
        <v>-0.1132252344597684</v>
      </c>
      <c r="AF194" s="13">
        <f t="shared" si="152"/>
        <v>0.49945779375815125</v>
      </c>
      <c r="AG194" s="13">
        <f t="shared" si="152"/>
        <v>21.692930864568826</v>
      </c>
      <c r="AH194" s="13">
        <f t="shared" si="152"/>
        <v>-2.7581351501112961</v>
      </c>
      <c r="AI194" s="13">
        <f t="shared" si="152"/>
        <v>0.31702966761084639</v>
      </c>
      <c r="AJ194" s="13">
        <f t="shared" si="152"/>
        <v>-3.5990969072803636</v>
      </c>
      <c r="AL194" s="322" t="str">
        <f t="shared" si="147"/>
        <v>2014 q1</v>
      </c>
      <c r="AM194" s="13">
        <f t="shared" si="153"/>
        <v>1.0032804513790072</v>
      </c>
      <c r="AN194" s="13">
        <f t="shared" si="153"/>
        <v>-0.1696036248324817</v>
      </c>
      <c r="AO194" s="13">
        <f t="shared" si="153"/>
        <v>0.55149926278361683</v>
      </c>
      <c r="AP194" s="13">
        <f t="shared" si="153"/>
        <v>-1.3806148148331809</v>
      </c>
      <c r="AQ194" s="13">
        <f t="shared" si="153"/>
        <v>-2.0300026917180025</v>
      </c>
      <c r="AR194" s="13">
        <f t="shared" si="153"/>
        <v>5.2582634237771986</v>
      </c>
      <c r="AS194" s="13">
        <f t="shared" si="153"/>
        <v>4.7879899788305202</v>
      </c>
      <c r="AT194" s="13">
        <f t="shared" si="153"/>
        <v>3.9402061524409282</v>
      </c>
      <c r="AU194" s="13">
        <f t="shared" si="153"/>
        <v>-4.3849073201210675</v>
      </c>
      <c r="AV194" s="13">
        <f t="shared" si="153"/>
        <v>4.7886108714408904</v>
      </c>
      <c r="AW194" s="13">
        <f t="shared" si="153"/>
        <v>3.4871028634809509</v>
      </c>
      <c r="AX194" s="13">
        <f t="shared" si="153"/>
        <v>0</v>
      </c>
      <c r="AY194" s="13">
        <f t="shared" si="153"/>
        <v>4.2105263157894868</v>
      </c>
      <c r="AZ194" s="13">
        <f t="shared" si="153"/>
        <v>1.8288394069270852</v>
      </c>
      <c r="BA194" s="13">
        <f t="shared" si="153"/>
        <v>1.842244328428011</v>
      </c>
      <c r="BB194" s="13">
        <f t="shared" si="153"/>
        <v>1.7586442201861452</v>
      </c>
      <c r="BC194" s="13">
        <f t="shared" si="153"/>
        <v>1.763587276455203</v>
      </c>
      <c r="BD194" s="13">
        <f t="shared" si="153"/>
        <v>1.763587276455203</v>
      </c>
      <c r="BE194" s="13" t="str">
        <f t="shared" si="153"/>
        <v/>
      </c>
      <c r="BF194" s="13">
        <f t="shared" si="153"/>
        <v>12.183217240383758</v>
      </c>
      <c r="BG194" s="13">
        <f t="shared" si="153"/>
        <v>-1.316998564724603</v>
      </c>
      <c r="BH194" s="13">
        <f t="shared" si="153"/>
        <v>17.822423849643542</v>
      </c>
      <c r="BI194" s="13" t="str">
        <f t="shared" si="153"/>
        <v/>
      </c>
      <c r="BJ194" s="13">
        <f t="shared" si="153"/>
        <v>-0.71814710534926496</v>
      </c>
      <c r="BK194" s="13">
        <f t="shared" si="153"/>
        <v>0.35708002409187145</v>
      </c>
      <c r="BL194" s="13">
        <f t="shared" si="153"/>
        <v>2.7773957404719773E-2</v>
      </c>
      <c r="BM194" s="13">
        <f t="shared" si="153"/>
        <v>-21.613665513914647</v>
      </c>
      <c r="BN194" s="13">
        <f t="shared" si="153"/>
        <v>0</v>
      </c>
      <c r="BO194" s="13">
        <f t="shared" si="153"/>
        <v>0.15656043742815484</v>
      </c>
      <c r="BP194" s="13">
        <f t="shared" si="153"/>
        <v>0.56652595349417911</v>
      </c>
      <c r="BQ194" s="13">
        <f t="shared" si="153"/>
        <v>-0.25974852706676099</v>
      </c>
      <c r="BR194" s="13">
        <f t="shared" si="153"/>
        <v>-5.0238566725050777</v>
      </c>
      <c r="BS194" s="13">
        <f t="shared" si="153"/>
        <v>1.567525844308193E-2</v>
      </c>
      <c r="BT194" s="13">
        <f t="shared" si="153"/>
        <v>1.0338151963375841</v>
      </c>
      <c r="BU194" s="13">
        <f t="shared" si="153"/>
        <v>3.2598855753931399</v>
      </c>
      <c r="BW194" s="323" t="str">
        <f t="shared" si="95"/>
        <v>2014 q1</v>
      </c>
      <c r="BX194" s="13">
        <f t="shared" si="154"/>
        <v>0.51030415614317093</v>
      </c>
      <c r="BY194" s="13">
        <f t="shared" si="154"/>
        <v>1.7980333270828375E-2</v>
      </c>
      <c r="BZ194" s="13">
        <f t="shared" si="154"/>
        <v>-0.96894080521362502</v>
      </c>
      <c r="CA194" s="13">
        <f t="shared" si="154"/>
        <v>-0.53930312767722643</v>
      </c>
      <c r="CB194" s="13">
        <f t="shared" si="154"/>
        <v>3.2890080244190933</v>
      </c>
      <c r="CC194" s="13">
        <f t="shared" si="154"/>
        <v>-7.0388897545630496</v>
      </c>
      <c r="CD194" s="13">
        <f t="shared" si="154"/>
        <v>0.87048358963086603</v>
      </c>
      <c r="CE194" s="13">
        <f t="shared" si="154"/>
        <v>7.5759932277857267</v>
      </c>
      <c r="CF194" s="13">
        <f t="shared" si="154"/>
        <v>-0.55527252485197964</v>
      </c>
      <c r="CG194" s="13">
        <f t="shared" si="154"/>
        <v>-5.2159269862645523</v>
      </c>
      <c r="CH194" s="13">
        <f t="shared" si="154"/>
        <v>-4.6373028161761365E-2</v>
      </c>
      <c r="CI194" s="13">
        <f t="shared" si="154"/>
        <v>0.76172614103331426</v>
      </c>
      <c r="CJ194" s="13">
        <f t="shared" si="154"/>
        <v>-3.4087745505556932</v>
      </c>
      <c r="CK194" s="13">
        <f t="shared" si="154"/>
        <v>-0.78686960592850852</v>
      </c>
      <c r="CL194" s="13">
        <f t="shared" si="154"/>
        <v>-0.6784028014179988</v>
      </c>
      <c r="CM194" s="13">
        <f t="shared" si="154"/>
        <v>-1.1867223443377428</v>
      </c>
      <c r="CN194" s="13">
        <f t="shared" si="154"/>
        <v>2.0453620724696808</v>
      </c>
      <c r="CO194" s="13">
        <f t="shared" si="154"/>
        <v>4.8639700934857588</v>
      </c>
      <c r="CP194" s="13">
        <f t="shared" si="154"/>
        <v>0</v>
      </c>
      <c r="CQ194" s="13">
        <f t="shared" si="154"/>
        <v>4.6781822898160463</v>
      </c>
      <c r="CR194" s="13">
        <f t="shared" si="154"/>
        <v>-5.764235431996056</v>
      </c>
      <c r="CS194" s="13">
        <f t="shared" si="154"/>
        <v>9.8039215686274606</v>
      </c>
      <c r="CT194" s="13">
        <f t="shared" si="154"/>
        <v>0</v>
      </c>
      <c r="CU194" s="13">
        <f t="shared" si="154"/>
        <v>-1.1676784045385524</v>
      </c>
      <c r="CV194" s="13">
        <f t="shared" si="154"/>
        <v>0.79256656994688424</v>
      </c>
      <c r="CW194" s="13">
        <f t="shared" si="154"/>
        <v>-20.757583403506462</v>
      </c>
      <c r="CX194" s="13">
        <f t="shared" si="154"/>
        <v>0.35457617383920503</v>
      </c>
      <c r="CY194" s="13">
        <f t="shared" si="154"/>
        <v>-0.95942559562613994</v>
      </c>
      <c r="CZ194" s="13">
        <f t="shared" si="154"/>
        <v>1.5751581192871233</v>
      </c>
      <c r="DA194" s="13">
        <f t="shared" si="154"/>
        <v>1.53460344631553</v>
      </c>
      <c r="DB194" s="13">
        <f t="shared" si="154"/>
        <v>1.0419024653592679</v>
      </c>
      <c r="DC194" s="13">
        <f t="shared" si="154"/>
        <v>3.7090911455582853</v>
      </c>
      <c r="DD194" s="13">
        <f t="shared" si="154"/>
        <v>2.6264226001914803</v>
      </c>
      <c r="DE194" s="13">
        <f t="shared" si="154"/>
        <v>1.2234530787255116</v>
      </c>
      <c r="DF194" s="13">
        <f t="shared" si="154"/>
        <v>3.2505238878973275</v>
      </c>
      <c r="DH194" s="323" t="str">
        <f t="shared" si="97"/>
        <v>2014 q1</v>
      </c>
      <c r="DI194" s="13">
        <f t="shared" si="155"/>
        <v>0.98736913153540939</v>
      </c>
      <c r="DJ194" s="13">
        <f t="shared" si="155"/>
        <v>2.3626463208965331</v>
      </c>
      <c r="DK194" s="13">
        <f t="shared" si="155"/>
        <v>1.8642299825340602</v>
      </c>
      <c r="DL194" s="13">
        <f t="shared" si="155"/>
        <v>6.0360060810442429</v>
      </c>
      <c r="DM194" s="13">
        <f t="shared" si="155"/>
        <v>1.4689389109820317</v>
      </c>
      <c r="DN194" s="13">
        <f t="shared" si="155"/>
        <v>11.619346071216686</v>
      </c>
      <c r="DO194" s="13">
        <f t="shared" si="155"/>
        <v>-0.25085327105691668</v>
      </c>
      <c r="DP194" s="13">
        <f t="shared" si="155"/>
        <v>-3.6106322909408295</v>
      </c>
      <c r="DQ194" s="13">
        <f t="shared" si="155"/>
        <v>1.6272331765951886</v>
      </c>
      <c r="DR194" s="13">
        <f t="shared" si="155"/>
        <v>0</v>
      </c>
      <c r="DS194" s="13">
        <f t="shared" si="155"/>
        <v>-0.69448009704148328</v>
      </c>
      <c r="DT194" s="13">
        <f t="shared" si="155"/>
        <v>0.97206459223475594</v>
      </c>
      <c r="DU194" s="13">
        <f t="shared" si="155"/>
        <v>-5.2107589097735278</v>
      </c>
      <c r="DV194" s="13">
        <f t="shared" si="155"/>
        <v>1.7159198304033785</v>
      </c>
      <c r="DW194" s="13">
        <f t="shared" si="155"/>
        <v>2.3477285824837324</v>
      </c>
      <c r="DX194" s="13">
        <f t="shared" si="155"/>
        <v>-0.83517095658530716</v>
      </c>
      <c r="DY194" s="13">
        <f t="shared" si="155"/>
        <v>2.6212518502349402</v>
      </c>
      <c r="DZ194" s="13">
        <f t="shared" si="155"/>
        <v>4.437117010042857</v>
      </c>
      <c r="EA194" s="13">
        <f t="shared" si="155"/>
        <v>0</v>
      </c>
      <c r="EB194" s="13">
        <f t="shared" si="155"/>
        <v>0.3462862390451793</v>
      </c>
      <c r="EC194" s="13">
        <f t="shared" si="155"/>
        <v>2.0150562022825502</v>
      </c>
      <c r="ED194" s="13">
        <f t="shared" si="155"/>
        <v>0</v>
      </c>
      <c r="EE194" s="13">
        <f t="shared" si="155"/>
        <v>0</v>
      </c>
      <c r="EF194" s="13">
        <f t="shared" si="155"/>
        <v>1.492109691390664</v>
      </c>
      <c r="EG194" s="13">
        <f t="shared" si="155"/>
        <v>11.705299940611692</v>
      </c>
      <c r="EH194" s="13">
        <f t="shared" si="155"/>
        <v>0.19930246592874123</v>
      </c>
      <c r="EI194" s="13">
        <f t="shared" si="155"/>
        <v>-1.3956242359558502E-3</v>
      </c>
      <c r="EJ194" s="13">
        <f t="shared" si="155"/>
        <v>0</v>
      </c>
      <c r="EK194" s="13">
        <f t="shared" si="155"/>
        <v>1.5297742772531597</v>
      </c>
      <c r="EL194" s="13">
        <f t="shared" si="155"/>
        <v>-1.8370481558582785E-2</v>
      </c>
      <c r="EM194" s="13">
        <f t="shared" si="155"/>
        <v>1.0449394717172211</v>
      </c>
      <c r="EN194" s="13">
        <f t="shared" si="155"/>
        <v>-2.5184177096619687</v>
      </c>
      <c r="EO194" s="13">
        <f t="shared" si="155"/>
        <v>0.39431180000764066</v>
      </c>
      <c r="EP194" s="13">
        <f t="shared" si="155"/>
        <v>-3.5127743618007079</v>
      </c>
      <c r="EQ194" s="13">
        <f t="shared" si="155"/>
        <v>2.0450606320497</v>
      </c>
    </row>
    <row r="195" spans="1:147" x14ac:dyDescent="0.2">
      <c r="A195" s="323" t="str">
        <f t="shared" si="91"/>
        <v>2014 q2</v>
      </c>
      <c r="B195" s="13">
        <f t="shared" si="152"/>
        <v>0.90714355189251972</v>
      </c>
      <c r="C195" s="13">
        <f t="shared" si="152"/>
        <v>0.72042248740653569</v>
      </c>
      <c r="D195" s="13">
        <f t="shared" si="152"/>
        <v>-3.3837149657112264</v>
      </c>
      <c r="E195" s="13">
        <f t="shared" si="152"/>
        <v>3.7753651712778558</v>
      </c>
      <c r="F195" s="13">
        <f t="shared" si="152"/>
        <v>7.863442448200253</v>
      </c>
      <c r="G195" s="13">
        <f t="shared" si="152"/>
        <v>3.8690710608367818</v>
      </c>
      <c r="H195" s="13">
        <f t="shared" si="152"/>
        <v>1.1905265047886582</v>
      </c>
      <c r="I195" s="13">
        <f t="shared" si="152"/>
        <v>0.25031258833170256</v>
      </c>
      <c r="J195" s="13">
        <f t="shared" si="152"/>
        <v>0.29881443236814409</v>
      </c>
      <c r="K195" s="13">
        <f t="shared" si="152"/>
        <v>-7.9338500884079677</v>
      </c>
      <c r="L195" s="13">
        <f t="shared" si="152"/>
        <v>2.861110907256692</v>
      </c>
      <c r="M195" s="13">
        <f t="shared" si="152"/>
        <v>4.7465623502576104</v>
      </c>
      <c r="N195" s="13">
        <f t="shared" si="152"/>
        <v>2.4438079280147518</v>
      </c>
      <c r="O195" s="13">
        <f t="shared" si="152"/>
        <v>1.9242338612601717</v>
      </c>
      <c r="P195" s="13">
        <f t="shared" si="152"/>
        <v>0.24538840299022091</v>
      </c>
      <c r="Q195" s="13">
        <f t="shared" si="152"/>
        <v>9.5176944614027157</v>
      </c>
      <c r="R195" s="13">
        <f t="shared" si="152"/>
        <v>2.4334099692695066</v>
      </c>
      <c r="S195" s="13">
        <f t="shared" si="152"/>
        <v>1.8273577918026751</v>
      </c>
      <c r="T195" s="13">
        <f t="shared" si="152"/>
        <v>8.5714285714285854</v>
      </c>
      <c r="U195" s="13">
        <f t="shared" si="152"/>
        <v>3.6376547097049183</v>
      </c>
      <c r="V195" s="13">
        <f t="shared" si="152"/>
        <v>7.1900196595590771</v>
      </c>
      <c r="W195" s="13">
        <f t="shared" si="152"/>
        <v>0</v>
      </c>
      <c r="X195" s="13" t="str">
        <f t="shared" si="152"/>
        <v/>
      </c>
      <c r="Y195" s="13">
        <f t="shared" si="152"/>
        <v>-0.15116994472242906</v>
      </c>
      <c r="Z195" s="13">
        <f t="shared" si="152"/>
        <v>1.7901203022409717</v>
      </c>
      <c r="AA195" s="13">
        <f t="shared" si="152"/>
        <v>-1.1242968734562209</v>
      </c>
      <c r="AB195" s="13">
        <f t="shared" si="152"/>
        <v>0</v>
      </c>
      <c r="AC195" s="13">
        <f t="shared" si="152"/>
        <v>5.0340109985829606</v>
      </c>
      <c r="AD195" s="13">
        <f t="shared" si="152"/>
        <v>-0.93021944038323978</v>
      </c>
      <c r="AE195" s="13">
        <f t="shared" si="152"/>
        <v>-1.0657070641233446</v>
      </c>
      <c r="AF195" s="13">
        <f t="shared" si="152"/>
        <v>8.2801841462543102E-2</v>
      </c>
      <c r="AG195" s="13">
        <f t="shared" si="152"/>
        <v>20.477937605535335</v>
      </c>
      <c r="AH195" s="13">
        <f t="shared" si="152"/>
        <v>-1.6533185607204404</v>
      </c>
      <c r="AI195" s="13">
        <f t="shared" si="152"/>
        <v>-1.897822735948107</v>
      </c>
      <c r="AJ195" s="13">
        <f t="shared" si="152"/>
        <v>-3.7126113418077145</v>
      </c>
      <c r="AL195" s="322" t="str">
        <f t="shared" si="147"/>
        <v>2014 q2</v>
      </c>
      <c r="AM195" s="13">
        <f t="shared" si="153"/>
        <v>0.54776068743596085</v>
      </c>
      <c r="AN195" s="13">
        <f t="shared" si="153"/>
        <v>2.0298183747313736E-2</v>
      </c>
      <c r="AO195" s="13">
        <f t="shared" si="153"/>
        <v>-4.4178936265346298</v>
      </c>
      <c r="AP195" s="13">
        <f t="shared" si="153"/>
        <v>0.14600593261941963</v>
      </c>
      <c r="AQ195" s="13">
        <f t="shared" si="153"/>
        <v>0.38815959865374783</v>
      </c>
      <c r="AR195" s="13">
        <f t="shared" si="153"/>
        <v>5.8408973152349164</v>
      </c>
      <c r="AS195" s="13">
        <f t="shared" si="153"/>
        <v>6.4284935563132972</v>
      </c>
      <c r="AT195" s="13">
        <f t="shared" si="153"/>
        <v>-3.0701660971646172</v>
      </c>
      <c r="AU195" s="13">
        <f t="shared" si="153"/>
        <v>6.0373163764575022</v>
      </c>
      <c r="AV195" s="13">
        <f t="shared" si="153"/>
        <v>2.3383189382768066</v>
      </c>
      <c r="AW195" s="13">
        <f t="shared" si="153"/>
        <v>0.8495570204791747</v>
      </c>
      <c r="AX195" s="13">
        <f t="shared" si="153"/>
        <v>0</v>
      </c>
      <c r="AY195" s="13">
        <f t="shared" si="153"/>
        <v>1.0204081632652962</v>
      </c>
      <c r="AZ195" s="13">
        <f t="shared" si="153"/>
        <v>-0.22223668690242171</v>
      </c>
      <c r="BA195" s="13">
        <f t="shared" si="153"/>
        <v>-0.59147857262124015</v>
      </c>
      <c r="BB195" s="13">
        <f t="shared" si="153"/>
        <v>1.7586442201861452</v>
      </c>
      <c r="BC195" s="13">
        <f t="shared" si="153"/>
        <v>1.763587276455203</v>
      </c>
      <c r="BD195" s="13">
        <f t="shared" si="153"/>
        <v>1.763587276455203</v>
      </c>
      <c r="BE195" s="13" t="str">
        <f t="shared" si="153"/>
        <v/>
      </c>
      <c r="BF195" s="13">
        <f t="shared" si="153"/>
        <v>6.9315308736853209</v>
      </c>
      <c r="BG195" s="13">
        <f t="shared" si="153"/>
        <v>-1.316998564724603</v>
      </c>
      <c r="BH195" s="13">
        <f t="shared" si="153"/>
        <v>10.122024404880969</v>
      </c>
      <c r="BI195" s="13" t="str">
        <f t="shared" si="153"/>
        <v/>
      </c>
      <c r="BJ195" s="13">
        <f t="shared" si="153"/>
        <v>-0.79498975175160691</v>
      </c>
      <c r="BK195" s="13">
        <f t="shared" si="153"/>
        <v>0.83318672288101858</v>
      </c>
      <c r="BL195" s="13">
        <f t="shared" si="153"/>
        <v>2.7773957404719773E-2</v>
      </c>
      <c r="BM195" s="13">
        <f t="shared" si="153"/>
        <v>-21.613665513914647</v>
      </c>
      <c r="BN195" s="13">
        <f t="shared" si="153"/>
        <v>-0.1078457066451266</v>
      </c>
      <c r="BO195" s="13">
        <f t="shared" si="153"/>
        <v>1.0991613072119932E-2</v>
      </c>
      <c r="BP195" s="13">
        <f t="shared" si="153"/>
        <v>0.57359236672820391</v>
      </c>
      <c r="BQ195" s="13">
        <f t="shared" si="153"/>
        <v>-0.31418814509083237</v>
      </c>
      <c r="BR195" s="13">
        <f t="shared" si="153"/>
        <v>0.11495534081515935</v>
      </c>
      <c r="BS195" s="13">
        <f t="shared" si="153"/>
        <v>1.567525844308193E-2</v>
      </c>
      <c r="BT195" s="13">
        <f t="shared" si="153"/>
        <v>1.8824948939522468</v>
      </c>
      <c r="BU195" s="13">
        <f t="shared" si="153"/>
        <v>2.0018698137657553</v>
      </c>
      <c r="BW195" s="323" t="str">
        <f t="shared" si="95"/>
        <v>2014 q2</v>
      </c>
      <c r="BX195" s="13">
        <f t="shared" si="154"/>
        <v>0.94155463888532243</v>
      </c>
      <c r="BY195" s="13">
        <f t="shared" si="154"/>
        <v>0.91999068283767915</v>
      </c>
      <c r="BZ195" s="13">
        <f t="shared" si="154"/>
        <v>-1.321842083933833</v>
      </c>
      <c r="CA195" s="13">
        <f t="shared" si="154"/>
        <v>3.2555967684656961</v>
      </c>
      <c r="CB195" s="13">
        <f t="shared" si="154"/>
        <v>1.6755248938539413</v>
      </c>
      <c r="CC195" s="13">
        <f t="shared" si="154"/>
        <v>-1.9990250925202124</v>
      </c>
      <c r="CD195" s="13">
        <f t="shared" si="154"/>
        <v>3.4736283813399993</v>
      </c>
      <c r="CE195" s="13">
        <f t="shared" si="154"/>
        <v>13.812756117912063</v>
      </c>
      <c r="CF195" s="13">
        <f t="shared" si="154"/>
        <v>-1.6422079177085824</v>
      </c>
      <c r="CG195" s="13">
        <f t="shared" si="154"/>
        <v>-8.2006814213764869</v>
      </c>
      <c r="CH195" s="13">
        <f t="shared" si="154"/>
        <v>0.12347254106712668</v>
      </c>
      <c r="CI195" s="13">
        <f t="shared" si="154"/>
        <v>0.75676525557204499</v>
      </c>
      <c r="CJ195" s="13">
        <f t="shared" si="154"/>
        <v>-2.5117286161989494</v>
      </c>
      <c r="CK195" s="13">
        <f t="shared" si="154"/>
        <v>-2.9376755503582097</v>
      </c>
      <c r="CL195" s="13">
        <f t="shared" si="154"/>
        <v>0.8184012870265045</v>
      </c>
      <c r="CM195" s="13">
        <f t="shared" si="154"/>
        <v>-16.816950542349783</v>
      </c>
      <c r="CN195" s="13">
        <f t="shared" si="154"/>
        <v>2.3626503439978075</v>
      </c>
      <c r="CO195" s="13">
        <f t="shared" si="154"/>
        <v>5.61585819935011</v>
      </c>
      <c r="CP195" s="13">
        <f t="shared" si="154"/>
        <v>0</v>
      </c>
      <c r="CQ195" s="13">
        <f t="shared" si="154"/>
        <v>2.3720569235952116</v>
      </c>
      <c r="CR195" s="13">
        <f t="shared" si="154"/>
        <v>-4.9270408496413731</v>
      </c>
      <c r="CS195" s="13">
        <f t="shared" si="154"/>
        <v>5.5555555555555358</v>
      </c>
      <c r="CT195" s="13">
        <f t="shared" si="154"/>
        <v>0</v>
      </c>
      <c r="CU195" s="13">
        <f t="shared" si="154"/>
        <v>0.6633466156289014</v>
      </c>
      <c r="CV195" s="13">
        <f t="shared" si="154"/>
        <v>8.1169943676684397E-3</v>
      </c>
      <c r="CW195" s="13">
        <f t="shared" si="154"/>
        <v>-20.757583403506462</v>
      </c>
      <c r="CX195" s="13">
        <f t="shared" si="154"/>
        <v>-0.35332337334073038</v>
      </c>
      <c r="CY195" s="13">
        <f t="shared" si="154"/>
        <v>-0.95942559562613994</v>
      </c>
      <c r="CZ195" s="13">
        <f t="shared" si="154"/>
        <v>4.4052251466375481</v>
      </c>
      <c r="DA195" s="13">
        <f t="shared" si="154"/>
        <v>2.5285106259012924</v>
      </c>
      <c r="DB195" s="13">
        <f t="shared" si="154"/>
        <v>3.3818874433062751</v>
      </c>
      <c r="DC195" s="13">
        <f t="shared" si="154"/>
        <v>24.886895903334239</v>
      </c>
      <c r="DD195" s="13">
        <f t="shared" si="154"/>
        <v>0.30038625652701878</v>
      </c>
      <c r="DE195" s="13">
        <f t="shared" si="154"/>
        <v>1.2069586065881044</v>
      </c>
      <c r="DF195" s="13">
        <f t="shared" si="154"/>
        <v>1.460390025343572</v>
      </c>
      <c r="DH195" s="323" t="str">
        <f t="shared" si="97"/>
        <v>2014 q2</v>
      </c>
      <c r="DI195" s="13">
        <f t="shared" si="155"/>
        <v>0.24949488645766849</v>
      </c>
      <c r="DJ195" s="13">
        <f t="shared" si="155"/>
        <v>1.4555200629492004</v>
      </c>
      <c r="DK195" s="13">
        <f t="shared" si="155"/>
        <v>1.119832489136674</v>
      </c>
      <c r="DL195" s="13">
        <f t="shared" si="155"/>
        <v>5.0613542320738558</v>
      </c>
      <c r="DM195" s="13">
        <f t="shared" si="155"/>
        <v>3.3858023009599947</v>
      </c>
      <c r="DN195" s="13">
        <f t="shared" si="155"/>
        <v>-10.069406120480529</v>
      </c>
      <c r="DO195" s="13">
        <f t="shared" si="155"/>
        <v>0.6812329191567601</v>
      </c>
      <c r="DP195" s="13">
        <f t="shared" si="155"/>
        <v>-0.69103266007963793</v>
      </c>
      <c r="DQ195" s="13">
        <f t="shared" si="155"/>
        <v>1.1425285058439982</v>
      </c>
      <c r="DR195" s="13">
        <f t="shared" si="155"/>
        <v>1.302498062920554</v>
      </c>
      <c r="DS195" s="13">
        <f t="shared" si="155"/>
        <v>-1.242221172417135</v>
      </c>
      <c r="DT195" s="13">
        <f t="shared" si="155"/>
        <v>0</v>
      </c>
      <c r="DU195" s="13">
        <f t="shared" si="155"/>
        <v>-4.3249726626064628</v>
      </c>
      <c r="DV195" s="13">
        <f t="shared" si="155"/>
        <v>3.9990689781057798</v>
      </c>
      <c r="DW195" s="13">
        <f t="shared" si="155"/>
        <v>5.2203865214191625</v>
      </c>
      <c r="DX195" s="13">
        <f t="shared" si="155"/>
        <v>-0.75228214512554903</v>
      </c>
      <c r="DY195" s="13">
        <f t="shared" si="155"/>
        <v>-1.09169882815221</v>
      </c>
      <c r="DZ195" s="13">
        <f t="shared" si="155"/>
        <v>3.414951948843159</v>
      </c>
      <c r="EA195" s="13">
        <f t="shared" si="155"/>
        <v>-7.6595744680851059</v>
      </c>
      <c r="EB195" s="13">
        <f t="shared" si="155"/>
        <v>-8.8480202359175752E-2</v>
      </c>
      <c r="EC195" s="13">
        <f t="shared" si="155"/>
        <v>-0.5043402612005754</v>
      </c>
      <c r="ED195" s="13">
        <f t="shared" si="155"/>
        <v>0</v>
      </c>
      <c r="EE195" s="13">
        <f t="shared" si="155"/>
        <v>0</v>
      </c>
      <c r="EF195" s="13">
        <f t="shared" si="155"/>
        <v>1.3296925304711049</v>
      </c>
      <c r="EG195" s="13">
        <f t="shared" si="155"/>
        <v>11.604077852331883</v>
      </c>
      <c r="EH195" s="13">
        <f t="shared" si="155"/>
        <v>-1.1306773987771801</v>
      </c>
      <c r="EI195" s="13">
        <f t="shared" si="155"/>
        <v>11.592844246634426</v>
      </c>
      <c r="EJ195" s="13">
        <f t="shared" si="155"/>
        <v>0</v>
      </c>
      <c r="EK195" s="13">
        <f t="shared" si="155"/>
        <v>0.93040489514095714</v>
      </c>
      <c r="EL195" s="13">
        <f t="shared" si="155"/>
        <v>-1.4692191099652807</v>
      </c>
      <c r="EM195" s="13">
        <f t="shared" si="155"/>
        <v>-0.9291116263247301</v>
      </c>
      <c r="EN195" s="13">
        <f t="shared" si="155"/>
        <v>-2.7121398307982103</v>
      </c>
      <c r="EO195" s="13">
        <f t="shared" si="155"/>
        <v>0</v>
      </c>
      <c r="EP195" s="13">
        <f t="shared" si="155"/>
        <v>-3.6717495562901492</v>
      </c>
      <c r="EQ195" s="13">
        <f t="shared" si="155"/>
        <v>0.40756420817160688</v>
      </c>
    </row>
    <row r="196" spans="1:147" x14ac:dyDescent="0.2">
      <c r="A196" s="323" t="str">
        <f t="shared" si="91"/>
        <v>2014 q3</v>
      </c>
      <c r="B196" s="13">
        <f t="shared" si="152"/>
        <v>0.36025011582248023</v>
      </c>
      <c r="C196" s="13">
        <f t="shared" si="152"/>
        <v>0.71542229188550355</v>
      </c>
      <c r="D196" s="13">
        <f t="shared" si="152"/>
        <v>-2.1904465963973774</v>
      </c>
      <c r="E196" s="13">
        <f t="shared" si="152"/>
        <v>3.9572614195603206</v>
      </c>
      <c r="F196" s="13">
        <f t="shared" si="152"/>
        <v>7.8039012094721416</v>
      </c>
      <c r="G196" s="13">
        <f t="shared" si="152"/>
        <v>-3.7691002139859986</v>
      </c>
      <c r="H196" s="13">
        <f t="shared" si="152"/>
        <v>-1.774433962767985</v>
      </c>
      <c r="I196" s="13">
        <f t="shared" si="152"/>
        <v>-2.5253022787147139</v>
      </c>
      <c r="J196" s="13">
        <f t="shared" si="152"/>
        <v>0.35721621820683502</v>
      </c>
      <c r="K196" s="13">
        <f t="shared" si="152"/>
        <v>-7.9338500884079677</v>
      </c>
      <c r="L196" s="13">
        <f t="shared" si="152"/>
        <v>0.17247197765637434</v>
      </c>
      <c r="M196" s="13">
        <f t="shared" si="152"/>
        <v>5.5795102126890983</v>
      </c>
      <c r="N196" s="13">
        <f t="shared" si="152"/>
        <v>-0.97519005364259392</v>
      </c>
      <c r="O196" s="13">
        <f t="shared" si="152"/>
        <v>0.47501185875526986</v>
      </c>
      <c r="P196" s="13">
        <f t="shared" si="152"/>
        <v>-8.3697753249289963E-2</v>
      </c>
      <c r="Q196" s="13">
        <f t="shared" si="152"/>
        <v>3.0090825514557773</v>
      </c>
      <c r="R196" s="13">
        <f t="shared" si="152"/>
        <v>2.8317700733151874</v>
      </c>
      <c r="S196" s="13">
        <f t="shared" si="152"/>
        <v>2.2615843096277288</v>
      </c>
      <c r="T196" s="13">
        <f t="shared" si="152"/>
        <v>8.5714285714285854</v>
      </c>
      <c r="U196" s="13">
        <f t="shared" si="152"/>
        <v>3.6706282218704311</v>
      </c>
      <c r="V196" s="13">
        <f t="shared" si="152"/>
        <v>7.1900196595590771</v>
      </c>
      <c r="W196" s="13">
        <f t="shared" si="152"/>
        <v>0</v>
      </c>
      <c r="X196" s="13" t="str">
        <f t="shared" si="152"/>
        <v/>
      </c>
      <c r="Y196" s="13">
        <f t="shared" si="152"/>
        <v>-0.97711347791370473</v>
      </c>
      <c r="Z196" s="13">
        <f t="shared" si="152"/>
        <v>1.7901203022409717</v>
      </c>
      <c r="AA196" s="13">
        <f t="shared" si="152"/>
        <v>-8.6149534663566776</v>
      </c>
      <c r="AB196" s="13">
        <f t="shared" si="152"/>
        <v>0</v>
      </c>
      <c r="AC196" s="13">
        <f t="shared" si="152"/>
        <v>0</v>
      </c>
      <c r="AD196" s="13">
        <f t="shared" si="152"/>
        <v>-0.92138518259278213</v>
      </c>
      <c r="AE196" s="13">
        <f t="shared" si="152"/>
        <v>-2.0036965667816986</v>
      </c>
      <c r="AF196" s="13">
        <f t="shared" si="152"/>
        <v>-1.6385619270235519</v>
      </c>
      <c r="AG196" s="13">
        <f t="shared" si="152"/>
        <v>5.7233367322703677</v>
      </c>
      <c r="AH196" s="13">
        <f t="shared" si="152"/>
        <v>-2.6073675196414237</v>
      </c>
      <c r="AI196" s="13">
        <f t="shared" si="152"/>
        <v>-1.9574967377553598</v>
      </c>
      <c r="AJ196" s="13">
        <f t="shared" si="152"/>
        <v>-3.5502294716973748</v>
      </c>
      <c r="AL196" s="322" t="str">
        <f t="shared" si="147"/>
        <v>2014 q3</v>
      </c>
      <c r="AM196" s="13">
        <f t="shared" si="153"/>
        <v>0.64965207663267854</v>
      </c>
      <c r="AN196" s="13">
        <f t="shared" si="153"/>
        <v>2.0657360248353962</v>
      </c>
      <c r="AO196" s="13">
        <f t="shared" si="153"/>
        <v>1.5856696193228936</v>
      </c>
      <c r="AP196" s="13">
        <f t="shared" si="153"/>
        <v>1.7578784728875974</v>
      </c>
      <c r="AQ196" s="13">
        <f t="shared" si="153"/>
        <v>1.4282156361805409</v>
      </c>
      <c r="AR196" s="13">
        <f t="shared" si="153"/>
        <v>6.7252146233107268</v>
      </c>
      <c r="AS196" s="13">
        <f t="shared" si="153"/>
        <v>0.79603150171116965</v>
      </c>
      <c r="AT196" s="13">
        <f t="shared" si="153"/>
        <v>-3.1969188661858494</v>
      </c>
      <c r="AU196" s="13">
        <f t="shared" si="153"/>
        <v>6.7411394168698235</v>
      </c>
      <c r="AV196" s="13">
        <f t="shared" si="153"/>
        <v>2.2848909016056185</v>
      </c>
      <c r="AW196" s="13">
        <f t="shared" si="153"/>
        <v>-2.5060897388065495</v>
      </c>
      <c r="AX196" s="13">
        <f t="shared" si="153"/>
        <v>0</v>
      </c>
      <c r="AY196" s="13">
        <f t="shared" si="153"/>
        <v>-3.0000000000000027</v>
      </c>
      <c r="AZ196" s="13">
        <f t="shared" si="153"/>
        <v>0.81647935841395736</v>
      </c>
      <c r="BA196" s="13">
        <f t="shared" si="153"/>
        <v>0.28763848307167272</v>
      </c>
      <c r="BB196" s="13">
        <f t="shared" si="153"/>
        <v>3.643573661224897</v>
      </c>
      <c r="BC196" s="13">
        <f t="shared" si="153"/>
        <v>1.763587276455203</v>
      </c>
      <c r="BD196" s="13">
        <f t="shared" si="153"/>
        <v>1.763587276455203</v>
      </c>
      <c r="BE196" s="13" t="str">
        <f t="shared" si="153"/>
        <v/>
      </c>
      <c r="BF196" s="13">
        <f t="shared" si="153"/>
        <v>-3.0909309074925062</v>
      </c>
      <c r="BG196" s="13">
        <f t="shared" si="153"/>
        <v>-1.316998564724603</v>
      </c>
      <c r="BH196" s="13">
        <f t="shared" si="153"/>
        <v>-3.6978060863411155</v>
      </c>
      <c r="BI196" s="13" t="str">
        <f t="shared" si="153"/>
        <v/>
      </c>
      <c r="BJ196" s="13">
        <f t="shared" si="153"/>
        <v>-0.83185972372800121</v>
      </c>
      <c r="BK196" s="13">
        <f t="shared" si="153"/>
        <v>0.47441266592735953</v>
      </c>
      <c r="BL196" s="13">
        <f t="shared" si="153"/>
        <v>2.7773957404719773E-2</v>
      </c>
      <c r="BM196" s="13">
        <f t="shared" si="153"/>
        <v>-21.613665513914647</v>
      </c>
      <c r="BN196" s="13">
        <f t="shared" si="153"/>
        <v>-0.1078457066451266</v>
      </c>
      <c r="BO196" s="13">
        <f t="shared" si="153"/>
        <v>0</v>
      </c>
      <c r="BP196" s="13">
        <f t="shared" si="153"/>
        <v>0.82058346214326505</v>
      </c>
      <c r="BQ196" s="13">
        <f t="shared" si="153"/>
        <v>0.39126695829494462</v>
      </c>
      <c r="BR196" s="13">
        <f t="shared" si="153"/>
        <v>1.4128011386183692</v>
      </c>
      <c r="BS196" s="13">
        <f t="shared" si="153"/>
        <v>0.16108881621472726</v>
      </c>
      <c r="BT196" s="13">
        <f t="shared" si="153"/>
        <v>1.7851039450876405</v>
      </c>
      <c r="BU196" s="13">
        <f t="shared" si="153"/>
        <v>1.1622978169177012</v>
      </c>
      <c r="BW196" s="323" t="str">
        <f t="shared" si="95"/>
        <v>2014 q3</v>
      </c>
      <c r="BX196" s="13">
        <f t="shared" si="154"/>
        <v>-0.1909170665310933</v>
      </c>
      <c r="BY196" s="13">
        <f t="shared" si="154"/>
        <v>0.16574129656414804</v>
      </c>
      <c r="BZ196" s="13">
        <f t="shared" si="154"/>
        <v>-0.14221466091020041</v>
      </c>
      <c r="CA196" s="13">
        <f t="shared" si="154"/>
        <v>3.5171161289216046</v>
      </c>
      <c r="CB196" s="13">
        <f t="shared" si="154"/>
        <v>-0.97263186174384453</v>
      </c>
      <c r="CC196" s="13">
        <f t="shared" si="154"/>
        <v>-3.7236159437387228</v>
      </c>
      <c r="CD196" s="13">
        <f t="shared" si="154"/>
        <v>-2.745909777103428</v>
      </c>
      <c r="CE196" s="13">
        <f t="shared" si="154"/>
        <v>10.882840472128997</v>
      </c>
      <c r="CF196" s="13">
        <f t="shared" si="154"/>
        <v>-3.0231854601296737</v>
      </c>
      <c r="CG196" s="13">
        <f t="shared" si="154"/>
        <v>-8.2006814213764869</v>
      </c>
      <c r="CH196" s="13">
        <f t="shared" si="154"/>
        <v>-1.0116082827782202</v>
      </c>
      <c r="CI196" s="13">
        <f t="shared" si="154"/>
        <v>-0.39974128081919913</v>
      </c>
      <c r="CJ196" s="13">
        <f t="shared" si="154"/>
        <v>-3.5499699045870803</v>
      </c>
      <c r="CK196" s="13">
        <f t="shared" si="154"/>
        <v>-1.2879025975425229</v>
      </c>
      <c r="CL196" s="13">
        <f t="shared" si="154"/>
        <v>0.83215069319453328</v>
      </c>
      <c r="CM196" s="13">
        <f t="shared" si="154"/>
        <v>-9.1218079209824943</v>
      </c>
      <c r="CN196" s="13">
        <f t="shared" si="154"/>
        <v>0.71766338698022736</v>
      </c>
      <c r="CO196" s="13">
        <f t="shared" si="154"/>
        <v>1.6689079230259418</v>
      </c>
      <c r="CP196" s="13">
        <f t="shared" si="154"/>
        <v>0</v>
      </c>
      <c r="CQ196" s="13">
        <f t="shared" si="154"/>
        <v>-0.12347012825059123</v>
      </c>
      <c r="CR196" s="13">
        <f t="shared" si="154"/>
        <v>-0.55754091684226958</v>
      </c>
      <c r="CS196" s="13">
        <f t="shared" si="154"/>
        <v>0</v>
      </c>
      <c r="CT196" s="13">
        <f t="shared" si="154"/>
        <v>0</v>
      </c>
      <c r="CU196" s="13">
        <f t="shared" si="154"/>
        <v>1.0925733549337346</v>
      </c>
      <c r="CV196" s="13">
        <f t="shared" si="154"/>
        <v>0.98215631848797003</v>
      </c>
      <c r="CW196" s="13">
        <f t="shared" si="154"/>
        <v>-23.457434615378492</v>
      </c>
      <c r="CX196" s="13">
        <f t="shared" si="154"/>
        <v>-0.35332337334073038</v>
      </c>
      <c r="CY196" s="13">
        <f t="shared" si="154"/>
        <v>-0.86663630060410668</v>
      </c>
      <c r="CZ196" s="13">
        <f t="shared" si="154"/>
        <v>5.5128969978843756</v>
      </c>
      <c r="DA196" s="13">
        <f t="shared" si="154"/>
        <v>-1.0767205437416938</v>
      </c>
      <c r="DB196" s="13">
        <f t="shared" si="154"/>
        <v>-1.3162499087069568</v>
      </c>
      <c r="DC196" s="13">
        <f t="shared" si="154"/>
        <v>6.0330327389912508</v>
      </c>
      <c r="DD196" s="13">
        <f t="shared" si="154"/>
        <v>-0.44034477853139853</v>
      </c>
      <c r="DE196" s="13">
        <f t="shared" si="154"/>
        <v>-0.73971661507574726</v>
      </c>
      <c r="DF196" s="13">
        <f t="shared" si="154"/>
        <v>-1.4648025658736463</v>
      </c>
      <c r="DH196" s="323" t="str">
        <f t="shared" si="97"/>
        <v>2014 q3</v>
      </c>
      <c r="DI196" s="13">
        <f t="shared" si="155"/>
        <v>1.8084001849557829</v>
      </c>
      <c r="DJ196" s="13">
        <f t="shared" si="155"/>
        <v>2.7012134614377237</v>
      </c>
      <c r="DK196" s="13">
        <f t="shared" si="155"/>
        <v>1.1388619937925615</v>
      </c>
      <c r="DL196" s="13">
        <f t="shared" si="155"/>
        <v>8.0235353004188603</v>
      </c>
      <c r="DM196" s="13">
        <f t="shared" si="155"/>
        <v>2.182871292315558</v>
      </c>
      <c r="DN196" s="13">
        <f t="shared" si="155"/>
        <v>-2.3382977216907852</v>
      </c>
      <c r="DO196" s="13">
        <f t="shared" si="155"/>
        <v>0.6820032452251823</v>
      </c>
      <c r="DP196" s="13">
        <f t="shared" si="155"/>
        <v>1.1514977803723347</v>
      </c>
      <c r="DQ196" s="13">
        <f t="shared" si="155"/>
        <v>-2.5904799854092886E-4</v>
      </c>
      <c r="DR196" s="13">
        <f t="shared" si="155"/>
        <v>4.1400677343153891</v>
      </c>
      <c r="DS196" s="13">
        <f t="shared" si="155"/>
        <v>3.3635310003208962</v>
      </c>
      <c r="DT196" s="13">
        <f t="shared" si="155"/>
        <v>0.95352679944500363</v>
      </c>
      <c r="DU196" s="13">
        <f t="shared" si="155"/>
        <v>10.241984771691669</v>
      </c>
      <c r="DV196" s="13">
        <f t="shared" si="155"/>
        <v>2.021155253102469</v>
      </c>
      <c r="DW196" s="13">
        <f t="shared" si="155"/>
        <v>2.5367775314709906</v>
      </c>
      <c r="DX196" s="13">
        <f t="shared" si="155"/>
        <v>0</v>
      </c>
      <c r="DY196" s="13">
        <f t="shared" si="155"/>
        <v>-0.80266477463190045</v>
      </c>
      <c r="DZ196" s="13">
        <f t="shared" si="155"/>
        <v>5.3619781221312834</v>
      </c>
      <c r="EA196" s="13">
        <f t="shared" si="155"/>
        <v>-9.7872340425531945</v>
      </c>
      <c r="EB196" s="13">
        <f t="shared" si="155"/>
        <v>0.44279279575756281</v>
      </c>
      <c r="EC196" s="13">
        <f t="shared" si="155"/>
        <v>2.5344837278560073</v>
      </c>
      <c r="ED196" s="13">
        <f t="shared" si="155"/>
        <v>0</v>
      </c>
      <c r="EE196" s="13">
        <f t="shared" si="155"/>
        <v>0</v>
      </c>
      <c r="EF196" s="13">
        <f t="shared" si="155"/>
        <v>0.66739076235018402</v>
      </c>
      <c r="EG196" s="13">
        <f t="shared" si="155"/>
        <v>0.5194952605149572</v>
      </c>
      <c r="EH196" s="13">
        <f t="shared" si="155"/>
        <v>-1.1306773987771801</v>
      </c>
      <c r="EI196" s="13">
        <f t="shared" si="155"/>
        <v>13.240002049188359</v>
      </c>
      <c r="EJ196" s="13">
        <f t="shared" si="155"/>
        <v>0</v>
      </c>
      <c r="EK196" s="13">
        <f t="shared" si="155"/>
        <v>0.49476100352767727</v>
      </c>
      <c r="EL196" s="13">
        <f t="shared" si="155"/>
        <v>1.7971838730618694</v>
      </c>
      <c r="EM196" s="13">
        <f t="shared" si="155"/>
        <v>2.8899416775250097</v>
      </c>
      <c r="EN196" s="13">
        <f t="shared" si="155"/>
        <v>-2.7121398307982103</v>
      </c>
      <c r="EO196" s="13">
        <f t="shared" si="155"/>
        <v>0</v>
      </c>
      <c r="EP196" s="13">
        <f t="shared" si="155"/>
        <v>-1.1124106414286072</v>
      </c>
      <c r="EQ196" s="13">
        <f t="shared" si="155"/>
        <v>2.3582458319463928</v>
      </c>
    </row>
    <row r="197" spans="1:147" x14ac:dyDescent="0.2">
      <c r="A197" s="323" t="str">
        <f t="shared" si="91"/>
        <v>2014 q4</v>
      </c>
      <c r="B197" s="13">
        <f t="shared" ref="B197:AJ197" si="156">IF(B74&gt;0,(B78/B74-1)*100,"")</f>
        <v>-7.3979101876509024E-2</v>
      </c>
      <c r="C197" s="13">
        <f t="shared" si="156"/>
        <v>0.46017450042723507</v>
      </c>
      <c r="D197" s="13">
        <f t="shared" si="156"/>
        <v>-1.9371334685391539</v>
      </c>
      <c r="E197" s="13">
        <f t="shared" si="156"/>
        <v>1.2154056860963047</v>
      </c>
      <c r="F197" s="13">
        <f t="shared" si="156"/>
        <v>6.1545388829234771</v>
      </c>
      <c r="G197" s="13">
        <f t="shared" si="156"/>
        <v>3.0289218805272133</v>
      </c>
      <c r="H197" s="13">
        <f t="shared" si="156"/>
        <v>-0.32284214543010226</v>
      </c>
      <c r="I197" s="13">
        <f t="shared" si="156"/>
        <v>1.07588099591025</v>
      </c>
      <c r="J197" s="13">
        <f t="shared" si="156"/>
        <v>-2.6517019821329813</v>
      </c>
      <c r="K197" s="13">
        <f t="shared" si="156"/>
        <v>2.4072836391179298</v>
      </c>
      <c r="L197" s="13">
        <f t="shared" si="156"/>
        <v>-0.2464807053320639</v>
      </c>
      <c r="M197" s="13">
        <f t="shared" si="156"/>
        <v>3.1063014246264453</v>
      </c>
      <c r="N197" s="13">
        <f t="shared" si="156"/>
        <v>-0.97519005364259392</v>
      </c>
      <c r="O197" s="13">
        <f t="shared" si="156"/>
        <v>1.1846204366782187</v>
      </c>
      <c r="P197" s="13">
        <f t="shared" si="156"/>
        <v>0.44738050629558046</v>
      </c>
      <c r="Q197" s="13">
        <f t="shared" si="156"/>
        <v>4.5640266403847329</v>
      </c>
      <c r="R197" s="13">
        <f t="shared" si="156"/>
        <v>2.3623869496261385</v>
      </c>
      <c r="S197" s="13">
        <f t="shared" si="156"/>
        <v>1.75283556519652</v>
      </c>
      <c r="T197" s="13">
        <f t="shared" si="156"/>
        <v>8.5714285714285854</v>
      </c>
      <c r="U197" s="13">
        <f t="shared" si="156"/>
        <v>4.4426502166294846E-2</v>
      </c>
      <c r="V197" s="13">
        <f t="shared" si="156"/>
        <v>7.1900196595590771</v>
      </c>
      <c r="W197" s="13">
        <f t="shared" si="156"/>
        <v>-7.2727272727272751</v>
      </c>
      <c r="X197" s="13" t="str">
        <f t="shared" si="156"/>
        <v/>
      </c>
      <c r="Y197" s="13">
        <f t="shared" si="156"/>
        <v>-1.2548745358473501</v>
      </c>
      <c r="Z197" s="13">
        <f t="shared" si="156"/>
        <v>-4.7330319041358422</v>
      </c>
      <c r="AA197" s="13">
        <f t="shared" si="156"/>
        <v>-4.1714365212743747</v>
      </c>
      <c r="AB197" s="13">
        <f t="shared" si="156"/>
        <v>-0.30033275600611642</v>
      </c>
      <c r="AC197" s="13">
        <f t="shared" si="156"/>
        <v>0</v>
      </c>
      <c r="AD197" s="13">
        <f t="shared" si="156"/>
        <v>-1.2049072440940889</v>
      </c>
      <c r="AE197" s="13">
        <f t="shared" si="156"/>
        <v>-1.558515960562612</v>
      </c>
      <c r="AF197" s="13">
        <f t="shared" si="156"/>
        <v>-1.770638551392123</v>
      </c>
      <c r="AG197" s="13">
        <f t="shared" si="156"/>
        <v>12.037220811231242</v>
      </c>
      <c r="AH197" s="13">
        <f t="shared" si="156"/>
        <v>-2.6835023978485584</v>
      </c>
      <c r="AI197" s="13">
        <f t="shared" si="156"/>
        <v>-2.3927653264122828</v>
      </c>
      <c r="AJ197" s="13">
        <f t="shared" si="156"/>
        <v>0.63246092059245917</v>
      </c>
      <c r="AL197" s="322" t="str">
        <f t="shared" si="147"/>
        <v>2014 q4</v>
      </c>
      <c r="AM197" s="13">
        <f t="shared" ref="AM197:BU197" si="157">IF(AM74&gt;0,(AM78/AM74-1)*100,"")</f>
        <v>0.76052253310618934</v>
      </c>
      <c r="AN197" s="13">
        <f t="shared" si="157"/>
        <v>2.8718805811824843</v>
      </c>
      <c r="AO197" s="13">
        <f t="shared" si="157"/>
        <v>1.262973195905448</v>
      </c>
      <c r="AP197" s="13">
        <f t="shared" si="157"/>
        <v>2.7579979631550344</v>
      </c>
      <c r="AQ197" s="13">
        <f t="shared" si="157"/>
        <v>2.0828930080584174</v>
      </c>
      <c r="AR197" s="13">
        <f t="shared" si="157"/>
        <v>3.6698398453340886</v>
      </c>
      <c r="AS197" s="13">
        <f t="shared" si="157"/>
        <v>3.882806911639114</v>
      </c>
      <c r="AT197" s="13">
        <f t="shared" si="157"/>
        <v>6.3376384510616113E-2</v>
      </c>
      <c r="AU197" s="13">
        <f t="shared" si="157"/>
        <v>8.0697125161450565</v>
      </c>
      <c r="AV197" s="13">
        <f t="shared" si="157"/>
        <v>2.2848909016056185</v>
      </c>
      <c r="AW197" s="13">
        <f t="shared" si="157"/>
        <v>-2.5060897388065495</v>
      </c>
      <c r="AX197" s="13">
        <f t="shared" si="157"/>
        <v>0</v>
      </c>
      <c r="AY197" s="13">
        <f t="shared" si="157"/>
        <v>-3.0000000000000027</v>
      </c>
      <c r="AZ197" s="13">
        <f t="shared" si="157"/>
        <v>0.43319424219105951</v>
      </c>
      <c r="BA197" s="13">
        <f t="shared" si="157"/>
        <v>0.34161221066753011</v>
      </c>
      <c r="BB197" s="13">
        <f t="shared" si="157"/>
        <v>0.90960549665715096</v>
      </c>
      <c r="BC197" s="13">
        <f t="shared" si="157"/>
        <v>-1.6905160396029961</v>
      </c>
      <c r="BD197" s="13">
        <f t="shared" si="157"/>
        <v>-1.6905160396029961</v>
      </c>
      <c r="BE197" s="13" t="str">
        <f t="shared" si="157"/>
        <v/>
      </c>
      <c r="BF197" s="13">
        <f t="shared" si="157"/>
        <v>0.62270098690222486</v>
      </c>
      <c r="BG197" s="13">
        <f t="shared" si="157"/>
        <v>-1.2949972639330953</v>
      </c>
      <c r="BH197" s="13">
        <f t="shared" si="157"/>
        <v>1.3280957725402276</v>
      </c>
      <c r="BI197" s="13" t="str">
        <f t="shared" si="157"/>
        <v/>
      </c>
      <c r="BJ197" s="13">
        <f t="shared" si="157"/>
        <v>-0.83185972372800121</v>
      </c>
      <c r="BK197" s="13">
        <f t="shared" si="157"/>
        <v>0.47441266592735953</v>
      </c>
      <c r="BL197" s="13">
        <f t="shared" si="157"/>
        <v>2.7773957404719773E-2</v>
      </c>
      <c r="BM197" s="13">
        <f t="shared" si="157"/>
        <v>-21.613665513914647</v>
      </c>
      <c r="BN197" s="13">
        <f t="shared" si="157"/>
        <v>-0.1078457066451266</v>
      </c>
      <c r="BO197" s="13">
        <f t="shared" si="157"/>
        <v>0</v>
      </c>
      <c r="BP197" s="13">
        <f t="shared" si="157"/>
        <v>-1.9156137995671174</v>
      </c>
      <c r="BQ197" s="13">
        <f t="shared" si="157"/>
        <v>-5.3820490437186947</v>
      </c>
      <c r="BR197" s="13">
        <f t="shared" si="157"/>
        <v>1.2963555678420002</v>
      </c>
      <c r="BS197" s="13">
        <f t="shared" si="157"/>
        <v>0.16155983150065722</v>
      </c>
      <c r="BT197" s="13">
        <f t="shared" si="157"/>
        <v>1.7851039450876405</v>
      </c>
      <c r="BU197" s="13">
        <f t="shared" si="157"/>
        <v>3.4485560348563205</v>
      </c>
      <c r="BW197" s="323" t="str">
        <f t="shared" si="95"/>
        <v>2014 q4</v>
      </c>
      <c r="BX197" s="13">
        <f t="shared" ref="BX197:DF197" si="158">IF(BX74&gt;0,(BX78/BX74-1)*100,"")</f>
        <v>0.61449768207662014</v>
      </c>
      <c r="BY197" s="13">
        <f t="shared" si="158"/>
        <v>1.3080552968351977</v>
      </c>
      <c r="BZ197" s="13">
        <f t="shared" si="158"/>
        <v>-0.91283378810840254</v>
      </c>
      <c r="CA197" s="13">
        <f t="shared" si="158"/>
        <v>6.2946063228640936</v>
      </c>
      <c r="CB197" s="13">
        <f t="shared" si="158"/>
        <v>2.1651850502637293</v>
      </c>
      <c r="CC197" s="13">
        <f t="shared" si="158"/>
        <v>-2.4556252948855661</v>
      </c>
      <c r="CD197" s="13">
        <f t="shared" si="158"/>
        <v>0.59758908005493883</v>
      </c>
      <c r="CE197" s="13">
        <f t="shared" si="158"/>
        <v>9.0332715751009207</v>
      </c>
      <c r="CF197" s="13">
        <f t="shared" si="158"/>
        <v>-2.0704106346203455</v>
      </c>
      <c r="CG197" s="13">
        <f t="shared" si="158"/>
        <v>-5.6697530757944037</v>
      </c>
      <c r="CH197" s="13">
        <f t="shared" si="158"/>
        <v>-2.0858212892770234</v>
      </c>
      <c r="CI197" s="13">
        <f t="shared" si="158"/>
        <v>-1.3049160314960839</v>
      </c>
      <c r="CJ197" s="13">
        <f t="shared" si="158"/>
        <v>-5.3249548568806038</v>
      </c>
      <c r="CK197" s="13">
        <f t="shared" si="158"/>
        <v>-0.2760162954581924</v>
      </c>
      <c r="CL197" s="13">
        <f t="shared" si="158"/>
        <v>1.9226949855734476</v>
      </c>
      <c r="CM197" s="13">
        <f t="shared" si="158"/>
        <v>-8.3672889401149924</v>
      </c>
      <c r="CN197" s="13">
        <f t="shared" si="158"/>
        <v>0.34514377080832048</v>
      </c>
      <c r="CO197" s="13">
        <f t="shared" si="158"/>
        <v>0.79870740742509216</v>
      </c>
      <c r="CP197" s="13">
        <f t="shared" si="158"/>
        <v>0</v>
      </c>
      <c r="CQ197" s="13">
        <f t="shared" si="158"/>
        <v>2.2055995668467165</v>
      </c>
      <c r="CR197" s="13">
        <f t="shared" si="158"/>
        <v>-0.55754091684226958</v>
      </c>
      <c r="CS197" s="13">
        <f t="shared" si="158"/>
        <v>3.5714285714285365</v>
      </c>
      <c r="CT197" s="13">
        <f t="shared" si="158"/>
        <v>0</v>
      </c>
      <c r="CU197" s="13">
        <f t="shared" si="158"/>
        <v>3.9967392835601023</v>
      </c>
      <c r="CV197" s="13">
        <f t="shared" si="158"/>
        <v>2.1174461985633108</v>
      </c>
      <c r="CW197" s="13">
        <f t="shared" si="158"/>
        <v>0.34105552771144243</v>
      </c>
      <c r="CX197" s="13">
        <f t="shared" si="158"/>
        <v>-0.35332337334073038</v>
      </c>
      <c r="CY197" s="13">
        <f t="shared" si="158"/>
        <v>-0.86663630060410668</v>
      </c>
      <c r="CZ197" s="13">
        <f t="shared" si="158"/>
        <v>5.8982480695146444</v>
      </c>
      <c r="DA197" s="13">
        <f t="shared" si="158"/>
        <v>-1.6349624589605427</v>
      </c>
      <c r="DB197" s="13">
        <f t="shared" si="158"/>
        <v>-3.5882735243870201</v>
      </c>
      <c r="DC197" s="13">
        <f t="shared" si="158"/>
        <v>9.2061457916764677</v>
      </c>
      <c r="DD197" s="13">
        <f t="shared" si="158"/>
        <v>-0.36075991271113939</v>
      </c>
      <c r="DE197" s="13">
        <f t="shared" si="158"/>
        <v>-0.34802548968769775</v>
      </c>
      <c r="DF197" s="13">
        <f t="shared" si="158"/>
        <v>1.0126686167896581</v>
      </c>
      <c r="DH197" s="323" t="str">
        <f t="shared" si="97"/>
        <v>2014 q4</v>
      </c>
      <c r="DI197" s="13">
        <f t="shared" ref="DI197:EQ197" si="159">IF(DI74&gt;0,(DI78/DI74-1)*100,"")</f>
        <v>2.0504555648310996</v>
      </c>
      <c r="DJ197" s="13">
        <f t="shared" si="159"/>
        <v>1.2480130191536265</v>
      </c>
      <c r="DK197" s="13">
        <f t="shared" si="159"/>
        <v>0.92687117334371294</v>
      </c>
      <c r="DL197" s="13">
        <f t="shared" si="159"/>
        <v>3.5450987434553882</v>
      </c>
      <c r="DM197" s="13">
        <f t="shared" si="159"/>
        <v>2.5194258228000921</v>
      </c>
      <c r="DN197" s="13">
        <f t="shared" si="159"/>
        <v>-2.2685054149809147</v>
      </c>
      <c r="DO197" s="13">
        <f t="shared" si="159"/>
        <v>1.2074960659042899</v>
      </c>
      <c r="DP197" s="13">
        <f t="shared" si="159"/>
        <v>-1.4159738110040898</v>
      </c>
      <c r="DQ197" s="13">
        <f t="shared" si="159"/>
        <v>-0.42141873243783934</v>
      </c>
      <c r="DR197" s="13">
        <f t="shared" si="159"/>
        <v>4.1400677343153891</v>
      </c>
      <c r="DS197" s="13">
        <f t="shared" si="159"/>
        <v>5.3497800615750712</v>
      </c>
      <c r="DT197" s="13">
        <f t="shared" si="159"/>
        <v>3.9264257635266864</v>
      </c>
      <c r="DU197" s="13">
        <f t="shared" si="159"/>
        <v>9.6213719222427727</v>
      </c>
      <c r="DV197" s="13">
        <f t="shared" si="159"/>
        <v>2.021155253102469</v>
      </c>
      <c r="DW197" s="13">
        <f t="shared" si="159"/>
        <v>2.5367775314709906</v>
      </c>
      <c r="DX197" s="13">
        <f t="shared" si="159"/>
        <v>0</v>
      </c>
      <c r="DY197" s="13">
        <f t="shared" si="159"/>
        <v>-1.9328915949604619</v>
      </c>
      <c r="DZ197" s="13">
        <f t="shared" si="159"/>
        <v>1.8660202897536893</v>
      </c>
      <c r="EA197" s="13">
        <f t="shared" si="159"/>
        <v>-7.6595744680851059</v>
      </c>
      <c r="EB197" s="13">
        <f t="shared" si="159"/>
        <v>0.44279279575756281</v>
      </c>
      <c r="EC197" s="13">
        <f t="shared" si="159"/>
        <v>2.5344837278560073</v>
      </c>
      <c r="ED197" s="13">
        <f t="shared" si="159"/>
        <v>0</v>
      </c>
      <c r="EE197" s="13">
        <f t="shared" si="159"/>
        <v>0</v>
      </c>
      <c r="EF197" s="13">
        <f t="shared" si="159"/>
        <v>0.25959077243415951</v>
      </c>
      <c r="EG197" s="13">
        <f t="shared" si="159"/>
        <v>-8.2377541892197925E-2</v>
      </c>
      <c r="EH197" s="13">
        <f t="shared" si="159"/>
        <v>-0.99453020641795398</v>
      </c>
      <c r="EI197" s="13">
        <f t="shared" si="159"/>
        <v>9.913908290790129</v>
      </c>
      <c r="EJ197" s="13">
        <f t="shared" si="159"/>
        <v>0</v>
      </c>
      <c r="EK197" s="13">
        <f t="shared" si="159"/>
        <v>5.3801893527638533E-2</v>
      </c>
      <c r="EL197" s="13">
        <f t="shared" si="159"/>
        <v>4.6253579840097592</v>
      </c>
      <c r="EM197" s="13">
        <f t="shared" si="159"/>
        <v>6.5833540402778334</v>
      </c>
      <c r="EN197" s="13">
        <f t="shared" si="159"/>
        <v>-2.4990254984662896</v>
      </c>
      <c r="EO197" s="13">
        <f t="shared" si="159"/>
        <v>0</v>
      </c>
      <c r="EP197" s="13">
        <f t="shared" si="159"/>
        <v>0.4778753567007854</v>
      </c>
      <c r="EQ197" s="13">
        <f t="shared" si="159"/>
        <v>2.9624358240852411</v>
      </c>
    </row>
    <row r="198" spans="1:147" x14ac:dyDescent="0.2">
      <c r="A198" s="323" t="str">
        <f t="shared" si="91"/>
        <v>2015 q1</v>
      </c>
      <c r="B198" s="13">
        <f t="shared" ref="B198:AJ198" si="160">IF(B75&gt;0,(B79/B75-1)*100,"")</f>
        <v>-1.6452853064626405</v>
      </c>
      <c r="C198" s="13">
        <f t="shared" si="160"/>
        <v>-0.15275423050046255</v>
      </c>
      <c r="D198" s="13">
        <f t="shared" si="160"/>
        <v>-0.84535746372779164</v>
      </c>
      <c r="E198" s="13">
        <f t="shared" si="160"/>
        <v>4.2029270283464593</v>
      </c>
      <c r="F198" s="13">
        <f t="shared" si="160"/>
        <v>-0.95870958982171572</v>
      </c>
      <c r="G198" s="13">
        <f t="shared" si="160"/>
        <v>0.72061635368656507</v>
      </c>
      <c r="H198" s="13">
        <f t="shared" si="160"/>
        <v>-2.1533976104839314</v>
      </c>
      <c r="I198" s="13">
        <f t="shared" si="160"/>
        <v>-1.8441756369675044</v>
      </c>
      <c r="J198" s="13">
        <f t="shared" si="160"/>
        <v>-2.38341266073403</v>
      </c>
      <c r="K198" s="13">
        <f t="shared" si="160"/>
        <v>0</v>
      </c>
      <c r="L198" s="13">
        <f t="shared" si="160"/>
        <v>0.32850147652225825</v>
      </c>
      <c r="M198" s="13">
        <f t="shared" si="160"/>
        <v>1.8251931260898635</v>
      </c>
      <c r="N198" s="13">
        <f t="shared" si="160"/>
        <v>0</v>
      </c>
      <c r="O198" s="13">
        <f t="shared" si="160"/>
        <v>1.633259175878421</v>
      </c>
      <c r="P198" s="13">
        <f t="shared" si="160"/>
        <v>0.74443014982739086</v>
      </c>
      <c r="Q198" s="13">
        <f t="shared" si="160"/>
        <v>5.7087278123855389</v>
      </c>
      <c r="R198" s="13">
        <f t="shared" si="160"/>
        <v>-0.61491663893769033</v>
      </c>
      <c r="S198" s="13">
        <f t="shared" si="160"/>
        <v>-0.68130572771494258</v>
      </c>
      <c r="T198" s="13">
        <f t="shared" si="160"/>
        <v>0</v>
      </c>
      <c r="U198" s="13">
        <f t="shared" si="160"/>
        <v>-7.5484885340799002</v>
      </c>
      <c r="V198" s="13">
        <f t="shared" si="160"/>
        <v>6.3866323921514478</v>
      </c>
      <c r="W198" s="13">
        <f t="shared" si="160"/>
        <v>-21.818181818181827</v>
      </c>
      <c r="X198" s="13" t="str">
        <f t="shared" si="160"/>
        <v/>
      </c>
      <c r="Y198" s="13">
        <f t="shared" si="160"/>
        <v>-4.7213120258372214</v>
      </c>
      <c r="Z198" s="13">
        <f t="shared" si="160"/>
        <v>-4.8654656647810324</v>
      </c>
      <c r="AA198" s="13">
        <f t="shared" si="160"/>
        <v>-4.5349775564058277</v>
      </c>
      <c r="AB198" s="13">
        <f t="shared" si="160"/>
        <v>-0.30033275600611642</v>
      </c>
      <c r="AC198" s="13">
        <f t="shared" si="160"/>
        <v>1.5151023103118222</v>
      </c>
      <c r="AD198" s="13">
        <f t="shared" si="160"/>
        <v>-5.7900454930046923</v>
      </c>
      <c r="AE198" s="13">
        <f t="shared" si="160"/>
        <v>-2.6882402282150553</v>
      </c>
      <c r="AF198" s="13">
        <f t="shared" si="160"/>
        <v>-1.521934521011592</v>
      </c>
      <c r="AG198" s="13">
        <f t="shared" si="160"/>
        <v>-4.8755352663569447</v>
      </c>
      <c r="AH198" s="13">
        <f t="shared" si="160"/>
        <v>-2.6910119613653527</v>
      </c>
      <c r="AI198" s="13">
        <f t="shared" si="160"/>
        <v>-4.380854270606771</v>
      </c>
      <c r="AJ198" s="13">
        <f t="shared" si="160"/>
        <v>-2.3290908431242818</v>
      </c>
      <c r="AL198" s="322" t="str">
        <f t="shared" si="147"/>
        <v>2015 q1</v>
      </c>
      <c r="AM198" s="13">
        <f t="shared" ref="AM198:BU198" si="161">IF(AM75&gt;0,(AM79/AM75-1)*100,"")</f>
        <v>0.84056775550782614</v>
      </c>
      <c r="AN198" s="13">
        <f t="shared" si="161"/>
        <v>3.2343758850985838</v>
      </c>
      <c r="AO198" s="13">
        <f t="shared" si="161"/>
        <v>0.5917866834746599</v>
      </c>
      <c r="AP198" s="13">
        <f t="shared" si="161"/>
        <v>4.2018850593056323</v>
      </c>
      <c r="AQ198" s="13">
        <f t="shared" si="161"/>
        <v>1.9926025395465619</v>
      </c>
      <c r="AR198" s="13">
        <f t="shared" si="161"/>
        <v>-2.6955414841721148</v>
      </c>
      <c r="AS198" s="13">
        <f t="shared" si="161"/>
        <v>1.7768571767512453</v>
      </c>
      <c r="AT198" s="13">
        <f t="shared" si="161"/>
        <v>3.2327946469157931</v>
      </c>
      <c r="AU198" s="13">
        <f t="shared" si="161"/>
        <v>10.460435444156847</v>
      </c>
      <c r="AV198" s="13">
        <f t="shared" si="161"/>
        <v>4.5697818032112147</v>
      </c>
      <c r="AW198" s="13">
        <f t="shared" si="161"/>
        <v>-1.6848006983445574</v>
      </c>
      <c r="AX198" s="13">
        <f t="shared" si="161"/>
        <v>0</v>
      </c>
      <c r="AY198" s="13">
        <f t="shared" si="161"/>
        <v>-2.0202020202020332</v>
      </c>
      <c r="AZ198" s="13">
        <f t="shared" si="161"/>
        <v>-0.19135537653603985</v>
      </c>
      <c r="BA198" s="13">
        <f t="shared" si="161"/>
        <v>-0.40142931463867937</v>
      </c>
      <c r="BB198" s="13">
        <f t="shared" si="161"/>
        <v>0.90960549665715096</v>
      </c>
      <c r="BC198" s="13">
        <f t="shared" si="161"/>
        <v>-2.8165682512612089</v>
      </c>
      <c r="BD198" s="13">
        <f t="shared" si="161"/>
        <v>-2.8165682512612089</v>
      </c>
      <c r="BE198" s="13" t="str">
        <f t="shared" si="161"/>
        <v/>
      </c>
      <c r="BF198" s="13">
        <f t="shared" si="161"/>
        <v>0.68062079777464479</v>
      </c>
      <c r="BG198" s="13">
        <f t="shared" si="161"/>
        <v>11.063643717620163</v>
      </c>
      <c r="BH198" s="13">
        <f t="shared" si="161"/>
        <v>-2.9519618628529698</v>
      </c>
      <c r="BI198" s="13" t="str">
        <f t="shared" si="161"/>
        <v/>
      </c>
      <c r="BJ198" s="13">
        <f t="shared" si="161"/>
        <v>-2.2510584297054881</v>
      </c>
      <c r="BK198" s="13">
        <f t="shared" si="161"/>
        <v>0.63255022123649418</v>
      </c>
      <c r="BL198" s="13">
        <f t="shared" si="161"/>
        <v>0</v>
      </c>
      <c r="BM198" s="13">
        <f t="shared" si="161"/>
        <v>0</v>
      </c>
      <c r="BN198" s="13">
        <f t="shared" si="161"/>
        <v>-0.1078457066451266</v>
      </c>
      <c r="BO198" s="13">
        <f t="shared" si="161"/>
        <v>-3.1964540775663575</v>
      </c>
      <c r="BP198" s="13">
        <f t="shared" si="161"/>
        <v>-0.88831627418609616</v>
      </c>
      <c r="BQ198" s="13">
        <f t="shared" si="161"/>
        <v>-5.0802706467081515</v>
      </c>
      <c r="BR198" s="13">
        <f t="shared" si="161"/>
        <v>1.2963555678420002</v>
      </c>
      <c r="BS198" s="13">
        <f t="shared" si="161"/>
        <v>0.14586170885775296</v>
      </c>
      <c r="BT198" s="13">
        <f t="shared" si="161"/>
        <v>7.1149360417261276</v>
      </c>
      <c r="BU198" s="13">
        <f t="shared" si="161"/>
        <v>2.253739675195976</v>
      </c>
      <c r="BW198" s="323" t="str">
        <f t="shared" si="95"/>
        <v>2015 q1</v>
      </c>
      <c r="BX198" s="13">
        <f t="shared" ref="BX198:DF198" si="162">IF(BX75&gt;0,(BX79/BX75-1)*100,"")</f>
        <v>0.82174085540278607</v>
      </c>
      <c r="BY198" s="13">
        <f t="shared" si="162"/>
        <v>2.4409133423896945</v>
      </c>
      <c r="BZ198" s="13">
        <f t="shared" si="162"/>
        <v>2.2848176463958314</v>
      </c>
      <c r="CA198" s="13">
        <f t="shared" si="162"/>
        <v>6.6296357541956841</v>
      </c>
      <c r="CB198" s="13">
        <f t="shared" si="162"/>
        <v>1.9401193619593471</v>
      </c>
      <c r="CC198" s="13">
        <f t="shared" si="162"/>
        <v>-2.3258718134718359</v>
      </c>
      <c r="CD198" s="13">
        <f t="shared" si="162"/>
        <v>-1.3827391408705814</v>
      </c>
      <c r="CE198" s="13">
        <f t="shared" si="162"/>
        <v>6.6733047825033864</v>
      </c>
      <c r="CF198" s="13">
        <f t="shared" si="162"/>
        <v>-1.6228890024738374</v>
      </c>
      <c r="CG198" s="13">
        <f t="shared" si="162"/>
        <v>1.3936028909492082</v>
      </c>
      <c r="CH198" s="13">
        <f t="shared" si="162"/>
        <v>-0.84730896720723869</v>
      </c>
      <c r="CI198" s="13">
        <f t="shared" si="162"/>
        <v>-1.299270510668149</v>
      </c>
      <c r="CJ198" s="13">
        <f t="shared" si="162"/>
        <v>1.1144440048454829</v>
      </c>
      <c r="CK198" s="13">
        <f t="shared" si="162"/>
        <v>1.3862228957614908</v>
      </c>
      <c r="CL198" s="13">
        <f t="shared" si="162"/>
        <v>3.6506147572667125</v>
      </c>
      <c r="CM198" s="13">
        <f t="shared" si="162"/>
        <v>-7.004187501691483</v>
      </c>
      <c r="CN198" s="13">
        <f t="shared" si="162"/>
        <v>0.79815580211153314</v>
      </c>
      <c r="CO198" s="13">
        <f t="shared" si="162"/>
        <v>1.847035946593456</v>
      </c>
      <c r="CP198" s="13">
        <f t="shared" si="162"/>
        <v>0</v>
      </c>
      <c r="CQ198" s="13">
        <f t="shared" si="162"/>
        <v>-4.0980153514147304</v>
      </c>
      <c r="CR198" s="13">
        <f t="shared" si="162"/>
        <v>-7.9106682606114864</v>
      </c>
      <c r="CS198" s="13">
        <f t="shared" si="162"/>
        <v>-3.571428571428592</v>
      </c>
      <c r="CT198" s="13">
        <f t="shared" si="162"/>
        <v>0</v>
      </c>
      <c r="CU198" s="13">
        <f t="shared" si="162"/>
        <v>4.1893650578320507</v>
      </c>
      <c r="CV198" s="13">
        <f t="shared" si="162"/>
        <v>2.1174461985633108</v>
      </c>
      <c r="CW198" s="13">
        <f t="shared" si="162"/>
        <v>0.34105552771144243</v>
      </c>
      <c r="CX198" s="13">
        <f t="shared" si="162"/>
        <v>1.2109919031539462</v>
      </c>
      <c r="CY198" s="13">
        <f t="shared" si="162"/>
        <v>0</v>
      </c>
      <c r="CZ198" s="13">
        <f t="shared" si="162"/>
        <v>5.8541463578942077</v>
      </c>
      <c r="DA198" s="13">
        <f t="shared" si="162"/>
        <v>-1.4785855887699317</v>
      </c>
      <c r="DB198" s="13">
        <f t="shared" si="162"/>
        <v>-3.3131504590946492</v>
      </c>
      <c r="DC198" s="13">
        <f t="shared" si="162"/>
        <v>9.2061457916764677</v>
      </c>
      <c r="DD198" s="13">
        <f t="shared" si="162"/>
        <v>-0.36075991271113939</v>
      </c>
      <c r="DE198" s="13">
        <f t="shared" si="162"/>
        <v>-0.40241391928527159</v>
      </c>
      <c r="DF198" s="13">
        <f t="shared" si="162"/>
        <v>1.1925525247561186</v>
      </c>
      <c r="DH198" s="323" t="str">
        <f t="shared" si="97"/>
        <v>2015 q1</v>
      </c>
      <c r="DI198" s="13">
        <f t="shared" ref="DI198:EQ198" si="163">IF(DI75&gt;0,(DI79/DI75-1)*100,"")</f>
        <v>0.51092316480449984</v>
      </c>
      <c r="DJ198" s="13">
        <f t="shared" si="163"/>
        <v>1.0839349591057923</v>
      </c>
      <c r="DK198" s="13">
        <f t="shared" si="163"/>
        <v>-2.0998893081488612</v>
      </c>
      <c r="DL198" s="13">
        <f t="shared" si="163"/>
        <v>5.2149381371085823</v>
      </c>
      <c r="DM198" s="13">
        <f t="shared" si="163"/>
        <v>2.3460989971486601</v>
      </c>
      <c r="DN198" s="13">
        <f t="shared" si="163"/>
        <v>-1.9760203083446171</v>
      </c>
      <c r="DO198" s="13">
        <f t="shared" si="163"/>
        <v>1.5075243748233547</v>
      </c>
      <c r="DP198" s="13">
        <f t="shared" si="163"/>
        <v>-1.2171030070203814</v>
      </c>
      <c r="DQ198" s="13">
        <f t="shared" si="163"/>
        <v>0.89950995918395282</v>
      </c>
      <c r="DR198" s="13">
        <f t="shared" si="163"/>
        <v>4.1400677343153891</v>
      </c>
      <c r="DS198" s="13">
        <f t="shared" si="163"/>
        <v>2.6807016626549274</v>
      </c>
      <c r="DT198" s="13">
        <f t="shared" si="163"/>
        <v>2.8881193907255742</v>
      </c>
      <c r="DU198" s="13">
        <f t="shared" si="163"/>
        <v>2.0819429520540611</v>
      </c>
      <c r="DV198" s="13">
        <f t="shared" si="163"/>
        <v>-3.8576934356804427</v>
      </c>
      <c r="DW198" s="13">
        <f t="shared" si="163"/>
        <v>-4.7833862533172899</v>
      </c>
      <c r="DX198" s="13">
        <f t="shared" si="163"/>
        <v>0</v>
      </c>
      <c r="DY198" s="13">
        <f t="shared" si="163"/>
        <v>-1.0723633070820138</v>
      </c>
      <c r="DZ198" s="13">
        <f t="shared" si="163"/>
        <v>3.2970342041048761</v>
      </c>
      <c r="EA198" s="13">
        <f t="shared" si="163"/>
        <v>-7.6595744680851059</v>
      </c>
      <c r="EB198" s="13">
        <f t="shared" si="163"/>
        <v>-0.54014673897668786</v>
      </c>
      <c r="EC198" s="13">
        <f t="shared" si="163"/>
        <v>-3.0917240156285497</v>
      </c>
      <c r="ED198" s="13">
        <f t="shared" si="163"/>
        <v>0</v>
      </c>
      <c r="EE198" s="13">
        <f t="shared" si="163"/>
        <v>0</v>
      </c>
      <c r="EF198" s="13">
        <f t="shared" si="163"/>
        <v>-0.99888318856866665</v>
      </c>
      <c r="EG198" s="13">
        <f t="shared" si="163"/>
        <v>-0.54025456488774326</v>
      </c>
      <c r="EH198" s="13">
        <f t="shared" si="163"/>
        <v>-1.1475348535591734</v>
      </c>
      <c r="EI198" s="13">
        <f t="shared" si="163"/>
        <v>8.3695220726551778</v>
      </c>
      <c r="EJ198" s="13">
        <f t="shared" si="163"/>
        <v>-0.18255915099995024</v>
      </c>
      <c r="EK198" s="13">
        <f t="shared" si="163"/>
        <v>-1.6297018190719714</v>
      </c>
      <c r="EL198" s="13">
        <f t="shared" si="163"/>
        <v>1.2610923393018281</v>
      </c>
      <c r="EM198" s="13">
        <f t="shared" si="163"/>
        <v>1.6504268385300724</v>
      </c>
      <c r="EN198" s="13">
        <f t="shared" si="163"/>
        <v>1.773648592354804</v>
      </c>
      <c r="EO198" s="13">
        <f t="shared" si="163"/>
        <v>-0.1732947661305273</v>
      </c>
      <c r="EP198" s="13">
        <f t="shared" si="163"/>
        <v>-0.14258640241852083</v>
      </c>
      <c r="EQ198" s="13">
        <f t="shared" si="163"/>
        <v>2.9388256241892563</v>
      </c>
    </row>
    <row r="199" spans="1:147" x14ac:dyDescent="0.2">
      <c r="A199" s="323" t="str">
        <f t="shared" si="91"/>
        <v>2015 q2</v>
      </c>
      <c r="B199" s="13">
        <f t="shared" ref="B199:AJ199" si="164">IF(B76&gt;0,(B80/B76-1)*100,"")</f>
        <v>-1.3179510969838826</v>
      </c>
      <c r="C199" s="13">
        <f t="shared" si="164"/>
        <v>0.85562644665209131</v>
      </c>
      <c r="D199" s="13">
        <f t="shared" si="164"/>
        <v>2.2333798233234115</v>
      </c>
      <c r="E199" s="13">
        <f t="shared" si="164"/>
        <v>2.4397354606784383</v>
      </c>
      <c r="F199" s="13">
        <f t="shared" si="164"/>
        <v>-7.9030292930237778E-2</v>
      </c>
      <c r="G199" s="13">
        <f t="shared" si="164"/>
        <v>-6.4340997174731633</v>
      </c>
      <c r="H199" s="13">
        <f t="shared" si="164"/>
        <v>-2.6303236238025773</v>
      </c>
      <c r="I199" s="13">
        <f t="shared" si="164"/>
        <v>2.9516281187044635</v>
      </c>
      <c r="J199" s="13">
        <f t="shared" si="164"/>
        <v>-2.9715410451270019</v>
      </c>
      <c r="K199" s="13">
        <f t="shared" si="164"/>
        <v>0</v>
      </c>
      <c r="L199" s="13">
        <f t="shared" si="164"/>
        <v>-2.0805707549520491E-2</v>
      </c>
      <c r="M199" s="13">
        <f t="shared" si="164"/>
        <v>-0.11274312306376322</v>
      </c>
      <c r="N199" s="13">
        <f t="shared" si="164"/>
        <v>0</v>
      </c>
      <c r="O199" s="13">
        <f t="shared" si="164"/>
        <v>-7.2573121607777402E-2</v>
      </c>
      <c r="P199" s="13">
        <f t="shared" si="164"/>
        <v>1.0341098141137373</v>
      </c>
      <c r="Q199" s="13">
        <f t="shared" si="164"/>
        <v>-4.6543332390079462</v>
      </c>
      <c r="R199" s="13">
        <f t="shared" si="164"/>
        <v>-1.9424074146797921</v>
      </c>
      <c r="S199" s="13">
        <f t="shared" si="164"/>
        <v>-2.1468979539599808</v>
      </c>
      <c r="T199" s="13">
        <f t="shared" si="164"/>
        <v>0</v>
      </c>
      <c r="U199" s="13">
        <f t="shared" si="164"/>
        <v>-9.0599591107268118</v>
      </c>
      <c r="V199" s="13">
        <f t="shared" si="164"/>
        <v>-0.74949819951449781</v>
      </c>
      <c r="W199" s="13">
        <f t="shared" si="164"/>
        <v>-18.181818181818198</v>
      </c>
      <c r="X199" s="13" t="str">
        <f t="shared" si="164"/>
        <v/>
      </c>
      <c r="Y199" s="13">
        <f t="shared" si="164"/>
        <v>-4.6092232727133915</v>
      </c>
      <c r="Z199" s="13">
        <f t="shared" si="164"/>
        <v>-6.0410051984774231</v>
      </c>
      <c r="AA199" s="13">
        <f t="shared" si="164"/>
        <v>-1.5842574433461598</v>
      </c>
      <c r="AB199" s="13">
        <f t="shared" si="164"/>
        <v>-0.30033275600611642</v>
      </c>
      <c r="AC199" s="13">
        <f t="shared" si="164"/>
        <v>1.0521543821609969</v>
      </c>
      <c r="AD199" s="13">
        <f t="shared" si="164"/>
        <v>-5.6607326030213017</v>
      </c>
      <c r="AE199" s="13">
        <f t="shared" si="164"/>
        <v>-1.7706070762059878</v>
      </c>
      <c r="AF199" s="13">
        <f t="shared" si="164"/>
        <v>-1.2231475073577691</v>
      </c>
      <c r="AG199" s="13">
        <f t="shared" si="164"/>
        <v>-9.2977551990067742</v>
      </c>
      <c r="AH199" s="13">
        <f t="shared" si="164"/>
        <v>-2.8360798513573315</v>
      </c>
      <c r="AI199" s="13">
        <f t="shared" si="164"/>
        <v>-2.0254029263839124</v>
      </c>
      <c r="AJ199" s="13">
        <f t="shared" si="164"/>
        <v>-2.3290908431242818</v>
      </c>
      <c r="AL199" s="322" t="str">
        <f t="shared" si="147"/>
        <v>2015 q2</v>
      </c>
      <c r="AM199" s="13">
        <f t="shared" ref="AM199:BU199" si="165">IF(AM76&gt;0,(AM80/AM76-1)*100,"")</f>
        <v>-0.38414524531138472</v>
      </c>
      <c r="AN199" s="13">
        <f t="shared" si="165"/>
        <v>1.9972616612649485</v>
      </c>
      <c r="AO199" s="13">
        <f t="shared" si="165"/>
        <v>-3.0102099352879996E-2</v>
      </c>
      <c r="AP199" s="13">
        <f t="shared" si="165"/>
        <v>2.403321247353829</v>
      </c>
      <c r="AQ199" s="13">
        <f t="shared" si="165"/>
        <v>1.4541961543038884</v>
      </c>
      <c r="AR199" s="13">
        <f t="shared" si="165"/>
        <v>-5.2014594661417002</v>
      </c>
      <c r="AS199" s="13">
        <f t="shared" si="165"/>
        <v>3.3167782802328682</v>
      </c>
      <c r="AT199" s="13">
        <f t="shared" si="165"/>
        <v>3.0366433219042976</v>
      </c>
      <c r="AU199" s="13">
        <f t="shared" si="165"/>
        <v>6.44316215501477</v>
      </c>
      <c r="AV199" s="13">
        <f t="shared" si="165"/>
        <v>4.5697818032112147</v>
      </c>
      <c r="AW199" s="13">
        <f t="shared" si="165"/>
        <v>-1.6848006983445574</v>
      </c>
      <c r="AX199" s="13">
        <f t="shared" si="165"/>
        <v>0</v>
      </c>
      <c r="AY199" s="13">
        <f t="shared" si="165"/>
        <v>-2.0202020202020332</v>
      </c>
      <c r="AZ199" s="13">
        <f t="shared" si="165"/>
        <v>0.13114092874810801</v>
      </c>
      <c r="BA199" s="13">
        <f t="shared" si="165"/>
        <v>-1.7397608302427425E-2</v>
      </c>
      <c r="BB199" s="13">
        <f t="shared" si="165"/>
        <v>0.90960549665715096</v>
      </c>
      <c r="BC199" s="13">
        <f t="shared" si="165"/>
        <v>-2.6194741245865294</v>
      </c>
      <c r="BD199" s="13">
        <f t="shared" si="165"/>
        <v>-2.6194741245865294</v>
      </c>
      <c r="BE199" s="13" t="str">
        <f t="shared" si="165"/>
        <v/>
      </c>
      <c r="BF199" s="13">
        <f t="shared" si="165"/>
        <v>-6.8377620029793418</v>
      </c>
      <c r="BG199" s="13">
        <f t="shared" si="165"/>
        <v>11.063643717620163</v>
      </c>
      <c r="BH199" s="13">
        <f t="shared" si="165"/>
        <v>-13.042688465031793</v>
      </c>
      <c r="BI199" s="13" t="str">
        <f t="shared" si="165"/>
        <v/>
      </c>
      <c r="BJ199" s="13">
        <f t="shared" si="165"/>
        <v>-2.4774795817598561</v>
      </c>
      <c r="BK199" s="13">
        <f t="shared" si="165"/>
        <v>0.15739087307224953</v>
      </c>
      <c r="BL199" s="13">
        <f t="shared" si="165"/>
        <v>0</v>
      </c>
      <c r="BM199" s="13">
        <f t="shared" si="165"/>
        <v>0</v>
      </c>
      <c r="BN199" s="13">
        <f t="shared" si="165"/>
        <v>0</v>
      </c>
      <c r="BO199" s="13">
        <f t="shared" si="165"/>
        <v>-3.4769372933553089</v>
      </c>
      <c r="BP199" s="13">
        <f t="shared" si="165"/>
        <v>-1.1252223239430981</v>
      </c>
      <c r="BQ199" s="13">
        <f t="shared" si="165"/>
        <v>-5.2238563524437449</v>
      </c>
      <c r="BR199" s="13">
        <f t="shared" si="165"/>
        <v>1.2963555678420002</v>
      </c>
      <c r="BS199" s="13">
        <f t="shared" si="165"/>
        <v>0.14586170885775296</v>
      </c>
      <c r="BT199" s="13">
        <f t="shared" si="165"/>
        <v>6.2746411201980878</v>
      </c>
      <c r="BU199" s="13">
        <f t="shared" si="165"/>
        <v>2.253739675195976</v>
      </c>
      <c r="BW199" s="323" t="str">
        <f t="shared" si="95"/>
        <v>2015 q2</v>
      </c>
      <c r="BX199" s="13">
        <f t="shared" ref="BX199:DF199" si="166">IF(BX76&gt;0,(BX80/BX76-1)*100,"")</f>
        <v>0.41914456205223161</v>
      </c>
      <c r="BY199" s="13">
        <f t="shared" si="166"/>
        <v>-0.2103988352254893</v>
      </c>
      <c r="BZ199" s="13">
        <f t="shared" si="166"/>
        <v>1.7621931646274236</v>
      </c>
      <c r="CA199" s="13">
        <f t="shared" si="166"/>
        <v>-0.70834376747946903</v>
      </c>
      <c r="CB199" s="13">
        <f t="shared" si="166"/>
        <v>-0.38848427524031948</v>
      </c>
      <c r="CC199" s="13">
        <f t="shared" si="166"/>
        <v>-12.306663989270705</v>
      </c>
      <c r="CD199" s="13">
        <f t="shared" si="166"/>
        <v>-2.4646223840739556</v>
      </c>
      <c r="CE199" s="13">
        <f t="shared" si="166"/>
        <v>0.19808392956564003</v>
      </c>
      <c r="CF199" s="13">
        <f t="shared" si="166"/>
        <v>-0.91648183600401278</v>
      </c>
      <c r="CG199" s="13">
        <f t="shared" si="166"/>
        <v>4.6903049864178259</v>
      </c>
      <c r="CH199" s="13">
        <f t="shared" si="166"/>
        <v>1.1264110426898899</v>
      </c>
      <c r="CI199" s="13">
        <f t="shared" si="166"/>
        <v>-1.3075579851160368</v>
      </c>
      <c r="CJ199" s="13">
        <f t="shared" si="166"/>
        <v>11.593988294650748</v>
      </c>
      <c r="CK199" s="13">
        <f t="shared" si="166"/>
        <v>3.8593491450304551</v>
      </c>
      <c r="CL199" s="13">
        <f t="shared" si="166"/>
        <v>2.4356894516152527</v>
      </c>
      <c r="CM199" s="13">
        <f t="shared" si="166"/>
        <v>10.23527812806282</v>
      </c>
      <c r="CN199" s="13">
        <f t="shared" si="166"/>
        <v>0.4514538664052381</v>
      </c>
      <c r="CO199" s="13">
        <f t="shared" si="166"/>
        <v>1.0400218079494428</v>
      </c>
      <c r="CP199" s="13">
        <f t="shared" si="166"/>
        <v>0</v>
      </c>
      <c r="CQ199" s="13">
        <f t="shared" si="166"/>
        <v>-4.0507547283722412</v>
      </c>
      <c r="CR199" s="13">
        <f t="shared" si="166"/>
        <v>-7.9106682606114864</v>
      </c>
      <c r="CS199" s="13">
        <f t="shared" si="166"/>
        <v>-3.5087719298245501</v>
      </c>
      <c r="CT199" s="13">
        <f t="shared" si="166"/>
        <v>0</v>
      </c>
      <c r="CU199" s="13">
        <f t="shared" si="166"/>
        <v>4.1944477491038024</v>
      </c>
      <c r="CV199" s="13">
        <f t="shared" si="166"/>
        <v>2.1174461985633108</v>
      </c>
      <c r="CW199" s="13">
        <f t="shared" si="166"/>
        <v>0.34105552771144243</v>
      </c>
      <c r="CX199" s="13">
        <f t="shared" si="166"/>
        <v>1.5698619657488644</v>
      </c>
      <c r="CY199" s="13">
        <f t="shared" si="166"/>
        <v>0</v>
      </c>
      <c r="CZ199" s="13">
        <f t="shared" si="166"/>
        <v>5.812763432887702</v>
      </c>
      <c r="DA199" s="13">
        <f t="shared" si="166"/>
        <v>-0.72120981310468402</v>
      </c>
      <c r="DB199" s="13">
        <f t="shared" si="166"/>
        <v>-3.3131504590946492</v>
      </c>
      <c r="DC199" s="13">
        <f t="shared" si="166"/>
        <v>2.907887846599122</v>
      </c>
      <c r="DD199" s="13">
        <f t="shared" si="166"/>
        <v>-2.3194808326923888</v>
      </c>
      <c r="DE199" s="13">
        <f t="shared" si="166"/>
        <v>-1.4459485079741929</v>
      </c>
      <c r="DF199" s="13">
        <f t="shared" si="166"/>
        <v>7.9423282152594643</v>
      </c>
      <c r="DH199" s="323" t="str">
        <f t="shared" si="97"/>
        <v>2015 q2</v>
      </c>
      <c r="DI199" s="13">
        <f t="shared" ref="DI199:EQ199" si="167">IF(DI76&gt;0,(DI80/DI76-1)*100,"")</f>
        <v>0.64400113868687825</v>
      </c>
      <c r="DJ199" s="13">
        <f t="shared" si="167"/>
        <v>2.641079552960135</v>
      </c>
      <c r="DK199" s="13">
        <f t="shared" si="167"/>
        <v>0.13819975971307574</v>
      </c>
      <c r="DL199" s="13">
        <f t="shared" si="167"/>
        <v>6.5271620392742591</v>
      </c>
      <c r="DM199" s="13">
        <f t="shared" si="167"/>
        <v>-0.43889977118785062</v>
      </c>
      <c r="DN199" s="13">
        <f t="shared" si="167"/>
        <v>5.182876319712415</v>
      </c>
      <c r="DO199" s="13">
        <f t="shared" si="167"/>
        <v>3.8774323221987039</v>
      </c>
      <c r="DP199" s="13">
        <f t="shared" si="167"/>
        <v>2.9098084396859347</v>
      </c>
      <c r="DQ199" s="13">
        <f t="shared" si="167"/>
        <v>0.15587889656880627</v>
      </c>
      <c r="DR199" s="13">
        <f t="shared" si="167"/>
        <v>5.3221663284932053</v>
      </c>
      <c r="DS199" s="13">
        <f t="shared" si="167"/>
        <v>4.0082959836332144</v>
      </c>
      <c r="DT199" s="13">
        <f t="shared" si="167"/>
        <v>2.8881193907255742</v>
      </c>
      <c r="DU199" s="13">
        <f t="shared" si="167"/>
        <v>6.9138401923289905</v>
      </c>
      <c r="DV199" s="13">
        <f t="shared" si="167"/>
        <v>-3.0530067102983338</v>
      </c>
      <c r="DW199" s="13">
        <f t="shared" si="167"/>
        <v>-3.793225090664698</v>
      </c>
      <c r="DX199" s="13">
        <f t="shared" si="167"/>
        <v>0</v>
      </c>
      <c r="DY199" s="13">
        <f t="shared" si="167"/>
        <v>-1.4611459548710348</v>
      </c>
      <c r="DZ199" s="13">
        <f t="shared" si="167"/>
        <v>3.8551881832198376</v>
      </c>
      <c r="EA199" s="13">
        <f t="shared" si="167"/>
        <v>-10.138248847926256</v>
      </c>
      <c r="EB199" s="13">
        <f t="shared" si="167"/>
        <v>-0.53508749137143319</v>
      </c>
      <c r="EC199" s="13">
        <f t="shared" si="167"/>
        <v>-3.0627655934194364</v>
      </c>
      <c r="ED199" s="13">
        <f t="shared" si="167"/>
        <v>0</v>
      </c>
      <c r="EE199" s="13">
        <f t="shared" si="167"/>
        <v>0</v>
      </c>
      <c r="EF199" s="13">
        <f t="shared" si="167"/>
        <v>-1.8748431728802251</v>
      </c>
      <c r="EG199" s="13">
        <f t="shared" si="167"/>
        <v>-0.46241491873789675</v>
      </c>
      <c r="EH199" s="13">
        <f t="shared" si="167"/>
        <v>-0.15454161013551682</v>
      </c>
      <c r="EI199" s="13">
        <f t="shared" si="167"/>
        <v>-1.6191722630333416</v>
      </c>
      <c r="EJ199" s="13">
        <f t="shared" si="167"/>
        <v>-0.18255915099995024</v>
      </c>
      <c r="EK199" s="13">
        <f t="shared" si="167"/>
        <v>-2.5770925746400497</v>
      </c>
      <c r="EL199" s="13">
        <f t="shared" si="167"/>
        <v>-1.1249210661841258</v>
      </c>
      <c r="EM199" s="13">
        <f t="shared" si="167"/>
        <v>-1.7092008735112962</v>
      </c>
      <c r="EN199" s="13">
        <f t="shared" si="167"/>
        <v>5.8019585932039597</v>
      </c>
      <c r="EO199" s="13">
        <f t="shared" si="167"/>
        <v>-2.3394793427620852</v>
      </c>
      <c r="EP199" s="13">
        <f t="shared" si="167"/>
        <v>-0.58340238385571341</v>
      </c>
      <c r="EQ199" s="13">
        <f t="shared" si="167"/>
        <v>3.1799331833119782</v>
      </c>
    </row>
    <row r="200" spans="1:147" x14ac:dyDescent="0.2">
      <c r="A200" s="323" t="str">
        <f t="shared" si="91"/>
        <v>2015 q3</v>
      </c>
      <c r="B200" s="13">
        <f t="shared" ref="B200:AJ200" si="168">IF(B77&gt;0,(B81/B77-1)*100,"")</f>
        <v>-1.4734133829726437</v>
      </c>
      <c r="C200" s="13">
        <f t="shared" si="168"/>
        <v>3.016669418414164E-2</v>
      </c>
      <c r="D200" s="13">
        <f t="shared" si="168"/>
        <v>-0.98117198312245302</v>
      </c>
      <c r="E200" s="13">
        <f t="shared" si="168"/>
        <v>-4.4026507876893106E-2</v>
      </c>
      <c r="F200" s="13">
        <f t="shared" si="168"/>
        <v>-0.17327671744221673</v>
      </c>
      <c r="G200" s="13">
        <f t="shared" si="168"/>
        <v>2.7183687331442608</v>
      </c>
      <c r="H200" s="13">
        <f t="shared" si="168"/>
        <v>0.2949081978530721</v>
      </c>
      <c r="I200" s="13">
        <f t="shared" si="168"/>
        <v>8.3739213383021927</v>
      </c>
      <c r="J200" s="13">
        <f t="shared" si="168"/>
        <v>-1.8030827001691341</v>
      </c>
      <c r="K200" s="13">
        <f t="shared" si="168"/>
        <v>0</v>
      </c>
      <c r="L200" s="13">
        <f t="shared" si="168"/>
        <v>0.71576734093008465</v>
      </c>
      <c r="M200" s="13">
        <f t="shared" si="168"/>
        <v>3.8786398016693147</v>
      </c>
      <c r="N200" s="13">
        <f t="shared" si="168"/>
        <v>0</v>
      </c>
      <c r="O200" s="13">
        <f t="shared" si="168"/>
        <v>0.9543829236156709</v>
      </c>
      <c r="P200" s="13">
        <f t="shared" si="168"/>
        <v>0.92247989884082227</v>
      </c>
      <c r="Q200" s="13">
        <f t="shared" si="168"/>
        <v>1.0947370800262091</v>
      </c>
      <c r="R200" s="13">
        <f t="shared" si="168"/>
        <v>-1.1270397491718542</v>
      </c>
      <c r="S200" s="13">
        <f t="shared" si="168"/>
        <v>-1.2459098374396405</v>
      </c>
      <c r="T200" s="13">
        <f t="shared" si="168"/>
        <v>0</v>
      </c>
      <c r="U200" s="13">
        <f t="shared" si="168"/>
        <v>-9.139175354011309</v>
      </c>
      <c r="V200" s="13">
        <f t="shared" si="168"/>
        <v>-0.74949819951449781</v>
      </c>
      <c r="W200" s="13">
        <f t="shared" si="168"/>
        <v>-18.518518518518523</v>
      </c>
      <c r="X200" s="13" t="str">
        <f t="shared" si="168"/>
        <v/>
      </c>
      <c r="Y200" s="13">
        <f t="shared" si="168"/>
        <v>-4.4812231037100414</v>
      </c>
      <c r="Z200" s="13">
        <f t="shared" si="168"/>
        <v>-5.8644553472245171</v>
      </c>
      <c r="AA200" s="13">
        <f t="shared" si="168"/>
        <v>6.4826917873006096</v>
      </c>
      <c r="AB200" s="13">
        <f t="shared" si="168"/>
        <v>-0.30033275600611642</v>
      </c>
      <c r="AC200" s="13">
        <f t="shared" si="168"/>
        <v>1.0521543821609969</v>
      </c>
      <c r="AD200" s="13">
        <f t="shared" si="168"/>
        <v>-5.8208399182090753</v>
      </c>
      <c r="AE200" s="13">
        <f t="shared" si="168"/>
        <v>-0.98910740022709609</v>
      </c>
      <c r="AF200" s="13">
        <f t="shared" si="168"/>
        <v>-0.22516887280953357</v>
      </c>
      <c r="AG200" s="13">
        <f t="shared" si="168"/>
        <v>0</v>
      </c>
      <c r="AH200" s="13">
        <f t="shared" si="168"/>
        <v>-2.7438104700518218</v>
      </c>
      <c r="AI200" s="13">
        <f t="shared" si="168"/>
        <v>-1.1975461046019431</v>
      </c>
      <c r="AJ200" s="13">
        <f t="shared" si="168"/>
        <v>-2.7323231448946217</v>
      </c>
      <c r="AL200" s="322" t="str">
        <f t="shared" si="147"/>
        <v>2015 q3</v>
      </c>
      <c r="AM200" s="13">
        <f t="shared" ref="AM200:BU200" si="169">IF(AM77&gt;0,(AM81/AM77-1)*100,"")</f>
        <v>-0.32877195165255113</v>
      </c>
      <c r="AN200" s="13">
        <f t="shared" si="169"/>
        <v>1.0040967092921127</v>
      </c>
      <c r="AO200" s="13">
        <f t="shared" si="169"/>
        <v>-0.20762837095251729</v>
      </c>
      <c r="AP200" s="13">
        <f t="shared" si="169"/>
        <v>0.72390270129447654</v>
      </c>
      <c r="AQ200" s="13">
        <f t="shared" si="169"/>
        <v>0.41387370969734327</v>
      </c>
      <c r="AR200" s="13">
        <f t="shared" si="169"/>
        <v>-8.5912279810008148</v>
      </c>
      <c r="AS200" s="13">
        <f t="shared" si="169"/>
        <v>3.3851236693961173</v>
      </c>
      <c r="AT200" s="13">
        <f t="shared" si="169"/>
        <v>3.4989051795114579</v>
      </c>
      <c r="AU200" s="13">
        <f t="shared" si="169"/>
        <v>4.4096429346203614</v>
      </c>
      <c r="AV200" s="13">
        <f t="shared" si="169"/>
        <v>2.2338498691889752</v>
      </c>
      <c r="AW200" s="13">
        <f t="shared" si="169"/>
        <v>0</v>
      </c>
      <c r="AX200" s="13">
        <f t="shared" si="169"/>
        <v>0</v>
      </c>
      <c r="AY200" s="13">
        <f t="shared" si="169"/>
        <v>0</v>
      </c>
      <c r="AZ200" s="13">
        <f t="shared" si="169"/>
        <v>0.32311460244831558</v>
      </c>
      <c r="BA200" s="13">
        <f t="shared" si="169"/>
        <v>0.38557953562348146</v>
      </c>
      <c r="BB200" s="13">
        <f t="shared" si="169"/>
        <v>0</v>
      </c>
      <c r="BC200" s="13">
        <f t="shared" si="169"/>
        <v>-3.1971487538112853</v>
      </c>
      <c r="BD200" s="13">
        <f t="shared" si="169"/>
        <v>-3.1971487538112853</v>
      </c>
      <c r="BE200" s="13" t="str">
        <f t="shared" si="169"/>
        <v/>
      </c>
      <c r="BF200" s="13">
        <f t="shared" si="169"/>
        <v>-12.867307292331587</v>
      </c>
      <c r="BG200" s="13">
        <f t="shared" si="169"/>
        <v>11.063643717620163</v>
      </c>
      <c r="BH200" s="13">
        <f t="shared" si="169"/>
        <v>-21.256659930185549</v>
      </c>
      <c r="BI200" s="13" t="str">
        <f t="shared" si="169"/>
        <v/>
      </c>
      <c r="BJ200" s="13">
        <f t="shared" si="169"/>
        <v>-2.5873001821396735</v>
      </c>
      <c r="BK200" s="13">
        <f t="shared" si="169"/>
        <v>0.15739087307224953</v>
      </c>
      <c r="BL200" s="13">
        <f t="shared" si="169"/>
        <v>0</v>
      </c>
      <c r="BM200" s="13">
        <f t="shared" si="169"/>
        <v>0</v>
      </c>
      <c r="BN200" s="13">
        <f t="shared" si="169"/>
        <v>-1.0708244767263397</v>
      </c>
      <c r="BO200" s="13">
        <f t="shared" si="169"/>
        <v>-3.4171493044435342</v>
      </c>
      <c r="BP200" s="13">
        <f t="shared" si="169"/>
        <v>4.4438413072606542</v>
      </c>
      <c r="BQ200" s="13">
        <f t="shared" si="169"/>
        <v>5.6316163001622233</v>
      </c>
      <c r="BR200" s="13">
        <f t="shared" si="169"/>
        <v>0</v>
      </c>
      <c r="BS200" s="13">
        <f t="shared" si="169"/>
        <v>0</v>
      </c>
      <c r="BT200" s="13">
        <f t="shared" si="169"/>
        <v>6.2613498760859754</v>
      </c>
      <c r="BU200" s="13">
        <f t="shared" si="169"/>
        <v>0.56193375534867585</v>
      </c>
      <c r="BW200" s="323" t="str">
        <f t="shared" si="95"/>
        <v>2015 q3</v>
      </c>
      <c r="BX200" s="13">
        <f t="shared" ref="BX200:DF200" si="170">IF(BX77&gt;0,(BX81/BX77-1)*100,"")</f>
        <v>0.2941694195220057</v>
      </c>
      <c r="BY200" s="13">
        <f t="shared" si="170"/>
        <v>-0.9915780003272312</v>
      </c>
      <c r="BZ200" s="13">
        <f t="shared" si="170"/>
        <v>-1.5877482054543535</v>
      </c>
      <c r="CA200" s="13">
        <f t="shared" si="170"/>
        <v>-2.0205173282817124</v>
      </c>
      <c r="CB200" s="13">
        <f t="shared" si="170"/>
        <v>-0.19366220230454534</v>
      </c>
      <c r="CC200" s="13">
        <f t="shared" si="170"/>
        <v>-9.1028873159676458</v>
      </c>
      <c r="CD200" s="13">
        <f t="shared" si="170"/>
        <v>2.4942110361810377</v>
      </c>
      <c r="CE200" s="13">
        <f t="shared" si="170"/>
        <v>0.85491119330645127</v>
      </c>
      <c r="CF200" s="13">
        <f t="shared" si="170"/>
        <v>-0.65551063581298363</v>
      </c>
      <c r="CG200" s="13">
        <f t="shared" si="170"/>
        <v>4.6903049864178259</v>
      </c>
      <c r="CH200" s="13">
        <f t="shared" si="170"/>
        <v>2.6537396797530866</v>
      </c>
      <c r="CI200" s="13">
        <f t="shared" si="170"/>
        <v>-0.89625683045140292</v>
      </c>
      <c r="CJ200" s="13">
        <f t="shared" si="170"/>
        <v>17.862103236171457</v>
      </c>
      <c r="CK200" s="13">
        <f t="shared" si="170"/>
        <v>2.1374390382858488</v>
      </c>
      <c r="CL200" s="13">
        <f t="shared" si="170"/>
        <v>2.4356894516152527</v>
      </c>
      <c r="CM200" s="13">
        <f t="shared" si="170"/>
        <v>0.91464884519534273</v>
      </c>
      <c r="CN200" s="13">
        <f t="shared" si="170"/>
        <v>-0.44512382979342568</v>
      </c>
      <c r="CO200" s="13">
        <f t="shared" si="170"/>
        <v>-1.0254391969424348</v>
      </c>
      <c r="CP200" s="13">
        <f t="shared" si="170"/>
        <v>0</v>
      </c>
      <c r="CQ200" s="13">
        <f t="shared" si="170"/>
        <v>0.56518232533833146</v>
      </c>
      <c r="CR200" s="13">
        <f t="shared" si="170"/>
        <v>-7.8974633694556822</v>
      </c>
      <c r="CS200" s="13">
        <f t="shared" si="170"/>
        <v>3.5087719298245723</v>
      </c>
      <c r="CT200" s="13">
        <f t="shared" si="170"/>
        <v>0</v>
      </c>
      <c r="CU200" s="13">
        <f t="shared" si="170"/>
        <v>2.1414133748183684</v>
      </c>
      <c r="CV200" s="13">
        <f t="shared" si="170"/>
        <v>1.0717253009169925</v>
      </c>
      <c r="CW200" s="13">
        <f t="shared" si="170"/>
        <v>-24.275174862140723</v>
      </c>
      <c r="CX200" s="13">
        <f t="shared" si="170"/>
        <v>1.5698619657488644</v>
      </c>
      <c r="CY200" s="13">
        <f t="shared" si="170"/>
        <v>0</v>
      </c>
      <c r="CZ200" s="13">
        <f t="shared" si="170"/>
        <v>5.6972626127532511</v>
      </c>
      <c r="DA200" s="13">
        <f t="shared" si="170"/>
        <v>-1.3074507493712306</v>
      </c>
      <c r="DB200" s="13">
        <f t="shared" si="170"/>
        <v>-3.5529236902221206</v>
      </c>
      <c r="DC200" s="13">
        <f t="shared" si="170"/>
        <v>2.0355214926193854</v>
      </c>
      <c r="DD200" s="13">
        <f t="shared" si="170"/>
        <v>-1.9658127844665585</v>
      </c>
      <c r="DE200" s="13">
        <f t="shared" si="170"/>
        <v>-2.9590134691888093</v>
      </c>
      <c r="DF200" s="13">
        <f t="shared" si="170"/>
        <v>7.8491283277533741</v>
      </c>
      <c r="DH200" s="323" t="str">
        <f t="shared" si="97"/>
        <v>2015 q3</v>
      </c>
      <c r="DI200" s="13">
        <f t="shared" ref="DI200:EQ200" si="171">IF(DI77&gt;0,(DI81/DI77-1)*100,"")</f>
        <v>0.14730509028828553</v>
      </c>
      <c r="DJ200" s="13">
        <f t="shared" si="171"/>
        <v>2.9650179027105761</v>
      </c>
      <c r="DK200" s="13">
        <f t="shared" si="171"/>
        <v>1.3265134949073776</v>
      </c>
      <c r="DL200" s="13">
        <f t="shared" si="171"/>
        <v>3.0295704378124677</v>
      </c>
      <c r="DM200" s="13">
        <f t="shared" si="171"/>
        <v>0.95929045963774051</v>
      </c>
      <c r="DN200" s="13">
        <f t="shared" si="171"/>
        <v>5.6603074608373438</v>
      </c>
      <c r="DO200" s="13">
        <f t="shared" si="171"/>
        <v>6.4057552027146691</v>
      </c>
      <c r="DP200" s="13">
        <f t="shared" si="171"/>
        <v>7.4149382949006082</v>
      </c>
      <c r="DQ200" s="13">
        <f t="shared" si="171"/>
        <v>1.0475035834171864</v>
      </c>
      <c r="DR200" s="13">
        <f t="shared" si="171"/>
        <v>2.4523872760943588</v>
      </c>
      <c r="DS200" s="13">
        <f t="shared" si="171"/>
        <v>-2.2466197629083307</v>
      </c>
      <c r="DT200" s="13">
        <f t="shared" si="171"/>
        <v>-1.8890410858835804</v>
      </c>
      <c r="DU200" s="13">
        <f t="shared" si="171"/>
        <v>-3.1812054130282652</v>
      </c>
      <c r="DV200" s="13">
        <f t="shared" si="171"/>
        <v>-2.3364398855446278</v>
      </c>
      <c r="DW200" s="13">
        <f t="shared" si="171"/>
        <v>-2.9177487502195398</v>
      </c>
      <c r="DX200" s="13">
        <f t="shared" si="171"/>
        <v>0</v>
      </c>
      <c r="DY200" s="13">
        <f t="shared" si="171"/>
        <v>2.7771948168444194</v>
      </c>
      <c r="DZ200" s="13">
        <f t="shared" si="171"/>
        <v>0.80626199871540738</v>
      </c>
      <c r="EA200" s="13">
        <f t="shared" si="171"/>
        <v>6.1320754716981174</v>
      </c>
      <c r="EB200" s="13">
        <f t="shared" si="171"/>
        <v>-0.97356939199951809</v>
      </c>
      <c r="EC200" s="13">
        <f t="shared" si="171"/>
        <v>-5.4588945277488143</v>
      </c>
      <c r="ED200" s="13">
        <f t="shared" si="171"/>
        <v>0</v>
      </c>
      <c r="EE200" s="13">
        <f t="shared" si="171"/>
        <v>0</v>
      </c>
      <c r="EF200" s="13">
        <f t="shared" si="171"/>
        <v>0.16683425012602449</v>
      </c>
      <c r="EG200" s="13">
        <f t="shared" si="171"/>
        <v>-0.4706213405713533</v>
      </c>
      <c r="EH200" s="13">
        <f t="shared" si="171"/>
        <v>-0.15454161013551682</v>
      </c>
      <c r="EI200" s="13">
        <f t="shared" si="171"/>
        <v>8.4425772039287814</v>
      </c>
      <c r="EJ200" s="13">
        <f t="shared" si="171"/>
        <v>4.9655882143692764</v>
      </c>
      <c r="EK200" s="13">
        <f t="shared" si="171"/>
        <v>-1.2625443462864427</v>
      </c>
      <c r="EL200" s="13">
        <f t="shared" si="171"/>
        <v>-1.130477451027323</v>
      </c>
      <c r="EM200" s="13">
        <f t="shared" si="171"/>
        <v>-2.9151967086095909</v>
      </c>
      <c r="EN200" s="13">
        <f t="shared" si="171"/>
        <v>28.555646847910875</v>
      </c>
      <c r="EO200" s="13">
        <f t="shared" si="171"/>
        <v>-4.3032947867740701</v>
      </c>
      <c r="EP200" s="13">
        <f t="shared" si="171"/>
        <v>4.3563669734564048</v>
      </c>
      <c r="EQ200" s="13">
        <f t="shared" si="171"/>
        <v>-1.989322523792203</v>
      </c>
    </row>
    <row r="201" spans="1:147" x14ac:dyDescent="0.2">
      <c r="A201" s="323" t="str">
        <f t="shared" si="91"/>
        <v>2015 q4</v>
      </c>
      <c r="B201" s="13">
        <f t="shared" ref="B201:AJ201" si="172">IF(B78&gt;0,(B82/B78-1)*100,"")</f>
        <v>-1.5947472559523002</v>
      </c>
      <c r="C201" s="13">
        <f t="shared" si="172"/>
        <v>-0.57624458454328398</v>
      </c>
      <c r="D201" s="13">
        <f t="shared" si="172"/>
        <v>-2.0476227140571845</v>
      </c>
      <c r="E201" s="13">
        <f t="shared" si="172"/>
        <v>1.3132637726326113</v>
      </c>
      <c r="F201" s="13">
        <f t="shared" si="172"/>
        <v>-0.39620196739393876</v>
      </c>
      <c r="G201" s="13">
        <f t="shared" si="172"/>
        <v>-4.686794135336358</v>
      </c>
      <c r="H201" s="13">
        <f t="shared" si="172"/>
        <v>1.5670705508153748</v>
      </c>
      <c r="I201" s="13">
        <f t="shared" si="172"/>
        <v>2.1919477011341115</v>
      </c>
      <c r="J201" s="13">
        <f t="shared" si="172"/>
        <v>2.8797388982360062E-2</v>
      </c>
      <c r="K201" s="13">
        <f t="shared" si="172"/>
        <v>0</v>
      </c>
      <c r="L201" s="13">
        <f t="shared" si="172"/>
        <v>0.71576734093008465</v>
      </c>
      <c r="M201" s="13">
        <f t="shared" si="172"/>
        <v>3.8786398016693147</v>
      </c>
      <c r="N201" s="13">
        <f t="shared" si="172"/>
        <v>0</v>
      </c>
      <c r="O201" s="13">
        <f t="shared" si="172"/>
        <v>0.91935395415245758</v>
      </c>
      <c r="P201" s="13">
        <f t="shared" si="172"/>
        <v>0.85385044050014791</v>
      </c>
      <c r="Q201" s="13">
        <f t="shared" si="172"/>
        <v>1.2077919441766394</v>
      </c>
      <c r="R201" s="13">
        <f t="shared" si="172"/>
        <v>0.84748893014439108</v>
      </c>
      <c r="S201" s="13">
        <f t="shared" si="172"/>
        <v>0.93626354906315434</v>
      </c>
      <c r="T201" s="13">
        <f t="shared" si="172"/>
        <v>0</v>
      </c>
      <c r="U201" s="13">
        <f t="shared" si="172"/>
        <v>-7.5895432676419849</v>
      </c>
      <c r="V201" s="13">
        <f t="shared" si="172"/>
        <v>-0.74949819951449781</v>
      </c>
      <c r="W201" s="13">
        <f t="shared" si="172"/>
        <v>-15.686274509803933</v>
      </c>
      <c r="X201" s="13" t="str">
        <f t="shared" si="172"/>
        <v/>
      </c>
      <c r="Y201" s="13">
        <f t="shared" si="172"/>
        <v>-4.1872824877405961</v>
      </c>
      <c r="Z201" s="13">
        <f t="shared" si="172"/>
        <v>0.18790095788683292</v>
      </c>
      <c r="AA201" s="13">
        <f t="shared" si="172"/>
        <v>-0.19327060184621825</v>
      </c>
      <c r="AB201" s="13">
        <f t="shared" si="172"/>
        <v>0</v>
      </c>
      <c r="AC201" s="13">
        <f t="shared" si="172"/>
        <v>1.0521543821609969</v>
      </c>
      <c r="AD201" s="13">
        <f t="shared" si="172"/>
        <v>-5.4326751987873623</v>
      </c>
      <c r="AE201" s="13">
        <f t="shared" si="172"/>
        <v>-1.4122276019655433</v>
      </c>
      <c r="AF201" s="13">
        <f t="shared" si="172"/>
        <v>-0.16957182011227978</v>
      </c>
      <c r="AG201" s="13">
        <f t="shared" si="172"/>
        <v>0.20184407688002004</v>
      </c>
      <c r="AH201" s="13">
        <f t="shared" si="172"/>
        <v>1.2521384249702283</v>
      </c>
      <c r="AI201" s="13">
        <f t="shared" si="172"/>
        <v>-2.2387212201793738</v>
      </c>
      <c r="AJ201" s="13">
        <f t="shared" si="172"/>
        <v>-3.9941979397781657</v>
      </c>
      <c r="AL201" s="322" t="str">
        <f t="shared" si="147"/>
        <v>2015 q4</v>
      </c>
      <c r="AM201" s="13">
        <f t="shared" ref="AM201:BU201" si="173">IF(AM78&gt;0,(AM82/AM78-1)*100,"")</f>
        <v>-0.13643256487820832</v>
      </c>
      <c r="AN201" s="13">
        <f t="shared" si="173"/>
        <v>0.32178859664786508</v>
      </c>
      <c r="AO201" s="13">
        <f t="shared" si="173"/>
        <v>0.11217260693625608</v>
      </c>
      <c r="AP201" s="13">
        <f t="shared" si="173"/>
        <v>-0.937078256157442</v>
      </c>
      <c r="AQ201" s="13">
        <f t="shared" si="173"/>
        <v>0</v>
      </c>
      <c r="AR201" s="13">
        <f t="shared" si="173"/>
        <v>-5.8972134351180312</v>
      </c>
      <c r="AS201" s="13">
        <f t="shared" si="173"/>
        <v>2.8802789122784445</v>
      </c>
      <c r="AT201" s="13">
        <f t="shared" si="173"/>
        <v>0.6800637635822504</v>
      </c>
      <c r="AU201" s="13">
        <f t="shared" si="173"/>
        <v>3.1823370558470065</v>
      </c>
      <c r="AV201" s="13">
        <f t="shared" si="173"/>
        <v>2.2338498691889752</v>
      </c>
      <c r="AW201" s="13">
        <f t="shared" si="173"/>
        <v>0</v>
      </c>
      <c r="AX201" s="13">
        <f t="shared" si="173"/>
        <v>0</v>
      </c>
      <c r="AY201" s="13">
        <f t="shared" si="173"/>
        <v>0</v>
      </c>
      <c r="AZ201" s="13">
        <f t="shared" si="173"/>
        <v>-0.47437694843135425</v>
      </c>
      <c r="BA201" s="13">
        <f t="shared" si="173"/>
        <v>-0.56608411412140125</v>
      </c>
      <c r="BB201" s="13">
        <f t="shared" si="173"/>
        <v>0</v>
      </c>
      <c r="BC201" s="13">
        <f t="shared" si="173"/>
        <v>0.20401902800768479</v>
      </c>
      <c r="BD201" s="13">
        <f t="shared" si="173"/>
        <v>0.20401902800768479</v>
      </c>
      <c r="BE201" s="13" t="str">
        <f t="shared" si="173"/>
        <v/>
      </c>
      <c r="BF201" s="13">
        <f t="shared" si="173"/>
        <v>-10.88264670683532</v>
      </c>
      <c r="BG201" s="13">
        <f t="shared" si="173"/>
        <v>9.1839122600211311</v>
      </c>
      <c r="BH201" s="13">
        <f t="shared" si="173"/>
        <v>-18.072733985600888</v>
      </c>
      <c r="BI201" s="13" t="str">
        <f t="shared" si="173"/>
        <v/>
      </c>
      <c r="BJ201" s="13">
        <f t="shared" si="173"/>
        <v>-3.6803299290346647</v>
      </c>
      <c r="BK201" s="13">
        <f t="shared" si="173"/>
        <v>0.15739087307224953</v>
      </c>
      <c r="BL201" s="13">
        <f t="shared" si="173"/>
        <v>0</v>
      </c>
      <c r="BM201" s="13">
        <f t="shared" si="173"/>
        <v>0</v>
      </c>
      <c r="BN201" s="13">
        <f t="shared" si="173"/>
        <v>-8.7383903457417205</v>
      </c>
      <c r="BO201" s="13">
        <f t="shared" si="173"/>
        <v>-3.4171493044435342</v>
      </c>
      <c r="BP201" s="13">
        <f t="shared" si="173"/>
        <v>7.5863474407223519</v>
      </c>
      <c r="BQ201" s="13">
        <f t="shared" si="173"/>
        <v>12.173440786329737</v>
      </c>
      <c r="BR201" s="13">
        <f t="shared" si="173"/>
        <v>0</v>
      </c>
      <c r="BS201" s="13">
        <f t="shared" si="173"/>
        <v>0</v>
      </c>
      <c r="BT201" s="13">
        <f t="shared" si="173"/>
        <v>6.7727099231776222</v>
      </c>
      <c r="BU201" s="13">
        <f t="shared" si="173"/>
        <v>-1.293544412354386</v>
      </c>
      <c r="BW201" s="323" t="str">
        <f t="shared" ref="BW201:BW209" si="174">BW82</f>
        <v>2015 q4</v>
      </c>
      <c r="BX201" s="13">
        <f t="shared" ref="BX201:DF201" si="175">IF(BX78&gt;0,(BX82/BX78-1)*100,"")</f>
        <v>-0.10623100585392953</v>
      </c>
      <c r="BY201" s="13">
        <f t="shared" si="175"/>
        <v>-1.0315535322234615</v>
      </c>
      <c r="BZ201" s="13">
        <f t="shared" si="175"/>
        <v>-0.44497286219536969</v>
      </c>
      <c r="CA201" s="13">
        <f t="shared" si="175"/>
        <v>-2.165366497359511</v>
      </c>
      <c r="CB201" s="13">
        <f t="shared" si="175"/>
        <v>-0.72653758103723431</v>
      </c>
      <c r="CC201" s="13">
        <f t="shared" si="175"/>
        <v>-7.417053254992334</v>
      </c>
      <c r="CD201" s="13">
        <f t="shared" si="175"/>
        <v>-1.7916347771733898</v>
      </c>
      <c r="CE201" s="13">
        <f t="shared" si="175"/>
        <v>0.61810674228324203</v>
      </c>
      <c r="CF201" s="13">
        <f t="shared" si="175"/>
        <v>-1.1099062411000893</v>
      </c>
      <c r="CG201" s="13">
        <f t="shared" si="175"/>
        <v>3.9139392305641341</v>
      </c>
      <c r="CH201" s="13">
        <f t="shared" si="175"/>
        <v>4.6255575565905094</v>
      </c>
      <c r="CI201" s="13">
        <f t="shared" si="175"/>
        <v>0.40561734953445949</v>
      </c>
      <c r="CJ201" s="13">
        <f t="shared" si="175"/>
        <v>22.872781719032464</v>
      </c>
      <c r="CK201" s="13">
        <f t="shared" si="175"/>
        <v>1.8280087111615106</v>
      </c>
      <c r="CL201" s="13">
        <f t="shared" si="175"/>
        <v>1.660756051055734</v>
      </c>
      <c r="CM201" s="13">
        <f t="shared" si="175"/>
        <v>2.512616801795553</v>
      </c>
      <c r="CN201" s="13">
        <f t="shared" si="175"/>
        <v>3.6801608206660896</v>
      </c>
      <c r="CO201" s="13">
        <f t="shared" si="175"/>
        <v>8.4780479137998697</v>
      </c>
      <c r="CP201" s="13">
        <f t="shared" si="175"/>
        <v>0</v>
      </c>
      <c r="CQ201" s="13">
        <f t="shared" si="175"/>
        <v>-9.273354362221264</v>
      </c>
      <c r="CR201" s="13">
        <f t="shared" si="175"/>
        <v>-5.9299345872394831</v>
      </c>
      <c r="CS201" s="13">
        <f t="shared" si="175"/>
        <v>-12.068965517241359</v>
      </c>
      <c r="CT201" s="13">
        <f t="shared" si="175"/>
        <v>0</v>
      </c>
      <c r="CU201" s="13">
        <f t="shared" si="175"/>
        <v>1.4597384713499473E-2</v>
      </c>
      <c r="CV201" s="13">
        <f t="shared" si="175"/>
        <v>-6.0050905597208715E-2</v>
      </c>
      <c r="CW201" s="13">
        <f t="shared" si="175"/>
        <v>-23.414345884129716</v>
      </c>
      <c r="CX201" s="13">
        <f t="shared" si="175"/>
        <v>1.5698619657488644</v>
      </c>
      <c r="CY201" s="13">
        <f t="shared" si="175"/>
        <v>0</v>
      </c>
      <c r="CZ201" s="13">
        <f t="shared" si="175"/>
        <v>2.5560800628495306</v>
      </c>
      <c r="DA201" s="13">
        <f t="shared" si="175"/>
        <v>1.2125056959788827</v>
      </c>
      <c r="DB201" s="13">
        <f t="shared" si="175"/>
        <v>0.99182155497097302</v>
      </c>
      <c r="DC201" s="13">
        <f t="shared" si="175"/>
        <v>-0.2995499045279737</v>
      </c>
      <c r="DD201" s="13">
        <f t="shared" si="175"/>
        <v>-1.9658127844665585</v>
      </c>
      <c r="DE201" s="13">
        <f t="shared" si="175"/>
        <v>-1.5102518639813267</v>
      </c>
      <c r="DF201" s="13">
        <f t="shared" si="175"/>
        <v>6.8553807295332447</v>
      </c>
      <c r="DH201" s="323" t="str">
        <f t="shared" ref="DH201:DH209" si="176">DH82</f>
        <v>2015 q4</v>
      </c>
      <c r="DI201" s="13">
        <f t="shared" ref="DI201:EQ201" si="177">IF(DI78&gt;0,(DI82/DI78-1)*100,"")</f>
        <v>-0.55074334942200043</v>
      </c>
      <c r="DJ201" s="13">
        <f t="shared" si="177"/>
        <v>2.3903070236538593</v>
      </c>
      <c r="DK201" s="13">
        <f t="shared" si="177"/>
        <v>0.7174445194179091</v>
      </c>
      <c r="DL201" s="13">
        <f t="shared" si="177"/>
        <v>2.1479830805917421</v>
      </c>
      <c r="DM201" s="13">
        <f t="shared" si="177"/>
        <v>-1.6793301101919567</v>
      </c>
      <c r="DN201" s="13">
        <f t="shared" si="177"/>
        <v>-0.4957295957047525</v>
      </c>
      <c r="DO201" s="13">
        <f t="shared" si="177"/>
        <v>7.702674332327053</v>
      </c>
      <c r="DP201" s="13">
        <f t="shared" si="177"/>
        <v>10.214743657279989</v>
      </c>
      <c r="DQ201" s="13">
        <f t="shared" si="177"/>
        <v>1.0612362732666192</v>
      </c>
      <c r="DR201" s="13">
        <f t="shared" si="177"/>
        <v>2.4523872760943588</v>
      </c>
      <c r="DS201" s="13">
        <f t="shared" si="177"/>
        <v>-3.0679057953061473</v>
      </c>
      <c r="DT201" s="13">
        <f t="shared" si="177"/>
        <v>-3.7780821717672053</v>
      </c>
      <c r="DU201" s="13">
        <f t="shared" si="177"/>
        <v>-1.0473366673348528</v>
      </c>
      <c r="DV201" s="13">
        <f t="shared" si="177"/>
        <v>-2.3364398855446278</v>
      </c>
      <c r="DW201" s="13">
        <f t="shared" si="177"/>
        <v>-2.9177487502195398</v>
      </c>
      <c r="DX201" s="13">
        <f t="shared" si="177"/>
        <v>0</v>
      </c>
      <c r="DY201" s="13">
        <f t="shared" si="177"/>
        <v>1.0664897812498353</v>
      </c>
      <c r="DZ201" s="13">
        <f t="shared" si="177"/>
        <v>-0.50910356264105561</v>
      </c>
      <c r="EA201" s="13">
        <f t="shared" si="177"/>
        <v>3.6866359447004893</v>
      </c>
      <c r="EB201" s="13">
        <f t="shared" si="177"/>
        <v>-0.72478031787991393</v>
      </c>
      <c r="EC201" s="13">
        <f t="shared" si="177"/>
        <v>-4.0639109483185498</v>
      </c>
      <c r="ED201" s="13">
        <f t="shared" si="177"/>
        <v>0</v>
      </c>
      <c r="EE201" s="13">
        <f t="shared" si="177"/>
        <v>0</v>
      </c>
      <c r="EF201" s="13">
        <f t="shared" si="177"/>
        <v>-1.1317621897644403</v>
      </c>
      <c r="EG201" s="13">
        <f t="shared" si="177"/>
        <v>0.48246665868740823</v>
      </c>
      <c r="EH201" s="13">
        <f t="shared" si="177"/>
        <v>-0.15454161013551682</v>
      </c>
      <c r="EI201" s="13">
        <f t="shared" si="177"/>
        <v>8.4087173886691282</v>
      </c>
      <c r="EJ201" s="13">
        <f t="shared" si="177"/>
        <v>4.9655882143692764</v>
      </c>
      <c r="EK201" s="13">
        <f t="shared" si="177"/>
        <v>-3.2213070974273061</v>
      </c>
      <c r="EL201" s="13">
        <f t="shared" si="177"/>
        <v>-2.0634452076236376</v>
      </c>
      <c r="EM201" s="13">
        <f t="shared" si="177"/>
        <v>-3.8105967997914991</v>
      </c>
      <c r="EN201" s="13">
        <f t="shared" si="177"/>
        <v>28.555646847910875</v>
      </c>
      <c r="EO201" s="13">
        <f t="shared" si="177"/>
        <v>-4.3032947867740701</v>
      </c>
      <c r="EP201" s="13">
        <f t="shared" si="177"/>
        <v>2.3140022328684395</v>
      </c>
      <c r="EQ201" s="13">
        <f t="shared" si="177"/>
        <v>-3.5208374042616786E-2</v>
      </c>
    </row>
    <row r="202" spans="1:147" x14ac:dyDescent="0.2">
      <c r="A202" s="323" t="str">
        <f t="shared" si="91"/>
        <v>2016 q1</v>
      </c>
      <c r="B202" s="13">
        <f t="shared" ref="B202:AJ202" si="178">IF(B79&gt;0,(B83/B79-1)*100,"")</f>
        <v>-1.6892628020790501</v>
      </c>
      <c r="C202" s="13">
        <f t="shared" si="178"/>
        <v>-1.2286780506839068</v>
      </c>
      <c r="D202" s="13">
        <f t="shared" si="178"/>
        <v>-1.2939679485427957</v>
      </c>
      <c r="E202" s="13">
        <f t="shared" si="178"/>
        <v>-2.5317589181097166</v>
      </c>
      <c r="F202" s="13">
        <f t="shared" si="178"/>
        <v>-0.866286104129943</v>
      </c>
      <c r="G202" s="13">
        <f t="shared" si="178"/>
        <v>-0.58568381810630843</v>
      </c>
      <c r="H202" s="13">
        <f t="shared" si="178"/>
        <v>-2.6567741950918045</v>
      </c>
      <c r="I202" s="13">
        <f t="shared" si="178"/>
        <v>0.87068600662028039</v>
      </c>
      <c r="J202" s="13">
        <f t="shared" si="178"/>
        <v>-0.74324181360135855</v>
      </c>
      <c r="K202" s="13">
        <f t="shared" si="178"/>
        <v>0.43826530475652437</v>
      </c>
      <c r="L202" s="13">
        <f t="shared" si="178"/>
        <v>0.73826584923450955</v>
      </c>
      <c r="M202" s="13">
        <f t="shared" si="178"/>
        <v>4.0416002985531385</v>
      </c>
      <c r="N202" s="13">
        <f t="shared" si="178"/>
        <v>0</v>
      </c>
      <c r="O202" s="13">
        <f t="shared" si="178"/>
        <v>0.35709607326541715</v>
      </c>
      <c r="P202" s="13">
        <f t="shared" si="178"/>
        <v>0.43625454005291608</v>
      </c>
      <c r="Q202" s="13">
        <f t="shared" si="178"/>
        <v>1.1183061296327068E-2</v>
      </c>
      <c r="R202" s="13">
        <f t="shared" si="178"/>
        <v>3.8857262536001747</v>
      </c>
      <c r="S202" s="13">
        <f t="shared" si="178"/>
        <v>4.3081240689827327</v>
      </c>
      <c r="T202" s="13">
        <f t="shared" si="178"/>
        <v>0</v>
      </c>
      <c r="U202" s="13">
        <f t="shared" si="178"/>
        <v>-5.8474621683673682</v>
      </c>
      <c r="V202" s="13">
        <f t="shared" si="178"/>
        <v>-1.6991057156543254</v>
      </c>
      <c r="W202" s="13">
        <f t="shared" si="178"/>
        <v>-11.627906976744185</v>
      </c>
      <c r="X202" s="13" t="str">
        <f t="shared" si="178"/>
        <v/>
      </c>
      <c r="Y202" s="13">
        <f t="shared" si="178"/>
        <v>-5.3653429484646242</v>
      </c>
      <c r="Z202" s="13">
        <f t="shared" si="178"/>
        <v>-0.98108194136780069</v>
      </c>
      <c r="AA202" s="13">
        <f t="shared" si="178"/>
        <v>-0.19327060184626266</v>
      </c>
      <c r="AB202" s="13">
        <f t="shared" si="178"/>
        <v>0</v>
      </c>
      <c r="AC202" s="13">
        <f t="shared" si="178"/>
        <v>-0.4560384786252647</v>
      </c>
      <c r="AD202" s="13">
        <f t="shared" si="178"/>
        <v>-6.7304772287948182</v>
      </c>
      <c r="AE202" s="13">
        <f t="shared" si="178"/>
        <v>-0.19444500844369994</v>
      </c>
      <c r="AF202" s="13">
        <f t="shared" si="178"/>
        <v>-0.13455999708059663</v>
      </c>
      <c r="AG202" s="13">
        <f t="shared" si="178"/>
        <v>-0.39007403713765543</v>
      </c>
      <c r="AH202" s="13">
        <f t="shared" si="178"/>
        <v>0</v>
      </c>
      <c r="AI202" s="13">
        <f t="shared" si="178"/>
        <v>-0.84218309299808336</v>
      </c>
      <c r="AJ202" s="13">
        <f t="shared" si="178"/>
        <v>1.1037321879546536</v>
      </c>
      <c r="AL202" s="322" t="str">
        <f t="shared" si="147"/>
        <v>2016 q1</v>
      </c>
      <c r="AM202" s="13">
        <f t="shared" ref="AM202:BU202" si="179">IF(AM79&gt;0,(AM83/AM79-1)*100,"")</f>
        <v>-0.91465047411211087</v>
      </c>
      <c r="AN202" s="13">
        <f t="shared" si="179"/>
        <v>-1.1625884266957098</v>
      </c>
      <c r="AO202" s="13">
        <f t="shared" si="179"/>
        <v>-0.95859318996146525</v>
      </c>
      <c r="AP202" s="13">
        <f t="shared" si="179"/>
        <v>-4.2552741174033182</v>
      </c>
      <c r="AQ202" s="13">
        <f t="shared" si="179"/>
        <v>-0.34688079409057604</v>
      </c>
      <c r="AR202" s="13">
        <f t="shared" si="179"/>
        <v>-4.4022724252184231</v>
      </c>
      <c r="AS202" s="13">
        <f t="shared" si="179"/>
        <v>3.8598733006254937</v>
      </c>
      <c r="AT202" s="13">
        <f t="shared" si="179"/>
        <v>0.62840284946663605</v>
      </c>
      <c r="AU202" s="13">
        <f t="shared" si="179"/>
        <v>0.16686662022862286</v>
      </c>
      <c r="AV202" s="13">
        <f t="shared" si="179"/>
        <v>-1.0925196850393726</v>
      </c>
      <c r="AW202" s="13">
        <f t="shared" si="179"/>
        <v>9.425199670768535</v>
      </c>
      <c r="AX202" s="13">
        <f t="shared" si="179"/>
        <v>0</v>
      </c>
      <c r="AY202" s="13">
        <f t="shared" si="179"/>
        <v>11.340206185567038</v>
      </c>
      <c r="AZ202" s="13">
        <f t="shared" si="179"/>
        <v>-0.17706447015971571</v>
      </c>
      <c r="BA202" s="13">
        <f t="shared" si="179"/>
        <v>-0.2984253147808591</v>
      </c>
      <c r="BB202" s="13">
        <f t="shared" si="179"/>
        <v>0.45070312790354006</v>
      </c>
      <c r="BC202" s="13">
        <f t="shared" si="179"/>
        <v>-1.7832503508981579</v>
      </c>
      <c r="BD202" s="13">
        <f t="shared" si="179"/>
        <v>-1.7832503508981579</v>
      </c>
      <c r="BE202" s="13" t="str">
        <f t="shared" si="179"/>
        <v/>
      </c>
      <c r="BF202" s="13">
        <f t="shared" si="179"/>
        <v>-16.553715607117336</v>
      </c>
      <c r="BG202" s="13">
        <f t="shared" si="179"/>
        <v>0</v>
      </c>
      <c r="BH202" s="13">
        <f t="shared" si="179"/>
        <v>-23.18156055167201</v>
      </c>
      <c r="BI202" s="13" t="str">
        <f t="shared" si="179"/>
        <v/>
      </c>
      <c r="BJ202" s="13">
        <f t="shared" si="179"/>
        <v>-2.8571080539141369</v>
      </c>
      <c r="BK202" s="13">
        <f t="shared" si="179"/>
        <v>0</v>
      </c>
      <c r="BL202" s="13">
        <f t="shared" si="179"/>
        <v>0</v>
      </c>
      <c r="BM202" s="13">
        <f t="shared" si="179"/>
        <v>0</v>
      </c>
      <c r="BN202" s="13">
        <f t="shared" si="179"/>
        <v>-8.19857964985653</v>
      </c>
      <c r="BO202" s="13">
        <f t="shared" si="179"/>
        <v>-2.3395136284905527</v>
      </c>
      <c r="BP202" s="13">
        <f t="shared" si="179"/>
        <v>6.572393091893125</v>
      </c>
      <c r="BQ202" s="13">
        <f t="shared" si="179"/>
        <v>11.91411246574452</v>
      </c>
      <c r="BR202" s="13">
        <f t="shared" si="179"/>
        <v>0</v>
      </c>
      <c r="BS202" s="13">
        <f t="shared" si="179"/>
        <v>0</v>
      </c>
      <c r="BT202" s="13">
        <f t="shared" si="179"/>
        <v>1.4199132800838843</v>
      </c>
      <c r="BU202" s="13">
        <f t="shared" si="179"/>
        <v>0.13789831268797847</v>
      </c>
      <c r="BW202" s="323" t="str">
        <f t="shared" si="174"/>
        <v>2016 q1</v>
      </c>
      <c r="BX202" s="13">
        <f t="shared" ref="BX202:DF202" si="180">IF(BX79&gt;0,(BX83/BX79-1)*100,"")</f>
        <v>-5.262706833556452E-2</v>
      </c>
      <c r="BY202" s="13">
        <f t="shared" si="180"/>
        <v>-2.9765220799630843</v>
      </c>
      <c r="BZ202" s="13">
        <f t="shared" si="180"/>
        <v>-6.8748995900112071</v>
      </c>
      <c r="CA202" s="13">
        <f t="shared" si="180"/>
        <v>-3.7466860941041902</v>
      </c>
      <c r="CB202" s="13">
        <f t="shared" si="180"/>
        <v>-2.4765597986294186</v>
      </c>
      <c r="CC202" s="13">
        <f t="shared" si="180"/>
        <v>1.5815492477736726</v>
      </c>
      <c r="CD202" s="13">
        <f t="shared" si="180"/>
        <v>3.767280866625855</v>
      </c>
      <c r="CE202" s="13">
        <f t="shared" si="180"/>
        <v>2.1843200462673629</v>
      </c>
      <c r="CF202" s="13">
        <f t="shared" si="180"/>
        <v>-1.1091768029615534</v>
      </c>
      <c r="CG202" s="13">
        <f t="shared" si="180"/>
        <v>0</v>
      </c>
      <c r="CH202" s="13">
        <f t="shared" si="180"/>
        <v>5.3100886675947923</v>
      </c>
      <c r="CI202" s="13">
        <f t="shared" si="180"/>
        <v>1.3173685210886799</v>
      </c>
      <c r="CJ202" s="13">
        <f t="shared" si="180"/>
        <v>22.226914251050943</v>
      </c>
      <c r="CK202" s="13">
        <f t="shared" si="180"/>
        <v>2.2254717332602869</v>
      </c>
      <c r="CL202" s="13">
        <f t="shared" si="180"/>
        <v>1.7537521452763993</v>
      </c>
      <c r="CM202" s="13">
        <f t="shared" si="180"/>
        <v>4.1736290242178509</v>
      </c>
      <c r="CN202" s="13">
        <f t="shared" si="180"/>
        <v>3.2141963406073115</v>
      </c>
      <c r="CO202" s="13">
        <f t="shared" si="180"/>
        <v>7.3614652617436604</v>
      </c>
      <c r="CP202" s="13">
        <f t="shared" si="180"/>
        <v>0</v>
      </c>
      <c r="CQ202" s="13">
        <f t="shared" si="180"/>
        <v>-3.1889877205366179</v>
      </c>
      <c r="CR202" s="13">
        <f t="shared" si="180"/>
        <v>2.1508828829135851</v>
      </c>
      <c r="CS202" s="13">
        <f t="shared" si="180"/>
        <v>-5.5555555555555358</v>
      </c>
      <c r="CT202" s="13">
        <f t="shared" si="180"/>
        <v>0</v>
      </c>
      <c r="CU202" s="13">
        <f t="shared" si="180"/>
        <v>-0.8811921688815838</v>
      </c>
      <c r="CV202" s="13">
        <f t="shared" si="180"/>
        <v>0.48040724477769192</v>
      </c>
      <c r="CW202" s="13">
        <f t="shared" si="180"/>
        <v>-23.414345884129716</v>
      </c>
      <c r="CX202" s="13">
        <f t="shared" si="180"/>
        <v>0</v>
      </c>
      <c r="CY202" s="13">
        <f t="shared" si="180"/>
        <v>0</v>
      </c>
      <c r="CZ202" s="13">
        <f t="shared" si="180"/>
        <v>1.3455342930636771</v>
      </c>
      <c r="DA202" s="13">
        <f t="shared" si="180"/>
        <v>2.5115456077977605</v>
      </c>
      <c r="DB202" s="13">
        <f t="shared" si="180"/>
        <v>3.8334189273891317</v>
      </c>
      <c r="DC202" s="13">
        <f t="shared" si="180"/>
        <v>-0.2995499045279737</v>
      </c>
      <c r="DD202" s="13">
        <f t="shared" si="180"/>
        <v>-1.9658127844665585</v>
      </c>
      <c r="DE202" s="13">
        <f t="shared" si="180"/>
        <v>-1.5263169509900254</v>
      </c>
      <c r="DF202" s="13">
        <f t="shared" si="180"/>
        <v>6.3244194080279925</v>
      </c>
      <c r="DH202" s="323" t="str">
        <f t="shared" si="176"/>
        <v>2016 q1</v>
      </c>
      <c r="DI202" s="13">
        <f t="shared" ref="DI202:EQ202" si="181">IF(DI79&gt;0,(DI83/DI79-1)*100,"")</f>
        <v>-1.6829166578508414</v>
      </c>
      <c r="DJ202" s="13">
        <f t="shared" si="181"/>
        <v>1.6313933050101648</v>
      </c>
      <c r="DK202" s="13">
        <f t="shared" si="181"/>
        <v>-1.484378890298288</v>
      </c>
      <c r="DL202" s="13">
        <f t="shared" si="181"/>
        <v>3.3602038038289761</v>
      </c>
      <c r="DM202" s="13">
        <f t="shared" si="181"/>
        <v>-1.5094023809283041</v>
      </c>
      <c r="DN202" s="13">
        <f t="shared" si="181"/>
        <v>1.8112788089019727</v>
      </c>
      <c r="DO202" s="13">
        <f t="shared" si="181"/>
        <v>6.2931774894210424</v>
      </c>
      <c r="DP202" s="13">
        <f t="shared" si="181"/>
        <v>7.197864513152008</v>
      </c>
      <c r="DQ202" s="13">
        <f t="shared" si="181"/>
        <v>-0.86953114319240354</v>
      </c>
      <c r="DR202" s="13">
        <f t="shared" si="181"/>
        <v>2.7521010788854827</v>
      </c>
      <c r="DS202" s="13">
        <f t="shared" si="181"/>
        <v>-0.23185676532802013</v>
      </c>
      <c r="DT202" s="13">
        <f t="shared" si="181"/>
        <v>-2.7787859539254334</v>
      </c>
      <c r="DU202" s="13">
        <f t="shared" si="181"/>
        <v>7.1785004535429353</v>
      </c>
      <c r="DV202" s="13">
        <f t="shared" si="181"/>
        <v>-8.2174744771979391</v>
      </c>
      <c r="DW202" s="13">
        <f t="shared" si="181"/>
        <v>-2.2711756074698108</v>
      </c>
      <c r="DX202" s="13">
        <f t="shared" si="181"/>
        <v>-31.812490899121858</v>
      </c>
      <c r="DY202" s="13">
        <f t="shared" si="181"/>
        <v>-12.407467108101866</v>
      </c>
      <c r="DZ202" s="13">
        <f t="shared" si="181"/>
        <v>2.0565946214778696</v>
      </c>
      <c r="EA202" s="13">
        <f t="shared" si="181"/>
        <v>-36.800526662277811</v>
      </c>
      <c r="EB202" s="13">
        <f t="shared" si="181"/>
        <v>-6.4133227316640173</v>
      </c>
      <c r="EC202" s="13">
        <f t="shared" si="181"/>
        <v>-7.1133755475376255</v>
      </c>
      <c r="ED202" s="13">
        <f t="shared" si="181"/>
        <v>-2.3255813953488413</v>
      </c>
      <c r="EE202" s="13">
        <f t="shared" si="181"/>
        <v>-66.666666666666671</v>
      </c>
      <c r="EF202" s="13">
        <f t="shared" si="181"/>
        <v>-0.45092792263046189</v>
      </c>
      <c r="EG202" s="13">
        <f t="shared" si="181"/>
        <v>0.85652035416867722</v>
      </c>
      <c r="EH202" s="13">
        <f t="shared" si="181"/>
        <v>-1.6767921180057654</v>
      </c>
      <c r="EI202" s="13">
        <f t="shared" si="181"/>
        <v>10.326099358520246</v>
      </c>
      <c r="EJ202" s="13">
        <f t="shared" si="181"/>
        <v>4.6449082380650264</v>
      </c>
      <c r="EK202" s="13">
        <f t="shared" si="181"/>
        <v>-2.0964042892254064</v>
      </c>
      <c r="EL202" s="13">
        <f t="shared" si="181"/>
        <v>-2.1138059283613009</v>
      </c>
      <c r="EM202" s="13">
        <f t="shared" si="181"/>
        <v>-3.9332853246381361</v>
      </c>
      <c r="EN202" s="13">
        <f t="shared" si="181"/>
        <v>19.014430565909656</v>
      </c>
      <c r="EO202" s="13">
        <f t="shared" si="181"/>
        <v>-5.7626804412920123</v>
      </c>
      <c r="EP202" s="13">
        <f t="shared" si="181"/>
        <v>6.1555375632543319</v>
      </c>
      <c r="EQ202" s="13">
        <f t="shared" si="181"/>
        <v>-11.504330855163358</v>
      </c>
    </row>
    <row r="203" spans="1:147" x14ac:dyDescent="0.2">
      <c r="A203" s="323" t="str">
        <f t="shared" ref="A203:A204" si="182">A84</f>
        <v>2016 q2</v>
      </c>
      <c r="B203" s="13">
        <f t="shared" ref="B203:AJ203" si="183">IF(B80&gt;0,(B84/B80-1)*100,"")</f>
        <v>-2.4217264747063094</v>
      </c>
      <c r="C203" s="13">
        <f t="shared" si="183"/>
        <v>-2.1405860124360743</v>
      </c>
      <c r="D203" s="13">
        <f t="shared" si="183"/>
        <v>-2.8223730852217299</v>
      </c>
      <c r="E203" s="13">
        <f t="shared" si="183"/>
        <v>-4.5107913680149325</v>
      </c>
      <c r="F203" s="13">
        <f t="shared" si="183"/>
        <v>-1.9741192978519839</v>
      </c>
      <c r="G203" s="13">
        <f t="shared" si="183"/>
        <v>1.1039733470213475</v>
      </c>
      <c r="H203" s="13">
        <f t="shared" si="183"/>
        <v>-1.4493718854891924</v>
      </c>
      <c r="I203" s="13">
        <f t="shared" si="183"/>
        <v>2.6661671864144809</v>
      </c>
      <c r="J203" s="13">
        <f t="shared" si="183"/>
        <v>-0.37425980888665666</v>
      </c>
      <c r="K203" s="13">
        <f t="shared" si="183"/>
        <v>0.43826530475652437</v>
      </c>
      <c r="L203" s="13">
        <f t="shared" si="183"/>
        <v>0.33511325088488864</v>
      </c>
      <c r="M203" s="13">
        <f t="shared" si="183"/>
        <v>3.9958880136738317</v>
      </c>
      <c r="N203" s="13">
        <f t="shared" si="183"/>
        <v>-0.49239683174898685</v>
      </c>
      <c r="O203" s="13">
        <f t="shared" si="183"/>
        <v>-0.48448589845317969</v>
      </c>
      <c r="P203" s="13">
        <f t="shared" si="183"/>
        <v>-0.41463568966507713</v>
      </c>
      <c r="Q203" s="13">
        <f t="shared" si="183"/>
        <v>-0.79092480348416094</v>
      </c>
      <c r="R203" s="13">
        <f t="shared" si="183"/>
        <v>-0.51705615928602233</v>
      </c>
      <c r="S203" s="13">
        <f t="shared" si="183"/>
        <v>-0.57268448785305903</v>
      </c>
      <c r="T203" s="13">
        <f t="shared" si="183"/>
        <v>0</v>
      </c>
      <c r="U203" s="13">
        <f t="shared" si="183"/>
        <v>-5.2141288716709315</v>
      </c>
      <c r="V203" s="13">
        <f t="shared" si="183"/>
        <v>-2.4542638115006898</v>
      </c>
      <c r="W203" s="13">
        <f t="shared" si="183"/>
        <v>-8.8888888888888786</v>
      </c>
      <c r="X203" s="13" t="str">
        <f t="shared" si="183"/>
        <v/>
      </c>
      <c r="Y203" s="13">
        <f t="shared" si="183"/>
        <v>-7.3975778958413008</v>
      </c>
      <c r="Z203" s="13">
        <f t="shared" si="183"/>
        <v>-0.98108194136780069</v>
      </c>
      <c r="AA203" s="13">
        <f t="shared" si="183"/>
        <v>0.22829869817353465</v>
      </c>
      <c r="AB203" s="13">
        <f t="shared" si="183"/>
        <v>0</v>
      </c>
      <c r="AC203" s="13">
        <f t="shared" si="183"/>
        <v>0</v>
      </c>
      <c r="AD203" s="13">
        <f t="shared" si="183"/>
        <v>-9.4117157825495124</v>
      </c>
      <c r="AE203" s="13">
        <f t="shared" si="183"/>
        <v>0.47458207347799153</v>
      </c>
      <c r="AF203" s="13">
        <f t="shared" si="183"/>
        <v>0.49925501583667486</v>
      </c>
      <c r="AG203" s="13">
        <f t="shared" si="183"/>
        <v>-5.515501318130922</v>
      </c>
      <c r="AH203" s="13">
        <f t="shared" si="183"/>
        <v>-1.2366538074631284</v>
      </c>
      <c r="AI203" s="13">
        <f t="shared" si="183"/>
        <v>0.65384991032588768</v>
      </c>
      <c r="AJ203" s="13">
        <f t="shared" si="183"/>
        <v>0.59006038960656149</v>
      </c>
      <c r="AL203" s="322" t="str">
        <f t="shared" si="147"/>
        <v>2016 q2</v>
      </c>
      <c r="AM203" s="13">
        <f t="shared" ref="AM203:BU203" si="184">IF(AM80&gt;0,(AM84/AM80-1)*100,"")</f>
        <v>-0.75996504086187633</v>
      </c>
      <c r="AN203" s="13">
        <f t="shared" si="184"/>
        <v>-0.84610439444450236</v>
      </c>
      <c r="AO203" s="13">
        <f t="shared" si="184"/>
        <v>-2.2941489110883673E-2</v>
      </c>
      <c r="AP203" s="13">
        <f t="shared" si="184"/>
        <v>-4.0705174911782045</v>
      </c>
      <c r="AQ203" s="13">
        <f t="shared" si="184"/>
        <v>-0.4336009926132478</v>
      </c>
      <c r="AR203" s="13">
        <f t="shared" si="184"/>
        <v>-3.0155034640900413</v>
      </c>
      <c r="AS203" s="13">
        <f t="shared" si="184"/>
        <v>1.6159536854704282</v>
      </c>
      <c r="AT203" s="13">
        <f t="shared" si="184"/>
        <v>0.81996959617294252</v>
      </c>
      <c r="AU203" s="13">
        <f t="shared" si="184"/>
        <v>0.79517185324124995</v>
      </c>
      <c r="AV203" s="13">
        <f t="shared" si="184"/>
        <v>-1.0925196850393726</v>
      </c>
      <c r="AW203" s="13">
        <f t="shared" si="184"/>
        <v>9.425199670768535</v>
      </c>
      <c r="AX203" s="13">
        <f t="shared" si="184"/>
        <v>0</v>
      </c>
      <c r="AY203" s="13">
        <f t="shared" si="184"/>
        <v>11.340206185567038</v>
      </c>
      <c r="AZ203" s="13">
        <f t="shared" si="184"/>
        <v>-5.1418240616729616E-2</v>
      </c>
      <c r="BA203" s="13">
        <f t="shared" si="184"/>
        <v>-0.14811614617470381</v>
      </c>
      <c r="BB203" s="13">
        <f t="shared" si="184"/>
        <v>0.45070312790354006</v>
      </c>
      <c r="BC203" s="13">
        <f t="shared" si="184"/>
        <v>-1.9820369596466159</v>
      </c>
      <c r="BD203" s="13">
        <f t="shared" si="184"/>
        <v>-1.9820369596466159</v>
      </c>
      <c r="BE203" s="13" t="str">
        <f t="shared" si="184"/>
        <v/>
      </c>
      <c r="BF203" s="13">
        <f t="shared" si="184"/>
        <v>-11.120389081711291</v>
      </c>
      <c r="BG203" s="13">
        <f t="shared" si="184"/>
        <v>0</v>
      </c>
      <c r="BH203" s="13">
        <f t="shared" si="184"/>
        <v>-16.043451013160649</v>
      </c>
      <c r="BI203" s="13" t="str">
        <f t="shared" si="184"/>
        <v/>
      </c>
      <c r="BJ203" s="13">
        <f t="shared" si="184"/>
        <v>-5.7302564615015372</v>
      </c>
      <c r="BK203" s="13">
        <f t="shared" si="184"/>
        <v>0</v>
      </c>
      <c r="BL203" s="13">
        <f t="shared" si="184"/>
        <v>0</v>
      </c>
      <c r="BM203" s="13">
        <f t="shared" si="184"/>
        <v>0</v>
      </c>
      <c r="BN203" s="13">
        <f t="shared" si="184"/>
        <v>-8.19857964985653</v>
      </c>
      <c r="BO203" s="13">
        <f t="shared" si="184"/>
        <v>-6.3919694305954007</v>
      </c>
      <c r="BP203" s="13">
        <f t="shared" si="184"/>
        <v>6.7784013822889566</v>
      </c>
      <c r="BQ203" s="13">
        <f t="shared" si="184"/>
        <v>12.134454131384809</v>
      </c>
      <c r="BR203" s="13">
        <f t="shared" si="184"/>
        <v>0</v>
      </c>
      <c r="BS203" s="13">
        <f t="shared" si="184"/>
        <v>0</v>
      </c>
      <c r="BT203" s="13">
        <f t="shared" si="184"/>
        <v>1.8533428128926888</v>
      </c>
      <c r="BU203" s="13">
        <f t="shared" si="184"/>
        <v>0.13789831268797847</v>
      </c>
      <c r="BW203" s="323" t="str">
        <f t="shared" si="174"/>
        <v>2016 q2</v>
      </c>
      <c r="BX203" s="13">
        <f t="shared" ref="BX203:DF203" si="185">IF(BX80&gt;0,(BX84/BX80-1)*100,"")</f>
        <v>-1.4603262499906289</v>
      </c>
      <c r="BY203" s="13">
        <f t="shared" si="185"/>
        <v>-3.2350113754206045</v>
      </c>
      <c r="BZ203" s="13">
        <f t="shared" si="185"/>
        <v>-7.0241708251271628</v>
      </c>
      <c r="CA203" s="13">
        <f t="shared" si="185"/>
        <v>-4.1210871924770132</v>
      </c>
      <c r="CB203" s="13">
        <f t="shared" si="185"/>
        <v>3.1006780189604566</v>
      </c>
      <c r="CC203" s="13">
        <f t="shared" si="185"/>
        <v>5.4879189047001287</v>
      </c>
      <c r="CD203" s="13">
        <f t="shared" si="185"/>
        <v>-0.48318695711787596</v>
      </c>
      <c r="CE203" s="13">
        <f t="shared" si="185"/>
        <v>-3.7810830178576449</v>
      </c>
      <c r="CF203" s="13">
        <f t="shared" si="185"/>
        <v>-3.7886213426248205</v>
      </c>
      <c r="CG203" s="13">
        <f t="shared" si="185"/>
        <v>-0.33920761886572226</v>
      </c>
      <c r="CH203" s="13">
        <f t="shared" si="185"/>
        <v>2.4225833762616666</v>
      </c>
      <c r="CI203" s="13">
        <f t="shared" si="185"/>
        <v>1.3251800292946259</v>
      </c>
      <c r="CJ203" s="13">
        <f t="shared" si="185"/>
        <v>6.5964686107153891</v>
      </c>
      <c r="CK203" s="13">
        <f t="shared" si="185"/>
        <v>1.6069987288024112</v>
      </c>
      <c r="CL203" s="13">
        <f t="shared" si="185"/>
        <v>0.98763731038602476</v>
      </c>
      <c r="CM203" s="13">
        <f t="shared" si="185"/>
        <v>4.1845785480723485</v>
      </c>
      <c r="CN203" s="13">
        <f t="shared" si="185"/>
        <v>3.2141963406073115</v>
      </c>
      <c r="CO203" s="13">
        <f t="shared" si="185"/>
        <v>7.3614652617436604</v>
      </c>
      <c r="CP203" s="13">
        <f t="shared" si="185"/>
        <v>0</v>
      </c>
      <c r="CQ203" s="13">
        <f t="shared" si="185"/>
        <v>-9.4502105100385592</v>
      </c>
      <c r="CR203" s="13">
        <f t="shared" si="185"/>
        <v>-10.578025010956793</v>
      </c>
      <c r="CS203" s="13">
        <f t="shared" si="185"/>
        <v>-10.909090909090914</v>
      </c>
      <c r="CT203" s="13">
        <f t="shared" si="185"/>
        <v>0</v>
      </c>
      <c r="CU203" s="13">
        <f t="shared" si="185"/>
        <v>-1.7757764637628237</v>
      </c>
      <c r="CV203" s="13">
        <f t="shared" si="185"/>
        <v>1.9422351707557794</v>
      </c>
      <c r="CW203" s="13">
        <f t="shared" si="185"/>
        <v>-23.414345884129716</v>
      </c>
      <c r="CX203" s="13">
        <f t="shared" si="185"/>
        <v>0</v>
      </c>
      <c r="CY203" s="13">
        <f t="shared" si="185"/>
        <v>0</v>
      </c>
      <c r="CZ203" s="13">
        <f t="shared" si="185"/>
        <v>4.1189616231784854E-3</v>
      </c>
      <c r="DA203" s="13">
        <f t="shared" si="185"/>
        <v>1.3527981071844053</v>
      </c>
      <c r="DB203" s="13">
        <f t="shared" si="185"/>
        <v>4.0385334868642708</v>
      </c>
      <c r="DC203" s="13">
        <f t="shared" si="185"/>
        <v>0.26663076157693588</v>
      </c>
      <c r="DD203" s="13">
        <f t="shared" si="185"/>
        <v>0</v>
      </c>
      <c r="DE203" s="13">
        <f t="shared" si="185"/>
        <v>-1.4686940597848586</v>
      </c>
      <c r="DF203" s="13">
        <f t="shared" si="185"/>
        <v>-0.98095819128576345</v>
      </c>
      <c r="DH203" s="323" t="str">
        <f t="shared" si="176"/>
        <v>2016 q2</v>
      </c>
      <c r="DI203" s="13">
        <f t="shared" ref="DI203:EQ203" si="186">IF(DI80&gt;0,(DI84/DI80-1)*100,"")</f>
        <v>-0.14280136613225025</v>
      </c>
      <c r="DJ203" s="13">
        <f t="shared" si="186"/>
        <v>0.64569361159974026</v>
      </c>
      <c r="DK203" s="13">
        <f t="shared" si="186"/>
        <v>1.2574138386044265</v>
      </c>
      <c r="DL203" s="13">
        <f t="shared" si="186"/>
        <v>1.5111991329040952</v>
      </c>
      <c r="DM203" s="13">
        <f t="shared" si="186"/>
        <v>-1.8745872011940445</v>
      </c>
      <c r="DN203" s="13">
        <f t="shared" si="186"/>
        <v>-0.83275843410163253</v>
      </c>
      <c r="DO203" s="13">
        <f t="shared" si="186"/>
        <v>1.5542907931964667</v>
      </c>
      <c r="DP203" s="13">
        <f t="shared" si="186"/>
        <v>1.867256078317503</v>
      </c>
      <c r="DQ203" s="13">
        <f t="shared" si="186"/>
        <v>-1.2189255670807531</v>
      </c>
      <c r="DR203" s="13">
        <f t="shared" si="186"/>
        <v>0.2925395988903956</v>
      </c>
      <c r="DS203" s="13">
        <f t="shared" si="186"/>
        <v>0.10541322235100292</v>
      </c>
      <c r="DT203" s="13">
        <f t="shared" si="186"/>
        <v>-1.8431031274960263</v>
      </c>
      <c r="DU203" s="13">
        <f t="shared" si="186"/>
        <v>4.9692203930256529</v>
      </c>
      <c r="DV203" s="13">
        <f t="shared" si="186"/>
        <v>-1.6215556899702888</v>
      </c>
      <c r="DW203" s="13">
        <f t="shared" si="186"/>
        <v>-0.89652624122478208</v>
      </c>
      <c r="DX203" s="13">
        <f t="shared" si="186"/>
        <v>-4.498485041203959</v>
      </c>
      <c r="DY203" s="13">
        <f t="shared" si="186"/>
        <v>8.8751610778783565</v>
      </c>
      <c r="DZ203" s="13">
        <f t="shared" si="186"/>
        <v>1.3463494273506793</v>
      </c>
      <c r="EA203" s="13">
        <f t="shared" si="186"/>
        <v>23.076923076923038</v>
      </c>
      <c r="EB203" s="13">
        <f t="shared" si="186"/>
        <v>-2.8818985139408504</v>
      </c>
      <c r="EC203" s="13">
        <f t="shared" si="186"/>
        <v>-6.2875989553906937</v>
      </c>
      <c r="ED203" s="13">
        <f t="shared" si="186"/>
        <v>-2.3255813953488413</v>
      </c>
      <c r="EE203" s="13">
        <f t="shared" si="186"/>
        <v>0</v>
      </c>
      <c r="EF203" s="13">
        <f t="shared" si="186"/>
        <v>-1.3394833061539879</v>
      </c>
      <c r="EG203" s="13">
        <f t="shared" si="186"/>
        <v>0.85662677934816855</v>
      </c>
      <c r="EH203" s="13">
        <f t="shared" si="186"/>
        <v>-1.3156368925891559</v>
      </c>
      <c r="EI203" s="13">
        <f t="shared" si="186"/>
        <v>8.6638740197615647</v>
      </c>
      <c r="EJ203" s="13">
        <f t="shared" si="186"/>
        <v>5.1575629685368662</v>
      </c>
      <c r="EK203" s="13">
        <f t="shared" si="186"/>
        <v>-3.5031353657096975</v>
      </c>
      <c r="EL203" s="13">
        <f t="shared" si="186"/>
        <v>0.34623226798922158</v>
      </c>
      <c r="EM203" s="13">
        <f t="shared" si="186"/>
        <v>-1.0872312260761463</v>
      </c>
      <c r="EN203" s="13">
        <f t="shared" si="186"/>
        <v>19.267157172350636</v>
      </c>
      <c r="EO203" s="13">
        <f t="shared" si="186"/>
        <v>-7.4585716505286452</v>
      </c>
      <c r="EP203" s="13">
        <f t="shared" si="186"/>
        <v>5.4281030925751983</v>
      </c>
      <c r="EQ203" s="13">
        <f t="shared" si="186"/>
        <v>-0.35926721239495363</v>
      </c>
    </row>
    <row r="204" spans="1:147" x14ac:dyDescent="0.2">
      <c r="A204" s="323" t="str">
        <f t="shared" si="182"/>
        <v>2016 q3</v>
      </c>
      <c r="B204" s="13">
        <f t="shared" ref="B204:AJ204" si="187">IF(B81&gt;0,(B85/B81-1)*100,"")</f>
        <v>-0.60412050647744575</v>
      </c>
      <c r="C204" s="13">
        <f t="shared" si="187"/>
        <v>0.71366244971553527</v>
      </c>
      <c r="D204" s="13">
        <f t="shared" si="187"/>
        <v>2.4983849928242652</v>
      </c>
      <c r="E204" s="13">
        <f t="shared" si="187"/>
        <v>-1.8691969510795547</v>
      </c>
      <c r="F204" s="13">
        <f t="shared" si="187"/>
        <v>2.5995373207001959</v>
      </c>
      <c r="G204" s="13">
        <f t="shared" si="187"/>
        <v>-1.3669620246661518</v>
      </c>
      <c r="H204" s="13">
        <f t="shared" si="187"/>
        <v>-1.2828614881951195</v>
      </c>
      <c r="I204" s="13">
        <f t="shared" si="187"/>
        <v>-2.2878627793466499</v>
      </c>
      <c r="J204" s="13">
        <f t="shared" si="187"/>
        <v>-1.1569419593742358</v>
      </c>
      <c r="K204" s="13">
        <f t="shared" si="187"/>
        <v>0.43826530475652437</v>
      </c>
      <c r="L204" s="13">
        <f t="shared" si="187"/>
        <v>4.9233289593378249</v>
      </c>
      <c r="M204" s="13">
        <f t="shared" si="187"/>
        <v>2.5615679555512694</v>
      </c>
      <c r="N204" s="13">
        <f t="shared" si="187"/>
        <v>5.4785327216450685</v>
      </c>
      <c r="O204" s="13">
        <f t="shared" si="187"/>
        <v>-0.74266351400537056</v>
      </c>
      <c r="P204" s="13">
        <f t="shared" si="187"/>
        <v>-0.61454546307723179</v>
      </c>
      <c r="Q204" s="13">
        <f t="shared" si="187"/>
        <v>-1.3053456231162719</v>
      </c>
      <c r="R204" s="13">
        <f t="shared" si="187"/>
        <v>-0.76530546447152181</v>
      </c>
      <c r="S204" s="13">
        <f t="shared" si="187"/>
        <v>-0.84704140682598794</v>
      </c>
      <c r="T204" s="13">
        <f t="shared" si="187"/>
        <v>0</v>
      </c>
      <c r="U204" s="13">
        <f t="shared" si="187"/>
        <v>-3.3397007857855932</v>
      </c>
      <c r="V204" s="13">
        <f t="shared" si="187"/>
        <v>-2.4542638115006898</v>
      </c>
      <c r="W204" s="13">
        <f t="shared" si="187"/>
        <v>-4.5454545454545414</v>
      </c>
      <c r="X204" s="13" t="str">
        <f t="shared" si="187"/>
        <v/>
      </c>
      <c r="Y204" s="13">
        <f t="shared" si="187"/>
        <v>-8.6718142700884968</v>
      </c>
      <c r="Z204" s="13">
        <f t="shared" si="187"/>
        <v>-7.4366952418051913</v>
      </c>
      <c r="AA204" s="13">
        <f t="shared" si="187"/>
        <v>5.9670978165593525E-2</v>
      </c>
      <c r="AB204" s="13">
        <f t="shared" si="187"/>
        <v>-5.5675088552090131</v>
      </c>
      <c r="AC204" s="13">
        <f t="shared" si="187"/>
        <v>-3.0525736691465633</v>
      </c>
      <c r="AD204" s="13">
        <f t="shared" si="187"/>
        <v>-10.121845560495235</v>
      </c>
      <c r="AE204" s="13">
        <f t="shared" si="187"/>
        <v>0.63488630703312232</v>
      </c>
      <c r="AF204" s="13">
        <f t="shared" si="187"/>
        <v>0.49991900295713876</v>
      </c>
      <c r="AG204" s="13">
        <f t="shared" si="187"/>
        <v>-5.515501318130922</v>
      </c>
      <c r="AH204" s="13">
        <f t="shared" si="187"/>
        <v>-1.2272554424032744</v>
      </c>
      <c r="AI204" s="13">
        <f t="shared" si="187"/>
        <v>0.86743889907621163</v>
      </c>
      <c r="AJ204" s="13">
        <f t="shared" si="187"/>
        <v>1.1849384029326337</v>
      </c>
      <c r="AL204" s="322" t="str">
        <f t="shared" si="147"/>
        <v>2016 q3</v>
      </c>
      <c r="AM204" s="13">
        <f t="shared" ref="AM204:BU204" si="188">IF(AM81&gt;0,(AM85/AM81-1)*100,"")</f>
        <v>-1.1966416393551449</v>
      </c>
      <c r="AN204" s="13">
        <f t="shared" si="188"/>
        <v>-0.35736001364652381</v>
      </c>
      <c r="AO204" s="13">
        <f t="shared" si="188"/>
        <v>0.15491333238701888</v>
      </c>
      <c r="AP204" s="13">
        <f t="shared" si="188"/>
        <v>-2.5651890418122658</v>
      </c>
      <c r="AQ204" s="13">
        <f t="shared" si="188"/>
        <v>0.37972838259103803</v>
      </c>
      <c r="AR204" s="13">
        <f t="shared" si="188"/>
        <v>-0.91096419094115477</v>
      </c>
      <c r="AS204" s="13">
        <f t="shared" si="188"/>
        <v>1.1432124517581466</v>
      </c>
      <c r="AT204" s="13">
        <f t="shared" si="188"/>
        <v>0.5010956106087372</v>
      </c>
      <c r="AU204" s="13">
        <f t="shared" si="188"/>
        <v>0.46281157492029656</v>
      </c>
      <c r="AV204" s="13">
        <f t="shared" si="188"/>
        <v>-1.0925196850393726</v>
      </c>
      <c r="AW204" s="13">
        <f t="shared" si="188"/>
        <v>9.3935477579053526</v>
      </c>
      <c r="AX204" s="13">
        <f t="shared" si="188"/>
        <v>-0.18743498534463665</v>
      </c>
      <c r="AY204" s="13">
        <f t="shared" si="188"/>
        <v>11.340206185567038</v>
      </c>
      <c r="AZ204" s="13">
        <f t="shared" si="188"/>
        <v>2.6366902119265401</v>
      </c>
      <c r="BA204" s="13">
        <f t="shared" si="188"/>
        <v>3.0576648723452893</v>
      </c>
      <c r="BB204" s="13">
        <f t="shared" si="188"/>
        <v>0.45070312790354006</v>
      </c>
      <c r="BC204" s="13">
        <f t="shared" si="188"/>
        <v>-1.3971111054204899</v>
      </c>
      <c r="BD204" s="13">
        <f t="shared" si="188"/>
        <v>-1.3971111054204899</v>
      </c>
      <c r="BE204" s="13" t="str">
        <f t="shared" si="188"/>
        <v/>
      </c>
      <c r="BF204" s="13">
        <f t="shared" si="188"/>
        <v>-8.5242798356336742</v>
      </c>
      <c r="BG204" s="13">
        <f t="shared" si="188"/>
        <v>0</v>
      </c>
      <c r="BH204" s="13">
        <f t="shared" si="188"/>
        <v>-12.739150723285119</v>
      </c>
      <c r="BI204" s="13" t="str">
        <f t="shared" si="188"/>
        <v/>
      </c>
      <c r="BJ204" s="13">
        <f t="shared" si="188"/>
        <v>-5.6239791500995668</v>
      </c>
      <c r="BK204" s="13">
        <f t="shared" si="188"/>
        <v>0</v>
      </c>
      <c r="BL204" s="13">
        <f t="shared" si="188"/>
        <v>0</v>
      </c>
      <c r="BM204" s="13">
        <f t="shared" si="188"/>
        <v>0</v>
      </c>
      <c r="BN204" s="13">
        <f t="shared" si="188"/>
        <v>-7.2049070816862741</v>
      </c>
      <c r="BO204" s="13">
        <f t="shared" si="188"/>
        <v>-6.4499159071534145</v>
      </c>
      <c r="BP204" s="13">
        <f t="shared" si="188"/>
        <v>0.52273048129805044</v>
      </c>
      <c r="BQ204" s="13">
        <f t="shared" si="188"/>
        <v>0.13144438260399571</v>
      </c>
      <c r="BR204" s="13">
        <f t="shared" si="188"/>
        <v>0</v>
      </c>
      <c r="BS204" s="13">
        <f t="shared" si="188"/>
        <v>0</v>
      </c>
      <c r="BT204" s="13">
        <f t="shared" si="188"/>
        <v>2.1315337434919535</v>
      </c>
      <c r="BU204" s="13">
        <f t="shared" si="188"/>
        <v>5.5260379890742506E-2</v>
      </c>
      <c r="BW204" s="323" t="str">
        <f t="shared" si="174"/>
        <v>2016 q3</v>
      </c>
      <c r="BX204" s="13">
        <f t="shared" ref="BX204:DF204" si="189">IF(BX81&gt;0,(BX85/BX81-1)*100,"")</f>
        <v>-0.99777601651562797</v>
      </c>
      <c r="BY204" s="13">
        <f t="shared" si="189"/>
        <v>-2.5422938653236526</v>
      </c>
      <c r="BZ204" s="13">
        <f t="shared" si="189"/>
        <v>-5.6103580887043254</v>
      </c>
      <c r="CA204" s="13">
        <f t="shared" si="189"/>
        <v>-2.9842556034092471</v>
      </c>
      <c r="CB204" s="13">
        <f t="shared" si="189"/>
        <v>3.3471173197254567</v>
      </c>
      <c r="CC204" s="13">
        <f t="shared" si="189"/>
        <v>3.6664687214194025E-2</v>
      </c>
      <c r="CD204" s="13">
        <f t="shared" si="189"/>
        <v>-1.976551565933049</v>
      </c>
      <c r="CE204" s="13">
        <f t="shared" si="189"/>
        <v>-3.1408915346929245</v>
      </c>
      <c r="CF204" s="13">
        <f t="shared" si="189"/>
        <v>-2.5850687781581616</v>
      </c>
      <c r="CG204" s="13">
        <f t="shared" si="189"/>
        <v>-0.33920761886572226</v>
      </c>
      <c r="CH204" s="13">
        <f t="shared" si="189"/>
        <v>1.215102709551541</v>
      </c>
      <c r="CI204" s="13">
        <f t="shared" si="189"/>
        <v>1.2949486242157526</v>
      </c>
      <c r="CJ204" s="13">
        <f t="shared" si="189"/>
        <v>0.92748002773284099</v>
      </c>
      <c r="CK204" s="13">
        <f t="shared" si="189"/>
        <v>0.97146658045086376</v>
      </c>
      <c r="CL204" s="13">
        <f t="shared" si="189"/>
        <v>0.98763731038602476</v>
      </c>
      <c r="CM204" s="13">
        <f t="shared" si="189"/>
        <v>0.90416928697352184</v>
      </c>
      <c r="CN204" s="13">
        <f t="shared" si="189"/>
        <v>4.2185090464810449</v>
      </c>
      <c r="CO204" s="13">
        <f t="shared" si="189"/>
        <v>9.7752305079397814</v>
      </c>
      <c r="CP204" s="13">
        <f t="shared" si="189"/>
        <v>0</v>
      </c>
      <c r="CQ204" s="13">
        <f t="shared" si="189"/>
        <v>-8.404670114931756</v>
      </c>
      <c r="CR204" s="13">
        <f t="shared" si="189"/>
        <v>-10.590845585610499</v>
      </c>
      <c r="CS204" s="13">
        <f t="shared" si="189"/>
        <v>-9.2610169491525447</v>
      </c>
      <c r="CT204" s="13">
        <f t="shared" si="189"/>
        <v>0</v>
      </c>
      <c r="CU204" s="13">
        <f t="shared" si="189"/>
        <v>0.23893893803470512</v>
      </c>
      <c r="CV204" s="13">
        <f t="shared" si="189"/>
        <v>2.00348918975497</v>
      </c>
      <c r="CW204" s="13">
        <f t="shared" si="189"/>
        <v>1.4893484068275509</v>
      </c>
      <c r="CX204" s="13">
        <f t="shared" si="189"/>
        <v>0</v>
      </c>
      <c r="CY204" s="13">
        <f t="shared" si="189"/>
        <v>0</v>
      </c>
      <c r="CZ204" s="13">
        <f t="shared" si="189"/>
        <v>0.14806792491084408</v>
      </c>
      <c r="DA204" s="13">
        <f t="shared" si="189"/>
        <v>1.7615016902932545</v>
      </c>
      <c r="DB204" s="13">
        <f t="shared" si="189"/>
        <v>4.0778422848238405</v>
      </c>
      <c r="DC204" s="13">
        <f t="shared" si="189"/>
        <v>0.39711936108695056</v>
      </c>
      <c r="DD204" s="13">
        <f t="shared" si="189"/>
        <v>-0.33431927085929569</v>
      </c>
      <c r="DE204" s="13">
        <f t="shared" si="189"/>
        <v>0.23161791250589925</v>
      </c>
      <c r="DF204" s="13">
        <f t="shared" si="189"/>
        <v>-1.5654734569228501</v>
      </c>
      <c r="DH204" s="323" t="str">
        <f t="shared" si="176"/>
        <v>2016 q3</v>
      </c>
      <c r="DI204" s="13">
        <f t="shared" ref="DI204:EQ204" si="190">IF(DI81&gt;0,(DI85/DI81-1)*100,"")</f>
        <v>9.3376242072706894E-2</v>
      </c>
      <c r="DJ204" s="13">
        <f t="shared" si="190"/>
        <v>-0.92567051326394312</v>
      </c>
      <c r="DK204" s="13">
        <f t="shared" si="190"/>
        <v>0.19283705739823187</v>
      </c>
      <c r="DL204" s="13">
        <f t="shared" si="190"/>
        <v>0.26302297344082959</v>
      </c>
      <c r="DM204" s="13">
        <f t="shared" si="190"/>
        <v>-3.053467240692187</v>
      </c>
      <c r="DN204" s="13">
        <f t="shared" si="190"/>
        <v>-3.5927660588803811</v>
      </c>
      <c r="DO204" s="13">
        <f t="shared" si="190"/>
        <v>-1.4746666881812476</v>
      </c>
      <c r="DP204" s="13">
        <f t="shared" si="190"/>
        <v>-2.6063874206754933</v>
      </c>
      <c r="DQ204" s="13">
        <f t="shared" si="190"/>
        <v>-1.0551166261081657</v>
      </c>
      <c r="DR204" s="13">
        <f t="shared" si="190"/>
        <v>0.2925395988903956</v>
      </c>
      <c r="DS204" s="13">
        <f t="shared" si="190"/>
        <v>6.2904206456160905</v>
      </c>
      <c r="DT204" s="13">
        <f t="shared" si="190"/>
        <v>0.99178524441327909</v>
      </c>
      <c r="DU204" s="13">
        <f t="shared" si="190"/>
        <v>20.324029934778288</v>
      </c>
      <c r="DV204" s="13">
        <f t="shared" si="190"/>
        <v>-0.29669668358581758</v>
      </c>
      <c r="DW204" s="13">
        <f t="shared" si="190"/>
        <v>0.78013213293111061</v>
      </c>
      <c r="DX204" s="13">
        <f t="shared" si="190"/>
        <v>-4.498485041203959</v>
      </c>
      <c r="DY204" s="13">
        <f t="shared" si="190"/>
        <v>5.6006065989686826</v>
      </c>
      <c r="DZ204" s="13">
        <f t="shared" si="190"/>
        <v>2.1922482126695675</v>
      </c>
      <c r="EA204" s="13">
        <f t="shared" si="190"/>
        <v>11.111111111111116</v>
      </c>
      <c r="EB204" s="13">
        <f t="shared" si="190"/>
        <v>-2.8818985139408504</v>
      </c>
      <c r="EC204" s="13">
        <f t="shared" si="190"/>
        <v>-6.2875989553906937</v>
      </c>
      <c r="ED204" s="13">
        <f t="shared" si="190"/>
        <v>-2.3255813953488413</v>
      </c>
      <c r="EE204" s="13">
        <f t="shared" si="190"/>
        <v>0</v>
      </c>
      <c r="EF204" s="13">
        <f t="shared" si="190"/>
        <v>-3.054951267756556</v>
      </c>
      <c r="EG204" s="13">
        <f t="shared" si="190"/>
        <v>0.85662677934816855</v>
      </c>
      <c r="EH204" s="13">
        <f t="shared" si="190"/>
        <v>-1.3156368925891559</v>
      </c>
      <c r="EI204" s="13">
        <f t="shared" si="190"/>
        <v>8.7426438186466449E-2</v>
      </c>
      <c r="EJ204" s="13">
        <f t="shared" si="190"/>
        <v>0</v>
      </c>
      <c r="EK204" s="13">
        <f t="shared" si="190"/>
        <v>-4.4271253995393671</v>
      </c>
      <c r="EL204" s="13">
        <f t="shared" si="190"/>
        <v>0.39965643312498411</v>
      </c>
      <c r="EM204" s="13">
        <f t="shared" si="190"/>
        <v>-7.4851168348799568E-2</v>
      </c>
      <c r="EN204" s="13">
        <f t="shared" si="190"/>
        <v>-1.8774691401505894</v>
      </c>
      <c r="EO204" s="13">
        <f t="shared" si="190"/>
        <v>-6.7907810571063543</v>
      </c>
      <c r="EP204" s="13">
        <f t="shared" si="190"/>
        <v>2.1435621410077044</v>
      </c>
      <c r="EQ204" s="13">
        <f t="shared" si="190"/>
        <v>2.2272223154287119</v>
      </c>
    </row>
    <row r="205" spans="1:147" x14ac:dyDescent="0.2">
      <c r="A205" s="322" t="s">
        <v>308</v>
      </c>
      <c r="B205" s="13">
        <f t="shared" ref="B205:AJ205" si="191">IF(B82&gt;0,(B86/B82-1)*100,"")</f>
        <v>-0.47492140137572747</v>
      </c>
      <c r="C205" s="13">
        <f t="shared" si="191"/>
        <v>0.670605917188416</v>
      </c>
      <c r="D205" s="13">
        <f t="shared" si="191"/>
        <v>2.4261342970154587</v>
      </c>
      <c r="E205" s="13">
        <f t="shared" si="191"/>
        <v>-1.7005909534267172</v>
      </c>
      <c r="F205" s="13">
        <f t="shared" si="191"/>
        <v>1.7491994251938481</v>
      </c>
      <c r="G205" s="13">
        <f t="shared" si="191"/>
        <v>-1.794852016900661</v>
      </c>
      <c r="H205" s="13">
        <f t="shared" si="191"/>
        <v>-6.9181500767990673</v>
      </c>
      <c r="I205" s="13">
        <f t="shared" si="191"/>
        <v>2.2059781186692939</v>
      </c>
      <c r="J205" s="13">
        <f t="shared" si="191"/>
        <v>-1.4456380279528003</v>
      </c>
      <c r="K205" s="13">
        <f t="shared" si="191"/>
        <v>0.43826530475652437</v>
      </c>
      <c r="L205" s="13">
        <f t="shared" si="191"/>
        <v>4.9233289593378249</v>
      </c>
      <c r="M205" s="13">
        <f t="shared" si="191"/>
        <v>2.5615679555512694</v>
      </c>
      <c r="N205" s="13">
        <f t="shared" si="191"/>
        <v>5.4785327216450685</v>
      </c>
      <c r="O205" s="13">
        <f t="shared" si="191"/>
        <v>-3.2726182727998432</v>
      </c>
      <c r="P205" s="13">
        <f t="shared" si="191"/>
        <v>-3.7426422230126599</v>
      </c>
      <c r="Q205" s="13">
        <f t="shared" si="191"/>
        <v>-1.2101542299096102</v>
      </c>
      <c r="R205" s="13">
        <f t="shared" si="191"/>
        <v>-3.4899938391543706</v>
      </c>
      <c r="S205" s="13">
        <f t="shared" si="191"/>
        <v>-3.8521803059992754</v>
      </c>
      <c r="T205" s="13">
        <f t="shared" si="191"/>
        <v>0</v>
      </c>
      <c r="U205" s="13">
        <f t="shared" si="191"/>
        <v>-1.4288468602119075</v>
      </c>
      <c r="V205" s="13">
        <f t="shared" si="191"/>
        <v>-2.4542638115006898</v>
      </c>
      <c r="W205" s="13">
        <f t="shared" si="191"/>
        <v>0</v>
      </c>
      <c r="X205" s="13" t="str">
        <f t="shared" si="191"/>
        <v/>
      </c>
      <c r="Y205" s="13">
        <f t="shared" si="191"/>
        <v>-8.6553892031280171</v>
      </c>
      <c r="Z205" s="13">
        <f t="shared" si="191"/>
        <v>-7.4366952418051913</v>
      </c>
      <c r="AA205" s="13">
        <f t="shared" si="191"/>
        <v>4.2238564730201489E-2</v>
      </c>
      <c r="AB205" s="13">
        <f t="shared" si="191"/>
        <v>-5.5675088552090131</v>
      </c>
      <c r="AC205" s="13">
        <f t="shared" si="191"/>
        <v>-3.0525736691465633</v>
      </c>
      <c r="AD205" s="13">
        <f t="shared" si="191"/>
        <v>-10.099320089755913</v>
      </c>
      <c r="AE205" s="13">
        <f t="shared" si="191"/>
        <v>2.0023047216514378</v>
      </c>
      <c r="AF205" s="13">
        <f t="shared" si="191"/>
        <v>1.5014846991448616</v>
      </c>
      <c r="AG205" s="13">
        <f t="shared" si="191"/>
        <v>-5.7058285181102004</v>
      </c>
      <c r="AH205" s="13">
        <f t="shared" si="191"/>
        <v>-1.2288218365799075</v>
      </c>
      <c r="AI205" s="13">
        <f t="shared" si="191"/>
        <v>2.3484911544479736</v>
      </c>
      <c r="AJ205" s="13">
        <f t="shared" si="191"/>
        <v>3.8326891391949447</v>
      </c>
      <c r="AL205" s="322" t="str">
        <f t="shared" si="147"/>
        <v>2016 q4</v>
      </c>
      <c r="AM205" s="13">
        <f t="shared" ref="AM205:BU205" si="192">IF(AM82&gt;0,(AM86/AM82-1)*100,"")</f>
        <v>-1.0470165686564337</v>
      </c>
      <c r="AN205" s="13">
        <f t="shared" si="192"/>
        <v>-0.35640767284648156</v>
      </c>
      <c r="AO205" s="13">
        <f t="shared" si="192"/>
        <v>-2.2982301018248386E-2</v>
      </c>
      <c r="AP205" s="13">
        <f t="shared" si="192"/>
        <v>-1.9490072247807633</v>
      </c>
      <c r="AQ205" s="13">
        <f t="shared" si="192"/>
        <v>0.37972838259103803</v>
      </c>
      <c r="AR205" s="13">
        <f t="shared" si="192"/>
        <v>-0.20362029585477837</v>
      </c>
      <c r="AS205" s="13">
        <f t="shared" si="192"/>
        <v>0.94854195109013162</v>
      </c>
      <c r="AT205" s="13">
        <f t="shared" si="192"/>
        <v>-5.1311960068789464E-2</v>
      </c>
      <c r="AU205" s="13">
        <f t="shared" si="192"/>
        <v>6.5635595437640859E-2</v>
      </c>
      <c r="AV205" s="13">
        <f t="shared" si="192"/>
        <v>-1.0925196850393726</v>
      </c>
      <c r="AW205" s="13">
        <f t="shared" si="192"/>
        <v>11.107220425317799</v>
      </c>
      <c r="AX205" s="13">
        <f t="shared" si="192"/>
        <v>-0.18743498534463665</v>
      </c>
      <c r="AY205" s="13">
        <f t="shared" si="192"/>
        <v>13.4020618556701</v>
      </c>
      <c r="AZ205" s="13">
        <f t="shared" si="192"/>
        <v>3.3857473667443738</v>
      </c>
      <c r="BA205" s="13">
        <f t="shared" si="192"/>
        <v>4.0440107545608228</v>
      </c>
      <c r="BB205" s="13">
        <f t="shared" si="192"/>
        <v>0</v>
      </c>
      <c r="BC205" s="13">
        <f t="shared" si="192"/>
        <v>-1.3971111054204899</v>
      </c>
      <c r="BD205" s="13">
        <f t="shared" si="192"/>
        <v>-1.3971111054204899</v>
      </c>
      <c r="BE205" s="13" t="str">
        <f t="shared" si="192"/>
        <v/>
      </c>
      <c r="BF205" s="13">
        <f t="shared" si="192"/>
        <v>-6.3898901989465458</v>
      </c>
      <c r="BG205" s="13">
        <f t="shared" si="192"/>
        <v>0</v>
      </c>
      <c r="BH205" s="13">
        <f t="shared" si="192"/>
        <v>-9.4411897251013848</v>
      </c>
      <c r="BI205" s="13" t="str">
        <f t="shared" si="192"/>
        <v/>
      </c>
      <c r="BJ205" s="13">
        <f t="shared" si="192"/>
        <v>-5.630423813304497</v>
      </c>
      <c r="BK205" s="13">
        <f t="shared" si="192"/>
        <v>0</v>
      </c>
      <c r="BL205" s="13">
        <f t="shared" si="192"/>
        <v>0</v>
      </c>
      <c r="BM205" s="13">
        <f t="shared" si="192"/>
        <v>0</v>
      </c>
      <c r="BN205" s="13">
        <f t="shared" si="192"/>
        <v>0.5914981095887395</v>
      </c>
      <c r="BO205" s="13">
        <f t="shared" si="192"/>
        <v>-7.9498963506774878</v>
      </c>
      <c r="BP205" s="13">
        <f t="shared" si="192"/>
        <v>-1.3024166515063218E-2</v>
      </c>
      <c r="BQ205" s="13">
        <f t="shared" si="192"/>
        <v>3.3028231940113173E-2</v>
      </c>
      <c r="BR205" s="13">
        <f t="shared" si="192"/>
        <v>-0.793477131754039</v>
      </c>
      <c r="BS205" s="13">
        <f t="shared" si="192"/>
        <v>0</v>
      </c>
      <c r="BT205" s="13">
        <f t="shared" si="192"/>
        <v>1.6424013992609954</v>
      </c>
      <c r="BU205" s="13">
        <f t="shared" si="192"/>
        <v>-1.9964725887196777</v>
      </c>
      <c r="BW205" s="323" t="str">
        <f t="shared" si="174"/>
        <v>2016 q4</v>
      </c>
      <c r="BX205" s="13">
        <f t="shared" ref="BX205:DF205" si="193">IF(BX82&gt;0,(BX86/BX82-1)*100,"")</f>
        <v>-1.1907573200980237</v>
      </c>
      <c r="BY205" s="13">
        <f t="shared" si="193"/>
        <v>-3.9262536029557871</v>
      </c>
      <c r="BZ205" s="13">
        <f t="shared" si="193"/>
        <v>-8.3362264642331763</v>
      </c>
      <c r="CA205" s="13">
        <f t="shared" si="193"/>
        <v>-5.7272875625184794</v>
      </c>
      <c r="CB205" s="13">
        <f t="shared" si="193"/>
        <v>4.7822331421879749</v>
      </c>
      <c r="CC205" s="13">
        <f t="shared" si="193"/>
        <v>-1.0621189906303008</v>
      </c>
      <c r="CD205" s="13">
        <f t="shared" si="193"/>
        <v>-0.38662163502169999</v>
      </c>
      <c r="CE205" s="13">
        <f t="shared" si="193"/>
        <v>-2.5429395313921743</v>
      </c>
      <c r="CF205" s="13">
        <f t="shared" si="193"/>
        <v>-4.437646456164746</v>
      </c>
      <c r="CG205" s="13">
        <f t="shared" si="193"/>
        <v>-0.33920761886572226</v>
      </c>
      <c r="CH205" s="13">
        <f t="shared" si="193"/>
        <v>0.71264673818787205</v>
      </c>
      <c r="CI205" s="13">
        <f t="shared" si="193"/>
        <v>0.91433539395244789</v>
      </c>
      <c r="CJ205" s="13">
        <f t="shared" si="193"/>
        <v>0</v>
      </c>
      <c r="CK205" s="13">
        <f t="shared" si="193"/>
        <v>-0.52368205193241701</v>
      </c>
      <c r="CL205" s="13">
        <f t="shared" si="193"/>
        <v>-0.25350965807980907</v>
      </c>
      <c r="CM205" s="13">
        <f t="shared" si="193"/>
        <v>-1.6203773457260651</v>
      </c>
      <c r="CN205" s="13">
        <f t="shared" si="193"/>
        <v>-6.0757964374225093E-2</v>
      </c>
      <c r="CO205" s="13">
        <f t="shared" si="193"/>
        <v>-0.13377842693117481</v>
      </c>
      <c r="CP205" s="13">
        <f t="shared" si="193"/>
        <v>0</v>
      </c>
      <c r="CQ205" s="13">
        <f t="shared" si="193"/>
        <v>0.11929500797476233</v>
      </c>
      <c r="CR205" s="13">
        <f t="shared" si="193"/>
        <v>-13.261164918654501</v>
      </c>
      <c r="CS205" s="13">
        <f t="shared" si="193"/>
        <v>4.8627450980392117</v>
      </c>
      <c r="CT205" s="13">
        <f t="shared" si="193"/>
        <v>0</v>
      </c>
      <c r="CU205" s="13">
        <f t="shared" si="193"/>
        <v>1.3334022723460626</v>
      </c>
      <c r="CV205" s="13">
        <f t="shared" si="193"/>
        <v>1.9239610314520039</v>
      </c>
      <c r="CW205" s="13">
        <f t="shared" si="193"/>
        <v>0</v>
      </c>
      <c r="CX205" s="13">
        <f t="shared" si="193"/>
        <v>0</v>
      </c>
      <c r="CY205" s="13">
        <f t="shared" si="193"/>
        <v>0</v>
      </c>
      <c r="CZ205" s="13">
        <f t="shared" si="193"/>
        <v>1.7895913595531665</v>
      </c>
      <c r="DA205" s="13">
        <f t="shared" si="193"/>
        <v>-0.12170120231158599</v>
      </c>
      <c r="DB205" s="13">
        <f t="shared" si="193"/>
        <v>3.1562333057193026</v>
      </c>
      <c r="DC205" s="13">
        <f t="shared" si="193"/>
        <v>-0.1548768423711433</v>
      </c>
      <c r="DD205" s="13">
        <f t="shared" si="193"/>
        <v>-0.33431927085929569</v>
      </c>
      <c r="DE205" s="13">
        <f t="shared" si="193"/>
        <v>-3.4308717762412622</v>
      </c>
      <c r="DF205" s="13">
        <f t="shared" si="193"/>
        <v>-3.566893066828758</v>
      </c>
      <c r="DH205" s="323" t="str">
        <f t="shared" si="176"/>
        <v>2016 q4</v>
      </c>
      <c r="DI205" s="13">
        <f t="shared" ref="DI205:EQ205" si="194">IF(DI82&gt;0,(DI86/DI82-1)*100,"")</f>
        <v>5.9000209374104884E-2</v>
      </c>
      <c r="DJ205" s="13">
        <f t="shared" si="194"/>
        <v>-1.3084253163041737</v>
      </c>
      <c r="DK205" s="13">
        <f t="shared" si="194"/>
        <v>1.941923046093752E-2</v>
      </c>
      <c r="DL205" s="13">
        <f t="shared" si="194"/>
        <v>-0.31437313388418264</v>
      </c>
      <c r="DM205" s="13">
        <f t="shared" si="194"/>
        <v>-0.97674675358619956</v>
      </c>
      <c r="DN205" s="13">
        <f t="shared" si="194"/>
        <v>0.42776945146345557</v>
      </c>
      <c r="DO205" s="13">
        <f t="shared" si="194"/>
        <v>-3.1855964122206037</v>
      </c>
      <c r="DP205" s="13">
        <f t="shared" si="194"/>
        <v>-6.0733482509206071</v>
      </c>
      <c r="DQ205" s="13">
        <f t="shared" si="194"/>
        <v>-1.5252433662094833</v>
      </c>
      <c r="DR205" s="13">
        <f t="shared" si="194"/>
        <v>0.2925395988903956</v>
      </c>
      <c r="DS205" s="13">
        <f t="shared" si="194"/>
        <v>4.4317600108430666</v>
      </c>
      <c r="DT205" s="13">
        <f t="shared" si="194"/>
        <v>2.9744689818543835</v>
      </c>
      <c r="DU205" s="13">
        <f t="shared" si="194"/>
        <v>8.4635722953601231</v>
      </c>
      <c r="DV205" s="13">
        <f t="shared" si="194"/>
        <v>-0.29669668358581758</v>
      </c>
      <c r="DW205" s="13">
        <f t="shared" si="194"/>
        <v>0.78013213293111061</v>
      </c>
      <c r="DX205" s="13">
        <f t="shared" si="194"/>
        <v>-4.498485041203959</v>
      </c>
      <c r="DY205" s="13">
        <f t="shared" si="194"/>
        <v>7.1266260479859955</v>
      </c>
      <c r="DZ205" s="13">
        <f t="shared" si="194"/>
        <v>4.6295586645541897</v>
      </c>
      <c r="EA205" s="13">
        <f t="shared" si="194"/>
        <v>11.111111111111116</v>
      </c>
      <c r="EB205" s="13">
        <f t="shared" si="194"/>
        <v>-3.397088037684981</v>
      </c>
      <c r="EC205" s="13">
        <f t="shared" si="194"/>
        <v>-9.2273372843067811</v>
      </c>
      <c r="ED205" s="13">
        <f t="shared" si="194"/>
        <v>-2.3255813953488413</v>
      </c>
      <c r="EE205" s="13">
        <f t="shared" si="194"/>
        <v>0</v>
      </c>
      <c r="EF205" s="13">
        <f t="shared" si="194"/>
        <v>-1.2559763751386011</v>
      </c>
      <c r="EG205" s="13">
        <f t="shared" si="194"/>
        <v>-2.8717358770657953E-2</v>
      </c>
      <c r="EH205" s="13">
        <f t="shared" si="194"/>
        <v>-1.3156368925891559</v>
      </c>
      <c r="EI205" s="13">
        <f t="shared" si="194"/>
        <v>0.11868722468633131</v>
      </c>
      <c r="EJ205" s="13">
        <f t="shared" si="194"/>
        <v>0</v>
      </c>
      <c r="EK205" s="13">
        <f t="shared" si="194"/>
        <v>-1.7100352611774339</v>
      </c>
      <c r="EL205" s="13">
        <f t="shared" si="194"/>
        <v>1.0312522716083183</v>
      </c>
      <c r="EM205" s="13">
        <f t="shared" si="194"/>
        <v>0.61899710603472435</v>
      </c>
      <c r="EN205" s="13">
        <f t="shared" si="194"/>
        <v>-1.6677514149635031</v>
      </c>
      <c r="EO205" s="13">
        <f t="shared" si="194"/>
        <v>-4.9799061085446628</v>
      </c>
      <c r="EP205" s="13">
        <f t="shared" si="194"/>
        <v>3.372588235448104</v>
      </c>
      <c r="EQ205" s="13">
        <f t="shared" si="194"/>
        <v>-0.35926721239495363</v>
      </c>
    </row>
    <row r="206" spans="1:147" x14ac:dyDescent="0.2">
      <c r="A206" s="322" t="s">
        <v>309</v>
      </c>
      <c r="B206" s="13">
        <f t="shared" ref="B206:AJ206" si="195">IF(B83&gt;0,(B87/B83-1)*100,"")</f>
        <v>0.89757511809089863</v>
      </c>
      <c r="C206" s="13">
        <f t="shared" si="195"/>
        <v>-0.32946666729974927</v>
      </c>
      <c r="D206" s="13">
        <f t="shared" si="195"/>
        <v>-1.3057713059761777</v>
      </c>
      <c r="E206" s="13">
        <f t="shared" si="195"/>
        <v>-4.5834242282283171</v>
      </c>
      <c r="F206" s="13">
        <f t="shared" si="195"/>
        <v>4.3621305782092223</v>
      </c>
      <c r="G206" s="13">
        <f t="shared" si="195"/>
        <v>-0.37508669009718165</v>
      </c>
      <c r="H206" s="13">
        <f t="shared" si="195"/>
        <v>-1.9258496967406336</v>
      </c>
      <c r="I206" s="13">
        <f t="shared" si="195"/>
        <v>3.452220901340608</v>
      </c>
      <c r="J206" s="13">
        <f t="shared" si="195"/>
        <v>0.43427644980928992</v>
      </c>
      <c r="K206" s="13">
        <f t="shared" si="195"/>
        <v>0</v>
      </c>
      <c r="L206" s="13">
        <f t="shared" si="195"/>
        <v>6.0190961678761701</v>
      </c>
      <c r="M206" s="13">
        <f t="shared" si="195"/>
        <v>-0.12661619389197076</v>
      </c>
      <c r="N206" s="13">
        <f t="shared" si="195"/>
        <v>7.4481200486409493</v>
      </c>
      <c r="O206" s="13">
        <f t="shared" si="195"/>
        <v>-4.2272602298254469E-2</v>
      </c>
      <c r="P206" s="13">
        <f t="shared" si="195"/>
        <v>0.25570352959203291</v>
      </c>
      <c r="Q206" s="13">
        <f t="shared" si="195"/>
        <v>-1.349926905148402</v>
      </c>
      <c r="R206" s="13">
        <f t="shared" si="195"/>
        <v>-1.1770641511085866</v>
      </c>
      <c r="S206" s="13">
        <f t="shared" si="195"/>
        <v>-1.2997322006179646</v>
      </c>
      <c r="T206" s="13">
        <f t="shared" si="195"/>
        <v>0</v>
      </c>
      <c r="U206" s="13">
        <f t="shared" si="195"/>
        <v>4.4595640340413967</v>
      </c>
      <c r="V206" s="13">
        <f t="shared" si="195"/>
        <v>-1.1523162144313592</v>
      </c>
      <c r="W206" s="13">
        <f t="shared" si="195"/>
        <v>13.157894736842103</v>
      </c>
      <c r="X206" s="13" t="str">
        <f t="shared" si="195"/>
        <v/>
      </c>
      <c r="Y206" s="13">
        <f t="shared" si="195"/>
        <v>-4.4534160434081098</v>
      </c>
      <c r="Z206" s="13">
        <f t="shared" si="195"/>
        <v>-7.1059803275979938</v>
      </c>
      <c r="AA206" s="13">
        <f t="shared" si="195"/>
        <v>-6.2935461448063617</v>
      </c>
      <c r="AB206" s="13">
        <f t="shared" si="195"/>
        <v>-5.5675088552090131</v>
      </c>
      <c r="AC206" s="13">
        <f t="shared" si="195"/>
        <v>-3.0525736691465633</v>
      </c>
      <c r="AD206" s="13">
        <f t="shared" si="195"/>
        <v>-4.4633375595855895</v>
      </c>
      <c r="AE206" s="13">
        <f t="shared" si="195"/>
        <v>5.5837144339276445</v>
      </c>
      <c r="AF206" s="13">
        <f t="shared" si="195"/>
        <v>5.4715203018935732</v>
      </c>
      <c r="AG206" s="13">
        <f t="shared" si="195"/>
        <v>-18.988117571684317</v>
      </c>
      <c r="AH206" s="13">
        <f t="shared" si="195"/>
        <v>0.99793157142207267</v>
      </c>
      <c r="AI206" s="13">
        <f t="shared" si="195"/>
        <v>2.7739237594113009</v>
      </c>
      <c r="AJ206" s="13">
        <f t="shared" si="195"/>
        <v>14.497171101898342</v>
      </c>
      <c r="AL206" s="322" t="str">
        <f t="shared" si="147"/>
        <v>2017 q1</v>
      </c>
      <c r="AM206" s="13">
        <f t="shared" ref="AM206:BU206" si="196">IF(AM83&gt;0,(AM87/AM83-1)*100,"")</f>
        <v>1.8922246438984214</v>
      </c>
      <c r="AN206" s="13">
        <f t="shared" si="196"/>
        <v>0.22522905967801155</v>
      </c>
      <c r="AO206" s="13">
        <f t="shared" si="196"/>
        <v>-2.2847691850179208</v>
      </c>
      <c r="AP206" s="13">
        <f t="shared" si="196"/>
        <v>8.5073370115626332</v>
      </c>
      <c r="AQ206" s="13">
        <f t="shared" si="196"/>
        <v>10.1542803835599</v>
      </c>
      <c r="AR206" s="13">
        <f t="shared" si="196"/>
        <v>3.0228056666377734</v>
      </c>
      <c r="AS206" s="13">
        <f t="shared" si="196"/>
        <v>-11.836438552310813</v>
      </c>
      <c r="AT206" s="13">
        <f t="shared" si="196"/>
        <v>-5.981797195845207</v>
      </c>
      <c r="AU206" s="13">
        <f t="shared" si="196"/>
        <v>-5.5718822266651591</v>
      </c>
      <c r="AV206" s="13">
        <f t="shared" si="196"/>
        <v>-23.207054662920925</v>
      </c>
      <c r="AW206" s="13">
        <f t="shared" si="196"/>
        <v>10.198404263341576</v>
      </c>
      <c r="AX206" s="13">
        <f t="shared" si="196"/>
        <v>5.1968655606969394</v>
      </c>
      <c r="AY206" s="13">
        <f t="shared" si="196"/>
        <v>11.111111111111093</v>
      </c>
      <c r="AZ206" s="13">
        <f t="shared" si="196"/>
        <v>3.1774926612045507</v>
      </c>
      <c r="BA206" s="13">
        <f t="shared" si="196"/>
        <v>0.28407989654608556</v>
      </c>
      <c r="BB206" s="13">
        <f t="shared" si="196"/>
        <v>18.032734807784824</v>
      </c>
      <c r="BC206" s="13">
        <f t="shared" si="196"/>
        <v>4.1612368126201726</v>
      </c>
      <c r="BD206" s="13">
        <f t="shared" si="196"/>
        <v>4.1612368126201726</v>
      </c>
      <c r="BE206" s="13" t="str">
        <f t="shared" si="196"/>
        <v/>
      </c>
      <c r="BF206" s="13">
        <f t="shared" si="196"/>
        <v>2.826757058737317</v>
      </c>
      <c r="BG206" s="13">
        <f t="shared" si="196"/>
        <v>-7.5101921986501674</v>
      </c>
      <c r="BH206" s="13">
        <f t="shared" si="196"/>
        <v>8.2144613871126371</v>
      </c>
      <c r="BI206" s="13" t="str">
        <f t="shared" si="196"/>
        <v/>
      </c>
      <c r="BJ206" s="13">
        <f t="shared" si="196"/>
        <v>4.3943350828507866</v>
      </c>
      <c r="BK206" s="13">
        <f t="shared" si="196"/>
        <v>-0.60893123097414126</v>
      </c>
      <c r="BL206" s="13">
        <f t="shared" si="196"/>
        <v>90.795623175752667</v>
      </c>
      <c r="BM206" s="13">
        <f t="shared" si="196"/>
        <v>13.786628533926004</v>
      </c>
      <c r="BN206" s="13">
        <f t="shared" si="196"/>
        <v>64.952756796355018</v>
      </c>
      <c r="BO206" s="13">
        <f t="shared" si="196"/>
        <v>-10.509396137991644</v>
      </c>
      <c r="BP206" s="13">
        <f t="shared" si="196"/>
        <v>0.73549761210285336</v>
      </c>
      <c r="BQ206" s="13">
        <f t="shared" si="196"/>
        <v>0.44104135918487941</v>
      </c>
      <c r="BR206" s="13">
        <f t="shared" si="196"/>
        <v>-8.5444042351738645</v>
      </c>
      <c r="BS206" s="13">
        <f t="shared" si="196"/>
        <v>-2.006087391182787</v>
      </c>
      <c r="BT206" s="13">
        <f t="shared" si="196"/>
        <v>3.5451298881927995</v>
      </c>
      <c r="BU206" s="13">
        <f t="shared" si="196"/>
        <v>-9.6442883930725198E-2</v>
      </c>
      <c r="BW206" s="323" t="str">
        <f t="shared" si="174"/>
        <v>2017 q1</v>
      </c>
      <c r="BX206" s="13">
        <f t="shared" ref="BX206:DF206" si="197">IF(BX83&gt;0,(BX87/BX83-1)*100,"")</f>
        <v>-1.7737059926248855</v>
      </c>
      <c r="BY206" s="13">
        <f t="shared" si="197"/>
        <v>-3.5218335727434158</v>
      </c>
      <c r="BZ206" s="13">
        <f t="shared" si="197"/>
        <v>-4.822990650587677</v>
      </c>
      <c r="CA206" s="13">
        <f t="shared" si="197"/>
        <v>-4.1868228590081209</v>
      </c>
      <c r="CB206" s="13">
        <f t="shared" si="197"/>
        <v>3.4087884759409715</v>
      </c>
      <c r="CC206" s="13">
        <f t="shared" si="197"/>
        <v>-3.4025184357508453</v>
      </c>
      <c r="CD206" s="13">
        <f t="shared" si="197"/>
        <v>-11.151370130546089</v>
      </c>
      <c r="CE206" s="13">
        <f t="shared" si="197"/>
        <v>-1.2384134721520224</v>
      </c>
      <c r="CF206" s="13">
        <f t="shared" si="197"/>
        <v>-7.3012143838396266</v>
      </c>
      <c r="CG206" s="13">
        <f t="shared" si="197"/>
        <v>4.7489066641202449</v>
      </c>
      <c r="CH206" s="13">
        <f t="shared" si="197"/>
        <v>-0.64667161229218229</v>
      </c>
      <c r="CI206" s="13">
        <f t="shared" si="197"/>
        <v>2.5036411769896461E-2</v>
      </c>
      <c r="CJ206" s="13">
        <f t="shared" si="197"/>
        <v>-3.0057783481260092</v>
      </c>
      <c r="CK206" s="13">
        <f t="shared" si="197"/>
        <v>0.682566167904608</v>
      </c>
      <c r="CL206" s="13">
        <f t="shared" si="197"/>
        <v>-1.6072945346132572</v>
      </c>
      <c r="CM206" s="13">
        <f t="shared" si="197"/>
        <v>9.9197973023982691</v>
      </c>
      <c r="CN206" s="13">
        <f t="shared" si="197"/>
        <v>4.2729989260622547</v>
      </c>
      <c r="CO206" s="13">
        <f t="shared" si="197"/>
        <v>9.4083974092090461</v>
      </c>
      <c r="CP206" s="13">
        <f t="shared" si="197"/>
        <v>0</v>
      </c>
      <c r="CQ206" s="13">
        <f t="shared" si="197"/>
        <v>-1.1901458441053281</v>
      </c>
      <c r="CR206" s="13">
        <f t="shared" si="197"/>
        <v>-13.061095881553907</v>
      </c>
      <c r="CS206" s="13">
        <f t="shared" si="197"/>
        <v>2.7490196078431506</v>
      </c>
      <c r="CT206" s="13">
        <f t="shared" si="197"/>
        <v>0</v>
      </c>
      <c r="CU206" s="13">
        <f t="shared" si="197"/>
        <v>2.5799959457597499</v>
      </c>
      <c r="CV206" s="13">
        <f t="shared" si="197"/>
        <v>1.6323590999622217</v>
      </c>
      <c r="CW206" s="13">
        <f t="shared" si="197"/>
        <v>0</v>
      </c>
      <c r="CX206" s="13">
        <f t="shared" si="197"/>
        <v>0</v>
      </c>
      <c r="CY206" s="13">
        <f t="shared" si="197"/>
        <v>4.5640872579440606</v>
      </c>
      <c r="CZ206" s="13">
        <f t="shared" si="197"/>
        <v>2.5618117724381051</v>
      </c>
      <c r="DA206" s="13">
        <f t="shared" si="197"/>
        <v>-5.3240739119035378</v>
      </c>
      <c r="DB206" s="13">
        <f t="shared" si="197"/>
        <v>-6.5881944445378204</v>
      </c>
      <c r="DC206" s="13">
        <f t="shared" si="197"/>
        <v>-13.849164754409927</v>
      </c>
      <c r="DD206" s="13">
        <f t="shared" si="197"/>
        <v>2.4151295408260109</v>
      </c>
      <c r="DE206" s="13">
        <f t="shared" si="197"/>
        <v>-5.1857889610725678</v>
      </c>
      <c r="DF206" s="13">
        <f t="shared" si="197"/>
        <v>-2.4869924246334718</v>
      </c>
      <c r="DH206" s="323" t="str">
        <f t="shared" si="176"/>
        <v>2017 q1</v>
      </c>
      <c r="DI206" s="13">
        <f t="shared" ref="DI206:EQ206" si="198">IF(DI83&gt;0,(DI87/DI83-1)*100,"")</f>
        <v>1.818033439460498</v>
      </c>
      <c r="DJ206" s="13">
        <f t="shared" si="198"/>
        <v>-0.63613664959508709</v>
      </c>
      <c r="DK206" s="13">
        <f t="shared" si="198"/>
        <v>4.4610942945151333</v>
      </c>
      <c r="DL206" s="13">
        <f t="shared" si="198"/>
        <v>-0.75712474569611388</v>
      </c>
      <c r="DM206" s="13">
        <f t="shared" si="198"/>
        <v>-2.0843344134204966</v>
      </c>
      <c r="DN206" s="13">
        <f t="shared" si="198"/>
        <v>-6.4537608328017253</v>
      </c>
      <c r="DO206" s="13">
        <f t="shared" si="198"/>
        <v>-1.5508509988750863</v>
      </c>
      <c r="DP206" s="13">
        <f t="shared" si="198"/>
        <v>-3.9780053906990132</v>
      </c>
      <c r="DQ206" s="13">
        <f t="shared" si="198"/>
        <v>-3.5101761449123914</v>
      </c>
      <c r="DR206" s="13">
        <f t="shared" si="198"/>
        <v>2.386702802516516</v>
      </c>
      <c r="DS206" s="13">
        <f t="shared" si="198"/>
        <v>7.7960524214830684</v>
      </c>
      <c r="DT206" s="13">
        <f t="shared" si="198"/>
        <v>-1.9103180395353414</v>
      </c>
      <c r="DU206" s="13">
        <f t="shared" si="198"/>
        <v>33.413302011917438</v>
      </c>
      <c r="DV206" s="13">
        <f t="shared" si="198"/>
        <v>7.6621470391863955</v>
      </c>
      <c r="DW206" s="13">
        <f t="shared" si="198"/>
        <v>4.7556328203780529</v>
      </c>
      <c r="DX206" s="13">
        <f t="shared" si="198"/>
        <v>24.191804381244907</v>
      </c>
      <c r="DY206" s="13">
        <f t="shared" si="198"/>
        <v>17.111841576929688</v>
      </c>
      <c r="DZ206" s="13">
        <f t="shared" si="198"/>
        <v>1.2105403179029084</v>
      </c>
      <c r="EA206" s="13">
        <f t="shared" si="198"/>
        <v>60.41666666666665</v>
      </c>
      <c r="EB206" s="13">
        <f t="shared" si="198"/>
        <v>1.7049402357586452</v>
      </c>
      <c r="EC206" s="13">
        <f t="shared" si="198"/>
        <v>-0.63192495440033136</v>
      </c>
      <c r="ED206" s="13">
        <f t="shared" si="198"/>
        <v>0</v>
      </c>
      <c r="EE206" s="13">
        <f t="shared" si="198"/>
        <v>100</v>
      </c>
      <c r="EF206" s="13">
        <f t="shared" si="198"/>
        <v>-2.0449490682755922</v>
      </c>
      <c r="EG206" s="13">
        <f t="shared" si="198"/>
        <v>5.9037151556817768E-2</v>
      </c>
      <c r="EH206" s="13">
        <f t="shared" si="198"/>
        <v>0.43028249269645436</v>
      </c>
      <c r="EI206" s="13">
        <f t="shared" si="198"/>
        <v>-0.32684900963347863</v>
      </c>
      <c r="EJ206" s="13">
        <f t="shared" si="198"/>
        <v>-6.8633278422169264</v>
      </c>
      <c r="EK206" s="13">
        <f t="shared" si="198"/>
        <v>-1.4165446578966012</v>
      </c>
      <c r="EL206" s="13">
        <f t="shared" si="198"/>
        <v>-0.10557836551882138</v>
      </c>
      <c r="EM206" s="13">
        <f t="shared" si="198"/>
        <v>-1.723549543694991</v>
      </c>
      <c r="EN206" s="13">
        <f t="shared" si="198"/>
        <v>0.17804528416835996</v>
      </c>
      <c r="EO206" s="13">
        <f t="shared" si="198"/>
        <v>-3.3408930170017892</v>
      </c>
      <c r="EP206" s="13">
        <f t="shared" si="198"/>
        <v>0.20149517141572204</v>
      </c>
      <c r="EQ206" s="13">
        <f t="shared" si="198"/>
        <v>17.896676669196697</v>
      </c>
    </row>
    <row r="207" spans="1:147" x14ac:dyDescent="0.2">
      <c r="A207" s="322" t="s">
        <v>310</v>
      </c>
      <c r="B207" s="13">
        <f t="shared" ref="B207:AJ207" si="199">IF(B84&gt;0,(B88/B84-1)*100,"")</f>
        <v>1.3205159893348251</v>
      </c>
      <c r="C207" s="13">
        <f t="shared" si="199"/>
        <v>0.43745514498594318</v>
      </c>
      <c r="D207" s="13">
        <f t="shared" si="199"/>
        <v>1.4333342635648672</v>
      </c>
      <c r="E207" s="13">
        <f t="shared" si="199"/>
        <v>-1.8447663595046238</v>
      </c>
      <c r="F207" s="13">
        <f t="shared" si="199"/>
        <v>4.5603692931515338</v>
      </c>
      <c r="G207" s="13">
        <f t="shared" si="199"/>
        <v>4.6867904762521562</v>
      </c>
      <c r="H207" s="13">
        <f t="shared" si="199"/>
        <v>-6.7287038790051268</v>
      </c>
      <c r="I207" s="13">
        <f t="shared" si="199"/>
        <v>-1.0119260576453848</v>
      </c>
      <c r="J207" s="13">
        <f t="shared" si="199"/>
        <v>-4.6604171044676068</v>
      </c>
      <c r="K207" s="13">
        <f t="shared" si="199"/>
        <v>0</v>
      </c>
      <c r="L207" s="13">
        <f t="shared" si="199"/>
        <v>7.0236588480766526</v>
      </c>
      <c r="M207" s="13">
        <f t="shared" si="199"/>
        <v>-1.2128246148184085</v>
      </c>
      <c r="N207" s="13">
        <f t="shared" si="199"/>
        <v>8.9694759593361475</v>
      </c>
      <c r="O207" s="13">
        <f t="shared" si="199"/>
        <v>-2.7941278916012613</v>
      </c>
      <c r="P207" s="13">
        <f t="shared" si="199"/>
        <v>2.8637176818220533</v>
      </c>
      <c r="Q207" s="13">
        <f t="shared" si="199"/>
        <v>-27.709730645468767</v>
      </c>
      <c r="R207" s="13">
        <f t="shared" si="199"/>
        <v>0.96370168857873306</v>
      </c>
      <c r="S207" s="13">
        <f t="shared" si="199"/>
        <v>1.0679802908490466</v>
      </c>
      <c r="T207" s="13">
        <f t="shared" si="199"/>
        <v>0</v>
      </c>
      <c r="U207" s="13">
        <f t="shared" si="199"/>
        <v>1.7836282431695549</v>
      </c>
      <c r="V207" s="13">
        <f t="shared" si="199"/>
        <v>-0.38707898743367553</v>
      </c>
      <c r="W207" s="13">
        <f t="shared" si="199"/>
        <v>4.8780487804878092</v>
      </c>
      <c r="X207" s="13" t="str">
        <f t="shared" si="199"/>
        <v/>
      </c>
      <c r="Y207" s="13">
        <f t="shared" si="199"/>
        <v>-2.0953860929005308</v>
      </c>
      <c r="Z207" s="13">
        <f t="shared" si="199"/>
        <v>-9.6146814017151421</v>
      </c>
      <c r="AA207" s="13">
        <f t="shared" si="199"/>
        <v>-4.4928196719411613</v>
      </c>
      <c r="AB207" s="13">
        <f t="shared" si="199"/>
        <v>-5.5675088552090131</v>
      </c>
      <c r="AC207" s="13">
        <f t="shared" si="199"/>
        <v>-2.2894302518599252</v>
      </c>
      <c r="AD207" s="13">
        <f t="shared" si="199"/>
        <v>-1.5075748923341181</v>
      </c>
      <c r="AE207" s="13">
        <f t="shared" si="199"/>
        <v>5.3534512958461455</v>
      </c>
      <c r="AF207" s="13">
        <f t="shared" si="199"/>
        <v>4.8282150693226722</v>
      </c>
      <c r="AG207" s="13">
        <f t="shared" si="199"/>
        <v>-14.593528849985503</v>
      </c>
      <c r="AH207" s="13">
        <f t="shared" si="199"/>
        <v>0.99793157142207267</v>
      </c>
      <c r="AI207" s="13">
        <f t="shared" si="199"/>
        <v>2.0339027205100946</v>
      </c>
      <c r="AJ207" s="13">
        <f t="shared" si="199"/>
        <v>16.640159314340906</v>
      </c>
      <c r="AL207" s="322" t="str">
        <f t="shared" si="147"/>
        <v>2017 q2</v>
      </c>
      <c r="AM207" s="13">
        <f t="shared" ref="AM207:BU207" si="200">IF(AM84&gt;0,(AM88/AM84-1)*100,"")</f>
        <v>2.3530140785005704</v>
      </c>
      <c r="AN207" s="13">
        <f t="shared" si="200"/>
        <v>-1.4967806510335357E-3</v>
      </c>
      <c r="AO207" s="13">
        <f t="shared" si="200"/>
        <v>-2.597078947247089</v>
      </c>
      <c r="AP207" s="13">
        <f t="shared" si="200"/>
        <v>8.5423303096090031</v>
      </c>
      <c r="AQ207" s="13">
        <f t="shared" si="200"/>
        <v>10.250222399724152</v>
      </c>
      <c r="AR207" s="13">
        <f t="shared" si="200"/>
        <v>3.0228056666377734</v>
      </c>
      <c r="AS207" s="13">
        <f t="shared" si="200"/>
        <v>-12.313689487311219</v>
      </c>
      <c r="AT207" s="13">
        <f t="shared" si="200"/>
        <v>-5.981797195845207</v>
      </c>
      <c r="AU207" s="13">
        <f t="shared" si="200"/>
        <v>-6.2815198269145389</v>
      </c>
      <c r="AV207" s="13">
        <f t="shared" si="200"/>
        <v>-23.207054662920925</v>
      </c>
      <c r="AW207" s="13">
        <f t="shared" si="200"/>
        <v>10.198404263341576</v>
      </c>
      <c r="AX207" s="13">
        <f t="shared" si="200"/>
        <v>5.1968655606969394</v>
      </c>
      <c r="AY207" s="13">
        <f t="shared" si="200"/>
        <v>11.111111111111093</v>
      </c>
      <c r="AZ207" s="13">
        <f t="shared" si="200"/>
        <v>2.9640270805710633</v>
      </c>
      <c r="BA207" s="13">
        <f t="shared" si="200"/>
        <v>4.4711190145529933E-2</v>
      </c>
      <c r="BB207" s="13">
        <f t="shared" si="200"/>
        <v>18.032734807784824</v>
      </c>
      <c r="BC207" s="13">
        <f t="shared" si="200"/>
        <v>4.1612368126201726</v>
      </c>
      <c r="BD207" s="13">
        <f t="shared" si="200"/>
        <v>4.1612368126201726</v>
      </c>
      <c r="BE207" s="13" t="str">
        <f t="shared" si="200"/>
        <v/>
      </c>
      <c r="BF207" s="13">
        <f t="shared" si="200"/>
        <v>3.6140939753424917</v>
      </c>
      <c r="BG207" s="13">
        <f t="shared" si="200"/>
        <v>-7.5101921986501674</v>
      </c>
      <c r="BH207" s="13">
        <f t="shared" si="200"/>
        <v>9.4799701418263318</v>
      </c>
      <c r="BI207" s="13" t="str">
        <f t="shared" si="200"/>
        <v/>
      </c>
      <c r="BJ207" s="13">
        <f t="shared" si="200"/>
        <v>7.5760602721417269</v>
      </c>
      <c r="BK207" s="13">
        <f t="shared" si="200"/>
        <v>-0.60893123097414126</v>
      </c>
      <c r="BL207" s="13">
        <f t="shared" si="200"/>
        <v>90.795623175752667</v>
      </c>
      <c r="BM207" s="13">
        <f t="shared" si="200"/>
        <v>13.786628533926004</v>
      </c>
      <c r="BN207" s="13">
        <f t="shared" si="200"/>
        <v>64.952756796355018</v>
      </c>
      <c r="BO207" s="13">
        <f t="shared" si="200"/>
        <v>-6.6351909587087254</v>
      </c>
      <c r="BP207" s="13">
        <f t="shared" si="200"/>
        <v>0.73470641864719077</v>
      </c>
      <c r="BQ207" s="13">
        <f t="shared" si="200"/>
        <v>0.39554599509086241</v>
      </c>
      <c r="BR207" s="13">
        <f t="shared" si="200"/>
        <v>-8.5444042351738645</v>
      </c>
      <c r="BS207" s="13">
        <f t="shared" si="200"/>
        <v>-2.006087391182787</v>
      </c>
      <c r="BT207" s="13">
        <f t="shared" si="200"/>
        <v>3.104501077859978</v>
      </c>
      <c r="BU207" s="13">
        <f t="shared" si="200"/>
        <v>0.53889371456790069</v>
      </c>
      <c r="BW207" s="323" t="str">
        <f t="shared" si="174"/>
        <v>2017 q2</v>
      </c>
      <c r="BX207" s="13">
        <f t="shared" ref="BX207:DF207" si="201">IF(BX84&gt;0,(BX88/BX84-1)*100,"")</f>
        <v>-0.21090525267546401</v>
      </c>
      <c r="BY207" s="13">
        <f t="shared" si="201"/>
        <v>-2.6917117432797677</v>
      </c>
      <c r="BZ207" s="13">
        <f t="shared" si="201"/>
        <v>-0.68443981904771078</v>
      </c>
      <c r="CA207" s="13">
        <f t="shared" si="201"/>
        <v>-7.2678644276223174</v>
      </c>
      <c r="CB207" s="13">
        <f t="shared" si="201"/>
        <v>-1.1876483315787612</v>
      </c>
      <c r="CC207" s="13">
        <f t="shared" si="201"/>
        <v>-2.1757955241310856</v>
      </c>
      <c r="CD207" s="13">
        <f t="shared" si="201"/>
        <v>-9.4410237426487029</v>
      </c>
      <c r="CE207" s="13">
        <f t="shared" si="201"/>
        <v>4.3665507138644699</v>
      </c>
      <c r="CF207" s="13">
        <f t="shared" si="201"/>
        <v>-4.8482412424418309</v>
      </c>
      <c r="CG207" s="13">
        <f t="shared" si="201"/>
        <v>5.1054322983178801</v>
      </c>
      <c r="CH207" s="13">
        <f t="shared" si="201"/>
        <v>0.48889316242302083</v>
      </c>
      <c r="CI207" s="13">
        <f t="shared" si="201"/>
        <v>2.5036411769896461E-2</v>
      </c>
      <c r="CJ207" s="13">
        <f t="shared" si="201"/>
        <v>2.165891650859364</v>
      </c>
      <c r="CK207" s="13">
        <f t="shared" si="201"/>
        <v>0.682566167904608</v>
      </c>
      <c r="CL207" s="13">
        <f t="shared" si="201"/>
        <v>-1.6072945346132572</v>
      </c>
      <c r="CM207" s="13">
        <f t="shared" si="201"/>
        <v>9.9197973023982691</v>
      </c>
      <c r="CN207" s="13">
        <f t="shared" si="201"/>
        <v>4.2729989260622547</v>
      </c>
      <c r="CO207" s="13">
        <f t="shared" si="201"/>
        <v>9.4083974092090461</v>
      </c>
      <c r="CP207" s="13">
        <f t="shared" si="201"/>
        <v>0</v>
      </c>
      <c r="CQ207" s="13">
        <f t="shared" si="201"/>
        <v>7.7575727544265893</v>
      </c>
      <c r="CR207" s="13">
        <f t="shared" si="201"/>
        <v>-3.4282225560100632</v>
      </c>
      <c r="CS207" s="13">
        <f t="shared" si="201"/>
        <v>13.028571428571457</v>
      </c>
      <c r="CT207" s="13">
        <f t="shared" si="201"/>
        <v>0</v>
      </c>
      <c r="CU207" s="13">
        <f t="shared" si="201"/>
        <v>3.4308815458585995</v>
      </c>
      <c r="CV207" s="13">
        <f t="shared" si="201"/>
        <v>-5.8923622097784012E-2</v>
      </c>
      <c r="CW207" s="13">
        <f t="shared" si="201"/>
        <v>-4.8916411104784618</v>
      </c>
      <c r="CX207" s="13">
        <f t="shared" si="201"/>
        <v>0</v>
      </c>
      <c r="CY207" s="13">
        <f t="shared" si="201"/>
        <v>4.5640872579440606</v>
      </c>
      <c r="CZ207" s="13">
        <f t="shared" si="201"/>
        <v>4.2069885875306801</v>
      </c>
      <c r="DA207" s="13">
        <f t="shared" si="201"/>
        <v>-3.8162416599221372</v>
      </c>
      <c r="DB207" s="13">
        <f t="shared" si="201"/>
        <v>-3.8006388243281286</v>
      </c>
      <c r="DC207" s="13">
        <f t="shared" si="201"/>
        <v>-14.335637042491777</v>
      </c>
      <c r="DD207" s="13">
        <f t="shared" si="201"/>
        <v>2.4151295408260109</v>
      </c>
      <c r="DE207" s="13">
        <f t="shared" si="201"/>
        <v>-5.2537820626792016</v>
      </c>
      <c r="DF207" s="13">
        <f t="shared" si="201"/>
        <v>-1.6898363780634251</v>
      </c>
      <c r="DH207" s="323" t="str">
        <f t="shared" si="176"/>
        <v>2017 q2</v>
      </c>
      <c r="DI207" s="13">
        <f t="shared" ref="DI207:EQ207" si="202">IF(DI84&gt;0,(DI88/DI84-1)*100,"")</f>
        <v>2.8927234466120888</v>
      </c>
      <c r="DJ207" s="13">
        <f t="shared" si="202"/>
        <v>-1.0436844031587622</v>
      </c>
      <c r="DK207" s="13">
        <f t="shared" si="202"/>
        <v>3.3187861062144997E-2</v>
      </c>
      <c r="DL207" s="13">
        <f t="shared" si="202"/>
        <v>3.9140374219215346E-2</v>
      </c>
      <c r="DM207" s="13">
        <f t="shared" si="202"/>
        <v>-1.1164839255693892</v>
      </c>
      <c r="DN207" s="13">
        <f t="shared" si="202"/>
        <v>-3.3245840326774911</v>
      </c>
      <c r="DO207" s="13">
        <f t="shared" si="202"/>
        <v>-0.7308105008098198</v>
      </c>
      <c r="DP207" s="13">
        <f t="shared" si="202"/>
        <v>-3.6973815381127872</v>
      </c>
      <c r="DQ207" s="13">
        <f t="shared" si="202"/>
        <v>-2.8472265010836217</v>
      </c>
      <c r="DR207" s="13">
        <f t="shared" si="202"/>
        <v>2.386702802516516</v>
      </c>
      <c r="DS207" s="13">
        <f t="shared" si="202"/>
        <v>20.185448920118134</v>
      </c>
      <c r="DT207" s="13">
        <f t="shared" si="202"/>
        <v>1.439660699513734E-2</v>
      </c>
      <c r="DU207" s="13">
        <f t="shared" si="202"/>
        <v>67.267968813837726</v>
      </c>
      <c r="DV207" s="13">
        <f t="shared" si="202"/>
        <v>1.5066913697509898</v>
      </c>
      <c r="DW207" s="13">
        <f t="shared" si="202"/>
        <v>4.6236164892700105</v>
      </c>
      <c r="DX207" s="13">
        <f t="shared" si="202"/>
        <v>-11.327796264234557</v>
      </c>
      <c r="DY207" s="13">
        <f t="shared" si="202"/>
        <v>-3.435114375038828</v>
      </c>
      <c r="DZ207" s="13">
        <f t="shared" si="202"/>
        <v>-0.28162829873187301</v>
      </c>
      <c r="EA207" s="13">
        <f t="shared" si="202"/>
        <v>-8.333333333333325</v>
      </c>
      <c r="EB207" s="13">
        <f t="shared" si="202"/>
        <v>-2.0721524498474642</v>
      </c>
      <c r="EC207" s="13">
        <f t="shared" si="202"/>
        <v>-1.9867332843530705</v>
      </c>
      <c r="ED207" s="13">
        <f t="shared" si="202"/>
        <v>0</v>
      </c>
      <c r="EE207" s="13">
        <f t="shared" si="202"/>
        <v>-33.33333333333335</v>
      </c>
      <c r="EF207" s="13">
        <f t="shared" si="202"/>
        <v>-1.3696284476184317</v>
      </c>
      <c r="EG207" s="13">
        <f t="shared" si="202"/>
        <v>8.3683945766233059E-2</v>
      </c>
      <c r="EH207" s="13">
        <f t="shared" si="202"/>
        <v>6.2737725012973478E-2</v>
      </c>
      <c r="EI207" s="13">
        <f t="shared" si="202"/>
        <v>-0.10918758891316216</v>
      </c>
      <c r="EJ207" s="13">
        <f t="shared" si="202"/>
        <v>-7.3173794026964885</v>
      </c>
      <c r="EK207" s="13">
        <f t="shared" si="202"/>
        <v>-0.22953275361117242</v>
      </c>
      <c r="EL207" s="13">
        <f t="shared" si="202"/>
        <v>1.420386084466374</v>
      </c>
      <c r="EM207" s="13">
        <f t="shared" si="202"/>
        <v>8.2952790392987197E-2</v>
      </c>
      <c r="EN207" s="13">
        <f t="shared" si="202"/>
        <v>0.17804528416835996</v>
      </c>
      <c r="EO207" s="13">
        <f t="shared" si="202"/>
        <v>1.572458722385317</v>
      </c>
      <c r="EP207" s="13">
        <f t="shared" si="202"/>
        <v>2.7275120226323279</v>
      </c>
      <c r="EQ207" s="13">
        <f t="shared" si="202"/>
        <v>9.6135627664105883</v>
      </c>
    </row>
    <row r="208" spans="1:147" x14ac:dyDescent="0.2">
      <c r="A208" s="322" t="s">
        <v>311</v>
      </c>
      <c r="B208" s="13">
        <f t="shared" ref="B208:AJ208" si="203">IF(B85&gt;0,(B89/B85-1)*100,"")</f>
        <v>0.24702772845939247</v>
      </c>
      <c r="C208" s="13">
        <f t="shared" si="203"/>
        <v>-1.8729680944348126</v>
      </c>
      <c r="D208" s="13">
        <f t="shared" si="203"/>
        <v>-1.9168312412360389</v>
      </c>
      <c r="E208" s="13">
        <f t="shared" si="203"/>
        <v>-2.9309082302777956</v>
      </c>
      <c r="F208" s="13">
        <f t="shared" si="203"/>
        <v>-0.3619491751830628</v>
      </c>
      <c r="G208" s="13">
        <f t="shared" si="203"/>
        <v>5.8010918951983514</v>
      </c>
      <c r="H208" s="13">
        <f t="shared" si="203"/>
        <v>-6.601216516701081</v>
      </c>
      <c r="I208" s="13">
        <f t="shared" si="203"/>
        <v>-1.9591389802843584</v>
      </c>
      <c r="J208" s="13">
        <f t="shared" si="203"/>
        <v>-3.9874642829585638</v>
      </c>
      <c r="K208" s="13">
        <f t="shared" si="203"/>
        <v>0</v>
      </c>
      <c r="L208" s="13">
        <f t="shared" si="203"/>
        <v>0.45521290986534346</v>
      </c>
      <c r="M208" s="13">
        <f t="shared" si="203"/>
        <v>-3.680123700922211</v>
      </c>
      <c r="N208" s="13">
        <f t="shared" si="203"/>
        <v>1.4004655327783055</v>
      </c>
      <c r="O208" s="13">
        <f t="shared" si="203"/>
        <v>0.99422820204320139</v>
      </c>
      <c r="P208" s="13">
        <f t="shared" si="203"/>
        <v>1.0720301228046125</v>
      </c>
      <c r="Q208" s="13">
        <f t="shared" si="203"/>
        <v>0.65013800474587047</v>
      </c>
      <c r="R208" s="13">
        <f t="shared" si="203"/>
        <v>1.8589225869336756</v>
      </c>
      <c r="S208" s="13">
        <f t="shared" si="203"/>
        <v>2.0591547719687631</v>
      </c>
      <c r="T208" s="13">
        <f t="shared" si="203"/>
        <v>0</v>
      </c>
      <c r="U208" s="13">
        <f t="shared" si="203"/>
        <v>-0.22522921893554093</v>
      </c>
      <c r="V208" s="13">
        <f t="shared" si="203"/>
        <v>-0.38707898743367553</v>
      </c>
      <c r="W208" s="13">
        <f t="shared" si="203"/>
        <v>0</v>
      </c>
      <c r="X208" s="13" t="str">
        <f t="shared" si="203"/>
        <v/>
      </c>
      <c r="Y208" s="13">
        <f t="shared" si="203"/>
        <v>-1.0188616156106445</v>
      </c>
      <c r="Z208" s="13">
        <f t="shared" si="203"/>
        <v>-4.5425326516097542</v>
      </c>
      <c r="AA208" s="13">
        <f t="shared" si="203"/>
        <v>-8.7557020379120392</v>
      </c>
      <c r="AB208" s="13">
        <f t="shared" si="203"/>
        <v>0</v>
      </c>
      <c r="AC208" s="13">
        <f t="shared" si="203"/>
        <v>0.78717243579242702</v>
      </c>
      <c r="AD208" s="13">
        <f t="shared" si="203"/>
        <v>-0.82963244841890438</v>
      </c>
      <c r="AE208" s="13">
        <f t="shared" si="203"/>
        <v>9.1437613482276081</v>
      </c>
      <c r="AF208" s="13">
        <f t="shared" si="203"/>
        <v>4.5797153672932467</v>
      </c>
      <c r="AG208" s="13">
        <f t="shared" si="203"/>
        <v>-14.802616304251037</v>
      </c>
      <c r="AH208" s="13">
        <f t="shared" si="203"/>
        <v>-1.805136398631102</v>
      </c>
      <c r="AI208" s="13">
        <f t="shared" si="203"/>
        <v>8.068951062192987</v>
      </c>
      <c r="AJ208" s="13">
        <f t="shared" si="203"/>
        <v>29.639467979894718</v>
      </c>
      <c r="AL208" s="322" t="str">
        <f t="shared" si="147"/>
        <v>2017 q3</v>
      </c>
      <c r="AM208" s="13">
        <f t="shared" ref="AM208:BU208" si="204">IF(AM85&gt;0,(AM89/AM85-1)*100,"")</f>
        <v>2.7521315317775574</v>
      </c>
      <c r="AN208" s="13">
        <f t="shared" si="204"/>
        <v>-0.4479108847982527</v>
      </c>
      <c r="AO208" s="13">
        <f t="shared" si="204"/>
        <v>-5.4645048380531751</v>
      </c>
      <c r="AP208" s="13">
        <f t="shared" si="204"/>
        <v>9.4318929546188368</v>
      </c>
      <c r="AQ208" s="13">
        <f t="shared" si="204"/>
        <v>9.2705249454937402</v>
      </c>
      <c r="AR208" s="13">
        <f t="shared" si="204"/>
        <v>6.2956747631299104</v>
      </c>
      <c r="AS208" s="13">
        <f t="shared" si="204"/>
        <v>-12.44909933081566</v>
      </c>
      <c r="AT208" s="13">
        <f t="shared" si="204"/>
        <v>-5.981797195845207</v>
      </c>
      <c r="AU208" s="13">
        <f t="shared" si="204"/>
        <v>-5.3690781834706431</v>
      </c>
      <c r="AV208" s="13">
        <f t="shared" si="204"/>
        <v>-23.207054662920925</v>
      </c>
      <c r="AW208" s="13">
        <f t="shared" si="204"/>
        <v>10.320084179593714</v>
      </c>
      <c r="AX208" s="13">
        <f t="shared" si="204"/>
        <v>5.9771986896336005</v>
      </c>
      <c r="AY208" s="13">
        <f t="shared" si="204"/>
        <v>11.111111111111093</v>
      </c>
      <c r="AZ208" s="13">
        <f t="shared" si="204"/>
        <v>3.957963849986923</v>
      </c>
      <c r="BA208" s="13">
        <f t="shared" si="204"/>
        <v>1.080209453486769</v>
      </c>
      <c r="BB208" s="13">
        <f t="shared" si="204"/>
        <v>19.289041353019343</v>
      </c>
      <c r="BC208" s="13">
        <f t="shared" si="204"/>
        <v>15.524444055285525</v>
      </c>
      <c r="BD208" s="13">
        <f t="shared" si="204"/>
        <v>15.524444055285525</v>
      </c>
      <c r="BE208" s="13" t="str">
        <f t="shared" si="204"/>
        <v/>
      </c>
      <c r="BF208" s="13">
        <f t="shared" si="204"/>
        <v>8.5479020955342868</v>
      </c>
      <c r="BG208" s="13">
        <f t="shared" si="204"/>
        <v>-7.5101921986501674</v>
      </c>
      <c r="BH208" s="13">
        <f t="shared" si="204"/>
        <v>17.647058823529417</v>
      </c>
      <c r="BI208" s="13" t="str">
        <f t="shared" si="204"/>
        <v/>
      </c>
      <c r="BJ208" s="13">
        <f t="shared" si="204"/>
        <v>7.5760602721417269</v>
      </c>
      <c r="BK208" s="13">
        <f t="shared" si="204"/>
        <v>-0.60893123097414126</v>
      </c>
      <c r="BL208" s="13">
        <f t="shared" si="204"/>
        <v>90.795623175752667</v>
      </c>
      <c r="BM208" s="13">
        <f t="shared" si="204"/>
        <v>13.786628533926004</v>
      </c>
      <c r="BN208" s="13">
        <f t="shared" si="204"/>
        <v>64.952756796355018</v>
      </c>
      <c r="BO208" s="13">
        <f t="shared" si="204"/>
        <v>-6.6351909587087254</v>
      </c>
      <c r="BP208" s="13">
        <f t="shared" si="204"/>
        <v>0.5946486691534858</v>
      </c>
      <c r="BQ208" s="13">
        <f t="shared" si="204"/>
        <v>0.29473967150703828</v>
      </c>
      <c r="BR208" s="13">
        <f t="shared" si="204"/>
        <v>-8.5444042351738645</v>
      </c>
      <c r="BS208" s="13">
        <f t="shared" si="204"/>
        <v>-2.006087391182787</v>
      </c>
      <c r="BT208" s="13">
        <f t="shared" si="204"/>
        <v>2.6186879617545733</v>
      </c>
      <c r="BU208" s="13">
        <f t="shared" si="204"/>
        <v>0.62193109122103962</v>
      </c>
      <c r="BW208" s="323" t="str">
        <f t="shared" si="174"/>
        <v>2017 q3</v>
      </c>
      <c r="BX208" s="13">
        <f t="shared" ref="BX208:DF208" si="205">IF(BX85&gt;0,(BX89/BX85-1)*100,"")</f>
        <v>0.39867343588073645</v>
      </c>
      <c r="BY208" s="13">
        <f t="shared" si="205"/>
        <v>-3.6119794334081967</v>
      </c>
      <c r="BZ208" s="13">
        <f t="shared" si="205"/>
        <v>-2.0086538141544485</v>
      </c>
      <c r="CA208" s="13">
        <f t="shared" si="205"/>
        <v>-7.1754165088154354</v>
      </c>
      <c r="CB208" s="13">
        <f t="shared" si="205"/>
        <v>-0.92865964822648195</v>
      </c>
      <c r="CC208" s="13">
        <f t="shared" si="205"/>
        <v>-0.78757326674516737</v>
      </c>
      <c r="CD208" s="13">
        <f t="shared" si="205"/>
        <v>-14.359323103772015</v>
      </c>
      <c r="CE208" s="13">
        <f t="shared" si="205"/>
        <v>3.6778673642245518</v>
      </c>
      <c r="CF208" s="13">
        <f t="shared" si="205"/>
        <v>-5.6607846146715213</v>
      </c>
      <c r="CG208" s="13">
        <f t="shared" si="205"/>
        <v>0</v>
      </c>
      <c r="CH208" s="13">
        <f t="shared" si="205"/>
        <v>7.5698121852365574</v>
      </c>
      <c r="CI208" s="13">
        <f t="shared" si="205"/>
        <v>5.4107584609299986</v>
      </c>
      <c r="CJ208" s="13">
        <f t="shared" si="205"/>
        <v>15.375519069995459</v>
      </c>
      <c r="CK208" s="13">
        <f t="shared" si="205"/>
        <v>3.2461067840476199</v>
      </c>
      <c r="CL208" s="13">
        <f t="shared" si="205"/>
        <v>0.78586323056604179</v>
      </c>
      <c r="CM208" s="13">
        <f t="shared" si="205"/>
        <v>13.493305945271029</v>
      </c>
      <c r="CN208" s="13">
        <f t="shared" si="205"/>
        <v>5.8557288394500029</v>
      </c>
      <c r="CO208" s="13">
        <f t="shared" si="205"/>
        <v>12.882183413605652</v>
      </c>
      <c r="CP208" s="13">
        <f t="shared" si="205"/>
        <v>0</v>
      </c>
      <c r="CQ208" s="13">
        <f t="shared" si="205"/>
        <v>-1.4443876192951843</v>
      </c>
      <c r="CR208" s="13">
        <f t="shared" si="205"/>
        <v>-4.5709634080134283</v>
      </c>
      <c r="CS208" s="13">
        <f t="shared" si="205"/>
        <v>-0.81066945606693697</v>
      </c>
      <c r="CT208" s="13">
        <f t="shared" si="205"/>
        <v>0</v>
      </c>
      <c r="CU208" s="13">
        <f t="shared" si="205"/>
        <v>2.9724133970173483</v>
      </c>
      <c r="CV208" s="13">
        <f t="shared" si="205"/>
        <v>0.56928131882070243</v>
      </c>
      <c r="CW208" s="13">
        <f t="shared" si="205"/>
        <v>-4.8916411104784618</v>
      </c>
      <c r="CX208" s="13">
        <f t="shared" si="205"/>
        <v>0</v>
      </c>
      <c r="CY208" s="13">
        <f t="shared" si="205"/>
        <v>0.71550223878356078</v>
      </c>
      <c r="CZ208" s="13">
        <f t="shared" si="205"/>
        <v>4.345505260962268</v>
      </c>
      <c r="DA208" s="13">
        <f t="shared" si="205"/>
        <v>-1.4594586288345313</v>
      </c>
      <c r="DB208" s="13">
        <f t="shared" si="205"/>
        <v>-0.6593579386518611</v>
      </c>
      <c r="DC208" s="13">
        <f t="shared" si="205"/>
        <v>-14.855640650620483</v>
      </c>
      <c r="DD208" s="13">
        <f t="shared" si="205"/>
        <v>23.708436799731068</v>
      </c>
      <c r="DE208" s="13">
        <f t="shared" si="205"/>
        <v>-5.1997295993909676</v>
      </c>
      <c r="DF208" s="13">
        <f t="shared" si="205"/>
        <v>0.11858960513353445</v>
      </c>
      <c r="DH208" s="323" t="str">
        <f t="shared" si="176"/>
        <v>2017 q3</v>
      </c>
      <c r="DI208" s="13">
        <f t="shared" ref="DI208:EQ208" si="206">IF(DI85&gt;0,(DI89/DI85-1)*100,"")</f>
        <v>1.2025096867232854</v>
      </c>
      <c r="DJ208" s="13">
        <f t="shared" si="206"/>
        <v>-3.2843779398119666</v>
      </c>
      <c r="DK208" s="13">
        <f t="shared" si="206"/>
        <v>-10.646547420696118</v>
      </c>
      <c r="DL208" s="13">
        <f t="shared" si="206"/>
        <v>0.9232632998849466</v>
      </c>
      <c r="DM208" s="13">
        <f t="shared" si="206"/>
        <v>-1.6801865760712631</v>
      </c>
      <c r="DN208" s="13">
        <f t="shared" si="206"/>
        <v>-3.7006433293164331</v>
      </c>
      <c r="DO208" s="13">
        <f t="shared" si="206"/>
        <v>-2.2789430540937183</v>
      </c>
      <c r="DP208" s="13">
        <f t="shared" si="206"/>
        <v>-1.036662918538922</v>
      </c>
      <c r="DQ208" s="13">
        <f t="shared" si="206"/>
        <v>-1.8409029871568339</v>
      </c>
      <c r="DR208" s="13">
        <f t="shared" si="206"/>
        <v>-1.1135328089498353</v>
      </c>
      <c r="DS208" s="13">
        <f t="shared" si="206"/>
        <v>14.646169302197976</v>
      </c>
      <c r="DT208" s="13">
        <f t="shared" si="206"/>
        <v>1.439660699513734E-2</v>
      </c>
      <c r="DU208" s="13">
        <f t="shared" si="206"/>
        <v>47.172567198319527</v>
      </c>
      <c r="DV208" s="13">
        <f t="shared" si="206"/>
        <v>1.5066913697509898</v>
      </c>
      <c r="DW208" s="13">
        <f t="shared" si="206"/>
        <v>4.6236164892700105</v>
      </c>
      <c r="DX208" s="13">
        <f t="shared" si="206"/>
        <v>-11.327796264234557</v>
      </c>
      <c r="DY208" s="13">
        <f t="shared" si="206"/>
        <v>-3.8824403045693456</v>
      </c>
      <c r="DZ208" s="13">
        <f t="shared" si="206"/>
        <v>1.576632921813248</v>
      </c>
      <c r="EA208" s="13">
        <f t="shared" si="206"/>
        <v>-12.000000000000011</v>
      </c>
      <c r="EB208" s="13">
        <f t="shared" si="206"/>
        <v>-2.0721524498474642</v>
      </c>
      <c r="EC208" s="13">
        <f t="shared" si="206"/>
        <v>-1.9867332843530705</v>
      </c>
      <c r="ED208" s="13">
        <f t="shared" si="206"/>
        <v>0</v>
      </c>
      <c r="EE208" s="13">
        <f t="shared" si="206"/>
        <v>-33.33333333333335</v>
      </c>
      <c r="EF208" s="13">
        <f t="shared" si="206"/>
        <v>-1.5897256233736501</v>
      </c>
      <c r="EG208" s="13">
        <f t="shared" si="206"/>
        <v>7.9577358937266141E-2</v>
      </c>
      <c r="EH208" s="13">
        <f t="shared" si="206"/>
        <v>6.2737725012973478E-2</v>
      </c>
      <c r="EI208" s="13">
        <f t="shared" si="206"/>
        <v>-0.10918758891316216</v>
      </c>
      <c r="EJ208" s="13">
        <f t="shared" si="206"/>
        <v>-7.4122857130580861</v>
      </c>
      <c r="EK208" s="13">
        <f t="shared" si="206"/>
        <v>-0.54070259618926864</v>
      </c>
      <c r="EL208" s="13">
        <f t="shared" si="206"/>
        <v>1.0152571739076688</v>
      </c>
      <c r="EM208" s="13">
        <f t="shared" si="206"/>
        <v>-0.83255567384067364</v>
      </c>
      <c r="EN208" s="13">
        <f t="shared" si="206"/>
        <v>0.21373044839887445</v>
      </c>
      <c r="EO208" s="13">
        <f t="shared" si="206"/>
        <v>2.914210046655108</v>
      </c>
      <c r="EP208" s="13">
        <f t="shared" si="206"/>
        <v>2.4808819564832385</v>
      </c>
      <c r="EQ208" s="13">
        <f t="shared" si="206"/>
        <v>12.863756750059729</v>
      </c>
    </row>
    <row r="209" spans="1:147" x14ac:dyDescent="0.2">
      <c r="A209" s="322" t="s">
        <v>312</v>
      </c>
      <c r="B209" s="13">
        <f t="shared" ref="B209:AJ209" si="207">IF(B86&gt;0,(B90/B86-1)*100,"")</f>
        <v>1.058998159254676</v>
      </c>
      <c r="C209" s="13">
        <f t="shared" si="207"/>
        <v>-0.43746463387327461</v>
      </c>
      <c r="D209" s="13">
        <f t="shared" si="207"/>
        <v>-3.2090277038244408</v>
      </c>
      <c r="E209" s="13">
        <f t="shared" si="207"/>
        <v>0.14413222253899516</v>
      </c>
      <c r="F209" s="13">
        <f t="shared" si="207"/>
        <v>1.8938029020191482</v>
      </c>
      <c r="G209" s="13">
        <f t="shared" si="207"/>
        <v>9.5797741861195718</v>
      </c>
      <c r="H209" s="13">
        <f t="shared" si="207"/>
        <v>0.10371325347107163</v>
      </c>
      <c r="I209" s="13">
        <f t="shared" si="207"/>
        <v>-1.6138948736562631</v>
      </c>
      <c r="J209" s="13">
        <f t="shared" si="207"/>
        <v>-2.0402672024190993</v>
      </c>
      <c r="K209" s="13">
        <f t="shared" si="207"/>
        <v>20.968072844731878</v>
      </c>
      <c r="L209" s="13">
        <f t="shared" si="207"/>
        <v>-0.6846935307948665</v>
      </c>
      <c r="M209" s="13">
        <f t="shared" si="207"/>
        <v>-3.680123700922211</v>
      </c>
      <c r="N209" s="13">
        <f t="shared" si="207"/>
        <v>0</v>
      </c>
      <c r="O209" s="13">
        <f t="shared" si="207"/>
        <v>5.1306201586688749</v>
      </c>
      <c r="P209" s="13">
        <f t="shared" si="207"/>
        <v>6.2657741676971801</v>
      </c>
      <c r="Q209" s="13">
        <f t="shared" si="207"/>
        <v>0.27725672380300992</v>
      </c>
      <c r="R209" s="13">
        <f t="shared" si="207"/>
        <v>3.412233897104433</v>
      </c>
      <c r="S209" s="13">
        <f t="shared" si="207"/>
        <v>3.7805383003448378</v>
      </c>
      <c r="T209" s="13">
        <f t="shared" si="207"/>
        <v>0</v>
      </c>
      <c r="U209" s="13">
        <f t="shared" si="207"/>
        <v>1.7484644843733355</v>
      </c>
      <c r="V209" s="13">
        <f t="shared" si="207"/>
        <v>-0.38707898743367553</v>
      </c>
      <c r="W209" s="13">
        <f t="shared" si="207"/>
        <v>4.6511627906976605</v>
      </c>
      <c r="X209" s="13" t="str">
        <f t="shared" si="207"/>
        <v/>
      </c>
      <c r="Y209" s="13">
        <f t="shared" si="207"/>
        <v>-0.67617160713396851</v>
      </c>
      <c r="Z209" s="13">
        <f t="shared" si="207"/>
        <v>-4.0175815949386129</v>
      </c>
      <c r="AA209" s="13">
        <f t="shared" si="207"/>
        <v>-0.50564841505308378</v>
      </c>
      <c r="AB209" s="13">
        <f t="shared" si="207"/>
        <v>0</v>
      </c>
      <c r="AC209" s="13">
        <f t="shared" si="207"/>
        <v>0.78717243579242702</v>
      </c>
      <c r="AD209" s="13">
        <f t="shared" si="207"/>
        <v>-0.8261703273629295</v>
      </c>
      <c r="AE209" s="13">
        <f t="shared" si="207"/>
        <v>7.1699206996435283</v>
      </c>
      <c r="AF209" s="13">
        <f t="shared" si="207"/>
        <v>5.8039838122218468</v>
      </c>
      <c r="AG209" s="13">
        <f t="shared" si="207"/>
        <v>-14.670561069978072</v>
      </c>
      <c r="AH209" s="13">
        <f t="shared" si="207"/>
        <v>-1.2579732503193553</v>
      </c>
      <c r="AI209" s="13">
        <f t="shared" si="207"/>
        <v>1.1936456528700345</v>
      </c>
      <c r="AJ209" s="13">
        <f t="shared" si="207"/>
        <v>27.891545924229334</v>
      </c>
      <c r="AL209" s="322" t="str">
        <f t="shared" si="147"/>
        <v>2017 q4</v>
      </c>
      <c r="AM209" s="13">
        <f t="shared" ref="AM209:BU209" si="208">IF(AM86&gt;0,(AM90/AM86-1)*100,"")</f>
        <v>2.4307856658863924</v>
      </c>
      <c r="AN209" s="13">
        <f t="shared" si="208"/>
        <v>-0.37770528129552616</v>
      </c>
      <c r="AO209" s="13">
        <f t="shared" si="208"/>
        <v>-4.8160203570674192</v>
      </c>
      <c r="AP209" s="13">
        <f t="shared" si="208"/>
        <v>8.793064293597542</v>
      </c>
      <c r="AQ209" s="13">
        <f t="shared" si="208"/>
        <v>9.2705249454937402</v>
      </c>
      <c r="AR209" s="13">
        <f t="shared" si="208"/>
        <v>5.542264701154842</v>
      </c>
      <c r="AS209" s="13">
        <f t="shared" si="208"/>
        <v>-11.399496319277546</v>
      </c>
      <c r="AT209" s="13">
        <f t="shared" si="208"/>
        <v>-5.981797195845207</v>
      </c>
      <c r="AU209" s="13">
        <f t="shared" si="208"/>
        <v>-5.4535830117104389</v>
      </c>
      <c r="AV209" s="13">
        <f t="shared" si="208"/>
        <v>-23.207054662920925</v>
      </c>
      <c r="AW209" s="13">
        <f t="shared" si="208"/>
        <v>7.0761925739287745</v>
      </c>
      <c r="AX209" s="13">
        <f t="shared" si="208"/>
        <v>5.9771986896336005</v>
      </c>
      <c r="AY209" s="13">
        <f t="shared" si="208"/>
        <v>7.2727272727272974</v>
      </c>
      <c r="AZ209" s="13">
        <f t="shared" si="208"/>
        <v>4.0317330483261138</v>
      </c>
      <c r="BA209" s="13">
        <f t="shared" si="208"/>
        <v>1.080209453486769</v>
      </c>
      <c r="BB209" s="13">
        <f t="shared" si="208"/>
        <v>19.826680793643558</v>
      </c>
      <c r="BC209" s="13">
        <f t="shared" si="208"/>
        <v>15.524444055285525</v>
      </c>
      <c r="BD209" s="13">
        <f t="shared" si="208"/>
        <v>15.524444055285525</v>
      </c>
      <c r="BE209" s="13" t="str">
        <f t="shared" si="208"/>
        <v/>
      </c>
      <c r="BF209" s="13">
        <f t="shared" si="208"/>
        <v>2.4732162792958645</v>
      </c>
      <c r="BG209" s="13">
        <f t="shared" si="208"/>
        <v>-10.814676766056252</v>
      </c>
      <c r="BH209" s="13">
        <f t="shared" si="208"/>
        <v>9.4799701418263318</v>
      </c>
      <c r="BI209" s="13" t="str">
        <f t="shared" si="208"/>
        <v/>
      </c>
      <c r="BJ209" s="13">
        <f t="shared" si="208"/>
        <v>8.8042567745058253</v>
      </c>
      <c r="BK209" s="13">
        <f t="shared" si="208"/>
        <v>-0.60893123097414126</v>
      </c>
      <c r="BL209" s="13">
        <f t="shared" si="208"/>
        <v>90.795623175752667</v>
      </c>
      <c r="BM209" s="13">
        <f t="shared" si="208"/>
        <v>13.786628533926004</v>
      </c>
      <c r="BN209" s="13">
        <f t="shared" si="208"/>
        <v>64.952756796355018</v>
      </c>
      <c r="BO209" s="13">
        <f t="shared" si="208"/>
        <v>-5.1137870479774694</v>
      </c>
      <c r="BP209" s="13">
        <f t="shared" si="208"/>
        <v>0.49138949032851986</v>
      </c>
      <c r="BQ209" s="13">
        <f t="shared" si="208"/>
        <v>-0.85590476368416768</v>
      </c>
      <c r="BR209" s="13">
        <f t="shared" si="208"/>
        <v>-7.8129208436361175</v>
      </c>
      <c r="BS209" s="13">
        <f t="shared" si="208"/>
        <v>-2.006087391182787</v>
      </c>
      <c r="BT209" s="13">
        <f t="shared" si="208"/>
        <v>3.4160052205019831</v>
      </c>
      <c r="BU209" s="13">
        <f t="shared" si="208"/>
        <v>2.6064832958868411</v>
      </c>
      <c r="BW209" s="323" t="str">
        <f t="shared" si="174"/>
        <v>2017 q4</v>
      </c>
      <c r="BX209" s="13">
        <f t="shared" ref="BX209:DF209" si="209">IF(BX86&gt;0,(BX90/BX86-1)*100,"")</f>
        <v>-0.31591171120154415</v>
      </c>
      <c r="BY209" s="13">
        <f t="shared" si="209"/>
        <v>-3.1685084332786384</v>
      </c>
      <c r="BZ209" s="13">
        <f t="shared" si="209"/>
        <v>-1.3476223023617617</v>
      </c>
      <c r="CA209" s="13">
        <f t="shared" si="209"/>
        <v>-2.198145365462012</v>
      </c>
      <c r="CB209" s="13">
        <f t="shared" si="209"/>
        <v>-6.7235465481411794</v>
      </c>
      <c r="CC209" s="13">
        <f t="shared" si="209"/>
        <v>0.73639996783660955</v>
      </c>
      <c r="CD209" s="13">
        <f t="shared" si="209"/>
        <v>-13.559409026443092</v>
      </c>
      <c r="CE209" s="13">
        <f t="shared" si="209"/>
        <v>-0.25719654809444048</v>
      </c>
      <c r="CF209" s="13">
        <f t="shared" si="209"/>
        <v>-3.6423432492573737</v>
      </c>
      <c r="CG209" s="13">
        <f t="shared" si="209"/>
        <v>0</v>
      </c>
      <c r="CH209" s="13">
        <f t="shared" si="209"/>
        <v>3.089016669517286</v>
      </c>
      <c r="CI209" s="13">
        <f t="shared" si="209"/>
        <v>5.4102409914793537</v>
      </c>
      <c r="CJ209" s="13">
        <f t="shared" si="209"/>
        <v>-5.1877899249697546</v>
      </c>
      <c r="CK209" s="13">
        <f t="shared" si="209"/>
        <v>2.5638940940939658</v>
      </c>
      <c r="CL209" s="13">
        <f t="shared" si="209"/>
        <v>1.4165240352015163</v>
      </c>
      <c r="CM209" s="13">
        <f t="shared" si="209"/>
        <v>7.2860572977289539</v>
      </c>
      <c r="CN209" s="13">
        <f t="shared" si="209"/>
        <v>6.8614180010414083</v>
      </c>
      <c r="CO209" s="13">
        <f t="shared" si="209"/>
        <v>15.118690626624032</v>
      </c>
      <c r="CP209" s="13">
        <f t="shared" si="209"/>
        <v>0</v>
      </c>
      <c r="CQ209" s="13">
        <f t="shared" si="209"/>
        <v>-1.1970681965645658</v>
      </c>
      <c r="CR209" s="13">
        <f t="shared" si="209"/>
        <v>-3.6905090904293392</v>
      </c>
      <c r="CS209" s="13">
        <f t="shared" si="209"/>
        <v>-0.70680628272251633</v>
      </c>
      <c r="CT209" s="13">
        <f t="shared" si="209"/>
        <v>0</v>
      </c>
      <c r="CU209" s="13">
        <f t="shared" si="209"/>
        <v>3.4917364114851468</v>
      </c>
      <c r="CV209" s="13">
        <f t="shared" si="209"/>
        <v>-0.28076824537043299</v>
      </c>
      <c r="CW209" s="13">
        <f t="shared" si="209"/>
        <v>-4.8916411104784618</v>
      </c>
      <c r="CX209" s="13">
        <f t="shared" si="209"/>
        <v>0</v>
      </c>
      <c r="CY209" s="13">
        <f t="shared" si="209"/>
        <v>0.71550223878356078</v>
      </c>
      <c r="CZ209" s="13">
        <f t="shared" si="209"/>
        <v>5.0802978966355328</v>
      </c>
      <c r="DA209" s="13">
        <f t="shared" si="209"/>
        <v>-3.0589723706755167</v>
      </c>
      <c r="DB209" s="13">
        <f t="shared" si="209"/>
        <v>-3.0744894868202199</v>
      </c>
      <c r="DC209" s="13">
        <f t="shared" si="209"/>
        <v>-14.889249351896183</v>
      </c>
      <c r="DD209" s="13">
        <f t="shared" si="209"/>
        <v>23.708436799731068</v>
      </c>
      <c r="DE209" s="13">
        <f t="shared" si="209"/>
        <v>-2.614467212524374</v>
      </c>
      <c r="DF209" s="13">
        <f t="shared" si="209"/>
        <v>-6.0836772031383823</v>
      </c>
      <c r="DH209" s="323" t="str">
        <f t="shared" si="176"/>
        <v>2017 q4</v>
      </c>
      <c r="DI209" s="13">
        <f t="shared" ref="DI209:EQ209" si="210">IF(DI86&gt;0,(DI90/DI86-1)*100,"")</f>
        <v>1.2666742477541293</v>
      </c>
      <c r="DJ209" s="13">
        <f t="shared" si="210"/>
        <v>-2.708448220444315</v>
      </c>
      <c r="DK209" s="13">
        <f t="shared" si="210"/>
        <v>-11.355392642225704</v>
      </c>
      <c r="DL209" s="13">
        <f t="shared" si="210"/>
        <v>1.1877056825204901</v>
      </c>
      <c r="DM209" s="13">
        <f t="shared" si="210"/>
        <v>-4.5663291822573671</v>
      </c>
      <c r="DN209" s="13">
        <f t="shared" si="210"/>
        <v>-2.4633146854125654</v>
      </c>
      <c r="DO209" s="13">
        <f t="shared" si="210"/>
        <v>-1.336723306531562</v>
      </c>
      <c r="DP209" s="13">
        <f t="shared" si="210"/>
        <v>5.0484064136203433</v>
      </c>
      <c r="DQ209" s="13">
        <f t="shared" si="210"/>
        <v>-1.109181292958461</v>
      </c>
      <c r="DR209" s="13">
        <f t="shared" si="210"/>
        <v>-1.1135328089498353</v>
      </c>
      <c r="DS209" s="13">
        <f t="shared" si="210"/>
        <v>13.758058101684622</v>
      </c>
      <c r="DT209" s="13">
        <f t="shared" si="210"/>
        <v>-0.93885564143806333</v>
      </c>
      <c r="DU209" s="13">
        <f t="shared" si="210"/>
        <v>52.361481016221603</v>
      </c>
      <c r="DV209" s="13">
        <f t="shared" si="210"/>
        <v>1.5066913697509898</v>
      </c>
      <c r="DW209" s="13">
        <f t="shared" si="210"/>
        <v>4.6236164892700105</v>
      </c>
      <c r="DX209" s="13">
        <f t="shared" si="210"/>
        <v>-11.327796264234557</v>
      </c>
      <c r="DY209" s="13">
        <f t="shared" si="210"/>
        <v>-4.1794614518345323</v>
      </c>
      <c r="DZ209" s="13">
        <f t="shared" si="210"/>
        <v>1.0252638983709428</v>
      </c>
      <c r="EA209" s="13">
        <f t="shared" si="210"/>
        <v>-12.000000000000011</v>
      </c>
      <c r="EB209" s="13">
        <f t="shared" si="210"/>
        <v>-1.842585726409729</v>
      </c>
      <c r="EC209" s="13">
        <f t="shared" si="210"/>
        <v>-0.56769160082199566</v>
      </c>
      <c r="ED209" s="13">
        <f t="shared" si="210"/>
        <v>0</v>
      </c>
      <c r="EE209" s="13">
        <f t="shared" si="210"/>
        <v>-33.33333333333335</v>
      </c>
      <c r="EF209" s="13">
        <f t="shared" si="210"/>
        <v>-2.0896660305376513</v>
      </c>
      <c r="EG209" s="13">
        <f t="shared" si="210"/>
        <v>3.6932924579868853E-2</v>
      </c>
      <c r="EH209" s="13">
        <f t="shared" si="210"/>
        <v>6.2737725012973478E-2</v>
      </c>
      <c r="EI209" s="13">
        <f t="shared" si="210"/>
        <v>-0.10918758891316216</v>
      </c>
      <c r="EJ209" s="13">
        <f t="shared" si="210"/>
        <v>-7.3173794026964885</v>
      </c>
      <c r="EK209" s="13">
        <f t="shared" si="210"/>
        <v>-1.322416045582353</v>
      </c>
      <c r="EL209" s="13">
        <f t="shared" si="210"/>
        <v>2.4769348206547637</v>
      </c>
      <c r="EM209" s="13">
        <f t="shared" si="210"/>
        <v>1.9392054505847689</v>
      </c>
      <c r="EN209" s="13">
        <f t="shared" si="210"/>
        <v>-4.6136735197932266</v>
      </c>
      <c r="EO209" s="13">
        <f t="shared" si="210"/>
        <v>-12.43708921216613</v>
      </c>
      <c r="EP209" s="13">
        <f t="shared" si="210"/>
        <v>2.9559935634328127</v>
      </c>
      <c r="EQ209" s="13">
        <f t="shared" si="210"/>
        <v>12.863756750059729</v>
      </c>
    </row>
    <row r="210" spans="1:147" ht="19.5" customHeight="1" x14ac:dyDescent="0.2">
      <c r="A210" s="323" t="s">
        <v>20</v>
      </c>
      <c r="B210" s="13">
        <f t="shared" ref="B210:W210" si="211">(B118/B117-1)*100</f>
        <v>1.1581606691054347</v>
      </c>
      <c r="C210" s="13">
        <f t="shared" si="211"/>
        <v>-3.5818078549809673E-2</v>
      </c>
      <c r="D210" s="13">
        <f t="shared" si="211"/>
        <v>-5.5848856894124665</v>
      </c>
      <c r="E210" s="13">
        <f t="shared" si="211"/>
        <v>-2.0488985049631814</v>
      </c>
      <c r="F210" s="13">
        <f t="shared" si="211"/>
        <v>-1.4905300468741056</v>
      </c>
      <c r="G210" s="13">
        <f t="shared" si="211"/>
        <v>2.0592195518131629</v>
      </c>
      <c r="H210" s="13">
        <f t="shared" si="211"/>
        <v>0.55631756675147415</v>
      </c>
      <c r="I210" s="13">
        <f t="shared" si="211"/>
        <v>-3.9767045120300826</v>
      </c>
      <c r="J210" s="13">
        <f t="shared" si="211"/>
        <v>8.0432873358423649</v>
      </c>
      <c r="K210" s="13">
        <f t="shared" si="211"/>
        <v>-0.17844940935665132</v>
      </c>
      <c r="L210" s="13">
        <f t="shared" si="211"/>
        <v>3.3938039406640197</v>
      </c>
      <c r="M210" s="13">
        <f t="shared" si="211"/>
        <v>2.2736848981444346</v>
      </c>
      <c r="N210" s="13">
        <f t="shared" si="211"/>
        <v>3.8455270010087306</v>
      </c>
      <c r="O210" s="13">
        <f t="shared" si="211"/>
        <v>-0.61849629418121443</v>
      </c>
      <c r="P210" s="13">
        <f t="shared" si="211"/>
        <v>1.1579256421926143</v>
      </c>
      <c r="Q210" s="13">
        <f t="shared" si="211"/>
        <v>-3.7081512280018436</v>
      </c>
      <c r="R210" s="13">
        <f t="shared" si="211"/>
        <v>0.59392901514530028</v>
      </c>
      <c r="S210" s="13">
        <f t="shared" si="211"/>
        <v>1.0172661723542475</v>
      </c>
      <c r="T210" s="13">
        <f t="shared" si="211"/>
        <v>4.9479411485808811E-4</v>
      </c>
      <c r="U210" s="13">
        <f t="shared" si="211"/>
        <v>20.552906645185498</v>
      </c>
      <c r="V210" s="13">
        <f t="shared" si="211"/>
        <v>12.693692283469815</v>
      </c>
      <c r="W210" s="13">
        <f t="shared" si="211"/>
        <v>27.65957446808509</v>
      </c>
      <c r="X210" s="13"/>
      <c r="Y210" s="13">
        <f t="shared" ref="Y210:AJ210" si="212">(Y118/Y117-1)*100</f>
        <v>0.50296010779564693</v>
      </c>
      <c r="Z210" s="13">
        <f t="shared" si="212"/>
        <v>-1.0400577888280416</v>
      </c>
      <c r="AA210" s="13">
        <f t="shared" si="212"/>
        <v>-0.42144912998253181</v>
      </c>
      <c r="AB210" s="13">
        <f t="shared" si="212"/>
        <v>-0.97843019466191672</v>
      </c>
      <c r="AC210" s="13">
        <f t="shared" si="212"/>
        <v>3.332188999261021E-2</v>
      </c>
      <c r="AD210" s="13">
        <f t="shared" si="212"/>
        <v>1.168097063976159</v>
      </c>
      <c r="AE210" s="13">
        <f t="shared" si="212"/>
        <v>-0.39446654969348405</v>
      </c>
      <c r="AF210" s="13">
        <f t="shared" si="212"/>
        <v>8.1058902676298459</v>
      </c>
      <c r="AG210" s="13">
        <f t="shared" si="212"/>
        <v>6.9916751440009639</v>
      </c>
      <c r="AH210" s="13">
        <f t="shared" si="212"/>
        <v>7.8464846922104092</v>
      </c>
      <c r="AI210" s="13">
        <f t="shared" si="212"/>
        <v>-9.3621095802934207</v>
      </c>
      <c r="AJ210" s="13">
        <f t="shared" si="212"/>
        <v>12.08387264489228</v>
      </c>
      <c r="AL210" s="323" t="str">
        <f t="shared" ref="AL210:AL226" si="213">A210</f>
        <v>FY2000</v>
      </c>
      <c r="AM210" s="13">
        <f t="shared" ref="AM210:BD210" si="214">(AM118/AM117-1)*100</f>
        <v>1.0401045498144246</v>
      </c>
      <c r="AN210" s="13">
        <f t="shared" si="214"/>
        <v>1.5960278325866106</v>
      </c>
      <c r="AO210" s="13">
        <f t="shared" si="214"/>
        <v>3.0718484310638283</v>
      </c>
      <c r="AP210" s="13">
        <f t="shared" si="214"/>
        <v>0.74928203299318152</v>
      </c>
      <c r="AQ210" s="13">
        <f t="shared" si="214"/>
        <v>2.060919145190554</v>
      </c>
      <c r="AR210" s="13">
        <f t="shared" si="214"/>
        <v>4.1495031538034244</v>
      </c>
      <c r="AS210" s="13">
        <f t="shared" si="214"/>
        <v>0.17197941275117756</v>
      </c>
      <c r="AT210" s="13">
        <f t="shared" si="214"/>
        <v>-3.603691778314122</v>
      </c>
      <c r="AU210" s="13">
        <f t="shared" si="214"/>
        <v>3.522308835781307</v>
      </c>
      <c r="AV210" s="13">
        <f t="shared" si="214"/>
        <v>-4.6274391764264733</v>
      </c>
      <c r="AW210" s="13">
        <f t="shared" si="214"/>
        <v>1.694720373562042</v>
      </c>
      <c r="AX210" s="13">
        <f t="shared" si="214"/>
        <v>0.44012590934210394</v>
      </c>
      <c r="AY210" s="13">
        <f t="shared" si="214"/>
        <v>3.3261802575107247</v>
      </c>
      <c r="AZ210" s="13">
        <f t="shared" si="214"/>
        <v>3.7992060966386854</v>
      </c>
      <c r="BA210" s="13">
        <f t="shared" si="214"/>
        <v>2.8974556369616877</v>
      </c>
      <c r="BB210" s="13">
        <f t="shared" si="214"/>
        <v>6.7647486952106206</v>
      </c>
      <c r="BC210" s="13">
        <f t="shared" si="214"/>
        <v>3.66592028864412</v>
      </c>
      <c r="BD210" s="13">
        <f t="shared" si="214"/>
        <v>3.66592028864412</v>
      </c>
      <c r="BE210" s="13"/>
      <c r="BF210" s="13">
        <f t="shared" ref="BF210:BH227" si="215">(BF118/BF117-1)*100</f>
        <v>-0.19787069150311032</v>
      </c>
      <c r="BG210" s="13">
        <f t="shared" si="215"/>
        <v>-0.66489361702126715</v>
      </c>
      <c r="BH210" s="13">
        <f t="shared" si="215"/>
        <v>0</v>
      </c>
      <c r="BI210" s="13"/>
      <c r="BJ210" s="13">
        <f t="shared" ref="BJ210:BU210" si="216">(BJ118/BJ117-1)*100</f>
        <v>-3.5465838685155848E-2</v>
      </c>
      <c r="BK210" s="13">
        <f t="shared" si="216"/>
        <v>-6.2015177749222499</v>
      </c>
      <c r="BL210" s="13">
        <f t="shared" si="216"/>
        <v>-0.54348815144406037</v>
      </c>
      <c r="BM210" s="13">
        <f t="shared" si="216"/>
        <v>-3.0000000000000027</v>
      </c>
      <c r="BN210" s="13">
        <f t="shared" si="216"/>
        <v>1.3364343405197765E-2</v>
      </c>
      <c r="BO210" s="13">
        <f t="shared" si="216"/>
        <v>0.15165031887829361</v>
      </c>
      <c r="BP210" s="13">
        <f t="shared" si="216"/>
        <v>0.27004658164584416</v>
      </c>
      <c r="BQ210" s="13">
        <f t="shared" si="216"/>
        <v>-2.6394727982351207</v>
      </c>
      <c r="BR210" s="13">
        <f t="shared" si="216"/>
        <v>-14.550406151295547</v>
      </c>
      <c r="BS210" s="13">
        <f t="shared" si="216"/>
        <v>36.053126695149288</v>
      </c>
      <c r="BT210" s="13">
        <f t="shared" si="216"/>
        <v>-0.51117063523508088</v>
      </c>
      <c r="BU210" s="13">
        <f t="shared" si="216"/>
        <v>8.7526015040877212</v>
      </c>
      <c r="BW210" s="323" t="str">
        <f t="shared" ref="BW210:BW226" si="217">A210</f>
        <v>FY2000</v>
      </c>
      <c r="BX210" s="13">
        <f t="shared" ref="BX210:DF210" si="218">(BX118/BX117-1)*100</f>
        <v>3.7051416299549444</v>
      </c>
      <c r="BY210" s="13">
        <f t="shared" si="218"/>
        <v>3.3850483417647625</v>
      </c>
      <c r="BZ210" s="13">
        <f t="shared" si="218"/>
        <v>3.2256636476153178</v>
      </c>
      <c r="CA210" s="13">
        <f t="shared" si="218"/>
        <v>-1.3366924251645207</v>
      </c>
      <c r="CB210" s="13">
        <f t="shared" si="218"/>
        <v>15.923694689075152</v>
      </c>
      <c r="CC210" s="13">
        <f t="shared" si="218"/>
        <v>2.486956414186392</v>
      </c>
      <c r="CD210" s="13">
        <f t="shared" si="218"/>
        <v>0.4040464889019546</v>
      </c>
      <c r="CE210" s="13">
        <f t="shared" si="218"/>
        <v>-2.236449004686758</v>
      </c>
      <c r="CF210" s="13">
        <f t="shared" si="218"/>
        <v>1.5864549326286559</v>
      </c>
      <c r="CG210" s="13">
        <f t="shared" si="218"/>
        <v>1.7525802835583137</v>
      </c>
      <c r="CH210" s="13">
        <f t="shared" si="218"/>
        <v>2.2758567274894448</v>
      </c>
      <c r="CI210" s="13">
        <f t="shared" si="218"/>
        <v>3.0479327675866141</v>
      </c>
      <c r="CJ210" s="13">
        <f t="shared" si="218"/>
        <v>1.3453049982891763</v>
      </c>
      <c r="CK210" s="13">
        <f t="shared" si="218"/>
        <v>-0.35905694750816286</v>
      </c>
      <c r="CL210" s="13">
        <f t="shared" si="218"/>
        <v>1.4672241660933061</v>
      </c>
      <c r="CM210" s="13">
        <f t="shared" si="218"/>
        <v>-3.677648806506939</v>
      </c>
      <c r="CN210" s="13">
        <f t="shared" si="218"/>
        <v>1.5672495111062279</v>
      </c>
      <c r="CO210" s="13">
        <f t="shared" si="218"/>
        <v>1.2288575098142962</v>
      </c>
      <c r="CP210" s="13">
        <f t="shared" si="218"/>
        <v>2.1276595744680993</v>
      </c>
      <c r="CQ210" s="13">
        <f t="shared" si="218"/>
        <v>3.3418478732390344</v>
      </c>
      <c r="CR210" s="13">
        <f t="shared" si="218"/>
        <v>-1.1085450346420278</v>
      </c>
      <c r="CS210" s="13">
        <f t="shared" si="218"/>
        <v>2.7777777777777901</v>
      </c>
      <c r="CT210" s="13">
        <f t="shared" si="218"/>
        <v>9.9999999999999858</v>
      </c>
      <c r="CU210" s="13">
        <f t="shared" si="218"/>
        <v>4.4412703424481892</v>
      </c>
      <c r="CV210" s="13">
        <f t="shared" si="218"/>
        <v>-0.49999802923391679</v>
      </c>
      <c r="CW210" s="13">
        <f t="shared" si="218"/>
        <v>25.94742594791559</v>
      </c>
      <c r="CX210" s="13">
        <f t="shared" si="218"/>
        <v>-0.96153846153845812</v>
      </c>
      <c r="CY210" s="13">
        <f t="shared" si="218"/>
        <v>-0.56687024378924145</v>
      </c>
      <c r="CZ210" s="13">
        <f t="shared" si="218"/>
        <v>0.74296180812292167</v>
      </c>
      <c r="DA210" s="13">
        <f t="shared" si="218"/>
        <v>5.6472189912508242</v>
      </c>
      <c r="DB210" s="13">
        <f t="shared" si="218"/>
        <v>-19.236000375465213</v>
      </c>
      <c r="DC210" s="13">
        <f t="shared" si="218"/>
        <v>8.4645202382792171</v>
      </c>
      <c r="DD210" s="13">
        <f t="shared" si="218"/>
        <v>-10.99555543604338</v>
      </c>
      <c r="DE210" s="13">
        <f t="shared" si="218"/>
        <v>-4.0471520919354909</v>
      </c>
      <c r="DF210" s="13">
        <f t="shared" si="218"/>
        <v>7.9616553670319501</v>
      </c>
      <c r="DH210" s="323" t="str">
        <f t="shared" ref="DH210:DH226" si="219">A210</f>
        <v>FY2000</v>
      </c>
      <c r="DI210" s="13">
        <f t="shared" ref="DI210:EQ210" si="220">(DI118/DI117-1)*100</f>
        <v>0.50916565886307552</v>
      </c>
      <c r="DJ210" s="13">
        <f t="shared" si="220"/>
        <v>0.85502742039100799</v>
      </c>
      <c r="DK210" s="13">
        <f t="shared" si="220"/>
        <v>0.64751687261177526</v>
      </c>
      <c r="DL210" s="13">
        <f t="shared" si="220"/>
        <v>-2.2628994402567715</v>
      </c>
      <c r="DM210" s="13">
        <f t="shared" si="220"/>
        <v>0.20264136713137315</v>
      </c>
      <c r="DN210" s="13">
        <f t="shared" si="220"/>
        <v>2.3676612318352719</v>
      </c>
      <c r="DO210" s="13">
        <f t="shared" si="220"/>
        <v>2.2775718578588178</v>
      </c>
      <c r="DP210" s="13">
        <f t="shared" si="220"/>
        <v>-1.1905035310328937</v>
      </c>
      <c r="DQ210" s="13">
        <f t="shared" si="220"/>
        <v>6.4241342879969077</v>
      </c>
      <c r="DR210" s="13">
        <f t="shared" si="220"/>
        <v>1.1579315980317251</v>
      </c>
      <c r="DS210" s="13">
        <f t="shared" si="220"/>
        <v>0.41678737665571397</v>
      </c>
      <c r="DT210" s="13">
        <f t="shared" si="220"/>
        <v>-0.16151232824227479</v>
      </c>
      <c r="DU210" s="13">
        <f t="shared" si="220"/>
        <v>0.97163309048464708</v>
      </c>
      <c r="DV210" s="13">
        <f t="shared" si="220"/>
        <v>-4.4991615232354949</v>
      </c>
      <c r="DW210" s="13">
        <f t="shared" si="220"/>
        <v>-2.4130366883972076</v>
      </c>
      <c r="DX210" s="13">
        <f t="shared" si="220"/>
        <v>-8.8042793261591594</v>
      </c>
      <c r="DY210" s="13">
        <f t="shared" si="220"/>
        <v>0.46614441042498456</v>
      </c>
      <c r="DZ210" s="13">
        <f t="shared" si="220"/>
        <v>0.41725621110280109</v>
      </c>
      <c r="EA210" s="13">
        <f t="shared" si="220"/>
        <v>2.5875426092345721</v>
      </c>
      <c r="EB210" s="13">
        <f t="shared" si="220"/>
        <v>0.84802772557095452</v>
      </c>
      <c r="EC210" s="13">
        <f t="shared" si="220"/>
        <v>-1.8237895025109974</v>
      </c>
      <c r="ED210" s="13">
        <f t="shared" si="220"/>
        <v>0</v>
      </c>
      <c r="EE210" s="13">
        <f t="shared" si="220"/>
        <v>10.853104492680444</v>
      </c>
      <c r="EF210" s="13">
        <f t="shared" si="220"/>
        <v>3.2277696016767221</v>
      </c>
      <c r="EG210" s="13">
        <f t="shared" si="220"/>
        <v>-1.0538598356857776</v>
      </c>
      <c r="EH210" s="13">
        <f t="shared" si="220"/>
        <v>21.016976415847523</v>
      </c>
      <c r="EI210" s="13">
        <f t="shared" si="220"/>
        <v>0</v>
      </c>
      <c r="EJ210" s="13">
        <f t="shared" si="220"/>
        <v>1.3248309876544795</v>
      </c>
      <c r="EK210" s="13">
        <f t="shared" si="220"/>
        <v>3.7284592436990227</v>
      </c>
      <c r="EL210" s="13">
        <f t="shared" si="220"/>
        <v>-1.8247291477944128</v>
      </c>
      <c r="EM210" s="13">
        <f t="shared" si="220"/>
        <v>-1.3232649190862755</v>
      </c>
      <c r="EN210" s="13">
        <f t="shared" si="220"/>
        <v>-6.8518284246645305</v>
      </c>
      <c r="EO210" s="13">
        <f t="shared" si="220"/>
        <v>-41.37047357975424</v>
      </c>
      <c r="EP210" s="13">
        <f t="shared" si="220"/>
        <v>-11.412304016685148</v>
      </c>
      <c r="EQ210" s="13">
        <f t="shared" si="220"/>
        <v>2.7270620522245048</v>
      </c>
    </row>
    <row r="211" spans="1:147" ht="12.75" customHeight="1" x14ac:dyDescent="0.2">
      <c r="A211" s="323" t="s">
        <v>21</v>
      </c>
      <c r="B211" s="13">
        <f t="shared" ref="B211:W211" si="221">(B119/B118-1)*100</f>
        <v>1.011504520593931</v>
      </c>
      <c r="C211" s="13">
        <f t="shared" si="221"/>
        <v>-0.63116098884715699</v>
      </c>
      <c r="D211" s="13">
        <f t="shared" si="221"/>
        <v>-7.9273054225629807</v>
      </c>
      <c r="E211" s="13">
        <f t="shared" si="221"/>
        <v>6.8232195524342565E-2</v>
      </c>
      <c r="F211" s="13">
        <f t="shared" si="221"/>
        <v>1.1738776353865221</v>
      </c>
      <c r="G211" s="13">
        <f t="shared" si="221"/>
        <v>1.8321100090198827</v>
      </c>
      <c r="H211" s="13">
        <f t="shared" si="221"/>
        <v>0.47173057739333668</v>
      </c>
      <c r="I211" s="13">
        <f t="shared" si="221"/>
        <v>0.57353106492772365</v>
      </c>
      <c r="J211" s="13">
        <f t="shared" si="221"/>
        <v>2.4860363457485546</v>
      </c>
      <c r="K211" s="13">
        <f t="shared" si="221"/>
        <v>2.6470620915919341E-2</v>
      </c>
      <c r="L211" s="13">
        <f t="shared" si="221"/>
        <v>6.5179690467304985</v>
      </c>
      <c r="M211" s="13">
        <f t="shared" si="221"/>
        <v>5.9482344518505537</v>
      </c>
      <c r="N211" s="13">
        <f t="shared" si="221"/>
        <v>6.7442545756279282</v>
      </c>
      <c r="O211" s="13">
        <f t="shared" si="221"/>
        <v>-2.6677563825585837</v>
      </c>
      <c r="P211" s="13">
        <f t="shared" si="221"/>
        <v>0.93127719311596469</v>
      </c>
      <c r="Q211" s="13">
        <f t="shared" si="221"/>
        <v>-9.2437311627824315</v>
      </c>
      <c r="R211" s="13">
        <f t="shared" si="221"/>
        <v>0.27224207042872983</v>
      </c>
      <c r="S211" s="13">
        <f t="shared" si="221"/>
        <v>-0.90674269942714325</v>
      </c>
      <c r="T211" s="13">
        <f t="shared" si="221"/>
        <v>1.9417475728155775</v>
      </c>
      <c r="U211" s="13">
        <f t="shared" si="221"/>
        <v>2.8720205711806335</v>
      </c>
      <c r="V211" s="13">
        <f t="shared" si="221"/>
        <v>16.808252427036209</v>
      </c>
      <c r="W211" s="13">
        <f t="shared" si="221"/>
        <v>-8.2524271844660273</v>
      </c>
      <c r="X211" s="13"/>
      <c r="Y211" s="13">
        <f t="shared" ref="Y211:AJ211" si="222">(Y119/Y118-1)*100</f>
        <v>4.7339561121794382</v>
      </c>
      <c r="Z211" s="13">
        <f t="shared" si="222"/>
        <v>7.6467418087123207</v>
      </c>
      <c r="AA211" s="13">
        <f t="shared" si="222"/>
        <v>6.8825876891055016</v>
      </c>
      <c r="AB211" s="13">
        <f t="shared" si="222"/>
        <v>0.79480905867812535</v>
      </c>
      <c r="AC211" s="13">
        <f t="shared" si="222"/>
        <v>2.0120299242430528</v>
      </c>
      <c r="AD211" s="13">
        <f t="shared" si="222"/>
        <v>5.2712349762225941</v>
      </c>
      <c r="AE211" s="13">
        <f t="shared" si="222"/>
        <v>0.24751157626363707</v>
      </c>
      <c r="AF211" s="13">
        <f t="shared" si="222"/>
        <v>-1.3398157176573777</v>
      </c>
      <c r="AG211" s="13">
        <f t="shared" si="222"/>
        <v>2.4577772026140199</v>
      </c>
      <c r="AH211" s="13">
        <f t="shared" si="222"/>
        <v>1.7982931506945965</v>
      </c>
      <c r="AI211" s="13">
        <f t="shared" si="222"/>
        <v>-3.3139434039565541</v>
      </c>
      <c r="AJ211" s="13">
        <f t="shared" si="222"/>
        <v>2.2219900130200587</v>
      </c>
      <c r="AL211" s="323" t="str">
        <f t="shared" si="213"/>
        <v>FY2001</v>
      </c>
      <c r="AM211" s="13">
        <f t="shared" ref="AM211:BD211" si="223">(AM119/AM118-1)*100</f>
        <v>0.41631129027681624</v>
      </c>
      <c r="AN211" s="13">
        <f t="shared" si="223"/>
        <v>-0.9914553923893954</v>
      </c>
      <c r="AO211" s="13">
        <f t="shared" si="223"/>
        <v>-2.5379194056072807</v>
      </c>
      <c r="AP211" s="13">
        <f t="shared" si="223"/>
        <v>-0.28890812528584719</v>
      </c>
      <c r="AQ211" s="13">
        <f t="shared" si="223"/>
        <v>-0.26563342689341907</v>
      </c>
      <c r="AR211" s="13">
        <f t="shared" si="223"/>
        <v>-1.0993390972186434</v>
      </c>
      <c r="AS211" s="13">
        <f t="shared" si="223"/>
        <v>-3.7911804246510528</v>
      </c>
      <c r="AT211" s="13">
        <f t="shared" si="223"/>
        <v>0.55138475829592526</v>
      </c>
      <c r="AU211" s="13">
        <f t="shared" si="223"/>
        <v>1.2855796064400682</v>
      </c>
      <c r="AV211" s="13">
        <f t="shared" si="223"/>
        <v>-10.228498327805758</v>
      </c>
      <c r="AW211" s="13">
        <f t="shared" si="223"/>
        <v>1.1313782631636293</v>
      </c>
      <c r="AX211" s="13">
        <f t="shared" si="223"/>
        <v>2.3550061015760626</v>
      </c>
      <c r="AY211" s="13">
        <f t="shared" si="223"/>
        <v>-0.41536863966769033</v>
      </c>
      <c r="AZ211" s="13">
        <f t="shared" si="223"/>
        <v>-0.56268351853292486</v>
      </c>
      <c r="BA211" s="13">
        <f t="shared" si="223"/>
        <v>-1.1181579378072182</v>
      </c>
      <c r="BB211" s="13">
        <f t="shared" si="223"/>
        <v>1.1979080266637743</v>
      </c>
      <c r="BC211" s="13">
        <f t="shared" si="223"/>
        <v>-1.9036919736270974</v>
      </c>
      <c r="BD211" s="13">
        <f t="shared" si="223"/>
        <v>-1.9036919736270974</v>
      </c>
      <c r="BE211" s="13"/>
      <c r="BF211" s="13">
        <f t="shared" si="215"/>
        <v>-0.35687339255522366</v>
      </c>
      <c r="BG211" s="13">
        <f t="shared" si="215"/>
        <v>-1.2048192771084376</v>
      </c>
      <c r="BH211" s="13">
        <f t="shared" si="215"/>
        <v>0</v>
      </c>
      <c r="BI211" s="13"/>
      <c r="BJ211" s="13">
        <f t="shared" ref="BJ211:BU211" si="224">(BJ119/BJ118-1)*100</f>
        <v>2.6352365487035678</v>
      </c>
      <c r="BK211" s="13">
        <f t="shared" si="224"/>
        <v>6.7372034462131136</v>
      </c>
      <c r="BL211" s="13">
        <f t="shared" si="224"/>
        <v>-0.1890200752468485</v>
      </c>
      <c r="BM211" s="13">
        <f t="shared" si="224"/>
        <v>-15.120274914089361</v>
      </c>
      <c r="BN211" s="13">
        <f t="shared" si="224"/>
        <v>-2.6347528918678642</v>
      </c>
      <c r="BO211" s="13">
        <f t="shared" si="224"/>
        <v>5.8632858555240031</v>
      </c>
      <c r="BP211" s="13">
        <f t="shared" si="224"/>
        <v>1.3178182435080954</v>
      </c>
      <c r="BQ211" s="13">
        <f t="shared" si="224"/>
        <v>-1.3398157176573777</v>
      </c>
      <c r="BR211" s="13">
        <f t="shared" si="224"/>
        <v>2.4577772026140199</v>
      </c>
      <c r="BS211" s="13">
        <f t="shared" si="224"/>
        <v>1.7982931506945965</v>
      </c>
      <c r="BT211" s="13">
        <f t="shared" si="224"/>
        <v>-3.3139434039565541</v>
      </c>
      <c r="BU211" s="13">
        <f t="shared" si="224"/>
        <v>2.2219900130200587</v>
      </c>
      <c r="BW211" s="323" t="str">
        <f t="shared" si="217"/>
        <v>FY2001</v>
      </c>
      <c r="BX211" s="13">
        <f t="shared" ref="BX211:DF211" si="225">(BX119/BX118-1)*100</f>
        <v>1.3444018056143925</v>
      </c>
      <c r="BY211" s="13">
        <f t="shared" si="225"/>
        <v>0.56795844662673733</v>
      </c>
      <c r="BZ211" s="13">
        <f t="shared" si="225"/>
        <v>-0.92277245450849144</v>
      </c>
      <c r="CA211" s="13">
        <f t="shared" si="225"/>
        <v>-3.8298665973675483</v>
      </c>
      <c r="CB211" s="13">
        <f t="shared" si="225"/>
        <v>10.467773957606585</v>
      </c>
      <c r="CC211" s="13">
        <f t="shared" si="225"/>
        <v>0.28440899950641363</v>
      </c>
      <c r="CD211" s="13">
        <f t="shared" si="225"/>
        <v>-1.9755556823648379</v>
      </c>
      <c r="CE211" s="13">
        <f t="shared" si="225"/>
        <v>1.724264442389134</v>
      </c>
      <c r="CF211" s="13">
        <f t="shared" si="225"/>
        <v>-0.15466343660204274</v>
      </c>
      <c r="CG211" s="13">
        <f t="shared" si="225"/>
        <v>0.83772478631496394</v>
      </c>
      <c r="CH211" s="13">
        <f t="shared" si="225"/>
        <v>-1.4962180486373544</v>
      </c>
      <c r="CI211" s="13">
        <f t="shared" si="225"/>
        <v>-2.8716278839280407</v>
      </c>
      <c r="CJ211" s="13">
        <f t="shared" si="225"/>
        <v>0.18935749252138034</v>
      </c>
      <c r="CK211" s="13">
        <f t="shared" si="225"/>
        <v>-3.4856133039646298</v>
      </c>
      <c r="CL211" s="13">
        <f t="shared" si="225"/>
        <v>0.24638335559961089</v>
      </c>
      <c r="CM211" s="13">
        <f t="shared" si="225"/>
        <v>-10.62936196699269</v>
      </c>
      <c r="CN211" s="13">
        <f t="shared" si="225"/>
        <v>-2.4831315569558865</v>
      </c>
      <c r="CO211" s="13">
        <f t="shared" si="225"/>
        <v>-3.9958320095107691</v>
      </c>
      <c r="CP211" s="13">
        <f t="shared" si="225"/>
        <v>0</v>
      </c>
      <c r="CQ211" s="13">
        <f t="shared" si="225"/>
        <v>6.7326003672624868</v>
      </c>
      <c r="CR211" s="13">
        <f t="shared" si="225"/>
        <v>0.43868333231797951</v>
      </c>
      <c r="CS211" s="13">
        <f t="shared" si="225"/>
        <v>8.108108108108091</v>
      </c>
      <c r="CT211" s="13">
        <f t="shared" si="225"/>
        <v>9.0909090909090828</v>
      </c>
      <c r="CU211" s="13">
        <f t="shared" si="225"/>
        <v>13.582584807284892</v>
      </c>
      <c r="CV211" s="13">
        <f t="shared" si="225"/>
        <v>-1.3992419060356753</v>
      </c>
      <c r="CW211" s="13">
        <f t="shared" si="225"/>
        <v>65.054608428699396</v>
      </c>
      <c r="CX211" s="13">
        <f t="shared" si="225"/>
        <v>-5.9466019417475753</v>
      </c>
      <c r="CY211" s="13">
        <f t="shared" si="225"/>
        <v>-0.18957458645840752</v>
      </c>
      <c r="CZ211" s="13">
        <f t="shared" si="225"/>
        <v>2.3572451460345922</v>
      </c>
      <c r="DA211" s="13">
        <f t="shared" si="225"/>
        <v>-5.5640821688584419</v>
      </c>
      <c r="DB211" s="13">
        <f t="shared" si="225"/>
        <v>-1.3398157176573777</v>
      </c>
      <c r="DC211" s="13">
        <f t="shared" si="225"/>
        <v>2.4577772026140199</v>
      </c>
      <c r="DD211" s="13">
        <f t="shared" si="225"/>
        <v>1.7982931506945965</v>
      </c>
      <c r="DE211" s="13">
        <f t="shared" si="225"/>
        <v>-3.3139434039565541</v>
      </c>
      <c r="DF211" s="13">
        <f t="shared" si="225"/>
        <v>2.2219900130200587</v>
      </c>
      <c r="DH211" s="323" t="str">
        <f t="shared" si="219"/>
        <v>FY2001</v>
      </c>
      <c r="DI211" s="13">
        <f t="shared" ref="DI211:EQ211" si="226">(DI119/DI118-1)*100</f>
        <v>2.3697409428483196</v>
      </c>
      <c r="DJ211" s="13">
        <f t="shared" si="226"/>
        <v>0.35025660666152536</v>
      </c>
      <c r="DK211" s="13">
        <f t="shared" si="226"/>
        <v>-2.0752170092053213</v>
      </c>
      <c r="DL211" s="13">
        <f t="shared" si="226"/>
        <v>0.25049372219665411</v>
      </c>
      <c r="DM211" s="13">
        <f t="shared" si="226"/>
        <v>0.52258446139454851</v>
      </c>
      <c r="DN211" s="13">
        <f t="shared" si="226"/>
        <v>5.430148209313157</v>
      </c>
      <c r="DO211" s="13">
        <f t="shared" si="226"/>
        <v>2.6251732158297125</v>
      </c>
      <c r="DP211" s="13">
        <f t="shared" si="226"/>
        <v>-1.8361048382063982</v>
      </c>
      <c r="DQ211" s="13">
        <f t="shared" si="226"/>
        <v>-0.51401312090080253</v>
      </c>
      <c r="DR211" s="13">
        <f t="shared" si="226"/>
        <v>2.8937187669676456</v>
      </c>
      <c r="DS211" s="13">
        <f t="shared" si="226"/>
        <v>5.8515313328833196</v>
      </c>
      <c r="DT211" s="13">
        <f t="shared" si="226"/>
        <v>1.2529666947628026</v>
      </c>
      <c r="DU211" s="13">
        <f t="shared" si="226"/>
        <v>10.21407888131376</v>
      </c>
      <c r="DV211" s="13">
        <f t="shared" si="226"/>
        <v>-2.713635639975176</v>
      </c>
      <c r="DW211" s="13">
        <f t="shared" si="226"/>
        <v>0.33517762568351372</v>
      </c>
      <c r="DX211" s="13">
        <f t="shared" si="226"/>
        <v>-9.446392268275206</v>
      </c>
      <c r="DY211" s="13">
        <f t="shared" si="226"/>
        <v>-1.0146857803410625</v>
      </c>
      <c r="DZ211" s="13">
        <f t="shared" si="226"/>
        <v>-1.0737778795521957</v>
      </c>
      <c r="EA211" s="13">
        <f t="shared" si="226"/>
        <v>1.495242410512021</v>
      </c>
      <c r="EB211" s="13">
        <f t="shared" si="226"/>
        <v>3.7281785193174821</v>
      </c>
      <c r="EC211" s="13">
        <f t="shared" si="226"/>
        <v>13.464239647849151</v>
      </c>
      <c r="ED211" s="13">
        <f t="shared" si="226"/>
        <v>0</v>
      </c>
      <c r="EE211" s="13">
        <f t="shared" si="226"/>
        <v>9.2896174863388303</v>
      </c>
      <c r="EF211" s="13">
        <f t="shared" si="226"/>
        <v>6.6109084489727188</v>
      </c>
      <c r="EG211" s="13">
        <f t="shared" si="226"/>
        <v>4.3417352894080441</v>
      </c>
      <c r="EH211" s="13">
        <f t="shared" si="226"/>
        <v>19.787606207277708</v>
      </c>
      <c r="EI211" s="13">
        <f t="shared" si="226"/>
        <v>19.799999999999972</v>
      </c>
      <c r="EJ211" s="13">
        <f t="shared" si="226"/>
        <v>1.242104631540375</v>
      </c>
      <c r="EK211" s="13">
        <f t="shared" si="226"/>
        <v>5.7817524562558953</v>
      </c>
      <c r="EL211" s="13">
        <f t="shared" si="226"/>
        <v>7.9522624365258032E-2</v>
      </c>
      <c r="EM211" s="13">
        <f t="shared" si="226"/>
        <v>-1.3398157176573777</v>
      </c>
      <c r="EN211" s="13">
        <f t="shared" si="226"/>
        <v>2.4577772026140199</v>
      </c>
      <c r="EO211" s="13">
        <f t="shared" si="226"/>
        <v>1.7982931506945965</v>
      </c>
      <c r="EP211" s="13">
        <f t="shared" si="226"/>
        <v>-3.3139434039565541</v>
      </c>
      <c r="EQ211" s="13">
        <f t="shared" si="226"/>
        <v>2.2219900130200587</v>
      </c>
    </row>
    <row r="212" spans="1:147" ht="12.75" customHeight="1" x14ac:dyDescent="0.2">
      <c r="A212" s="323" t="s">
        <v>22</v>
      </c>
      <c r="B212" s="13">
        <f t="shared" ref="B212:W212" si="227">(B120/B119-1)*100</f>
        <v>0.96556840597710192</v>
      </c>
      <c r="C212" s="13">
        <f t="shared" si="227"/>
        <v>0.83840573194029488</v>
      </c>
      <c r="D212" s="13">
        <f t="shared" si="227"/>
        <v>-0.8760174026134826</v>
      </c>
      <c r="E212" s="13">
        <f t="shared" si="227"/>
        <v>4.7746302423252063</v>
      </c>
      <c r="F212" s="13">
        <f t="shared" si="227"/>
        <v>1.35230716919299</v>
      </c>
      <c r="G212" s="13">
        <f t="shared" si="227"/>
        <v>-2.5360996213008247</v>
      </c>
      <c r="H212" s="13">
        <f t="shared" si="227"/>
        <v>-2.878470633728003</v>
      </c>
      <c r="I212" s="13">
        <f t="shared" si="227"/>
        <v>0.1425158915425051</v>
      </c>
      <c r="J212" s="13">
        <f t="shared" si="227"/>
        <v>0.10154897249283756</v>
      </c>
      <c r="K212" s="13">
        <f t="shared" si="227"/>
        <v>-0.41480796131972975</v>
      </c>
      <c r="L212" s="13">
        <f t="shared" si="227"/>
        <v>-2.8234582001681607</v>
      </c>
      <c r="M212" s="13">
        <f t="shared" si="227"/>
        <v>-3.6310143644499138</v>
      </c>
      <c r="N212" s="13">
        <f t="shared" si="227"/>
        <v>-2.5051072561226517</v>
      </c>
      <c r="O212" s="13">
        <f t="shared" si="227"/>
        <v>-0.39962283385047703</v>
      </c>
      <c r="P212" s="13">
        <f t="shared" si="227"/>
        <v>0.39636904778024284</v>
      </c>
      <c r="Q212" s="13">
        <f t="shared" si="227"/>
        <v>-2.0170771197805304</v>
      </c>
      <c r="R212" s="13">
        <f t="shared" si="227"/>
        <v>-0.648615475458858</v>
      </c>
      <c r="S212" s="13">
        <f t="shared" si="227"/>
        <v>-0.55225811493236909</v>
      </c>
      <c r="T212" s="13">
        <f t="shared" si="227"/>
        <v>-0.7812500000000111</v>
      </c>
      <c r="U212" s="13">
        <f t="shared" si="227"/>
        <v>20.28948310221741</v>
      </c>
      <c r="V212" s="13">
        <f t="shared" si="227"/>
        <v>7.4545454544805656</v>
      </c>
      <c r="W212" s="13">
        <f t="shared" si="227"/>
        <v>33.33333333333335</v>
      </c>
      <c r="X212" s="13"/>
      <c r="Y212" s="13">
        <f t="shared" ref="Y212:AJ212" si="228">(Y120/Y119-1)*100</f>
        <v>1.4755634502039428E-2</v>
      </c>
      <c r="Z212" s="13">
        <f t="shared" si="228"/>
        <v>7.0352847778669014</v>
      </c>
      <c r="AA212" s="13">
        <f t="shared" si="228"/>
        <v>2.3867222025724777</v>
      </c>
      <c r="AB212" s="13">
        <f t="shared" si="228"/>
        <v>-7.8670792407854133</v>
      </c>
      <c r="AC212" s="13">
        <f t="shared" si="228"/>
        <v>-0.74688395628469406</v>
      </c>
      <c r="AD212" s="13">
        <f t="shared" si="228"/>
        <v>-0.38940111451932768</v>
      </c>
      <c r="AE212" s="13">
        <f t="shared" si="228"/>
        <v>-2.4053228513828739</v>
      </c>
      <c r="AF212" s="13">
        <f t="shared" si="228"/>
        <v>3.883802044481377</v>
      </c>
      <c r="AG212" s="13">
        <f t="shared" si="228"/>
        <v>-2.0607237206531348</v>
      </c>
      <c r="AH212" s="13">
        <f t="shared" si="228"/>
        <v>1.7136381959452329</v>
      </c>
      <c r="AI212" s="13">
        <f t="shared" si="228"/>
        <v>-4.196650447722206</v>
      </c>
      <c r="AJ212" s="13">
        <f t="shared" si="228"/>
        <v>3.194467250992572</v>
      </c>
      <c r="AL212" s="323" t="str">
        <f t="shared" si="213"/>
        <v>FY2002</v>
      </c>
      <c r="AM212" s="13">
        <f t="shared" ref="AM212:BD212" si="229">(AM120/AM119-1)*100</f>
        <v>-2.9979912057854885</v>
      </c>
      <c r="AN212" s="13">
        <f t="shared" si="229"/>
        <v>-4.2577475204991444</v>
      </c>
      <c r="AO212" s="13">
        <f t="shared" si="229"/>
        <v>-8.1922617077354598</v>
      </c>
      <c r="AP212" s="13">
        <f t="shared" si="229"/>
        <v>-6.5468520866496904</v>
      </c>
      <c r="AQ212" s="13">
        <f t="shared" si="229"/>
        <v>1.934827755870816</v>
      </c>
      <c r="AR212" s="13">
        <f t="shared" si="229"/>
        <v>3.0929858910052621</v>
      </c>
      <c r="AS212" s="13">
        <f t="shared" si="229"/>
        <v>-9.3379962065308408</v>
      </c>
      <c r="AT212" s="13">
        <f t="shared" si="229"/>
        <v>0.2477099435292951</v>
      </c>
      <c r="AU212" s="13">
        <f t="shared" si="229"/>
        <v>0.70633566715496698</v>
      </c>
      <c r="AV212" s="13">
        <f t="shared" si="229"/>
        <v>-13.695493247547629</v>
      </c>
      <c r="AW212" s="13">
        <f t="shared" si="229"/>
        <v>-10.052616866192743</v>
      </c>
      <c r="AX212" s="13">
        <f t="shared" si="229"/>
        <v>-15.181547318452694</v>
      </c>
      <c r="AY212" s="13">
        <f t="shared" si="229"/>
        <v>-3.3889468196037442</v>
      </c>
      <c r="AZ212" s="13">
        <f t="shared" si="229"/>
        <v>-2.512186862331689</v>
      </c>
      <c r="BA212" s="13">
        <f t="shared" si="229"/>
        <v>-1.9247935009081285E-2</v>
      </c>
      <c r="BB212" s="13">
        <f t="shared" si="229"/>
        <v>-10.232789501781914</v>
      </c>
      <c r="BC212" s="13">
        <f t="shared" si="229"/>
        <v>-6.4689787969820722</v>
      </c>
      <c r="BD212" s="13">
        <f t="shared" si="229"/>
        <v>-6.4689787969820722</v>
      </c>
      <c r="BE212" s="13"/>
      <c r="BF212" s="13">
        <f t="shared" si="215"/>
        <v>-3.9794615567434466E-2</v>
      </c>
      <c r="BG212" s="13">
        <f t="shared" si="215"/>
        <v>-0.13550135501353422</v>
      </c>
      <c r="BH212" s="13">
        <f t="shared" si="215"/>
        <v>0</v>
      </c>
      <c r="BI212" s="13"/>
      <c r="BJ212" s="13">
        <f t="shared" ref="BJ212:BU212" si="230">(BJ120/BJ119-1)*100</f>
        <v>-0.40531060112747319</v>
      </c>
      <c r="BK212" s="13">
        <f t="shared" si="230"/>
        <v>19.952433232174329</v>
      </c>
      <c r="BL212" s="13">
        <f t="shared" si="230"/>
        <v>-1.0709094292460031</v>
      </c>
      <c r="BM212" s="13">
        <f t="shared" si="230"/>
        <v>-19.028340080971663</v>
      </c>
      <c r="BN212" s="13">
        <f t="shared" si="230"/>
        <v>-6.011598173404753</v>
      </c>
      <c r="BO212" s="13">
        <f t="shared" si="230"/>
        <v>2.3783161416370158</v>
      </c>
      <c r="BP212" s="13">
        <f t="shared" si="230"/>
        <v>-2.4095447208855481</v>
      </c>
      <c r="BQ212" s="13">
        <f t="shared" si="230"/>
        <v>3.883802044481377</v>
      </c>
      <c r="BR212" s="13">
        <f t="shared" si="230"/>
        <v>-2.0607237206531348</v>
      </c>
      <c r="BS212" s="13">
        <f t="shared" si="230"/>
        <v>1.7136381959452329</v>
      </c>
      <c r="BT212" s="13">
        <f t="shared" si="230"/>
        <v>-4.196650447722206</v>
      </c>
      <c r="BU212" s="13">
        <f t="shared" si="230"/>
        <v>3.194467250992572</v>
      </c>
      <c r="BW212" s="323" t="str">
        <f t="shared" si="217"/>
        <v>FY2002</v>
      </c>
      <c r="BX212" s="13">
        <f t="shared" ref="BX212:DF212" si="231">(BX120/BX119-1)*100</f>
        <v>-0.9662139516674495</v>
      </c>
      <c r="BY212" s="13">
        <f t="shared" si="231"/>
        <v>0.8975592171783342</v>
      </c>
      <c r="BZ212" s="13">
        <f t="shared" si="231"/>
        <v>0.33008860121901407</v>
      </c>
      <c r="CA212" s="13">
        <f t="shared" si="231"/>
        <v>4.3341958603306585</v>
      </c>
      <c r="CB212" s="13">
        <f t="shared" si="231"/>
        <v>-1.682632766063008</v>
      </c>
      <c r="CC212" s="13">
        <f t="shared" si="231"/>
        <v>-2.9991294042235661</v>
      </c>
      <c r="CD212" s="13">
        <f t="shared" si="231"/>
        <v>-3.0241213907581721</v>
      </c>
      <c r="CE212" s="13">
        <f t="shared" si="231"/>
        <v>0.4927404196178653</v>
      </c>
      <c r="CF212" s="13">
        <f t="shared" si="231"/>
        <v>1.43593697555644</v>
      </c>
      <c r="CG212" s="13">
        <f t="shared" si="231"/>
        <v>5.5424503717098617</v>
      </c>
      <c r="CH212" s="13">
        <f t="shared" si="231"/>
        <v>-7.1918705098818698</v>
      </c>
      <c r="CI212" s="13">
        <f t="shared" si="231"/>
        <v>-3.0774089465576027</v>
      </c>
      <c r="CJ212" s="13">
        <f t="shared" si="231"/>
        <v>-12.080122921263769</v>
      </c>
      <c r="CK212" s="13">
        <f t="shared" si="231"/>
        <v>6.5216073644469574E-2</v>
      </c>
      <c r="CL212" s="13">
        <f t="shared" si="231"/>
        <v>-5.459934201657024E-3</v>
      </c>
      <c r="CM212" s="13">
        <f t="shared" si="231"/>
        <v>0.21696680235236965</v>
      </c>
      <c r="CN212" s="13">
        <f t="shared" si="231"/>
        <v>0.68870029199170624</v>
      </c>
      <c r="CO212" s="13">
        <f t="shared" si="231"/>
        <v>1.1257123161648508</v>
      </c>
      <c r="CP212" s="13">
        <f t="shared" si="231"/>
        <v>0</v>
      </c>
      <c r="CQ212" s="13">
        <f t="shared" si="231"/>
        <v>-2.1538792253811723</v>
      </c>
      <c r="CR212" s="13">
        <f t="shared" si="231"/>
        <v>5.9054360238463444</v>
      </c>
      <c r="CS212" s="13">
        <f t="shared" si="231"/>
        <v>-5.5374999999999952</v>
      </c>
      <c r="CT212" s="13">
        <f t="shared" si="231"/>
        <v>0</v>
      </c>
      <c r="CU212" s="13">
        <f t="shared" si="231"/>
        <v>2.7202935176133369</v>
      </c>
      <c r="CV212" s="13">
        <f t="shared" si="231"/>
        <v>5.0917353697932599</v>
      </c>
      <c r="CW212" s="13">
        <f t="shared" si="231"/>
        <v>-0.22631888374559095</v>
      </c>
      <c r="CX212" s="13">
        <f t="shared" si="231"/>
        <v>-9.6774193548387011</v>
      </c>
      <c r="CY212" s="13">
        <f t="shared" si="231"/>
        <v>-0.57226994476140547</v>
      </c>
      <c r="CZ212" s="13">
        <f t="shared" si="231"/>
        <v>6.2708445033632154</v>
      </c>
      <c r="DA212" s="13">
        <f t="shared" si="231"/>
        <v>-5.5888281868999412</v>
      </c>
      <c r="DB212" s="13">
        <f t="shared" si="231"/>
        <v>3.883802044481377</v>
      </c>
      <c r="DC212" s="13">
        <f t="shared" si="231"/>
        <v>-2.0607237206531348</v>
      </c>
      <c r="DD212" s="13">
        <f t="shared" si="231"/>
        <v>1.7136381959452329</v>
      </c>
      <c r="DE212" s="13">
        <f t="shared" si="231"/>
        <v>-4.196650447722206</v>
      </c>
      <c r="DF212" s="13">
        <f t="shared" si="231"/>
        <v>3.194467250992572</v>
      </c>
      <c r="DH212" s="323" t="str">
        <f t="shared" si="219"/>
        <v>FY2002</v>
      </c>
      <c r="DI212" s="13">
        <f t="shared" ref="DI212:EQ212" si="232">(DI120/DI119-1)*100</f>
        <v>1.4233003449559689E-2</v>
      </c>
      <c r="DJ212" s="13">
        <f t="shared" si="232"/>
        <v>-0.12918961994335953</v>
      </c>
      <c r="DK212" s="13">
        <f t="shared" si="232"/>
        <v>-5.02097421327875</v>
      </c>
      <c r="DL212" s="13">
        <f t="shared" si="232"/>
        <v>4.0019798239375515</v>
      </c>
      <c r="DM212" s="13">
        <f t="shared" si="232"/>
        <v>-1.2693991272700433</v>
      </c>
      <c r="DN212" s="13">
        <f t="shared" si="232"/>
        <v>0.99982021630671269</v>
      </c>
      <c r="DO212" s="13">
        <f t="shared" si="232"/>
        <v>-2.8859632912989763</v>
      </c>
      <c r="DP212" s="13">
        <f t="shared" si="232"/>
        <v>3.4096751707542117</v>
      </c>
      <c r="DQ212" s="13">
        <f t="shared" si="232"/>
        <v>2.3272557487501011</v>
      </c>
      <c r="DR212" s="13">
        <f t="shared" si="232"/>
        <v>-3.1852226229133418</v>
      </c>
      <c r="DS212" s="13">
        <f t="shared" si="232"/>
        <v>-1.0741296106750564</v>
      </c>
      <c r="DT212" s="13">
        <f t="shared" si="232"/>
        <v>3.7750631609509977</v>
      </c>
      <c r="DU212" s="13">
        <f t="shared" si="232"/>
        <v>-5.3004071007171643</v>
      </c>
      <c r="DV212" s="13">
        <f t="shared" si="232"/>
        <v>-2.0911669201143179</v>
      </c>
      <c r="DW212" s="13">
        <f t="shared" si="232"/>
        <v>-1.6048932769762381</v>
      </c>
      <c r="DX212" s="13">
        <f t="shared" si="232"/>
        <v>-3.2810116397663625</v>
      </c>
      <c r="DY212" s="13">
        <f t="shared" si="232"/>
        <v>-2.9618002014859202</v>
      </c>
      <c r="DZ212" s="13">
        <f t="shared" si="232"/>
        <v>-3.0441250843294076</v>
      </c>
      <c r="EA212" s="13">
        <f t="shared" si="232"/>
        <v>0.44642857142858094</v>
      </c>
      <c r="EB212" s="13">
        <f t="shared" si="232"/>
        <v>-1.1321247936557421</v>
      </c>
      <c r="EC212" s="13">
        <f t="shared" si="232"/>
        <v>-0.17060939049434731</v>
      </c>
      <c r="ED212" s="13">
        <f t="shared" si="232"/>
        <v>0</v>
      </c>
      <c r="EE212" s="13">
        <f t="shared" si="232"/>
        <v>-8.5000000000000178</v>
      </c>
      <c r="EF212" s="13">
        <f t="shared" si="232"/>
        <v>3.4138859426993351</v>
      </c>
      <c r="EG212" s="13">
        <f t="shared" si="232"/>
        <v>1.7504485174694384</v>
      </c>
      <c r="EH212" s="13">
        <f t="shared" si="232"/>
        <v>0.67862491789547619</v>
      </c>
      <c r="EI212" s="13">
        <f t="shared" si="232"/>
        <v>0.16694490818032204</v>
      </c>
      <c r="EJ212" s="13">
        <f t="shared" si="232"/>
        <v>7.4132279637887377</v>
      </c>
      <c r="EK212" s="13">
        <f t="shared" si="232"/>
        <v>4.1067337804337134</v>
      </c>
      <c r="EL212" s="13">
        <f t="shared" si="232"/>
        <v>-1.4691780236972041</v>
      </c>
      <c r="EM212" s="13">
        <f t="shared" si="232"/>
        <v>3.883802044481377</v>
      </c>
      <c r="EN212" s="13">
        <f t="shared" si="232"/>
        <v>-2.0607237206531348</v>
      </c>
      <c r="EO212" s="13">
        <f t="shared" si="232"/>
        <v>1.7136381959452329</v>
      </c>
      <c r="EP212" s="13">
        <f t="shared" si="232"/>
        <v>-4.196650447722206</v>
      </c>
      <c r="EQ212" s="13">
        <f t="shared" si="232"/>
        <v>3.194467250992572</v>
      </c>
    </row>
    <row r="213" spans="1:147" s="98" customFormat="1" ht="12.75" customHeight="1" x14ac:dyDescent="0.2">
      <c r="A213" s="323" t="s">
        <v>23</v>
      </c>
      <c r="B213" s="327">
        <f t="shared" ref="B213:W213" si="233">(B121/B120-1)*100</f>
        <v>0.18573935029260191</v>
      </c>
      <c r="C213" s="327">
        <f t="shared" si="233"/>
        <v>-0.47521231504863426</v>
      </c>
      <c r="D213" s="327">
        <f t="shared" si="233"/>
        <v>-1.346129758219905</v>
      </c>
      <c r="E213" s="327">
        <f t="shared" si="233"/>
        <v>0.33679999534133032</v>
      </c>
      <c r="F213" s="327">
        <f t="shared" si="233"/>
        <v>-4.7698699707812491</v>
      </c>
      <c r="G213" s="327">
        <f t="shared" si="233"/>
        <v>1.0430341757214689</v>
      </c>
      <c r="H213" s="327">
        <f t="shared" si="233"/>
        <v>2.6403492920157312</v>
      </c>
      <c r="I213" s="327">
        <f t="shared" si="233"/>
        <v>-2.1207422218725736</v>
      </c>
      <c r="J213" s="327">
        <f t="shared" si="233"/>
        <v>3.1708929149671716</v>
      </c>
      <c r="K213" s="327">
        <f t="shared" si="233"/>
        <v>-0.21980417478254521</v>
      </c>
      <c r="L213" s="327">
        <f t="shared" si="233"/>
        <v>-2.031361135764731</v>
      </c>
      <c r="M213" s="327">
        <f t="shared" si="233"/>
        <v>-1.863316286246286</v>
      </c>
      <c r="N213" s="327">
        <f t="shared" si="233"/>
        <v>-2.0968419443283093</v>
      </c>
      <c r="O213" s="327">
        <f t="shared" si="233"/>
        <v>-0.31206485457077049</v>
      </c>
      <c r="P213" s="327">
        <f t="shared" si="233"/>
        <v>8.9618142705782944E-2</v>
      </c>
      <c r="Q213" s="327">
        <f t="shared" si="233"/>
        <v>-1.1483886264896492</v>
      </c>
      <c r="R213" s="327">
        <f t="shared" si="233"/>
        <v>-4.5323724334284332</v>
      </c>
      <c r="S213" s="327">
        <f t="shared" si="233"/>
        <v>-5.5346219830684218</v>
      </c>
      <c r="T213" s="327">
        <f t="shared" si="233"/>
        <v>-3.1496062992125928</v>
      </c>
      <c r="U213" s="327">
        <f t="shared" si="233"/>
        <v>5.9879509271790976</v>
      </c>
      <c r="V213" s="327">
        <f t="shared" si="233"/>
        <v>3.1243297347284038</v>
      </c>
      <c r="W213" s="327">
        <f t="shared" si="233"/>
        <v>8.3333333333333037</v>
      </c>
      <c r="X213" s="327"/>
      <c r="Y213" s="327">
        <f t="shared" ref="Y213:AJ213" si="234">(Y121/Y120-1)*100</f>
        <v>1.0552682001368385</v>
      </c>
      <c r="Z213" s="327">
        <f t="shared" si="234"/>
        <v>0.12959903861895494</v>
      </c>
      <c r="AA213" s="327">
        <f t="shared" si="234"/>
        <v>-2.1484911821530561</v>
      </c>
      <c r="AB213" s="327">
        <f t="shared" si="234"/>
        <v>0</v>
      </c>
      <c r="AC213" s="327">
        <f t="shared" si="234"/>
        <v>-0.38091163096665159</v>
      </c>
      <c r="AD213" s="327">
        <f t="shared" si="234"/>
        <v>1.9989202046002408</v>
      </c>
      <c r="AE213" s="327">
        <f t="shared" si="234"/>
        <v>0.80593060704923225</v>
      </c>
      <c r="AF213" s="327">
        <f t="shared" si="234"/>
        <v>-9.4320100227568311</v>
      </c>
      <c r="AG213" s="327">
        <f t="shared" si="234"/>
        <v>-4.549335624629447</v>
      </c>
      <c r="AH213" s="327">
        <f t="shared" si="234"/>
        <v>-12.158390526903762</v>
      </c>
      <c r="AI213" s="327">
        <f t="shared" si="234"/>
        <v>10.867026491815302</v>
      </c>
      <c r="AJ213" s="327">
        <f t="shared" si="234"/>
        <v>-14.591085547762194</v>
      </c>
      <c r="AL213" s="323" t="str">
        <f t="shared" si="213"/>
        <v>FY2003</v>
      </c>
      <c r="AM213" s="327">
        <f t="shared" ref="AM213:BD213" si="235">(AM121/AM120-1)*100</f>
        <v>-1.85415571700005</v>
      </c>
      <c r="AN213" s="327">
        <f t="shared" si="235"/>
        <v>-3.5698319024817349</v>
      </c>
      <c r="AO213" s="327">
        <f t="shared" si="235"/>
        <v>-4.188326440681001</v>
      </c>
      <c r="AP213" s="327">
        <f t="shared" si="235"/>
        <v>-7.4306634479383789</v>
      </c>
      <c r="AQ213" s="327">
        <f t="shared" si="235"/>
        <v>-1.0767258405724456</v>
      </c>
      <c r="AR213" s="327">
        <f t="shared" si="235"/>
        <v>0.95603211254071674</v>
      </c>
      <c r="AS213" s="327">
        <f t="shared" si="235"/>
        <v>-2.7107720436294946</v>
      </c>
      <c r="AT213" s="327">
        <f t="shared" si="235"/>
        <v>2.416221171240629</v>
      </c>
      <c r="AU213" s="327">
        <f t="shared" si="235"/>
        <v>-1.684448573414643</v>
      </c>
      <c r="AV213" s="327">
        <f t="shared" si="235"/>
        <v>-1.589603318110222</v>
      </c>
      <c r="AW213" s="327">
        <f t="shared" si="235"/>
        <v>-1.9385343225955198</v>
      </c>
      <c r="AX213" s="327">
        <f t="shared" si="235"/>
        <v>-4.6789139850984647</v>
      </c>
      <c r="AY213" s="327">
        <f t="shared" si="235"/>
        <v>1.1872638963842386</v>
      </c>
      <c r="AZ213" s="327">
        <f t="shared" si="235"/>
        <v>-0.54870363825246793</v>
      </c>
      <c r="BA213" s="327">
        <f t="shared" si="235"/>
        <v>0.12055945661129108</v>
      </c>
      <c r="BB213" s="327">
        <f t="shared" si="235"/>
        <v>-2.8572314372763641</v>
      </c>
      <c r="BC213" s="327">
        <f t="shared" si="235"/>
        <v>-1.1083205883302583</v>
      </c>
      <c r="BD213" s="327">
        <f t="shared" si="235"/>
        <v>-1.1083205883302583</v>
      </c>
      <c r="BE213" s="327"/>
      <c r="BF213" s="327">
        <f t="shared" si="215"/>
        <v>0.11943137395842296</v>
      </c>
      <c r="BG213" s="327">
        <f t="shared" si="215"/>
        <v>0.407055630936215</v>
      </c>
      <c r="BH213" s="327">
        <f t="shared" si="215"/>
        <v>0</v>
      </c>
      <c r="BI213" s="327"/>
      <c r="BJ213" s="327">
        <f t="shared" ref="BJ213:BU213" si="236">(BJ121/BJ120-1)*100</f>
        <v>-0.37182982930381581</v>
      </c>
      <c r="BK213" s="327">
        <f t="shared" si="236"/>
        <v>-0.29855834788572455</v>
      </c>
      <c r="BL213" s="327">
        <f t="shared" si="236"/>
        <v>-5.2223838564313674E-2</v>
      </c>
      <c r="BM213" s="327">
        <f t="shared" si="236"/>
        <v>0</v>
      </c>
      <c r="BN213" s="327">
        <f t="shared" si="236"/>
        <v>-1.1087280354489804</v>
      </c>
      <c r="BO213" s="327">
        <f t="shared" si="236"/>
        <v>-0.15610709209287199</v>
      </c>
      <c r="BP213" s="327">
        <f t="shared" si="236"/>
        <v>-1.0209017676562793</v>
      </c>
      <c r="BQ213" s="327">
        <f t="shared" si="236"/>
        <v>-3.6620900682726609</v>
      </c>
      <c r="BR213" s="327">
        <f t="shared" si="236"/>
        <v>-4.4144732041594743</v>
      </c>
      <c r="BS213" s="327">
        <f t="shared" si="236"/>
        <v>-19.845868818546851</v>
      </c>
      <c r="BT213" s="327">
        <f t="shared" si="236"/>
        <v>7.6194028002483094</v>
      </c>
      <c r="BU213" s="327">
        <f t="shared" si="236"/>
        <v>-0.65916338598531743</v>
      </c>
      <c r="BW213" s="323" t="str">
        <f t="shared" si="217"/>
        <v>FY2003</v>
      </c>
      <c r="BX213" s="327">
        <f t="shared" ref="BX213:DF213" si="237">(BX121/BX120-1)*100</f>
        <v>-0.21894008387264297</v>
      </c>
      <c r="BY213" s="327">
        <f t="shared" si="237"/>
        <v>-1.5448268198125725</v>
      </c>
      <c r="BZ213" s="327">
        <f t="shared" si="237"/>
        <v>-2.3882487634094174</v>
      </c>
      <c r="CA213" s="327">
        <f t="shared" si="237"/>
        <v>-2.1482758202251429E-2</v>
      </c>
      <c r="CB213" s="327">
        <f t="shared" si="237"/>
        <v>-3.7600011372119213</v>
      </c>
      <c r="CC213" s="327">
        <f t="shared" si="237"/>
        <v>0.59521447593244847</v>
      </c>
      <c r="CD213" s="327">
        <f t="shared" si="237"/>
        <v>0.12654434963994543</v>
      </c>
      <c r="CE213" s="327">
        <f t="shared" si="237"/>
        <v>1.6151665820424377</v>
      </c>
      <c r="CF213" s="327">
        <f t="shared" si="237"/>
        <v>-0.97834685514265329</v>
      </c>
      <c r="CG213" s="327">
        <f t="shared" si="237"/>
        <v>-5.4115834071742475</v>
      </c>
      <c r="CH213" s="327">
        <f t="shared" si="237"/>
        <v>2.0344165028801875</v>
      </c>
      <c r="CI213" s="327">
        <f t="shared" si="237"/>
        <v>0.65150546605607929</v>
      </c>
      <c r="CJ213" s="327">
        <f t="shared" si="237"/>
        <v>3.8456431533696156</v>
      </c>
      <c r="CK213" s="327">
        <f t="shared" si="237"/>
        <v>-9.3609429711705161E-2</v>
      </c>
      <c r="CL213" s="327">
        <f t="shared" si="237"/>
        <v>-0.16026461670840542</v>
      </c>
      <c r="CM213" s="327">
        <f t="shared" si="237"/>
        <v>4.9190422884293206E-2</v>
      </c>
      <c r="CN213" s="327">
        <f t="shared" si="237"/>
        <v>0.45195403786244537</v>
      </c>
      <c r="CO213" s="327">
        <f t="shared" si="237"/>
        <v>0.73554722701718589</v>
      </c>
      <c r="CP213" s="327">
        <f t="shared" si="237"/>
        <v>0</v>
      </c>
      <c r="CQ213" s="327">
        <f t="shared" si="237"/>
        <v>3.1691485265979535</v>
      </c>
      <c r="CR213" s="327">
        <f t="shared" si="237"/>
        <v>-0.23267561042547014</v>
      </c>
      <c r="CS213" s="327">
        <f t="shared" si="237"/>
        <v>5.5974593092497082</v>
      </c>
      <c r="CT213" s="327">
        <f t="shared" si="237"/>
        <v>0</v>
      </c>
      <c r="CU213" s="327">
        <f t="shared" si="237"/>
        <v>-8.2831992282594857E-2</v>
      </c>
      <c r="CV213" s="327">
        <f t="shared" si="237"/>
        <v>1.1593896882871713</v>
      </c>
      <c r="CW213" s="327">
        <f t="shared" si="237"/>
        <v>1.1744776083126407</v>
      </c>
      <c r="CX213" s="327">
        <f t="shared" si="237"/>
        <v>0</v>
      </c>
      <c r="CY213" s="327">
        <f t="shared" si="237"/>
        <v>0.39333082469381608</v>
      </c>
      <c r="CZ213" s="327">
        <f t="shared" si="237"/>
        <v>-1.2348327664423731</v>
      </c>
      <c r="DA213" s="327">
        <f t="shared" si="237"/>
        <v>0.29832221761214583</v>
      </c>
      <c r="DB213" s="327">
        <f t="shared" si="237"/>
        <v>14.213245192374369</v>
      </c>
      <c r="DC213" s="327">
        <f t="shared" si="237"/>
        <v>4.5644291407798354</v>
      </c>
      <c r="DD213" s="327">
        <f t="shared" si="237"/>
        <v>1.5703671330348445</v>
      </c>
      <c r="DE213" s="327">
        <f t="shared" si="237"/>
        <v>2.1799646367615555</v>
      </c>
      <c r="DF213" s="327">
        <f t="shared" si="237"/>
        <v>-10.818046343502674</v>
      </c>
      <c r="DH213" s="323" t="str">
        <f t="shared" si="219"/>
        <v>FY2003</v>
      </c>
      <c r="DI213" s="327">
        <f t="shared" ref="DI213:EQ213" si="238">(DI121/DI120-1)*100</f>
        <v>-0.81127488593094599</v>
      </c>
      <c r="DJ213" s="327">
        <f t="shared" si="238"/>
        <v>-1.2283229073149604</v>
      </c>
      <c r="DK213" s="327">
        <f t="shared" si="238"/>
        <v>-5.2303018537656509</v>
      </c>
      <c r="DL213" s="327">
        <f t="shared" si="238"/>
        <v>-2.7746428370418075</v>
      </c>
      <c r="DM213" s="327">
        <f t="shared" si="238"/>
        <v>0.48330209473250729</v>
      </c>
      <c r="DN213" s="327">
        <f t="shared" si="238"/>
        <v>3.5613998911003364</v>
      </c>
      <c r="DO213" s="327">
        <f t="shared" si="238"/>
        <v>-4.0005520780073134E-2</v>
      </c>
      <c r="DP213" s="327">
        <f t="shared" si="238"/>
        <v>0.35080287206787908</v>
      </c>
      <c r="DQ213" s="327">
        <f t="shared" si="238"/>
        <v>1.8562721802864335</v>
      </c>
      <c r="DR213" s="327">
        <f t="shared" si="238"/>
        <v>-8.1082565034553475</v>
      </c>
      <c r="DS213" s="327">
        <f t="shared" si="238"/>
        <v>-2.467475924209972</v>
      </c>
      <c r="DT213" s="327">
        <f t="shared" si="238"/>
        <v>2.6737820432998216</v>
      </c>
      <c r="DU213" s="327">
        <f t="shared" si="238"/>
        <v>-7.3777173895568922</v>
      </c>
      <c r="DV213" s="327">
        <f t="shared" si="238"/>
        <v>-0.68152706487587533</v>
      </c>
      <c r="DW213" s="327">
        <f t="shared" si="238"/>
        <v>-0.53711644579796936</v>
      </c>
      <c r="DX213" s="327">
        <f t="shared" si="238"/>
        <v>-1.0410035134582385</v>
      </c>
      <c r="DY213" s="327">
        <f t="shared" si="238"/>
        <v>-0.36921597785273264</v>
      </c>
      <c r="DZ213" s="327">
        <f t="shared" si="238"/>
        <v>-0.37845536658566159</v>
      </c>
      <c r="EA213" s="327">
        <f t="shared" si="238"/>
        <v>0</v>
      </c>
      <c r="EB213" s="327">
        <f t="shared" si="238"/>
        <v>-3.0922131934710162</v>
      </c>
      <c r="EC213" s="327">
        <f t="shared" si="238"/>
        <v>1.1901410201898832</v>
      </c>
      <c r="ED213" s="327">
        <f t="shared" si="238"/>
        <v>-6.6666666666666536</v>
      </c>
      <c r="EE213" s="327">
        <f t="shared" si="238"/>
        <v>9.2896174863388303</v>
      </c>
      <c r="EF213" s="327">
        <f t="shared" si="238"/>
        <v>0.85617582916761581</v>
      </c>
      <c r="EG213" s="327">
        <f t="shared" si="238"/>
        <v>1.9685395475042444</v>
      </c>
      <c r="EH213" s="327">
        <f t="shared" si="238"/>
        <v>6.4376081085670833E-3</v>
      </c>
      <c r="EI213" s="327">
        <f t="shared" si="238"/>
        <v>1.388888888888884</v>
      </c>
      <c r="EJ213" s="327">
        <f t="shared" si="238"/>
        <v>-0.10961177381101361</v>
      </c>
      <c r="EK213" s="327">
        <f t="shared" si="238"/>
        <v>0.66950176622746493</v>
      </c>
      <c r="EL213" s="327">
        <f t="shared" si="238"/>
        <v>-0.40846485500405372</v>
      </c>
      <c r="EM213" s="327">
        <f t="shared" si="238"/>
        <v>-3.4797486253334786</v>
      </c>
      <c r="EN213" s="327">
        <f t="shared" si="238"/>
        <v>-0.1810961159770863</v>
      </c>
      <c r="EO213" s="327">
        <f t="shared" si="238"/>
        <v>53.162652245170385</v>
      </c>
      <c r="EP213" s="327">
        <f t="shared" si="238"/>
        <v>14.928425563247671</v>
      </c>
      <c r="EQ213" s="327">
        <f t="shared" si="238"/>
        <v>-13.928743921838882</v>
      </c>
    </row>
    <row r="214" spans="1:147" s="98" customFormat="1" ht="12.75" customHeight="1" x14ac:dyDescent="0.2">
      <c r="A214" s="323" t="s">
        <v>24</v>
      </c>
      <c r="B214" s="327">
        <f t="shared" ref="B214:W214" si="239">(B122/B121-1)*100</f>
        <v>3.4745526278465722</v>
      </c>
      <c r="C214" s="327">
        <f t="shared" si="239"/>
        <v>3.7157757209933973</v>
      </c>
      <c r="D214" s="327">
        <f t="shared" si="239"/>
        <v>17.888276773062039</v>
      </c>
      <c r="E214" s="327">
        <f t="shared" si="239"/>
        <v>3.3038001796759975</v>
      </c>
      <c r="F214" s="327">
        <f t="shared" si="239"/>
        <v>-2.1666470179071307</v>
      </c>
      <c r="G214" s="327">
        <f t="shared" si="239"/>
        <v>1.7824675449969574</v>
      </c>
      <c r="H214" s="327">
        <f t="shared" si="239"/>
        <v>-0.42654269082549323</v>
      </c>
      <c r="I214" s="327">
        <f t="shared" si="239"/>
        <v>2.9309197236143225</v>
      </c>
      <c r="J214" s="327">
        <f t="shared" si="239"/>
        <v>0.18951235268107602</v>
      </c>
      <c r="K214" s="327">
        <f t="shared" si="239"/>
        <v>1.0612703577791649</v>
      </c>
      <c r="L214" s="327">
        <f t="shared" si="239"/>
        <v>-10.569638458352815</v>
      </c>
      <c r="M214" s="327">
        <f t="shared" si="239"/>
        <v>-1.5666574919636189</v>
      </c>
      <c r="N214" s="327">
        <f t="shared" si="239"/>
        <v>-14.086132098487624</v>
      </c>
      <c r="O214" s="327">
        <f t="shared" si="239"/>
        <v>-0.70025845953592958</v>
      </c>
      <c r="P214" s="327">
        <f t="shared" si="239"/>
        <v>-0.14988354194934717</v>
      </c>
      <c r="Q214" s="327">
        <f t="shared" si="239"/>
        <v>-1.8605173507494799</v>
      </c>
      <c r="R214" s="327">
        <f t="shared" si="239"/>
        <v>-2.5703423450277652</v>
      </c>
      <c r="S214" s="327">
        <f t="shared" si="239"/>
        <v>-3.8762432524271251</v>
      </c>
      <c r="T214" s="327">
        <f t="shared" si="239"/>
        <v>-0.81300813008128303</v>
      </c>
      <c r="U214" s="327">
        <f t="shared" si="239"/>
        <v>18.830540009305796</v>
      </c>
      <c r="V214" s="327">
        <f t="shared" si="239"/>
        <v>5.4908485856475675</v>
      </c>
      <c r="W214" s="327">
        <f t="shared" si="239"/>
        <v>29.230769230769237</v>
      </c>
      <c r="X214" s="327"/>
      <c r="Y214" s="327">
        <f t="shared" ref="Y214:AJ214" si="240">(Y122/Y121-1)*100</f>
        <v>6.2630723438785507</v>
      </c>
      <c r="Z214" s="327">
        <f t="shared" si="240"/>
        <v>2.7395662945640886</v>
      </c>
      <c r="AA214" s="327">
        <f t="shared" si="240"/>
        <v>-2.4231532589387927</v>
      </c>
      <c r="AB214" s="327">
        <f t="shared" si="240"/>
        <v>0</v>
      </c>
      <c r="AC214" s="327">
        <f t="shared" si="240"/>
        <v>-1.416808436281014</v>
      </c>
      <c r="AD214" s="327">
        <f t="shared" si="240"/>
        <v>10.306953624216897</v>
      </c>
      <c r="AE214" s="327">
        <f t="shared" si="240"/>
        <v>0.25154515764813645</v>
      </c>
      <c r="AF214" s="327">
        <f t="shared" si="240"/>
        <v>2.1165453697974623</v>
      </c>
      <c r="AG214" s="327">
        <f t="shared" si="240"/>
        <v>-3.6259307400959173</v>
      </c>
      <c r="AH214" s="327">
        <f t="shared" si="240"/>
        <v>1.1063594210590999</v>
      </c>
      <c r="AI214" s="327">
        <f t="shared" si="240"/>
        <v>-3.7136184799485106</v>
      </c>
      <c r="AJ214" s="327">
        <f t="shared" si="240"/>
        <v>1.1653891880823553</v>
      </c>
      <c r="AL214" s="323" t="str">
        <f t="shared" si="213"/>
        <v>FY2004</v>
      </c>
      <c r="AM214" s="327">
        <f t="shared" ref="AM214:BD214" si="241">(AM122/AM121-1)*100</f>
        <v>2.6987441714914961</v>
      </c>
      <c r="AN214" s="327">
        <f t="shared" si="241"/>
        <v>4.0461224871852774</v>
      </c>
      <c r="AO214" s="327">
        <f t="shared" si="241"/>
        <v>8.116928071720352</v>
      </c>
      <c r="AP214" s="327">
        <f t="shared" si="241"/>
        <v>7.6886468349041781</v>
      </c>
      <c r="AQ214" s="327">
        <f t="shared" si="241"/>
        <v>-1.9221220875892064</v>
      </c>
      <c r="AR214" s="327">
        <f t="shared" si="241"/>
        <v>4.3229764986968844</v>
      </c>
      <c r="AS214" s="327">
        <f t="shared" si="241"/>
        <v>1.6960775421990704</v>
      </c>
      <c r="AT214" s="327">
        <f t="shared" si="241"/>
        <v>-0.74317126008421885</v>
      </c>
      <c r="AU214" s="327">
        <f t="shared" si="241"/>
        <v>-0.8351778789762454</v>
      </c>
      <c r="AV214" s="327">
        <f t="shared" si="241"/>
        <v>-2.145744514960124</v>
      </c>
      <c r="AW214" s="327">
        <f t="shared" si="241"/>
        <v>3.5472569616427307</v>
      </c>
      <c r="AX214" s="327">
        <f t="shared" si="241"/>
        <v>1.8850438927021873</v>
      </c>
      <c r="AY214" s="327">
        <f t="shared" si="241"/>
        <v>5.3333333333333011</v>
      </c>
      <c r="AZ214" s="327">
        <f t="shared" si="241"/>
        <v>0.14191584193286033</v>
      </c>
      <c r="BA214" s="327">
        <f t="shared" si="241"/>
        <v>0.53741955932724572</v>
      </c>
      <c r="BB214" s="327">
        <f t="shared" si="241"/>
        <v>-1.2641368367950268</v>
      </c>
      <c r="BC214" s="327">
        <f t="shared" si="241"/>
        <v>2.7722756175130314E-3</v>
      </c>
      <c r="BD214" s="327">
        <f t="shared" si="241"/>
        <v>2.7722756175130314E-3</v>
      </c>
      <c r="BE214" s="327"/>
      <c r="BF214" s="327">
        <f t="shared" si="215"/>
        <v>0.79525937053011031</v>
      </c>
      <c r="BG214" s="327">
        <f t="shared" si="215"/>
        <v>2.7027027027026973</v>
      </c>
      <c r="BH214" s="327">
        <f t="shared" si="215"/>
        <v>0</v>
      </c>
      <c r="BI214" s="327"/>
      <c r="BJ214" s="327">
        <f t="shared" ref="BJ214:BU214" si="242">(BJ122/BJ121-1)*100</f>
        <v>2.2054279923516162</v>
      </c>
      <c r="BK214" s="327">
        <f t="shared" si="242"/>
        <v>4.8897876860287681E-2</v>
      </c>
      <c r="BL214" s="327">
        <f t="shared" si="242"/>
        <v>1.203465449174379</v>
      </c>
      <c r="BM214" s="327">
        <f t="shared" si="242"/>
        <v>0</v>
      </c>
      <c r="BN214" s="327">
        <f t="shared" si="242"/>
        <v>2.8865632514814221</v>
      </c>
      <c r="BO214" s="327">
        <f t="shared" si="242"/>
        <v>2.1335241598323229</v>
      </c>
      <c r="BP214" s="327">
        <f t="shared" si="242"/>
        <v>1.9433317161565045</v>
      </c>
      <c r="BQ214" s="327">
        <f t="shared" si="242"/>
        <v>3.4396279918823991</v>
      </c>
      <c r="BR214" s="327">
        <f t="shared" si="242"/>
        <v>6.1589410572290948</v>
      </c>
      <c r="BS214" s="327">
        <f t="shared" si="242"/>
        <v>-3.6286298721541321</v>
      </c>
      <c r="BT214" s="327">
        <f t="shared" si="242"/>
        <v>-1.128736453174084</v>
      </c>
      <c r="BU214" s="327">
        <f t="shared" si="242"/>
        <v>-4.5732392211583761E-2</v>
      </c>
      <c r="BW214" s="323" t="str">
        <f t="shared" si="217"/>
        <v>FY2004</v>
      </c>
      <c r="BX214" s="327">
        <f t="shared" ref="BX214:DF214" si="243">(BX122/BX121-1)*100</f>
        <v>0.90944963282972857</v>
      </c>
      <c r="BY214" s="327">
        <f t="shared" si="243"/>
        <v>4.4689410304384447</v>
      </c>
      <c r="BZ214" s="327">
        <f t="shared" si="243"/>
        <v>5.6182103289168062</v>
      </c>
      <c r="CA214" s="327">
        <f t="shared" si="243"/>
        <v>7.0860257380652936</v>
      </c>
      <c r="CB214" s="327">
        <f t="shared" si="243"/>
        <v>2.2501546966862573</v>
      </c>
      <c r="CC214" s="327">
        <f t="shared" si="243"/>
        <v>2.3222098213059761</v>
      </c>
      <c r="CD214" s="327">
        <f t="shared" si="243"/>
        <v>4.0104212450621235</v>
      </c>
      <c r="CE214" s="327">
        <f t="shared" si="243"/>
        <v>-8.0921513841136772E-2</v>
      </c>
      <c r="CF214" s="327">
        <f t="shared" si="243"/>
        <v>1.5081893032982574</v>
      </c>
      <c r="CG214" s="327">
        <f t="shared" si="243"/>
        <v>1.1303873062944669</v>
      </c>
      <c r="CH214" s="327">
        <f t="shared" si="243"/>
        <v>0.19066660916604583</v>
      </c>
      <c r="CI214" s="327">
        <f t="shared" si="243"/>
        <v>-0.47732581997949053</v>
      </c>
      <c r="CJ214" s="327">
        <f t="shared" si="243"/>
        <v>1.0386397416507931</v>
      </c>
      <c r="CK214" s="327">
        <f t="shared" si="243"/>
        <v>2.6576899897436723</v>
      </c>
      <c r="CL214" s="327">
        <f t="shared" si="243"/>
        <v>4.0831331658794934</v>
      </c>
      <c r="CM214" s="327">
        <f t="shared" si="243"/>
        <v>-0.38973875564402016</v>
      </c>
      <c r="CN214" s="327">
        <f t="shared" si="243"/>
        <v>0.18780458027967128</v>
      </c>
      <c r="CO214" s="327">
        <f t="shared" si="243"/>
        <v>0.30478817314953943</v>
      </c>
      <c r="CP214" s="327">
        <f t="shared" si="243"/>
        <v>0</v>
      </c>
      <c r="CQ214" s="327">
        <f t="shared" si="243"/>
        <v>2.7433704241013102</v>
      </c>
      <c r="CR214" s="327">
        <f t="shared" si="243"/>
        <v>-1.7444193729286184</v>
      </c>
      <c r="CS214" s="327">
        <f t="shared" si="243"/>
        <v>5.2631578947368363</v>
      </c>
      <c r="CT214" s="327">
        <f t="shared" si="243"/>
        <v>0</v>
      </c>
      <c r="CU214" s="327">
        <f t="shared" si="243"/>
        <v>0.5141198566701366</v>
      </c>
      <c r="CV214" s="327">
        <f t="shared" si="243"/>
        <v>-0.19669770914354512</v>
      </c>
      <c r="CW214" s="327">
        <f t="shared" si="243"/>
        <v>-7.4878847420500882E-2</v>
      </c>
      <c r="CX214" s="327">
        <f t="shared" si="243"/>
        <v>0</v>
      </c>
      <c r="CY214" s="327">
        <f t="shared" si="243"/>
        <v>-0.29607164256114649</v>
      </c>
      <c r="CZ214" s="327">
        <f t="shared" si="243"/>
        <v>1.3036584546841645</v>
      </c>
      <c r="DA214" s="327">
        <f t="shared" si="243"/>
        <v>-8.0323702504052399</v>
      </c>
      <c r="DB214" s="327">
        <f t="shared" si="243"/>
        <v>-10.976679766768527</v>
      </c>
      <c r="DC214" s="327">
        <f t="shared" si="243"/>
        <v>-6.5304238509853345</v>
      </c>
      <c r="DD214" s="327">
        <f t="shared" si="243"/>
        <v>-3.0629785878355187</v>
      </c>
      <c r="DE214" s="327">
        <f t="shared" si="243"/>
        <v>-0.53889827584676642</v>
      </c>
      <c r="DF214" s="327">
        <f t="shared" si="243"/>
        <v>-3.5324756948046043</v>
      </c>
      <c r="DH214" s="323" t="str">
        <f t="shared" si="219"/>
        <v>FY2004</v>
      </c>
      <c r="DI214" s="327">
        <f t="shared" ref="DI214:EQ214" si="244">(DI122/DI121-1)*100</f>
        <v>-1.019116116062857</v>
      </c>
      <c r="DJ214" s="327">
        <f t="shared" si="244"/>
        <v>-0.41722575145620722</v>
      </c>
      <c r="DK214" s="327">
        <f t="shared" si="244"/>
        <v>4.3820941862381169</v>
      </c>
      <c r="DL214" s="327">
        <f t="shared" si="244"/>
        <v>-2.6965281007211295</v>
      </c>
      <c r="DM214" s="327">
        <f t="shared" si="244"/>
        <v>-5.3273505700879191</v>
      </c>
      <c r="DN214" s="327">
        <f t="shared" si="244"/>
        <v>2.4785296055762629E-3</v>
      </c>
      <c r="DO214" s="327">
        <f t="shared" si="244"/>
        <v>1.6492125617401987</v>
      </c>
      <c r="DP214" s="327">
        <f t="shared" si="244"/>
        <v>0.47979187085587238</v>
      </c>
      <c r="DQ214" s="327">
        <f t="shared" si="244"/>
        <v>2.7117310243061077</v>
      </c>
      <c r="DR214" s="327">
        <f t="shared" si="244"/>
        <v>-1.0857332511674977</v>
      </c>
      <c r="DS214" s="327">
        <f t="shared" si="244"/>
        <v>-3.4176664294674919</v>
      </c>
      <c r="DT214" s="327">
        <f t="shared" si="244"/>
        <v>-2.4181417711616748</v>
      </c>
      <c r="DU214" s="327">
        <f t="shared" si="244"/>
        <v>-4.4758744445934973</v>
      </c>
      <c r="DV214" s="327">
        <f t="shared" si="244"/>
        <v>-6.8740831056574914</v>
      </c>
      <c r="DW214" s="327">
        <f t="shared" si="244"/>
        <v>-7.1159932549605394</v>
      </c>
      <c r="DX214" s="327">
        <f t="shared" si="244"/>
        <v>-6.2688381683103085</v>
      </c>
      <c r="DY214" s="327">
        <f t="shared" si="244"/>
        <v>0.94453542406864877</v>
      </c>
      <c r="DZ214" s="327">
        <f t="shared" si="244"/>
        <v>0.96826159921965527</v>
      </c>
      <c r="EA214" s="327">
        <f t="shared" si="244"/>
        <v>0</v>
      </c>
      <c r="EB214" s="327">
        <f t="shared" si="244"/>
        <v>-3.8917059008567123</v>
      </c>
      <c r="EC214" s="327">
        <f t="shared" si="244"/>
        <v>3.1735600061290725</v>
      </c>
      <c r="ED214" s="327">
        <f t="shared" si="244"/>
        <v>-7.1428571428571512</v>
      </c>
      <c r="EE214" s="327">
        <f t="shared" si="244"/>
        <v>0</v>
      </c>
      <c r="EF214" s="327">
        <f t="shared" si="244"/>
        <v>-0.58407766631807245</v>
      </c>
      <c r="EG214" s="327">
        <f t="shared" si="244"/>
        <v>-2.0117871789210873</v>
      </c>
      <c r="EH214" s="327">
        <f t="shared" si="244"/>
        <v>0.14010179181802584</v>
      </c>
      <c r="EI214" s="327">
        <f t="shared" si="244"/>
        <v>5.4794520547945202</v>
      </c>
      <c r="EJ214" s="327">
        <f t="shared" si="244"/>
        <v>-6.0229626771798994</v>
      </c>
      <c r="EK214" s="327">
        <f t="shared" si="244"/>
        <v>1.1730201066163959</v>
      </c>
      <c r="EL214" s="327">
        <f t="shared" si="244"/>
        <v>-1.4527156716626077E-2</v>
      </c>
      <c r="EM214" s="327">
        <f t="shared" si="244"/>
        <v>0.19285812786533629</v>
      </c>
      <c r="EN214" s="327">
        <f t="shared" si="244"/>
        <v>1.5217863648153473</v>
      </c>
      <c r="EO214" s="327">
        <f t="shared" si="244"/>
        <v>-6.7109497864907723</v>
      </c>
      <c r="EP214" s="327">
        <f t="shared" si="244"/>
        <v>-0.44667747404080194</v>
      </c>
      <c r="EQ214" s="327">
        <f t="shared" si="244"/>
        <v>0.11662238217302612</v>
      </c>
    </row>
    <row r="215" spans="1:147" s="98" customFormat="1" ht="12.75" customHeight="1" x14ac:dyDescent="0.2">
      <c r="A215" s="323" t="s">
        <v>25</v>
      </c>
      <c r="B215" s="327">
        <f t="shared" ref="B215:W215" si="245">(B123/B122-1)*100</f>
        <v>3.1574285150325121</v>
      </c>
      <c r="C215" s="327">
        <f t="shared" si="245"/>
        <v>2.6038291883548004</v>
      </c>
      <c r="D215" s="327">
        <f t="shared" si="245"/>
        <v>3.5255695982790103</v>
      </c>
      <c r="E215" s="327">
        <f t="shared" si="245"/>
        <v>7.5184755154796612</v>
      </c>
      <c r="F215" s="327">
        <f t="shared" si="245"/>
        <v>2.8435800527323751</v>
      </c>
      <c r="G215" s="327">
        <f t="shared" si="245"/>
        <v>-4.4865307085305561</v>
      </c>
      <c r="H215" s="327">
        <f t="shared" si="245"/>
        <v>-1.5704783289636537</v>
      </c>
      <c r="I215" s="327">
        <f t="shared" si="245"/>
        <v>0.52433069665356324</v>
      </c>
      <c r="J215" s="327">
        <f t="shared" si="245"/>
        <v>0.19955424241853148</v>
      </c>
      <c r="K215" s="327">
        <f t="shared" si="245"/>
        <v>-1.1300684653991921</v>
      </c>
      <c r="L215" s="327">
        <f t="shared" si="245"/>
        <v>-5.6713678141609218</v>
      </c>
      <c r="M215" s="327">
        <f t="shared" si="245"/>
        <v>-2.6692927217315421</v>
      </c>
      <c r="N215" s="327">
        <f t="shared" si="245"/>
        <v>-7.0148255753171966</v>
      </c>
      <c r="O215" s="327">
        <f t="shared" si="245"/>
        <v>-0.66647369910574072</v>
      </c>
      <c r="P215" s="327">
        <f t="shared" si="245"/>
        <v>-0.10591845569974945</v>
      </c>
      <c r="Q215" s="327">
        <f t="shared" si="245"/>
        <v>-1.8687921240843508</v>
      </c>
      <c r="R215" s="327">
        <f t="shared" si="245"/>
        <v>0.43085168083214498</v>
      </c>
      <c r="S215" s="327">
        <f t="shared" si="245"/>
        <v>1.5154526092790555</v>
      </c>
      <c r="T215" s="327">
        <f t="shared" si="245"/>
        <v>-0.98360655737703695</v>
      </c>
      <c r="U215" s="327">
        <f t="shared" si="245"/>
        <v>16.503086804410994</v>
      </c>
      <c r="V215" s="327">
        <f t="shared" si="245"/>
        <v>16.246056782213223</v>
      </c>
      <c r="W215" s="327">
        <f t="shared" si="245"/>
        <v>16.666666666666675</v>
      </c>
      <c r="X215" s="327"/>
      <c r="Y215" s="327">
        <f t="shared" ref="Y215:AJ215" si="246">(Y123/Y122-1)*100</f>
        <v>6.1913112957810768</v>
      </c>
      <c r="Z215" s="327">
        <f t="shared" si="246"/>
        <v>1.3529541645934229</v>
      </c>
      <c r="AA215" s="327">
        <f t="shared" si="246"/>
        <v>5.3679197072375562</v>
      </c>
      <c r="AB215" s="327">
        <f t="shared" si="246"/>
        <v>0</v>
      </c>
      <c r="AC215" s="327">
        <f t="shared" si="246"/>
        <v>0.34375047388151003</v>
      </c>
      <c r="AD215" s="327">
        <f t="shared" si="246"/>
        <v>9.0865848115914147</v>
      </c>
      <c r="AE215" s="327">
        <f t="shared" si="246"/>
        <v>-1.4437596139504905</v>
      </c>
      <c r="AF215" s="327">
        <f t="shared" si="246"/>
        <v>-1.222357140682695</v>
      </c>
      <c r="AG215" s="327">
        <f t="shared" si="246"/>
        <v>-1.2071926839397729</v>
      </c>
      <c r="AH215" s="327">
        <f t="shared" si="246"/>
        <v>3.8325405280786651</v>
      </c>
      <c r="AI215" s="327">
        <f t="shared" si="246"/>
        <v>-2.7760043569361681</v>
      </c>
      <c r="AJ215" s="327">
        <f t="shared" si="246"/>
        <v>0.56046342338051947</v>
      </c>
      <c r="AL215" s="323" t="str">
        <f t="shared" si="213"/>
        <v>FY2005</v>
      </c>
      <c r="AM215" s="327">
        <f t="shared" ref="AM215:BD215" si="247">(AM123/AM122-1)*100</f>
        <v>8.5616466049224691</v>
      </c>
      <c r="AN215" s="327">
        <f t="shared" si="247"/>
        <v>5.323600440181453</v>
      </c>
      <c r="AO215" s="327">
        <f t="shared" si="247"/>
        <v>9.5129996881312628</v>
      </c>
      <c r="AP215" s="327">
        <f t="shared" si="247"/>
        <v>9.1632021519926887</v>
      </c>
      <c r="AQ215" s="327">
        <f t="shared" si="247"/>
        <v>0.30755320192084046</v>
      </c>
      <c r="AR215" s="327">
        <f t="shared" si="247"/>
        <v>5.1282640787323031</v>
      </c>
      <c r="AS215" s="327">
        <f t="shared" si="247"/>
        <v>2.7288979555121218</v>
      </c>
      <c r="AT215" s="327">
        <f t="shared" si="247"/>
        <v>0.25516464004626815</v>
      </c>
      <c r="AU215" s="327">
        <f t="shared" si="247"/>
        <v>-1.0468705157059555</v>
      </c>
      <c r="AV215" s="327">
        <f t="shared" si="247"/>
        <v>-4.0212970134053343</v>
      </c>
      <c r="AW215" s="327">
        <f t="shared" si="247"/>
        <v>10.989164317467793</v>
      </c>
      <c r="AX215" s="327">
        <f t="shared" si="247"/>
        <v>9.3832775251136979</v>
      </c>
      <c r="AY215" s="327">
        <f t="shared" si="247"/>
        <v>12.658227848101266</v>
      </c>
      <c r="AZ215" s="327">
        <f t="shared" si="247"/>
        <v>3.7932434596313014</v>
      </c>
      <c r="BA215" s="327">
        <f t="shared" si="247"/>
        <v>2.4428012114436015</v>
      </c>
      <c r="BB215" s="327">
        <f t="shared" si="247"/>
        <v>8.6817910293166545</v>
      </c>
      <c r="BC215" s="327">
        <f t="shared" si="247"/>
        <v>0.37570377440314662</v>
      </c>
      <c r="BD215" s="327">
        <f t="shared" si="247"/>
        <v>0.37570377440314662</v>
      </c>
      <c r="BE215" s="327"/>
      <c r="BF215" s="327">
        <f t="shared" si="215"/>
        <v>94.821327795828296</v>
      </c>
      <c r="BG215" s="327">
        <f t="shared" si="215"/>
        <v>24.342105263157876</v>
      </c>
      <c r="BH215" s="327">
        <f t="shared" si="215"/>
        <v>125.00000000000004</v>
      </c>
      <c r="BI215" s="327"/>
      <c r="BJ215" s="327">
        <f t="shared" ref="BJ215:BU215" si="248">(BJ123/BJ122-1)*100</f>
        <v>10.087826079282536</v>
      </c>
      <c r="BK215" s="327">
        <f t="shared" si="248"/>
        <v>4.8873978522445682E-2</v>
      </c>
      <c r="BL215" s="327">
        <f t="shared" si="248"/>
        <v>3.5216382847999661</v>
      </c>
      <c r="BM215" s="327">
        <f t="shared" si="248"/>
        <v>0</v>
      </c>
      <c r="BN215" s="327">
        <f t="shared" si="248"/>
        <v>1.7614851455470815</v>
      </c>
      <c r="BO215" s="327">
        <f t="shared" si="248"/>
        <v>13.889049257844754</v>
      </c>
      <c r="BP215" s="327">
        <f t="shared" si="248"/>
        <v>-0.52913723542991065</v>
      </c>
      <c r="BQ215" s="327">
        <f t="shared" si="248"/>
        <v>-0.75375188451568542</v>
      </c>
      <c r="BR215" s="327">
        <f t="shared" si="248"/>
        <v>2.1075169257894988</v>
      </c>
      <c r="BS215" s="327">
        <f t="shared" si="248"/>
        <v>-1.4204031936909112</v>
      </c>
      <c r="BT215" s="327">
        <f t="shared" si="248"/>
        <v>-6.9958319768625987E-2</v>
      </c>
      <c r="BU215" s="327">
        <f t="shared" si="248"/>
        <v>-1.2254540897487232</v>
      </c>
      <c r="BW215" s="323" t="str">
        <f t="shared" si="217"/>
        <v>FY2005</v>
      </c>
      <c r="BX215" s="327">
        <f t="shared" ref="BX215:DF215" si="249">(BX123/BX122-1)*100</f>
        <v>4.685524086922932</v>
      </c>
      <c r="BY215" s="327">
        <f t="shared" si="249"/>
        <v>4.8492620449584356</v>
      </c>
      <c r="BZ215" s="327">
        <f t="shared" si="249"/>
        <v>5.498020467413145</v>
      </c>
      <c r="CA215" s="327">
        <f t="shared" si="249"/>
        <v>7.3926545128849996</v>
      </c>
      <c r="CB215" s="327">
        <f t="shared" si="249"/>
        <v>1.6347508956499279</v>
      </c>
      <c r="CC215" s="327">
        <f t="shared" si="249"/>
        <v>3.2635798019657658</v>
      </c>
      <c r="CD215" s="327">
        <f t="shared" si="249"/>
        <v>8.4286405593644975</v>
      </c>
      <c r="CE215" s="327">
        <f t="shared" si="249"/>
        <v>-1.7331700279680673</v>
      </c>
      <c r="CF215" s="327">
        <f t="shared" si="249"/>
        <v>3.990113214769142</v>
      </c>
      <c r="CG215" s="327">
        <f t="shared" si="249"/>
        <v>0.79727603573795935</v>
      </c>
      <c r="CH215" s="327">
        <f t="shared" si="249"/>
        <v>6.0477018842332697</v>
      </c>
      <c r="CI215" s="327">
        <f t="shared" si="249"/>
        <v>6.7048083564347216</v>
      </c>
      <c r="CJ215" s="327">
        <f t="shared" si="249"/>
        <v>5.2260632673388097</v>
      </c>
      <c r="CK215" s="327">
        <f t="shared" si="249"/>
        <v>-0.30567118902137258</v>
      </c>
      <c r="CL215" s="327">
        <f t="shared" si="249"/>
        <v>-0.38180350101237881</v>
      </c>
      <c r="CM215" s="327">
        <f t="shared" si="249"/>
        <v>-0.13560070520475254</v>
      </c>
      <c r="CN215" s="327">
        <f t="shared" si="249"/>
        <v>0.49634174400068343</v>
      </c>
      <c r="CO215" s="327">
        <f t="shared" si="249"/>
        <v>0.80457387789991675</v>
      </c>
      <c r="CP215" s="327">
        <f t="shared" si="249"/>
        <v>0</v>
      </c>
      <c r="CQ215" s="327">
        <f t="shared" si="249"/>
        <v>17.595288266279361</v>
      </c>
      <c r="CR215" s="327">
        <f t="shared" si="249"/>
        <v>24.128663338684596</v>
      </c>
      <c r="CS215" s="327">
        <f t="shared" si="249"/>
        <v>21.42857142857142</v>
      </c>
      <c r="CT215" s="327">
        <f t="shared" si="249"/>
        <v>0</v>
      </c>
      <c r="CU215" s="327">
        <f t="shared" si="249"/>
        <v>3.6297330300164576</v>
      </c>
      <c r="CV215" s="327">
        <f t="shared" si="249"/>
        <v>4.8360368672954346</v>
      </c>
      <c r="CW215" s="327">
        <f t="shared" si="249"/>
        <v>4.6203715099925269</v>
      </c>
      <c r="CX215" s="327">
        <f t="shared" si="249"/>
        <v>0</v>
      </c>
      <c r="CY215" s="327">
        <f t="shared" si="249"/>
        <v>1.2402394993471511E-2</v>
      </c>
      <c r="CZ215" s="327">
        <f t="shared" si="249"/>
        <v>4.1188150183665506</v>
      </c>
      <c r="DA215" s="327">
        <f t="shared" si="249"/>
        <v>-6.830104560769934E-2</v>
      </c>
      <c r="DB215" s="327">
        <f t="shared" si="249"/>
        <v>-0.33053570136665211</v>
      </c>
      <c r="DC215" s="327">
        <f t="shared" si="249"/>
        <v>1.4904962167658464</v>
      </c>
      <c r="DD215" s="327">
        <f t="shared" si="249"/>
        <v>-2.0130948630209922</v>
      </c>
      <c r="DE215" s="327">
        <f t="shared" si="249"/>
        <v>1.3594083534613555</v>
      </c>
      <c r="DF215" s="327">
        <f t="shared" si="249"/>
        <v>-2.4666869180113182</v>
      </c>
      <c r="DH215" s="323" t="str">
        <f t="shared" si="219"/>
        <v>FY2005</v>
      </c>
      <c r="DI215" s="327">
        <f t="shared" ref="DI215:EQ215" si="250">(DI123/DI122-1)*100</f>
        <v>3.4471245378472792</v>
      </c>
      <c r="DJ215" s="327">
        <f t="shared" si="250"/>
        <v>1.7040430419510866</v>
      </c>
      <c r="DK215" s="327">
        <f t="shared" si="250"/>
        <v>4.9828181652777692</v>
      </c>
      <c r="DL215" s="327">
        <f t="shared" si="250"/>
        <v>5.7231959036034397</v>
      </c>
      <c r="DM215" s="327">
        <f t="shared" si="250"/>
        <v>0.1293622608510292</v>
      </c>
      <c r="DN215" s="327">
        <f t="shared" si="250"/>
        <v>-3.4971349092377868</v>
      </c>
      <c r="DO215" s="327">
        <f t="shared" si="250"/>
        <v>4.2227977323848309</v>
      </c>
      <c r="DP215" s="327">
        <f t="shared" si="250"/>
        <v>1.0080573722589525</v>
      </c>
      <c r="DQ215" s="327">
        <f t="shared" si="250"/>
        <v>-1.2427058098631427</v>
      </c>
      <c r="DR215" s="327">
        <f t="shared" si="250"/>
        <v>-1.7767656114158537</v>
      </c>
      <c r="DS215" s="327">
        <f t="shared" si="250"/>
        <v>5.1669644988838526</v>
      </c>
      <c r="DT215" s="327">
        <f t="shared" si="250"/>
        <v>8.2713101016582691</v>
      </c>
      <c r="DU215" s="327">
        <f t="shared" si="250"/>
        <v>1.8095604333334014</v>
      </c>
      <c r="DV215" s="327">
        <f t="shared" si="250"/>
        <v>-1.2934931077592249</v>
      </c>
      <c r="DW215" s="327">
        <f t="shared" si="250"/>
        <v>-0.27739597168197072</v>
      </c>
      <c r="DX215" s="327">
        <f t="shared" si="250"/>
        <v>-3.8127313727788659</v>
      </c>
      <c r="DY215" s="327">
        <f t="shared" si="250"/>
        <v>6.9736647015438358</v>
      </c>
      <c r="DZ215" s="327">
        <f t="shared" si="250"/>
        <v>7.2024447908078271</v>
      </c>
      <c r="EA215" s="327">
        <f t="shared" si="250"/>
        <v>-2.2222222222222143</v>
      </c>
      <c r="EB215" s="327">
        <f t="shared" si="250"/>
        <v>26.489520127039956</v>
      </c>
      <c r="EC215" s="327">
        <f t="shared" si="250"/>
        <v>18.340815669450095</v>
      </c>
      <c r="ED215" s="327">
        <f t="shared" si="250"/>
        <v>23.076923076923084</v>
      </c>
      <c r="EE215" s="327">
        <f t="shared" si="250"/>
        <v>55.499999999999972</v>
      </c>
      <c r="EF215" s="327">
        <f t="shared" si="250"/>
        <v>4.6640959532123771</v>
      </c>
      <c r="EG215" s="327">
        <f t="shared" si="250"/>
        <v>-0.59697375482055115</v>
      </c>
      <c r="EH215" s="327">
        <f t="shared" si="250"/>
        <v>17.298114517903084</v>
      </c>
      <c r="EI215" s="327">
        <f t="shared" si="250"/>
        <v>3.8961038961039085</v>
      </c>
      <c r="EJ215" s="327">
        <f t="shared" si="250"/>
        <v>-1.056236206599126</v>
      </c>
      <c r="EK215" s="327">
        <f t="shared" si="250"/>
        <v>6.6038018762166306</v>
      </c>
      <c r="EL215" s="327">
        <f t="shared" si="250"/>
        <v>-1.6642954278473954</v>
      </c>
      <c r="EM215" s="327">
        <f t="shared" si="250"/>
        <v>-1.4312451452085817</v>
      </c>
      <c r="EN215" s="327">
        <f t="shared" si="250"/>
        <v>-0.34177225900885455</v>
      </c>
      <c r="EO215" s="327">
        <f t="shared" si="250"/>
        <v>-13.459478154203698</v>
      </c>
      <c r="EP215" s="327">
        <f t="shared" si="250"/>
        <v>-3.5908727391887219</v>
      </c>
      <c r="EQ215" s="327">
        <f t="shared" si="250"/>
        <v>2.588173862189791</v>
      </c>
    </row>
    <row r="216" spans="1:147" s="98" customFormat="1" ht="12.75" customHeight="1" x14ac:dyDescent="0.2">
      <c r="A216" s="323" t="s">
        <v>176</v>
      </c>
      <c r="B216" s="327">
        <f t="shared" ref="B216:W216" si="251">(B124/B123-1)*100</f>
        <v>5.4531011633499604</v>
      </c>
      <c r="C216" s="327">
        <f t="shared" si="251"/>
        <v>1.4625307488378647</v>
      </c>
      <c r="D216" s="327">
        <f t="shared" si="251"/>
        <v>-2.3817699377350676</v>
      </c>
      <c r="E216" s="327">
        <f t="shared" si="251"/>
        <v>1.9146291948622052</v>
      </c>
      <c r="F216" s="327">
        <f t="shared" si="251"/>
        <v>3.1765253889115996</v>
      </c>
      <c r="G216" s="327">
        <f t="shared" si="251"/>
        <v>5.9325783013734146</v>
      </c>
      <c r="H216" s="327">
        <f t="shared" si="251"/>
        <v>1.0161503901279234</v>
      </c>
      <c r="I216" s="327">
        <f t="shared" si="251"/>
        <v>-1.5693675953732167</v>
      </c>
      <c r="J216" s="327">
        <f t="shared" si="251"/>
        <v>2.9958553453709458</v>
      </c>
      <c r="K216" s="327">
        <f t="shared" si="251"/>
        <v>0.15273971274289977</v>
      </c>
      <c r="L216" s="327">
        <f t="shared" si="251"/>
        <v>7.7216563037233676</v>
      </c>
      <c r="M216" s="327">
        <f t="shared" si="251"/>
        <v>4.636655470600326</v>
      </c>
      <c r="N216" s="327">
        <f t="shared" si="251"/>
        <v>9.166743057697424</v>
      </c>
      <c r="O216" s="327">
        <f t="shared" si="251"/>
        <v>0.41946117403970362</v>
      </c>
      <c r="P216" s="327">
        <f t="shared" si="251"/>
        <v>0.26203216113185324</v>
      </c>
      <c r="Q216" s="327">
        <f t="shared" si="251"/>
        <v>0.76319199024961204</v>
      </c>
      <c r="R216" s="327">
        <f t="shared" si="251"/>
        <v>0.69506794050093745</v>
      </c>
      <c r="S216" s="327">
        <f t="shared" si="251"/>
        <v>1.7102335806033819</v>
      </c>
      <c r="T216" s="327">
        <f t="shared" si="251"/>
        <v>-0.66225165562914245</v>
      </c>
      <c r="U216" s="327">
        <f t="shared" si="251"/>
        <v>27.074456424386419</v>
      </c>
      <c r="V216" s="327">
        <f t="shared" si="251"/>
        <v>26.322930800374156</v>
      </c>
      <c r="W216" s="327">
        <f t="shared" si="251"/>
        <v>27.551020408163286</v>
      </c>
      <c r="X216" s="327"/>
      <c r="Y216" s="327">
        <f t="shared" ref="Y216:AJ216" si="252">(Y124/Y123-1)*100</f>
        <v>8.3110454097504736</v>
      </c>
      <c r="Z216" s="327">
        <f t="shared" si="252"/>
        <v>1.184904186605551</v>
      </c>
      <c r="AA216" s="327">
        <f t="shared" si="252"/>
        <v>0.25036731885370589</v>
      </c>
      <c r="AB216" s="327">
        <f t="shared" si="252"/>
        <v>0</v>
      </c>
      <c r="AC216" s="327">
        <f t="shared" si="252"/>
        <v>1.9350486917435461E-2</v>
      </c>
      <c r="AD216" s="327">
        <f t="shared" si="252"/>
        <v>12.560917307312902</v>
      </c>
      <c r="AE216" s="327">
        <f t="shared" si="252"/>
        <v>2.9023590787869091</v>
      </c>
      <c r="AF216" s="327">
        <f t="shared" si="252"/>
        <v>4.302262964933945</v>
      </c>
      <c r="AG216" s="327">
        <f t="shared" si="252"/>
        <v>0.10258350513252523</v>
      </c>
      <c r="AH216" s="327">
        <f t="shared" si="252"/>
        <v>-0.86449646456731033</v>
      </c>
      <c r="AI216" s="327">
        <f t="shared" si="252"/>
        <v>0.39460572300764607</v>
      </c>
      <c r="AJ216" s="327">
        <f t="shared" si="252"/>
        <v>1.7638145053819443</v>
      </c>
      <c r="AL216" s="323" t="str">
        <f t="shared" si="213"/>
        <v>FY2006</v>
      </c>
      <c r="AM216" s="327">
        <f t="shared" ref="AM216:BD216" si="253">(AM124/AM123-1)*100</f>
        <v>3.6100713386142624</v>
      </c>
      <c r="AN216" s="327">
        <f t="shared" si="253"/>
        <v>2.3904839876232709</v>
      </c>
      <c r="AO216" s="327">
        <f t="shared" si="253"/>
        <v>0.61887181651067991</v>
      </c>
      <c r="AP216" s="327">
        <f t="shared" si="253"/>
        <v>6.0887940794380535</v>
      </c>
      <c r="AQ216" s="327">
        <f t="shared" si="253"/>
        <v>0.19559558250117348</v>
      </c>
      <c r="AR216" s="327">
        <f t="shared" si="253"/>
        <v>-0.49553563626022479</v>
      </c>
      <c r="AS216" s="327">
        <f t="shared" si="253"/>
        <v>3.8927300121824215</v>
      </c>
      <c r="AT216" s="327">
        <f t="shared" si="253"/>
        <v>0</v>
      </c>
      <c r="AU216" s="327">
        <f t="shared" si="253"/>
        <v>1.1130040916476291</v>
      </c>
      <c r="AV216" s="327">
        <f t="shared" si="253"/>
        <v>0</v>
      </c>
      <c r="AW216" s="327">
        <f t="shared" si="253"/>
        <v>2.1025210935514016</v>
      </c>
      <c r="AX216" s="327">
        <f t="shared" si="253"/>
        <v>0.84572681790144877</v>
      </c>
      <c r="AY216" s="327">
        <f t="shared" si="253"/>
        <v>3.3707865168539408</v>
      </c>
      <c r="AZ216" s="327">
        <f t="shared" si="253"/>
        <v>-1.4296621434872758E-2</v>
      </c>
      <c r="BA216" s="327">
        <f t="shared" si="253"/>
        <v>8.7279280916829904E-2</v>
      </c>
      <c r="BB216" s="327">
        <f t="shared" si="253"/>
        <v>-0.36088913445080362</v>
      </c>
      <c r="BC216" s="327">
        <f t="shared" si="253"/>
        <v>1.8869347604665077</v>
      </c>
      <c r="BD216" s="327">
        <f t="shared" si="253"/>
        <v>1.8869347604665077</v>
      </c>
      <c r="BE216" s="327"/>
      <c r="BF216" s="327">
        <f t="shared" si="215"/>
        <v>16.614341850843118</v>
      </c>
      <c r="BG216" s="327">
        <f t="shared" si="215"/>
        <v>26.455026455026463</v>
      </c>
      <c r="BH216" s="327">
        <f t="shared" si="215"/>
        <v>14.285714285714256</v>
      </c>
      <c r="BI216" s="327"/>
      <c r="BJ216" s="327">
        <f t="shared" ref="BJ216:BU216" si="254">(BJ124/BJ123-1)*100</f>
        <v>6.7476231362489703</v>
      </c>
      <c r="BK216" s="327">
        <f t="shared" si="254"/>
        <v>1.6283367844449614E-2</v>
      </c>
      <c r="BL216" s="327">
        <f t="shared" si="254"/>
        <v>0</v>
      </c>
      <c r="BM216" s="327">
        <f t="shared" si="254"/>
        <v>-6.25</v>
      </c>
      <c r="BN216" s="327">
        <f t="shared" si="254"/>
        <v>2.7201678118826678E-2</v>
      </c>
      <c r="BO216" s="327">
        <f t="shared" si="254"/>
        <v>9.7264869825260512</v>
      </c>
      <c r="BP216" s="327">
        <f t="shared" si="254"/>
        <v>-0.42693841593866022</v>
      </c>
      <c r="BQ216" s="327">
        <f t="shared" si="254"/>
        <v>-0.617930711834902</v>
      </c>
      <c r="BR216" s="327">
        <f t="shared" si="254"/>
        <v>0.58233853132658719</v>
      </c>
      <c r="BS216" s="327">
        <f t="shared" si="254"/>
        <v>-0.25792398130648486</v>
      </c>
      <c r="BT216" s="327">
        <f t="shared" si="254"/>
        <v>-0.46311454926579732</v>
      </c>
      <c r="BU216" s="327">
        <f t="shared" si="254"/>
        <v>9.7581064460094957E-2</v>
      </c>
      <c r="BW216" s="323" t="str">
        <f t="shared" si="217"/>
        <v>FY2006</v>
      </c>
      <c r="BX216" s="327">
        <f t="shared" ref="BX216:DF216" si="255">(BX124/BX123-1)*100</f>
        <v>3.1152499941125233</v>
      </c>
      <c r="BY216" s="327">
        <f t="shared" si="255"/>
        <v>2.5628078728252568</v>
      </c>
      <c r="BZ216" s="327">
        <f t="shared" si="255"/>
        <v>2.5112291698548672</v>
      </c>
      <c r="CA216" s="327">
        <f t="shared" si="255"/>
        <v>3.0120730433391696</v>
      </c>
      <c r="CB216" s="327">
        <f t="shared" si="255"/>
        <v>1.8967867021500995</v>
      </c>
      <c r="CC216" s="327">
        <f t="shared" si="255"/>
        <v>3.0751516378864308</v>
      </c>
      <c r="CD216" s="327">
        <f t="shared" si="255"/>
        <v>3.766173419355745</v>
      </c>
      <c r="CE216" s="327">
        <f t="shared" si="255"/>
        <v>7.0813389705280061</v>
      </c>
      <c r="CF216" s="327">
        <f t="shared" si="255"/>
        <v>0.38508109767063647</v>
      </c>
      <c r="CG216" s="327">
        <f t="shared" si="255"/>
        <v>-0.20576924392529117</v>
      </c>
      <c r="CH216" s="327">
        <f t="shared" si="255"/>
        <v>9.1038194633717993</v>
      </c>
      <c r="CI216" s="327">
        <f t="shared" si="255"/>
        <v>9.1664234295784741</v>
      </c>
      <c r="CJ216" s="327">
        <f t="shared" si="255"/>
        <v>9.0244400996005059</v>
      </c>
      <c r="CK216" s="327">
        <f t="shared" si="255"/>
        <v>-0.99342866840150812</v>
      </c>
      <c r="CL216" s="327">
        <f t="shared" si="255"/>
        <v>-0.72593379973844296</v>
      </c>
      <c r="CM216" s="327">
        <f t="shared" si="255"/>
        <v>-1.589507041256033</v>
      </c>
      <c r="CN216" s="327">
        <f t="shared" si="255"/>
        <v>2.6605538978668797</v>
      </c>
      <c r="CO216" s="327">
        <f t="shared" si="255"/>
        <v>4.2995915631054205</v>
      </c>
      <c r="CP216" s="327">
        <f t="shared" si="255"/>
        <v>0</v>
      </c>
      <c r="CQ216" s="327">
        <f t="shared" si="255"/>
        <v>8.3744117518494541</v>
      </c>
      <c r="CR216" s="327">
        <f t="shared" si="255"/>
        <v>11.101501082163345</v>
      </c>
      <c r="CS216" s="327">
        <f t="shared" si="255"/>
        <v>9.8039215686274375</v>
      </c>
      <c r="CT216" s="327">
        <f t="shared" si="255"/>
        <v>0</v>
      </c>
      <c r="CU216" s="327">
        <f t="shared" si="255"/>
        <v>2.000824645987942</v>
      </c>
      <c r="CV216" s="327">
        <f t="shared" si="255"/>
        <v>5.0761486673321476</v>
      </c>
      <c r="CW216" s="327">
        <f t="shared" si="255"/>
        <v>0</v>
      </c>
      <c r="CX216" s="327">
        <f t="shared" si="255"/>
        <v>0</v>
      </c>
      <c r="CY216" s="327">
        <f t="shared" si="255"/>
        <v>-1.4524354265195605</v>
      </c>
      <c r="CZ216" s="327">
        <f t="shared" si="255"/>
        <v>3.7389634799437577</v>
      </c>
      <c r="DA216" s="327">
        <f t="shared" si="255"/>
        <v>0.3825295646706417</v>
      </c>
      <c r="DB216" s="327">
        <f t="shared" si="255"/>
        <v>-0.64472078170443314</v>
      </c>
      <c r="DC216" s="327">
        <f t="shared" si="255"/>
        <v>-4.1599267722947086E-2</v>
      </c>
      <c r="DD216" s="327">
        <f t="shared" si="255"/>
        <v>-0.9616636713051907</v>
      </c>
      <c r="DE216" s="327">
        <f t="shared" si="255"/>
        <v>2.6188676168918512</v>
      </c>
      <c r="DF216" s="327">
        <f t="shared" si="255"/>
        <v>3.1752080820408146</v>
      </c>
      <c r="DH216" s="323" t="str">
        <f t="shared" si="219"/>
        <v>FY2006</v>
      </c>
      <c r="DI216" s="327">
        <f t="shared" ref="DI216:EQ216" si="256">(DI124/DI123-1)*100</f>
        <v>5.0394844394463512</v>
      </c>
      <c r="DJ216" s="327">
        <f t="shared" si="256"/>
        <v>2.5553077642857192</v>
      </c>
      <c r="DK216" s="327">
        <f t="shared" si="256"/>
        <v>9.7169374774841231</v>
      </c>
      <c r="DL216" s="327">
        <f t="shared" si="256"/>
        <v>5.1012663125624025</v>
      </c>
      <c r="DM216" s="327">
        <f t="shared" si="256"/>
        <v>1.1204095324889529</v>
      </c>
      <c r="DN216" s="327">
        <f t="shared" si="256"/>
        <v>0.40123071510889119</v>
      </c>
      <c r="DO216" s="327">
        <f t="shared" si="256"/>
        <v>-3.1037252825712902</v>
      </c>
      <c r="DP216" s="327">
        <f t="shared" si="256"/>
        <v>2.836412497968821</v>
      </c>
      <c r="DQ216" s="327">
        <f t="shared" si="256"/>
        <v>-1.2854497725522274</v>
      </c>
      <c r="DR216" s="327">
        <f t="shared" si="256"/>
        <v>-10.925553439427659</v>
      </c>
      <c r="DS216" s="327">
        <f t="shared" si="256"/>
        <v>7.046823816620118</v>
      </c>
      <c r="DT216" s="327">
        <f t="shared" si="256"/>
        <v>6.2145960592182803</v>
      </c>
      <c r="DU216" s="327">
        <f t="shared" si="256"/>
        <v>8.0040191519915602</v>
      </c>
      <c r="DV216" s="327">
        <f t="shared" si="256"/>
        <v>8.8925707686948741</v>
      </c>
      <c r="DW216" s="327">
        <f t="shared" si="256"/>
        <v>12.23804885557389</v>
      </c>
      <c r="DX216" s="327">
        <f t="shared" si="256"/>
        <v>0.29316930299441157</v>
      </c>
      <c r="DY216" s="327">
        <f t="shared" si="256"/>
        <v>3.3792802458881166</v>
      </c>
      <c r="DZ216" s="327">
        <f t="shared" si="256"/>
        <v>3.4559606309914059</v>
      </c>
      <c r="EA216" s="327">
        <f t="shared" si="256"/>
        <v>0</v>
      </c>
      <c r="EB216" s="327">
        <f t="shared" si="256"/>
        <v>36.622099314905739</v>
      </c>
      <c r="EC216" s="327">
        <f t="shared" si="256"/>
        <v>11.540963199575739</v>
      </c>
      <c r="ED216" s="327">
        <f t="shared" si="256"/>
        <v>43.749999999999979</v>
      </c>
      <c r="EE216" s="327">
        <f t="shared" si="256"/>
        <v>44.051446945337624</v>
      </c>
      <c r="EF216" s="327">
        <f t="shared" si="256"/>
        <v>3.4406993173637712</v>
      </c>
      <c r="EG216" s="327">
        <f t="shared" si="256"/>
        <v>-0.13178741005418493</v>
      </c>
      <c r="EH216" s="327">
        <f t="shared" si="256"/>
        <v>-0.30324593148665091</v>
      </c>
      <c r="EI216" s="327">
        <f t="shared" si="256"/>
        <v>2.4999999999999911</v>
      </c>
      <c r="EJ216" s="327">
        <f t="shared" si="256"/>
        <v>1.6784480975616578</v>
      </c>
      <c r="EK216" s="327">
        <f t="shared" si="256"/>
        <v>6.7611716635568309</v>
      </c>
      <c r="EL216" s="327">
        <f t="shared" si="256"/>
        <v>-0.14443246790847297</v>
      </c>
      <c r="EM216" s="327">
        <f t="shared" si="256"/>
        <v>1.6883628787602412</v>
      </c>
      <c r="EN216" s="327">
        <f t="shared" si="256"/>
        <v>0.7718495726349639</v>
      </c>
      <c r="EO216" s="327">
        <f t="shared" si="256"/>
        <v>-12.655483044323002</v>
      </c>
      <c r="EP216" s="327">
        <f t="shared" si="256"/>
        <v>-7.8163536287921609</v>
      </c>
      <c r="EQ216" s="327">
        <f t="shared" si="256"/>
        <v>4.4118552767862917</v>
      </c>
    </row>
    <row r="217" spans="1:147" s="98" customFormat="1" ht="12.75" customHeight="1" x14ac:dyDescent="0.2">
      <c r="A217" s="323" t="s">
        <v>183</v>
      </c>
      <c r="B217" s="327">
        <f t="shared" ref="B217:W217" si="257">(B125/B124-1)*100</f>
        <v>4.1272103112550251</v>
      </c>
      <c r="C217" s="327">
        <f t="shared" si="257"/>
        <v>1.6818550494440254</v>
      </c>
      <c r="D217" s="327">
        <f t="shared" si="257"/>
        <v>1.7779593765467672</v>
      </c>
      <c r="E217" s="327">
        <f t="shared" si="257"/>
        <v>-1.4907291195370376</v>
      </c>
      <c r="F217" s="327">
        <f t="shared" si="257"/>
        <v>2.8042538103730141</v>
      </c>
      <c r="G217" s="327">
        <f t="shared" si="257"/>
        <v>1.4244868545443046</v>
      </c>
      <c r="H217" s="327">
        <f t="shared" si="257"/>
        <v>9.7041433996913895E-2</v>
      </c>
      <c r="I217" s="327">
        <f t="shared" si="257"/>
        <v>3.1887788527496186</v>
      </c>
      <c r="J217" s="327">
        <f t="shared" si="257"/>
        <v>2.4895828089658734</v>
      </c>
      <c r="K217" s="327">
        <f t="shared" si="257"/>
        <v>5.7948046168609713</v>
      </c>
      <c r="L217" s="327">
        <f t="shared" si="257"/>
        <v>13.111640169209714</v>
      </c>
      <c r="M217" s="327">
        <f t="shared" si="257"/>
        <v>5.5035604433134377</v>
      </c>
      <c r="N217" s="327">
        <f t="shared" si="257"/>
        <v>16.527556194583791</v>
      </c>
      <c r="O217" s="327">
        <f t="shared" si="257"/>
        <v>0.43357694380956602</v>
      </c>
      <c r="P217" s="327">
        <f t="shared" si="257"/>
        <v>0.46706649441141668</v>
      </c>
      <c r="Q217" s="327">
        <f t="shared" si="257"/>
        <v>0.36081947147179605</v>
      </c>
      <c r="R217" s="327">
        <f t="shared" si="257"/>
        <v>1.9595795746280675</v>
      </c>
      <c r="S217" s="327">
        <f t="shared" si="257"/>
        <v>3.3910004773267</v>
      </c>
      <c r="T217" s="327">
        <f t="shared" si="257"/>
        <v>0</v>
      </c>
      <c r="U217" s="327">
        <f t="shared" si="257"/>
        <v>11.259950765844318</v>
      </c>
      <c r="V217" s="327">
        <f t="shared" si="257"/>
        <v>8.8077336197191602</v>
      </c>
      <c r="W217" s="327">
        <f t="shared" si="257"/>
        <v>12.799999999999967</v>
      </c>
      <c r="X217" s="327"/>
      <c r="Y217" s="327">
        <f t="shared" ref="Y217:AJ217" si="258">(Y125/Y124-1)*100</f>
        <v>5.6852672664204462</v>
      </c>
      <c r="Z217" s="327">
        <f t="shared" si="258"/>
        <v>0.87175626030544517</v>
      </c>
      <c r="AA217" s="327">
        <f t="shared" si="258"/>
        <v>4.5801112616575157</v>
      </c>
      <c r="AB217" s="327">
        <f t="shared" si="258"/>
        <v>0</v>
      </c>
      <c r="AC217" s="327">
        <f t="shared" si="258"/>
        <v>0.40127814548673868</v>
      </c>
      <c r="AD217" s="327">
        <f t="shared" si="258"/>
        <v>7.9330426034899038</v>
      </c>
      <c r="AE217" s="327">
        <f t="shared" si="258"/>
        <v>2.2632431224795857</v>
      </c>
      <c r="AF217" s="327">
        <f t="shared" si="258"/>
        <v>2.9179228154854631</v>
      </c>
      <c r="AG217" s="327">
        <f t="shared" si="258"/>
        <v>1.3370345128611794</v>
      </c>
      <c r="AH217" s="327">
        <f t="shared" si="258"/>
        <v>2.8103283010385338</v>
      </c>
      <c r="AI217" s="327">
        <f t="shared" si="258"/>
        <v>0.60753710859613452</v>
      </c>
      <c r="AJ217" s="327">
        <f t="shared" si="258"/>
        <v>2.6993790243257099</v>
      </c>
      <c r="AL217" s="323" t="str">
        <f t="shared" si="213"/>
        <v>FY2007</v>
      </c>
      <c r="AM217" s="327">
        <f t="shared" ref="AM217:BD217" si="259">(AM125/AM124-1)*100</f>
        <v>2.1263444908422136</v>
      </c>
      <c r="AN217" s="327">
        <f t="shared" si="259"/>
        <v>5.5512112221044241</v>
      </c>
      <c r="AO217" s="327">
        <f t="shared" si="259"/>
        <v>6.0759785331981897</v>
      </c>
      <c r="AP217" s="327">
        <f t="shared" si="259"/>
        <v>9.3963514703467421</v>
      </c>
      <c r="AQ217" s="327">
        <f t="shared" si="259"/>
        <v>1.9692594640909888</v>
      </c>
      <c r="AR217" s="327">
        <f t="shared" si="259"/>
        <v>1.750506607574609</v>
      </c>
      <c r="AS217" s="327">
        <f t="shared" si="259"/>
        <v>3.1198446643413646</v>
      </c>
      <c r="AT217" s="327">
        <f t="shared" si="259"/>
        <v>0.66086395873627968</v>
      </c>
      <c r="AU217" s="327">
        <f t="shared" si="259"/>
        <v>2.5105378715234883</v>
      </c>
      <c r="AV217" s="327">
        <f t="shared" si="259"/>
        <v>8.4584075270871537</v>
      </c>
      <c r="AW217" s="327">
        <f t="shared" si="259"/>
        <v>2.6698806509504625</v>
      </c>
      <c r="AX217" s="327">
        <f t="shared" si="259"/>
        <v>-0.35943625896325271</v>
      </c>
      <c r="AY217" s="327">
        <f t="shared" si="259"/>
        <v>5.65217391304349</v>
      </c>
      <c r="AZ217" s="327">
        <f t="shared" si="259"/>
        <v>0.46254049916334417</v>
      </c>
      <c r="BA217" s="327">
        <f t="shared" si="259"/>
        <v>0.61219005951147487</v>
      </c>
      <c r="BB217" s="327">
        <f t="shared" si="259"/>
        <v>-5.0383445450907782E-2</v>
      </c>
      <c r="BC217" s="327">
        <f t="shared" si="259"/>
        <v>1.7988192444538864</v>
      </c>
      <c r="BD217" s="327">
        <f t="shared" si="259"/>
        <v>1.7988192444538864</v>
      </c>
      <c r="BE217" s="327"/>
      <c r="BF217" s="327">
        <f t="shared" si="215"/>
        <v>2.9518830657414119</v>
      </c>
      <c r="BG217" s="327">
        <f t="shared" si="215"/>
        <v>14.225941422594124</v>
      </c>
      <c r="BH217" s="327">
        <f t="shared" si="215"/>
        <v>0</v>
      </c>
      <c r="BI217" s="327"/>
      <c r="BJ217" s="327">
        <f t="shared" ref="BJ217:BU217" si="260">(BJ125/BJ124-1)*100</f>
        <v>-1.1982379409343213</v>
      </c>
      <c r="BK217" s="327">
        <f t="shared" si="260"/>
        <v>2.9793711735655259</v>
      </c>
      <c r="BL217" s="327">
        <f t="shared" si="260"/>
        <v>-0.89730811132199273</v>
      </c>
      <c r="BM217" s="327">
        <f t="shared" si="260"/>
        <v>-2.2222222222222143</v>
      </c>
      <c r="BN217" s="327">
        <f t="shared" si="260"/>
        <v>-9.7083582520606786</v>
      </c>
      <c r="BO217" s="327">
        <f t="shared" si="260"/>
        <v>1.1909561957252679</v>
      </c>
      <c r="BP217" s="327">
        <f t="shared" si="260"/>
        <v>-0.40632864519485334</v>
      </c>
      <c r="BQ217" s="327">
        <f t="shared" si="260"/>
        <v>-1.7153315433753424</v>
      </c>
      <c r="BR217" s="327">
        <f t="shared" si="260"/>
        <v>0.20687682308062616</v>
      </c>
      <c r="BS217" s="327">
        <f t="shared" si="260"/>
        <v>-0.6852020081919763</v>
      </c>
      <c r="BT217" s="327">
        <f t="shared" si="260"/>
        <v>2.5278644974813025</v>
      </c>
      <c r="BU217" s="327">
        <f t="shared" si="260"/>
        <v>0.95170292586397309</v>
      </c>
      <c r="BW217" s="323" t="str">
        <f t="shared" si="217"/>
        <v>FY2007</v>
      </c>
      <c r="BX217" s="327">
        <f t="shared" ref="BX217:DF217" si="261">(BX125/BX124-1)*100</f>
        <v>3.0398685802543346</v>
      </c>
      <c r="BY217" s="327">
        <f t="shared" si="261"/>
        <v>2.2274221702899943</v>
      </c>
      <c r="BZ217" s="327">
        <f t="shared" si="261"/>
        <v>0.47096083505131503</v>
      </c>
      <c r="CA217" s="327">
        <f t="shared" si="261"/>
        <v>1.6579818212935082</v>
      </c>
      <c r="CB217" s="327">
        <f t="shared" si="261"/>
        <v>2.6980287452635698</v>
      </c>
      <c r="CC217" s="327">
        <f t="shared" si="261"/>
        <v>7.7099726718621975</v>
      </c>
      <c r="CD217" s="327">
        <f t="shared" si="261"/>
        <v>0.82551511544239897</v>
      </c>
      <c r="CE217" s="327">
        <f t="shared" si="261"/>
        <v>3.1436562879142205</v>
      </c>
      <c r="CF217" s="327">
        <f t="shared" si="261"/>
        <v>6.4803654669037369</v>
      </c>
      <c r="CG217" s="327">
        <f t="shared" si="261"/>
        <v>3.415103451740964</v>
      </c>
      <c r="CH217" s="327">
        <f t="shared" si="261"/>
        <v>0.49677469345286163</v>
      </c>
      <c r="CI217" s="327">
        <f t="shared" si="261"/>
        <v>-0.73075188005291558</v>
      </c>
      <c r="CJ217" s="327">
        <f t="shared" si="261"/>
        <v>2.0552570312371898</v>
      </c>
      <c r="CK217" s="327">
        <f t="shared" si="261"/>
        <v>1.5754864054957185</v>
      </c>
      <c r="CL217" s="327">
        <f t="shared" si="261"/>
        <v>1.1963693531381825</v>
      </c>
      <c r="CM217" s="327">
        <f t="shared" si="261"/>
        <v>2.4277140778732553</v>
      </c>
      <c r="CN217" s="327">
        <f t="shared" si="261"/>
        <v>1.8109655198434327</v>
      </c>
      <c r="CO217" s="327">
        <f t="shared" si="261"/>
        <v>2.8806222949865345</v>
      </c>
      <c r="CP217" s="327">
        <f t="shared" si="261"/>
        <v>0</v>
      </c>
      <c r="CQ217" s="327">
        <f t="shared" si="261"/>
        <v>16.788630416731888</v>
      </c>
      <c r="CR217" s="327">
        <f t="shared" si="261"/>
        <v>10.236013492153329</v>
      </c>
      <c r="CS217" s="327">
        <f t="shared" si="261"/>
        <v>23.214285714285722</v>
      </c>
      <c r="CT217" s="327">
        <f t="shared" si="261"/>
        <v>0</v>
      </c>
      <c r="CU217" s="327">
        <f t="shared" si="261"/>
        <v>1.8516162412872905</v>
      </c>
      <c r="CV217" s="327">
        <f t="shared" si="261"/>
        <v>4.2775585049359188</v>
      </c>
      <c r="CW217" s="327">
        <f t="shared" si="261"/>
        <v>-8.2073137784755001E-2</v>
      </c>
      <c r="CX217" s="327">
        <f t="shared" si="261"/>
        <v>0</v>
      </c>
      <c r="CY217" s="327">
        <f t="shared" si="261"/>
        <v>-0.64026390338853822</v>
      </c>
      <c r="CZ217" s="327">
        <f t="shared" si="261"/>
        <v>3.3060619363485477</v>
      </c>
      <c r="DA217" s="327">
        <f t="shared" si="261"/>
        <v>0.21907756837367121</v>
      </c>
      <c r="DB217" s="327">
        <f t="shared" si="261"/>
        <v>-0.93212759341922968</v>
      </c>
      <c r="DC217" s="327">
        <f t="shared" si="261"/>
        <v>0.3746518570815649</v>
      </c>
      <c r="DD217" s="327">
        <f t="shared" si="261"/>
        <v>1.5293534155081057</v>
      </c>
      <c r="DE217" s="327">
        <f t="shared" si="261"/>
        <v>2.0460231067960244</v>
      </c>
      <c r="DF217" s="327">
        <f t="shared" si="261"/>
        <v>4.4719464466728809</v>
      </c>
      <c r="DH217" s="323" t="str">
        <f t="shared" si="219"/>
        <v>FY2007</v>
      </c>
      <c r="DI217" s="327">
        <f t="shared" ref="DI217:EQ217" si="262">(DI125/DI124-1)*100</f>
        <v>4.3661040891630032</v>
      </c>
      <c r="DJ217" s="327">
        <f t="shared" si="262"/>
        <v>4.9539467223087108</v>
      </c>
      <c r="DK217" s="327">
        <f t="shared" si="262"/>
        <v>5.8658933202680341</v>
      </c>
      <c r="DL217" s="327">
        <f t="shared" si="262"/>
        <v>4.0395587853856885</v>
      </c>
      <c r="DM217" s="327">
        <f t="shared" si="262"/>
        <v>9.001825284957409</v>
      </c>
      <c r="DN217" s="327">
        <f t="shared" si="262"/>
        <v>6.1605263977425606</v>
      </c>
      <c r="DO217" s="327">
        <f t="shared" si="262"/>
        <v>1.5657793463270231</v>
      </c>
      <c r="DP217" s="327">
        <f t="shared" si="262"/>
        <v>3.0871025083322845</v>
      </c>
      <c r="DQ217" s="327">
        <f t="shared" si="262"/>
        <v>1.2444909414926597</v>
      </c>
      <c r="DR217" s="327">
        <f t="shared" si="262"/>
        <v>2.2469929130069177</v>
      </c>
      <c r="DS217" s="327">
        <f t="shared" si="262"/>
        <v>-0.84929587940369977</v>
      </c>
      <c r="DT217" s="327">
        <f t="shared" si="262"/>
        <v>2.1010514313261952</v>
      </c>
      <c r="DU217" s="327">
        <f t="shared" si="262"/>
        <v>-4.1864464702715765</v>
      </c>
      <c r="DV217" s="327">
        <f t="shared" si="262"/>
        <v>1.2456591018040974</v>
      </c>
      <c r="DW217" s="327">
        <f t="shared" si="262"/>
        <v>1.8799230890890417</v>
      </c>
      <c r="DX217" s="327">
        <f t="shared" si="262"/>
        <v>-0.57886179292255813</v>
      </c>
      <c r="DY217" s="327">
        <f t="shared" si="262"/>
        <v>4.5869162695200805</v>
      </c>
      <c r="DZ217" s="327">
        <f t="shared" si="262"/>
        <v>4.6875226143069826</v>
      </c>
      <c r="EA217" s="327">
        <f t="shared" si="262"/>
        <v>0</v>
      </c>
      <c r="EB217" s="327">
        <f t="shared" si="262"/>
        <v>28.166915440296346</v>
      </c>
      <c r="EC217" s="327">
        <f t="shared" si="262"/>
        <v>18.463833059792336</v>
      </c>
      <c r="ED217" s="327">
        <f t="shared" si="262"/>
        <v>32.6086956521739</v>
      </c>
      <c r="EE217" s="327">
        <f t="shared" si="262"/>
        <v>22.32142857142858</v>
      </c>
      <c r="EF217" s="327">
        <f t="shared" si="262"/>
        <v>1.4508264212698574</v>
      </c>
      <c r="EG217" s="327">
        <f t="shared" si="262"/>
        <v>-1.0895214637208994</v>
      </c>
      <c r="EH217" s="327">
        <f t="shared" si="262"/>
        <v>0.71573036245655697</v>
      </c>
      <c r="EI217" s="327">
        <f t="shared" si="262"/>
        <v>17.073170731707311</v>
      </c>
      <c r="EJ217" s="327">
        <f t="shared" si="262"/>
        <v>0.89566952112212217</v>
      </c>
      <c r="EK217" s="327">
        <f t="shared" si="262"/>
        <v>1.4156570799667145</v>
      </c>
      <c r="EL217" s="327">
        <f t="shared" si="262"/>
        <v>0.79249827400158512</v>
      </c>
      <c r="EM217" s="327">
        <f t="shared" si="262"/>
        <v>0.52169234227306127</v>
      </c>
      <c r="EN217" s="327">
        <f t="shared" si="262"/>
        <v>-1.9524482285342537</v>
      </c>
      <c r="EO217" s="327">
        <f t="shared" si="262"/>
        <v>2.1477699217632429</v>
      </c>
      <c r="EP217" s="327">
        <f t="shared" si="262"/>
        <v>0.97912146500678254</v>
      </c>
      <c r="EQ217" s="327">
        <f t="shared" si="262"/>
        <v>2.8176587642538831</v>
      </c>
    </row>
    <row r="218" spans="1:147" s="98" customFormat="1" ht="12.75" customHeight="1" x14ac:dyDescent="0.2">
      <c r="A218" s="323" t="s">
        <v>208</v>
      </c>
      <c r="B218" s="327">
        <f t="shared" ref="B218:W218" si="263">(B126/B125-1)*100</f>
        <v>8.0983964870553926</v>
      </c>
      <c r="C218" s="327">
        <f t="shared" si="263"/>
        <v>9.4394338499969699</v>
      </c>
      <c r="D218" s="327">
        <f t="shared" si="263"/>
        <v>16.440389600952066</v>
      </c>
      <c r="E218" s="327">
        <f t="shared" si="263"/>
        <v>4.9271018481549911</v>
      </c>
      <c r="F218" s="327">
        <f t="shared" si="263"/>
        <v>5.3899667418116692</v>
      </c>
      <c r="G218" s="327">
        <f t="shared" si="263"/>
        <v>2.1723422783598068</v>
      </c>
      <c r="H218" s="327">
        <f t="shared" si="263"/>
        <v>7.7912926743948674</v>
      </c>
      <c r="I218" s="327">
        <f t="shared" si="263"/>
        <v>2.202790104282637</v>
      </c>
      <c r="J218" s="327">
        <f t="shared" si="263"/>
        <v>4.6224905024690788</v>
      </c>
      <c r="K218" s="327">
        <f t="shared" si="263"/>
        <v>1.8484672527165236</v>
      </c>
      <c r="L218" s="327">
        <f t="shared" si="263"/>
        <v>1.1377125286080814</v>
      </c>
      <c r="M218" s="327">
        <f t="shared" si="263"/>
        <v>3.2688688086899731</v>
      </c>
      <c r="N218" s="327">
        <f t="shared" si="263"/>
        <v>0.15932909491012115</v>
      </c>
      <c r="O218" s="327">
        <f t="shared" si="263"/>
        <v>3.8670624309862456</v>
      </c>
      <c r="P218" s="327">
        <f t="shared" si="263"/>
        <v>3.8006673648813827</v>
      </c>
      <c r="Q218" s="327">
        <f t="shared" si="263"/>
        <v>3.810736055660402</v>
      </c>
      <c r="R218" s="327">
        <f t="shared" si="263"/>
        <v>1.6383740893980647</v>
      </c>
      <c r="S218" s="327">
        <f t="shared" si="263"/>
        <v>2.6589509137916023</v>
      </c>
      <c r="T218" s="327">
        <f t="shared" si="263"/>
        <v>0</v>
      </c>
      <c r="U218" s="327">
        <f t="shared" si="263"/>
        <v>8.6905744774712357</v>
      </c>
      <c r="V218" s="327">
        <f t="shared" si="263"/>
        <v>15.578200127648302</v>
      </c>
      <c r="W218" s="327">
        <f t="shared" si="263"/>
        <v>2.1276595744680993</v>
      </c>
      <c r="X218" s="327"/>
      <c r="Y218" s="327">
        <f t="shared" ref="Y218:AJ218" si="264">(Y126/Y125-1)*100</f>
        <v>13.454179503641006</v>
      </c>
      <c r="Z218" s="327">
        <f t="shared" si="264"/>
        <v>0.38978283375199485</v>
      </c>
      <c r="AA218" s="327">
        <f t="shared" si="264"/>
        <v>0.61592955681954997</v>
      </c>
      <c r="AB218" s="327">
        <f t="shared" si="264"/>
        <v>0</v>
      </c>
      <c r="AC218" s="327">
        <f t="shared" si="264"/>
        <v>0.21234753051964095</v>
      </c>
      <c r="AD218" s="327">
        <f t="shared" si="264"/>
        <v>18.955315073307609</v>
      </c>
      <c r="AE218" s="327">
        <f t="shared" si="264"/>
        <v>1.998413541684263</v>
      </c>
      <c r="AF218" s="327">
        <f t="shared" si="264"/>
        <v>1.1482023239613781</v>
      </c>
      <c r="AG218" s="327">
        <f t="shared" si="264"/>
        <v>4.4405789019446473</v>
      </c>
      <c r="AH218" s="327">
        <f t="shared" si="264"/>
        <v>8.9519167070843508</v>
      </c>
      <c r="AI218" s="327">
        <f t="shared" si="264"/>
        <v>3.3642151380812058</v>
      </c>
      <c r="AJ218" s="327">
        <f t="shared" si="264"/>
        <v>1.6596198013314689</v>
      </c>
      <c r="AL218" s="323" t="str">
        <f t="shared" si="213"/>
        <v>FY2008</v>
      </c>
      <c r="AM218" s="327">
        <f t="shared" ref="AM218:BD218" si="265">(AM126/AM125-1)*100</f>
        <v>8.6659799450568009</v>
      </c>
      <c r="AN218" s="327">
        <f t="shared" si="265"/>
        <v>8.5715587474481936</v>
      </c>
      <c r="AO218" s="327">
        <f t="shared" si="265"/>
        <v>14.841705687374972</v>
      </c>
      <c r="AP218" s="327">
        <f t="shared" si="265"/>
        <v>5.2815496953939833</v>
      </c>
      <c r="AQ218" s="327">
        <f t="shared" si="265"/>
        <v>19.387696563791359</v>
      </c>
      <c r="AR218" s="327">
        <f t="shared" si="265"/>
        <v>3.3168646568683346</v>
      </c>
      <c r="AS218" s="327">
        <f t="shared" si="265"/>
        <v>6.566098969244516</v>
      </c>
      <c r="AT218" s="327">
        <f t="shared" si="265"/>
        <v>6.3155798995615742</v>
      </c>
      <c r="AU218" s="327">
        <f t="shared" si="265"/>
        <v>3.2008929188794388</v>
      </c>
      <c r="AV218" s="327">
        <f t="shared" si="265"/>
        <v>-11.468224334273646</v>
      </c>
      <c r="AW218" s="327">
        <f t="shared" si="265"/>
        <v>33.213511123392479</v>
      </c>
      <c r="AX218" s="327">
        <f t="shared" si="265"/>
        <v>55.803975132823005</v>
      </c>
      <c r="AY218" s="327">
        <f t="shared" si="265"/>
        <v>12.139917695473269</v>
      </c>
      <c r="AZ218" s="327">
        <f t="shared" si="265"/>
        <v>6.1021437409910062</v>
      </c>
      <c r="BA218" s="327">
        <f t="shared" si="265"/>
        <v>8.5755933423575357</v>
      </c>
      <c r="BB218" s="327">
        <f t="shared" si="265"/>
        <v>-3.2738257862352294</v>
      </c>
      <c r="BC218" s="327">
        <f t="shared" si="265"/>
        <v>5.3101248500358356</v>
      </c>
      <c r="BD218" s="327">
        <f t="shared" si="265"/>
        <v>5.3101248500358356</v>
      </c>
      <c r="BE218" s="327"/>
      <c r="BF218" s="327">
        <f t="shared" si="215"/>
        <v>16.749944014941342</v>
      </c>
      <c r="BG218" s="327">
        <f t="shared" si="215"/>
        <v>25.587151070679216</v>
      </c>
      <c r="BH218" s="327">
        <f t="shared" si="215"/>
        <v>14.095052083333348</v>
      </c>
      <c r="BI218" s="327"/>
      <c r="BJ218" s="327">
        <f t="shared" ref="BJ218:BU218" si="266">(BJ126/BJ125-1)*100</f>
        <v>8.6379464233863334</v>
      </c>
      <c r="BK218" s="327">
        <f t="shared" si="266"/>
        <v>4.2331159108058847</v>
      </c>
      <c r="BL218" s="327">
        <f t="shared" si="266"/>
        <v>-10.560473095724255</v>
      </c>
      <c r="BM218" s="327">
        <f t="shared" si="266"/>
        <v>1.872640333395692</v>
      </c>
      <c r="BN218" s="327">
        <f t="shared" si="266"/>
        <v>-6.6170698766662817</v>
      </c>
      <c r="BO218" s="327">
        <f t="shared" si="266"/>
        <v>13.999564971630708</v>
      </c>
      <c r="BP218" s="327">
        <f t="shared" si="266"/>
        <v>1.463847264016116</v>
      </c>
      <c r="BQ218" s="327">
        <f t="shared" si="266"/>
        <v>2.4960970339451105</v>
      </c>
      <c r="BR218" s="327">
        <f t="shared" si="266"/>
        <v>-5.2897749140327299</v>
      </c>
      <c r="BS218" s="327">
        <f t="shared" si="266"/>
        <v>29.559476009976148</v>
      </c>
      <c r="BT218" s="327">
        <f t="shared" si="266"/>
        <v>-1.0155230902099022</v>
      </c>
      <c r="BU218" s="327">
        <f t="shared" si="266"/>
        <v>-6.5420716311300637</v>
      </c>
      <c r="BW218" s="323" t="str">
        <f t="shared" si="217"/>
        <v>FY2008</v>
      </c>
      <c r="BX218" s="327">
        <f t="shared" ref="BX218:DF218" si="267">(BX126/BX125-1)*100</f>
        <v>6.467248561600103</v>
      </c>
      <c r="BY218" s="327">
        <f t="shared" si="267"/>
        <v>8.1310506034882657</v>
      </c>
      <c r="BZ218" s="327">
        <f t="shared" si="267"/>
        <v>13.672860382227348</v>
      </c>
      <c r="CA218" s="327">
        <f t="shared" si="267"/>
        <v>4.8562317807900879</v>
      </c>
      <c r="CB218" s="327">
        <f t="shared" si="267"/>
        <v>10.328306826471124</v>
      </c>
      <c r="CC218" s="327">
        <f t="shared" si="267"/>
        <v>1.3096355804413484</v>
      </c>
      <c r="CD218" s="327">
        <f t="shared" si="267"/>
        <v>12.743100927283768</v>
      </c>
      <c r="CE218" s="327">
        <f t="shared" si="267"/>
        <v>1.4585176637979647</v>
      </c>
      <c r="CF218" s="327">
        <f t="shared" si="267"/>
        <v>3.7638921795398517</v>
      </c>
      <c r="CG218" s="327">
        <f t="shared" si="267"/>
        <v>3.5860294446818486</v>
      </c>
      <c r="CH218" s="327">
        <f t="shared" si="267"/>
        <v>1.3322362229430729</v>
      </c>
      <c r="CI218" s="327">
        <f t="shared" si="267"/>
        <v>3.6717014041420581</v>
      </c>
      <c r="CJ218" s="327">
        <f t="shared" si="267"/>
        <v>-1.4999702716256724</v>
      </c>
      <c r="CK218" s="327">
        <f t="shared" si="267"/>
        <v>1.0586174052420905</v>
      </c>
      <c r="CL218" s="327">
        <f t="shared" si="267"/>
        <v>0.72895185745991409</v>
      </c>
      <c r="CM218" s="327">
        <f t="shared" si="267"/>
        <v>2.0231343210834751</v>
      </c>
      <c r="CN218" s="327">
        <f t="shared" si="267"/>
        <v>2.4609693256967491</v>
      </c>
      <c r="CO218" s="327">
        <f t="shared" si="267"/>
        <v>4.0279297635556377</v>
      </c>
      <c r="CP218" s="327">
        <f t="shared" si="267"/>
        <v>0</v>
      </c>
      <c r="CQ218" s="327">
        <f t="shared" si="267"/>
        <v>18.941063152737158</v>
      </c>
      <c r="CR218" s="327">
        <f t="shared" si="267"/>
        <v>13.656349699586222</v>
      </c>
      <c r="CS218" s="327">
        <f t="shared" si="267"/>
        <v>24.637681159420289</v>
      </c>
      <c r="CT218" s="327">
        <f t="shared" si="267"/>
        <v>0</v>
      </c>
      <c r="CU218" s="327">
        <f t="shared" si="267"/>
        <v>5.8283697014203328</v>
      </c>
      <c r="CV218" s="327">
        <f t="shared" si="267"/>
        <v>2.7257950782490603</v>
      </c>
      <c r="CW218" s="327">
        <f t="shared" si="267"/>
        <v>4.3865617506089194E-2</v>
      </c>
      <c r="CX218" s="327">
        <f t="shared" si="267"/>
        <v>0</v>
      </c>
      <c r="CY218" s="327">
        <f t="shared" si="267"/>
        <v>2.976876508606896E-2</v>
      </c>
      <c r="CZ218" s="327">
        <f t="shared" si="267"/>
        <v>10.983574818996168</v>
      </c>
      <c r="DA218" s="327">
        <f t="shared" si="267"/>
        <v>0.76537443688295959</v>
      </c>
      <c r="DB218" s="327">
        <f t="shared" si="267"/>
        <v>0.97211340126375223</v>
      </c>
      <c r="DC218" s="327">
        <f t="shared" si="267"/>
        <v>3.8327491940881586E-3</v>
      </c>
      <c r="DD218" s="327">
        <f t="shared" si="267"/>
        <v>0.10205387040467251</v>
      </c>
      <c r="DE218" s="327">
        <f t="shared" si="267"/>
        <v>0.57619630726859494</v>
      </c>
      <c r="DF218" s="327">
        <f t="shared" si="267"/>
        <v>2.0496954057966699</v>
      </c>
      <c r="DH218" s="323" t="str">
        <f t="shared" si="219"/>
        <v>FY2008</v>
      </c>
      <c r="DI218" s="327">
        <f t="shared" ref="DI218:EQ218" si="268">(DI126/DI125-1)*100</f>
        <v>3.1917167297581317</v>
      </c>
      <c r="DJ218" s="327">
        <f t="shared" si="268"/>
        <v>8.0135913021217586</v>
      </c>
      <c r="DK218" s="327">
        <f t="shared" si="268"/>
        <v>12.520992994227642</v>
      </c>
      <c r="DL218" s="327">
        <f t="shared" si="268"/>
        <v>6.8173530540295735</v>
      </c>
      <c r="DM218" s="327">
        <f t="shared" si="268"/>
        <v>4.0043387568956312</v>
      </c>
      <c r="DN218" s="327">
        <f t="shared" si="268"/>
        <v>3.1055804848093782</v>
      </c>
      <c r="DO218" s="327">
        <f t="shared" si="268"/>
        <v>21.246866109876784</v>
      </c>
      <c r="DP218" s="327">
        <f t="shared" si="268"/>
        <v>8.7696667975982088</v>
      </c>
      <c r="DQ218" s="327">
        <f t="shared" si="268"/>
        <v>8.7657553749233674</v>
      </c>
      <c r="DR218" s="327">
        <f t="shared" si="268"/>
        <v>-1.0968372579063246</v>
      </c>
      <c r="DS218" s="327">
        <f t="shared" si="268"/>
        <v>-0.62947684095017165</v>
      </c>
      <c r="DT218" s="327">
        <f t="shared" si="268"/>
        <v>0.19639236837150076</v>
      </c>
      <c r="DU218" s="327">
        <f t="shared" si="268"/>
        <v>-2.2867803460236313</v>
      </c>
      <c r="DV218" s="327">
        <f t="shared" si="268"/>
        <v>1.0440547855898874</v>
      </c>
      <c r="DW218" s="327">
        <f t="shared" si="268"/>
        <v>1.5487460876736581</v>
      </c>
      <c r="DX218" s="327">
        <f t="shared" si="268"/>
        <v>-0.47286993290721613</v>
      </c>
      <c r="DY218" s="327">
        <f t="shared" si="268"/>
        <v>3.3100740627674208</v>
      </c>
      <c r="DZ218" s="327">
        <f t="shared" si="268"/>
        <v>3.4233584992756194</v>
      </c>
      <c r="EA218" s="327">
        <f t="shared" si="268"/>
        <v>0</v>
      </c>
      <c r="EB218" s="327">
        <f t="shared" si="268"/>
        <v>-4.3869363211404444</v>
      </c>
      <c r="EC218" s="327">
        <f t="shared" si="268"/>
        <v>14.55351192843397</v>
      </c>
      <c r="ED218" s="327">
        <f t="shared" si="268"/>
        <v>-10.655737704918023</v>
      </c>
      <c r="EE218" s="327">
        <f t="shared" si="268"/>
        <v>0</v>
      </c>
      <c r="EF218" s="327">
        <f t="shared" si="268"/>
        <v>4.0503743835032191</v>
      </c>
      <c r="EG218" s="327">
        <f t="shared" si="268"/>
        <v>2.1992756120396972</v>
      </c>
      <c r="EH218" s="327">
        <f t="shared" si="268"/>
        <v>7.2976538787927758E-2</v>
      </c>
      <c r="EI218" s="327">
        <f t="shared" si="268"/>
        <v>8.3333333333333481</v>
      </c>
      <c r="EJ218" s="327">
        <f t="shared" si="268"/>
        <v>4.1239919998196539</v>
      </c>
      <c r="EK218" s="327">
        <f t="shared" si="268"/>
        <v>5.6286082789972269</v>
      </c>
      <c r="EL218" s="327">
        <f t="shared" si="268"/>
        <v>1.8777085118624415</v>
      </c>
      <c r="EM218" s="327">
        <f t="shared" si="268"/>
        <v>1.6833967006943729</v>
      </c>
      <c r="EN218" s="327">
        <f t="shared" si="268"/>
        <v>-0.25791890584835331</v>
      </c>
      <c r="EO218" s="327">
        <f t="shared" si="268"/>
        <v>-10.97618727497064</v>
      </c>
      <c r="EP218" s="327">
        <f t="shared" si="268"/>
        <v>6.1397371996208205</v>
      </c>
      <c r="EQ218" s="327">
        <f t="shared" si="268"/>
        <v>-3.6354345181051073</v>
      </c>
    </row>
    <row r="219" spans="1:147" s="98" customFormat="1" ht="12.75" customHeight="1" x14ac:dyDescent="0.2">
      <c r="A219" s="323" t="s">
        <v>453</v>
      </c>
      <c r="B219" s="327">
        <f t="shared" ref="B219:W219" si="269">(B127/B126-1)*100</f>
        <v>8.9845672345087557</v>
      </c>
      <c r="C219" s="327">
        <f t="shared" si="269"/>
        <v>19.038449202141415</v>
      </c>
      <c r="D219" s="327">
        <f t="shared" si="269"/>
        <v>42.704290375810828</v>
      </c>
      <c r="E219" s="327">
        <f t="shared" si="269"/>
        <v>1.6603172038216929</v>
      </c>
      <c r="F219" s="327">
        <f t="shared" si="269"/>
        <v>7.9700949165796509</v>
      </c>
      <c r="G219" s="327">
        <f t="shared" si="269"/>
        <v>3.6529915674833102</v>
      </c>
      <c r="H219" s="327">
        <f t="shared" si="269"/>
        <v>5.7761239995726132</v>
      </c>
      <c r="I219" s="327">
        <f t="shared" si="269"/>
        <v>2.6381368842911979</v>
      </c>
      <c r="J219" s="327">
        <f t="shared" si="269"/>
        <v>3.7392380314458018</v>
      </c>
      <c r="K219" s="327">
        <f t="shared" si="269"/>
        <v>1.3188265649430431</v>
      </c>
      <c r="L219" s="327">
        <f t="shared" si="269"/>
        <v>11.315370225313393</v>
      </c>
      <c r="M219" s="327">
        <f t="shared" si="269"/>
        <v>7.7248348291787394</v>
      </c>
      <c r="N219" s="327">
        <f t="shared" si="269"/>
        <v>12.0645512228998</v>
      </c>
      <c r="O219" s="327">
        <f t="shared" si="269"/>
        <v>4.4455020911477572</v>
      </c>
      <c r="P219" s="327">
        <f t="shared" si="269"/>
        <v>2.6343354527846419</v>
      </c>
      <c r="Q219" s="327">
        <f t="shared" si="269"/>
        <v>11.705494208317058</v>
      </c>
      <c r="R219" s="327">
        <f t="shared" si="269"/>
        <v>6.0228225657850132</v>
      </c>
      <c r="S219" s="327">
        <f t="shared" si="269"/>
        <v>7.1558315662142657</v>
      </c>
      <c r="T219" s="327">
        <f t="shared" si="269"/>
        <v>0</v>
      </c>
      <c r="U219" s="327">
        <f t="shared" si="269"/>
        <v>6.5642485481742341</v>
      </c>
      <c r="V219" s="327">
        <f t="shared" si="269"/>
        <v>-6.800519563015806</v>
      </c>
      <c r="W219" s="327">
        <f t="shared" si="269"/>
        <v>29.16666666666665</v>
      </c>
      <c r="X219" s="327"/>
      <c r="Y219" s="327">
        <f t="shared" ref="Y219:AJ219" si="270">(Y127/Y126-1)*100</f>
        <v>-10.282153440093433</v>
      </c>
      <c r="Z219" s="327">
        <f t="shared" si="270"/>
        <v>0.59231196323230595</v>
      </c>
      <c r="AA219" s="327">
        <f t="shared" si="270"/>
        <v>1.8963244509390353</v>
      </c>
      <c r="AB219" s="327">
        <f t="shared" si="270"/>
        <v>0</v>
      </c>
      <c r="AC219" s="327">
        <f t="shared" si="270"/>
        <v>2.7465859293335226</v>
      </c>
      <c r="AD219" s="327">
        <f t="shared" si="270"/>
        <v>-13.293245314090797</v>
      </c>
      <c r="AE219" s="327">
        <f t="shared" si="270"/>
        <v>0.72884696423374251</v>
      </c>
      <c r="AF219" s="327">
        <f t="shared" si="270"/>
        <v>0.31000754465466684</v>
      </c>
      <c r="AG219" s="327">
        <f t="shared" si="270"/>
        <v>2.7803035538300103</v>
      </c>
      <c r="AH219" s="327">
        <f t="shared" si="270"/>
        <v>-3.4317415889115188</v>
      </c>
      <c r="AI219" s="327">
        <f t="shared" si="270"/>
        <v>3.4245220273355859</v>
      </c>
      <c r="AJ219" s="327">
        <f t="shared" si="270"/>
        <v>-2.6380204756228154</v>
      </c>
      <c r="AL219" s="323" t="str">
        <f t="shared" si="213"/>
        <v>FY2009</v>
      </c>
      <c r="AM219" s="327">
        <f t="shared" ref="AM219:BD219" si="271">(AM127/AM126-1)*100</f>
        <v>2.1911477403840918</v>
      </c>
      <c r="AN219" s="327">
        <f t="shared" si="271"/>
        <v>7.9996396538692727</v>
      </c>
      <c r="AO219" s="327">
        <f t="shared" si="271"/>
        <v>18.773815664833982</v>
      </c>
      <c r="AP219" s="327">
        <f t="shared" si="271"/>
        <v>0.4394971051931984</v>
      </c>
      <c r="AQ219" s="327">
        <f t="shared" si="271"/>
        <v>13.055759626531893</v>
      </c>
      <c r="AR219" s="327">
        <f t="shared" si="271"/>
        <v>-0.92546701416066357</v>
      </c>
      <c r="AS219" s="327">
        <f t="shared" si="271"/>
        <v>6.0196648218231674</v>
      </c>
      <c r="AT219" s="327">
        <f t="shared" si="271"/>
        <v>5.6472527115534854</v>
      </c>
      <c r="AU219" s="327">
        <f t="shared" si="271"/>
        <v>2.7089275684436309</v>
      </c>
      <c r="AV219" s="327">
        <f t="shared" si="271"/>
        <v>0</v>
      </c>
      <c r="AW219" s="327">
        <f t="shared" si="271"/>
        <v>6.1319229938410214</v>
      </c>
      <c r="AX219" s="327">
        <f t="shared" si="271"/>
        <v>7.1612535507068031</v>
      </c>
      <c r="AY219" s="327">
        <f t="shared" si="271"/>
        <v>4.5871559633027248</v>
      </c>
      <c r="AZ219" s="327">
        <f t="shared" si="271"/>
        <v>1.9322754747319149</v>
      </c>
      <c r="BA219" s="327">
        <f t="shared" si="271"/>
        <v>3.7226787187707888</v>
      </c>
      <c r="BB219" s="327">
        <f t="shared" si="271"/>
        <v>-7.6251399337587955</v>
      </c>
      <c r="BC219" s="327">
        <f t="shared" si="271"/>
        <v>4.3275871022307122</v>
      </c>
      <c r="BD219" s="327">
        <f t="shared" si="271"/>
        <v>4.3275871022307122</v>
      </c>
      <c r="BE219" s="327"/>
      <c r="BF219" s="327">
        <f t="shared" si="215"/>
        <v>-15.867757707569808</v>
      </c>
      <c r="BG219" s="327">
        <f t="shared" si="215"/>
        <v>9.4233923157548638</v>
      </c>
      <c r="BH219" s="327">
        <f t="shared" si="215"/>
        <v>-24.769377080361387</v>
      </c>
      <c r="BI219" s="327"/>
      <c r="BJ219" s="327">
        <f t="shared" ref="BJ219:BU219" si="272">(BJ127/BJ126-1)*100</f>
        <v>-3.2276106664581028</v>
      </c>
      <c r="BK219" s="327">
        <f t="shared" si="272"/>
        <v>3.3366764573293795</v>
      </c>
      <c r="BL219" s="327">
        <f t="shared" si="272"/>
        <v>-5.5980255855249128</v>
      </c>
      <c r="BM219" s="327">
        <f t="shared" si="272"/>
        <v>5.5146514135703928</v>
      </c>
      <c r="BN219" s="327">
        <f t="shared" si="272"/>
        <v>4.687463228149924</v>
      </c>
      <c r="BO219" s="327">
        <f t="shared" si="272"/>
        <v>-6.3579356609681836</v>
      </c>
      <c r="BP219" s="327">
        <f t="shared" si="272"/>
        <v>1.8049650736636336</v>
      </c>
      <c r="BQ219" s="327">
        <f t="shared" si="272"/>
        <v>1.4357664921239799</v>
      </c>
      <c r="BR219" s="327">
        <f t="shared" si="272"/>
        <v>0.62685409303093742</v>
      </c>
      <c r="BS219" s="327">
        <f t="shared" si="272"/>
        <v>1.9184382072726214</v>
      </c>
      <c r="BT219" s="327">
        <f t="shared" si="272"/>
        <v>3.0878882561796273</v>
      </c>
      <c r="BU219" s="327">
        <f t="shared" si="272"/>
        <v>1.3716701983711443</v>
      </c>
      <c r="BW219" s="323" t="str">
        <f t="shared" si="217"/>
        <v>FY2009</v>
      </c>
      <c r="BX219" s="327">
        <f t="shared" ref="BX219:DF219" si="273">(BX127/BX126-1)*100</f>
        <v>10.36526295905853</v>
      </c>
      <c r="BY219" s="327">
        <f t="shared" si="273"/>
        <v>19.758926996265846</v>
      </c>
      <c r="BZ219" s="327">
        <f t="shared" si="273"/>
        <v>34.504032872163506</v>
      </c>
      <c r="CA219" s="327">
        <f t="shared" si="273"/>
        <v>17.069883156756394</v>
      </c>
      <c r="CB219" s="327">
        <f t="shared" si="273"/>
        <v>14.578139803680457</v>
      </c>
      <c r="CC219" s="327">
        <f t="shared" si="273"/>
        <v>7.7710245584412752</v>
      </c>
      <c r="CD219" s="327">
        <f t="shared" si="273"/>
        <v>25.117333646464246</v>
      </c>
      <c r="CE219" s="327">
        <f t="shared" si="273"/>
        <v>5.5664568845666285</v>
      </c>
      <c r="CF219" s="327">
        <f t="shared" si="273"/>
        <v>9.2761871455878229</v>
      </c>
      <c r="CG219" s="327">
        <f t="shared" si="273"/>
        <v>10.206011821467008</v>
      </c>
      <c r="CH219" s="327">
        <f t="shared" si="273"/>
        <v>12.452676193915702</v>
      </c>
      <c r="CI219" s="327">
        <f t="shared" si="273"/>
        <v>15.661139550819868</v>
      </c>
      <c r="CJ219" s="327">
        <f t="shared" si="273"/>
        <v>5.4122049586750709</v>
      </c>
      <c r="CK219" s="327">
        <f t="shared" si="273"/>
        <v>8.9222010606213153</v>
      </c>
      <c r="CL219" s="327">
        <f t="shared" si="273"/>
        <v>10.400145686739503</v>
      </c>
      <c r="CM219" s="327">
        <f t="shared" si="273"/>
        <v>4.5849309740779942</v>
      </c>
      <c r="CN219" s="327">
        <f t="shared" si="273"/>
        <v>6.357289319731918</v>
      </c>
      <c r="CO219" s="327">
        <f t="shared" si="273"/>
        <v>2.9562401267472449</v>
      </c>
      <c r="CP219" s="327">
        <f t="shared" si="273"/>
        <v>8.3333333333333481</v>
      </c>
      <c r="CQ219" s="327">
        <f t="shared" si="273"/>
        <v>-10.681573437388092</v>
      </c>
      <c r="CR219" s="327">
        <f t="shared" si="273"/>
        <v>10.677155337283061</v>
      </c>
      <c r="CS219" s="327">
        <f t="shared" si="273"/>
        <v>-20.348837209302317</v>
      </c>
      <c r="CT219" s="327">
        <f t="shared" si="273"/>
        <v>0</v>
      </c>
      <c r="CU219" s="327">
        <f t="shared" si="273"/>
        <v>-0.1332555274027758</v>
      </c>
      <c r="CV219" s="327">
        <f t="shared" si="273"/>
        <v>3.2042741258412111</v>
      </c>
      <c r="CW219" s="327">
        <f t="shared" si="273"/>
        <v>7.6214571693419497</v>
      </c>
      <c r="CX219" s="327">
        <f t="shared" si="273"/>
        <v>0</v>
      </c>
      <c r="CY219" s="327">
        <f t="shared" si="273"/>
        <v>-0.90620540445416342</v>
      </c>
      <c r="CZ219" s="327">
        <f t="shared" si="273"/>
        <v>-0.50889403067838623</v>
      </c>
      <c r="DA219" s="327">
        <f t="shared" si="273"/>
        <v>9.2917307716568374</v>
      </c>
      <c r="DB219" s="327">
        <f t="shared" si="273"/>
        <v>9.7468187558617636</v>
      </c>
      <c r="DC219" s="327">
        <f t="shared" si="273"/>
        <v>12.698111894274767</v>
      </c>
      <c r="DD219" s="327">
        <f t="shared" si="273"/>
        <v>0.53846268811599263</v>
      </c>
      <c r="DE219" s="327">
        <f t="shared" si="273"/>
        <v>10.011490353352471</v>
      </c>
      <c r="DF219" s="327">
        <f t="shared" si="273"/>
        <v>7.74652491344896</v>
      </c>
      <c r="DH219" s="323" t="str">
        <f t="shared" si="219"/>
        <v>FY2009</v>
      </c>
      <c r="DI219" s="327">
        <f t="shared" ref="DI219:EQ219" si="274">(DI127/DI126-1)*100</f>
        <v>3.9338093598929369</v>
      </c>
      <c r="DJ219" s="327">
        <f t="shared" si="274"/>
        <v>16.029259107781058</v>
      </c>
      <c r="DK219" s="327">
        <f t="shared" si="274"/>
        <v>38.449971265482418</v>
      </c>
      <c r="DL219" s="327">
        <f t="shared" si="274"/>
        <v>9.3324855751192537</v>
      </c>
      <c r="DM219" s="327">
        <f t="shared" si="274"/>
        <v>11.757216664175662</v>
      </c>
      <c r="DN219" s="327">
        <f t="shared" si="274"/>
        <v>3.0138079640892323</v>
      </c>
      <c r="DO219" s="327">
        <f t="shared" si="274"/>
        <v>6.1371219840067992</v>
      </c>
      <c r="DP219" s="327">
        <f t="shared" si="274"/>
        <v>10.006660066335415</v>
      </c>
      <c r="DQ219" s="327">
        <f t="shared" si="274"/>
        <v>6.9197538447183016</v>
      </c>
      <c r="DR219" s="327">
        <f t="shared" si="274"/>
        <v>-0.77866610105341572</v>
      </c>
      <c r="DS219" s="327">
        <f t="shared" si="274"/>
        <v>-1.1272050594940963</v>
      </c>
      <c r="DT219" s="327">
        <f t="shared" si="274"/>
        <v>3.5673619930580269</v>
      </c>
      <c r="DU219" s="327">
        <f t="shared" si="274"/>
        <v>-12.242527308663732</v>
      </c>
      <c r="DV219" s="327">
        <f t="shared" si="274"/>
        <v>2.3781167214142584</v>
      </c>
      <c r="DW219" s="327">
        <f t="shared" si="274"/>
        <v>3.5329474425996876</v>
      </c>
      <c r="DX219" s="327">
        <f t="shared" si="274"/>
        <v>-1.432836919637448</v>
      </c>
      <c r="DY219" s="327">
        <f t="shared" si="274"/>
        <v>1.0780828035114709</v>
      </c>
      <c r="DZ219" s="327">
        <f t="shared" si="274"/>
        <v>1.3315381875822041</v>
      </c>
      <c r="EA219" s="327">
        <f t="shared" si="274"/>
        <v>0</v>
      </c>
      <c r="EB219" s="327">
        <f t="shared" si="274"/>
        <v>-3.6879975031620105</v>
      </c>
      <c r="EC219" s="327">
        <f t="shared" si="274"/>
        <v>2.2813515684547037</v>
      </c>
      <c r="ED219" s="327">
        <f t="shared" si="274"/>
        <v>-13.761467889908252</v>
      </c>
      <c r="EE219" s="327">
        <f t="shared" si="274"/>
        <v>0</v>
      </c>
      <c r="EF219" s="327">
        <f t="shared" si="274"/>
        <v>-4.0819256580221452</v>
      </c>
      <c r="EG219" s="327">
        <f t="shared" si="274"/>
        <v>5.9454491228049022</v>
      </c>
      <c r="EH219" s="327">
        <f t="shared" si="274"/>
        <v>-1.2497478872020018E-2</v>
      </c>
      <c r="EI219" s="327">
        <f t="shared" si="274"/>
        <v>3.8461538461538325</v>
      </c>
      <c r="EJ219" s="327">
        <f t="shared" si="274"/>
        <v>4.7583420797297826</v>
      </c>
      <c r="EK219" s="327">
        <f t="shared" si="274"/>
        <v>-7.2929838856810925</v>
      </c>
      <c r="EL219" s="327">
        <f t="shared" si="274"/>
        <v>3.0533962385921321</v>
      </c>
      <c r="EM219" s="327">
        <f t="shared" si="274"/>
        <v>3.3286544822028752</v>
      </c>
      <c r="EN219" s="327">
        <f t="shared" si="274"/>
        <v>2.0941484896082052</v>
      </c>
      <c r="EO219" s="327">
        <f t="shared" si="274"/>
        <v>-1.1244545077593981</v>
      </c>
      <c r="EP219" s="327">
        <f t="shared" si="274"/>
        <v>2.458705298788999</v>
      </c>
      <c r="EQ219" s="327">
        <f t="shared" si="274"/>
        <v>4.1566336852521424</v>
      </c>
    </row>
    <row r="220" spans="1:147" s="98" customFormat="1" ht="12.75" customHeight="1" x14ac:dyDescent="0.2">
      <c r="A220" s="323" t="s">
        <v>467</v>
      </c>
      <c r="B220" s="327">
        <f t="shared" ref="B220:W220" si="275">(B128/B127-1)*100</f>
        <v>0.20759603021041073</v>
      </c>
      <c r="C220" s="327">
        <f t="shared" si="275"/>
        <v>-2.7129117368558053</v>
      </c>
      <c r="D220" s="327">
        <f t="shared" si="275"/>
        <v>-10.128847983376721</v>
      </c>
      <c r="E220" s="327">
        <f t="shared" si="275"/>
        <v>2.0919546051151983</v>
      </c>
      <c r="F220" s="327">
        <f t="shared" si="275"/>
        <v>1.4263244626497196</v>
      </c>
      <c r="G220" s="327">
        <f t="shared" si="275"/>
        <v>0.10337325247262719</v>
      </c>
      <c r="H220" s="327">
        <f t="shared" si="275"/>
        <v>1.3426008970358172</v>
      </c>
      <c r="I220" s="327">
        <f t="shared" si="275"/>
        <v>2.4329694109017641</v>
      </c>
      <c r="J220" s="327">
        <f t="shared" si="275"/>
        <v>13.340342838152175</v>
      </c>
      <c r="K220" s="327">
        <f t="shared" si="275"/>
        <v>4.2459860691417717</v>
      </c>
      <c r="L220" s="327">
        <f t="shared" si="275"/>
        <v>17.576078803569306</v>
      </c>
      <c r="M220" s="327">
        <f t="shared" si="275"/>
        <v>2.0249238364229871</v>
      </c>
      <c r="N220" s="327">
        <f t="shared" si="275"/>
        <v>21.984026600735685</v>
      </c>
      <c r="O220" s="327">
        <f t="shared" si="275"/>
        <v>3.6105074531578296</v>
      </c>
      <c r="P220" s="327">
        <f t="shared" si="275"/>
        <v>3.6175097033539494</v>
      </c>
      <c r="Q220" s="327">
        <f t="shared" si="275"/>
        <v>3.5848188178496443</v>
      </c>
      <c r="R220" s="327">
        <f t="shared" si="275"/>
        <v>0.78656849293630149</v>
      </c>
      <c r="S220" s="327">
        <f t="shared" si="275"/>
        <v>0.86761022947021704</v>
      </c>
      <c r="T220" s="327">
        <f t="shared" si="275"/>
        <v>0</v>
      </c>
      <c r="U220" s="327">
        <f t="shared" si="275"/>
        <v>-3.7635507278854785E-2</v>
      </c>
      <c r="V220" s="327">
        <f t="shared" si="275"/>
        <v>-6.4591508897826504</v>
      </c>
      <c r="W220" s="327">
        <f t="shared" si="275"/>
        <v>7.526881720430123</v>
      </c>
      <c r="X220" s="327"/>
      <c r="Y220" s="327">
        <f t="shared" ref="Y220:AJ220" si="276">(Y128/Y127-1)*100</f>
        <v>-0.45723250876316124</v>
      </c>
      <c r="Z220" s="327">
        <f t="shared" si="276"/>
        <v>-0.56020562056964263</v>
      </c>
      <c r="AA220" s="327">
        <f t="shared" si="276"/>
        <v>0.23667673631562192</v>
      </c>
      <c r="AB220" s="327">
        <f t="shared" si="276"/>
        <v>0</v>
      </c>
      <c r="AC220" s="327">
        <f t="shared" si="276"/>
        <v>-0.29984981108341913</v>
      </c>
      <c r="AD220" s="327">
        <f t="shared" si="276"/>
        <v>-0.53323110042271527</v>
      </c>
      <c r="AE220" s="327">
        <f t="shared" si="276"/>
        <v>1.1062921954182459</v>
      </c>
      <c r="AF220" s="327">
        <f t="shared" si="276"/>
        <v>0.73719139521344346</v>
      </c>
      <c r="AG220" s="327">
        <f t="shared" si="276"/>
        <v>0.12283973187625641</v>
      </c>
      <c r="AH220" s="327">
        <f t="shared" si="276"/>
        <v>3.1727810514626809</v>
      </c>
      <c r="AI220" s="327">
        <f t="shared" si="276"/>
        <v>2.5452389779734075</v>
      </c>
      <c r="AJ220" s="327">
        <f t="shared" si="276"/>
        <v>-0.69048150242210227</v>
      </c>
      <c r="AL220" s="323" t="str">
        <f t="shared" si="213"/>
        <v>FY2010</v>
      </c>
      <c r="AM220" s="327">
        <f t="shared" ref="AM220:BD220" si="277">(AM128/AM127-1)*100</f>
        <v>3.2746850708984088</v>
      </c>
      <c r="AN220" s="327">
        <f t="shared" si="277"/>
        <v>3.7542437992085897</v>
      </c>
      <c r="AO220" s="327">
        <f t="shared" si="277"/>
        <v>-2.8479817354391979</v>
      </c>
      <c r="AP220" s="327">
        <f t="shared" si="277"/>
        <v>-1.1522851440809112</v>
      </c>
      <c r="AQ220" s="327">
        <f t="shared" si="277"/>
        <v>5.4904756431445101</v>
      </c>
      <c r="AR220" s="327">
        <f t="shared" si="277"/>
        <v>-2.1583758315319668</v>
      </c>
      <c r="AS220" s="327">
        <f t="shared" si="277"/>
        <v>2.9429767794118211</v>
      </c>
      <c r="AT220" s="327">
        <f t="shared" si="277"/>
        <v>16.464969890031277</v>
      </c>
      <c r="AU220" s="327">
        <f t="shared" si="277"/>
        <v>21.193618354314946</v>
      </c>
      <c r="AV220" s="327">
        <f t="shared" si="277"/>
        <v>-2.3383189382768177</v>
      </c>
      <c r="AW220" s="327">
        <f t="shared" si="277"/>
        <v>1.7556231475692519</v>
      </c>
      <c r="AX220" s="327">
        <f t="shared" si="277"/>
        <v>0.4115093170079076</v>
      </c>
      <c r="AY220" s="327">
        <f t="shared" si="277"/>
        <v>2.1052631578947434</v>
      </c>
      <c r="AZ220" s="327">
        <f t="shared" si="277"/>
        <v>-1.1320640361199286</v>
      </c>
      <c r="BA220" s="327">
        <f t="shared" si="277"/>
        <v>-1.8324831098214811</v>
      </c>
      <c r="BB220" s="327">
        <f t="shared" si="277"/>
        <v>2.9524309006372373</v>
      </c>
      <c r="BC220" s="327">
        <f t="shared" si="277"/>
        <v>1.631018535260087</v>
      </c>
      <c r="BD220" s="327">
        <f t="shared" si="277"/>
        <v>1.631018535260087</v>
      </c>
      <c r="BE220" s="327"/>
      <c r="BF220" s="327">
        <f t="shared" si="215"/>
        <v>-17.110205586511608</v>
      </c>
      <c r="BG220" s="327">
        <f t="shared" si="215"/>
        <v>-12.950321852439718</v>
      </c>
      <c r="BH220" s="327">
        <f t="shared" si="215"/>
        <v>-19.290816004045254</v>
      </c>
      <c r="BI220" s="327"/>
      <c r="BJ220" s="327">
        <f t="shared" ref="BJ220:BU220" si="278">(BJ128/BJ127-1)*100</f>
        <v>0.93960965221946413</v>
      </c>
      <c r="BK220" s="327">
        <f t="shared" si="278"/>
        <v>2.1239401757988663</v>
      </c>
      <c r="BL220" s="327">
        <f t="shared" si="278"/>
        <v>0</v>
      </c>
      <c r="BM220" s="327">
        <f t="shared" si="278"/>
        <v>13.066079780606564</v>
      </c>
      <c r="BN220" s="327">
        <f t="shared" si="278"/>
        <v>-2.6211958755863241</v>
      </c>
      <c r="BO220" s="327">
        <f t="shared" si="278"/>
        <v>1.0351029065923667</v>
      </c>
      <c r="BP220" s="327">
        <f t="shared" si="278"/>
        <v>15.961595589796973</v>
      </c>
      <c r="BQ220" s="327">
        <f t="shared" si="278"/>
        <v>28.219266904290798</v>
      </c>
      <c r="BR220" s="327">
        <f t="shared" si="278"/>
        <v>0.59022049454666714</v>
      </c>
      <c r="BS220" s="327">
        <f t="shared" si="278"/>
        <v>22.31041637477793</v>
      </c>
      <c r="BT220" s="327">
        <f t="shared" si="278"/>
        <v>-1.312096931341622</v>
      </c>
      <c r="BU220" s="327">
        <f t="shared" si="278"/>
        <v>6.0680255224962121</v>
      </c>
      <c r="BW220" s="323" t="str">
        <f t="shared" si="217"/>
        <v>FY2010</v>
      </c>
      <c r="BX220" s="327">
        <f t="shared" ref="BX220:DF220" si="279">(BX128/BX127-1)*100</f>
        <v>5.3502365780947914</v>
      </c>
      <c r="BY220" s="327">
        <f t="shared" si="279"/>
        <v>6.6192613802446676</v>
      </c>
      <c r="BZ220" s="327">
        <f t="shared" si="279"/>
        <v>3.8103654187864322</v>
      </c>
      <c r="CA220" s="327">
        <f t="shared" si="279"/>
        <v>6.5953985657035474</v>
      </c>
      <c r="CB220" s="327">
        <f t="shared" si="279"/>
        <v>8.0146265195876421</v>
      </c>
      <c r="CC220" s="327">
        <f t="shared" si="279"/>
        <v>11.304917713493978</v>
      </c>
      <c r="CD220" s="327">
        <f t="shared" si="279"/>
        <v>8.3783101276381444</v>
      </c>
      <c r="CE220" s="327">
        <f t="shared" si="279"/>
        <v>5.6362835382065324</v>
      </c>
      <c r="CF220" s="327">
        <f t="shared" si="279"/>
        <v>11.793294427931066</v>
      </c>
      <c r="CG220" s="327">
        <f t="shared" si="279"/>
        <v>3.6279457792126157</v>
      </c>
      <c r="CH220" s="327">
        <f t="shared" si="279"/>
        <v>7.0866510501631064</v>
      </c>
      <c r="CI220" s="327">
        <f t="shared" si="279"/>
        <v>6.8202376948840238</v>
      </c>
      <c r="CJ220" s="327">
        <f t="shared" si="279"/>
        <v>7.9766396370187564</v>
      </c>
      <c r="CK220" s="327">
        <f t="shared" si="279"/>
        <v>8.3704448997759417</v>
      </c>
      <c r="CL220" s="327">
        <f t="shared" si="279"/>
        <v>11.053322545669131</v>
      </c>
      <c r="CM220" s="327">
        <f t="shared" si="279"/>
        <v>0.13498422375242125</v>
      </c>
      <c r="CN220" s="327">
        <f t="shared" si="279"/>
        <v>2.1754850651418911</v>
      </c>
      <c r="CO220" s="327">
        <f t="shared" si="279"/>
        <v>1.6103362031819834</v>
      </c>
      <c r="CP220" s="327">
        <f t="shared" si="279"/>
        <v>2.564102564102555</v>
      </c>
      <c r="CQ220" s="327">
        <f t="shared" si="279"/>
        <v>2.7994829800492615</v>
      </c>
      <c r="CR220" s="327">
        <f t="shared" si="279"/>
        <v>4.5162036119681614</v>
      </c>
      <c r="CS220" s="327">
        <f t="shared" si="279"/>
        <v>2.9197080291970767</v>
      </c>
      <c r="CT220" s="327">
        <f t="shared" si="279"/>
        <v>0</v>
      </c>
      <c r="CU220" s="327">
        <f t="shared" si="279"/>
        <v>1.9021040687290824</v>
      </c>
      <c r="CV220" s="327">
        <f t="shared" si="279"/>
        <v>1.9450622628200076</v>
      </c>
      <c r="CW220" s="327">
        <f t="shared" si="279"/>
        <v>2.6065748229650021</v>
      </c>
      <c r="CX220" s="327">
        <f t="shared" si="279"/>
        <v>0</v>
      </c>
      <c r="CY220" s="327">
        <f t="shared" si="279"/>
        <v>-0.25927974989541358</v>
      </c>
      <c r="CZ220" s="327">
        <f t="shared" si="279"/>
        <v>2.4943220956460177</v>
      </c>
      <c r="DA220" s="327">
        <f t="shared" si="279"/>
        <v>4.4145792686050678</v>
      </c>
      <c r="DB220" s="327">
        <f t="shared" si="279"/>
        <v>2.9594556607388967</v>
      </c>
      <c r="DC220" s="327">
        <f t="shared" si="279"/>
        <v>31.578518210367079</v>
      </c>
      <c r="DD220" s="327">
        <f t="shared" si="279"/>
        <v>0.47773939273758614</v>
      </c>
      <c r="DE220" s="327">
        <f t="shared" si="279"/>
        <v>5.0836727969222339</v>
      </c>
      <c r="DF220" s="327">
        <f t="shared" si="279"/>
        <v>7.8251261121070836</v>
      </c>
      <c r="DH220" s="323" t="str">
        <f t="shared" si="219"/>
        <v>FY2010</v>
      </c>
      <c r="DI220" s="327">
        <f t="shared" ref="DI220:EQ220" si="280">(DI128/DI127-1)*100</f>
        <v>5.9882890708902181</v>
      </c>
      <c r="DJ220" s="327">
        <f t="shared" si="280"/>
        <v>2.6427941068283722</v>
      </c>
      <c r="DK220" s="327">
        <f t="shared" si="280"/>
        <v>-1.9309756595328298</v>
      </c>
      <c r="DL220" s="327">
        <f t="shared" si="280"/>
        <v>3.5892433747533037</v>
      </c>
      <c r="DM220" s="327">
        <f t="shared" si="280"/>
        <v>1.2942565900146974</v>
      </c>
      <c r="DN220" s="327">
        <f t="shared" si="280"/>
        <v>4.2564666443835941</v>
      </c>
      <c r="DO220" s="327">
        <f t="shared" si="280"/>
        <v>3.2327461352516851</v>
      </c>
      <c r="DP220" s="327">
        <f t="shared" si="280"/>
        <v>4.6266604351416607</v>
      </c>
      <c r="DQ220" s="327">
        <f t="shared" si="280"/>
        <v>10.928824196227849</v>
      </c>
      <c r="DR220" s="327">
        <f t="shared" si="280"/>
        <v>2.6430181866073932</v>
      </c>
      <c r="DS220" s="327">
        <f t="shared" si="280"/>
        <v>7.2529376589559824</v>
      </c>
      <c r="DT220" s="327">
        <f t="shared" si="280"/>
        <v>8.2909457865232525</v>
      </c>
      <c r="DU220" s="327">
        <f t="shared" si="280"/>
        <v>4.545146202549355</v>
      </c>
      <c r="DV220" s="327">
        <f t="shared" si="280"/>
        <v>0.95999417657304242</v>
      </c>
      <c r="DW220" s="327">
        <f t="shared" si="280"/>
        <v>1.5794083809521187</v>
      </c>
      <c r="DX220" s="327">
        <f t="shared" si="280"/>
        <v>-1.2465364089728315</v>
      </c>
      <c r="DY220" s="327">
        <f t="shared" si="280"/>
        <v>2.7487768899128628</v>
      </c>
      <c r="DZ220" s="327">
        <f t="shared" si="280"/>
        <v>4.9060006478853779</v>
      </c>
      <c r="EA220" s="327">
        <f t="shared" si="280"/>
        <v>0</v>
      </c>
      <c r="EB220" s="327">
        <f t="shared" si="280"/>
        <v>24.054657830556224</v>
      </c>
      <c r="EC220" s="327">
        <f t="shared" si="280"/>
        <v>-1.8795852101975097</v>
      </c>
      <c r="ED220" s="327">
        <f t="shared" si="280"/>
        <v>36.170212765957444</v>
      </c>
      <c r="EE220" s="327">
        <f t="shared" si="280"/>
        <v>0</v>
      </c>
      <c r="EF220" s="327">
        <f t="shared" si="280"/>
        <v>1.4613273393843995</v>
      </c>
      <c r="EG220" s="327">
        <f t="shared" si="280"/>
        <v>7.7939532087301089E-2</v>
      </c>
      <c r="EH220" s="327">
        <f t="shared" si="280"/>
        <v>3.8243590945243655</v>
      </c>
      <c r="EI220" s="327">
        <f t="shared" si="280"/>
        <v>-2.0470507968569085</v>
      </c>
      <c r="EJ220" s="327">
        <f t="shared" si="280"/>
        <v>5.6876955369162152</v>
      </c>
      <c r="EK220" s="327">
        <f t="shared" si="280"/>
        <v>0.15764539547662437</v>
      </c>
      <c r="EL220" s="327">
        <f t="shared" si="280"/>
        <v>5.0740741495281849</v>
      </c>
      <c r="EM220" s="327">
        <f t="shared" si="280"/>
        <v>8.2023742472314929</v>
      </c>
      <c r="EN220" s="327">
        <f t="shared" si="280"/>
        <v>4.8197660344020177</v>
      </c>
      <c r="EO220" s="327">
        <f t="shared" si="280"/>
        <v>5.6435356138668791</v>
      </c>
      <c r="EP220" s="327">
        <f t="shared" si="280"/>
        <v>-1.5139205016814983</v>
      </c>
      <c r="EQ220" s="327">
        <f t="shared" si="280"/>
        <v>1.7287485279017245</v>
      </c>
    </row>
    <row r="221" spans="1:147" s="98" customFormat="1" ht="12.75" customHeight="1" x14ac:dyDescent="0.2">
      <c r="A221" s="323" t="s">
        <v>468</v>
      </c>
      <c r="B221" s="327">
        <f t="shared" ref="B221:W221" si="281">(B129/B128-1)*100</f>
        <v>3.429553435382493</v>
      </c>
      <c r="C221" s="327">
        <f t="shared" si="281"/>
        <v>3.4808055993352349</v>
      </c>
      <c r="D221" s="327">
        <f t="shared" si="281"/>
        <v>-2.3020708072743812</v>
      </c>
      <c r="E221" s="327">
        <f t="shared" si="281"/>
        <v>9.145304928653907</v>
      </c>
      <c r="F221" s="327">
        <f t="shared" si="281"/>
        <v>12.567221615470658</v>
      </c>
      <c r="G221" s="327">
        <f t="shared" si="281"/>
        <v>2.3239577843892523</v>
      </c>
      <c r="H221" s="327">
        <f t="shared" si="281"/>
        <v>7.6715948905060838</v>
      </c>
      <c r="I221" s="327">
        <f t="shared" si="281"/>
        <v>-11.613727968820086</v>
      </c>
      <c r="J221" s="327">
        <f t="shared" si="281"/>
        <v>12.984660198989006</v>
      </c>
      <c r="K221" s="327">
        <f t="shared" si="281"/>
        <v>12.56251217092117</v>
      </c>
      <c r="L221" s="327">
        <f t="shared" si="281"/>
        <v>0.78501659342378183</v>
      </c>
      <c r="M221" s="327">
        <f t="shared" si="281"/>
        <v>9.4154415863772822</v>
      </c>
      <c r="N221" s="327">
        <f t="shared" si="281"/>
        <v>-1.2610006528224749</v>
      </c>
      <c r="O221" s="327">
        <f t="shared" si="281"/>
        <v>0.31353350915834799</v>
      </c>
      <c r="P221" s="327">
        <f t="shared" si="281"/>
        <v>2.7261455715615668</v>
      </c>
      <c r="Q221" s="327">
        <f t="shared" si="281"/>
        <v>-8.5402305289178244</v>
      </c>
      <c r="R221" s="327">
        <f t="shared" si="281"/>
        <v>0.60054965825664386</v>
      </c>
      <c r="S221" s="327">
        <f t="shared" si="281"/>
        <v>0.66189327597721004</v>
      </c>
      <c r="T221" s="327">
        <f t="shared" si="281"/>
        <v>0</v>
      </c>
      <c r="U221" s="327">
        <f t="shared" si="281"/>
        <v>4.2811789633493413</v>
      </c>
      <c r="V221" s="327">
        <f t="shared" si="281"/>
        <v>8.4588615243101906</v>
      </c>
      <c r="W221" s="327">
        <f t="shared" si="281"/>
        <v>0</v>
      </c>
      <c r="X221" s="327"/>
      <c r="Y221" s="327">
        <f t="shared" ref="Y221:AJ221" si="282">(Y129/Y128-1)*100</f>
        <v>6.5525210712080284</v>
      </c>
      <c r="Z221" s="327">
        <f t="shared" si="282"/>
        <v>2.5656169632318315</v>
      </c>
      <c r="AA221" s="327">
        <f t="shared" si="282"/>
        <v>0.70120226174350542</v>
      </c>
      <c r="AB221" s="327">
        <f t="shared" si="282"/>
        <v>1.5536883160836457</v>
      </c>
      <c r="AC221" s="327">
        <f t="shared" si="282"/>
        <v>2.1187825738097299</v>
      </c>
      <c r="AD221" s="327">
        <f t="shared" si="282"/>
        <v>7.9960782466603542</v>
      </c>
      <c r="AE221" s="327">
        <f t="shared" si="282"/>
        <v>3.0126744138774253</v>
      </c>
      <c r="AF221" s="327">
        <f t="shared" si="282"/>
        <v>-0.10258318922308218</v>
      </c>
      <c r="AG221" s="327">
        <f t="shared" si="282"/>
        <v>2.35200377083713</v>
      </c>
      <c r="AH221" s="327">
        <f t="shared" si="282"/>
        <v>8.4468945367583537</v>
      </c>
      <c r="AI221" s="327">
        <f t="shared" si="282"/>
        <v>6.7013942673255</v>
      </c>
      <c r="AJ221" s="327">
        <f t="shared" si="282"/>
        <v>5.3183475863939567</v>
      </c>
      <c r="AL221" s="323" t="str">
        <f t="shared" si="213"/>
        <v>FY2011</v>
      </c>
      <c r="AM221" s="327">
        <f t="shared" ref="AM221:BD221" si="283">(AM129/AM128-1)*100</f>
        <v>2.3369364360523059</v>
      </c>
      <c r="AN221" s="327">
        <f t="shared" si="283"/>
        <v>0.49111185979011651</v>
      </c>
      <c r="AO221" s="327">
        <f t="shared" si="283"/>
        <v>7.9938529641077061E-2</v>
      </c>
      <c r="AP221" s="327">
        <f t="shared" si="283"/>
        <v>9.5569552747010178E-2</v>
      </c>
      <c r="AQ221" s="327">
        <f t="shared" si="283"/>
        <v>2.5114031111870938</v>
      </c>
      <c r="AR221" s="327">
        <f t="shared" si="283"/>
        <v>-0.96345351263510404</v>
      </c>
      <c r="AS221" s="327">
        <f t="shared" si="283"/>
        <v>-1.3531453220699374</v>
      </c>
      <c r="AT221" s="327">
        <f t="shared" si="283"/>
        <v>0.35296245727802766</v>
      </c>
      <c r="AU221" s="327">
        <f t="shared" si="283"/>
        <v>1.2608140032837056</v>
      </c>
      <c r="AV221" s="327">
        <f t="shared" si="283"/>
        <v>0</v>
      </c>
      <c r="AW221" s="327">
        <f t="shared" si="283"/>
        <v>2.7364182523926139</v>
      </c>
      <c r="AX221" s="327">
        <f t="shared" si="283"/>
        <v>0</v>
      </c>
      <c r="AY221" s="327">
        <f t="shared" si="283"/>
        <v>3.436426116838498</v>
      </c>
      <c r="AZ221" s="327">
        <f t="shared" si="283"/>
        <v>-2.5059002109919404</v>
      </c>
      <c r="BA221" s="327">
        <f t="shared" si="283"/>
        <v>-3.4219072282075436</v>
      </c>
      <c r="BB221" s="327">
        <f t="shared" si="283"/>
        <v>2.5875304549009659</v>
      </c>
      <c r="BC221" s="327">
        <f t="shared" si="283"/>
        <v>2.1884430899124174</v>
      </c>
      <c r="BD221" s="327">
        <f t="shared" si="283"/>
        <v>2.1884430899124174</v>
      </c>
      <c r="BE221" s="327"/>
      <c r="BF221" s="327">
        <f t="shared" si="215"/>
        <v>10.784897463871657</v>
      </c>
      <c r="BG221" s="327">
        <f t="shared" si="215"/>
        <v>2.8219010093769592</v>
      </c>
      <c r="BH221" s="327">
        <f t="shared" si="215"/>
        <v>15.2870232594565</v>
      </c>
      <c r="BI221" s="327"/>
      <c r="BJ221" s="327">
        <f t="shared" ref="BJ221:BU221" si="284">(BJ129/BJ128-1)*100</f>
        <v>3.0197993582255389</v>
      </c>
      <c r="BK221" s="327">
        <f t="shared" si="284"/>
        <v>0</v>
      </c>
      <c r="BL221" s="327">
        <f t="shared" si="284"/>
        <v>0</v>
      </c>
      <c r="BM221" s="327">
        <f t="shared" si="284"/>
        <v>-2.3112289390345819</v>
      </c>
      <c r="BN221" s="327">
        <f t="shared" si="284"/>
        <v>4.4408920985006262E-14</v>
      </c>
      <c r="BO221" s="327">
        <f t="shared" si="284"/>
        <v>4.6737424574087028</v>
      </c>
      <c r="BP221" s="327">
        <f t="shared" si="284"/>
        <v>4.5399027345280007</v>
      </c>
      <c r="BQ221" s="327">
        <f t="shared" si="284"/>
        <v>7.9346428770929345</v>
      </c>
      <c r="BR221" s="327">
        <f t="shared" si="284"/>
        <v>-3.3879257260392981</v>
      </c>
      <c r="BS221" s="327">
        <f t="shared" si="284"/>
        <v>9.8567642100144681E-3</v>
      </c>
      <c r="BT221" s="327">
        <f t="shared" si="284"/>
        <v>1.4960707242872351</v>
      </c>
      <c r="BU221" s="327">
        <f t="shared" si="284"/>
        <v>6.8498273379846708E-3</v>
      </c>
      <c r="BW221" s="323" t="str">
        <f t="shared" si="217"/>
        <v>FY2011</v>
      </c>
      <c r="BX221" s="327">
        <f t="shared" ref="BX221:DF221" si="285">(BX129/BX128-1)*100</f>
        <v>4.5955308159908004</v>
      </c>
      <c r="BY221" s="327">
        <f t="shared" si="285"/>
        <v>2.1217385612859685</v>
      </c>
      <c r="BZ221" s="327">
        <f t="shared" si="285"/>
        <v>-3.1557958106987027</v>
      </c>
      <c r="CA221" s="327">
        <f t="shared" si="285"/>
        <v>5.4476359251929729</v>
      </c>
      <c r="CB221" s="327">
        <f t="shared" si="285"/>
        <v>2.3138042518021651</v>
      </c>
      <c r="CC221" s="327">
        <f t="shared" si="285"/>
        <v>1.8685779590024598</v>
      </c>
      <c r="CD221" s="327">
        <f t="shared" si="285"/>
        <v>3.7626996874759566</v>
      </c>
      <c r="CE221" s="327">
        <f t="shared" si="285"/>
        <v>3.4881040346359082</v>
      </c>
      <c r="CF221" s="327">
        <f t="shared" si="285"/>
        <v>8.799805059927678</v>
      </c>
      <c r="CG221" s="327">
        <f t="shared" si="285"/>
        <v>1.3791557390831599</v>
      </c>
      <c r="CH221" s="327">
        <f t="shared" si="285"/>
        <v>8.6690997878257079</v>
      </c>
      <c r="CI221" s="327">
        <f t="shared" si="285"/>
        <v>9.5581823593412061</v>
      </c>
      <c r="CJ221" s="327">
        <f t="shared" si="285"/>
        <v>5.7308123759984175</v>
      </c>
      <c r="CK221" s="327">
        <f t="shared" si="285"/>
        <v>1.0476275094377652</v>
      </c>
      <c r="CL221" s="327">
        <f t="shared" si="285"/>
        <v>0.83796869122472195</v>
      </c>
      <c r="CM221" s="327">
        <f t="shared" si="285"/>
        <v>1.7613771247028343</v>
      </c>
      <c r="CN221" s="327">
        <f t="shared" si="285"/>
        <v>0.37176185358622771</v>
      </c>
      <c r="CO221" s="327">
        <f t="shared" si="285"/>
        <v>0.91747300153124378</v>
      </c>
      <c r="CP221" s="327">
        <f t="shared" si="285"/>
        <v>0</v>
      </c>
      <c r="CQ221" s="327">
        <f t="shared" si="285"/>
        <v>17.626424185196864</v>
      </c>
      <c r="CR221" s="327">
        <f t="shared" si="285"/>
        <v>26.183792056809963</v>
      </c>
      <c r="CS221" s="327">
        <f t="shared" si="285"/>
        <v>19.14893617021276</v>
      </c>
      <c r="CT221" s="327">
        <f t="shared" si="285"/>
        <v>0</v>
      </c>
      <c r="CU221" s="327">
        <f t="shared" si="285"/>
        <v>4.1554480720082942</v>
      </c>
      <c r="CV221" s="327">
        <f t="shared" si="285"/>
        <v>0.72680413336658756</v>
      </c>
      <c r="CW221" s="327">
        <f t="shared" si="285"/>
        <v>4.8594562918766959</v>
      </c>
      <c r="CX221" s="327">
        <f t="shared" si="285"/>
        <v>0</v>
      </c>
      <c r="CY221" s="327">
        <f t="shared" si="285"/>
        <v>0</v>
      </c>
      <c r="CZ221" s="327">
        <f t="shared" si="285"/>
        <v>5.5225260032714329</v>
      </c>
      <c r="DA221" s="327">
        <f t="shared" si="285"/>
        <v>3.68929823312385</v>
      </c>
      <c r="DB221" s="327">
        <f t="shared" si="285"/>
        <v>0.48037813707710875</v>
      </c>
      <c r="DC221" s="327">
        <f t="shared" si="285"/>
        <v>5.1779936406906701</v>
      </c>
      <c r="DD221" s="327">
        <f t="shared" si="285"/>
        <v>1.0786621462993917</v>
      </c>
      <c r="DE221" s="327">
        <f t="shared" si="285"/>
        <v>2.8891759496489922</v>
      </c>
      <c r="DF221" s="327">
        <f t="shared" si="285"/>
        <v>17.503750679990727</v>
      </c>
      <c r="DH221" s="323" t="str">
        <f t="shared" si="219"/>
        <v>FY2011</v>
      </c>
      <c r="DI221" s="327">
        <f t="shared" ref="DI221:EQ221" si="286">(DI129/DI128-1)*100</f>
        <v>3.44670095271713</v>
      </c>
      <c r="DJ221" s="327">
        <f t="shared" si="286"/>
        <v>2.8222401426186927</v>
      </c>
      <c r="DK221" s="327">
        <f t="shared" si="286"/>
        <v>-2.0241993142707915</v>
      </c>
      <c r="DL221" s="327">
        <f t="shared" si="286"/>
        <v>7.8232743506241764</v>
      </c>
      <c r="DM221" s="327">
        <f t="shared" si="286"/>
        <v>-1.708124843513481</v>
      </c>
      <c r="DN221" s="327">
        <f t="shared" si="286"/>
        <v>5.4063986035455924</v>
      </c>
      <c r="DO221" s="327">
        <f t="shared" si="286"/>
        <v>3.9128861823221284</v>
      </c>
      <c r="DP221" s="327">
        <f t="shared" si="286"/>
        <v>2.8598335066945202</v>
      </c>
      <c r="DQ221" s="327">
        <f t="shared" si="286"/>
        <v>7.4028446937139947</v>
      </c>
      <c r="DR221" s="327">
        <f t="shared" si="286"/>
        <v>2.1276587405189007</v>
      </c>
      <c r="DS221" s="327">
        <f t="shared" si="286"/>
        <v>1.9421273926862437</v>
      </c>
      <c r="DT221" s="327">
        <f t="shared" si="286"/>
        <v>1.3147781672569803</v>
      </c>
      <c r="DU221" s="327">
        <f t="shared" si="286"/>
        <v>3.6372928658499726</v>
      </c>
      <c r="DV221" s="327">
        <f t="shared" si="286"/>
        <v>9.8091477443206685</v>
      </c>
      <c r="DW221" s="327">
        <f t="shared" si="286"/>
        <v>9.5572074760229775</v>
      </c>
      <c r="DX221" s="327">
        <f t="shared" si="286"/>
        <v>10.732313574736629</v>
      </c>
      <c r="DY221" s="327">
        <f t="shared" si="286"/>
        <v>3.1098358908166146</v>
      </c>
      <c r="DZ221" s="327">
        <f t="shared" si="286"/>
        <v>4.416154878222045</v>
      </c>
      <c r="EA221" s="327">
        <f t="shared" si="286"/>
        <v>1.3636363636363669</v>
      </c>
      <c r="EB221" s="327">
        <f t="shared" si="286"/>
        <v>4.9796951656192689</v>
      </c>
      <c r="EC221" s="327">
        <f t="shared" si="286"/>
        <v>1.855514353105181</v>
      </c>
      <c r="ED221" s="327">
        <f t="shared" si="286"/>
        <v>5.46875</v>
      </c>
      <c r="EE221" s="327">
        <f t="shared" si="286"/>
        <v>11.496350364963504</v>
      </c>
      <c r="EF221" s="327">
        <f t="shared" si="286"/>
        <v>3.1558782525791917</v>
      </c>
      <c r="EG221" s="327">
        <f t="shared" si="286"/>
        <v>-3.5650508289830629E-2</v>
      </c>
      <c r="EH221" s="327">
        <f t="shared" si="286"/>
        <v>2.7173826090698849</v>
      </c>
      <c r="EI221" s="327">
        <f t="shared" si="286"/>
        <v>14.692249406394463</v>
      </c>
      <c r="EJ221" s="327">
        <f t="shared" si="286"/>
        <v>0.4028410180302977</v>
      </c>
      <c r="EK221" s="327">
        <f t="shared" si="286"/>
        <v>3.8068250827680838</v>
      </c>
      <c r="EL221" s="327">
        <f t="shared" si="286"/>
        <v>4.1612980880490813</v>
      </c>
      <c r="EM221" s="327">
        <f t="shared" si="286"/>
        <v>5.7678470972215568</v>
      </c>
      <c r="EN221" s="327">
        <f t="shared" si="286"/>
        <v>3.248224889933149</v>
      </c>
      <c r="EO221" s="327">
        <f t="shared" si="286"/>
        <v>1.5996873922746957</v>
      </c>
      <c r="EP221" s="327">
        <f t="shared" si="286"/>
        <v>1.183804942533051</v>
      </c>
      <c r="EQ221" s="327">
        <f t="shared" si="286"/>
        <v>1.0064429408643161</v>
      </c>
    </row>
    <row r="222" spans="1:147" s="98" customFormat="1" x14ac:dyDescent="0.2">
      <c r="A222" s="323" t="s">
        <v>469</v>
      </c>
      <c r="B222" s="327">
        <f t="shared" ref="B222:W222" si="287">(B130/B129-1)*100</f>
        <v>7.0986663958982232</v>
      </c>
      <c r="C222" s="327">
        <f t="shared" si="287"/>
        <v>7.0519862491207785</v>
      </c>
      <c r="D222" s="327">
        <f t="shared" si="287"/>
        <v>8.1769746327002846</v>
      </c>
      <c r="E222" s="327">
        <f t="shared" si="287"/>
        <v>8.4237454548226722</v>
      </c>
      <c r="F222" s="327">
        <f t="shared" si="287"/>
        <v>-0.48476399562302763</v>
      </c>
      <c r="G222" s="327">
        <f t="shared" si="287"/>
        <v>5.3174745975623328</v>
      </c>
      <c r="H222" s="327">
        <f t="shared" si="287"/>
        <v>10.855322333531991</v>
      </c>
      <c r="I222" s="327">
        <f t="shared" si="287"/>
        <v>7.0835726472474603</v>
      </c>
      <c r="J222" s="327">
        <f t="shared" si="287"/>
        <v>15.310557102207945</v>
      </c>
      <c r="K222" s="327">
        <f t="shared" si="287"/>
        <v>0.10168475707847957</v>
      </c>
      <c r="L222" s="327">
        <f t="shared" si="287"/>
        <v>17.562585234890761</v>
      </c>
      <c r="M222" s="327">
        <f t="shared" si="287"/>
        <v>2.1981445426255686</v>
      </c>
      <c r="N222" s="327">
        <f t="shared" si="287"/>
        <v>21.598888217893176</v>
      </c>
      <c r="O222" s="327">
        <f t="shared" si="287"/>
        <v>1.5198628666238889</v>
      </c>
      <c r="P222" s="327">
        <f t="shared" si="287"/>
        <v>1.999500159939438</v>
      </c>
      <c r="Q222" s="327">
        <f t="shared" si="287"/>
        <v>-0.45712626932727929</v>
      </c>
      <c r="R222" s="327">
        <f t="shared" si="287"/>
        <v>2.1072821584485535</v>
      </c>
      <c r="S222" s="327">
        <f t="shared" si="287"/>
        <v>2.3211167967228219</v>
      </c>
      <c r="T222" s="327">
        <f t="shared" si="287"/>
        <v>0</v>
      </c>
      <c r="U222" s="327">
        <f t="shared" si="287"/>
        <v>4.9042084441711653</v>
      </c>
      <c r="V222" s="327">
        <f t="shared" si="287"/>
        <v>-0.13043294405362671</v>
      </c>
      <c r="W222" s="327">
        <f t="shared" si="287"/>
        <v>10.499999999999998</v>
      </c>
      <c r="X222" s="327"/>
      <c r="Y222" s="327">
        <f t="shared" ref="Y222:AJ222" si="288">(Y130/Y129-1)*100</f>
        <v>9.1602957029973009</v>
      </c>
      <c r="Z222" s="327">
        <f t="shared" si="288"/>
        <v>2.8066148492313481</v>
      </c>
      <c r="AA222" s="327">
        <f t="shared" si="288"/>
        <v>0.57900784007243189</v>
      </c>
      <c r="AB222" s="327">
        <f t="shared" si="288"/>
        <v>4.589754469324081</v>
      </c>
      <c r="AC222" s="327">
        <f t="shared" si="288"/>
        <v>0.8281271871623419</v>
      </c>
      <c r="AD222" s="327">
        <f t="shared" si="288"/>
        <v>11.406838006629027</v>
      </c>
      <c r="AE222" s="327">
        <f t="shared" si="288"/>
        <v>3.446501955201664</v>
      </c>
      <c r="AF222" s="327">
        <f t="shared" si="288"/>
        <v>0.18688765799090845</v>
      </c>
      <c r="AG222" s="327">
        <f t="shared" si="288"/>
        <v>6.9747993803221497</v>
      </c>
      <c r="AH222" s="327">
        <f t="shared" si="288"/>
        <v>4.0565370557824165</v>
      </c>
      <c r="AI222" s="327">
        <f t="shared" si="288"/>
        <v>8.8614219488631463</v>
      </c>
      <c r="AJ222" s="327">
        <f t="shared" si="288"/>
        <v>2.6819671015063884</v>
      </c>
      <c r="AL222" s="323" t="str">
        <f t="shared" si="213"/>
        <v>FY2012</v>
      </c>
      <c r="AM222" s="327">
        <f t="shared" ref="AM222:BD222" si="289">(AM130/AM129-1)*100</f>
        <v>6.5125280695741194</v>
      </c>
      <c r="AN222" s="327">
        <f t="shared" si="289"/>
        <v>5.8392714202967433</v>
      </c>
      <c r="AO222" s="327">
        <f t="shared" si="289"/>
        <v>4.902343707932677</v>
      </c>
      <c r="AP222" s="327">
        <f t="shared" si="289"/>
        <v>10.427623710463552</v>
      </c>
      <c r="AQ222" s="327">
        <f t="shared" si="289"/>
        <v>2.3280796352154187</v>
      </c>
      <c r="AR222" s="327">
        <f t="shared" si="289"/>
        <v>6.0895287406812271</v>
      </c>
      <c r="AS222" s="327">
        <f t="shared" si="289"/>
        <v>8.3805207306050011</v>
      </c>
      <c r="AT222" s="327">
        <f t="shared" si="289"/>
        <v>7.7823502789306165</v>
      </c>
      <c r="AU222" s="327">
        <f t="shared" si="289"/>
        <v>2.5436263483074484</v>
      </c>
      <c r="AV222" s="327">
        <f t="shared" si="289"/>
        <v>0</v>
      </c>
      <c r="AW222" s="327">
        <f t="shared" si="289"/>
        <v>13.636276110611156</v>
      </c>
      <c r="AX222" s="327">
        <f t="shared" si="289"/>
        <v>2.9502477688966522</v>
      </c>
      <c r="AY222" s="327">
        <f t="shared" si="289"/>
        <v>16.279069767441847</v>
      </c>
      <c r="AZ222" s="327">
        <f t="shared" si="289"/>
        <v>2.850341335882689E-2</v>
      </c>
      <c r="BA222" s="327">
        <f t="shared" si="289"/>
        <v>3.3948455228949292E-2</v>
      </c>
      <c r="BB222" s="327">
        <f t="shared" si="289"/>
        <v>0</v>
      </c>
      <c r="BC222" s="327">
        <f t="shared" si="289"/>
        <v>5.5175181915412708</v>
      </c>
      <c r="BD222" s="327">
        <f t="shared" si="289"/>
        <v>5.5175181915412708</v>
      </c>
      <c r="BE222" s="327"/>
      <c r="BF222" s="327">
        <f t="shared" si="215"/>
        <v>12.328356380516592</v>
      </c>
      <c r="BG222" s="327">
        <f t="shared" si="215"/>
        <v>0</v>
      </c>
      <c r="BH222" s="327">
        <f t="shared" si="215"/>
        <v>18.544935805991436</v>
      </c>
      <c r="BI222" s="327"/>
      <c r="BJ222" s="327">
        <f t="shared" ref="BJ222:BU222" si="290">(BJ130/BJ129-1)*100</f>
        <v>12.155654540258087</v>
      </c>
      <c r="BK222" s="327">
        <f t="shared" si="290"/>
        <v>0</v>
      </c>
      <c r="BL222" s="327">
        <f t="shared" si="290"/>
        <v>0</v>
      </c>
      <c r="BM222" s="327">
        <f t="shared" si="290"/>
        <v>0</v>
      </c>
      <c r="BN222" s="327">
        <f t="shared" si="290"/>
        <v>-0.52917440134532256</v>
      </c>
      <c r="BO222" s="327">
        <f t="shared" si="290"/>
        <v>18.054205425702776</v>
      </c>
      <c r="BP222" s="327">
        <f t="shared" si="290"/>
        <v>0.35797350398854011</v>
      </c>
      <c r="BQ222" s="327">
        <f t="shared" si="290"/>
        <v>-0.83940530389000623</v>
      </c>
      <c r="BR222" s="327">
        <f t="shared" si="290"/>
        <v>-10.520193520839538</v>
      </c>
      <c r="BS222" s="327">
        <f t="shared" si="290"/>
        <v>0.599734630938209</v>
      </c>
      <c r="BT222" s="327">
        <f t="shared" si="290"/>
        <v>3.9386533132209411</v>
      </c>
      <c r="BU222" s="327">
        <f t="shared" si="290"/>
        <v>1.4414480100207738</v>
      </c>
      <c r="BW222" s="323" t="str">
        <f t="shared" si="217"/>
        <v>FY2012</v>
      </c>
      <c r="BX222" s="327">
        <f t="shared" ref="BX222:DF222" si="291">(BX130/BX129-1)*100</f>
        <v>6.2377119436150652</v>
      </c>
      <c r="BY222" s="327">
        <f t="shared" si="291"/>
        <v>2.1988220848023099</v>
      </c>
      <c r="BZ222" s="327">
        <f t="shared" si="291"/>
        <v>0.19386951735465008</v>
      </c>
      <c r="CA222" s="327">
        <f t="shared" si="291"/>
        <v>4.4756363849601355</v>
      </c>
      <c r="CB222" s="327">
        <f t="shared" si="291"/>
        <v>2.6291694041727931</v>
      </c>
      <c r="CC222" s="327">
        <f t="shared" si="291"/>
        <v>-0.19798170769056433</v>
      </c>
      <c r="CD222" s="327">
        <f t="shared" si="291"/>
        <v>-0.8199001796419747</v>
      </c>
      <c r="CE222" s="327">
        <f t="shared" si="291"/>
        <v>1.7209640214809641</v>
      </c>
      <c r="CF222" s="327">
        <f t="shared" si="291"/>
        <v>5.4748779538591252</v>
      </c>
      <c r="CG222" s="327">
        <f t="shared" si="291"/>
        <v>0</v>
      </c>
      <c r="CH222" s="327">
        <f t="shared" si="291"/>
        <v>12.165328961568655</v>
      </c>
      <c r="CI222" s="327">
        <f t="shared" si="291"/>
        <v>15.223165491928214</v>
      </c>
      <c r="CJ222" s="327">
        <f t="shared" si="291"/>
        <v>1.6938098055378603</v>
      </c>
      <c r="CK222" s="327">
        <f t="shared" si="291"/>
        <v>8.4631526631591782</v>
      </c>
      <c r="CL222" s="327">
        <f t="shared" si="291"/>
        <v>10.075626711744622</v>
      </c>
      <c r="CM222" s="327">
        <f t="shared" si="291"/>
        <v>3.0235572313938253</v>
      </c>
      <c r="CN222" s="327">
        <f t="shared" si="291"/>
        <v>2.0884090420475454</v>
      </c>
      <c r="CO222" s="327">
        <f t="shared" si="291"/>
        <v>5.1261252517939226</v>
      </c>
      <c r="CP222" s="327">
        <f t="shared" si="291"/>
        <v>0</v>
      </c>
      <c r="CQ222" s="327">
        <f t="shared" si="291"/>
        <v>13.158989306248792</v>
      </c>
      <c r="CR222" s="327">
        <f t="shared" si="291"/>
        <v>5.1071405979952411</v>
      </c>
      <c r="CS222" s="327">
        <f t="shared" si="291"/>
        <v>20.238095238095234</v>
      </c>
      <c r="CT222" s="327">
        <f t="shared" si="291"/>
        <v>0</v>
      </c>
      <c r="CU222" s="327">
        <f t="shared" si="291"/>
        <v>8.4897907040509821</v>
      </c>
      <c r="CV222" s="327">
        <f t="shared" si="291"/>
        <v>1.2063077264447664</v>
      </c>
      <c r="CW222" s="327">
        <f t="shared" si="291"/>
        <v>13.34826127988087</v>
      </c>
      <c r="CX222" s="327">
        <f t="shared" si="291"/>
        <v>0</v>
      </c>
      <c r="CY222" s="327">
        <f t="shared" si="291"/>
        <v>3.0664069385339277</v>
      </c>
      <c r="CZ222" s="327">
        <f t="shared" si="291"/>
        <v>9.8016444847107476</v>
      </c>
      <c r="DA222" s="327">
        <f t="shared" si="291"/>
        <v>4.8030415919696923</v>
      </c>
      <c r="DB222" s="327">
        <f t="shared" si="291"/>
        <v>2.0068926859225344</v>
      </c>
      <c r="DC222" s="327">
        <f t="shared" si="291"/>
        <v>10.271015800576055</v>
      </c>
      <c r="DD222" s="327">
        <f t="shared" si="291"/>
        <v>3.1323186615416221</v>
      </c>
      <c r="DE222" s="327">
        <f t="shared" si="291"/>
        <v>6.917981420689534</v>
      </c>
      <c r="DF222" s="327">
        <f t="shared" si="291"/>
        <v>9.6491114516754841</v>
      </c>
      <c r="DH222" s="323" t="str">
        <f t="shared" si="219"/>
        <v>FY2012</v>
      </c>
      <c r="DI222" s="327">
        <f t="shared" ref="DI222:EQ222" si="292">(DI130/DI129-1)*100</f>
        <v>4.9838063707699387</v>
      </c>
      <c r="DJ222" s="327">
        <f t="shared" si="292"/>
        <v>3.7097434477257885</v>
      </c>
      <c r="DK222" s="327">
        <f t="shared" si="292"/>
        <v>2.311068370450764</v>
      </c>
      <c r="DL222" s="327">
        <f t="shared" si="292"/>
        <v>4.3388577735241629</v>
      </c>
      <c r="DM222" s="327">
        <f t="shared" si="292"/>
        <v>3.5985389005691815</v>
      </c>
      <c r="DN222" s="327">
        <f t="shared" si="292"/>
        <v>4.1379843052204102</v>
      </c>
      <c r="DO222" s="327">
        <f t="shared" si="292"/>
        <v>4.3619561705269483</v>
      </c>
      <c r="DP222" s="327">
        <f t="shared" si="292"/>
        <v>3.1940441644243478</v>
      </c>
      <c r="DQ222" s="327">
        <f t="shared" si="292"/>
        <v>6.4411046428825891</v>
      </c>
      <c r="DR222" s="327">
        <f t="shared" si="292"/>
        <v>1.1465681324278609</v>
      </c>
      <c r="DS222" s="327">
        <f t="shared" si="292"/>
        <v>2.7143458131821951</v>
      </c>
      <c r="DT222" s="327">
        <f t="shared" si="292"/>
        <v>2.2054381852883997</v>
      </c>
      <c r="DU222" s="327">
        <f t="shared" si="292"/>
        <v>4.0586527207338463</v>
      </c>
      <c r="DV222" s="327">
        <f t="shared" si="292"/>
        <v>10.686097849392052</v>
      </c>
      <c r="DW222" s="327">
        <f t="shared" si="292"/>
        <v>12.780351121781862</v>
      </c>
      <c r="DX222" s="327">
        <f t="shared" si="292"/>
        <v>3.0937181973071715</v>
      </c>
      <c r="DY222" s="327">
        <f t="shared" si="292"/>
        <v>6.8521814069900433</v>
      </c>
      <c r="DZ222" s="327">
        <f t="shared" si="292"/>
        <v>7.9204663427095978</v>
      </c>
      <c r="EA222" s="327">
        <f t="shared" si="292"/>
        <v>5.3811659192825045</v>
      </c>
      <c r="EB222" s="327">
        <f t="shared" si="292"/>
        <v>8.4973493162454616</v>
      </c>
      <c r="EC222" s="327">
        <f t="shared" si="292"/>
        <v>2.6662780306588862</v>
      </c>
      <c r="ED222" s="327">
        <f t="shared" si="292"/>
        <v>8.6592592592592545</v>
      </c>
      <c r="EE222" s="327">
        <f t="shared" si="292"/>
        <v>30.932896890343709</v>
      </c>
      <c r="EF222" s="327">
        <f t="shared" si="292"/>
        <v>7.8165962549986645</v>
      </c>
      <c r="EG222" s="327">
        <f t="shared" si="292"/>
        <v>0.16577981870466996</v>
      </c>
      <c r="EH222" s="327">
        <f t="shared" si="292"/>
        <v>-5.296835254692267E-2</v>
      </c>
      <c r="EI222" s="327">
        <f t="shared" si="292"/>
        <v>32.514138073662302</v>
      </c>
      <c r="EJ222" s="327">
        <f t="shared" si="292"/>
        <v>-6.5163442405851928</v>
      </c>
      <c r="EK222" s="327">
        <f t="shared" si="292"/>
        <v>12.538776338307134</v>
      </c>
      <c r="EL222" s="327">
        <f t="shared" si="292"/>
        <v>2.0896119842526595</v>
      </c>
      <c r="EM222" s="327">
        <f t="shared" si="292"/>
        <v>2.9554688293643716</v>
      </c>
      <c r="EN222" s="327">
        <f t="shared" si="292"/>
        <v>1.2283580451811771</v>
      </c>
      <c r="EO222" s="327">
        <f t="shared" si="292"/>
        <v>6.3533590268757711</v>
      </c>
      <c r="EP222" s="327">
        <f t="shared" si="292"/>
        <v>-0.17212584508156104</v>
      </c>
      <c r="EQ222" s="327">
        <f t="shared" si="292"/>
        <v>-0.11200841815081075</v>
      </c>
    </row>
    <row r="223" spans="1:147" s="98" customFormat="1" x14ac:dyDescent="0.2">
      <c r="A223" s="323" t="s">
        <v>470</v>
      </c>
      <c r="B223" s="327">
        <f t="shared" ref="B223:W223" si="293">(B131/B130-1)*100</f>
        <v>2.2979592451251918</v>
      </c>
      <c r="C223" s="327">
        <f t="shared" si="293"/>
        <v>3.0661248221645065</v>
      </c>
      <c r="D223" s="327">
        <f t="shared" si="293"/>
        <v>1.188877231813068</v>
      </c>
      <c r="E223" s="327">
        <f t="shared" si="293"/>
        <v>8.6402217584901067</v>
      </c>
      <c r="F223" s="327">
        <f t="shared" si="293"/>
        <v>2.8952511467729369</v>
      </c>
      <c r="G223" s="327">
        <f t="shared" si="293"/>
        <v>-2.1499685021155068</v>
      </c>
      <c r="H223" s="327">
        <f t="shared" si="293"/>
        <v>4.9180153111916258</v>
      </c>
      <c r="I223" s="327">
        <f t="shared" si="293"/>
        <v>4.0315360739589634</v>
      </c>
      <c r="J223" s="327">
        <f t="shared" si="293"/>
        <v>2.7187683320691658</v>
      </c>
      <c r="K223" s="327">
        <f t="shared" si="293"/>
        <v>0.70183557092873272</v>
      </c>
      <c r="L223" s="327">
        <f t="shared" si="293"/>
        <v>0.26873578239787754</v>
      </c>
      <c r="M223" s="327">
        <f t="shared" si="293"/>
        <v>-0.78539753316946292</v>
      </c>
      <c r="N223" s="327">
        <f t="shared" si="293"/>
        <v>0.50147841888406042</v>
      </c>
      <c r="O223" s="327">
        <f t="shared" si="293"/>
        <v>1.041392062628832</v>
      </c>
      <c r="P223" s="327">
        <f t="shared" si="293"/>
        <v>2.2563433358891549</v>
      </c>
      <c r="Q223" s="327">
        <f t="shared" si="293"/>
        <v>-4.0900339207787351</v>
      </c>
      <c r="R223" s="327">
        <f t="shared" si="293"/>
        <v>-0.28427784854945237</v>
      </c>
      <c r="S223" s="327">
        <f t="shared" si="293"/>
        <v>-0.31247031773855571</v>
      </c>
      <c r="T223" s="327">
        <f t="shared" si="293"/>
        <v>0</v>
      </c>
      <c r="U223" s="327">
        <f t="shared" si="293"/>
        <v>0.53622309688436953</v>
      </c>
      <c r="V223" s="327">
        <f t="shared" si="293"/>
        <v>1.0700268715774675</v>
      </c>
      <c r="W223" s="327">
        <f t="shared" si="293"/>
        <v>0</v>
      </c>
      <c r="X223" s="327"/>
      <c r="Y223" s="327">
        <f t="shared" ref="Y223:AJ223" si="294">(Y131/Y130-1)*100</f>
        <v>2.8814507823177848</v>
      </c>
      <c r="Z223" s="327">
        <f t="shared" si="294"/>
        <v>11.139989311296205</v>
      </c>
      <c r="AA223" s="327">
        <f t="shared" si="294"/>
        <v>0.33020962338776716</v>
      </c>
      <c r="AB223" s="327">
        <f t="shared" si="294"/>
        <v>0</v>
      </c>
      <c r="AC223" s="327">
        <f t="shared" si="294"/>
        <v>-1.631180142234645</v>
      </c>
      <c r="AD223" s="327">
        <f t="shared" si="294"/>
        <v>3.4772509731321399</v>
      </c>
      <c r="AE223" s="327">
        <f t="shared" si="294"/>
        <v>2.3243004926130517</v>
      </c>
      <c r="AF223" s="327">
        <f t="shared" si="294"/>
        <v>0.74244430612349088</v>
      </c>
      <c r="AG223" s="327">
        <f t="shared" si="294"/>
        <v>10.113822611528045</v>
      </c>
      <c r="AH223" s="327">
        <f t="shared" si="294"/>
        <v>0.9744089775754361</v>
      </c>
      <c r="AI223" s="327">
        <f t="shared" si="294"/>
        <v>6.1757548323927658</v>
      </c>
      <c r="AJ223" s="327">
        <f t="shared" si="294"/>
        <v>-1.0811023270963727</v>
      </c>
      <c r="AL223" s="323" t="str">
        <f t="shared" si="213"/>
        <v>FY2013</v>
      </c>
      <c r="AM223" s="327">
        <f t="shared" ref="AM223:BD223" si="295">(AM131/AM130-1)*100</f>
        <v>4.3580954393184657</v>
      </c>
      <c r="AN223" s="327">
        <f t="shared" si="295"/>
        <v>6.5970646161353841</v>
      </c>
      <c r="AO223" s="327">
        <f t="shared" si="295"/>
        <v>8.9148004516542478</v>
      </c>
      <c r="AP223" s="327">
        <f t="shared" si="295"/>
        <v>8.8646188235886427</v>
      </c>
      <c r="AQ223" s="327">
        <f t="shared" si="295"/>
        <v>0.46610117300771581</v>
      </c>
      <c r="AR223" s="327">
        <f t="shared" si="295"/>
        <v>5.1398980336337274</v>
      </c>
      <c r="AS223" s="327">
        <f t="shared" si="295"/>
        <v>11.781449747367256</v>
      </c>
      <c r="AT223" s="327">
        <f t="shared" si="295"/>
        <v>11.870930247044488</v>
      </c>
      <c r="AU223" s="327">
        <f t="shared" si="295"/>
        <v>9.4425819620225226E-2</v>
      </c>
      <c r="AV223" s="327">
        <f t="shared" si="295"/>
        <v>1.7957290767903533</v>
      </c>
      <c r="AW223" s="327">
        <f t="shared" si="295"/>
        <v>9.9364001428583038</v>
      </c>
      <c r="AX223" s="327">
        <f t="shared" si="295"/>
        <v>5.7314048928165828</v>
      </c>
      <c r="AY223" s="327">
        <f t="shared" si="295"/>
        <v>10.857142857142875</v>
      </c>
      <c r="AZ223" s="327">
        <f t="shared" si="295"/>
        <v>0.71663221896289819</v>
      </c>
      <c r="BA223" s="327">
        <f t="shared" si="295"/>
        <v>0.89767461672787263</v>
      </c>
      <c r="BB223" s="327">
        <f t="shared" si="295"/>
        <v>-0.23140055528764192</v>
      </c>
      <c r="BC223" s="327">
        <f t="shared" si="295"/>
        <v>4.8402731158620593</v>
      </c>
      <c r="BD223" s="327">
        <f t="shared" si="295"/>
        <v>4.8402731158620593</v>
      </c>
      <c r="BE223" s="327"/>
      <c r="BF223" s="327">
        <f t="shared" si="215"/>
        <v>9.8381204999742788</v>
      </c>
      <c r="BG223" s="327">
        <f t="shared" si="215"/>
        <v>4.6361011828406795</v>
      </c>
      <c r="BH223" s="327">
        <f t="shared" si="215"/>
        <v>12.050885336083894</v>
      </c>
      <c r="BI223" s="327"/>
      <c r="BJ223" s="327">
        <f t="shared" ref="BJ223:BU223" si="296">(BJ131/BJ130-1)*100</f>
        <v>-0.37434114109577976</v>
      </c>
      <c r="BK223" s="327">
        <f t="shared" si="296"/>
        <v>8.9270006022967863E-2</v>
      </c>
      <c r="BL223" s="327">
        <f t="shared" si="296"/>
        <v>0</v>
      </c>
      <c r="BM223" s="327">
        <f t="shared" si="296"/>
        <v>7.0977316448955774</v>
      </c>
      <c r="BN223" s="327">
        <f t="shared" si="296"/>
        <v>-0.53198955388230607</v>
      </c>
      <c r="BO223" s="327">
        <f t="shared" si="296"/>
        <v>-0.78853288404239219</v>
      </c>
      <c r="BP223" s="327">
        <f t="shared" si="296"/>
        <v>0.83836951449942632</v>
      </c>
      <c r="BQ223" s="327">
        <f t="shared" si="296"/>
        <v>-3.3485421995427256E-2</v>
      </c>
      <c r="BR223" s="327">
        <f t="shared" si="296"/>
        <v>-0.13844268379672453</v>
      </c>
      <c r="BS223" s="327">
        <f t="shared" si="296"/>
        <v>1.1756443833998986E-4</v>
      </c>
      <c r="BT223" s="327">
        <f t="shared" si="296"/>
        <v>3.8080998514632647</v>
      </c>
      <c r="BU223" s="327">
        <f t="shared" si="296"/>
        <v>0.64099372818229305</v>
      </c>
      <c r="BW223" s="323" t="str">
        <f t="shared" si="217"/>
        <v>FY2013</v>
      </c>
      <c r="BX223" s="327">
        <f t="shared" ref="BX223:DF223" si="297">(BX131/BX130-1)*100</f>
        <v>0.93824999810026011</v>
      </c>
      <c r="BY223" s="327">
        <f t="shared" si="297"/>
        <v>1.1612074554502083</v>
      </c>
      <c r="BZ223" s="327">
        <f t="shared" si="297"/>
        <v>-0.8882323322161767</v>
      </c>
      <c r="CA223" s="327">
        <f t="shared" si="297"/>
        <v>2.9178396286565045</v>
      </c>
      <c r="CB223" s="327">
        <f t="shared" si="297"/>
        <v>3.8921846125727466</v>
      </c>
      <c r="CC223" s="327">
        <f t="shared" si="297"/>
        <v>4.1402514599926166</v>
      </c>
      <c r="CD223" s="327">
        <f t="shared" si="297"/>
        <v>2.0699448945657561</v>
      </c>
      <c r="CE223" s="327">
        <f t="shared" si="297"/>
        <v>3.650149965965066</v>
      </c>
      <c r="CF223" s="327">
        <f t="shared" si="297"/>
        <v>-1.9763898749135422</v>
      </c>
      <c r="CG223" s="327">
        <f t="shared" si="297"/>
        <v>3.0765828790440874</v>
      </c>
      <c r="CH223" s="327">
        <f t="shared" si="297"/>
        <v>-1.5609919502897363</v>
      </c>
      <c r="CI223" s="327">
        <f t="shared" si="297"/>
        <v>-0.24622558674680661</v>
      </c>
      <c r="CJ223" s="327">
        <f t="shared" si="297"/>
        <v>-6.662390990274913</v>
      </c>
      <c r="CK223" s="327">
        <f t="shared" si="297"/>
        <v>0.46229398043653447</v>
      </c>
      <c r="CL223" s="327">
        <f t="shared" si="297"/>
        <v>0.99614647775627674</v>
      </c>
      <c r="CM223" s="327">
        <f t="shared" si="297"/>
        <v>-1.4619040722205767</v>
      </c>
      <c r="CN223" s="327">
        <f t="shared" si="297"/>
        <v>0.59625397391649404</v>
      </c>
      <c r="CO223" s="327">
        <f t="shared" si="297"/>
        <v>1.421250771772109</v>
      </c>
      <c r="CP223" s="327">
        <f t="shared" si="297"/>
        <v>0</v>
      </c>
      <c r="CQ223" s="327">
        <f t="shared" si="297"/>
        <v>3.8343192482422239</v>
      </c>
      <c r="CR223" s="327">
        <f t="shared" si="297"/>
        <v>-2.992550253601689</v>
      </c>
      <c r="CS223" s="327">
        <f t="shared" si="297"/>
        <v>7.4257425742574545</v>
      </c>
      <c r="CT223" s="327">
        <f t="shared" si="297"/>
        <v>0</v>
      </c>
      <c r="CU223" s="327">
        <f t="shared" si="297"/>
        <v>-1.3966595258940728E-2</v>
      </c>
      <c r="CV223" s="327">
        <f t="shared" si="297"/>
        <v>1.7858324620577903</v>
      </c>
      <c r="CW223" s="327">
        <f t="shared" si="297"/>
        <v>-9.594059690030587</v>
      </c>
      <c r="CX223" s="327">
        <f t="shared" si="297"/>
        <v>26.291487254750812</v>
      </c>
      <c r="CY223" s="327">
        <f t="shared" si="297"/>
        <v>-1.0892605953785495</v>
      </c>
      <c r="CZ223" s="327">
        <f t="shared" si="297"/>
        <v>0.43778621357830616</v>
      </c>
      <c r="DA223" s="327">
        <f t="shared" si="297"/>
        <v>2.4724619779656454</v>
      </c>
      <c r="DB223" s="327">
        <f t="shared" si="297"/>
        <v>3.4801614548326087</v>
      </c>
      <c r="DC223" s="327">
        <f t="shared" si="297"/>
        <v>6.0972371161022609</v>
      </c>
      <c r="DD223" s="327">
        <f t="shared" si="297"/>
        <v>1.6112974983762962</v>
      </c>
      <c r="DE223" s="327">
        <f t="shared" si="297"/>
        <v>-0.14060330721832326</v>
      </c>
      <c r="DF223" s="327">
        <f t="shared" si="297"/>
        <v>4.0867563468408585</v>
      </c>
      <c r="DH223" s="323" t="str">
        <f t="shared" si="219"/>
        <v>FY2013</v>
      </c>
      <c r="DI223" s="327">
        <f t="shared" ref="DI223:EQ223" si="298">(DI131/DI130-1)*100</f>
        <v>3.8360547160012137</v>
      </c>
      <c r="DJ223" s="327">
        <f t="shared" si="298"/>
        <v>3.4816563771907338</v>
      </c>
      <c r="DK223" s="327">
        <f t="shared" si="298"/>
        <v>1.3687066797983816</v>
      </c>
      <c r="DL223" s="327">
        <f t="shared" si="298"/>
        <v>2.7894860013737421</v>
      </c>
      <c r="DM223" s="327">
        <f t="shared" si="298"/>
        <v>3.0165121327876854</v>
      </c>
      <c r="DN223" s="327">
        <f t="shared" si="298"/>
        <v>12.127744227128456</v>
      </c>
      <c r="DO223" s="327">
        <f t="shared" si="298"/>
        <v>0.80569626245889925</v>
      </c>
      <c r="DP223" s="327">
        <f t="shared" si="298"/>
        <v>6.26107965226681</v>
      </c>
      <c r="DQ223" s="327">
        <f t="shared" si="298"/>
        <v>4.1212361730744052</v>
      </c>
      <c r="DR223" s="327">
        <f t="shared" si="298"/>
        <v>4.4416840355636866</v>
      </c>
      <c r="DS223" s="327">
        <f t="shared" si="298"/>
        <v>0.41044121553743818</v>
      </c>
      <c r="DT223" s="327">
        <f t="shared" si="298"/>
        <v>1.6629866238720759</v>
      </c>
      <c r="DU223" s="327">
        <f t="shared" si="298"/>
        <v>-2.839299823208663</v>
      </c>
      <c r="DV223" s="327">
        <f t="shared" si="298"/>
        <v>0.10727749353143246</v>
      </c>
      <c r="DW223" s="327">
        <f t="shared" si="298"/>
        <v>0.13960257343286209</v>
      </c>
      <c r="DX223" s="327">
        <f t="shared" si="298"/>
        <v>-2.092295953495249E-2</v>
      </c>
      <c r="DY223" s="327">
        <f t="shared" si="298"/>
        <v>1.6089339590522611</v>
      </c>
      <c r="DZ223" s="327">
        <f t="shared" si="298"/>
        <v>2.7498856679429196</v>
      </c>
      <c r="EA223" s="327">
        <f t="shared" si="298"/>
        <v>0</v>
      </c>
      <c r="EB223" s="327">
        <f t="shared" si="298"/>
        <v>12.892754576393827</v>
      </c>
      <c r="EC223" s="327">
        <f t="shared" si="298"/>
        <v>1.7109856231452669</v>
      </c>
      <c r="ED223" s="327">
        <f t="shared" si="298"/>
        <v>16.756425114186403</v>
      </c>
      <c r="EE223" s="327">
        <f t="shared" si="298"/>
        <v>0</v>
      </c>
      <c r="EF223" s="327">
        <f t="shared" si="298"/>
        <v>1.8860332743977137</v>
      </c>
      <c r="EG223" s="327">
        <f t="shared" si="298"/>
        <v>2.8080745272377028</v>
      </c>
      <c r="EH223" s="327">
        <f t="shared" si="298"/>
        <v>1.0986036718048542</v>
      </c>
      <c r="EI223" s="327">
        <f t="shared" si="298"/>
        <v>-0.73430185848846197</v>
      </c>
      <c r="EJ223" s="327">
        <f t="shared" si="298"/>
        <v>-0.31021504270178912</v>
      </c>
      <c r="EK223" s="327">
        <f t="shared" si="298"/>
        <v>2.5863565485792606</v>
      </c>
      <c r="EL223" s="327">
        <f t="shared" si="298"/>
        <v>4.0516148214787773</v>
      </c>
      <c r="EM223" s="327">
        <f t="shared" si="298"/>
        <v>3.4247219372793181</v>
      </c>
      <c r="EN223" s="327">
        <f t="shared" si="298"/>
        <v>-0.50740487966323133</v>
      </c>
      <c r="EO223" s="327">
        <f t="shared" si="298"/>
        <v>7.5488675764493918</v>
      </c>
      <c r="EP223" s="327">
        <f t="shared" si="298"/>
        <v>5.9518458219019799</v>
      </c>
      <c r="EQ223" s="327">
        <f t="shared" si="298"/>
        <v>2.1717632705679835</v>
      </c>
    </row>
    <row r="224" spans="1:147" s="98" customFormat="1" x14ac:dyDescent="0.2">
      <c r="A224" s="323" t="s">
        <v>1019</v>
      </c>
      <c r="B224" s="327">
        <f t="shared" ref="B224:W224" si="299">(B132/B131-1)*100</f>
        <v>0.72391743338826586</v>
      </c>
      <c r="C224" s="327">
        <f t="shared" si="299"/>
        <v>0.43131315755549071</v>
      </c>
      <c r="D224" s="327">
        <f t="shared" si="299"/>
        <v>-3.256992597718078</v>
      </c>
      <c r="E224" s="327">
        <f t="shared" si="299"/>
        <v>3.1048796427917136</v>
      </c>
      <c r="F224" s="327">
        <f t="shared" si="299"/>
        <v>6.7307248010741061</v>
      </c>
      <c r="G224" s="327">
        <f t="shared" si="299"/>
        <v>0.80884172464388282</v>
      </c>
      <c r="H224" s="327">
        <f t="shared" si="299"/>
        <v>1.8579855762398179</v>
      </c>
      <c r="I224" s="327">
        <f t="shared" si="299"/>
        <v>0.93820439209071349</v>
      </c>
      <c r="J224" s="327">
        <f t="shared" si="299"/>
        <v>0.58574206021044795</v>
      </c>
      <c r="K224" s="327">
        <f t="shared" si="299"/>
        <v>-8.4748988510618304</v>
      </c>
      <c r="L224" s="327">
        <f t="shared" si="299"/>
        <v>2.6971922622909483</v>
      </c>
      <c r="M224" s="327">
        <f t="shared" si="299"/>
        <v>4.3867465793205218</v>
      </c>
      <c r="N224" s="327">
        <f t="shared" si="299"/>
        <v>2.3289312735596868</v>
      </c>
      <c r="O224" s="327">
        <f t="shared" si="299"/>
        <v>0.96301159474025955</v>
      </c>
      <c r="P224" s="327">
        <f t="shared" si="299"/>
        <v>0.6166619037818899</v>
      </c>
      <c r="Q224" s="327">
        <f t="shared" si="299"/>
        <v>2.5226378366048019</v>
      </c>
      <c r="R224" s="327">
        <f t="shared" si="299"/>
        <v>2.032845372309855</v>
      </c>
      <c r="S224" s="327">
        <f t="shared" si="299"/>
        <v>1.5955449672764743</v>
      </c>
      <c r="T224" s="327">
        <f t="shared" si="299"/>
        <v>6.4285714285714501</v>
      </c>
      <c r="U224" s="327">
        <f t="shared" si="299"/>
        <v>1.5725674364098996</v>
      </c>
      <c r="V224" s="327">
        <f t="shared" si="299"/>
        <v>4.0128227168688468</v>
      </c>
      <c r="W224" s="327">
        <f t="shared" si="299"/>
        <v>-0.90497737556560764</v>
      </c>
      <c r="X224" s="327"/>
      <c r="Y224" s="327">
        <f t="shared" ref="Y224:AJ224" si="300">(Y132/Y131-1)*100</f>
        <v>0.99438839902441511</v>
      </c>
      <c r="Z224" s="327">
        <f t="shared" si="300"/>
        <v>1.05567765468908</v>
      </c>
      <c r="AA224" s="327">
        <f t="shared" si="300"/>
        <v>-1.5655644502076016</v>
      </c>
      <c r="AB224" s="327">
        <f t="shared" si="300"/>
        <v>0</v>
      </c>
      <c r="AC224" s="327">
        <f t="shared" si="300"/>
        <v>3.7285839178087476</v>
      </c>
      <c r="AD224" s="327">
        <f t="shared" si="300"/>
        <v>0.73035168291335495</v>
      </c>
      <c r="AE224" s="327">
        <f t="shared" si="300"/>
        <v>-0.63042372913526545</v>
      </c>
      <c r="AF224" s="327">
        <f t="shared" si="300"/>
        <v>-3.1991723463620225E-2</v>
      </c>
      <c r="AG224" s="327">
        <f t="shared" si="300"/>
        <v>12.655698656002357</v>
      </c>
      <c r="AH224" s="327">
        <f t="shared" si="300"/>
        <v>-2.4460554161585657</v>
      </c>
      <c r="AI224" s="327">
        <f t="shared" si="300"/>
        <v>-0.26350215496221407</v>
      </c>
      <c r="AJ224" s="327">
        <f t="shared" si="300"/>
        <v>-3.6838390297524892</v>
      </c>
      <c r="AL224" s="323" t="str">
        <f t="shared" si="213"/>
        <v>FY2014</v>
      </c>
      <c r="AM224" s="327">
        <f t="shared" ref="AM224:BD224" si="301">(AM132/AM131-1)*100</f>
        <v>0.95407775621811908</v>
      </c>
      <c r="AN224" s="327">
        <f t="shared" si="301"/>
        <v>0.49042281939637444</v>
      </c>
      <c r="AO224" s="327">
        <f t="shared" si="301"/>
        <v>-0.63041587938725829</v>
      </c>
      <c r="AP224" s="327">
        <f t="shared" si="301"/>
        <v>-0.17890997729983482</v>
      </c>
      <c r="AQ224" s="327">
        <f t="shared" si="301"/>
        <v>-0.39432877119315313</v>
      </c>
      <c r="AR224" s="327">
        <f t="shared" si="301"/>
        <v>4.3901925110460649</v>
      </c>
      <c r="AS224" s="327">
        <f t="shared" si="301"/>
        <v>4.2268443501791264</v>
      </c>
      <c r="AT224" s="327">
        <f t="shared" si="301"/>
        <v>1.0742235369578301</v>
      </c>
      <c r="AU224" s="327">
        <f t="shared" si="301"/>
        <v>1.1652454820016755</v>
      </c>
      <c r="AV224" s="327">
        <f t="shared" si="301"/>
        <v>3.528102982465442</v>
      </c>
      <c r="AW224" s="327">
        <f t="shared" si="301"/>
        <v>1.0241992544842482</v>
      </c>
      <c r="AX224" s="327">
        <f t="shared" si="301"/>
        <v>-2.7103607006010666</v>
      </c>
      <c r="AY224" s="327">
        <f t="shared" si="301"/>
        <v>1.8041237113401998</v>
      </c>
      <c r="AZ224" s="327">
        <f t="shared" si="301"/>
        <v>0.8987456178361608</v>
      </c>
      <c r="BA224" s="327">
        <f t="shared" si="301"/>
        <v>0.64800808081193484</v>
      </c>
      <c r="BB224" s="327">
        <f t="shared" si="301"/>
        <v>2.2265976901805429</v>
      </c>
      <c r="BC224" s="327">
        <f t="shared" si="301"/>
        <v>1.3226904573414133</v>
      </c>
      <c r="BD224" s="327">
        <f t="shared" si="301"/>
        <v>1.3226904573414133</v>
      </c>
      <c r="BE224" s="327"/>
      <c r="BF224" s="327">
        <f t="shared" si="215"/>
        <v>7.750768576593603</v>
      </c>
      <c r="BG224" s="327">
        <f t="shared" si="215"/>
        <v>-0.98357133771880267</v>
      </c>
      <c r="BH224" s="327">
        <f t="shared" si="215"/>
        <v>11.220210698578303</v>
      </c>
      <c r="BI224" s="327"/>
      <c r="BJ224" s="327">
        <f t="shared" ref="BJ224:BU224" si="302">(BJ132/BJ131-1)*100</f>
        <v>-0.41454215471918854</v>
      </c>
      <c r="BK224" s="327">
        <f t="shared" si="302"/>
        <v>0.50541218597459636</v>
      </c>
      <c r="BL224" s="327">
        <f t="shared" si="302"/>
        <v>2.0830468053545381E-2</v>
      </c>
      <c r="BM224" s="327">
        <f t="shared" si="302"/>
        <v>-14.359238358969872</v>
      </c>
      <c r="BN224" s="327">
        <f t="shared" si="302"/>
        <v>-5.3922853322563302E-2</v>
      </c>
      <c r="BO224" s="327">
        <f t="shared" si="302"/>
        <v>0.15346132515388078</v>
      </c>
      <c r="BP224" s="327">
        <f t="shared" si="302"/>
        <v>0.72728965874344631</v>
      </c>
      <c r="BQ224" s="327">
        <f t="shared" si="302"/>
        <v>-9.029075152496846E-2</v>
      </c>
      <c r="BR224" s="327">
        <f t="shared" si="302"/>
        <v>-2.2062153535676532</v>
      </c>
      <c r="BS224" s="327">
        <f t="shared" si="302"/>
        <v>4.8109966098164314E-2</v>
      </c>
      <c r="BT224" s="327">
        <f t="shared" si="302"/>
        <v>1.7821824289245836</v>
      </c>
      <c r="BU224" s="327">
        <f t="shared" si="302"/>
        <v>2.4908563171838871</v>
      </c>
      <c r="BW224" s="323" t="str">
        <f t="shared" si="217"/>
        <v>FY2014</v>
      </c>
      <c r="BX224" s="327">
        <f t="shared" ref="BX224:DF224" si="303">(BX132/BX131-1)*100</f>
        <v>0.51620384930910479</v>
      </c>
      <c r="BY224" s="327">
        <f t="shared" si="303"/>
        <v>0.75828580925718647</v>
      </c>
      <c r="BZ224" s="327">
        <f t="shared" si="303"/>
        <v>-0.12426762237356392</v>
      </c>
      <c r="CA224" s="327">
        <f t="shared" si="303"/>
        <v>2.0732799349388431</v>
      </c>
      <c r="CB224" s="327">
        <f t="shared" si="303"/>
        <v>1.7737549600899793</v>
      </c>
      <c r="CC224" s="327">
        <f t="shared" si="303"/>
        <v>-2.749602340384516</v>
      </c>
      <c r="CD224" s="327">
        <f t="shared" si="303"/>
        <v>0.9259711720471131</v>
      </c>
      <c r="CE224" s="327">
        <f t="shared" si="303"/>
        <v>9.2302293801647792</v>
      </c>
      <c r="CF224" s="327">
        <f t="shared" si="303"/>
        <v>-1.1633984699149891</v>
      </c>
      <c r="CG224" s="327">
        <f t="shared" si="303"/>
        <v>-5.8933156122166874</v>
      </c>
      <c r="CH224" s="327">
        <f t="shared" si="303"/>
        <v>-8.3988246574751013E-2</v>
      </c>
      <c r="CI224" s="327">
        <f t="shared" si="303"/>
        <v>0.46594323640831714</v>
      </c>
      <c r="CJ224" s="327">
        <f t="shared" si="303"/>
        <v>-2.3644456280196846</v>
      </c>
      <c r="CK224" s="327">
        <f t="shared" si="303"/>
        <v>-1.2917765638108092</v>
      </c>
      <c r="CL224" s="327">
        <f t="shared" si="303"/>
        <v>0.17672235288572757</v>
      </c>
      <c r="CM224" s="327">
        <f t="shared" si="303"/>
        <v>-6.7168142579993928</v>
      </c>
      <c r="CN224" s="327">
        <f t="shared" si="303"/>
        <v>1.7883438865879953</v>
      </c>
      <c r="CO224" s="327">
        <f t="shared" si="303"/>
        <v>4.2280810890052756</v>
      </c>
      <c r="CP224" s="327">
        <f t="shared" si="303"/>
        <v>0</v>
      </c>
      <c r="CQ224" s="327">
        <f t="shared" si="303"/>
        <v>1.6444816723669264</v>
      </c>
      <c r="CR224" s="327">
        <f t="shared" si="303"/>
        <v>-4.2737503387161198</v>
      </c>
      <c r="CS224" s="327">
        <f t="shared" si="303"/>
        <v>4.1474654377880116</v>
      </c>
      <c r="CT224" s="327">
        <f t="shared" si="303"/>
        <v>0</v>
      </c>
      <c r="CU224" s="327">
        <f t="shared" si="303"/>
        <v>-0.52109447528950747</v>
      </c>
      <c r="CV224" s="327">
        <f t="shared" si="303"/>
        <v>0.64327064213365315</v>
      </c>
      <c r="CW224" s="327">
        <f t="shared" si="303"/>
        <v>-21.450207155276523</v>
      </c>
      <c r="CX224" s="327">
        <f t="shared" si="303"/>
        <v>0</v>
      </c>
      <c r="CY224" s="327">
        <f t="shared" si="303"/>
        <v>-0.71973761616868082</v>
      </c>
      <c r="CZ224" s="327">
        <f t="shared" si="303"/>
        <v>2.6393645279543465</v>
      </c>
      <c r="DA224" s="327">
        <f t="shared" si="303"/>
        <v>1.2493063315534458</v>
      </c>
      <c r="DB224" s="327">
        <f t="shared" si="303"/>
        <v>1.0805784572388122</v>
      </c>
      <c r="DC224" s="327">
        <f t="shared" si="303"/>
        <v>9.0864815941332786</v>
      </c>
      <c r="DD224" s="327">
        <f t="shared" si="303"/>
        <v>1.261130644634334</v>
      </c>
      <c r="DE224" s="327">
        <f t="shared" si="303"/>
        <v>0.82739532595397236</v>
      </c>
      <c r="DF224" s="327">
        <f t="shared" si="303"/>
        <v>1.9962826120662136</v>
      </c>
      <c r="DH224" s="323" t="str">
        <f t="shared" si="219"/>
        <v>FY2014</v>
      </c>
      <c r="DI224" s="327">
        <f t="shared" ref="DI224:EQ224" si="304">(DI132/DI131-1)*100</f>
        <v>1.1114199530542379</v>
      </c>
      <c r="DJ224" s="327">
        <f t="shared" si="304"/>
        <v>2.5547864717413216</v>
      </c>
      <c r="DK224" s="327">
        <f t="shared" si="304"/>
        <v>1.9112544382487329</v>
      </c>
      <c r="DL224" s="327">
        <f t="shared" si="304"/>
        <v>7.2710911521996602</v>
      </c>
      <c r="DM224" s="327">
        <f t="shared" si="304"/>
        <v>2.1507875706125335</v>
      </c>
      <c r="DN224" s="327">
        <f t="shared" si="304"/>
        <v>-0.37033685995115917</v>
      </c>
      <c r="DO224" s="327">
        <f t="shared" si="304"/>
        <v>-0.19850124363915977</v>
      </c>
      <c r="DP224" s="327">
        <f t="shared" si="304"/>
        <v>-1.3368408199545323</v>
      </c>
      <c r="DQ224" s="327">
        <f t="shared" si="304"/>
        <v>1.5996835246560925</v>
      </c>
      <c r="DR224" s="327">
        <f t="shared" si="304"/>
        <v>2.2126408360093608</v>
      </c>
      <c r="DS224" s="327">
        <f t="shared" si="304"/>
        <v>0.27227212217366681</v>
      </c>
      <c r="DT224" s="327">
        <f t="shared" si="304"/>
        <v>0.72728103382211362</v>
      </c>
      <c r="DU224" s="327">
        <f t="shared" si="304"/>
        <v>-0.96295667121080175</v>
      </c>
      <c r="DV224" s="327">
        <f t="shared" si="304"/>
        <v>1.1000184111598976</v>
      </c>
      <c r="DW224" s="327">
        <f t="shared" si="304"/>
        <v>1.5297173086086913</v>
      </c>
      <c r="DX224" s="327">
        <f t="shared" si="304"/>
        <v>-0.6068928064500434</v>
      </c>
      <c r="DY224" s="327">
        <f t="shared" si="304"/>
        <v>0.89328522417466694</v>
      </c>
      <c r="DZ224" s="327">
        <f t="shared" si="304"/>
        <v>4.5200498631305708</v>
      </c>
      <c r="EA224" s="327">
        <f t="shared" si="304"/>
        <v>-4.3617021276595729</v>
      </c>
      <c r="EB224" s="327">
        <f t="shared" si="304"/>
        <v>0.62632093603145478</v>
      </c>
      <c r="EC224" s="327">
        <f t="shared" si="304"/>
        <v>1.70250300853656</v>
      </c>
      <c r="ED224" s="327">
        <f t="shared" si="304"/>
        <v>0.42622759385764208</v>
      </c>
      <c r="EE224" s="327">
        <f t="shared" si="304"/>
        <v>0</v>
      </c>
      <c r="EF224" s="327">
        <f t="shared" si="304"/>
        <v>1.3086574039472776</v>
      </c>
      <c r="EG224" s="327">
        <f t="shared" si="304"/>
        <v>8.6589660763153766</v>
      </c>
      <c r="EH224" s="327">
        <f t="shared" si="304"/>
        <v>-0.46680702106782768</v>
      </c>
      <c r="EI224" s="327">
        <f t="shared" si="304"/>
        <v>6.1558435604556871</v>
      </c>
      <c r="EJ224" s="327">
        <f t="shared" si="304"/>
        <v>0</v>
      </c>
      <c r="EK224" s="327">
        <f t="shared" si="304"/>
        <v>1.2136328019631604</v>
      </c>
      <c r="EL224" s="327">
        <f t="shared" si="304"/>
        <v>-0.123859551893446</v>
      </c>
      <c r="EM224" s="327">
        <f t="shared" si="304"/>
        <v>0.72184013028253613</v>
      </c>
      <c r="EN224" s="327">
        <f t="shared" si="304"/>
        <v>-2.9987306325009233</v>
      </c>
      <c r="EO224" s="327">
        <f t="shared" si="304"/>
        <v>0.30562197519217182</v>
      </c>
      <c r="EP224" s="327">
        <f t="shared" si="304"/>
        <v>-2.9483599159645046</v>
      </c>
      <c r="EQ224" s="327">
        <f t="shared" si="304"/>
        <v>1.6486326489935532</v>
      </c>
    </row>
    <row r="225" spans="1:147" s="98" customFormat="1" x14ac:dyDescent="0.2">
      <c r="A225" s="323" t="s">
        <v>1035</v>
      </c>
      <c r="B225" s="327">
        <f t="shared" ref="B225:W225" si="305">(B133/B132-1)*100</f>
        <v>-1.1292215994785249</v>
      </c>
      <c r="C225" s="327">
        <f t="shared" si="305"/>
        <v>0.2984442904067075</v>
      </c>
      <c r="D225" s="327">
        <f t="shared" si="305"/>
        <v>-0.38688708871520427</v>
      </c>
      <c r="E225" s="327">
        <f t="shared" si="305"/>
        <v>1.9540556653735441</v>
      </c>
      <c r="F225" s="327">
        <f t="shared" si="305"/>
        <v>1.1600927694266572</v>
      </c>
      <c r="G225" s="327">
        <f t="shared" si="305"/>
        <v>-0.11089678607247855</v>
      </c>
      <c r="H225" s="327">
        <f t="shared" si="305"/>
        <v>-1.2184394458652159</v>
      </c>
      <c r="I225" s="327">
        <f t="shared" si="305"/>
        <v>2.6044831482245234</v>
      </c>
      <c r="J225" s="327">
        <f t="shared" si="305"/>
        <v>-2.4527304952511875</v>
      </c>
      <c r="K225" s="327">
        <f t="shared" si="305"/>
        <v>0.5911479537983988</v>
      </c>
      <c r="L225" s="327">
        <f t="shared" si="305"/>
        <v>0.19378639381397722</v>
      </c>
      <c r="M225" s="327">
        <f t="shared" si="305"/>
        <v>2.1698911529759668</v>
      </c>
      <c r="N225" s="327">
        <f t="shared" si="305"/>
        <v>-0.24559376790839194</v>
      </c>
      <c r="O225" s="327">
        <f t="shared" si="305"/>
        <v>0.919955352236701</v>
      </c>
      <c r="P225" s="327">
        <f t="shared" si="305"/>
        <v>0.78730083372953175</v>
      </c>
      <c r="Q225" s="327">
        <f t="shared" si="305"/>
        <v>1.5061986763680535</v>
      </c>
      <c r="R225" s="327">
        <f t="shared" si="305"/>
        <v>-0.34122110377577952</v>
      </c>
      <c r="S225" s="327">
        <f t="shared" si="305"/>
        <v>-0.58661178701396866</v>
      </c>
      <c r="T225" s="327">
        <f t="shared" si="305"/>
        <v>2.0134228187919323</v>
      </c>
      <c r="U225" s="327">
        <f t="shared" si="305"/>
        <v>-6.4676692231157018</v>
      </c>
      <c r="V225" s="327">
        <f t="shared" si="305"/>
        <v>2.8886230950128322</v>
      </c>
      <c r="W225" s="327">
        <f t="shared" si="305"/>
        <v>-16.43835616438356</v>
      </c>
      <c r="X225" s="327"/>
      <c r="Y225" s="327">
        <f t="shared" ref="Y225:AJ225" si="306">(Y133/Y132-1)*100</f>
        <v>-3.7614300352060814</v>
      </c>
      <c r="Z225" s="327">
        <f t="shared" si="306"/>
        <v>-5.379798333801511</v>
      </c>
      <c r="AA225" s="327">
        <f t="shared" si="306"/>
        <v>-1.1430736646247941</v>
      </c>
      <c r="AB225" s="327">
        <f t="shared" si="306"/>
        <v>-0.30033275600611642</v>
      </c>
      <c r="AC225" s="327">
        <f t="shared" si="306"/>
        <v>0.90485276865845954</v>
      </c>
      <c r="AD225" s="327">
        <f t="shared" si="306"/>
        <v>-4.6113372526334846</v>
      </c>
      <c r="AE225" s="327">
        <f t="shared" si="306"/>
        <v>-1.7544838902283644</v>
      </c>
      <c r="AF225" s="327">
        <f t="shared" si="306"/>
        <v>-1.1885451074580278</v>
      </c>
      <c r="AG225" s="327">
        <f t="shared" si="306"/>
        <v>-1.1448254122937152</v>
      </c>
      <c r="AH225" s="327">
        <f t="shared" si="306"/>
        <v>-2.7389588213593608</v>
      </c>
      <c r="AI225" s="327">
        <f t="shared" si="306"/>
        <v>-2.5108670824757651</v>
      </c>
      <c r="AJ225" s="327">
        <f t="shared" si="306"/>
        <v>-1.6904892756078982</v>
      </c>
      <c r="AL225" s="323" t="str">
        <f t="shared" si="213"/>
        <v>FY2015</v>
      </c>
      <c r="AM225" s="327">
        <f t="shared" ref="AM225:BD225" si="307">(AM133/AM132-1)*100</f>
        <v>0.21973436577660266</v>
      </c>
      <c r="AN225" s="327">
        <f t="shared" si="307"/>
        <v>2.2701947564176539</v>
      </c>
      <c r="AO225" s="327">
        <f t="shared" si="307"/>
        <v>0.40088945051548475</v>
      </c>
      <c r="AP225" s="327">
        <f t="shared" si="307"/>
        <v>2.5140762667550831</v>
      </c>
      <c r="AQ225" s="327">
        <f t="shared" si="307"/>
        <v>1.4815256553930789</v>
      </c>
      <c r="AR225" s="327">
        <f t="shared" si="307"/>
        <v>-3.3145839525379639</v>
      </c>
      <c r="AS225" s="327">
        <f t="shared" si="307"/>
        <v>3.0901484284658665</v>
      </c>
      <c r="AT225" s="327">
        <f t="shared" si="307"/>
        <v>2.4387736583307396</v>
      </c>
      <c r="AU225" s="327">
        <f t="shared" si="307"/>
        <v>7.2940118819349475</v>
      </c>
      <c r="AV225" s="327">
        <f t="shared" si="307"/>
        <v>3.4078698255129547</v>
      </c>
      <c r="AW225" s="327">
        <f t="shared" si="307"/>
        <v>-1.4773118310572819</v>
      </c>
      <c r="AX225" s="327">
        <f t="shared" si="307"/>
        <v>0</v>
      </c>
      <c r="AY225" s="327">
        <f t="shared" si="307"/>
        <v>-1.7721518987341867</v>
      </c>
      <c r="AZ225" s="327">
        <f t="shared" si="307"/>
        <v>0.17354839278949097</v>
      </c>
      <c r="BA225" s="327">
        <f t="shared" si="307"/>
        <v>7.6289624449277227E-2</v>
      </c>
      <c r="BB225" s="327">
        <f t="shared" si="307"/>
        <v>0.68065630071170169</v>
      </c>
      <c r="BC225" s="327">
        <f t="shared" si="307"/>
        <v>-2.5848013367714806</v>
      </c>
      <c r="BD225" s="327">
        <f t="shared" si="307"/>
        <v>-2.5848013367714806</v>
      </c>
      <c r="BE225" s="327"/>
      <c r="BF225" s="327">
        <f t="shared" si="215"/>
        <v>-4.6100389737989804</v>
      </c>
      <c r="BG225" s="327">
        <f t="shared" si="215"/>
        <v>7.9037009487946674</v>
      </c>
      <c r="BH225" s="327">
        <f t="shared" si="215"/>
        <v>-9.0353135920544396</v>
      </c>
      <c r="BI225" s="327"/>
      <c r="BJ225" s="327">
        <f t="shared" ref="BJ225:BU225" si="308">(BJ133/BJ132-1)*100</f>
        <v>-2.0342773608667986</v>
      </c>
      <c r="BK225" s="327">
        <f t="shared" si="308"/>
        <v>0.35496749406964678</v>
      </c>
      <c r="BL225" s="327">
        <f t="shared" si="308"/>
        <v>6.9420432910582974E-3</v>
      </c>
      <c r="BM225" s="327">
        <f t="shared" si="308"/>
        <v>-6.4487796212840287</v>
      </c>
      <c r="BN225" s="327">
        <f t="shared" si="308"/>
        <v>-0.32151363227251872</v>
      </c>
      <c r="BO225" s="327">
        <f t="shared" si="308"/>
        <v>-2.5221467262627639</v>
      </c>
      <c r="BP225" s="327">
        <f t="shared" si="308"/>
        <v>0.13708384878388102</v>
      </c>
      <c r="BQ225" s="327">
        <f t="shared" si="308"/>
        <v>-2.5045304604417451</v>
      </c>
      <c r="BR225" s="327">
        <f t="shared" si="308"/>
        <v>0.96912584666335455</v>
      </c>
      <c r="BS225" s="327">
        <f t="shared" si="308"/>
        <v>0.11327761334432029</v>
      </c>
      <c r="BT225" s="327">
        <f t="shared" si="308"/>
        <v>5.3699069724060244</v>
      </c>
      <c r="BU225" s="327">
        <f t="shared" si="308"/>
        <v>2.123999538007193</v>
      </c>
      <c r="BW225" s="323" t="str">
        <f t="shared" si="217"/>
        <v>FY2015</v>
      </c>
      <c r="BX225" s="327">
        <f t="shared" ref="BX225:DF225" si="309">(BX133/BX132-1)*100</f>
        <v>0.53655708531767932</v>
      </c>
      <c r="BY225" s="327">
        <f t="shared" si="309"/>
        <v>0.6268814687677926</v>
      </c>
      <c r="BZ225" s="327">
        <f t="shared" si="309"/>
        <v>0.37467137702196229</v>
      </c>
      <c r="CA225" s="327">
        <f t="shared" si="309"/>
        <v>2.4353712641424385</v>
      </c>
      <c r="CB225" s="327">
        <f t="shared" si="309"/>
        <v>0.87019394192997535</v>
      </c>
      <c r="CC225" s="327">
        <f t="shared" si="309"/>
        <v>-6.5909137049376287</v>
      </c>
      <c r="CD225" s="327">
        <f t="shared" si="309"/>
        <v>-0.22248465597630718</v>
      </c>
      <c r="CE225" s="327">
        <f t="shared" si="309"/>
        <v>4.0471932016830081</v>
      </c>
      <c r="CF225" s="327">
        <f t="shared" si="309"/>
        <v>-1.3219162978856169</v>
      </c>
      <c r="CG225" s="327">
        <f t="shared" si="309"/>
        <v>1.1618184685001198</v>
      </c>
      <c r="CH225" s="327">
        <f t="shared" si="309"/>
        <v>0.20632528932076344</v>
      </c>
      <c r="CI225" s="327">
        <f t="shared" si="309"/>
        <v>-1.2022947873512546</v>
      </c>
      <c r="CJ225" s="327">
        <f t="shared" si="309"/>
        <v>6.2169293509982682</v>
      </c>
      <c r="CK225" s="327">
        <f t="shared" si="309"/>
        <v>1.7624645594991106</v>
      </c>
      <c r="CL225" s="327">
        <f t="shared" si="309"/>
        <v>2.608129049004293</v>
      </c>
      <c r="CM225" s="327">
        <f t="shared" si="309"/>
        <v>-1.5925211349399726</v>
      </c>
      <c r="CN225" s="327">
        <f t="shared" si="309"/>
        <v>0.28691772498710133</v>
      </c>
      <c r="CO225" s="327">
        <f t="shared" si="309"/>
        <v>0.66246503071900609</v>
      </c>
      <c r="CP225" s="327">
        <f t="shared" si="309"/>
        <v>0</v>
      </c>
      <c r="CQ225" s="327">
        <f t="shared" si="309"/>
        <v>-1.3457030941907311</v>
      </c>
      <c r="CR225" s="327">
        <f t="shared" si="309"/>
        <v>-6.0613706644685239</v>
      </c>
      <c r="CS225" s="327">
        <f t="shared" si="309"/>
        <v>0</v>
      </c>
      <c r="CT225" s="327">
        <f t="shared" si="309"/>
        <v>0</v>
      </c>
      <c r="CU225" s="327">
        <f t="shared" si="309"/>
        <v>3.623657514798384</v>
      </c>
      <c r="CV225" s="327">
        <f t="shared" si="309"/>
        <v>1.8541109428283908</v>
      </c>
      <c r="CW225" s="327">
        <f t="shared" si="309"/>
        <v>-5.8126550600187565</v>
      </c>
      <c r="CX225" s="327">
        <f t="shared" si="309"/>
        <v>0.99833845224908124</v>
      </c>
      <c r="CY225" s="327">
        <f t="shared" si="309"/>
        <v>-0.21807652288384771</v>
      </c>
      <c r="CZ225" s="327">
        <f t="shared" si="309"/>
        <v>5.8145338602527907</v>
      </c>
      <c r="DA225" s="327">
        <f t="shared" si="309"/>
        <v>-1.2853064286258875</v>
      </c>
      <c r="DB225" s="327">
        <f t="shared" si="309"/>
        <v>-3.4420477626854074</v>
      </c>
      <c r="DC225" s="327">
        <f t="shared" si="309"/>
        <v>5.7389430498903993</v>
      </c>
      <c r="DD225" s="327">
        <f t="shared" si="309"/>
        <v>-1.2510587241142512</v>
      </c>
      <c r="DE225" s="327">
        <f t="shared" si="309"/>
        <v>-1.2912613861534306</v>
      </c>
      <c r="DF225" s="327">
        <f t="shared" si="309"/>
        <v>4.5001642452318968</v>
      </c>
      <c r="DH225" s="323" t="str">
        <f t="shared" si="219"/>
        <v>FY2015</v>
      </c>
      <c r="DI225" s="327">
        <f t="shared" ref="DI225:EQ225" si="310">(DI133/DI132-1)*100</f>
        <v>0.83244531165547198</v>
      </c>
      <c r="DJ225" s="327">
        <f t="shared" si="310"/>
        <v>1.9879932705806125</v>
      </c>
      <c r="DK225" s="327">
        <f t="shared" si="310"/>
        <v>7.13643874310943E-2</v>
      </c>
      <c r="DL225" s="327">
        <f t="shared" si="310"/>
        <v>4.5602624790389124</v>
      </c>
      <c r="DM225" s="327">
        <f t="shared" si="310"/>
        <v>1.3320675862471099</v>
      </c>
      <c r="DN225" s="327">
        <f t="shared" si="310"/>
        <v>1.5269288758032351</v>
      </c>
      <c r="DO225" s="327">
        <f t="shared" si="310"/>
        <v>3.2714415144742492</v>
      </c>
      <c r="DP225" s="327">
        <f t="shared" si="310"/>
        <v>1.9414963184801737</v>
      </c>
      <c r="DQ225" s="327">
        <f t="shared" si="310"/>
        <v>0.41953468568993735</v>
      </c>
      <c r="DR225" s="327">
        <f t="shared" si="310"/>
        <v>4.0019332082179115</v>
      </c>
      <c r="DS225" s="327">
        <f t="shared" si="310"/>
        <v>2.3844196324600109</v>
      </c>
      <c r="DT225" s="327">
        <f t="shared" si="310"/>
        <v>1.9254129271504272</v>
      </c>
      <c r="DU225" s="327">
        <f t="shared" si="310"/>
        <v>3.6517679087355814</v>
      </c>
      <c r="DV225" s="327">
        <f t="shared" si="310"/>
        <v>-1.8468050149524795</v>
      </c>
      <c r="DW225" s="327">
        <f t="shared" si="310"/>
        <v>-2.3019370894684754</v>
      </c>
      <c r="DX225" s="327">
        <f t="shared" si="310"/>
        <v>0</v>
      </c>
      <c r="DY225" s="327">
        <f t="shared" si="310"/>
        <v>-0.43680374903338759</v>
      </c>
      <c r="DZ225" s="327">
        <f t="shared" si="310"/>
        <v>2.4484105838769477</v>
      </c>
      <c r="EA225" s="327">
        <f t="shared" si="310"/>
        <v>-5.0055617352614101</v>
      </c>
      <c r="EB225" s="327">
        <f t="shared" si="310"/>
        <v>-0.40213527392434223</v>
      </c>
      <c r="EC225" s="327">
        <f t="shared" si="310"/>
        <v>-2.2898051161000632</v>
      </c>
      <c r="ED225" s="327">
        <f t="shared" si="310"/>
        <v>0</v>
      </c>
      <c r="EE225" s="327">
        <f t="shared" si="310"/>
        <v>0</v>
      </c>
      <c r="EF225" s="327">
        <f t="shared" si="310"/>
        <v>-0.61227795769884796</v>
      </c>
      <c r="EG225" s="327">
        <f t="shared" si="310"/>
        <v>-0.38888360048160431</v>
      </c>
      <c r="EH225" s="327">
        <f t="shared" si="310"/>
        <v>-0.61507715260259443</v>
      </c>
      <c r="EI225" s="327">
        <f t="shared" si="310"/>
        <v>6.1104798118628123</v>
      </c>
      <c r="EJ225" s="327">
        <f t="shared" si="310"/>
        <v>1.1501174780923495</v>
      </c>
      <c r="EK225" s="327">
        <f t="shared" si="310"/>
        <v>-1.3541046175204352</v>
      </c>
      <c r="EL225" s="327">
        <f t="shared" si="310"/>
        <v>0.8731921383433594</v>
      </c>
      <c r="EM225" s="327">
        <f t="shared" si="310"/>
        <v>0.82136855351992999</v>
      </c>
      <c r="EN225" s="327">
        <f t="shared" si="310"/>
        <v>8.2711645053550562</v>
      </c>
      <c r="EO225" s="327">
        <f t="shared" si="310"/>
        <v>-1.7040172239166762</v>
      </c>
      <c r="EP225" s="327">
        <f t="shared" si="310"/>
        <v>1.0263408832388299</v>
      </c>
      <c r="EQ225" s="327">
        <f t="shared" si="310"/>
        <v>1.7501108455971082</v>
      </c>
    </row>
    <row r="226" spans="1:147" s="98" customFormat="1" x14ac:dyDescent="0.2">
      <c r="A226" s="323" t="s">
        <v>1098</v>
      </c>
      <c r="B226" s="327">
        <f t="shared" ref="B226:W226" si="311">(B134/B133-1)*100</f>
        <v>-1.5789289912241378</v>
      </c>
      <c r="C226" s="327">
        <f t="shared" si="311"/>
        <v>-0.81324779808672476</v>
      </c>
      <c r="D226" s="327">
        <f t="shared" si="311"/>
        <v>-0.9351260513735804</v>
      </c>
      <c r="E226" s="327">
        <f t="shared" si="311"/>
        <v>-1.9421458695829563</v>
      </c>
      <c r="F226" s="327">
        <f t="shared" si="311"/>
        <v>-0.15939607107515741</v>
      </c>
      <c r="G226" s="327">
        <f t="shared" si="311"/>
        <v>-1.4112546147891925</v>
      </c>
      <c r="H226" s="327">
        <f t="shared" si="311"/>
        <v>-0.95771175392688201</v>
      </c>
      <c r="I226" s="327">
        <f t="shared" si="311"/>
        <v>0.81326296611019533</v>
      </c>
      <c r="J226" s="327">
        <f t="shared" si="311"/>
        <v>-0.56321176498937975</v>
      </c>
      <c r="K226" s="327">
        <f t="shared" si="311"/>
        <v>0.32869897856739883</v>
      </c>
      <c r="L226" s="327">
        <f t="shared" si="311"/>
        <v>1.6845270409624025</v>
      </c>
      <c r="M226" s="327">
        <f t="shared" si="311"/>
        <v>3.6078220938945194</v>
      </c>
      <c r="N226" s="327">
        <f t="shared" si="311"/>
        <v>1.2465339724740065</v>
      </c>
      <c r="O226" s="327">
        <f t="shared" si="311"/>
        <v>1.0099058772761182E-2</v>
      </c>
      <c r="P226" s="327">
        <f t="shared" si="311"/>
        <v>6.3265776689647168E-2</v>
      </c>
      <c r="Q226" s="327">
        <f t="shared" si="311"/>
        <v>-0.22319783928524961</v>
      </c>
      <c r="R226" s="327">
        <f t="shared" si="311"/>
        <v>0.85295297706631246</v>
      </c>
      <c r="S226" s="327">
        <f t="shared" si="311"/>
        <v>0.94416883811749841</v>
      </c>
      <c r="T226" s="327">
        <f t="shared" si="311"/>
        <v>0</v>
      </c>
      <c r="U226" s="327">
        <f t="shared" si="311"/>
        <v>-5.5330555252480433</v>
      </c>
      <c r="V226" s="327">
        <f t="shared" si="311"/>
        <v>-1.837229362058812</v>
      </c>
      <c r="W226" s="327">
        <f t="shared" si="311"/>
        <v>-10.382513661202186</v>
      </c>
      <c r="X226" s="327"/>
      <c r="Y226" s="327">
        <f t="shared" ref="Y226:AJ226" si="312">(Y134/Y133-1)*100</f>
        <v>-6.3816934647126233</v>
      </c>
      <c r="Z226" s="327">
        <f t="shared" si="312"/>
        <v>-2.3051500972837369</v>
      </c>
      <c r="AA226" s="327">
        <f t="shared" si="312"/>
        <v>-2.4642881838343733E-2</v>
      </c>
      <c r="AB226" s="327">
        <f t="shared" si="312"/>
        <v>-1.3918772138022617</v>
      </c>
      <c r="AC226" s="327">
        <f t="shared" si="312"/>
        <v>-0.61827675634351653</v>
      </c>
      <c r="AD226" s="327">
        <f t="shared" si="312"/>
        <v>-7.8892944125072866</v>
      </c>
      <c r="AE226" s="327">
        <f t="shared" si="312"/>
        <v>-0.12662640573160022</v>
      </c>
      <c r="AF226" s="327">
        <f t="shared" si="312"/>
        <v>0.1738811896671244</v>
      </c>
      <c r="AG226" s="327">
        <f t="shared" si="312"/>
        <v>-2.8048081491298782</v>
      </c>
      <c r="AH226" s="327">
        <f t="shared" si="312"/>
        <v>-0.3087227765863898</v>
      </c>
      <c r="AI226" s="327">
        <f t="shared" si="312"/>
        <v>-0.39402847087517401</v>
      </c>
      <c r="AJ226" s="327">
        <f t="shared" si="312"/>
        <v>-0.3069833546685552</v>
      </c>
      <c r="AL226" s="323" t="str">
        <f t="shared" si="213"/>
        <v>FY2016</v>
      </c>
      <c r="AM226" s="327">
        <f t="shared" ref="AM226:BD226" si="313">(AM134/AM133-1)*100</f>
        <v>-0.75187217173279253</v>
      </c>
      <c r="AN226" s="327">
        <f t="shared" si="313"/>
        <v>-0.51298661770114995</v>
      </c>
      <c r="AO226" s="327">
        <f t="shared" si="313"/>
        <v>-0.18018306603136969</v>
      </c>
      <c r="AP226" s="327">
        <f t="shared" si="313"/>
        <v>-2.9651988916869598</v>
      </c>
      <c r="AQ226" s="327">
        <f t="shared" si="313"/>
        <v>-0.10018835102819645</v>
      </c>
      <c r="AR226" s="327">
        <f t="shared" si="313"/>
        <v>-3.5972669962119896</v>
      </c>
      <c r="AS226" s="327">
        <f t="shared" si="313"/>
        <v>2.3604953074441326</v>
      </c>
      <c r="AT226" s="327">
        <f t="shared" si="313"/>
        <v>0.65725620941736729</v>
      </c>
      <c r="AU226" s="327">
        <f t="shared" si="313"/>
        <v>1.1387627931978228</v>
      </c>
      <c r="AV226" s="327">
        <f t="shared" si="313"/>
        <v>-0.27463011529516024</v>
      </c>
      <c r="AW226" s="327">
        <f t="shared" si="313"/>
        <v>7.0609867748606003</v>
      </c>
      <c r="AX226" s="327">
        <f t="shared" si="313"/>
        <v>-4.6858746336164714E-2</v>
      </c>
      <c r="AY226" s="327">
        <f t="shared" si="313"/>
        <v>8.5051546391752719</v>
      </c>
      <c r="AZ226" s="327">
        <f t="shared" si="313"/>
        <v>0.48476281626945728</v>
      </c>
      <c r="BA226" s="327">
        <f t="shared" si="313"/>
        <v>0.51307532370856723</v>
      </c>
      <c r="BB226" s="327">
        <f t="shared" si="313"/>
        <v>0.3380273459276717</v>
      </c>
      <c r="BC226" s="327">
        <f t="shared" si="313"/>
        <v>-1.2419669798505062</v>
      </c>
      <c r="BD226" s="327">
        <f t="shared" si="313"/>
        <v>-1.2419669798505062</v>
      </c>
      <c r="BE226" s="327"/>
      <c r="BF226" s="327">
        <f t="shared" si="215"/>
        <v>-11.900082432934544</v>
      </c>
      <c r="BG226" s="327">
        <f t="shared" si="215"/>
        <v>2.1480236121097729</v>
      </c>
      <c r="BH226" s="327">
        <f t="shared" si="215"/>
        <v>-17.793054642875195</v>
      </c>
      <c r="BI226" s="327"/>
      <c r="BJ226" s="327">
        <f t="shared" ref="BJ226:BU226" si="314">(BJ134/BJ133-1)*100</f>
        <v>-4.4675929031344763</v>
      </c>
      <c r="BK226" s="327">
        <f t="shared" si="314"/>
        <v>3.9301325743279492E-2</v>
      </c>
      <c r="BL226" s="327">
        <f t="shared" si="314"/>
        <v>0</v>
      </c>
      <c r="BM226" s="327">
        <f t="shared" si="314"/>
        <v>0</v>
      </c>
      <c r="BN226" s="327">
        <f t="shared" si="314"/>
        <v>-8.0874768751283526</v>
      </c>
      <c r="BO226" s="327">
        <f t="shared" si="314"/>
        <v>-4.638914950291273</v>
      </c>
      <c r="BP226" s="327">
        <f t="shared" si="314"/>
        <v>5.2842891050128626</v>
      </c>
      <c r="BQ226" s="327">
        <f t="shared" si="314"/>
        <v>8.8282357771450002</v>
      </c>
      <c r="BR226" s="327">
        <f t="shared" si="314"/>
        <v>0</v>
      </c>
      <c r="BS226" s="327">
        <f t="shared" si="314"/>
        <v>0</v>
      </c>
      <c r="BT226" s="327">
        <f t="shared" si="314"/>
        <v>2.9900007246243421</v>
      </c>
      <c r="BU226" s="327">
        <f t="shared" si="314"/>
        <v>-0.24454918044639617</v>
      </c>
      <c r="BW226" s="323" t="str">
        <f t="shared" si="217"/>
        <v>FY2016</v>
      </c>
      <c r="BX226" s="327">
        <f t="shared" ref="BX226:DF226" si="315">(BX134/BX133-1)*100</f>
        <v>-0.65534308552317455</v>
      </c>
      <c r="BY226" s="327">
        <f t="shared" si="315"/>
        <v>-2.4454063726753739</v>
      </c>
      <c r="BZ226" s="327">
        <f t="shared" si="315"/>
        <v>-4.9943721846653188</v>
      </c>
      <c r="CA226" s="327">
        <f t="shared" si="315"/>
        <v>-3.2527367833085963</v>
      </c>
      <c r="CB226" s="327">
        <f t="shared" si="315"/>
        <v>0.80327158386248598</v>
      </c>
      <c r="CC226" s="327">
        <f t="shared" si="315"/>
        <v>-0.29064099043967229</v>
      </c>
      <c r="CD226" s="327">
        <f t="shared" si="315"/>
        <v>-0.13196832363892019</v>
      </c>
      <c r="CE226" s="327">
        <f t="shared" si="315"/>
        <v>-1.0324217800090518</v>
      </c>
      <c r="CF226" s="327">
        <f t="shared" si="315"/>
        <v>-2.1463889777912359</v>
      </c>
      <c r="CG226" s="327">
        <f t="shared" si="315"/>
        <v>0.77936490655410307</v>
      </c>
      <c r="CH226" s="327">
        <f t="shared" si="315"/>
        <v>3.3687389145219182</v>
      </c>
      <c r="CI226" s="327">
        <f t="shared" si="315"/>
        <v>1.085795316675453</v>
      </c>
      <c r="CJ226" s="327">
        <f t="shared" si="315"/>
        <v>12.429664081836744</v>
      </c>
      <c r="CK226" s="327">
        <f t="shared" si="315"/>
        <v>1.6565622784502354</v>
      </c>
      <c r="CL226" s="327">
        <f t="shared" si="315"/>
        <v>1.3453890731573326</v>
      </c>
      <c r="CM226" s="327">
        <f t="shared" si="315"/>
        <v>2.943769402969787</v>
      </c>
      <c r="CN226" s="327">
        <f t="shared" si="315"/>
        <v>3.5802291185113244</v>
      </c>
      <c r="CO226" s="327">
        <f t="shared" si="315"/>
        <v>8.2355597527854929</v>
      </c>
      <c r="CP226" s="327">
        <f t="shared" si="315"/>
        <v>0</v>
      </c>
      <c r="CQ226" s="327">
        <f t="shared" si="315"/>
        <v>-7.6243769582196137</v>
      </c>
      <c r="CR226" s="327">
        <f t="shared" si="315"/>
        <v>-6.2306782496289514</v>
      </c>
      <c r="CS226" s="327">
        <f t="shared" si="315"/>
        <v>-9.4973451327433516</v>
      </c>
      <c r="CT226" s="327">
        <f t="shared" si="315"/>
        <v>0</v>
      </c>
      <c r="CU226" s="327">
        <f t="shared" si="315"/>
        <v>-0.60452059893807419</v>
      </c>
      <c r="CV226" s="327">
        <f t="shared" si="315"/>
        <v>1.0913832429525261</v>
      </c>
      <c r="CW226" s="327">
        <f t="shared" si="315"/>
        <v>-18.409104574318679</v>
      </c>
      <c r="CX226" s="327">
        <f t="shared" si="315"/>
        <v>0.38789838947561606</v>
      </c>
      <c r="CY226" s="327">
        <f t="shared" si="315"/>
        <v>0</v>
      </c>
      <c r="CZ226" s="327">
        <f t="shared" si="315"/>
        <v>1.0006903656863964</v>
      </c>
      <c r="DA226" s="327">
        <f t="shared" si="315"/>
        <v>1.7087970900462324</v>
      </c>
      <c r="DB226" s="327">
        <f t="shared" si="315"/>
        <v>3.2354040635120374</v>
      </c>
      <c r="DC226" s="327">
        <f t="shared" si="315"/>
        <v>1.5353506099646808E-2</v>
      </c>
      <c r="DD226" s="327">
        <f t="shared" si="315"/>
        <v>-1.0754134951934224</v>
      </c>
      <c r="DE226" s="327">
        <f t="shared" si="315"/>
        <v>-1.0748200296620936</v>
      </c>
      <c r="DF226" s="327">
        <f t="shared" si="315"/>
        <v>2.5293624068414733</v>
      </c>
      <c r="DH226" s="323" t="str">
        <f t="shared" si="219"/>
        <v>FY2016</v>
      </c>
      <c r="DI226" s="327">
        <f t="shared" ref="DI226:EQ226" si="316">(DI134/DI133-1)*100</f>
        <v>-0.56864338411577453</v>
      </c>
      <c r="DJ226" s="327">
        <f t="shared" si="316"/>
        <v>0.92021238604373945</v>
      </c>
      <c r="DK226" s="327">
        <f t="shared" si="316"/>
        <v>0.18044220424253687</v>
      </c>
      <c r="DL226" s="327">
        <f t="shared" si="316"/>
        <v>1.8123509290236095</v>
      </c>
      <c r="DM226" s="327">
        <f t="shared" si="316"/>
        <v>-2.0324589824104788</v>
      </c>
      <c r="DN226" s="327">
        <f t="shared" si="316"/>
        <v>-0.78743142314563475</v>
      </c>
      <c r="DO226" s="327">
        <f t="shared" si="316"/>
        <v>3.4049691190974674</v>
      </c>
      <c r="DP226" s="327">
        <f t="shared" si="316"/>
        <v>3.97255711945248</v>
      </c>
      <c r="DQ226" s="327">
        <f t="shared" si="316"/>
        <v>-0.52555796498393592</v>
      </c>
      <c r="DR226" s="327">
        <f t="shared" si="316"/>
        <v>1.4334026974567093</v>
      </c>
      <c r="DS226" s="327">
        <f t="shared" si="316"/>
        <v>0.7655669327143233</v>
      </c>
      <c r="DT226" s="327">
        <f t="shared" si="316"/>
        <v>-1.8676439828430369</v>
      </c>
      <c r="DU226" s="327">
        <f t="shared" si="316"/>
        <v>7.9149466018118231</v>
      </c>
      <c r="DV226" s="327">
        <f t="shared" si="316"/>
        <v>-3.1254036368518978</v>
      </c>
      <c r="DW226" s="327">
        <f t="shared" si="316"/>
        <v>-1.3402430734250292</v>
      </c>
      <c r="DX226" s="327">
        <f t="shared" si="316"/>
        <v>-10.202365245382449</v>
      </c>
      <c r="DY226" s="327">
        <f t="shared" si="316"/>
        <v>0.72474188521138849</v>
      </c>
      <c r="DZ226" s="327">
        <f t="shared" si="316"/>
        <v>1.2764618630672464</v>
      </c>
      <c r="EA226" s="327">
        <f t="shared" si="316"/>
        <v>-0.21746403479423471</v>
      </c>
      <c r="EB226" s="327">
        <f t="shared" si="316"/>
        <v>-3.2193032346043204</v>
      </c>
      <c r="EC226" s="327">
        <f t="shared" si="316"/>
        <v>-5.911362917018903</v>
      </c>
      <c r="ED226" s="327">
        <f t="shared" si="316"/>
        <v>-1.744186046511631</v>
      </c>
      <c r="EE226" s="327">
        <f t="shared" si="316"/>
        <v>-16.666666666666664</v>
      </c>
      <c r="EF226" s="327">
        <f t="shared" si="316"/>
        <v>-1.4996042522453013</v>
      </c>
      <c r="EG226" s="327">
        <f t="shared" si="316"/>
        <v>0.76273175023611195</v>
      </c>
      <c r="EH226" s="327">
        <f t="shared" si="316"/>
        <v>-1.1152801186163908</v>
      </c>
      <c r="EI226" s="327">
        <f t="shared" si="316"/>
        <v>6.7183229739630201</v>
      </c>
      <c r="EJ226" s="327">
        <f t="shared" si="316"/>
        <v>3.6456122050362527</v>
      </c>
      <c r="EK226" s="327">
        <f t="shared" si="316"/>
        <v>-3.3135614386956114</v>
      </c>
      <c r="EL226" s="327">
        <f t="shared" si="316"/>
        <v>-0.86992341542587726</v>
      </c>
      <c r="EM226" s="327">
        <f t="shared" si="316"/>
        <v>-2.253688618266958</v>
      </c>
      <c r="EN226" s="327">
        <f t="shared" si="316"/>
        <v>15.143013401639349</v>
      </c>
      <c r="EO226" s="327">
        <f t="shared" si="316"/>
        <v>-6.0629696577149339</v>
      </c>
      <c r="EP226" s="327">
        <f t="shared" si="316"/>
        <v>3.9855245500341585</v>
      </c>
      <c r="EQ226" s="327">
        <f t="shared" si="316"/>
        <v>-2.4480537294404692</v>
      </c>
    </row>
    <row r="227" spans="1:147" s="98" customFormat="1" x14ac:dyDescent="0.2">
      <c r="A227" s="323" t="s">
        <v>1294</v>
      </c>
      <c r="B227" s="324">
        <f t="shared" ref="B227:W227" si="317">(B135/B134-1)*100</f>
        <v>0.49414641339917686</v>
      </c>
      <c r="C227" s="324">
        <f t="shared" si="317"/>
        <v>-0.28037227704823531</v>
      </c>
      <c r="D227" s="324">
        <f t="shared" si="317"/>
        <v>0.14445149004789215</v>
      </c>
      <c r="E227" s="324">
        <f t="shared" si="317"/>
        <v>-2.7716757952214732</v>
      </c>
      <c r="F227" s="324">
        <f t="shared" si="317"/>
        <v>2.5450218362741195</v>
      </c>
      <c r="G227" s="324">
        <f t="shared" si="317"/>
        <v>2.0889314131302683</v>
      </c>
      <c r="H227" s="324">
        <f t="shared" si="317"/>
        <v>-5.5549017950696333</v>
      </c>
      <c r="I227" s="324">
        <f t="shared" si="317"/>
        <v>0.63796124476427352</v>
      </c>
      <c r="J227" s="324">
        <f t="shared" si="317"/>
        <v>-2.4180409682128201</v>
      </c>
      <c r="K227" s="324">
        <f t="shared" si="317"/>
        <v>0.1092073627034118</v>
      </c>
      <c r="L227" s="324">
        <f t="shared" si="317"/>
        <v>4.5516803706703968</v>
      </c>
      <c r="M227" s="324">
        <f t="shared" si="317"/>
        <v>-0.63538074085420782</v>
      </c>
      <c r="N227" s="324">
        <f t="shared" si="317"/>
        <v>5.7604820861727912</v>
      </c>
      <c r="O227" s="324">
        <f t="shared" si="317"/>
        <v>-1.2811126042563958</v>
      </c>
      <c r="P227" s="324">
        <f t="shared" si="317"/>
        <v>0.10686440547427178</v>
      </c>
      <c r="Q227" s="324">
        <f t="shared" si="317"/>
        <v>-7.3890767331839857</v>
      </c>
      <c r="R227" s="324">
        <f t="shared" si="317"/>
        <v>-0.49343123831903091</v>
      </c>
      <c r="S227" s="324">
        <f t="shared" si="317"/>
        <v>-0.54570583331807754</v>
      </c>
      <c r="T227" s="324">
        <f t="shared" si="317"/>
        <v>0</v>
      </c>
      <c r="U227" s="324">
        <f t="shared" si="317"/>
        <v>1.1003671917025004</v>
      </c>
      <c r="V227" s="324">
        <f t="shared" si="317"/>
        <v>-1.1037730823217906</v>
      </c>
      <c r="W227" s="324">
        <f t="shared" si="317"/>
        <v>4.2682926829268109</v>
      </c>
      <c r="X227" s="324"/>
      <c r="Y227" s="324">
        <f t="shared" ref="Y227:AJ227" si="318">(Y135/Y134-1)*100</f>
        <v>-4.1579081590338074</v>
      </c>
      <c r="Z227" s="324">
        <f t="shared" si="318"/>
        <v>-7.2180509340913801</v>
      </c>
      <c r="AA227" s="324">
        <f t="shared" si="318"/>
        <v>-4.8770090885918655</v>
      </c>
      <c r="AB227" s="324">
        <f t="shared" si="318"/>
        <v>-4.2345716797188899</v>
      </c>
      <c r="AC227" s="324">
        <f t="shared" si="318"/>
        <v>-1.9225302059284965</v>
      </c>
      <c r="AD227" s="324">
        <f t="shared" si="318"/>
        <v>-4.3810322224455138</v>
      </c>
      <c r="AE227" s="324">
        <f t="shared" si="318"/>
        <v>5.5326305487622074</v>
      </c>
      <c r="AF227" s="324">
        <f t="shared" si="318"/>
        <v>4.0972422968990063</v>
      </c>
      <c r="AG227" s="324">
        <f t="shared" si="318"/>
        <v>-13.479626572240965</v>
      </c>
      <c r="AH227" s="324">
        <f t="shared" si="318"/>
        <v>-0.26258512584518279</v>
      </c>
      <c r="AI227" s="324">
        <f t="shared" si="318"/>
        <v>3.8220207934204664</v>
      </c>
      <c r="AJ227" s="324">
        <f t="shared" si="318"/>
        <v>16.220994090746444</v>
      </c>
      <c r="AL227" s="323" t="str">
        <f>A227</f>
        <v>FY2017</v>
      </c>
      <c r="AM227" s="324">
        <f t="shared" ref="AM227:BD227" si="319">(AM135/AM134-1)*100</f>
        <v>1.4811018116078767</v>
      </c>
      <c r="AN227" s="324">
        <f t="shared" si="319"/>
        <v>-0.14559111119873958</v>
      </c>
      <c r="AO227" s="324">
        <f t="shared" si="319"/>
        <v>-2.5935745704128155</v>
      </c>
      <c r="AP227" s="324">
        <f t="shared" si="319"/>
        <v>6.0918785244209239</v>
      </c>
      <c r="AQ227" s="324">
        <f t="shared" si="319"/>
        <v>7.5100968950655433</v>
      </c>
      <c r="AR227" s="324">
        <f t="shared" si="319"/>
        <v>3.0269722728389237</v>
      </c>
      <c r="AS227" s="324">
        <f t="shared" si="319"/>
        <v>-8.9246742170593922</v>
      </c>
      <c r="AT227" s="324">
        <f t="shared" si="319"/>
        <v>-4.4986050956974726</v>
      </c>
      <c r="AU227" s="324">
        <f t="shared" si="319"/>
        <v>-4.2892436574511699</v>
      </c>
      <c r="AV227" s="324">
        <f t="shared" si="319"/>
        <v>-17.632745600592358</v>
      </c>
      <c r="AW227" s="324">
        <f t="shared" si="319"/>
        <v>10.441706275274342</v>
      </c>
      <c r="AX227" s="324">
        <f t="shared" si="319"/>
        <v>4.0449682874779347</v>
      </c>
      <c r="AY227" s="324">
        <f t="shared" si="319"/>
        <v>11.638954869358663</v>
      </c>
      <c r="AZ227" s="324">
        <f t="shared" si="319"/>
        <v>3.3754267467585697</v>
      </c>
      <c r="BA227" s="324">
        <f t="shared" si="319"/>
        <v>1.3570820450866217</v>
      </c>
      <c r="BB227" s="324">
        <f t="shared" si="319"/>
        <v>13.854167993870004</v>
      </c>
      <c r="BC227" s="324">
        <f t="shared" si="319"/>
        <v>5.5877095428943813</v>
      </c>
      <c r="BD227" s="324">
        <f t="shared" si="319"/>
        <v>5.5877095428943813</v>
      </c>
      <c r="BE227" s="324"/>
      <c r="BF227" s="324">
        <f t="shared" si="215"/>
        <v>1.9342192718428519</v>
      </c>
      <c r="BG227" s="324">
        <f t="shared" si="215"/>
        <v>-5.6326441489876311</v>
      </c>
      <c r="BH227" s="324">
        <f t="shared" si="215"/>
        <v>5.8783742236979686</v>
      </c>
      <c r="BI227" s="324"/>
      <c r="BJ227" s="324">
        <f t="shared" ref="BJ227:BU227" si="320">(BJ135/BJ134-1)*100</f>
        <v>3.3792967603584634</v>
      </c>
      <c r="BK227" s="324">
        <f t="shared" si="320"/>
        <v>-0.45669842323060594</v>
      </c>
      <c r="BL227" s="324">
        <f t="shared" si="320"/>
        <v>68.096717381814486</v>
      </c>
      <c r="BM227" s="324">
        <f t="shared" si="320"/>
        <v>10.339971400444515</v>
      </c>
      <c r="BN227" s="324">
        <f t="shared" si="320"/>
        <v>48.933507293149738</v>
      </c>
      <c r="BO227" s="324">
        <f t="shared" si="320"/>
        <v>-7.959840872106783</v>
      </c>
      <c r="BP227" s="324">
        <f t="shared" si="320"/>
        <v>0.51324912398764688</v>
      </c>
      <c r="BQ227" s="324">
        <f t="shared" si="320"/>
        <v>0.29110105924778917</v>
      </c>
      <c r="BR227" s="324">
        <f t="shared" si="320"/>
        <v>-6.6066724593189186</v>
      </c>
      <c r="BS227" s="324">
        <f t="shared" si="320"/>
        <v>-1.5045655433871041</v>
      </c>
      <c r="BT227" s="324">
        <f t="shared" si="320"/>
        <v>2.7298077362012174</v>
      </c>
      <c r="BU227" s="324">
        <f t="shared" si="320"/>
        <v>-0.23340487951175604</v>
      </c>
      <c r="BW227" s="323" t="str">
        <f>A227</f>
        <v>FY2017</v>
      </c>
      <c r="BX227" s="324">
        <f t="shared" ref="BX227:DF227" si="321">(BX135/BX134-1)*100</f>
        <v>-0.69663173623019103</v>
      </c>
      <c r="BY227" s="324">
        <f t="shared" si="321"/>
        <v>-3.4414591224077307</v>
      </c>
      <c r="BZ227" s="324">
        <f t="shared" si="321"/>
        <v>-4.0383606047372123</v>
      </c>
      <c r="CA227" s="324">
        <f t="shared" si="321"/>
        <v>-6.0778630490856305</v>
      </c>
      <c r="CB227" s="324">
        <f t="shared" si="321"/>
        <v>1.4664695786648529</v>
      </c>
      <c r="CC227" s="324">
        <f t="shared" si="321"/>
        <v>-1.8654849875889057</v>
      </c>
      <c r="CD227" s="324">
        <f t="shared" si="321"/>
        <v>-8.8537467840164261</v>
      </c>
      <c r="CE227" s="324">
        <f t="shared" si="321"/>
        <v>1.0007007937141044</v>
      </c>
      <c r="CF227" s="324">
        <f t="shared" si="321"/>
        <v>-5.5648105655788704</v>
      </c>
      <c r="CG227" s="324">
        <f t="shared" si="321"/>
        <v>2.3784873371908821</v>
      </c>
      <c r="CH227" s="324">
        <f t="shared" si="321"/>
        <v>2.0282519444965175</v>
      </c>
      <c r="CI227" s="324">
        <f t="shared" si="321"/>
        <v>1.5953333887743337</v>
      </c>
      <c r="CJ227" s="324">
        <f t="shared" si="321"/>
        <v>3.5731249403846643</v>
      </c>
      <c r="CK227" s="324">
        <f t="shared" si="321"/>
        <v>1.0226666441573995</v>
      </c>
      <c r="CL227" s="324">
        <f t="shared" si="321"/>
        <v>-0.671581036160529</v>
      </c>
      <c r="CM227" s="324">
        <f t="shared" si="321"/>
        <v>7.9223167763484481</v>
      </c>
      <c r="CN227" s="324">
        <f t="shared" si="321"/>
        <v>3.585649685374781</v>
      </c>
      <c r="CO227" s="324">
        <f t="shared" si="321"/>
        <v>7.8932718249967504</v>
      </c>
      <c r="CP227" s="324">
        <f t="shared" si="321"/>
        <v>0</v>
      </c>
      <c r="CQ227" s="324">
        <f t="shared" si="321"/>
        <v>1.2210217384263755</v>
      </c>
      <c r="CR227" s="324">
        <f t="shared" si="321"/>
        <v>-8.8847272657446847</v>
      </c>
      <c r="CS227" s="324">
        <f t="shared" si="321"/>
        <v>4.8069777447490747</v>
      </c>
      <c r="CT227" s="324">
        <f t="shared" si="321"/>
        <v>0</v>
      </c>
      <c r="CU227" s="324">
        <f t="shared" si="321"/>
        <v>2.5796936661370395</v>
      </c>
      <c r="CV227" s="324">
        <f t="shared" si="321"/>
        <v>1.0099500477640078</v>
      </c>
      <c r="CW227" s="324">
        <f t="shared" si="321"/>
        <v>-2.4458205552392309</v>
      </c>
      <c r="CX227" s="324">
        <f t="shared" si="321"/>
        <v>0</v>
      </c>
      <c r="CY227" s="324">
        <f t="shared" si="321"/>
        <v>2.4609191886679316</v>
      </c>
      <c r="CZ227" s="324">
        <f t="shared" si="321"/>
        <v>3.2294553077013344</v>
      </c>
      <c r="DA227" s="324">
        <f t="shared" si="321"/>
        <v>-2.6892029266478601</v>
      </c>
      <c r="DB227" s="324">
        <f t="shared" si="321"/>
        <v>-2.0084157455616869</v>
      </c>
      <c r="DC227" s="324">
        <f t="shared" si="321"/>
        <v>-10.802276719113513</v>
      </c>
      <c r="DD227" s="324">
        <f t="shared" si="321"/>
        <v>7.0371603301469188</v>
      </c>
      <c r="DE227" s="324">
        <f t="shared" si="321"/>
        <v>-4.7666708332216645</v>
      </c>
      <c r="DF227" s="324">
        <f t="shared" si="321"/>
        <v>-1.9144069733787683</v>
      </c>
      <c r="DH227" s="323" t="str">
        <f>A227</f>
        <v>FY2017</v>
      </c>
      <c r="DI227" s="324">
        <f t="shared" ref="DI227:EQ227" si="322">(DI135/DI134-1)*100</f>
        <v>1.4932586694283989</v>
      </c>
      <c r="DJ227" s="324">
        <f t="shared" si="322"/>
        <v>-1.5691137656380305</v>
      </c>
      <c r="DK227" s="324">
        <f t="shared" si="322"/>
        <v>-1.6136690841938028</v>
      </c>
      <c r="DL227" s="324">
        <f t="shared" si="322"/>
        <v>-2.939988115261416E-2</v>
      </c>
      <c r="DM227" s="324">
        <f t="shared" si="322"/>
        <v>-1.4644263297052929</v>
      </c>
      <c r="DN227" s="324">
        <f t="shared" si="322"/>
        <v>-3.3073184477796058</v>
      </c>
      <c r="DO227" s="324">
        <f t="shared" si="322"/>
        <v>-1.9385677217742758</v>
      </c>
      <c r="DP227" s="324">
        <f t="shared" si="322"/>
        <v>-3.7121834568514034</v>
      </c>
      <c r="DQ227" s="324">
        <f t="shared" si="322"/>
        <v>-2.4300851311565563</v>
      </c>
      <c r="DR227" s="324">
        <f t="shared" si="322"/>
        <v>0.98861068474398461</v>
      </c>
      <c r="DS227" s="324">
        <f t="shared" si="322"/>
        <v>11.960669516076837</v>
      </c>
      <c r="DT227" s="324">
        <f t="shared" si="322"/>
        <v>0.25879441322238517</v>
      </c>
      <c r="DU227" s="324">
        <f t="shared" si="322"/>
        <v>40.8520835653406</v>
      </c>
      <c r="DV227" s="324">
        <f t="shared" si="322"/>
        <v>2.5062011814928731</v>
      </c>
      <c r="DW227" s="324">
        <f t="shared" si="322"/>
        <v>3.6977271966738723</v>
      </c>
      <c r="DX227" s="324">
        <f t="shared" si="322"/>
        <v>-2.6835702134571204</v>
      </c>
      <c r="DY227" s="324">
        <f t="shared" si="322"/>
        <v>3.5982869769599191</v>
      </c>
      <c r="DZ227" s="324">
        <f t="shared" si="322"/>
        <v>1.7571371821074155</v>
      </c>
      <c r="EA227" s="324">
        <f t="shared" si="322"/>
        <v>6.7896060352053755</v>
      </c>
      <c r="EB227" s="324">
        <f t="shared" si="322"/>
        <v>-1.5035913346486351</v>
      </c>
      <c r="EC227" s="324">
        <f t="shared" si="322"/>
        <v>-3.5818176824507941</v>
      </c>
      <c r="ED227" s="324">
        <f t="shared" si="322"/>
        <v>-0.59171597633136397</v>
      </c>
      <c r="EE227" s="324">
        <f t="shared" si="322"/>
        <v>-9.9999999999999982</v>
      </c>
      <c r="EF227" s="324">
        <f t="shared" si="322"/>
        <v>-1.5649238663425935</v>
      </c>
      <c r="EG227" s="324">
        <f t="shared" si="322"/>
        <v>4.8376308046060856E-2</v>
      </c>
      <c r="EH227" s="324">
        <f t="shared" si="322"/>
        <v>-0.19427858590442826</v>
      </c>
      <c r="EI227" s="324">
        <f t="shared" si="322"/>
        <v>-0.1068211953249909</v>
      </c>
      <c r="EJ227" s="324">
        <f t="shared" si="322"/>
        <v>-5.396460454372809</v>
      </c>
      <c r="EK227" s="324">
        <f t="shared" si="322"/>
        <v>-0.98113038810080377</v>
      </c>
      <c r="EL227" s="324">
        <f t="shared" si="322"/>
        <v>0.84078394580320293</v>
      </c>
      <c r="EM227" s="324">
        <f t="shared" si="322"/>
        <v>-0.46501981531483771</v>
      </c>
      <c r="EN227" s="324">
        <f t="shared" si="322"/>
        <v>-0.28103416943048298</v>
      </c>
      <c r="EO227" s="324">
        <f t="shared" si="322"/>
        <v>-1.0526638166043378</v>
      </c>
      <c r="EP227" s="324">
        <f t="shared" si="322"/>
        <v>2.1852283107554271</v>
      </c>
      <c r="EQ227" s="324">
        <f t="shared" si="322"/>
        <v>9.7678828117764525</v>
      </c>
    </row>
    <row r="228" spans="1:147" x14ac:dyDescent="0.2">
      <c r="A228" t="s">
        <v>479</v>
      </c>
      <c r="B228" t="s">
        <v>1241</v>
      </c>
      <c r="AL228" t="s">
        <v>479</v>
      </c>
      <c r="AM228" t="s">
        <v>1241</v>
      </c>
      <c r="BW228" t="s">
        <v>479</v>
      </c>
      <c r="BX228" t="s">
        <v>1241</v>
      </c>
      <c r="DH228" t="s">
        <v>479</v>
      </c>
      <c r="DI228" t="s">
        <v>1241</v>
      </c>
    </row>
    <row r="229" spans="1:147" x14ac:dyDescent="0.2">
      <c r="A229" t="s">
        <v>173</v>
      </c>
      <c r="B229" t="s">
        <v>480</v>
      </c>
      <c r="AL229" t="s">
        <v>173</v>
      </c>
      <c r="AM229" t="s">
        <v>480</v>
      </c>
      <c r="BW229" t="s">
        <v>173</v>
      </c>
      <c r="BX229" t="s">
        <v>480</v>
      </c>
      <c r="DH229" t="s">
        <v>173</v>
      </c>
      <c r="DI229" t="s">
        <v>480</v>
      </c>
    </row>
    <row r="230" spans="1:147" x14ac:dyDescent="0.2">
      <c r="B230" t="s">
        <v>481</v>
      </c>
      <c r="AM230" t="s">
        <v>481</v>
      </c>
      <c r="BX230" t="s">
        <v>481</v>
      </c>
      <c r="DI230" t="s">
        <v>481</v>
      </c>
    </row>
    <row r="233" spans="1:147" x14ac:dyDescent="0.2">
      <c r="AM233" s="322"/>
      <c r="BX233" s="322"/>
      <c r="DI233" s="322"/>
    </row>
  </sheetData>
  <pageMargins left="0.74803149606299202" right="0.74803149606299202" top="0.98425196850393704" bottom="0.98425196850393704" header="0.511811023622047" footer="0.511811023622047"/>
  <pageSetup scale="71" orientation="portrait" r:id="rId1"/>
  <headerFooter alignWithMargins="0"/>
  <colBreaks count="3" manualBreakCount="3">
    <brk id="37" max="197" man="1"/>
    <brk id="74" max="197" man="1"/>
    <brk id="111" max="197"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C70"/>
  <sheetViews>
    <sheetView view="pageBreakPreview" zoomScale="80" zoomScaleNormal="80" zoomScaleSheetLayoutView="80" workbookViewId="0">
      <pane xSplit="1" ySplit="4" topLeftCell="B5" activePane="bottomRight" state="frozen"/>
      <selection activeCell="A2" sqref="A2"/>
      <selection pane="topRight" activeCell="A2" sqref="A2"/>
      <selection pane="bottomLeft" activeCell="A2" sqref="A2"/>
      <selection pane="bottomRight" activeCell="A2" sqref="A2"/>
    </sheetView>
  </sheetViews>
  <sheetFormatPr defaultColWidth="9.140625" defaultRowHeight="12.75" outlineLevelCol="1" x14ac:dyDescent="0.2"/>
  <cols>
    <col min="1" max="1" width="35" style="119" customWidth="1"/>
    <col min="2" max="5" width="9.7109375" style="129" hidden="1" customWidth="1" outlineLevel="1"/>
    <col min="6" max="6" width="9.7109375" style="129" customWidth="1" collapsed="1"/>
    <col min="7" max="20" width="9.7109375" style="129" customWidth="1"/>
    <col min="21" max="22" width="9.7109375" style="1195" customWidth="1"/>
    <col min="23" max="25" width="9.7109375" style="129" customWidth="1"/>
    <col min="26" max="28" width="9.140625" style="119"/>
    <col min="29" max="29" width="9.7109375" style="129" customWidth="1"/>
    <col min="30" max="16384" width="9.140625" style="119"/>
  </cols>
  <sheetData>
    <row r="1" spans="1:29" s="150" customFormat="1" ht="22.5" customHeight="1" x14ac:dyDescent="0.2">
      <c r="A1" s="332" t="str">
        <f>Index!B111</f>
        <v>Table 12a :  FSM and states: Imports by major category, FY2004-FY2018</v>
      </c>
      <c r="U1" s="183"/>
      <c r="V1" s="183"/>
    </row>
    <row r="2" spans="1:29" s="116" customFormat="1" x14ac:dyDescent="0.2">
      <c r="A2" s="114" t="s">
        <v>184</v>
      </c>
      <c r="B2" s="115"/>
      <c r="C2" s="115"/>
      <c r="D2" s="115"/>
      <c r="E2" s="115"/>
      <c r="F2" s="115"/>
      <c r="G2" s="115"/>
      <c r="H2" s="115"/>
      <c r="I2" s="115"/>
      <c r="J2" s="115"/>
      <c r="K2" s="115"/>
      <c r="L2" s="115"/>
      <c r="M2" s="115"/>
      <c r="N2" s="115"/>
      <c r="O2" s="115"/>
      <c r="P2" s="115"/>
      <c r="Q2" s="115"/>
      <c r="R2" s="115"/>
      <c r="S2" s="115"/>
      <c r="T2" s="115"/>
      <c r="U2" s="1194"/>
      <c r="V2" s="1194"/>
    </row>
    <row r="3" spans="1:29" ht="3.75" customHeight="1" x14ac:dyDescent="0.2">
      <c r="A3" s="117"/>
      <c r="B3" s="118"/>
      <c r="C3" s="118"/>
      <c r="D3" s="118"/>
      <c r="E3" s="118"/>
      <c r="F3" s="118"/>
      <c r="G3" s="118"/>
      <c r="H3" s="118"/>
      <c r="I3" s="118"/>
      <c r="J3" s="118"/>
      <c r="K3" s="118"/>
      <c r="L3" s="118"/>
      <c r="M3" s="118"/>
      <c r="N3" s="118"/>
      <c r="O3" s="118"/>
      <c r="P3" s="118"/>
      <c r="Q3" s="118"/>
      <c r="R3" s="118"/>
      <c r="S3" s="118"/>
      <c r="T3" s="118"/>
      <c r="W3" s="119"/>
      <c r="X3" s="119"/>
      <c r="Y3" s="119"/>
      <c r="AC3" s="119"/>
    </row>
    <row r="4" spans="1:29" s="122" customFormat="1" ht="19.5" customHeight="1" x14ac:dyDescent="0.2">
      <c r="A4" s="120" t="s">
        <v>37</v>
      </c>
      <c r="B4" s="121" t="str">
        <f>GNI!H2</f>
        <v>FY2000</v>
      </c>
      <c r="C4" s="121" t="str">
        <f>GNI!I2</f>
        <v>FY2001</v>
      </c>
      <c r="D4" s="121" t="str">
        <f>GNI!J2</f>
        <v>FY2002</v>
      </c>
      <c r="E4" s="121" t="str">
        <f>GNI!K2</f>
        <v>FY2003</v>
      </c>
      <c r="F4" s="121" t="str">
        <f>GNI!L2</f>
        <v>FY2004</v>
      </c>
      <c r="G4" s="121" t="str">
        <f>GNI!M2</f>
        <v>FY2005</v>
      </c>
      <c r="H4" s="121" t="str">
        <f>GNI!N2</f>
        <v>FY2006</v>
      </c>
      <c r="I4" s="121" t="str">
        <f>GNI!O2</f>
        <v>FY2007</v>
      </c>
      <c r="J4" s="121" t="str">
        <f>GNI!P2</f>
        <v>FY2008</v>
      </c>
      <c r="K4" s="121" t="str">
        <f>GNI!Q2</f>
        <v>FY2009</v>
      </c>
      <c r="L4" s="121" t="str">
        <f>GNI!R2</f>
        <v>FY2010</v>
      </c>
      <c r="M4" s="121" t="str">
        <f>GNI!S2</f>
        <v>FY2011</v>
      </c>
      <c r="N4" s="121" t="str">
        <f>GNI!T2</f>
        <v>FY2012</v>
      </c>
      <c r="O4" s="121" t="str">
        <f>GNI!U2</f>
        <v>FY2013</v>
      </c>
      <c r="P4" s="121" t="str">
        <f>GNI!V2</f>
        <v>FY2014</v>
      </c>
      <c r="Q4" s="121" t="str">
        <f>GNI!W2</f>
        <v>FY2015</v>
      </c>
      <c r="R4" s="121" t="str">
        <f>GNI!X2</f>
        <v>FY2016</v>
      </c>
      <c r="S4" s="121" t="str">
        <f>GNI!Y2</f>
        <v>FY2017</v>
      </c>
      <c r="T4" s="121" t="s">
        <v>1349</v>
      </c>
      <c r="U4" s="1196"/>
      <c r="V4" s="1196"/>
    </row>
    <row r="5" spans="1:29" s="116" customFormat="1" x14ac:dyDescent="0.2">
      <c r="A5" s="114" t="s">
        <v>38</v>
      </c>
      <c r="B5" s="382" t="s">
        <v>523</v>
      </c>
      <c r="C5" s="115">
        <v>30.23148846357558</v>
      </c>
      <c r="D5" s="115">
        <v>29.597698823746999</v>
      </c>
      <c r="E5" s="115">
        <v>31.882054598799769</v>
      </c>
      <c r="F5" s="115">
        <v>36.18999130304995</v>
      </c>
      <c r="G5" s="115">
        <v>37.966457992775375</v>
      </c>
      <c r="H5" s="115">
        <v>35.133471832369722</v>
      </c>
      <c r="I5" s="115">
        <v>34.542053685359761</v>
      </c>
      <c r="J5" s="115">
        <v>39.403212955495249</v>
      </c>
      <c r="K5" s="115">
        <v>44.021262283902914</v>
      </c>
      <c r="L5" s="115">
        <v>42.475408673473922</v>
      </c>
      <c r="M5" s="115">
        <v>48.52834148566297</v>
      </c>
      <c r="N5" s="115">
        <v>49.377759718584059</v>
      </c>
      <c r="O5" s="115">
        <v>49.231178371260789</v>
      </c>
      <c r="P5" s="115">
        <v>47.193390631021217</v>
      </c>
      <c r="Q5" s="115">
        <v>49.430597350007162</v>
      </c>
      <c r="R5" s="115">
        <v>47.548800316700088</v>
      </c>
      <c r="S5" s="115">
        <v>52.912706699700237</v>
      </c>
      <c r="T5" s="115">
        <v>53.07194243950002</v>
      </c>
      <c r="U5" s="1194"/>
      <c r="V5" s="1194"/>
      <c r="X5" s="1200"/>
      <c r="Y5" s="1200"/>
    </row>
    <row r="6" spans="1:29" s="116" customFormat="1" x14ac:dyDescent="0.2">
      <c r="A6" s="114" t="s">
        <v>185</v>
      </c>
      <c r="B6" s="382" t="s">
        <v>523</v>
      </c>
      <c r="C6" s="115">
        <v>8.6701304169255167</v>
      </c>
      <c r="D6" s="115">
        <v>7.7673700599783748</v>
      </c>
      <c r="E6" s="115">
        <v>8.2235295809196316</v>
      </c>
      <c r="F6" s="115">
        <v>7.7411443678270508</v>
      </c>
      <c r="G6" s="115">
        <v>9.0677672395509106</v>
      </c>
      <c r="H6" s="115">
        <v>7.8362234064891982</v>
      </c>
      <c r="I6" s="115">
        <v>6.7663509901761802</v>
      </c>
      <c r="J6" s="115">
        <v>6.886303095965042</v>
      </c>
      <c r="K6" s="115">
        <v>7.9621468361694925</v>
      </c>
      <c r="L6" s="115">
        <v>7.4601092989874633</v>
      </c>
      <c r="M6" s="115">
        <v>7.571411729125046</v>
      </c>
      <c r="N6" s="115">
        <v>6.687076496239488</v>
      </c>
      <c r="O6" s="115">
        <v>6.3271007919303157</v>
      </c>
      <c r="P6" s="115">
        <v>5.946895606676776</v>
      </c>
      <c r="Q6" s="115">
        <v>8.2437238652046521</v>
      </c>
      <c r="R6" s="115">
        <v>9.6337564494000105</v>
      </c>
      <c r="S6" s="115">
        <v>11.295816634299998</v>
      </c>
      <c r="T6" s="115">
        <v>12.5464466952</v>
      </c>
      <c r="U6" s="1194"/>
      <c r="V6" s="1194"/>
      <c r="X6" s="1200"/>
      <c r="Y6" s="1200"/>
    </row>
    <row r="7" spans="1:29" s="116" customFormat="1" x14ac:dyDescent="0.2">
      <c r="A7" s="114" t="s">
        <v>186</v>
      </c>
      <c r="B7" s="382" t="s">
        <v>523</v>
      </c>
      <c r="C7" s="115">
        <v>10.912349271157725</v>
      </c>
      <c r="D7" s="115">
        <v>11.931580146698801</v>
      </c>
      <c r="E7" s="115">
        <v>12.413456517579824</v>
      </c>
      <c r="F7" s="115">
        <v>14.864479806175666</v>
      </c>
      <c r="G7" s="115">
        <v>13.793693991942327</v>
      </c>
      <c r="H7" s="115">
        <v>14.789279315936946</v>
      </c>
      <c r="I7" s="115">
        <v>18.030671853553422</v>
      </c>
      <c r="J7" s="115">
        <v>15.434664994870513</v>
      </c>
      <c r="K7" s="115">
        <v>14.891898176466043</v>
      </c>
      <c r="L7" s="115">
        <v>17.161684057261766</v>
      </c>
      <c r="M7" s="115">
        <v>16.407828804055665</v>
      </c>
      <c r="N7" s="115">
        <v>14.106521812098038</v>
      </c>
      <c r="O7" s="115">
        <v>13.775921916570127</v>
      </c>
      <c r="P7" s="115">
        <v>14.205708183023459</v>
      </c>
      <c r="Q7" s="115">
        <v>14.487973608993466</v>
      </c>
      <c r="R7" s="115">
        <v>16.566052905399921</v>
      </c>
      <c r="S7" s="115">
        <v>18.027148627800102</v>
      </c>
      <c r="T7" s="115">
        <v>18.67496377299987</v>
      </c>
      <c r="U7" s="1194"/>
      <c r="V7" s="1194"/>
      <c r="X7" s="1200"/>
      <c r="Y7" s="1200"/>
    </row>
    <row r="8" spans="1:29" s="116" customFormat="1" x14ac:dyDescent="0.2">
      <c r="A8" s="114" t="s">
        <v>187</v>
      </c>
      <c r="B8" s="382" t="s">
        <v>523</v>
      </c>
      <c r="C8" s="115">
        <v>11.756202691122745</v>
      </c>
      <c r="D8" s="115">
        <v>10.636453066444169</v>
      </c>
      <c r="E8" s="115">
        <v>12.840280619536056</v>
      </c>
      <c r="F8" s="115">
        <v>14.498179700460078</v>
      </c>
      <c r="G8" s="115">
        <v>13.398973844697377</v>
      </c>
      <c r="H8" s="115">
        <v>14.244091905131809</v>
      </c>
      <c r="I8" s="115">
        <v>12.086097704697943</v>
      </c>
      <c r="J8" s="115">
        <v>16.017467111115558</v>
      </c>
      <c r="K8" s="115">
        <v>20.273210027927391</v>
      </c>
      <c r="L8" s="115">
        <v>16.579775447409638</v>
      </c>
      <c r="M8" s="115">
        <v>23.160016959515843</v>
      </c>
      <c r="N8" s="115">
        <v>21.842316153065365</v>
      </c>
      <c r="O8" s="115">
        <v>17.492040113867883</v>
      </c>
      <c r="P8" s="115">
        <v>13.514158564372032</v>
      </c>
      <c r="Q8" s="115">
        <v>12.97014109306571</v>
      </c>
      <c r="R8" s="115">
        <v>21.203267817000018</v>
      </c>
      <c r="S8" s="115">
        <v>22.840263922500061</v>
      </c>
      <c r="T8" s="115">
        <v>19.25247928239996</v>
      </c>
      <c r="U8" s="1194"/>
      <c r="V8" s="1194"/>
      <c r="X8" s="1200"/>
      <c r="Y8" s="1200"/>
    </row>
    <row r="9" spans="1:29" s="116" customFormat="1" x14ac:dyDescent="0.2">
      <c r="A9" s="114" t="s">
        <v>188</v>
      </c>
      <c r="B9" s="115">
        <v>15.670599844498447</v>
      </c>
      <c r="C9" s="115">
        <v>18.240855507787966</v>
      </c>
      <c r="D9" s="115">
        <v>15.561456476405095</v>
      </c>
      <c r="E9" s="115">
        <v>14.308267258643419</v>
      </c>
      <c r="F9" s="115">
        <v>16.88997240514416</v>
      </c>
      <c r="G9" s="115">
        <v>22.050237786694186</v>
      </c>
      <c r="H9" s="115">
        <v>27.299765345300656</v>
      </c>
      <c r="I9" s="115">
        <v>28.68459961693253</v>
      </c>
      <c r="J9" s="115">
        <v>34.352625981926536</v>
      </c>
      <c r="K9" s="115">
        <v>40.649742557791768</v>
      </c>
      <c r="L9" s="115">
        <v>39.216133151681575</v>
      </c>
      <c r="M9" s="115">
        <v>45.733224064741627</v>
      </c>
      <c r="N9" s="115">
        <v>57.767916082039676</v>
      </c>
      <c r="O9" s="115">
        <v>53.235183746245866</v>
      </c>
      <c r="P9" s="115">
        <v>42.439428484902784</v>
      </c>
      <c r="Q9" s="115">
        <v>35.928109897860828</v>
      </c>
      <c r="R9" s="115">
        <v>27.310267919100003</v>
      </c>
      <c r="S9" s="115">
        <v>33.597881952400002</v>
      </c>
      <c r="T9" s="115">
        <v>31.117834673799997</v>
      </c>
      <c r="U9" s="1194"/>
      <c r="V9" s="1194"/>
      <c r="X9" s="1200"/>
      <c r="Y9" s="1200"/>
    </row>
    <row r="10" spans="1:29" s="116" customFormat="1" x14ac:dyDescent="0.2">
      <c r="A10" s="114" t="s">
        <v>189</v>
      </c>
      <c r="B10" s="382" t="s">
        <v>523</v>
      </c>
      <c r="C10" s="115">
        <v>9.4220395234846332</v>
      </c>
      <c r="D10" s="115">
        <v>10.217226967429307</v>
      </c>
      <c r="E10" s="115">
        <v>7.4521562117176883</v>
      </c>
      <c r="F10" s="115">
        <v>8.9842355033422834</v>
      </c>
      <c r="G10" s="115">
        <v>12.100695227319525</v>
      </c>
      <c r="H10" s="115">
        <v>11.779096178753552</v>
      </c>
      <c r="I10" s="115">
        <v>15.081361299078406</v>
      </c>
      <c r="J10" s="115">
        <v>13.59967818387144</v>
      </c>
      <c r="K10" s="115">
        <v>11.915707905471322</v>
      </c>
      <c r="L10" s="115">
        <v>16.337635961671886</v>
      </c>
      <c r="M10" s="115">
        <v>13.437566567405124</v>
      </c>
      <c r="N10" s="115">
        <v>15.562764789085083</v>
      </c>
      <c r="O10" s="115">
        <v>13.34837355877503</v>
      </c>
      <c r="P10" s="115">
        <v>15.307590378223654</v>
      </c>
      <c r="Q10" s="115">
        <v>12.98103130496029</v>
      </c>
      <c r="R10" s="115">
        <v>18.655587110500029</v>
      </c>
      <c r="S10" s="115">
        <v>18.05149486969999</v>
      </c>
      <c r="T10" s="115">
        <v>15.08308214919999</v>
      </c>
      <c r="U10" s="1194"/>
      <c r="V10" s="1194"/>
      <c r="X10" s="1200"/>
      <c r="Y10" s="1200"/>
    </row>
    <row r="11" spans="1:29" s="116" customFormat="1" x14ac:dyDescent="0.2">
      <c r="A11" s="114" t="s">
        <v>190</v>
      </c>
      <c r="B11" s="382" t="s">
        <v>523</v>
      </c>
      <c r="C11" s="115">
        <v>11.192705581643267</v>
      </c>
      <c r="D11" s="115">
        <v>9.4889459026122189</v>
      </c>
      <c r="E11" s="115">
        <v>11.824758407097661</v>
      </c>
      <c r="F11" s="115">
        <v>14.120226271486032</v>
      </c>
      <c r="G11" s="115">
        <v>9.2019916990218533</v>
      </c>
      <c r="H11" s="115">
        <v>10.123725657109171</v>
      </c>
      <c r="I11" s="115">
        <v>12.130449312987494</v>
      </c>
      <c r="J11" s="115">
        <v>12.866129567744835</v>
      </c>
      <c r="K11" s="115">
        <v>10.789583013388619</v>
      </c>
      <c r="L11" s="115">
        <v>10.379105623778909</v>
      </c>
      <c r="M11" s="115">
        <v>11.121452336209355</v>
      </c>
      <c r="N11" s="115">
        <v>10.408719403107956</v>
      </c>
      <c r="O11" s="115">
        <v>11.425561260227008</v>
      </c>
      <c r="P11" s="115">
        <v>9.4766044832538832</v>
      </c>
      <c r="Q11" s="115">
        <v>9.3942585452231349</v>
      </c>
      <c r="R11" s="115">
        <v>9.0122240596999994</v>
      </c>
      <c r="S11" s="115">
        <v>10.3175628293</v>
      </c>
      <c r="T11" s="115">
        <v>11.32063777719995</v>
      </c>
      <c r="U11" s="1194"/>
      <c r="V11" s="1194"/>
      <c r="X11" s="1200"/>
      <c r="Y11" s="1200"/>
    </row>
    <row r="12" spans="1:29" s="116" customFormat="1" x14ac:dyDescent="0.2">
      <c r="A12" s="114" t="s">
        <v>191</v>
      </c>
      <c r="B12" s="382" t="s">
        <v>523</v>
      </c>
      <c r="C12" s="115">
        <v>10.831804762546795</v>
      </c>
      <c r="D12" s="115">
        <v>7.6585038897922484</v>
      </c>
      <c r="E12" s="115">
        <v>8.405708892299117</v>
      </c>
      <c r="F12" s="115">
        <v>10.479463706102534</v>
      </c>
      <c r="G12" s="115">
        <v>9.0111193994520118</v>
      </c>
      <c r="H12" s="115">
        <v>10.193791366085483</v>
      </c>
      <c r="I12" s="115">
        <v>10.985719940814098</v>
      </c>
      <c r="J12" s="115">
        <v>9.9170187787513058</v>
      </c>
      <c r="K12" s="115">
        <v>11.295136390554511</v>
      </c>
      <c r="L12" s="115">
        <v>12.163850298838815</v>
      </c>
      <c r="M12" s="115">
        <v>13.238980200649161</v>
      </c>
      <c r="N12" s="115">
        <v>11.629222736315253</v>
      </c>
      <c r="O12" s="115">
        <v>10.853400571822549</v>
      </c>
      <c r="P12" s="115">
        <v>10.554966926657762</v>
      </c>
      <c r="Q12" s="115">
        <v>12.906624001983964</v>
      </c>
      <c r="R12" s="115">
        <v>14.733399817800001</v>
      </c>
      <c r="S12" s="115">
        <v>14.621815019599989</v>
      </c>
      <c r="T12" s="115">
        <v>18.2185270284</v>
      </c>
      <c r="U12" s="1194"/>
      <c r="V12" s="1194"/>
      <c r="X12" s="1200"/>
      <c r="Y12" s="1200"/>
    </row>
    <row r="13" spans="1:29" s="116" customFormat="1" x14ac:dyDescent="0.2">
      <c r="A13" s="114" t="s">
        <v>192</v>
      </c>
      <c r="B13" s="115">
        <v>87.700128968834946</v>
      </c>
      <c r="C13" s="115">
        <v>3.3641207365557433</v>
      </c>
      <c r="D13" s="115">
        <v>2.739559646892781</v>
      </c>
      <c r="E13" s="115">
        <v>4.222985408306827</v>
      </c>
      <c r="F13" s="115">
        <v>5.9963585685122585</v>
      </c>
      <c r="G13" s="115">
        <v>5.4593249263463752</v>
      </c>
      <c r="H13" s="115">
        <v>5.3587287775235755</v>
      </c>
      <c r="I13" s="115">
        <v>4.7009066048002577</v>
      </c>
      <c r="J13" s="115">
        <v>6.3385890195593957</v>
      </c>
      <c r="K13" s="115">
        <v>5.9385959733277689</v>
      </c>
      <c r="L13" s="115">
        <v>6.0619785745959858</v>
      </c>
      <c r="M13" s="115">
        <v>7.4053304422352628</v>
      </c>
      <c r="N13" s="115">
        <v>7.9306960797650081</v>
      </c>
      <c r="O13" s="115">
        <v>6.9595920953004526</v>
      </c>
      <c r="P13" s="115">
        <v>7.8920289996684909</v>
      </c>
      <c r="Q13" s="115">
        <v>7.088666899900705</v>
      </c>
      <c r="R13" s="115">
        <v>7.7936363177000096</v>
      </c>
      <c r="S13" s="115">
        <v>7.7759074170000098</v>
      </c>
      <c r="T13" s="115">
        <v>10.0508189051</v>
      </c>
      <c r="U13" s="1194"/>
      <c r="V13" s="1194"/>
      <c r="X13" s="1200"/>
      <c r="Y13" s="1200"/>
    </row>
    <row r="14" spans="1:29" s="116" customFormat="1" x14ac:dyDescent="0.2">
      <c r="A14" s="124" t="s">
        <v>35</v>
      </c>
      <c r="B14" s="125">
        <v>103.37072881333339</v>
      </c>
      <c r="C14" s="125">
        <v>114.62169695479997</v>
      </c>
      <c r="D14" s="125">
        <v>105.59879497999999</v>
      </c>
      <c r="E14" s="125">
        <v>111.5731974949</v>
      </c>
      <c r="F14" s="125">
        <v>129.76405163210003</v>
      </c>
      <c r="G14" s="125">
        <v>132.05026210779994</v>
      </c>
      <c r="H14" s="125">
        <v>136.75817378470009</v>
      </c>
      <c r="I14" s="125">
        <v>143.00821100840008</v>
      </c>
      <c r="J14" s="125">
        <v>154.81568968929989</v>
      </c>
      <c r="K14" s="125">
        <v>167.73728316499984</v>
      </c>
      <c r="L14" s="125">
        <v>167.83568108769998</v>
      </c>
      <c r="M14" s="125">
        <v>186.60415258960006</v>
      </c>
      <c r="N14" s="125">
        <v>195.31299327029993</v>
      </c>
      <c r="O14" s="125">
        <v>182.64835242600003</v>
      </c>
      <c r="P14" s="125">
        <v>166.53077225780007</v>
      </c>
      <c r="Q14" s="125">
        <v>163.4311265671999</v>
      </c>
      <c r="R14" s="125">
        <v>172.45699271330008</v>
      </c>
      <c r="S14" s="125">
        <v>189.44059797230034</v>
      </c>
      <c r="T14" s="125">
        <v>189.33673272379977</v>
      </c>
      <c r="U14" s="1197"/>
      <c r="V14" s="1197"/>
      <c r="X14" s="1200"/>
      <c r="Y14" s="1200"/>
    </row>
    <row r="15" spans="1:29" s="116" customFormat="1" ht="15.75" x14ac:dyDescent="0.25">
      <c r="A15" s="126" t="s">
        <v>39</v>
      </c>
      <c r="B15" s="127"/>
      <c r="C15" s="125"/>
      <c r="D15" s="125"/>
      <c r="E15" s="125"/>
      <c r="F15" s="125"/>
      <c r="G15" s="125"/>
      <c r="H15" s="125"/>
      <c r="I15" s="125"/>
      <c r="J15" s="125"/>
      <c r="K15" s="125"/>
      <c r="L15" s="125"/>
      <c r="M15" s="125"/>
      <c r="N15" s="125"/>
      <c r="O15" s="125"/>
      <c r="P15" s="125"/>
      <c r="Q15" s="125"/>
      <c r="R15" s="125"/>
      <c r="S15" s="125"/>
      <c r="T15" s="125"/>
      <c r="U15" s="1197"/>
      <c r="V15" s="1197"/>
      <c r="X15" s="1200"/>
      <c r="Y15" s="1200"/>
    </row>
    <row r="16" spans="1:29" s="116" customFormat="1" x14ac:dyDescent="0.2">
      <c r="A16" s="114" t="s">
        <v>38</v>
      </c>
      <c r="B16" s="382" t="s">
        <v>523</v>
      </c>
      <c r="C16" s="123">
        <v>10.93752178300633</v>
      </c>
      <c r="D16" s="123">
        <v>9.9597600049265864</v>
      </c>
      <c r="E16" s="123">
        <v>13.248463241843254</v>
      </c>
      <c r="F16" s="123">
        <v>12.982730374300001</v>
      </c>
      <c r="G16" s="123">
        <v>14.068894252500113</v>
      </c>
      <c r="H16" s="123">
        <v>12.46428262236962</v>
      </c>
      <c r="I16" s="123">
        <v>11.443295060017428</v>
      </c>
      <c r="J16" s="123">
        <v>12.70598897</v>
      </c>
      <c r="K16" s="123">
        <v>15.155318157860814</v>
      </c>
      <c r="L16" s="123">
        <v>14.80188025541006</v>
      </c>
      <c r="M16" s="123">
        <v>16.743429218562991</v>
      </c>
      <c r="N16" s="123">
        <v>17.69237279</v>
      </c>
      <c r="O16" s="123">
        <v>16.878359497517359</v>
      </c>
      <c r="P16" s="123">
        <v>15.980619581121129</v>
      </c>
      <c r="Q16" s="123">
        <v>16.158168781364022</v>
      </c>
      <c r="R16" s="123">
        <v>15.4161418</v>
      </c>
      <c r="S16" s="123">
        <v>18.43667967</v>
      </c>
      <c r="T16" s="123">
        <v>18.007693400000001</v>
      </c>
      <c r="U16" s="1198"/>
      <c r="V16" s="1198"/>
      <c r="X16" s="1200"/>
      <c r="Y16" s="1200"/>
    </row>
    <row r="17" spans="1:25" s="116" customFormat="1" x14ac:dyDescent="0.2">
      <c r="A17" s="114" t="s">
        <v>185</v>
      </c>
      <c r="B17" s="382" t="s">
        <v>523</v>
      </c>
      <c r="C17" s="123">
        <v>2.0702194566627998</v>
      </c>
      <c r="D17" s="123">
        <v>1.9100922374798308</v>
      </c>
      <c r="E17" s="123">
        <v>2.7200980261500067</v>
      </c>
      <c r="F17" s="123">
        <v>2.2373665102000002</v>
      </c>
      <c r="G17" s="123">
        <v>2.9012602119015551</v>
      </c>
      <c r="H17" s="123">
        <v>2.1637439716891991</v>
      </c>
      <c r="I17" s="123">
        <v>1.5373169993747682</v>
      </c>
      <c r="J17" s="123">
        <v>1.56204338</v>
      </c>
      <c r="K17" s="123">
        <v>1.8221835976153864</v>
      </c>
      <c r="L17" s="123">
        <v>2.0653526267536519</v>
      </c>
      <c r="M17" s="123">
        <v>2.3041341510250359</v>
      </c>
      <c r="N17" s="123">
        <v>1.6050021999999999</v>
      </c>
      <c r="O17" s="123">
        <v>1.6966831063728482</v>
      </c>
      <c r="P17" s="123">
        <v>1.4680807036767765</v>
      </c>
      <c r="Q17" s="123">
        <v>1.935953050383326</v>
      </c>
      <c r="R17" s="123">
        <v>2.1525959100000001</v>
      </c>
      <c r="S17" s="123">
        <v>2.43661957</v>
      </c>
      <c r="T17" s="123">
        <v>2.5488771308999998</v>
      </c>
      <c r="U17" s="1198"/>
      <c r="V17" s="1198"/>
      <c r="X17" s="1200"/>
      <c r="Y17" s="1200"/>
    </row>
    <row r="18" spans="1:25" s="116" customFormat="1" x14ac:dyDescent="0.2">
      <c r="A18" s="114" t="s">
        <v>186</v>
      </c>
      <c r="B18" s="382" t="s">
        <v>523</v>
      </c>
      <c r="C18" s="123">
        <v>3.5981802956314475</v>
      </c>
      <c r="D18" s="123">
        <v>3.7075743459002179</v>
      </c>
      <c r="E18" s="123">
        <v>4.4759921270870144</v>
      </c>
      <c r="F18" s="123">
        <v>4.6555365428999904</v>
      </c>
      <c r="G18" s="123">
        <v>4.3353148066821641</v>
      </c>
      <c r="H18" s="123">
        <v>4.6340634817369359</v>
      </c>
      <c r="I18" s="123">
        <v>4.2800689352514034</v>
      </c>
      <c r="J18" s="123">
        <v>4.1282607629999903</v>
      </c>
      <c r="K18" s="123">
        <v>4.6422862824043394</v>
      </c>
      <c r="L18" s="123">
        <v>4.5249742652419851</v>
      </c>
      <c r="M18" s="123">
        <v>5.024051490655685</v>
      </c>
      <c r="N18" s="123">
        <v>4.1033692359999803</v>
      </c>
      <c r="O18" s="123">
        <v>3.5683408720408569</v>
      </c>
      <c r="P18" s="123">
        <v>4.0558116547234189</v>
      </c>
      <c r="Q18" s="123">
        <v>3.856085482478838</v>
      </c>
      <c r="R18" s="123">
        <v>4.9407481899999803</v>
      </c>
      <c r="S18" s="123">
        <v>5.2229129160000101</v>
      </c>
      <c r="T18" s="123">
        <v>5.4998139989999704</v>
      </c>
      <c r="U18" s="1198"/>
      <c r="V18" s="1198"/>
      <c r="X18" s="1200"/>
      <c r="Y18" s="1200"/>
    </row>
    <row r="19" spans="1:25" s="116" customFormat="1" x14ac:dyDescent="0.2">
      <c r="A19" s="114" t="s">
        <v>187</v>
      </c>
      <c r="B19" s="382" t="s">
        <v>523</v>
      </c>
      <c r="C19" s="123">
        <v>2.9831348198725318</v>
      </c>
      <c r="D19" s="123">
        <v>2.2297436426595239</v>
      </c>
      <c r="E19" s="123">
        <v>5.2192404765328622</v>
      </c>
      <c r="F19" s="123">
        <v>3.3302020300000099</v>
      </c>
      <c r="G19" s="123">
        <v>2.9954337510510989</v>
      </c>
      <c r="H19" s="123">
        <v>3.4306764066318185</v>
      </c>
      <c r="I19" s="123">
        <v>2.6710302804209385</v>
      </c>
      <c r="J19" s="123">
        <v>2.6820566000000001</v>
      </c>
      <c r="K19" s="123">
        <v>4.6948227012871495</v>
      </c>
      <c r="L19" s="123">
        <v>5.315843019416528</v>
      </c>
      <c r="M19" s="123">
        <v>5.8917636556158532</v>
      </c>
      <c r="N19" s="123">
        <v>4.1297108800000002</v>
      </c>
      <c r="O19" s="123">
        <v>4.956548323767314</v>
      </c>
      <c r="P19" s="123">
        <v>4.4800518593720415</v>
      </c>
      <c r="Q19" s="123">
        <v>3.8969256536245394</v>
      </c>
      <c r="R19" s="123">
        <v>9.2282958599999994</v>
      </c>
      <c r="S19" s="123">
        <v>8.5115349499999908</v>
      </c>
      <c r="T19" s="123">
        <v>5.4640580099999898</v>
      </c>
      <c r="U19" s="1198"/>
      <c r="V19" s="1198"/>
      <c r="X19" s="1200"/>
      <c r="Y19" s="1200"/>
    </row>
    <row r="20" spans="1:25" s="116" customFormat="1" x14ac:dyDescent="0.2">
      <c r="A20" s="114" t="s">
        <v>188</v>
      </c>
      <c r="B20" s="123">
        <v>5.3835760000000006</v>
      </c>
      <c r="C20" s="123">
        <v>6.0259710648169067</v>
      </c>
      <c r="D20" s="123">
        <v>6.2879710217973193</v>
      </c>
      <c r="E20" s="123">
        <v>5.7589470427394618</v>
      </c>
      <c r="F20" s="123">
        <v>4.2541524092999996</v>
      </c>
      <c r="G20" s="123">
        <v>6.590760643516469</v>
      </c>
      <c r="H20" s="123">
        <v>7.0034285816006561</v>
      </c>
      <c r="I20" s="123">
        <v>6.3702293133879246</v>
      </c>
      <c r="J20" s="123">
        <v>7.4619494199999998</v>
      </c>
      <c r="K20" s="123">
        <v>11.706234202966922</v>
      </c>
      <c r="L20" s="123">
        <v>6.8266268616839101</v>
      </c>
      <c r="M20" s="123">
        <v>11.598569023741625</v>
      </c>
      <c r="N20" s="123">
        <v>14.019698760000001</v>
      </c>
      <c r="O20" s="123">
        <v>14.043267162884778</v>
      </c>
      <c r="P20" s="123">
        <v>6.9937599278027873</v>
      </c>
      <c r="Q20" s="123">
        <v>3.9896316539488024</v>
      </c>
      <c r="R20" s="123">
        <v>6.50506619</v>
      </c>
      <c r="S20" s="123">
        <v>7.6864603100000002</v>
      </c>
      <c r="T20" s="123">
        <v>5.0780472699999999</v>
      </c>
      <c r="U20" s="1198"/>
      <c r="V20" s="1198"/>
      <c r="X20" s="1200"/>
      <c r="Y20" s="1200"/>
    </row>
    <row r="21" spans="1:25" s="116" customFormat="1" x14ac:dyDescent="0.2">
      <c r="A21" s="114" t="s">
        <v>189</v>
      </c>
      <c r="B21" s="382" t="s">
        <v>523</v>
      </c>
      <c r="C21" s="123">
        <v>2.3870200951692735</v>
      </c>
      <c r="D21" s="123">
        <v>1.7119861158957745</v>
      </c>
      <c r="E21" s="123">
        <v>1.5575981316688778</v>
      </c>
      <c r="F21" s="123">
        <v>2.0195179962999998</v>
      </c>
      <c r="G21" s="123">
        <v>1.7837959361386189</v>
      </c>
      <c r="H21" s="123">
        <v>1.9005940110535511</v>
      </c>
      <c r="I21" s="123">
        <v>4.8669576380776158</v>
      </c>
      <c r="J21" s="123">
        <v>2.47874061</v>
      </c>
      <c r="K21" s="123">
        <v>2.3617661732350852</v>
      </c>
      <c r="L21" s="123">
        <v>4.8025442473666304</v>
      </c>
      <c r="M21" s="123">
        <v>3.8170334190051243</v>
      </c>
      <c r="N21" s="123">
        <v>5.0312211140000098</v>
      </c>
      <c r="O21" s="123">
        <v>3.0027856198467031</v>
      </c>
      <c r="P21" s="123">
        <v>2.2835059473236425</v>
      </c>
      <c r="Q21" s="123">
        <v>2.2846901395564649</v>
      </c>
      <c r="R21" s="123">
        <v>4.3780659860000002</v>
      </c>
      <c r="S21" s="123">
        <v>6.7094094399999902</v>
      </c>
      <c r="T21" s="123">
        <v>3.2739256300000101</v>
      </c>
      <c r="U21" s="1198"/>
      <c r="V21" s="1198"/>
      <c r="X21" s="1200"/>
      <c r="Y21" s="1200"/>
    </row>
    <row r="22" spans="1:25" s="116" customFormat="1" x14ac:dyDescent="0.2">
      <c r="A22" s="114" t="s">
        <v>190</v>
      </c>
      <c r="B22" s="382" t="s">
        <v>523</v>
      </c>
      <c r="C22" s="123">
        <v>1.9500120985269049</v>
      </c>
      <c r="D22" s="123">
        <v>1.5913560863708305</v>
      </c>
      <c r="E22" s="123">
        <v>2.409277207584386</v>
      </c>
      <c r="F22" s="123">
        <v>2.8474609700000002</v>
      </c>
      <c r="G22" s="123">
        <v>2.4675095809890411</v>
      </c>
      <c r="H22" s="123">
        <v>3.2290882803091701</v>
      </c>
      <c r="I22" s="123">
        <v>3.2098133289171038</v>
      </c>
      <c r="J22" s="123">
        <v>3.7185123569999901</v>
      </c>
      <c r="K22" s="123">
        <v>2.2975391731311694</v>
      </c>
      <c r="L22" s="123">
        <v>2.901935358192274</v>
      </c>
      <c r="M22" s="123">
        <v>2.9458547205093755</v>
      </c>
      <c r="N22" s="123">
        <v>2.56453188199999</v>
      </c>
      <c r="O22" s="123">
        <v>2.9511871413961619</v>
      </c>
      <c r="P22" s="123">
        <v>2.6903262340538756</v>
      </c>
      <c r="Q22" s="123">
        <v>1.6978476821410096</v>
      </c>
      <c r="R22" s="123">
        <v>2.2811889760000099</v>
      </c>
      <c r="S22" s="123">
        <v>3.0442971399999998</v>
      </c>
      <c r="T22" s="123">
        <v>3.4546451299999998</v>
      </c>
      <c r="U22" s="1198"/>
      <c r="V22" s="1198"/>
      <c r="X22" s="1200"/>
      <c r="Y22" s="1200"/>
    </row>
    <row r="23" spans="1:25" s="116" customFormat="1" x14ac:dyDescent="0.2">
      <c r="A23" s="114" t="s">
        <v>191</v>
      </c>
      <c r="B23" s="382" t="s">
        <v>523</v>
      </c>
      <c r="C23" s="123">
        <v>2.2269221911374597</v>
      </c>
      <c r="D23" s="123">
        <v>1.5595376302334112</v>
      </c>
      <c r="E23" s="123">
        <v>2.5276211943127556</v>
      </c>
      <c r="F23" s="123">
        <v>1.8489425402999999</v>
      </c>
      <c r="G23" s="123">
        <v>1.614298861688152</v>
      </c>
      <c r="H23" s="123">
        <v>2.2061955794854833</v>
      </c>
      <c r="I23" s="123">
        <v>1.5638353707617016</v>
      </c>
      <c r="J23" s="123">
        <v>1.3039896200000001</v>
      </c>
      <c r="K23" s="123">
        <v>2.4391499275621391</v>
      </c>
      <c r="L23" s="123">
        <v>2.1604508181676985</v>
      </c>
      <c r="M23" s="123">
        <v>3.0827718066491712</v>
      </c>
      <c r="N23" s="123">
        <v>2.5500821490000001</v>
      </c>
      <c r="O23" s="123">
        <v>2.938474366870075</v>
      </c>
      <c r="P23" s="123">
        <v>2.1198546377577503</v>
      </c>
      <c r="Q23" s="123">
        <v>3.3784292506081508</v>
      </c>
      <c r="R23" s="123">
        <v>3.6494532899999998</v>
      </c>
      <c r="S23" s="123">
        <v>3.56149921</v>
      </c>
      <c r="T23" s="123">
        <v>4.7219581100000001</v>
      </c>
      <c r="U23" s="1198"/>
      <c r="V23" s="1198"/>
      <c r="X23" s="1200"/>
      <c r="Y23" s="1200"/>
    </row>
    <row r="24" spans="1:25" s="116" customFormat="1" x14ac:dyDescent="0.2">
      <c r="A24" s="114" t="s">
        <v>192</v>
      </c>
      <c r="B24" s="123">
        <v>22.641476440000002</v>
      </c>
      <c r="C24" s="123">
        <v>0.72753617997633169</v>
      </c>
      <c r="D24" s="123">
        <v>0.52825557473651885</v>
      </c>
      <c r="E24" s="123">
        <v>1.0158507035813777</v>
      </c>
      <c r="F24" s="123">
        <v>2.0628308297999798</v>
      </c>
      <c r="G24" s="123">
        <v>1.9193802369327815</v>
      </c>
      <c r="H24" s="123">
        <v>1.7151359317235753</v>
      </c>
      <c r="I24" s="123">
        <v>1.1642092287911279</v>
      </c>
      <c r="J24" s="123">
        <v>1.2717689999999999</v>
      </c>
      <c r="K24" s="123">
        <v>1.1681803579369763</v>
      </c>
      <c r="L24" s="123">
        <v>1.8725755177672765</v>
      </c>
      <c r="M24" s="123">
        <v>1.8449908852352523</v>
      </c>
      <c r="N24" s="123">
        <v>2.30700683600001</v>
      </c>
      <c r="O24" s="123">
        <v>2.2384344200039186</v>
      </c>
      <c r="P24" s="123">
        <v>2.191382537168491</v>
      </c>
      <c r="Q24" s="123">
        <v>2.6884012998946614</v>
      </c>
      <c r="R24" s="123">
        <v>2.9889550979999999</v>
      </c>
      <c r="S24" s="123">
        <v>2.5044983200000002</v>
      </c>
      <c r="T24" s="123">
        <v>2.5877301800000101</v>
      </c>
      <c r="U24" s="1198"/>
      <c r="V24" s="1198"/>
      <c r="X24" s="1200"/>
      <c r="Y24" s="1200"/>
    </row>
    <row r="25" spans="1:25" s="116" customFormat="1" x14ac:dyDescent="0.2">
      <c r="A25" s="124" t="s">
        <v>35</v>
      </c>
      <c r="B25" s="125">
        <v>28.025052440000003</v>
      </c>
      <c r="C25" s="125">
        <v>32.90651798479999</v>
      </c>
      <c r="D25" s="125">
        <v>29.486276660000012</v>
      </c>
      <c r="E25" s="125">
        <v>38.933088151500002</v>
      </c>
      <c r="F25" s="125">
        <v>36.238740203099979</v>
      </c>
      <c r="G25" s="125">
        <v>38.676648281399991</v>
      </c>
      <c r="H25" s="125">
        <v>38.747208866600005</v>
      </c>
      <c r="I25" s="125">
        <v>37.106756155000014</v>
      </c>
      <c r="J25" s="125">
        <v>37.313310719999983</v>
      </c>
      <c r="K25" s="125">
        <v>46.287480573999986</v>
      </c>
      <c r="L25" s="125">
        <v>45.272182970000017</v>
      </c>
      <c r="M25" s="125">
        <v>53.252598371000119</v>
      </c>
      <c r="N25" s="125">
        <v>54.002995846999994</v>
      </c>
      <c r="O25" s="125">
        <v>52.274080510700017</v>
      </c>
      <c r="P25" s="125">
        <v>42.263393082999904</v>
      </c>
      <c r="Q25" s="125">
        <v>39.886132993999816</v>
      </c>
      <c r="R25" s="125">
        <v>51.540511299999984</v>
      </c>
      <c r="S25" s="125">
        <v>58.113911525999995</v>
      </c>
      <c r="T25" s="125">
        <v>50.636748859899981</v>
      </c>
      <c r="U25" s="1197"/>
      <c r="V25" s="1197"/>
      <c r="X25" s="1200"/>
      <c r="Y25" s="1200"/>
    </row>
    <row r="26" spans="1:25" s="116" customFormat="1" ht="15.75" x14ac:dyDescent="0.25">
      <c r="A26" s="126" t="s">
        <v>40</v>
      </c>
      <c r="B26" s="127"/>
      <c r="C26" s="127"/>
      <c r="D26" s="127"/>
      <c r="E26" s="127"/>
      <c r="F26" s="127"/>
      <c r="G26" s="127"/>
      <c r="H26" s="127"/>
      <c r="I26" s="127"/>
      <c r="J26" s="127"/>
      <c r="K26" s="127"/>
      <c r="L26" s="127"/>
      <c r="M26" s="127"/>
      <c r="N26" s="127"/>
      <c r="O26" s="127"/>
      <c r="P26" s="127"/>
      <c r="Q26" s="127"/>
      <c r="R26" s="127"/>
      <c r="S26" s="127"/>
      <c r="T26" s="127"/>
      <c r="U26" s="1199"/>
      <c r="V26" s="1199"/>
      <c r="X26" s="1200"/>
      <c r="Y26" s="1200"/>
    </row>
    <row r="27" spans="1:25" s="116" customFormat="1" x14ac:dyDescent="0.2">
      <c r="A27" s="114" t="s">
        <v>38</v>
      </c>
      <c r="B27" s="123">
        <v>1.9083885110295042</v>
      </c>
      <c r="C27" s="123">
        <v>2.9901988430495874</v>
      </c>
      <c r="D27" s="123">
        <v>2.4389589212875729</v>
      </c>
      <c r="E27" s="123">
        <v>2.6742096179922332</v>
      </c>
      <c r="F27" s="123">
        <v>3.0636209214470607</v>
      </c>
      <c r="G27" s="123">
        <v>3.2865913162107425</v>
      </c>
      <c r="H27" s="123">
        <v>3.1300289229999998</v>
      </c>
      <c r="I27" s="123">
        <v>3.2788152169017177</v>
      </c>
      <c r="J27" s="123">
        <v>3.4360063699999999</v>
      </c>
      <c r="K27" s="123">
        <v>3.9106643257652189</v>
      </c>
      <c r="L27" s="123">
        <v>3.8868632038638964</v>
      </c>
      <c r="M27" s="123">
        <v>4.2220352400000003</v>
      </c>
      <c r="N27" s="123">
        <v>4.6551243540963014</v>
      </c>
      <c r="O27" s="123">
        <v>4.4031993399999996</v>
      </c>
      <c r="P27" s="123">
        <v>4.0754291300000096</v>
      </c>
      <c r="Q27" s="123">
        <v>4.4226292900000104</v>
      </c>
      <c r="R27" s="123">
        <v>4.3011095399999997</v>
      </c>
      <c r="S27" s="123">
        <v>4.7157833699999996</v>
      </c>
      <c r="T27" s="123">
        <v>5.0408495200000001</v>
      </c>
      <c r="U27" s="1198"/>
      <c r="V27" s="1198"/>
      <c r="X27" s="1200"/>
      <c r="Y27" s="1200"/>
    </row>
    <row r="28" spans="1:25" s="116" customFormat="1" x14ac:dyDescent="0.2">
      <c r="A28" s="114" t="s">
        <v>185</v>
      </c>
      <c r="B28" s="123">
        <v>0.35094223806510622</v>
      </c>
      <c r="C28" s="123">
        <v>0.85329276362571072</v>
      </c>
      <c r="D28" s="123">
        <v>0.76601049383192676</v>
      </c>
      <c r="E28" s="123">
        <v>0.68150460825782833</v>
      </c>
      <c r="F28" s="123">
        <v>0.68437680596655315</v>
      </c>
      <c r="G28" s="123">
        <v>0.6537170523222231</v>
      </c>
      <c r="H28" s="123">
        <v>0.66047597000000002</v>
      </c>
      <c r="I28" s="123">
        <v>0.57261715979662853</v>
      </c>
      <c r="J28" s="123">
        <v>0.52094417000000004</v>
      </c>
      <c r="K28" s="123">
        <v>0.53937126171995164</v>
      </c>
      <c r="L28" s="123">
        <v>0.55256955263381136</v>
      </c>
      <c r="M28" s="123">
        <v>0.57663801800000003</v>
      </c>
      <c r="N28" s="123">
        <v>0.39493832094153691</v>
      </c>
      <c r="O28" s="123">
        <v>0.61671374999999895</v>
      </c>
      <c r="P28" s="123">
        <v>0.51344319000000005</v>
      </c>
      <c r="Q28" s="123">
        <v>0.77142093700000003</v>
      </c>
      <c r="R28" s="123">
        <v>0.85984730999999903</v>
      </c>
      <c r="S28" s="123">
        <v>0.91833215999999895</v>
      </c>
      <c r="T28" s="123">
        <v>1.0653174700000001</v>
      </c>
      <c r="U28" s="1198"/>
      <c r="V28" s="1198"/>
      <c r="X28" s="1200"/>
      <c r="Y28" s="1200"/>
    </row>
    <row r="29" spans="1:25" s="116" customFormat="1" x14ac:dyDescent="0.2">
      <c r="A29" s="114" t="s">
        <v>186</v>
      </c>
      <c r="B29" s="123">
        <v>0.74267293526891498</v>
      </c>
      <c r="C29" s="123">
        <v>0.9535602978366724</v>
      </c>
      <c r="D29" s="123">
        <v>1.092290591685485</v>
      </c>
      <c r="E29" s="123">
        <v>1.1419194509103372</v>
      </c>
      <c r="F29" s="123">
        <v>1.2438155665392752</v>
      </c>
      <c r="G29" s="123">
        <v>1.3350866726813737</v>
      </c>
      <c r="H29" s="123">
        <v>1.5046409489999999</v>
      </c>
      <c r="I29" s="123">
        <v>1.1132140756840996</v>
      </c>
      <c r="J29" s="123">
        <v>1.3025870100000001</v>
      </c>
      <c r="K29" s="123">
        <v>0.85822427447991345</v>
      </c>
      <c r="L29" s="123">
        <v>1.3785547320197786</v>
      </c>
      <c r="M29" s="123">
        <v>0.95119379999999998</v>
      </c>
      <c r="N29" s="123">
        <v>1.1171031442814106</v>
      </c>
      <c r="O29" s="123">
        <v>1.2631513599999999</v>
      </c>
      <c r="P29" s="123">
        <v>1.3565226100000001</v>
      </c>
      <c r="Q29" s="123">
        <v>1.273139392</v>
      </c>
      <c r="R29" s="123">
        <v>1.591148859</v>
      </c>
      <c r="S29" s="123">
        <v>1.2772441800000001</v>
      </c>
      <c r="T29" s="123">
        <v>1.3352704099999999</v>
      </c>
      <c r="U29" s="1198"/>
      <c r="V29" s="1198"/>
      <c r="X29" s="1200"/>
      <c r="Y29" s="1200"/>
    </row>
    <row r="30" spans="1:25" s="116" customFormat="1" x14ac:dyDescent="0.2">
      <c r="A30" s="114" t="s">
        <v>187</v>
      </c>
      <c r="B30" s="123">
        <v>2.6567158446272807</v>
      </c>
      <c r="C30" s="123">
        <v>1.8598733911186434</v>
      </c>
      <c r="D30" s="123">
        <v>1.5026753575339487</v>
      </c>
      <c r="E30" s="123">
        <v>1.6840320132247293</v>
      </c>
      <c r="F30" s="123">
        <v>1.0692484021356821</v>
      </c>
      <c r="G30" s="123">
        <v>1.192917753504114</v>
      </c>
      <c r="H30" s="123">
        <v>1.3005500699999999</v>
      </c>
      <c r="I30" s="123">
        <v>1.2627463897860893</v>
      </c>
      <c r="J30" s="123">
        <v>2.1064387500000001</v>
      </c>
      <c r="K30" s="123">
        <v>2.2030607393539614</v>
      </c>
      <c r="L30" s="123">
        <v>1.40962120949312</v>
      </c>
      <c r="M30" s="123">
        <v>6.2520475500000003</v>
      </c>
      <c r="N30" s="123">
        <v>4.4743979220659602</v>
      </c>
      <c r="O30" s="123">
        <v>1.5299463900000001</v>
      </c>
      <c r="P30" s="123">
        <v>0.73461916000000005</v>
      </c>
      <c r="Q30" s="123">
        <v>0.89050569199999996</v>
      </c>
      <c r="R30" s="123">
        <v>0.89937261999999996</v>
      </c>
      <c r="S30" s="123">
        <v>1.16052388</v>
      </c>
      <c r="T30" s="123">
        <v>1.3291004099999999</v>
      </c>
      <c r="U30" s="1198"/>
      <c r="V30" s="1198"/>
      <c r="X30" s="1200"/>
      <c r="Y30" s="1200"/>
    </row>
    <row r="31" spans="1:25" s="116" customFormat="1" x14ac:dyDescent="0.2">
      <c r="A31" s="114" t="s">
        <v>188</v>
      </c>
      <c r="B31" s="123">
        <v>1.6240499263091175</v>
      </c>
      <c r="C31" s="123">
        <v>2.358968417941075</v>
      </c>
      <c r="D31" s="123">
        <v>2.0061253582689895</v>
      </c>
      <c r="E31" s="123">
        <v>0.90269159638152419</v>
      </c>
      <c r="F31" s="123">
        <v>1.7225966041023086</v>
      </c>
      <c r="G31" s="123">
        <v>2.07620972642767</v>
      </c>
      <c r="H31" s="123">
        <v>3.4378915700000001</v>
      </c>
      <c r="I31" s="123">
        <v>3.2062054419691224</v>
      </c>
      <c r="J31" s="123">
        <v>3.2540994599999999</v>
      </c>
      <c r="K31" s="123">
        <v>3.7471512118848533</v>
      </c>
      <c r="L31" s="123">
        <v>3.8460084242976591</v>
      </c>
      <c r="M31" s="123">
        <v>4.0038104900000002</v>
      </c>
      <c r="N31" s="123">
        <v>6.7088238252317272</v>
      </c>
      <c r="O31" s="123">
        <v>4.1938776300000002</v>
      </c>
      <c r="P31" s="123">
        <v>3.8126753500000001</v>
      </c>
      <c r="Q31" s="123">
        <v>3.2980750400000001</v>
      </c>
      <c r="R31" s="123">
        <v>2.2827188700000001</v>
      </c>
      <c r="S31" s="123">
        <v>2.4708896500000002</v>
      </c>
      <c r="T31" s="123">
        <v>3.7627802199999998</v>
      </c>
      <c r="U31" s="1198"/>
      <c r="V31" s="1198"/>
      <c r="X31" s="1200"/>
      <c r="Y31" s="1200"/>
    </row>
    <row r="32" spans="1:25" s="116" customFormat="1" x14ac:dyDescent="0.2">
      <c r="A32" s="114" t="s">
        <v>189</v>
      </c>
      <c r="B32" s="123">
        <v>0.70871910368614033</v>
      </c>
      <c r="C32" s="123">
        <v>1.1395633032661119</v>
      </c>
      <c r="D32" s="123">
        <v>0.75201299927703269</v>
      </c>
      <c r="E32" s="123">
        <v>0.78980225981110275</v>
      </c>
      <c r="F32" s="123">
        <v>0.53707944420578835</v>
      </c>
      <c r="G32" s="123">
        <v>1.0408158578142384</v>
      </c>
      <c r="H32" s="123">
        <v>1.0720498899999999</v>
      </c>
      <c r="I32" s="123">
        <v>1.6920183950204828</v>
      </c>
      <c r="J32" s="123">
        <v>0.79884228999999995</v>
      </c>
      <c r="K32" s="123">
        <v>0.59338064543241809</v>
      </c>
      <c r="L32" s="123">
        <v>0.69014742950525576</v>
      </c>
      <c r="M32" s="123">
        <v>1.04069363</v>
      </c>
      <c r="N32" s="123">
        <v>1.145390015546903</v>
      </c>
      <c r="O32" s="123">
        <v>0.60802328000000005</v>
      </c>
      <c r="P32" s="123">
        <v>0.91695223999999997</v>
      </c>
      <c r="Q32" s="123">
        <v>0.36016494999999998</v>
      </c>
      <c r="R32" s="123">
        <v>0.34449885000000002</v>
      </c>
      <c r="S32" s="123">
        <v>0.34003207000000002</v>
      </c>
      <c r="T32" s="123">
        <v>0.75808088849999999</v>
      </c>
      <c r="U32" s="1198"/>
      <c r="V32" s="1198"/>
      <c r="X32" s="1200"/>
      <c r="Y32" s="1200"/>
    </row>
    <row r="33" spans="1:26" s="116" customFormat="1" x14ac:dyDescent="0.2">
      <c r="A33" s="114" t="s">
        <v>190</v>
      </c>
      <c r="B33" s="123">
        <v>0.44319319576816052</v>
      </c>
      <c r="C33" s="123">
        <v>0.62571136371792879</v>
      </c>
      <c r="D33" s="123">
        <v>0.737293418894861</v>
      </c>
      <c r="E33" s="123">
        <v>0.85763430916433081</v>
      </c>
      <c r="F33" s="123">
        <v>0.73379872968079385</v>
      </c>
      <c r="G33" s="123">
        <v>0.68850746302327026</v>
      </c>
      <c r="H33" s="123">
        <v>1.14587693</v>
      </c>
      <c r="I33" s="123">
        <v>0.91651222152399192</v>
      </c>
      <c r="J33" s="123">
        <v>1.06335209</v>
      </c>
      <c r="K33" s="123">
        <v>1.9697049523888375</v>
      </c>
      <c r="L33" s="123">
        <v>1.0965943958866542</v>
      </c>
      <c r="M33" s="123">
        <v>1.32085637</v>
      </c>
      <c r="N33" s="123">
        <v>1.3748694754144839</v>
      </c>
      <c r="O33" s="123">
        <v>1.72336055</v>
      </c>
      <c r="P33" s="123">
        <v>1.56767882</v>
      </c>
      <c r="Q33" s="123">
        <v>1.0341398900000001</v>
      </c>
      <c r="R33" s="123">
        <v>0.81982608999999995</v>
      </c>
      <c r="S33" s="123">
        <v>1.01865502</v>
      </c>
      <c r="T33" s="123">
        <v>0.86378169999999999</v>
      </c>
      <c r="U33" s="1198"/>
      <c r="V33" s="1198"/>
      <c r="X33" s="1200"/>
      <c r="Y33" s="1200"/>
    </row>
    <row r="34" spans="1:26" s="116" customFormat="1" x14ac:dyDescent="0.2">
      <c r="A34" s="114" t="s">
        <v>191</v>
      </c>
      <c r="B34" s="123">
        <v>1.5238345681159442</v>
      </c>
      <c r="C34" s="123">
        <v>2.0795346188957677</v>
      </c>
      <c r="D34" s="123">
        <v>0.75455208535194174</v>
      </c>
      <c r="E34" s="123">
        <v>0.75336627495967456</v>
      </c>
      <c r="F34" s="123">
        <v>1.0941531640493862</v>
      </c>
      <c r="G34" s="123">
        <v>1.1328461694820191</v>
      </c>
      <c r="H34" s="123">
        <v>0.81556114499999999</v>
      </c>
      <c r="I34" s="123">
        <v>0.78122633174911849</v>
      </c>
      <c r="J34" s="123">
        <v>1.2826762</v>
      </c>
      <c r="K34" s="123">
        <v>1.1458965280070819</v>
      </c>
      <c r="L34" s="123">
        <v>1.756309402571127</v>
      </c>
      <c r="M34" s="123">
        <v>1.46553537</v>
      </c>
      <c r="N34" s="123">
        <v>1.3044290405308072</v>
      </c>
      <c r="O34" s="123">
        <v>1.3303360200000001</v>
      </c>
      <c r="P34" s="123">
        <v>0.88051674000000002</v>
      </c>
      <c r="Q34" s="123">
        <v>1.3323836600000001</v>
      </c>
      <c r="R34" s="123">
        <v>1.556525849</v>
      </c>
      <c r="S34" s="123">
        <v>1.36219073</v>
      </c>
      <c r="T34" s="123">
        <v>1.46376347</v>
      </c>
      <c r="U34" s="1198"/>
      <c r="V34" s="1198"/>
      <c r="X34" s="1200"/>
      <c r="Y34" s="1200"/>
    </row>
    <row r="35" spans="1:26" s="116" customFormat="1" x14ac:dyDescent="0.2">
      <c r="A35" s="114" t="s">
        <v>192</v>
      </c>
      <c r="B35" s="123">
        <v>0.24181482379649602</v>
      </c>
      <c r="C35" s="123">
        <v>0.44173994054851118</v>
      </c>
      <c r="D35" s="123">
        <v>0.17718892386824214</v>
      </c>
      <c r="E35" s="123">
        <v>0.48703712199824084</v>
      </c>
      <c r="F35" s="123">
        <v>0.43510230497314223</v>
      </c>
      <c r="G35" s="123">
        <v>0.45987733793434893</v>
      </c>
      <c r="H35" s="123">
        <v>0.54951569</v>
      </c>
      <c r="I35" s="123">
        <v>0.41654243756874892</v>
      </c>
      <c r="J35" s="123">
        <v>0.74859637000000001</v>
      </c>
      <c r="K35" s="123">
        <v>1.1917335409677721</v>
      </c>
      <c r="L35" s="123">
        <v>0.81945119072869976</v>
      </c>
      <c r="M35" s="123">
        <v>1.410848984</v>
      </c>
      <c r="N35" s="123">
        <v>1.3318801758908771</v>
      </c>
      <c r="O35" s="123">
        <v>0.91309333000000004</v>
      </c>
      <c r="P35" s="123">
        <v>0.75162569000000001</v>
      </c>
      <c r="Q35" s="123">
        <v>0.63308233000000003</v>
      </c>
      <c r="R35" s="123">
        <v>0.65234082999999998</v>
      </c>
      <c r="S35" s="123">
        <v>1.0850033210000001</v>
      </c>
      <c r="T35" s="123">
        <v>1.7840700599999999</v>
      </c>
      <c r="U35" s="1198"/>
      <c r="V35" s="1198"/>
      <c r="X35" s="1200"/>
      <c r="Y35" s="1200"/>
    </row>
    <row r="36" spans="1:26" s="116" customFormat="1" x14ac:dyDescent="0.2">
      <c r="A36" s="124" t="s">
        <v>35</v>
      </c>
      <c r="B36" s="125">
        <v>10.200331146666665</v>
      </c>
      <c r="C36" s="125">
        <v>13.302442940000009</v>
      </c>
      <c r="D36" s="125">
        <v>10.227108149999999</v>
      </c>
      <c r="E36" s="125">
        <v>9.9721972527000027</v>
      </c>
      <c r="F36" s="125">
        <v>10.583791943099991</v>
      </c>
      <c r="G36" s="125">
        <v>11.866569349400001</v>
      </c>
      <c r="H36" s="125">
        <v>13.616591137</v>
      </c>
      <c r="I36" s="125">
        <v>13.239897670000001</v>
      </c>
      <c r="J36" s="125">
        <v>14.513542709999998</v>
      </c>
      <c r="K36" s="125">
        <v>16.159187480000011</v>
      </c>
      <c r="L36" s="125">
        <v>15.436119541000002</v>
      </c>
      <c r="M36" s="125">
        <v>21.243659452000003</v>
      </c>
      <c r="N36" s="125">
        <v>22.506956274000007</v>
      </c>
      <c r="O36" s="125">
        <v>16.581701649999999</v>
      </c>
      <c r="P36" s="125">
        <v>14.60946293000001</v>
      </c>
      <c r="Q36" s="125">
        <v>14.01554118100001</v>
      </c>
      <c r="R36" s="125">
        <v>13.307388818</v>
      </c>
      <c r="S36" s="125">
        <v>14.348654380999999</v>
      </c>
      <c r="T36" s="125">
        <v>17.403014148500002</v>
      </c>
      <c r="U36" s="1197"/>
      <c r="V36" s="1197"/>
      <c r="X36" s="1200"/>
      <c r="Y36" s="1200"/>
    </row>
    <row r="37" spans="1:26" s="150" customFormat="1" ht="22.5" customHeight="1" x14ac:dyDescent="0.2">
      <c r="A37" s="332" t="str">
        <f>CONCATENATE(A$1,", continued")</f>
        <v>Table 12a :  FSM and states: Imports by major category, FY2004-FY2018, continued</v>
      </c>
      <c r="U37" s="183"/>
      <c r="V37" s="183"/>
      <c r="X37" s="1200"/>
      <c r="Y37" s="1200"/>
    </row>
    <row r="38" spans="1:26" s="116" customFormat="1" x14ac:dyDescent="0.2">
      <c r="A38" s="114" t="s">
        <v>184</v>
      </c>
      <c r="B38" s="115"/>
      <c r="C38" s="115"/>
      <c r="D38" s="115"/>
      <c r="E38" s="115"/>
      <c r="F38" s="115"/>
      <c r="G38" s="115"/>
      <c r="H38" s="115"/>
      <c r="I38" s="115"/>
      <c r="J38" s="115"/>
      <c r="K38" s="115"/>
      <c r="L38" s="115"/>
      <c r="M38" s="115"/>
      <c r="N38" s="115"/>
      <c r="O38" s="115"/>
      <c r="P38" s="115"/>
      <c r="Q38" s="115"/>
      <c r="R38" s="115"/>
      <c r="S38" s="115"/>
      <c r="T38" s="115"/>
      <c r="U38" s="1194"/>
      <c r="V38" s="1194"/>
      <c r="W38" s="150"/>
      <c r="X38" s="1200"/>
      <c r="Y38" s="1200"/>
      <c r="Z38" s="150"/>
    </row>
    <row r="39" spans="1:26" s="116" customFormat="1" ht="15.75" x14ac:dyDescent="0.25">
      <c r="A39" s="579" t="s">
        <v>41</v>
      </c>
      <c r="B39" s="121" t="str">
        <f>B4</f>
        <v>FY2000</v>
      </c>
      <c r="C39" s="121" t="str">
        <f>C4</f>
        <v>FY2001</v>
      </c>
      <c r="D39" s="121" t="str">
        <f>D4</f>
        <v>FY2002</v>
      </c>
      <c r="E39" s="121" t="str">
        <f>E4</f>
        <v>FY2003</v>
      </c>
      <c r="F39" s="121" t="str">
        <f>F4</f>
        <v>FY2004</v>
      </c>
      <c r="G39" s="121" t="str">
        <f t="shared" ref="G39:T39" si="0">G4</f>
        <v>FY2005</v>
      </c>
      <c r="H39" s="121" t="str">
        <f t="shared" si="0"/>
        <v>FY2006</v>
      </c>
      <c r="I39" s="121" t="str">
        <f t="shared" si="0"/>
        <v>FY2007</v>
      </c>
      <c r="J39" s="121" t="str">
        <f t="shared" si="0"/>
        <v>FY2008</v>
      </c>
      <c r="K39" s="121" t="str">
        <f t="shared" si="0"/>
        <v>FY2009</v>
      </c>
      <c r="L39" s="121" t="str">
        <f t="shared" si="0"/>
        <v>FY2010</v>
      </c>
      <c r="M39" s="121" t="str">
        <f t="shared" si="0"/>
        <v>FY2011</v>
      </c>
      <c r="N39" s="121" t="str">
        <f t="shared" si="0"/>
        <v>FY2012</v>
      </c>
      <c r="O39" s="121" t="str">
        <f t="shared" si="0"/>
        <v>FY2013</v>
      </c>
      <c r="P39" s="121" t="str">
        <f t="shared" si="0"/>
        <v>FY2014</v>
      </c>
      <c r="Q39" s="121" t="str">
        <f t="shared" si="0"/>
        <v>FY2015</v>
      </c>
      <c r="R39" s="121" t="str">
        <f t="shared" si="0"/>
        <v>FY2016</v>
      </c>
      <c r="S39" s="121" t="str">
        <f t="shared" si="0"/>
        <v>FY2017</v>
      </c>
      <c r="T39" s="121" t="str">
        <f t="shared" si="0"/>
        <v>FY2018</v>
      </c>
      <c r="U39" s="1196"/>
      <c r="V39" s="1196"/>
      <c r="W39" s="150"/>
      <c r="X39" s="1200"/>
      <c r="Y39" s="1200"/>
    </row>
    <row r="40" spans="1:26" s="116" customFormat="1" x14ac:dyDescent="0.2">
      <c r="A40" s="114" t="s">
        <v>38</v>
      </c>
      <c r="B40" s="123">
        <v>10.742063330344413</v>
      </c>
      <c r="C40" s="123">
        <v>12.377232164990687</v>
      </c>
      <c r="D40" s="123">
        <v>13.050389979100688</v>
      </c>
      <c r="E40" s="123">
        <v>11.459233465657615</v>
      </c>
      <c r="F40" s="123">
        <v>14.783240506902844</v>
      </c>
      <c r="G40" s="123">
        <v>15.844421877264541</v>
      </c>
      <c r="H40" s="123">
        <v>14.8274595118001</v>
      </c>
      <c r="I40" s="123">
        <v>15.255510047757356</v>
      </c>
      <c r="J40" s="123">
        <v>18.285711736899898</v>
      </c>
      <c r="K40" s="123">
        <v>19.67154783232807</v>
      </c>
      <c r="L40" s="123">
        <v>18.338391990000002</v>
      </c>
      <c r="M40" s="123">
        <v>21.652918469999999</v>
      </c>
      <c r="N40" s="123">
        <v>21.714025961821648</v>
      </c>
      <c r="O40" s="123">
        <v>21.9342928800001</v>
      </c>
      <c r="P40" s="123">
        <v>20.986587140000101</v>
      </c>
      <c r="Q40" s="123">
        <v>22.832186060000002</v>
      </c>
      <c r="R40" s="123">
        <v>22.013665580000101</v>
      </c>
      <c r="S40" s="123">
        <v>23.435101350000199</v>
      </c>
      <c r="T40" s="123">
        <v>24.121717100000001</v>
      </c>
      <c r="U40" s="1198"/>
      <c r="V40" s="1198"/>
      <c r="X40" s="1200"/>
      <c r="Y40" s="1200"/>
    </row>
    <row r="41" spans="1:26" s="116" customFormat="1" x14ac:dyDescent="0.2">
      <c r="A41" s="114" t="s">
        <v>185</v>
      </c>
      <c r="B41" s="123">
        <v>2.8721610372117361</v>
      </c>
      <c r="C41" s="123">
        <v>3.5123407054820048</v>
      </c>
      <c r="D41" s="123">
        <v>3.1106411892808268</v>
      </c>
      <c r="E41" s="123">
        <v>2.4603162842714568</v>
      </c>
      <c r="F41" s="123">
        <v>2.658616362260497</v>
      </c>
      <c r="G41" s="123">
        <v>3.0080059331271318</v>
      </c>
      <c r="H41" s="123">
        <v>2.5763220656999999</v>
      </c>
      <c r="I41" s="123">
        <v>2.7589214808883709</v>
      </c>
      <c r="J41" s="123">
        <v>2.8919598299999998</v>
      </c>
      <c r="K41" s="123">
        <v>3.1241115536304553</v>
      </c>
      <c r="L41" s="123">
        <v>2.72610039</v>
      </c>
      <c r="M41" s="123">
        <v>2.52168718000001</v>
      </c>
      <c r="N41" s="123">
        <v>2.686611159978777</v>
      </c>
      <c r="O41" s="123">
        <v>1.92179827</v>
      </c>
      <c r="P41" s="123">
        <v>1.79581642</v>
      </c>
      <c r="Q41" s="123">
        <v>3.1592411500000099</v>
      </c>
      <c r="R41" s="123">
        <v>3.9810658700000001</v>
      </c>
      <c r="S41" s="123">
        <v>5.2439955999999901</v>
      </c>
      <c r="T41" s="123">
        <v>6.2059542700000101</v>
      </c>
      <c r="U41" s="1198"/>
      <c r="V41" s="1198"/>
      <c r="X41" s="1200"/>
      <c r="Y41" s="1200"/>
    </row>
    <row r="42" spans="1:26" s="116" customFormat="1" x14ac:dyDescent="0.2">
      <c r="A42" s="114" t="s">
        <v>186</v>
      </c>
      <c r="B42" s="123">
        <v>4.6723615569527919</v>
      </c>
      <c r="C42" s="123">
        <v>4.5129966663266812</v>
      </c>
      <c r="D42" s="123">
        <v>5.1501241391624726</v>
      </c>
      <c r="E42" s="123">
        <v>4.7948401964039373</v>
      </c>
      <c r="F42" s="123">
        <v>6.4121716894364003</v>
      </c>
      <c r="G42" s="123">
        <v>5.4211692522787978</v>
      </c>
      <c r="H42" s="123">
        <v>6.2864624864999996</v>
      </c>
      <c r="I42" s="123">
        <v>10.460230657650438</v>
      </c>
      <c r="J42" s="123">
        <v>7.6288842551999902</v>
      </c>
      <c r="K42" s="123">
        <v>7.0556960747592683</v>
      </c>
      <c r="L42" s="123">
        <v>8.7290350339999794</v>
      </c>
      <c r="M42" s="123">
        <v>7.8577506549999603</v>
      </c>
      <c r="N42" s="123">
        <v>6.5839857449050561</v>
      </c>
      <c r="O42" s="123">
        <v>6.4602772615999999</v>
      </c>
      <c r="P42" s="123">
        <v>6.3648347571000299</v>
      </c>
      <c r="Q42" s="123">
        <v>6.9700097400000498</v>
      </c>
      <c r="R42" s="123">
        <v>7.4511607299999296</v>
      </c>
      <c r="S42" s="123">
        <v>8.5742142000000605</v>
      </c>
      <c r="T42" s="123">
        <v>8.8596335499999004</v>
      </c>
      <c r="U42" s="1198"/>
      <c r="V42" s="1198"/>
      <c r="X42" s="1200"/>
      <c r="Y42" s="1200"/>
    </row>
    <row r="43" spans="1:26" s="116" customFormat="1" x14ac:dyDescent="0.2">
      <c r="A43" s="114" t="s">
        <v>187</v>
      </c>
      <c r="B43" s="123">
        <v>5.2645037977509173</v>
      </c>
      <c r="C43" s="123">
        <v>4.8787024120847153</v>
      </c>
      <c r="D43" s="123">
        <v>4.6781215432832663</v>
      </c>
      <c r="E43" s="123">
        <v>3.2680732198685658</v>
      </c>
      <c r="F43" s="123">
        <v>5.5389366801243858</v>
      </c>
      <c r="G43" s="123">
        <v>4.7561493726421737</v>
      </c>
      <c r="H43" s="123">
        <v>5.7283598227999901</v>
      </c>
      <c r="I43" s="123">
        <v>5.0860376751869252</v>
      </c>
      <c r="J43" s="123">
        <v>7.1234247940000097</v>
      </c>
      <c r="K43" s="123">
        <v>9.2815518617078627</v>
      </c>
      <c r="L43" s="123">
        <v>6.7804733299999898</v>
      </c>
      <c r="M43" s="123">
        <v>7.6791542299999902</v>
      </c>
      <c r="N43" s="123">
        <v>8.5654636272512086</v>
      </c>
      <c r="O43" s="123">
        <v>7.7282191500000001</v>
      </c>
      <c r="P43" s="123">
        <v>5.9579827039999902</v>
      </c>
      <c r="Q43" s="123">
        <v>5.9467877599999897</v>
      </c>
      <c r="R43" s="123">
        <v>7.0452261000000096</v>
      </c>
      <c r="S43" s="123">
        <v>7.7119369000000697</v>
      </c>
      <c r="T43" s="123">
        <v>7.5344234899999698</v>
      </c>
      <c r="U43" s="1198"/>
      <c r="V43" s="1198"/>
      <c r="X43" s="1200"/>
      <c r="Y43" s="1200"/>
    </row>
    <row r="44" spans="1:26" s="116" customFormat="1" x14ac:dyDescent="0.2">
      <c r="A44" s="114" t="s">
        <v>188</v>
      </c>
      <c r="B44" s="123">
        <v>6.3682533048559975</v>
      </c>
      <c r="C44" s="123">
        <v>7.3015652784350182</v>
      </c>
      <c r="D44" s="123">
        <v>5.0933311437420947</v>
      </c>
      <c r="E44" s="123">
        <v>5.355692812994616</v>
      </c>
      <c r="F44" s="123">
        <v>8.7738583517418522</v>
      </c>
      <c r="G44" s="123">
        <v>10.216375546750047</v>
      </c>
      <c r="H44" s="123">
        <v>12.838720583700001</v>
      </c>
      <c r="I44" s="123">
        <v>15.019739695002254</v>
      </c>
      <c r="J44" s="123">
        <v>18.236184479999999</v>
      </c>
      <c r="K44" s="123">
        <v>19.193305068123696</v>
      </c>
      <c r="L44" s="123">
        <v>22.00831625</v>
      </c>
      <c r="M44" s="123">
        <v>22.801777520000002</v>
      </c>
      <c r="N44" s="123">
        <v>29.827846270836272</v>
      </c>
      <c r="O44" s="123">
        <v>26.504409880000001</v>
      </c>
      <c r="P44" s="123">
        <v>24.98843351</v>
      </c>
      <c r="Q44" s="123">
        <v>23.553902659999999</v>
      </c>
      <c r="R44" s="123">
        <v>13.19989045</v>
      </c>
      <c r="S44" s="123">
        <v>18.584216080000001</v>
      </c>
      <c r="T44" s="123">
        <v>17.300823699999999</v>
      </c>
      <c r="U44" s="1198"/>
      <c r="V44" s="1198"/>
      <c r="X44" s="1200"/>
      <c r="Y44" s="1200"/>
    </row>
    <row r="45" spans="1:26" s="116" customFormat="1" x14ac:dyDescent="0.2">
      <c r="A45" s="114" t="s">
        <v>189</v>
      </c>
      <c r="B45" s="123">
        <v>4.5420516704433034</v>
      </c>
      <c r="C45" s="123">
        <v>3.695985860018959</v>
      </c>
      <c r="D45" s="123">
        <v>5.3697014570276993</v>
      </c>
      <c r="E45" s="123">
        <v>3.4885002050639091</v>
      </c>
      <c r="F45" s="123">
        <v>4.454754788736496</v>
      </c>
      <c r="G45" s="123">
        <v>5.9570391363666682</v>
      </c>
      <c r="H45" s="123">
        <v>5.8273788069999997</v>
      </c>
      <c r="I45" s="123">
        <v>5.5573305051681405</v>
      </c>
      <c r="J45" s="123">
        <v>6.8449398473</v>
      </c>
      <c r="K45" s="123">
        <v>6.0900057729618711</v>
      </c>
      <c r="L45" s="123">
        <v>8.1588050340000002</v>
      </c>
      <c r="M45" s="123">
        <v>5.6463538701000102</v>
      </c>
      <c r="N45" s="123">
        <v>6.3375325752094911</v>
      </c>
      <c r="O45" s="123">
        <v>5.09328416999998</v>
      </c>
      <c r="P45" s="123">
        <v>8.7611792256000101</v>
      </c>
      <c r="Q45" s="123">
        <v>6.8227377300000098</v>
      </c>
      <c r="R45" s="123">
        <v>7.38545123600003</v>
      </c>
      <c r="S45" s="123">
        <v>5.4711825800000096</v>
      </c>
      <c r="T45" s="123">
        <v>6.8566792299999699</v>
      </c>
      <c r="U45" s="1198"/>
      <c r="V45" s="1198"/>
      <c r="X45" s="1200"/>
      <c r="Y45" s="1200"/>
    </row>
    <row r="46" spans="1:26" s="116" customFormat="1" x14ac:dyDescent="0.2">
      <c r="A46" s="114" t="s">
        <v>190</v>
      </c>
      <c r="B46" s="123">
        <v>5.4661537620765097</v>
      </c>
      <c r="C46" s="123">
        <v>4.5425150508353784</v>
      </c>
      <c r="D46" s="123">
        <v>3.9683926189233101</v>
      </c>
      <c r="E46" s="123">
        <v>3.8562820511040368</v>
      </c>
      <c r="F46" s="123">
        <v>5.3241551346052285</v>
      </c>
      <c r="G46" s="123">
        <v>4.1289250629095431</v>
      </c>
      <c r="H46" s="123">
        <v>4.4189340635000001</v>
      </c>
      <c r="I46" s="123">
        <v>5.9870149612555386</v>
      </c>
      <c r="J46" s="123">
        <v>6.3301666540000197</v>
      </c>
      <c r="K46" s="123">
        <v>5.2275314608597654</v>
      </c>
      <c r="L46" s="123">
        <v>5.2786386999999797</v>
      </c>
      <c r="M46" s="123">
        <v>5.83191426999998</v>
      </c>
      <c r="N46" s="123">
        <v>5.4683992154103658</v>
      </c>
      <c r="O46" s="123">
        <v>5.2076557059999899</v>
      </c>
      <c r="P46" s="123">
        <v>4.2585801632000102</v>
      </c>
      <c r="Q46" s="123">
        <v>5.24144034999998</v>
      </c>
      <c r="R46" s="123">
        <v>4.5125566739999901</v>
      </c>
      <c r="S46" s="123">
        <v>4.8244070299999997</v>
      </c>
      <c r="T46" s="123">
        <v>5.79588229999995</v>
      </c>
      <c r="U46" s="1198"/>
      <c r="V46" s="1198"/>
      <c r="X46" s="1200"/>
      <c r="Y46" s="1200"/>
    </row>
    <row r="47" spans="1:26" s="116" customFormat="1" x14ac:dyDescent="0.2">
      <c r="A47" s="114" t="s">
        <v>191</v>
      </c>
      <c r="B47" s="123" t="str">
        <f>GNI!H2</f>
        <v>FY2000</v>
      </c>
      <c r="C47" s="123">
        <v>4.4839292034476417</v>
      </c>
      <c r="D47" s="123">
        <v>3.6691823635877276</v>
      </c>
      <c r="E47" s="123">
        <v>3.4792557515318583</v>
      </c>
      <c r="F47" s="123">
        <v>4.9055507536531477</v>
      </c>
      <c r="G47" s="123">
        <v>3.6973764258818504</v>
      </c>
      <c r="H47" s="123">
        <v>4.8034060455000001</v>
      </c>
      <c r="I47" s="123">
        <v>5.5352456502058631</v>
      </c>
      <c r="J47" s="123">
        <v>5.0982006399999902</v>
      </c>
      <c r="K47" s="123">
        <v>5.5107621128223085</v>
      </c>
      <c r="L47" s="123">
        <v>6.1632623899999901</v>
      </c>
      <c r="M47" s="123">
        <v>6.7248880419999901</v>
      </c>
      <c r="N47" s="123">
        <v>5.3112808821745725</v>
      </c>
      <c r="O47" s="123">
        <v>4.9065394099999997</v>
      </c>
      <c r="P47" s="123">
        <v>5.7650001500000103</v>
      </c>
      <c r="Q47" s="123">
        <v>6.4182684999999902</v>
      </c>
      <c r="R47" s="123">
        <v>6.8806146799999999</v>
      </c>
      <c r="S47" s="123">
        <v>6.4959957899999896</v>
      </c>
      <c r="T47" s="123">
        <v>8.8365334499999992</v>
      </c>
      <c r="U47" s="1198"/>
      <c r="V47" s="1198"/>
      <c r="X47" s="1200"/>
      <c r="Y47" s="1200"/>
    </row>
    <row r="48" spans="1:26" s="116" customFormat="1" x14ac:dyDescent="0.2">
      <c r="A48" s="114" t="s">
        <v>192</v>
      </c>
      <c r="B48" s="123">
        <v>1.4234655269703149</v>
      </c>
      <c r="C48" s="123">
        <v>1.077355558378889</v>
      </c>
      <c r="D48" s="123">
        <v>1.2954351958919079</v>
      </c>
      <c r="E48" s="123">
        <v>1.580480705403988</v>
      </c>
      <c r="F48" s="123">
        <v>1.8918397861391363</v>
      </c>
      <c r="G48" s="123">
        <v>1.7970070588792444</v>
      </c>
      <c r="H48" s="123">
        <v>1.9693337367999999</v>
      </c>
      <c r="I48" s="123">
        <v>1.934915316285202</v>
      </c>
      <c r="J48" s="123">
        <v>3.2088838530000001</v>
      </c>
      <c r="K48" s="123">
        <v>2.3828049628065657</v>
      </c>
      <c r="L48" s="123">
        <v>2.1618793600000101</v>
      </c>
      <c r="M48" s="123">
        <v>2.87669024500001</v>
      </c>
      <c r="N48" s="123">
        <v>2.9038569877125187</v>
      </c>
      <c r="O48" s="123">
        <v>2.5859431361000098</v>
      </c>
      <c r="P48" s="123">
        <v>3.7816344514</v>
      </c>
      <c r="Q48" s="123">
        <v>2.6641833510000001</v>
      </c>
      <c r="R48" s="123">
        <v>3.0094555700000098</v>
      </c>
      <c r="S48" s="123">
        <v>2.89536438000001</v>
      </c>
      <c r="T48" s="123">
        <v>3.8224652499999898</v>
      </c>
      <c r="U48" s="1198"/>
      <c r="V48" s="1198"/>
      <c r="X48" s="1200"/>
      <c r="Y48" s="1200"/>
    </row>
    <row r="49" spans="1:29" s="116" customFormat="1" x14ac:dyDescent="0.2">
      <c r="A49" s="124" t="s">
        <v>35</v>
      </c>
      <c r="B49" s="125">
        <v>45.389584760000041</v>
      </c>
      <c r="C49" s="125">
        <v>46.38262289999998</v>
      </c>
      <c r="D49" s="125">
        <v>45.385319629999991</v>
      </c>
      <c r="E49" s="125">
        <v>39.742674692299978</v>
      </c>
      <c r="F49" s="125">
        <v>54.743124053599985</v>
      </c>
      <c r="G49" s="125">
        <v>54.826469666099996</v>
      </c>
      <c r="H49" s="125">
        <v>59.276377123300101</v>
      </c>
      <c r="I49" s="125">
        <v>67.594945989400088</v>
      </c>
      <c r="J49" s="125">
        <v>75.648356090399901</v>
      </c>
      <c r="K49" s="125">
        <v>77.537316699999863</v>
      </c>
      <c r="L49" s="125">
        <v>80.344902477999952</v>
      </c>
      <c r="M49" s="125">
        <v>83.593134482099956</v>
      </c>
      <c r="N49" s="125">
        <v>89.399002425299912</v>
      </c>
      <c r="O49" s="125">
        <v>82.342419863700087</v>
      </c>
      <c r="P49" s="125">
        <v>82.660048521300141</v>
      </c>
      <c r="Q49" s="125">
        <v>83.60875730100004</v>
      </c>
      <c r="R49" s="125">
        <v>75.479086890000062</v>
      </c>
      <c r="S49" s="125">
        <v>83.236413910000323</v>
      </c>
      <c r="T49" s="125">
        <v>89.334112339999791</v>
      </c>
      <c r="U49" s="1197"/>
      <c r="V49" s="1197"/>
      <c r="X49" s="1200"/>
      <c r="Y49" s="1200"/>
    </row>
    <row r="50" spans="1:29" s="128" customFormat="1" ht="19.5" customHeight="1" x14ac:dyDescent="0.25">
      <c r="A50" s="126" t="s">
        <v>42</v>
      </c>
      <c r="B50" s="127"/>
      <c r="C50" s="127"/>
      <c r="D50" s="127"/>
      <c r="E50" s="127"/>
      <c r="F50" s="127"/>
      <c r="G50" s="127"/>
      <c r="H50" s="127"/>
      <c r="I50" s="127"/>
      <c r="J50" s="127"/>
      <c r="K50" s="127"/>
      <c r="L50" s="127"/>
      <c r="M50" s="127"/>
      <c r="N50" s="127"/>
      <c r="O50" s="127"/>
      <c r="P50" s="127"/>
      <c r="Q50" s="127"/>
      <c r="R50" s="127"/>
      <c r="S50" s="127"/>
      <c r="T50" s="127"/>
      <c r="U50" s="1199"/>
      <c r="V50" s="1199"/>
      <c r="W50" s="116"/>
      <c r="X50" s="1200"/>
      <c r="Y50" s="1200"/>
      <c r="Z50" s="116"/>
    </row>
    <row r="51" spans="1:29" ht="15.75" x14ac:dyDescent="0.25">
      <c r="A51" s="114" t="s">
        <v>38</v>
      </c>
      <c r="B51" s="123">
        <v>3.3674751999999999</v>
      </c>
      <c r="C51" s="123">
        <v>3.9265356725289728</v>
      </c>
      <c r="D51" s="123">
        <v>4.1485899184321529</v>
      </c>
      <c r="E51" s="123">
        <v>4.5001482733066682</v>
      </c>
      <c r="F51" s="123">
        <v>5.3603995004000398</v>
      </c>
      <c r="G51" s="123">
        <v>4.76655054679998</v>
      </c>
      <c r="H51" s="123">
        <v>4.7117007751999997</v>
      </c>
      <c r="I51" s="123">
        <v>4.5644333606832577</v>
      </c>
      <c r="J51" s="123">
        <v>4.9755058785953477</v>
      </c>
      <c r="K51" s="123">
        <v>5.2837319679488095</v>
      </c>
      <c r="L51" s="123">
        <v>5.4482732241999603</v>
      </c>
      <c r="M51" s="123">
        <v>5.90995855709998</v>
      </c>
      <c r="N51" s="123">
        <v>5.3162366126661125</v>
      </c>
      <c r="O51" s="123">
        <v>6.0153266537433314</v>
      </c>
      <c r="P51" s="123">
        <v>6.1507547798999802</v>
      </c>
      <c r="Q51" s="123">
        <v>6.0176132186431213</v>
      </c>
      <c r="R51" s="123">
        <v>5.8178833966999903</v>
      </c>
      <c r="S51" s="123">
        <v>6.3251423097000403</v>
      </c>
      <c r="T51" s="123">
        <v>5.9016824195000197</v>
      </c>
      <c r="U51" s="1198"/>
      <c r="V51" s="1198"/>
      <c r="W51" s="116"/>
      <c r="X51" s="1200"/>
      <c r="Y51" s="1200"/>
      <c r="Z51" s="128"/>
      <c r="AC51" s="119"/>
    </row>
    <row r="52" spans="1:29" ht="15.75" x14ac:dyDescent="0.25">
      <c r="A52" s="114" t="s">
        <v>185</v>
      </c>
      <c r="B52" s="123">
        <v>1.8543948800000001</v>
      </c>
      <c r="C52" s="123">
        <v>2.2342774911549999</v>
      </c>
      <c r="D52" s="123">
        <v>1.9806261393857902</v>
      </c>
      <c r="E52" s="123">
        <v>2.3616106622403388</v>
      </c>
      <c r="F52" s="123">
        <v>2.1607846893999998</v>
      </c>
      <c r="G52" s="123">
        <v>2.5047840421999998</v>
      </c>
      <c r="H52" s="123">
        <v>2.4356813990999999</v>
      </c>
      <c r="I52" s="123">
        <v>1.897495350116412</v>
      </c>
      <c r="J52" s="123">
        <v>1.9113557159650429</v>
      </c>
      <c r="K52" s="123">
        <v>2.4764804232036992</v>
      </c>
      <c r="L52" s="123">
        <v>2.1160867296000001</v>
      </c>
      <c r="M52" s="123">
        <v>2.1689523800999999</v>
      </c>
      <c r="N52" s="123">
        <v>2.000524815319173</v>
      </c>
      <c r="O52" s="123">
        <v>2.0919056655574684</v>
      </c>
      <c r="P52" s="123">
        <v>2.1695552930000002</v>
      </c>
      <c r="Q52" s="123">
        <v>2.3771087278213159</v>
      </c>
      <c r="R52" s="123">
        <v>2.6402473594000102</v>
      </c>
      <c r="S52" s="123">
        <v>2.69686930430001</v>
      </c>
      <c r="T52" s="123">
        <v>2.7262978242999898</v>
      </c>
      <c r="U52" s="1198"/>
      <c r="V52" s="1198"/>
      <c r="W52" s="128"/>
      <c r="X52" s="1200"/>
      <c r="Y52" s="1200"/>
      <c r="AC52" s="119"/>
    </row>
    <row r="53" spans="1:29" x14ac:dyDescent="0.2">
      <c r="A53" s="114" t="s">
        <v>186</v>
      </c>
      <c r="B53" s="123">
        <v>1.4476548133333333</v>
      </c>
      <c r="C53" s="123">
        <v>1.8476120113629235</v>
      </c>
      <c r="D53" s="123">
        <v>1.9815910699506252</v>
      </c>
      <c r="E53" s="123">
        <v>2.0007047431785345</v>
      </c>
      <c r="F53" s="123">
        <v>2.5529560073000002</v>
      </c>
      <c r="G53" s="123">
        <v>2.7021232602999898</v>
      </c>
      <c r="H53" s="123">
        <v>2.3641123987000099</v>
      </c>
      <c r="I53" s="123">
        <v>2.1771581849674804</v>
      </c>
      <c r="J53" s="123">
        <v>2.3749329666705314</v>
      </c>
      <c r="K53" s="123">
        <v>2.3356915448225206</v>
      </c>
      <c r="L53" s="123">
        <v>2.5291200260000202</v>
      </c>
      <c r="M53" s="123">
        <v>2.5748328584000202</v>
      </c>
      <c r="N53" s="123">
        <v>2.3020636869115916</v>
      </c>
      <c r="O53" s="123">
        <v>2.4841524229292697</v>
      </c>
      <c r="P53" s="123">
        <v>2.42853916120001</v>
      </c>
      <c r="Q53" s="123">
        <v>2.3887389945145769</v>
      </c>
      <c r="R53" s="123">
        <v>2.5829951264000099</v>
      </c>
      <c r="S53" s="123">
        <v>2.9527773318000299</v>
      </c>
      <c r="T53" s="123">
        <v>2.9802458139999999</v>
      </c>
      <c r="U53" s="1198"/>
      <c r="V53" s="1198"/>
      <c r="W53" s="119"/>
      <c r="X53" s="1200"/>
      <c r="Y53" s="1200"/>
      <c r="AC53" s="119"/>
    </row>
    <row r="54" spans="1:29" x14ac:dyDescent="0.2">
      <c r="A54" s="114" t="s">
        <v>187</v>
      </c>
      <c r="B54" s="123">
        <v>3.0548396666666666</v>
      </c>
      <c r="C54" s="123">
        <v>2.0344920680468546</v>
      </c>
      <c r="D54" s="123">
        <v>2.2259125229674295</v>
      </c>
      <c r="E54" s="123">
        <v>2.6689349099099</v>
      </c>
      <c r="F54" s="123">
        <v>4.5597925881999997</v>
      </c>
      <c r="G54" s="123">
        <v>4.4544729674999903</v>
      </c>
      <c r="H54" s="123">
        <v>3.7845056057000002</v>
      </c>
      <c r="I54" s="123">
        <v>3.0662833593039904</v>
      </c>
      <c r="J54" s="123">
        <v>4.105546967115548</v>
      </c>
      <c r="K54" s="123">
        <v>4.0937747255784185</v>
      </c>
      <c r="L54" s="123">
        <v>3.0738378884999999</v>
      </c>
      <c r="M54" s="123">
        <v>3.3370515239</v>
      </c>
      <c r="N54" s="123">
        <v>4.6727437237481944</v>
      </c>
      <c r="O54" s="123">
        <v>3.2773262501005673</v>
      </c>
      <c r="P54" s="123">
        <v>2.3415048409999999</v>
      </c>
      <c r="Q54" s="123">
        <v>2.2359219874411815</v>
      </c>
      <c r="R54" s="123">
        <v>4.0303732370000098</v>
      </c>
      <c r="S54" s="123">
        <v>5.4562681924999996</v>
      </c>
      <c r="T54" s="123">
        <v>4.9248973724000003</v>
      </c>
      <c r="U54" s="1198"/>
      <c r="V54" s="1198"/>
      <c r="W54" s="119"/>
      <c r="X54" s="1200"/>
      <c r="Y54" s="1200"/>
      <c r="AC54" s="119"/>
    </row>
    <row r="55" spans="1:29" x14ac:dyDescent="0.2">
      <c r="A55" s="114" t="s">
        <v>188</v>
      </c>
      <c r="B55" s="123">
        <v>2.2947206133333333</v>
      </c>
      <c r="C55" s="123">
        <v>2.5543507465949671</v>
      </c>
      <c r="D55" s="123">
        <v>2.1740289525966929</v>
      </c>
      <c r="E55" s="123">
        <v>2.2909358065278158</v>
      </c>
      <c r="F55" s="123">
        <v>2.1393650399999999</v>
      </c>
      <c r="G55" s="123">
        <v>3.1668918700000002</v>
      </c>
      <c r="H55" s="123">
        <v>4.0197246099999999</v>
      </c>
      <c r="I55" s="123">
        <v>4.0884251665732299</v>
      </c>
      <c r="J55" s="123">
        <v>5.4003926219265406</v>
      </c>
      <c r="K55" s="123">
        <v>6.0030520748163028</v>
      </c>
      <c r="L55" s="123">
        <v>6.5351816157</v>
      </c>
      <c r="M55" s="123">
        <v>7.3290670310000001</v>
      </c>
      <c r="N55" s="123">
        <v>7.2115472259716764</v>
      </c>
      <c r="O55" s="123">
        <v>8.4936290733610917</v>
      </c>
      <c r="P55" s="123">
        <v>6.6445596971000001</v>
      </c>
      <c r="Q55" s="123">
        <v>5.0865005439120283</v>
      </c>
      <c r="R55" s="123">
        <v>5.3225924091000003</v>
      </c>
      <c r="S55" s="123">
        <v>4.8563159124000004</v>
      </c>
      <c r="T55" s="123">
        <v>4.9761834837999999</v>
      </c>
      <c r="U55" s="1198"/>
      <c r="V55" s="1198"/>
      <c r="W55" s="119"/>
      <c r="X55" s="1200"/>
      <c r="Y55" s="1200"/>
      <c r="AC55" s="119"/>
    </row>
    <row r="56" spans="1:29" x14ac:dyDescent="0.2">
      <c r="A56" s="114" t="s">
        <v>189</v>
      </c>
      <c r="B56" s="123">
        <v>2.3515664800000002</v>
      </c>
      <c r="C56" s="123">
        <v>2.1994702650302886</v>
      </c>
      <c r="D56" s="123">
        <v>2.3835263952288006</v>
      </c>
      <c r="E56" s="123">
        <v>1.6162556151737988</v>
      </c>
      <c r="F56" s="123">
        <v>1.9728832741</v>
      </c>
      <c r="G56" s="123">
        <v>3.319044297</v>
      </c>
      <c r="H56" s="123">
        <v>2.9790734706999999</v>
      </c>
      <c r="I56" s="123">
        <v>2.9650547608121656</v>
      </c>
      <c r="J56" s="123">
        <v>3.4771554365714401</v>
      </c>
      <c r="K56" s="123">
        <v>2.8705553138419488</v>
      </c>
      <c r="L56" s="123">
        <v>2.6861392508000002</v>
      </c>
      <c r="M56" s="123">
        <v>2.9334856482999898</v>
      </c>
      <c r="N56" s="123">
        <v>3.0486210843286798</v>
      </c>
      <c r="O56" s="123">
        <v>4.6442804889283478</v>
      </c>
      <c r="P56" s="123">
        <v>3.3459529653</v>
      </c>
      <c r="Q56" s="123">
        <v>3.5134384854038143</v>
      </c>
      <c r="R56" s="123">
        <v>6.5475710385000001</v>
      </c>
      <c r="S56" s="123">
        <v>5.5308707796999901</v>
      </c>
      <c r="T56" s="123">
        <v>4.1943964007000103</v>
      </c>
      <c r="U56" s="1198"/>
      <c r="V56" s="1198"/>
      <c r="W56" s="119"/>
      <c r="X56" s="1200"/>
      <c r="Y56" s="1200"/>
      <c r="AC56" s="119"/>
    </row>
    <row r="57" spans="1:29" x14ac:dyDescent="0.2">
      <c r="A57" s="114" t="s">
        <v>190</v>
      </c>
      <c r="B57" s="123">
        <v>2.6979440666666665</v>
      </c>
      <c r="C57" s="123">
        <v>4.0744670685630551</v>
      </c>
      <c r="D57" s="123">
        <v>3.1919037784232178</v>
      </c>
      <c r="E57" s="123">
        <v>4.7015648392449076</v>
      </c>
      <c r="F57" s="123">
        <v>5.2148114372000096</v>
      </c>
      <c r="G57" s="123">
        <v>1.9170495920999999</v>
      </c>
      <c r="H57" s="123">
        <v>1.3298263832999999</v>
      </c>
      <c r="I57" s="123">
        <v>2.0171088012908616</v>
      </c>
      <c r="J57" s="123">
        <v>1.7540984667448263</v>
      </c>
      <c r="K57" s="123">
        <v>1.2948074270088465</v>
      </c>
      <c r="L57" s="123">
        <v>1.1019371697</v>
      </c>
      <c r="M57" s="123">
        <v>1.0228269756999999</v>
      </c>
      <c r="N57" s="123">
        <v>1.0009188302831165</v>
      </c>
      <c r="O57" s="123">
        <v>1.5433578628308569</v>
      </c>
      <c r="P57" s="123">
        <v>0.96001926599999599</v>
      </c>
      <c r="Q57" s="123">
        <v>1.4208306230821441</v>
      </c>
      <c r="R57" s="123">
        <v>1.3986523197</v>
      </c>
      <c r="S57" s="123">
        <v>1.4302036392999999</v>
      </c>
      <c r="T57" s="123">
        <v>1.2063286472000001</v>
      </c>
      <c r="U57" s="1198"/>
      <c r="V57" s="1198"/>
      <c r="W57" s="119"/>
      <c r="X57" s="1200"/>
      <c r="Y57" s="1200"/>
      <c r="AC57" s="119"/>
    </row>
    <row r="58" spans="1:29" x14ac:dyDescent="0.2">
      <c r="A58" s="114" t="s">
        <v>191</v>
      </c>
      <c r="B58" s="123">
        <v>1.4113594666666665</v>
      </c>
      <c r="C58" s="123">
        <v>2.0414187490659268</v>
      </c>
      <c r="D58" s="123">
        <v>1.6752318106191679</v>
      </c>
      <c r="E58" s="123">
        <v>1.6454656714948293</v>
      </c>
      <c r="F58" s="123">
        <v>2.6308172481000001</v>
      </c>
      <c r="G58" s="123">
        <v>2.5665979423999898</v>
      </c>
      <c r="H58" s="123">
        <v>2.3686285961000002</v>
      </c>
      <c r="I58" s="123">
        <v>3.105412588097415</v>
      </c>
      <c r="J58" s="123">
        <v>2.232152318751317</v>
      </c>
      <c r="K58" s="123">
        <v>2.1993278221629815</v>
      </c>
      <c r="L58" s="123">
        <v>2.0838276881</v>
      </c>
      <c r="M58" s="123">
        <v>1.965784982</v>
      </c>
      <c r="N58" s="123">
        <v>2.4634306646098736</v>
      </c>
      <c r="O58" s="123">
        <v>1.6780507749524742</v>
      </c>
      <c r="P58" s="123">
        <v>1.7895953989</v>
      </c>
      <c r="Q58" s="123">
        <v>1.777542591375824</v>
      </c>
      <c r="R58" s="123">
        <v>2.6468059988000001</v>
      </c>
      <c r="S58" s="123">
        <v>3.2021292896000002</v>
      </c>
      <c r="T58" s="123">
        <v>3.1962719983999999</v>
      </c>
      <c r="U58" s="1198"/>
      <c r="V58" s="1198"/>
      <c r="W58" s="119"/>
      <c r="X58" s="1200"/>
      <c r="Y58" s="1200"/>
      <c r="AC58" s="119"/>
    </row>
    <row r="59" spans="1:29" x14ac:dyDescent="0.2">
      <c r="A59" s="114" t="s">
        <v>192</v>
      </c>
      <c r="B59" s="123">
        <v>1.2758052799999999</v>
      </c>
      <c r="C59" s="123">
        <v>1.1174890576520113</v>
      </c>
      <c r="D59" s="123">
        <v>0.73867995239611217</v>
      </c>
      <c r="E59" s="123">
        <v>1.1396168773232205</v>
      </c>
      <c r="F59" s="123">
        <v>1.6065856476</v>
      </c>
      <c r="G59" s="123">
        <v>1.2830602926000001</v>
      </c>
      <c r="H59" s="123">
        <v>1.1247434190000001</v>
      </c>
      <c r="I59" s="123">
        <v>1.1852396221551791</v>
      </c>
      <c r="J59" s="123">
        <v>1.1093397965593963</v>
      </c>
      <c r="K59" s="123">
        <v>1.1958771116164546</v>
      </c>
      <c r="L59" s="123">
        <v>1.2080725060999999</v>
      </c>
      <c r="M59" s="123">
        <v>1.272800328</v>
      </c>
      <c r="N59" s="123">
        <v>1.3879520801616023</v>
      </c>
      <c r="O59" s="123">
        <v>1.2221212091965243</v>
      </c>
      <c r="P59" s="123">
        <v>1.1673863211</v>
      </c>
      <c r="Q59" s="123">
        <v>1.1029999190060435</v>
      </c>
      <c r="R59" s="123">
        <v>1.1428848197000001</v>
      </c>
      <c r="S59" s="123">
        <v>1.291041396</v>
      </c>
      <c r="T59" s="123">
        <v>1.8565534151</v>
      </c>
      <c r="U59" s="1198"/>
      <c r="V59" s="1198"/>
      <c r="W59" s="119"/>
      <c r="X59" s="1200"/>
      <c r="Y59" s="119"/>
      <c r="AC59" s="119"/>
    </row>
    <row r="60" spans="1:29" x14ac:dyDescent="0.2">
      <c r="A60" s="124" t="s">
        <v>35</v>
      </c>
      <c r="B60" s="125">
        <v>19.755760466666668</v>
      </c>
      <c r="C60" s="125">
        <v>22.03011313</v>
      </c>
      <c r="D60" s="125">
        <v>20.500090539999988</v>
      </c>
      <c r="E60" s="125">
        <v>22.925237398400014</v>
      </c>
      <c r="F60" s="125">
        <v>28.19839543230005</v>
      </c>
      <c r="G60" s="125">
        <v>26.680574810899948</v>
      </c>
      <c r="H60" s="125">
        <v>25.11799665780001</v>
      </c>
      <c r="I60" s="125">
        <v>25.066611193999996</v>
      </c>
      <c r="J60" s="125">
        <v>27.340480168899987</v>
      </c>
      <c r="K60" s="125">
        <v>27.753298410999978</v>
      </c>
      <c r="L60" s="125">
        <v>26.782476098699981</v>
      </c>
      <c r="M60" s="125">
        <v>28.514760284499985</v>
      </c>
      <c r="N60" s="125">
        <v>29.404038724000021</v>
      </c>
      <c r="O60" s="125">
        <v>31.450150401599931</v>
      </c>
      <c r="P60" s="125">
        <v>26.99786772349999</v>
      </c>
      <c r="Q60" s="125">
        <v>25.920695091200049</v>
      </c>
      <c r="R60" s="125">
        <v>32.130005705300022</v>
      </c>
      <c r="S60" s="125">
        <v>33.741618155300067</v>
      </c>
      <c r="T60" s="125">
        <v>31.96285737540002</v>
      </c>
      <c r="U60" s="1197"/>
      <c r="V60" s="1197"/>
      <c r="W60" s="119"/>
      <c r="X60" s="119"/>
      <c r="Y60" s="119"/>
      <c r="AC60" s="119"/>
    </row>
    <row r="61" spans="1:29" ht="20.100000000000001" customHeight="1" x14ac:dyDescent="0.2">
      <c r="A61" s="3" t="s">
        <v>193</v>
      </c>
      <c r="W61" s="119"/>
      <c r="X61" s="119"/>
      <c r="Y61" s="119"/>
      <c r="AC61" s="119"/>
    </row>
    <row r="62" spans="1:29" x14ac:dyDescent="0.2">
      <c r="A62" s="130" t="s">
        <v>1332</v>
      </c>
      <c r="W62" s="119"/>
      <c r="X62" s="119"/>
      <c r="Y62" s="119"/>
      <c r="AC62" s="119"/>
    </row>
    <row r="63" spans="1:29" x14ac:dyDescent="0.2">
      <c r="A63" s="131" t="s">
        <v>591</v>
      </c>
      <c r="W63" s="119"/>
      <c r="X63" s="119"/>
      <c r="Y63" s="119"/>
      <c r="AC63" s="119"/>
    </row>
    <row r="64" spans="1:29" x14ac:dyDescent="0.2">
      <c r="A64" s="439" t="s">
        <v>592</v>
      </c>
      <c r="W64" s="119"/>
      <c r="X64" s="119"/>
      <c r="Y64" s="119"/>
      <c r="AC64" s="119"/>
    </row>
    <row r="65" spans="1:29" x14ac:dyDescent="0.2">
      <c r="A65" s="439" t="s">
        <v>1036</v>
      </c>
      <c r="W65" s="119"/>
      <c r="X65" s="119"/>
      <c r="Y65" s="119"/>
      <c r="AC65" s="119"/>
    </row>
    <row r="66" spans="1:29" x14ac:dyDescent="0.2">
      <c r="A66" s="439" t="s">
        <v>912</v>
      </c>
      <c r="W66" s="119"/>
      <c r="X66" s="119"/>
      <c r="Y66" s="119"/>
    </row>
    <row r="67" spans="1:29" x14ac:dyDescent="0.2">
      <c r="A67" s="131" t="s">
        <v>194</v>
      </c>
      <c r="W67" s="119"/>
      <c r="X67" s="119"/>
    </row>
    <row r="68" spans="1:29" x14ac:dyDescent="0.2">
      <c r="A68" s="131" t="s">
        <v>207</v>
      </c>
    </row>
    <row r="69" spans="1:29" x14ac:dyDescent="0.2">
      <c r="A69" s="131" t="s">
        <v>1099</v>
      </c>
    </row>
    <row r="70" spans="1:29" x14ac:dyDescent="0.2">
      <c r="A70" s="131" t="s">
        <v>195</v>
      </c>
    </row>
  </sheetData>
  <phoneticPr fontId="0" type="noConversion"/>
  <pageMargins left="0.74803149606299202" right="0.74803149606299202" top="0.98425196850393704" bottom="0.98425196850393704" header="0.511811023622047" footer="0.511811023622047"/>
  <pageSetup scale="67" orientation="landscape" r:id="rId1"/>
  <headerFooter alignWithMargins="0">
    <oddFooter xml:space="preserve">&amp;R
</oddFooter>
  </headerFooter>
  <rowBreaks count="1" manualBreakCount="1">
    <brk id="36" max="1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55"/>
  <sheetViews>
    <sheetView view="pageBreakPreview" zoomScale="80" zoomScaleNormal="80" zoomScaleSheetLayoutView="80" workbookViewId="0">
      <pane xSplit="2" ySplit="2" topLeftCell="C3" activePane="bottomRight" state="frozen"/>
      <selection activeCell="A2" sqref="A2"/>
      <selection pane="topRight" activeCell="A2" sqref="A2"/>
      <selection pane="bottomLeft" activeCell="A2" sqref="A2"/>
      <selection pane="bottomRight" activeCell="A2" sqref="A2"/>
    </sheetView>
  </sheetViews>
  <sheetFormatPr defaultColWidth="9.140625" defaultRowHeight="12.75" customHeight="1" outlineLevelCol="1" x14ac:dyDescent="0.2"/>
  <cols>
    <col min="1" max="1" width="38.7109375" style="334" customWidth="1"/>
    <col min="2" max="2" width="1.5703125" style="335" hidden="1" customWidth="1"/>
    <col min="3" max="11" width="8.85546875" style="335" hidden="1" customWidth="1" outlineLevel="1"/>
    <col min="12" max="12" width="8.85546875" style="335" customWidth="1" collapsed="1"/>
    <col min="13" max="24" width="8.85546875" style="335" customWidth="1"/>
    <col min="25" max="16384" width="9.140625" style="335"/>
  </cols>
  <sheetData>
    <row r="1" spans="1:31" ht="22.5" customHeight="1" x14ac:dyDescent="0.2">
      <c r="A1" s="334" t="str">
        <f>Index!B112</f>
        <v>Table 12b :  FSM Balance of Payments (summary) FY2004-FY2018</v>
      </c>
      <c r="B1" s="334"/>
      <c r="C1" s="334"/>
      <c r="D1" s="334"/>
      <c r="E1" s="334"/>
      <c r="F1" s="334"/>
      <c r="G1" s="334"/>
      <c r="H1" s="334"/>
      <c r="I1" s="334"/>
      <c r="J1" s="334"/>
      <c r="K1" s="334"/>
      <c r="L1" s="334"/>
      <c r="M1" s="334"/>
      <c r="N1" s="334"/>
      <c r="O1" s="334"/>
      <c r="P1" s="334"/>
      <c r="Q1" s="334"/>
      <c r="R1" s="334"/>
      <c r="S1" s="334"/>
      <c r="T1" s="334"/>
      <c r="U1" s="334"/>
      <c r="V1" s="334"/>
      <c r="W1" s="334"/>
      <c r="X1" s="334"/>
    </row>
    <row r="2" spans="1:31" s="334" customFormat="1" ht="25.5" customHeight="1" x14ac:dyDescent="0.2">
      <c r="A2" s="580" t="s">
        <v>397</v>
      </c>
      <c r="B2" s="580"/>
      <c r="C2" s="580" t="str">
        <f>GNI!C2</f>
        <v>FY1995</v>
      </c>
      <c r="D2" s="580" t="str">
        <f>GNI!D2</f>
        <v>FY1996</v>
      </c>
      <c r="E2" s="580" t="str">
        <f>GNI!E2</f>
        <v>FY1997</v>
      </c>
      <c r="F2" s="580" t="str">
        <f>GNI!F2</f>
        <v>FY1998</v>
      </c>
      <c r="G2" s="580" t="str">
        <f>GNI!G2</f>
        <v>FY1999</v>
      </c>
      <c r="H2" s="580" t="str">
        <f>GNI!H2</f>
        <v>FY2000</v>
      </c>
      <c r="I2" s="580" t="str">
        <f>GNI!I2</f>
        <v>FY2001</v>
      </c>
      <c r="J2" s="580" t="str">
        <f>GNI!J2</f>
        <v>FY2002</v>
      </c>
      <c r="K2" s="580" t="str">
        <f>GNI!K2</f>
        <v>FY2003</v>
      </c>
      <c r="L2" s="580" t="str">
        <f>GNI!L2</f>
        <v>FY2004</v>
      </c>
      <c r="M2" s="580" t="str">
        <f>GNI!M2</f>
        <v>FY2005</v>
      </c>
      <c r="N2" s="580" t="str">
        <f>GNI!N2</f>
        <v>FY2006</v>
      </c>
      <c r="O2" s="580" t="str">
        <f>GNI!O2</f>
        <v>FY2007</v>
      </c>
      <c r="P2" s="580" t="str">
        <f>GNI!P2</f>
        <v>FY2008</v>
      </c>
      <c r="Q2" s="580" t="str">
        <f>GNI!Q2</f>
        <v>FY2009</v>
      </c>
      <c r="R2" s="580" t="str">
        <f>GNI!R2</f>
        <v>FY2010</v>
      </c>
      <c r="S2" s="580" t="str">
        <f>GNI!S2</f>
        <v>FY2011</v>
      </c>
      <c r="T2" s="580" t="str">
        <f>GNI!T2</f>
        <v>FY2012</v>
      </c>
      <c r="U2" s="580" t="str">
        <f>GNI!U2</f>
        <v>FY2013</v>
      </c>
      <c r="V2" s="580" t="str">
        <f>GNI!V2</f>
        <v>FY2014</v>
      </c>
      <c r="W2" s="580" t="str">
        <f>GNI!W2</f>
        <v>FY2015</v>
      </c>
      <c r="X2" s="580" t="str">
        <f>GNI!X2</f>
        <v>FY2016</v>
      </c>
      <c r="Y2" s="580" t="str">
        <f>GNI!Y2</f>
        <v>FY2017</v>
      </c>
      <c r="Z2" s="580" t="str">
        <f>GNI!Z2</f>
        <v>FY2018</v>
      </c>
      <c r="AA2" s="335"/>
      <c r="AB2" s="335"/>
      <c r="AC2" s="335"/>
      <c r="AD2" s="335"/>
      <c r="AE2" s="335"/>
    </row>
    <row r="3" spans="1:31" s="337" customFormat="1" ht="20.25" customHeight="1" x14ac:dyDescent="0.2">
      <c r="A3" s="337" t="s">
        <v>339</v>
      </c>
      <c r="C3" s="349">
        <v>-22.34058885452427</v>
      </c>
      <c r="D3" s="349">
        <v>-42.260461175354308</v>
      </c>
      <c r="E3" s="349">
        <v>-64.474256425753438</v>
      </c>
      <c r="F3" s="349">
        <v>-55.209003599141113</v>
      </c>
      <c r="G3" s="349">
        <v>-46.411072500866865</v>
      </c>
      <c r="H3" s="349">
        <v>-34.246309218884676</v>
      </c>
      <c r="I3" s="349">
        <v>-42.115250673903901</v>
      </c>
      <c r="J3" s="349">
        <v>-24.380187919484612</v>
      </c>
      <c r="K3" s="349">
        <v>-14.703773962170146</v>
      </c>
      <c r="L3" s="349">
        <v>-44.358672472919551</v>
      </c>
      <c r="M3" s="349">
        <v>-25.277286204832549</v>
      </c>
      <c r="N3" s="349">
        <v>-39.278479998976067</v>
      </c>
      <c r="O3" s="349">
        <v>-27.441937759696927</v>
      </c>
      <c r="P3" s="349">
        <v>-49.784219287022253</v>
      </c>
      <c r="Q3" s="349">
        <v>-59.266330708197415</v>
      </c>
      <c r="R3" s="349">
        <v>-52.089342575813589</v>
      </c>
      <c r="S3" s="349">
        <v>-59.969888286408533</v>
      </c>
      <c r="T3" s="349">
        <v>-44.379152635767142</v>
      </c>
      <c r="U3" s="349">
        <v>-31.534124765290443</v>
      </c>
      <c r="V3" s="349">
        <v>19.506520314423938</v>
      </c>
      <c r="W3" s="349">
        <v>14.106418409579362</v>
      </c>
      <c r="X3" s="349">
        <v>23.773520513619872</v>
      </c>
      <c r="Y3" s="349">
        <v>37.688081122879481</v>
      </c>
      <c r="Z3" s="349">
        <v>84.564939539810368</v>
      </c>
      <c r="AA3" s="335"/>
      <c r="AB3" s="335"/>
      <c r="AC3" s="335"/>
      <c r="AD3" s="335"/>
      <c r="AE3" s="335"/>
    </row>
    <row r="4" spans="1:31" s="338" customFormat="1" ht="20.25" customHeight="1" x14ac:dyDescent="0.2">
      <c r="A4" s="338" t="s">
        <v>340</v>
      </c>
      <c r="C4" s="350">
        <v>-122.05287688230912</v>
      </c>
      <c r="D4" s="350">
        <v>-142.59451934779665</v>
      </c>
      <c r="E4" s="350">
        <v>-144.87898197286415</v>
      </c>
      <c r="F4" s="350">
        <v>-139.53017421707543</v>
      </c>
      <c r="G4" s="350">
        <v>-136.07966654531788</v>
      </c>
      <c r="H4" s="350">
        <v>-127.47514721837217</v>
      </c>
      <c r="I4" s="350">
        <v>-137.95433754347283</v>
      </c>
      <c r="J4" s="350">
        <v>-130.10733849747285</v>
      </c>
      <c r="K4" s="350">
        <v>-140.54408588585642</v>
      </c>
      <c r="L4" s="350">
        <v>-150.53545526660861</v>
      </c>
      <c r="M4" s="350">
        <v>-147.88550520834974</v>
      </c>
      <c r="N4" s="350">
        <v>-149.99383544526125</v>
      </c>
      <c r="O4" s="350">
        <v>-137.92174822457881</v>
      </c>
      <c r="P4" s="350">
        <v>-164.85550240199711</v>
      </c>
      <c r="Q4" s="350">
        <v>-182.3075156897923</v>
      </c>
      <c r="R4" s="350">
        <v>-173.51315530642</v>
      </c>
      <c r="S4" s="350">
        <v>-178.92400656416342</v>
      </c>
      <c r="T4" s="350">
        <v>-168.80580374245602</v>
      </c>
      <c r="U4" s="350">
        <v>-166.43134412284257</v>
      </c>
      <c r="V4" s="350">
        <v>-134.74236127274398</v>
      </c>
      <c r="W4" s="350">
        <v>-161.93668470888468</v>
      </c>
      <c r="X4" s="350">
        <v>-150.60463950795815</v>
      </c>
      <c r="Y4" s="350">
        <v>-150.70859250125199</v>
      </c>
      <c r="Z4" s="350">
        <v>-120.18579229039284</v>
      </c>
      <c r="AA4" s="335"/>
      <c r="AB4" s="335"/>
      <c r="AC4" s="335"/>
      <c r="AD4" s="335"/>
      <c r="AE4" s="335"/>
    </row>
    <row r="5" spans="1:31" s="338" customFormat="1" ht="20.25" customHeight="1" x14ac:dyDescent="0.2">
      <c r="A5" s="338" t="s">
        <v>341</v>
      </c>
      <c r="C5" s="350">
        <v>-88.651988040985515</v>
      </c>
      <c r="D5" s="350">
        <v>-102.61530723340215</v>
      </c>
      <c r="E5" s="350">
        <v>-101.31394783130818</v>
      </c>
      <c r="F5" s="350">
        <v>-95.635879287869031</v>
      </c>
      <c r="G5" s="350">
        <v>-97.951432165839861</v>
      </c>
      <c r="H5" s="350">
        <v>-88.98786322914583</v>
      </c>
      <c r="I5" s="350">
        <v>-95.490977531457048</v>
      </c>
      <c r="J5" s="350">
        <v>-90.608818895620203</v>
      </c>
      <c r="K5" s="350">
        <v>-96.536605572705525</v>
      </c>
      <c r="L5" s="350">
        <v>-109.32433890084798</v>
      </c>
      <c r="M5" s="350">
        <v>-107.02133036829746</v>
      </c>
      <c r="N5" s="350">
        <v>-110.77153247608503</v>
      </c>
      <c r="O5" s="350">
        <v>-103.38165517353713</v>
      </c>
      <c r="P5" s="350">
        <v>-120.66969892798076</v>
      </c>
      <c r="Q5" s="350">
        <v>-126.95129026038734</v>
      </c>
      <c r="R5" s="350">
        <v>-128.3783907074141</v>
      </c>
      <c r="S5" s="350">
        <v>-133.95357833172011</v>
      </c>
      <c r="T5" s="350">
        <v>-125.42443629743227</v>
      </c>
      <c r="U5" s="350">
        <v>-128.77200511353158</v>
      </c>
      <c r="V5" s="350">
        <v>-117.47410450615492</v>
      </c>
      <c r="W5" s="350">
        <v>-127.87338194129948</v>
      </c>
      <c r="X5" s="350">
        <v>-110.3100447677309</v>
      </c>
      <c r="Y5" s="350">
        <v>-120.16193062858052</v>
      </c>
      <c r="Z5" s="350">
        <v>-128.53023733987783</v>
      </c>
      <c r="AA5" s="335"/>
      <c r="AB5" s="335"/>
      <c r="AC5" s="335"/>
      <c r="AD5" s="335"/>
      <c r="AE5" s="335"/>
    </row>
    <row r="6" spans="1:31" s="334" customFormat="1" ht="12.75" customHeight="1" x14ac:dyDescent="0.2">
      <c r="A6" s="334" t="s">
        <v>342</v>
      </c>
      <c r="C6" s="351">
        <v>22.178572385471242</v>
      </c>
      <c r="D6" s="351">
        <v>20.169588418113385</v>
      </c>
      <c r="E6" s="351">
        <v>17.249857723999721</v>
      </c>
      <c r="F6" s="351">
        <v>23.580368322213104</v>
      </c>
      <c r="G6" s="351">
        <v>17.850280666750315</v>
      </c>
      <c r="H6" s="351">
        <v>20.381544974307541</v>
      </c>
      <c r="I6" s="351">
        <v>26.021714170637921</v>
      </c>
      <c r="J6" s="351">
        <v>21.065841965114778</v>
      </c>
      <c r="K6" s="351">
        <v>23.909556611295805</v>
      </c>
      <c r="L6" s="351">
        <v>15.300728711712367</v>
      </c>
      <c r="M6" s="351">
        <v>18.696130386489358</v>
      </c>
      <c r="N6" s="351">
        <v>18.721234221354408</v>
      </c>
      <c r="O6" s="351">
        <v>26.992168151459964</v>
      </c>
      <c r="P6" s="351">
        <v>28.381754119719403</v>
      </c>
      <c r="Q6" s="351">
        <v>26.486818249374998</v>
      </c>
      <c r="R6" s="351">
        <v>31.646336234608107</v>
      </c>
      <c r="S6" s="351">
        <v>40.469929747310445</v>
      </c>
      <c r="T6" s="351">
        <v>57.786711044513567</v>
      </c>
      <c r="U6" s="351">
        <v>50.164745513724213</v>
      </c>
      <c r="V6" s="351">
        <v>38.178662005694306</v>
      </c>
      <c r="W6" s="351">
        <v>39.875044337867124</v>
      </c>
      <c r="X6" s="351">
        <v>49.7289079333746</v>
      </c>
      <c r="Y6" s="351">
        <v>55.276469487818858</v>
      </c>
      <c r="Z6" s="351">
        <v>47.15040898514382</v>
      </c>
      <c r="AA6" s="335"/>
      <c r="AB6" s="335"/>
      <c r="AC6" s="335"/>
      <c r="AD6" s="335"/>
      <c r="AE6" s="335"/>
    </row>
    <row r="7" spans="1:31" s="334" customFormat="1" ht="12.75" customHeight="1" x14ac:dyDescent="0.2">
      <c r="A7" s="339" t="s">
        <v>141</v>
      </c>
      <c r="C7" s="351">
        <v>17.085485550000001</v>
      </c>
      <c r="D7" s="351">
        <v>15.025339799999999</v>
      </c>
      <c r="E7" s="351">
        <v>12.59369985</v>
      </c>
      <c r="F7" s="351">
        <v>18.822303050000002</v>
      </c>
      <c r="G7" s="351">
        <v>12.776242400000001</v>
      </c>
      <c r="H7" s="351">
        <v>14.550000650000001</v>
      </c>
      <c r="I7" s="351">
        <v>13.9098574</v>
      </c>
      <c r="J7" s="351">
        <v>12.140013210000001</v>
      </c>
      <c r="K7" s="351">
        <v>15.416660630000003</v>
      </c>
      <c r="L7" s="351">
        <v>7.8076100500000001</v>
      </c>
      <c r="M7" s="351">
        <v>10.446619999999999</v>
      </c>
      <c r="N7" s="351">
        <v>10.463897539999998</v>
      </c>
      <c r="O7" s="351">
        <v>14.438517000000001</v>
      </c>
      <c r="P7" s="351">
        <v>18.676257194999998</v>
      </c>
      <c r="Q7" s="351">
        <v>14.920567447999998</v>
      </c>
      <c r="R7" s="351">
        <v>18.950000475</v>
      </c>
      <c r="S7" s="351">
        <v>27.709346275999998</v>
      </c>
      <c r="T7" s="351">
        <v>39.705412708875002</v>
      </c>
      <c r="U7" s="351">
        <v>28.313273826374999</v>
      </c>
      <c r="V7" s="351">
        <v>21.213181712274999</v>
      </c>
      <c r="W7" s="351">
        <v>22.503274914999999</v>
      </c>
      <c r="X7" s="351">
        <v>33.263355250916668</v>
      </c>
      <c r="Y7" s="351">
        <v>39.008424556874992</v>
      </c>
      <c r="Z7" s="351">
        <v>31.675459650000001</v>
      </c>
      <c r="AA7" s="335"/>
      <c r="AB7" s="335"/>
      <c r="AC7" s="335"/>
      <c r="AD7" s="335"/>
      <c r="AE7" s="335"/>
    </row>
    <row r="8" spans="1:31" s="334" customFormat="1" ht="12.75" customHeight="1" x14ac:dyDescent="0.2">
      <c r="A8" s="339" t="s">
        <v>31</v>
      </c>
      <c r="C8" s="351">
        <v>5.0930868354712402</v>
      </c>
      <c r="D8" s="351">
        <v>5.1442486181133855</v>
      </c>
      <c r="E8" s="351">
        <v>4.6561578739997209</v>
      </c>
      <c r="F8" s="351">
        <v>4.7580652722131038</v>
      </c>
      <c r="G8" s="351">
        <v>5.0740382667503141</v>
      </c>
      <c r="H8" s="351">
        <v>5.83154432430754</v>
      </c>
      <c r="I8" s="351">
        <v>12.111856770637923</v>
      </c>
      <c r="J8" s="351">
        <v>8.9258287551147752</v>
      </c>
      <c r="K8" s="351">
        <v>8.4928959812958027</v>
      </c>
      <c r="L8" s="351">
        <v>7.4931186617123657</v>
      </c>
      <c r="M8" s="351">
        <v>8.2495103864893586</v>
      </c>
      <c r="N8" s="351">
        <v>8.2573366813544116</v>
      </c>
      <c r="O8" s="351">
        <v>12.553651151459963</v>
      </c>
      <c r="P8" s="351">
        <v>9.7054969247194034</v>
      </c>
      <c r="Q8" s="351">
        <v>11.566250801375</v>
      </c>
      <c r="R8" s="351">
        <v>12.696335759608107</v>
      </c>
      <c r="S8" s="351">
        <v>12.760583471310449</v>
      </c>
      <c r="T8" s="351">
        <v>18.081298335638568</v>
      </c>
      <c r="U8" s="351">
        <v>21.851471687349214</v>
      </c>
      <c r="V8" s="351">
        <v>16.965480293419304</v>
      </c>
      <c r="W8" s="351">
        <v>17.371769422867128</v>
      </c>
      <c r="X8" s="351">
        <v>16.465552682457929</v>
      </c>
      <c r="Y8" s="351">
        <v>16.268044930943869</v>
      </c>
      <c r="Z8" s="351">
        <v>15.474949335143817</v>
      </c>
      <c r="AA8" s="335"/>
      <c r="AB8" s="335"/>
      <c r="AC8" s="335"/>
      <c r="AD8" s="335"/>
      <c r="AE8" s="335"/>
    </row>
    <row r="9" spans="1:31" s="334" customFormat="1" ht="12.75" customHeight="1" x14ac:dyDescent="0.2">
      <c r="A9" s="334" t="s">
        <v>524</v>
      </c>
      <c r="C9" s="351">
        <v>110.83056042645676</v>
      </c>
      <c r="D9" s="351">
        <v>122.78489565151553</v>
      </c>
      <c r="E9" s="351">
        <v>118.56380555530791</v>
      </c>
      <c r="F9" s="351">
        <v>119.21624761008214</v>
      </c>
      <c r="G9" s="351">
        <v>115.80171283259018</v>
      </c>
      <c r="H9" s="351">
        <v>109.36940820345337</v>
      </c>
      <c r="I9" s="351">
        <v>121.51269170209497</v>
      </c>
      <c r="J9" s="351">
        <v>111.67466086073499</v>
      </c>
      <c r="K9" s="351">
        <v>120.44616218400134</v>
      </c>
      <c r="L9" s="351">
        <v>124.62506761256034</v>
      </c>
      <c r="M9" s="351">
        <v>125.71746075478681</v>
      </c>
      <c r="N9" s="351">
        <v>129.49276669743944</v>
      </c>
      <c r="O9" s="351">
        <v>130.37382332499709</v>
      </c>
      <c r="P9" s="351">
        <v>149.05145304770016</v>
      </c>
      <c r="Q9" s="351">
        <v>153.43810850976234</v>
      </c>
      <c r="R9" s="351">
        <v>160.0247269420222</v>
      </c>
      <c r="S9" s="351">
        <v>174.42350807903054</v>
      </c>
      <c r="T9" s="351">
        <v>183.21114734194583</v>
      </c>
      <c r="U9" s="351">
        <v>178.9367506272558</v>
      </c>
      <c r="V9" s="351">
        <v>155.65276651184922</v>
      </c>
      <c r="W9" s="351">
        <v>167.74842627916661</v>
      </c>
      <c r="X9" s="351">
        <v>160.0389527011055</v>
      </c>
      <c r="Y9" s="351">
        <v>175.43840011639938</v>
      </c>
      <c r="Z9" s="351">
        <v>175.68064632502166</v>
      </c>
      <c r="AA9" s="335"/>
      <c r="AB9" s="335"/>
      <c r="AC9" s="335"/>
      <c r="AD9" s="335"/>
      <c r="AE9" s="335"/>
    </row>
    <row r="10" spans="1:31" s="338" customFormat="1" ht="20.25" customHeight="1" x14ac:dyDescent="0.2">
      <c r="A10" s="338" t="s">
        <v>344</v>
      </c>
      <c r="C10" s="350">
        <v>-33.400888841323606</v>
      </c>
      <c r="D10" s="350">
        <v>-39.9792121143945</v>
      </c>
      <c r="E10" s="350">
        <v>-43.565034141555969</v>
      </c>
      <c r="F10" s="350">
        <v>-43.894294929206403</v>
      </c>
      <c r="G10" s="350">
        <v>-38.128234379478016</v>
      </c>
      <c r="H10" s="350">
        <v>-38.487283989226349</v>
      </c>
      <c r="I10" s="350">
        <v>-42.463360012015798</v>
      </c>
      <c r="J10" s="350">
        <v>-39.498519601852649</v>
      </c>
      <c r="K10" s="350">
        <v>-44.007480313150879</v>
      </c>
      <c r="L10" s="350">
        <v>-41.211116365760617</v>
      </c>
      <c r="M10" s="350">
        <v>-40.864174840052286</v>
      </c>
      <c r="N10" s="350">
        <v>-39.222302969176233</v>
      </c>
      <c r="O10" s="350">
        <v>-34.540093051041673</v>
      </c>
      <c r="P10" s="350">
        <v>-44.185803474016346</v>
      </c>
      <c r="Q10" s="350">
        <v>-55.356225429404951</v>
      </c>
      <c r="R10" s="350">
        <v>-45.134764599005919</v>
      </c>
      <c r="S10" s="350">
        <v>-44.970428232443311</v>
      </c>
      <c r="T10" s="350">
        <v>-43.381367445023756</v>
      </c>
      <c r="U10" s="350">
        <v>-37.659339009310997</v>
      </c>
      <c r="V10" s="350">
        <v>-17.268256766589062</v>
      </c>
      <c r="W10" s="350">
        <v>-34.063302767585185</v>
      </c>
      <c r="X10" s="350">
        <v>-40.294594740227247</v>
      </c>
      <c r="Y10" s="350">
        <v>-30.546661872671464</v>
      </c>
      <c r="Z10" s="350">
        <v>8.3444450494849889</v>
      </c>
      <c r="AA10" s="335"/>
      <c r="AB10" s="335"/>
      <c r="AC10" s="335"/>
      <c r="AD10" s="335"/>
      <c r="AE10" s="335"/>
    </row>
    <row r="11" spans="1:31" s="334" customFormat="1" ht="12.75" customHeight="1" x14ac:dyDescent="0.2">
      <c r="A11" s="334" t="s">
        <v>345</v>
      </c>
      <c r="C11" s="352">
        <v>18.156229878250329</v>
      </c>
      <c r="D11" s="352">
        <v>20.069862660325644</v>
      </c>
      <c r="E11" s="352">
        <v>19.996473899350889</v>
      </c>
      <c r="F11" s="352">
        <v>17.465063741235433</v>
      </c>
      <c r="G11" s="352">
        <v>18.389284188406425</v>
      </c>
      <c r="H11" s="352">
        <v>21.540003292136845</v>
      </c>
      <c r="I11" s="352">
        <v>20.344329896915887</v>
      </c>
      <c r="J11" s="352">
        <v>22.788199227194852</v>
      </c>
      <c r="K11" s="352">
        <v>22.145658695052802</v>
      </c>
      <c r="L11" s="352">
        <v>22.003285391315131</v>
      </c>
      <c r="M11" s="352">
        <v>23.140943351068113</v>
      </c>
      <c r="N11" s="352">
        <v>27.122981180534602</v>
      </c>
      <c r="O11" s="352">
        <v>30.736054539136013</v>
      </c>
      <c r="P11" s="352">
        <v>32.985465082867556</v>
      </c>
      <c r="Q11" s="352">
        <v>34.817144619543448</v>
      </c>
      <c r="R11" s="352">
        <v>38.700766981445696</v>
      </c>
      <c r="S11" s="352">
        <v>36.465943250234361</v>
      </c>
      <c r="T11" s="352">
        <v>40.02065723357029</v>
      </c>
      <c r="U11" s="352">
        <v>46.260238365498353</v>
      </c>
      <c r="V11" s="352">
        <v>63.440361560857937</v>
      </c>
      <c r="W11" s="352">
        <v>45.782957445986526</v>
      </c>
      <c r="X11" s="352">
        <v>42.156397979834118</v>
      </c>
      <c r="Y11" s="352">
        <v>54.580391745655987</v>
      </c>
      <c r="Z11" s="352">
        <v>95.433976614310723</v>
      </c>
      <c r="AA11" s="335"/>
      <c r="AB11" s="335"/>
      <c r="AC11" s="335"/>
      <c r="AD11" s="335"/>
      <c r="AE11" s="335"/>
    </row>
    <row r="12" spans="1:31" s="334" customFormat="1" ht="12.75" customHeight="1" x14ac:dyDescent="0.2">
      <c r="A12" s="339" t="s">
        <v>107</v>
      </c>
      <c r="C12" s="352">
        <v>11.025404707702965</v>
      </c>
      <c r="D12" s="352">
        <v>11.828325507310176</v>
      </c>
      <c r="E12" s="352">
        <v>13.007842864890916</v>
      </c>
      <c r="F12" s="352">
        <v>11.245283044026877</v>
      </c>
      <c r="G12" s="352">
        <v>12.141954185248618</v>
      </c>
      <c r="H12" s="352">
        <v>14.94</v>
      </c>
      <c r="I12" s="352">
        <v>13.046070174706195</v>
      </c>
      <c r="J12" s="352">
        <v>14.968431093624101</v>
      </c>
      <c r="K12" s="352">
        <v>14.954341835964438</v>
      </c>
      <c r="L12" s="352">
        <v>15.009125412978534</v>
      </c>
      <c r="M12" s="352">
        <v>15.905827040016053</v>
      </c>
      <c r="N12" s="352">
        <v>17.948427032259875</v>
      </c>
      <c r="O12" s="352">
        <v>19.819755424131451</v>
      </c>
      <c r="P12" s="352">
        <v>21.88226404837917</v>
      </c>
      <c r="Q12" s="352">
        <v>22.177954569630671</v>
      </c>
      <c r="R12" s="352">
        <v>24.481622228704648</v>
      </c>
      <c r="S12" s="352">
        <v>21.812285872810165</v>
      </c>
      <c r="T12" s="352">
        <v>22.289368045388517</v>
      </c>
      <c r="U12" s="352">
        <v>26.839070565053138</v>
      </c>
      <c r="V12" s="352">
        <v>28.782754811460347</v>
      </c>
      <c r="W12" s="352">
        <v>25.374598510354105</v>
      </c>
      <c r="X12" s="352">
        <v>23.503812529255622</v>
      </c>
      <c r="Y12" s="352">
        <v>23.727478865951717</v>
      </c>
      <c r="Z12" s="352">
        <v>24.678041188395444</v>
      </c>
      <c r="AA12" s="335"/>
      <c r="AB12" s="335"/>
      <c r="AC12" s="335"/>
      <c r="AD12" s="335"/>
      <c r="AE12" s="335"/>
    </row>
    <row r="13" spans="1:31" s="334" customFormat="1" ht="12.75" customHeight="1" x14ac:dyDescent="0.2">
      <c r="A13" s="339" t="s">
        <v>31</v>
      </c>
      <c r="C13" s="352">
        <v>7.1308251705473626</v>
      </c>
      <c r="D13" s="352">
        <v>8.241537153015468</v>
      </c>
      <c r="E13" s="352">
        <v>6.9886310344599725</v>
      </c>
      <c r="F13" s="352">
        <v>6.2197806972085576</v>
      </c>
      <c r="G13" s="352">
        <v>6.2473300031578063</v>
      </c>
      <c r="H13" s="352">
        <v>6.6000032921368463</v>
      </c>
      <c r="I13" s="352">
        <v>7.2982597222096928</v>
      </c>
      <c r="J13" s="352">
        <v>7.8197681335707507</v>
      </c>
      <c r="K13" s="352">
        <v>7.1913168590883627</v>
      </c>
      <c r="L13" s="352">
        <v>6.9941599783365973</v>
      </c>
      <c r="M13" s="352">
        <v>7.2351163110520593</v>
      </c>
      <c r="N13" s="352">
        <v>9.1745541482747281</v>
      </c>
      <c r="O13" s="352">
        <v>10.916299115004563</v>
      </c>
      <c r="P13" s="352">
        <v>11.103201034488388</v>
      </c>
      <c r="Q13" s="352">
        <v>12.639190049912777</v>
      </c>
      <c r="R13" s="352">
        <v>14.219144752741048</v>
      </c>
      <c r="S13" s="352">
        <v>14.653657377424198</v>
      </c>
      <c r="T13" s="352">
        <v>17.731289188181769</v>
      </c>
      <c r="U13" s="352">
        <v>19.421167800445211</v>
      </c>
      <c r="V13" s="352">
        <v>34.657606749397594</v>
      </c>
      <c r="W13" s="352">
        <v>20.408358935632425</v>
      </c>
      <c r="X13" s="352">
        <v>18.652585450578496</v>
      </c>
      <c r="Y13" s="352">
        <v>30.85291287970427</v>
      </c>
      <c r="Z13" s="352">
        <v>70.755935425915283</v>
      </c>
      <c r="AA13" s="335"/>
      <c r="AB13" s="335"/>
      <c r="AC13" s="335"/>
      <c r="AD13" s="335"/>
      <c r="AE13" s="335"/>
    </row>
    <row r="14" spans="1:31" s="334" customFormat="1" ht="12.75" customHeight="1" x14ac:dyDescent="0.2">
      <c r="A14" s="334" t="s">
        <v>348</v>
      </c>
      <c r="C14" s="351">
        <v>51.557118719573936</v>
      </c>
      <c r="D14" s="351">
        <v>60.049074774720147</v>
      </c>
      <c r="E14" s="351">
        <v>63.561508040906858</v>
      </c>
      <c r="F14" s="351">
        <v>61.359358670441836</v>
      </c>
      <c r="G14" s="351">
        <v>56.517518567884437</v>
      </c>
      <c r="H14" s="351">
        <v>60.027287281363193</v>
      </c>
      <c r="I14" s="351">
        <v>62.807689908931685</v>
      </c>
      <c r="J14" s="351">
        <v>62.286718829047501</v>
      </c>
      <c r="K14" s="351">
        <v>66.153139008203681</v>
      </c>
      <c r="L14" s="351">
        <v>63.214401757075748</v>
      </c>
      <c r="M14" s="351">
        <v>64.005118191120403</v>
      </c>
      <c r="N14" s="351">
        <v>66.345284149710835</v>
      </c>
      <c r="O14" s="351">
        <v>65.276147590177686</v>
      </c>
      <c r="P14" s="351">
        <v>77.171268556883902</v>
      </c>
      <c r="Q14" s="351">
        <v>90.173370048948399</v>
      </c>
      <c r="R14" s="351">
        <v>83.835531580451615</v>
      </c>
      <c r="S14" s="351">
        <v>81.436371482677671</v>
      </c>
      <c r="T14" s="351">
        <v>83.402024678594046</v>
      </c>
      <c r="U14" s="351">
        <v>83.91957737480935</v>
      </c>
      <c r="V14" s="351">
        <v>80.708618327446999</v>
      </c>
      <c r="W14" s="351">
        <v>79.846260213571711</v>
      </c>
      <c r="X14" s="351">
        <v>82.450992720061365</v>
      </c>
      <c r="Y14" s="351">
        <v>85.127053618327452</v>
      </c>
      <c r="Z14" s="351">
        <v>87.089531564825734</v>
      </c>
      <c r="AA14" s="335"/>
      <c r="AB14" s="335"/>
      <c r="AC14" s="335"/>
      <c r="AD14" s="335"/>
      <c r="AE14" s="335"/>
    </row>
    <row r="15" spans="1:31" s="334" customFormat="1" ht="12.75" customHeight="1" x14ac:dyDescent="0.2">
      <c r="A15" s="339" t="s">
        <v>346</v>
      </c>
      <c r="C15" s="351">
        <v>31.537605265988265</v>
      </c>
      <c r="D15" s="351">
        <v>32.758036065128891</v>
      </c>
      <c r="E15" s="351">
        <v>32.409379474793035</v>
      </c>
      <c r="F15" s="351">
        <v>32.045332615081691</v>
      </c>
      <c r="G15" s="351">
        <v>30.420764223738185</v>
      </c>
      <c r="H15" s="351">
        <v>32.57012973504807</v>
      </c>
      <c r="I15" s="351">
        <v>35.220588490160324</v>
      </c>
      <c r="J15" s="351">
        <v>35.475742470820542</v>
      </c>
      <c r="K15" s="351">
        <v>35.048374958825477</v>
      </c>
      <c r="L15" s="351">
        <v>35.309939330768344</v>
      </c>
      <c r="M15" s="351">
        <v>36.04602165206164</v>
      </c>
      <c r="N15" s="351">
        <v>36.764639873424102</v>
      </c>
      <c r="O15" s="351">
        <v>36.853343361658034</v>
      </c>
      <c r="P15" s="351">
        <v>39.008286652607389</v>
      </c>
      <c r="Q15" s="351">
        <v>41.270842433299727</v>
      </c>
      <c r="R15" s="351">
        <v>41.256722464929204</v>
      </c>
      <c r="S15" s="351">
        <v>43.875506160291458</v>
      </c>
      <c r="T15" s="351">
        <v>47.033219073354282</v>
      </c>
      <c r="U15" s="351">
        <v>44.739335226405139</v>
      </c>
      <c r="V15" s="351">
        <v>42.112636282942233</v>
      </c>
      <c r="W15" s="351">
        <v>42.378557588274369</v>
      </c>
      <c r="X15" s="351">
        <v>44.237098597044536</v>
      </c>
      <c r="Y15" s="351">
        <v>47.735139896319133</v>
      </c>
      <c r="Z15" s="351">
        <v>47.936798864004572</v>
      </c>
      <c r="AA15" s="335"/>
      <c r="AB15" s="335"/>
      <c r="AC15" s="335"/>
      <c r="AD15" s="335"/>
      <c r="AE15" s="335"/>
    </row>
    <row r="16" spans="1:31" s="334" customFormat="1" ht="12.75" customHeight="1" x14ac:dyDescent="0.2">
      <c r="A16" s="340" t="s">
        <v>482</v>
      </c>
      <c r="C16" s="351">
        <v>15.549661654249999</v>
      </c>
      <c r="D16" s="351">
        <v>15.023173042000002</v>
      </c>
      <c r="E16" s="351">
        <v>15.313980641750002</v>
      </c>
      <c r="F16" s="351">
        <v>14.850445081499998</v>
      </c>
      <c r="G16" s="351">
        <v>13.7449096235</v>
      </c>
      <c r="H16" s="351">
        <v>14.097832737099843</v>
      </c>
      <c r="I16" s="351">
        <v>14.676497083903934</v>
      </c>
      <c r="J16" s="351">
        <v>16.568275300810512</v>
      </c>
      <c r="K16" s="351">
        <v>14.715033949764942</v>
      </c>
      <c r="L16" s="351">
        <v>14.325430360558288</v>
      </c>
      <c r="M16" s="351">
        <v>15.616360541977835</v>
      </c>
      <c r="N16" s="351">
        <v>15.896644209071411</v>
      </c>
      <c r="O16" s="351">
        <v>15.032084902391011</v>
      </c>
      <c r="P16" s="351">
        <v>15.386167897411477</v>
      </c>
      <c r="Q16" s="351">
        <v>15.678711071428506</v>
      </c>
      <c r="R16" s="351">
        <v>15.628208019326891</v>
      </c>
      <c r="S16" s="351">
        <v>15.371243928524851</v>
      </c>
      <c r="T16" s="351">
        <v>17.218300847951113</v>
      </c>
      <c r="U16" s="351">
        <v>16.822851569546639</v>
      </c>
      <c r="V16" s="351">
        <v>16.701120206692178</v>
      </c>
      <c r="W16" s="351">
        <v>17.381380568418187</v>
      </c>
      <c r="X16" s="351">
        <v>17.887025456444597</v>
      </c>
      <c r="Y16" s="351">
        <v>18.820247855036399</v>
      </c>
      <c r="Z16" s="351">
        <v>19.021624306806057</v>
      </c>
      <c r="AA16" s="335"/>
      <c r="AB16" s="335"/>
      <c r="AC16" s="335"/>
      <c r="AD16" s="335"/>
      <c r="AE16" s="335"/>
    </row>
    <row r="17" spans="1:31" s="334" customFormat="1" ht="12.75" customHeight="1" x14ac:dyDescent="0.2">
      <c r="A17" s="340" t="s">
        <v>483</v>
      </c>
      <c r="C17" s="351">
        <v>15.950453476836229</v>
      </c>
      <c r="D17" s="351">
        <v>17.696324559469751</v>
      </c>
      <c r="E17" s="351">
        <v>17.055832677019648</v>
      </c>
      <c r="F17" s="351">
        <v>17.154675458461909</v>
      </c>
      <c r="G17" s="351">
        <v>16.634870724025575</v>
      </c>
      <c r="H17" s="351">
        <v>18.43055930917734</v>
      </c>
      <c r="I17" s="351">
        <v>20.501804009651494</v>
      </c>
      <c r="J17" s="351">
        <v>18.865247183419498</v>
      </c>
      <c r="K17" s="351">
        <v>20.291224290211989</v>
      </c>
      <c r="L17" s="351">
        <v>20.941657109793248</v>
      </c>
      <c r="M17" s="351">
        <v>20.385058105952695</v>
      </c>
      <c r="N17" s="351">
        <v>20.821431958720591</v>
      </c>
      <c r="O17" s="351">
        <v>21.773000126028919</v>
      </c>
      <c r="P17" s="351">
        <v>23.570688755195906</v>
      </c>
      <c r="Q17" s="351">
        <v>25.53800136187122</v>
      </c>
      <c r="R17" s="351">
        <v>25.552982445602311</v>
      </c>
      <c r="S17" s="351">
        <v>28.410482231766604</v>
      </c>
      <c r="T17" s="351">
        <v>29.736403225403162</v>
      </c>
      <c r="U17" s="351">
        <v>27.8082116568585</v>
      </c>
      <c r="V17" s="351">
        <v>25.354310076250055</v>
      </c>
      <c r="W17" s="351">
        <v>24.882389019856188</v>
      </c>
      <c r="X17" s="351">
        <v>26.256577140599937</v>
      </c>
      <c r="Y17" s="351">
        <v>28.842331041282737</v>
      </c>
      <c r="Z17" s="351">
        <v>28.826517557198521</v>
      </c>
      <c r="AA17" s="335"/>
      <c r="AB17" s="335"/>
      <c r="AC17" s="335"/>
      <c r="AD17" s="335"/>
      <c r="AE17" s="335"/>
    </row>
    <row r="18" spans="1:31" s="334" customFormat="1" ht="12.75" customHeight="1" x14ac:dyDescent="0.2">
      <c r="A18" s="339" t="s">
        <v>485</v>
      </c>
      <c r="C18" s="351">
        <v>5.0840000000000005</v>
      </c>
      <c r="D18" s="351">
        <v>5.449850340136055</v>
      </c>
      <c r="E18" s="351">
        <v>6.2873801596061636</v>
      </c>
      <c r="F18" s="351">
        <v>4.281141793835836</v>
      </c>
      <c r="G18" s="351">
        <v>5.1845171221726236</v>
      </c>
      <c r="H18" s="351">
        <v>6.1649051478068957</v>
      </c>
      <c r="I18" s="351">
        <v>7.1000000000000005</v>
      </c>
      <c r="J18" s="351">
        <v>7.3</v>
      </c>
      <c r="K18" s="351">
        <v>7.5600000000000005</v>
      </c>
      <c r="L18" s="351">
        <v>6.1192660550458715</v>
      </c>
      <c r="M18" s="351">
        <v>5.319620399215415</v>
      </c>
      <c r="N18" s="351">
        <v>8.7166607729224559</v>
      </c>
      <c r="O18" s="351">
        <v>6.2314518729696005</v>
      </c>
      <c r="P18" s="351">
        <v>14.571428571428571</v>
      </c>
      <c r="Q18" s="351">
        <v>22.622621082352943</v>
      </c>
      <c r="R18" s="351">
        <v>14.375195071682089</v>
      </c>
      <c r="S18" s="351">
        <v>9.1593486824232535</v>
      </c>
      <c r="T18" s="351">
        <v>9.6946962108645565</v>
      </c>
      <c r="U18" s="351">
        <v>10.930754777377629</v>
      </c>
      <c r="V18" s="351">
        <v>11.00950975749114</v>
      </c>
      <c r="W18" s="351">
        <v>10.963273179008228</v>
      </c>
      <c r="X18" s="351">
        <v>10.814968279122494</v>
      </c>
      <c r="Y18" s="351">
        <v>10.567527220727545</v>
      </c>
      <c r="Z18" s="351">
        <v>10.924241565465525</v>
      </c>
      <c r="AA18" s="335"/>
      <c r="AB18" s="335"/>
      <c r="AC18" s="335"/>
      <c r="AD18" s="335"/>
      <c r="AE18" s="335"/>
    </row>
    <row r="19" spans="1:31" s="334" customFormat="1" ht="12.75" customHeight="1" x14ac:dyDescent="0.2">
      <c r="A19" s="339" t="s">
        <v>31</v>
      </c>
      <c r="C19" s="351">
        <v>14.935513453585664</v>
      </c>
      <c r="D19" s="351">
        <v>21.8411883694552</v>
      </c>
      <c r="E19" s="351">
        <v>24.864748406507658</v>
      </c>
      <c r="F19" s="351">
        <v>25.032884261524309</v>
      </c>
      <c r="G19" s="351">
        <v>20.912237221973633</v>
      </c>
      <c r="H19" s="351">
        <v>21.292252398508225</v>
      </c>
      <c r="I19" s="351">
        <v>20.487101418771356</v>
      </c>
      <c r="J19" s="351">
        <v>19.510976358226962</v>
      </c>
      <c r="K19" s="351">
        <v>23.544764049378202</v>
      </c>
      <c r="L19" s="351">
        <v>21.785196371261534</v>
      </c>
      <c r="M19" s="351">
        <v>22.639476139843353</v>
      </c>
      <c r="N19" s="351">
        <v>20.863983503364267</v>
      </c>
      <c r="O19" s="351">
        <v>22.191352355550048</v>
      </c>
      <c r="P19" s="351">
        <v>23.591553332847926</v>
      </c>
      <c r="Q19" s="351">
        <v>26.279906533295751</v>
      </c>
      <c r="R19" s="351">
        <v>28.203614043840336</v>
      </c>
      <c r="S19" s="351">
        <v>28.401516639962974</v>
      </c>
      <c r="T19" s="351">
        <v>26.674109394375204</v>
      </c>
      <c r="U19" s="351">
        <v>28.249487371026575</v>
      </c>
      <c r="V19" s="351">
        <v>27.586472287013631</v>
      </c>
      <c r="W19" s="351">
        <v>26.504429446289119</v>
      </c>
      <c r="X19" s="351">
        <v>27.398925843894339</v>
      </c>
      <c r="Y19" s="351">
        <v>26.82438650128077</v>
      </c>
      <c r="Z19" s="351">
        <v>28.22849113535564</v>
      </c>
      <c r="AA19" s="335"/>
      <c r="AB19" s="335"/>
      <c r="AC19" s="335"/>
      <c r="AD19" s="335"/>
      <c r="AE19" s="335"/>
    </row>
    <row r="20" spans="1:31" s="338" customFormat="1" ht="20.25" customHeight="1" x14ac:dyDescent="0.2">
      <c r="A20" s="338" t="s">
        <v>351</v>
      </c>
      <c r="C20" s="350">
        <v>11.088453015462125</v>
      </c>
      <c r="D20" s="350">
        <v>10.256955631972911</v>
      </c>
      <c r="E20" s="350">
        <v>2.5016040316185055</v>
      </c>
      <c r="F20" s="350">
        <v>0.67226554852051024</v>
      </c>
      <c r="G20" s="350">
        <v>5.8825846835495241</v>
      </c>
      <c r="H20" s="350">
        <v>6.0757239927675126</v>
      </c>
      <c r="I20" s="350">
        <v>5.0458002381311697</v>
      </c>
      <c r="J20" s="350">
        <v>4.2436263852946361</v>
      </c>
      <c r="K20" s="350">
        <v>3.7464133174010215</v>
      </c>
      <c r="L20" s="350">
        <v>6.8366229955466871</v>
      </c>
      <c r="M20" s="350">
        <v>8.3510568788382784</v>
      </c>
      <c r="N20" s="350">
        <v>8.5427431504867499</v>
      </c>
      <c r="O20" s="350">
        <v>10.363478113560578</v>
      </c>
      <c r="P20" s="350">
        <v>7.2271557583165453</v>
      </c>
      <c r="Q20" s="350">
        <v>16.472195228595702</v>
      </c>
      <c r="R20" s="350">
        <v>10.563095800590787</v>
      </c>
      <c r="S20" s="350">
        <v>9.5542227319705315</v>
      </c>
      <c r="T20" s="350">
        <v>15.360966774293328</v>
      </c>
      <c r="U20" s="350">
        <v>25.493571150095931</v>
      </c>
      <c r="V20" s="350">
        <v>25.383175259506864</v>
      </c>
      <c r="W20" s="350">
        <v>59.362067651713318</v>
      </c>
      <c r="X20" s="350">
        <v>54.735010606082611</v>
      </c>
      <c r="Y20" s="350">
        <v>49.887896186757757</v>
      </c>
      <c r="Z20" s="350">
        <v>10.265139580617372</v>
      </c>
      <c r="AA20" s="335"/>
      <c r="AB20" s="335"/>
      <c r="AC20" s="335"/>
      <c r="AD20" s="335"/>
      <c r="AE20" s="335"/>
    </row>
    <row r="21" spans="1:31" s="334" customFormat="1" ht="12.75" customHeight="1" x14ac:dyDescent="0.2">
      <c r="A21" s="334" t="s">
        <v>501</v>
      </c>
      <c r="C21" s="351">
        <v>30.549504847802908</v>
      </c>
      <c r="D21" s="351">
        <v>29.629424620525519</v>
      </c>
      <c r="E21" s="351">
        <v>19.819189843736119</v>
      </c>
      <c r="F21" s="351">
        <v>19.217068456148358</v>
      </c>
      <c r="G21" s="351">
        <v>22.676504206825147</v>
      </c>
      <c r="H21" s="351">
        <v>21.116425234684762</v>
      </c>
      <c r="I21" s="351">
        <v>19.25689650930871</v>
      </c>
      <c r="J21" s="351">
        <v>18.397501588322179</v>
      </c>
      <c r="K21" s="351">
        <v>18.330779846043111</v>
      </c>
      <c r="L21" s="351">
        <v>18.897509217193498</v>
      </c>
      <c r="M21" s="351">
        <v>21.107038083890835</v>
      </c>
      <c r="N21" s="351">
        <v>22.183612201303998</v>
      </c>
      <c r="O21" s="351">
        <v>24.793343434497935</v>
      </c>
      <c r="P21" s="351">
        <v>24.099548588955489</v>
      </c>
      <c r="Q21" s="351">
        <v>26.595548954541854</v>
      </c>
      <c r="R21" s="351">
        <v>23.486989660752414</v>
      </c>
      <c r="S21" s="351">
        <v>23.735058041917203</v>
      </c>
      <c r="T21" s="351">
        <v>31.430138728175265</v>
      </c>
      <c r="U21" s="351">
        <v>39.874424796465469</v>
      </c>
      <c r="V21" s="351">
        <v>52.827790532033099</v>
      </c>
      <c r="W21" s="351">
        <v>72.507166605839984</v>
      </c>
      <c r="X21" s="351">
        <v>70.593506289997379</v>
      </c>
      <c r="Y21" s="351">
        <v>76.524500291013538</v>
      </c>
      <c r="Z21" s="351">
        <v>78.638977365891321</v>
      </c>
      <c r="AA21" s="335"/>
      <c r="AB21" s="335"/>
      <c r="AC21" s="335"/>
      <c r="AD21" s="335"/>
      <c r="AE21" s="335"/>
    </row>
    <row r="22" spans="1:31" s="334" customFormat="1" ht="12.75" customHeight="1" x14ac:dyDescent="0.2">
      <c r="A22" s="339" t="s">
        <v>353</v>
      </c>
      <c r="C22" s="351">
        <v>21.475710365957926</v>
      </c>
      <c r="D22" s="351">
        <v>20.43640561049147</v>
      </c>
      <c r="E22" s="351">
        <v>14.349758933552287</v>
      </c>
      <c r="F22" s="351">
        <v>13.450176816983136</v>
      </c>
      <c r="G22" s="351">
        <v>15.912333603199661</v>
      </c>
      <c r="H22" s="351">
        <v>14.418076136175033</v>
      </c>
      <c r="I22" s="351">
        <v>10.856857094608875</v>
      </c>
      <c r="J22" s="351">
        <v>11.049770356225434</v>
      </c>
      <c r="K22" s="351">
        <v>11.226335355812006</v>
      </c>
      <c r="L22" s="351">
        <v>12.046658111610485</v>
      </c>
      <c r="M22" s="351">
        <v>13.270394873424193</v>
      </c>
      <c r="N22" s="351">
        <v>13.135065365826518</v>
      </c>
      <c r="O22" s="351">
        <v>14.972439610056343</v>
      </c>
      <c r="P22" s="351">
        <v>17.008051652455489</v>
      </c>
      <c r="Q22" s="351">
        <v>19.978976923141854</v>
      </c>
      <c r="R22" s="351">
        <v>17.661476525952413</v>
      </c>
      <c r="S22" s="351">
        <v>18.735600238817202</v>
      </c>
      <c r="T22" s="351">
        <v>26.299085607375265</v>
      </c>
      <c r="U22" s="351">
        <v>34.910679631265467</v>
      </c>
      <c r="V22" s="351">
        <v>47.4012542095331</v>
      </c>
      <c r="W22" s="351">
        <v>64.422719599999994</v>
      </c>
      <c r="X22" s="351">
        <v>61.714120000000001</v>
      </c>
      <c r="Y22" s="351">
        <v>70.062286999999998</v>
      </c>
      <c r="Z22" s="351">
        <v>70.001704000000004</v>
      </c>
      <c r="AA22" s="335"/>
      <c r="AB22" s="335"/>
      <c r="AC22" s="335"/>
      <c r="AD22" s="335"/>
      <c r="AE22" s="335"/>
    </row>
    <row r="23" spans="1:31" s="334" customFormat="1" ht="12.75" customHeight="1" x14ac:dyDescent="0.2">
      <c r="A23" s="339" t="s">
        <v>502</v>
      </c>
      <c r="C23" s="351">
        <v>9.0737944818449812</v>
      </c>
      <c r="D23" s="351">
        <v>9.1930190100340496</v>
      </c>
      <c r="E23" s="351">
        <v>5.4694309101838314</v>
      </c>
      <c r="F23" s="351">
        <v>5.7668916391652214</v>
      </c>
      <c r="G23" s="351">
        <v>6.7641706036254856</v>
      </c>
      <c r="H23" s="351">
        <v>6.6983490985097287</v>
      </c>
      <c r="I23" s="351">
        <v>8.4000394146998349</v>
      </c>
      <c r="J23" s="351">
        <v>7.3477312320967449</v>
      </c>
      <c r="K23" s="351">
        <v>7.1044444902311046</v>
      </c>
      <c r="L23" s="351">
        <v>6.850851105583013</v>
      </c>
      <c r="M23" s="351">
        <v>7.8366432104666419</v>
      </c>
      <c r="N23" s="351">
        <v>9.0485468354774792</v>
      </c>
      <c r="O23" s="351">
        <v>9.8209038244415918</v>
      </c>
      <c r="P23" s="351">
        <v>7.0914969365000005</v>
      </c>
      <c r="Q23" s="351">
        <v>6.6165720314000005</v>
      </c>
      <c r="R23" s="351">
        <v>5.8255131348000013</v>
      </c>
      <c r="S23" s="351">
        <v>4.9994578031000003</v>
      </c>
      <c r="T23" s="351">
        <v>5.1310531208000008</v>
      </c>
      <c r="U23" s="351">
        <v>4.9637451652000024</v>
      </c>
      <c r="V23" s="351">
        <v>5.4265363224999987</v>
      </c>
      <c r="W23" s="351">
        <v>8.0844470058399907</v>
      </c>
      <c r="X23" s="351">
        <v>8.8793862899973774</v>
      </c>
      <c r="Y23" s="351">
        <v>6.4622132910135406</v>
      </c>
      <c r="Z23" s="351">
        <v>8.6372733658913177</v>
      </c>
      <c r="AA23" s="335"/>
      <c r="AB23" s="335"/>
      <c r="AC23" s="335"/>
      <c r="AD23" s="335"/>
      <c r="AE23" s="335"/>
    </row>
    <row r="24" spans="1:31" s="334" customFormat="1" ht="12.75" customHeight="1" x14ac:dyDescent="0.2">
      <c r="A24" s="334" t="s">
        <v>503</v>
      </c>
      <c r="C24" s="351">
        <v>19.461051832340782</v>
      </c>
      <c r="D24" s="351">
        <v>19.372468988552608</v>
      </c>
      <c r="E24" s="351">
        <v>17.317585812117613</v>
      </c>
      <c r="F24" s="351">
        <v>18.544802907627847</v>
      </c>
      <c r="G24" s="351">
        <v>16.793919523275623</v>
      </c>
      <c r="H24" s="351">
        <v>15.040701241917249</v>
      </c>
      <c r="I24" s="351">
        <v>14.21109627117754</v>
      </c>
      <c r="J24" s="351">
        <v>14.153875203027543</v>
      </c>
      <c r="K24" s="351">
        <v>14.584366528642089</v>
      </c>
      <c r="L24" s="351">
        <v>12.060886221646811</v>
      </c>
      <c r="M24" s="351">
        <v>12.755981205052557</v>
      </c>
      <c r="N24" s="351">
        <v>13.640869050817248</v>
      </c>
      <c r="O24" s="351">
        <v>14.429865320937356</v>
      </c>
      <c r="P24" s="351">
        <v>16.872392830638944</v>
      </c>
      <c r="Q24" s="351">
        <v>10.123353725946151</v>
      </c>
      <c r="R24" s="351">
        <v>12.923893860161627</v>
      </c>
      <c r="S24" s="351">
        <v>14.180835309946671</v>
      </c>
      <c r="T24" s="351">
        <v>16.069171953881938</v>
      </c>
      <c r="U24" s="351">
        <v>14.380853646369538</v>
      </c>
      <c r="V24" s="351">
        <v>27.444615272526235</v>
      </c>
      <c r="W24" s="351">
        <v>13.145098954126668</v>
      </c>
      <c r="X24" s="351">
        <v>15.858495683914764</v>
      </c>
      <c r="Y24" s="351">
        <v>26.636604104255781</v>
      </c>
      <c r="Z24" s="351">
        <v>68.373837785273949</v>
      </c>
      <c r="AA24" s="335"/>
      <c r="AB24" s="335"/>
      <c r="AC24" s="335"/>
      <c r="AD24" s="335"/>
      <c r="AE24" s="335"/>
    </row>
    <row r="25" spans="1:31" s="338" customFormat="1" ht="20.25" customHeight="1" x14ac:dyDescent="0.2">
      <c r="A25" s="338" t="s">
        <v>360</v>
      </c>
      <c r="C25" s="350">
        <v>88.623835012322729</v>
      </c>
      <c r="D25" s="350">
        <v>90.077102540469426</v>
      </c>
      <c r="E25" s="350">
        <v>77.903121515492202</v>
      </c>
      <c r="F25" s="350">
        <v>83.648905069413814</v>
      </c>
      <c r="G25" s="350">
        <v>83.786009360901502</v>
      </c>
      <c r="H25" s="350">
        <v>87.153114006719989</v>
      </c>
      <c r="I25" s="350">
        <v>90.793286631437766</v>
      </c>
      <c r="J25" s="350">
        <v>101.48352419269361</v>
      </c>
      <c r="K25" s="350">
        <v>122.09389860628525</v>
      </c>
      <c r="L25" s="350">
        <v>99.340159798142366</v>
      </c>
      <c r="M25" s="350">
        <v>114.25716212467891</v>
      </c>
      <c r="N25" s="350">
        <v>102.17261229579843</v>
      </c>
      <c r="O25" s="350">
        <v>100.1163323513213</v>
      </c>
      <c r="P25" s="350">
        <v>107.84412735665832</v>
      </c>
      <c r="Q25" s="350">
        <v>106.56898975299919</v>
      </c>
      <c r="R25" s="350">
        <v>110.86071693001563</v>
      </c>
      <c r="S25" s="350">
        <v>109.39989554578436</v>
      </c>
      <c r="T25" s="350">
        <v>109.06568433239555</v>
      </c>
      <c r="U25" s="350">
        <v>109.4036482074562</v>
      </c>
      <c r="V25" s="350">
        <v>128.86570632766106</v>
      </c>
      <c r="W25" s="350">
        <v>116.68103546675073</v>
      </c>
      <c r="X25" s="350">
        <v>119.64314941549542</v>
      </c>
      <c r="Y25" s="350">
        <v>138.50877743737371</v>
      </c>
      <c r="Z25" s="350">
        <v>194.48559224958584</v>
      </c>
      <c r="AA25" s="335"/>
      <c r="AB25" s="335"/>
      <c r="AC25" s="335"/>
      <c r="AD25" s="335"/>
      <c r="AE25" s="335"/>
    </row>
    <row r="26" spans="1:31" s="334" customFormat="1" ht="12.75" customHeight="1" x14ac:dyDescent="0.2">
      <c r="A26" s="334" t="s">
        <v>501</v>
      </c>
      <c r="C26" s="351">
        <v>98.23111858867739</v>
      </c>
      <c r="D26" s="351">
        <v>99.753088086027972</v>
      </c>
      <c r="E26" s="351">
        <v>86.710817002141397</v>
      </c>
      <c r="F26" s="351">
        <v>92.646103185828963</v>
      </c>
      <c r="G26" s="351">
        <v>93.085735580939598</v>
      </c>
      <c r="H26" s="351">
        <v>96.663149970513757</v>
      </c>
      <c r="I26" s="351">
        <v>100.71371726186808</v>
      </c>
      <c r="J26" s="351">
        <v>111.5480487803804</v>
      </c>
      <c r="K26" s="351">
        <v>132.4932307240571</v>
      </c>
      <c r="L26" s="351">
        <v>109.42955252801592</v>
      </c>
      <c r="M26" s="351">
        <v>124.73782880613956</v>
      </c>
      <c r="N26" s="351">
        <v>112.94332043224288</v>
      </c>
      <c r="O26" s="351">
        <v>110.68322926233031</v>
      </c>
      <c r="P26" s="351">
        <v>118.53809653179502</v>
      </c>
      <c r="Q26" s="351">
        <v>120.97925523615663</v>
      </c>
      <c r="R26" s="351">
        <v>126.1645402953925</v>
      </c>
      <c r="S26" s="351">
        <v>124.91038451391022</v>
      </c>
      <c r="T26" s="351">
        <v>124.8254093663148</v>
      </c>
      <c r="U26" s="351">
        <v>124.98880552226788</v>
      </c>
      <c r="V26" s="351">
        <v>144.16157737310596</v>
      </c>
      <c r="W26" s="351">
        <v>132.71148160442345</v>
      </c>
      <c r="X26" s="351">
        <v>136.04146305713283</v>
      </c>
      <c r="Y26" s="351">
        <v>156.90389148865899</v>
      </c>
      <c r="Z26" s="351">
        <v>211.90582202561814</v>
      </c>
      <c r="AA26" s="335"/>
      <c r="AB26" s="335"/>
      <c r="AC26" s="335"/>
      <c r="AD26" s="335"/>
      <c r="AE26" s="335"/>
    </row>
    <row r="27" spans="1:31" s="334" customFormat="1" ht="12.75" customHeight="1" x14ac:dyDescent="0.2">
      <c r="A27" s="339" t="s">
        <v>362</v>
      </c>
      <c r="C27" s="351">
        <v>77.242459999999994</v>
      </c>
      <c r="D27" s="351">
        <v>77.151481000000004</v>
      </c>
      <c r="E27" s="351">
        <v>65.970006000000012</v>
      </c>
      <c r="F27" s="351">
        <v>71.009335000000007</v>
      </c>
      <c r="G27" s="351">
        <v>70.867740000000012</v>
      </c>
      <c r="H27" s="351">
        <v>70.443642999999994</v>
      </c>
      <c r="I27" s="351">
        <v>70.482366999999996</v>
      </c>
      <c r="J27" s="351">
        <v>81.465097</v>
      </c>
      <c r="K27" s="351">
        <v>90.242786999999993</v>
      </c>
      <c r="L27" s="351">
        <v>72.957600999999997</v>
      </c>
      <c r="M27" s="351">
        <v>80.53931200000001</v>
      </c>
      <c r="N27" s="351">
        <v>78.631056999999998</v>
      </c>
      <c r="O27" s="351">
        <v>78.163893000000002</v>
      </c>
      <c r="P27" s="351">
        <v>81.261255000000006</v>
      </c>
      <c r="Q27" s="351">
        <v>82.579661999999999</v>
      </c>
      <c r="R27" s="351">
        <v>83.219107999999991</v>
      </c>
      <c r="S27" s="351">
        <v>82.49517299999998</v>
      </c>
      <c r="T27" s="351">
        <v>80.309290000000004</v>
      </c>
      <c r="U27" s="351">
        <v>78.391177999999996</v>
      </c>
      <c r="V27" s="351">
        <v>74.355070000000012</v>
      </c>
      <c r="W27" s="351">
        <v>77.607468000000011</v>
      </c>
      <c r="X27" s="351">
        <v>76.843875999999995</v>
      </c>
      <c r="Y27" s="351">
        <v>84.601417999999995</v>
      </c>
      <c r="Z27" s="351">
        <v>80.760590000000008</v>
      </c>
      <c r="AA27" s="335"/>
      <c r="AB27" s="335"/>
      <c r="AC27" s="335"/>
      <c r="AD27" s="335"/>
      <c r="AE27" s="335"/>
    </row>
    <row r="28" spans="1:31" s="334" customFormat="1" ht="12.75" customHeight="1" x14ac:dyDescent="0.2">
      <c r="A28" s="340" t="s">
        <v>363</v>
      </c>
      <c r="C28" s="351">
        <v>62.936169</v>
      </c>
      <c r="D28" s="351">
        <v>63.243418000000005</v>
      </c>
      <c r="E28" s="351">
        <v>56.025051000000005</v>
      </c>
      <c r="F28" s="351">
        <v>56.074823000000002</v>
      </c>
      <c r="G28" s="351">
        <v>55.675823000000008</v>
      </c>
      <c r="H28" s="351">
        <v>54.680031999999997</v>
      </c>
      <c r="I28" s="351">
        <v>55.284499999999994</v>
      </c>
      <c r="J28" s="351">
        <v>65.951768000000001</v>
      </c>
      <c r="K28" s="351">
        <v>66.426597000000001</v>
      </c>
      <c r="L28" s="351">
        <v>52.048310000000001</v>
      </c>
      <c r="M28" s="351">
        <v>55.609301000000009</v>
      </c>
      <c r="N28" s="351">
        <v>59.304877999999995</v>
      </c>
      <c r="O28" s="351">
        <v>60.495982999999995</v>
      </c>
      <c r="P28" s="351">
        <v>57.906419999999997</v>
      </c>
      <c r="Q28" s="351">
        <v>65.813457</v>
      </c>
      <c r="R28" s="351">
        <v>65.867511999999991</v>
      </c>
      <c r="S28" s="351">
        <v>66.699877999999984</v>
      </c>
      <c r="T28" s="351">
        <v>65.149229000000005</v>
      </c>
      <c r="U28" s="351">
        <v>63.015033000000003</v>
      </c>
      <c r="V28" s="351">
        <v>58.978606000000006</v>
      </c>
      <c r="W28" s="351">
        <v>62.409120000000009</v>
      </c>
      <c r="X28" s="351">
        <v>60.65713199999999</v>
      </c>
      <c r="Y28" s="351">
        <v>67.465219000000005</v>
      </c>
      <c r="Z28" s="351">
        <v>63.600941000000006</v>
      </c>
      <c r="AA28" s="335"/>
      <c r="AB28" s="335"/>
      <c r="AC28" s="335"/>
      <c r="AD28" s="335"/>
      <c r="AE28" s="335"/>
    </row>
    <row r="29" spans="1:31" s="334" customFormat="1" ht="12.75" customHeight="1" x14ac:dyDescent="0.2">
      <c r="A29" s="340" t="s">
        <v>364</v>
      </c>
      <c r="C29" s="351">
        <v>14.306291</v>
      </c>
      <c r="D29" s="351">
        <v>13.908063</v>
      </c>
      <c r="E29" s="351">
        <v>9.9449550000000002</v>
      </c>
      <c r="F29" s="351">
        <v>14.934512</v>
      </c>
      <c r="G29" s="351">
        <v>15.191917</v>
      </c>
      <c r="H29" s="351">
        <v>15.763610999999999</v>
      </c>
      <c r="I29" s="351">
        <v>15.197867</v>
      </c>
      <c r="J29" s="351">
        <v>15.513329000000001</v>
      </c>
      <c r="K29" s="351">
        <v>23.816189999999999</v>
      </c>
      <c r="L29" s="351">
        <v>20.909291</v>
      </c>
      <c r="M29" s="351">
        <v>24.930011</v>
      </c>
      <c r="N29" s="351">
        <v>19.326178999999996</v>
      </c>
      <c r="O29" s="351">
        <v>17.667909999999999</v>
      </c>
      <c r="P29" s="351">
        <v>23.354835000000001</v>
      </c>
      <c r="Q29" s="351">
        <v>16.766204999999999</v>
      </c>
      <c r="R29" s="351">
        <v>17.351596000000001</v>
      </c>
      <c r="S29" s="351">
        <v>15.795294999999999</v>
      </c>
      <c r="T29" s="351">
        <v>15.160060999999999</v>
      </c>
      <c r="U29" s="351">
        <v>15.376144999999999</v>
      </c>
      <c r="V29" s="351">
        <v>15.376463999999999</v>
      </c>
      <c r="W29" s="351">
        <v>15.198347999999999</v>
      </c>
      <c r="X29" s="351">
        <v>16.186744000000001</v>
      </c>
      <c r="Y29" s="351">
        <v>17.136198999999998</v>
      </c>
      <c r="Z29" s="351">
        <v>17.159649000000002</v>
      </c>
      <c r="AA29" s="335"/>
      <c r="AB29" s="335"/>
      <c r="AC29" s="335"/>
      <c r="AD29" s="335"/>
      <c r="AE29" s="335"/>
    </row>
    <row r="30" spans="1:31" s="334" customFormat="1" ht="12.75" customHeight="1" x14ac:dyDescent="0.2">
      <c r="A30" s="339" t="s">
        <v>504</v>
      </c>
      <c r="C30" s="351">
        <v>12.704203900000001</v>
      </c>
      <c r="D30" s="351">
        <v>13.609384349999999</v>
      </c>
      <c r="E30" s="351">
        <v>12.08432825</v>
      </c>
      <c r="F30" s="351">
        <v>11.07212575</v>
      </c>
      <c r="G30" s="351">
        <v>11.882969900000001</v>
      </c>
      <c r="H30" s="351">
        <v>12.06224825</v>
      </c>
      <c r="I30" s="351">
        <v>13.3699792</v>
      </c>
      <c r="J30" s="351">
        <v>11.54435245</v>
      </c>
      <c r="K30" s="351">
        <v>21.653484300000002</v>
      </c>
      <c r="L30" s="351">
        <v>13.853195399999999</v>
      </c>
      <c r="M30" s="351">
        <v>19.886344118518519</v>
      </c>
      <c r="N30" s="351">
        <v>10.6504943</v>
      </c>
      <c r="O30" s="351">
        <v>6.9489893599999988</v>
      </c>
      <c r="P30" s="351">
        <v>9.0672454399999989</v>
      </c>
      <c r="Q30" s="351">
        <v>6.8287792500000002</v>
      </c>
      <c r="R30" s="351">
        <v>6.8767792500000002</v>
      </c>
      <c r="S30" s="351">
        <v>6.8167792499999997</v>
      </c>
      <c r="T30" s="351">
        <v>6.8407792499999998</v>
      </c>
      <c r="U30" s="351">
        <v>6.8447792500000002</v>
      </c>
      <c r="V30" s="351">
        <v>6.8341125833333329</v>
      </c>
      <c r="W30" s="351">
        <v>14.839890361111111</v>
      </c>
      <c r="X30" s="351">
        <v>14.839594064814815</v>
      </c>
      <c r="Y30" s="351">
        <v>10.837865669753086</v>
      </c>
      <c r="Z30" s="351">
        <v>8.8378656697530857</v>
      </c>
      <c r="AA30" s="335"/>
      <c r="AB30" s="335"/>
      <c r="AC30" s="335"/>
      <c r="AD30" s="335"/>
      <c r="AE30" s="335"/>
    </row>
    <row r="31" spans="1:31" s="334" customFormat="1" ht="12.75" customHeight="1" x14ac:dyDescent="0.2">
      <c r="A31" s="339" t="s">
        <v>366</v>
      </c>
      <c r="C31" s="351">
        <v>4.0999999999999996</v>
      </c>
      <c r="D31" s="351">
        <v>4.2</v>
      </c>
      <c r="E31" s="351">
        <v>3.6173199999999999</v>
      </c>
      <c r="F31" s="351">
        <v>4.9123380000000001</v>
      </c>
      <c r="G31" s="351">
        <v>4.1532349999999996</v>
      </c>
      <c r="H31" s="351">
        <v>6.2050289999999997</v>
      </c>
      <c r="I31" s="351">
        <v>8.17</v>
      </c>
      <c r="J31" s="351">
        <v>9.36</v>
      </c>
      <c r="K31" s="351">
        <v>10.1</v>
      </c>
      <c r="L31" s="351">
        <v>10.8</v>
      </c>
      <c r="M31" s="351">
        <v>11.511111111111111</v>
      </c>
      <c r="N31" s="351">
        <v>9.4015945945945951</v>
      </c>
      <c r="O31" s="351">
        <v>10.242630999999999</v>
      </c>
      <c r="P31" s="351">
        <v>10.811</v>
      </c>
      <c r="Q31" s="351">
        <v>13.307272000000001</v>
      </c>
      <c r="R31" s="351">
        <v>16.328161000000001</v>
      </c>
      <c r="S31" s="351">
        <v>13.412376999999999</v>
      </c>
      <c r="T31" s="351">
        <v>13.687363000000001</v>
      </c>
      <c r="U31" s="351">
        <v>12.763949</v>
      </c>
      <c r="V31" s="351">
        <v>11.504139</v>
      </c>
      <c r="W31" s="351">
        <v>11.292990000000001</v>
      </c>
      <c r="X31" s="351">
        <v>12.34773453</v>
      </c>
      <c r="Y31" s="351">
        <v>11.393154809999999</v>
      </c>
      <c r="Z31" s="351">
        <v>9.0315021800000004</v>
      </c>
      <c r="AA31" s="335"/>
      <c r="AB31" s="335"/>
      <c r="AC31" s="335"/>
      <c r="AD31" s="335"/>
      <c r="AE31" s="335"/>
    </row>
    <row r="32" spans="1:31" s="334" customFormat="1" ht="12.75" customHeight="1" x14ac:dyDescent="0.2">
      <c r="A32" s="341" t="s">
        <v>526</v>
      </c>
      <c r="C32" s="351">
        <v>0</v>
      </c>
      <c r="D32" s="351">
        <v>0</v>
      </c>
      <c r="E32" s="351">
        <v>0</v>
      </c>
      <c r="F32" s="351">
        <v>0</v>
      </c>
      <c r="G32" s="351">
        <v>0</v>
      </c>
      <c r="H32" s="351">
        <v>0</v>
      </c>
      <c r="I32" s="351">
        <v>0</v>
      </c>
      <c r="J32" s="351">
        <v>0</v>
      </c>
      <c r="K32" s="351">
        <v>0</v>
      </c>
      <c r="L32" s="351">
        <v>0</v>
      </c>
      <c r="M32" s="351">
        <v>0</v>
      </c>
      <c r="N32" s="351">
        <v>0</v>
      </c>
      <c r="O32" s="351">
        <v>0</v>
      </c>
      <c r="P32" s="351">
        <v>3.4318000000000001E-2</v>
      </c>
      <c r="Q32" s="351">
        <v>5.7908000000000001E-2</v>
      </c>
      <c r="R32" s="351">
        <v>0.81540000000000001</v>
      </c>
      <c r="S32" s="351">
        <v>2.092117</v>
      </c>
      <c r="T32" s="351">
        <v>2.5701480000000001</v>
      </c>
      <c r="U32" s="351">
        <v>4.3784369999999999</v>
      </c>
      <c r="V32" s="351">
        <v>27.630004</v>
      </c>
      <c r="W32" s="351">
        <v>4.1383390000000002</v>
      </c>
      <c r="X32" s="351">
        <v>5.9939999999999998</v>
      </c>
      <c r="Y32" s="351">
        <v>22.731144</v>
      </c>
      <c r="Z32" s="351">
        <v>84.490544999999997</v>
      </c>
      <c r="AA32" s="335"/>
      <c r="AB32" s="335"/>
      <c r="AC32" s="335"/>
      <c r="AD32" s="335"/>
      <c r="AE32" s="335"/>
    </row>
    <row r="33" spans="1:31" s="334" customFormat="1" ht="12.75" customHeight="1" x14ac:dyDescent="0.2">
      <c r="A33" s="339" t="s">
        <v>505</v>
      </c>
      <c r="C33" s="351">
        <v>4.1844546886773948</v>
      </c>
      <c r="D33" s="351">
        <v>4.792222736027969</v>
      </c>
      <c r="E33" s="351">
        <v>5.0391627521413849</v>
      </c>
      <c r="F33" s="351">
        <v>5.652304435828956</v>
      </c>
      <c r="G33" s="351">
        <v>6.1817906809395859</v>
      </c>
      <c r="H33" s="351">
        <v>7.9522297205137633</v>
      </c>
      <c r="I33" s="351">
        <v>8.6913710618680877</v>
      </c>
      <c r="J33" s="351">
        <v>9.1785993303804005</v>
      </c>
      <c r="K33" s="351">
        <v>10.496959424057104</v>
      </c>
      <c r="L33" s="351">
        <v>11.818756128015924</v>
      </c>
      <c r="M33" s="351">
        <v>12.801061576509921</v>
      </c>
      <c r="N33" s="351">
        <v>14.260174537648293</v>
      </c>
      <c r="O33" s="351">
        <v>15.327715902330315</v>
      </c>
      <c r="P33" s="351">
        <v>17.364278091795015</v>
      </c>
      <c r="Q33" s="351">
        <v>18.205633986156631</v>
      </c>
      <c r="R33" s="351">
        <v>18.925092045392507</v>
      </c>
      <c r="S33" s="351">
        <v>20.093938263910239</v>
      </c>
      <c r="T33" s="351">
        <v>21.417829116314799</v>
      </c>
      <c r="U33" s="351">
        <v>22.610462272267881</v>
      </c>
      <c r="V33" s="351">
        <v>23.838251789772606</v>
      </c>
      <c r="W33" s="351">
        <v>24.832794243312328</v>
      </c>
      <c r="X33" s="351">
        <v>26.016258462318021</v>
      </c>
      <c r="Y33" s="351">
        <v>27.340309008905905</v>
      </c>
      <c r="Z33" s="351">
        <v>28.785319175865041</v>
      </c>
      <c r="AA33" s="335"/>
      <c r="AB33" s="335"/>
      <c r="AC33" s="335"/>
      <c r="AD33" s="335"/>
      <c r="AE33" s="335"/>
    </row>
    <row r="34" spans="1:31" s="1015" customFormat="1" ht="20.100000000000001" customHeight="1" x14ac:dyDescent="0.2">
      <c r="A34" s="1012" t="s">
        <v>506</v>
      </c>
      <c r="B34" s="1012"/>
      <c r="C34" s="1013">
        <v>9.6072835763546642</v>
      </c>
      <c r="D34" s="1013">
        <v>9.6759855455585466</v>
      </c>
      <c r="E34" s="1013">
        <v>8.8076954866491981</v>
      </c>
      <c r="F34" s="1013">
        <v>8.9971981164151558</v>
      </c>
      <c r="G34" s="1013">
        <v>9.2997262200380977</v>
      </c>
      <c r="H34" s="1013">
        <v>9.510035963793765</v>
      </c>
      <c r="I34" s="1013">
        <v>9.920430630430312</v>
      </c>
      <c r="J34" s="1013">
        <v>10.06452458768679</v>
      </c>
      <c r="K34" s="1013">
        <v>10.39933211777185</v>
      </c>
      <c r="L34" s="1013">
        <v>10.089392729873548</v>
      </c>
      <c r="M34" s="1013">
        <v>10.480666681460644</v>
      </c>
      <c r="N34" s="1013">
        <v>10.770708136444455</v>
      </c>
      <c r="O34" s="1013">
        <v>10.566896911009016</v>
      </c>
      <c r="P34" s="1013">
        <v>10.693969175136701</v>
      </c>
      <c r="Q34" s="1013">
        <v>14.410265483157438</v>
      </c>
      <c r="R34" s="1013">
        <v>15.303823365376878</v>
      </c>
      <c r="S34" s="1013">
        <v>15.510488968125856</v>
      </c>
      <c r="T34" s="1013">
        <v>15.759725033919256</v>
      </c>
      <c r="U34" s="1013">
        <v>15.585157314811681</v>
      </c>
      <c r="V34" s="1013">
        <v>15.295871045444898</v>
      </c>
      <c r="W34" s="1013">
        <v>16.030446137672719</v>
      </c>
      <c r="X34" s="1013">
        <v>16.398313641637412</v>
      </c>
      <c r="Y34" s="1013">
        <v>18.395114051285269</v>
      </c>
      <c r="Z34" s="1013">
        <v>17.420229776032301</v>
      </c>
      <c r="AA34" s="1014"/>
      <c r="AB34" s="1014"/>
      <c r="AC34" s="1014"/>
      <c r="AD34" s="1014"/>
      <c r="AE34" s="1014"/>
    </row>
    <row r="35" spans="1:31" ht="22.5" customHeight="1" x14ac:dyDescent="0.2">
      <c r="A35" s="334" t="str">
        <f>CONCATENATE(A$1,", continued")</f>
        <v>Table 12b :  FSM Balance of Payments (summary) FY2004-FY2018, continued</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row>
    <row r="36" spans="1:31" s="334" customFormat="1" ht="25.5" customHeight="1" x14ac:dyDescent="0.2">
      <c r="A36" s="580" t="s">
        <v>397</v>
      </c>
      <c r="B36" s="336"/>
      <c r="C36" s="580" t="str">
        <f t="shared" ref="C36:R36" si="0">C2</f>
        <v>FY1995</v>
      </c>
      <c r="D36" s="580" t="str">
        <f t="shared" si="0"/>
        <v>FY1996</v>
      </c>
      <c r="E36" s="580" t="str">
        <f t="shared" si="0"/>
        <v>FY1997</v>
      </c>
      <c r="F36" s="580" t="str">
        <f t="shared" si="0"/>
        <v>FY1998</v>
      </c>
      <c r="G36" s="580" t="str">
        <f t="shared" si="0"/>
        <v>FY1999</v>
      </c>
      <c r="H36" s="580" t="str">
        <f t="shared" si="0"/>
        <v>FY2000</v>
      </c>
      <c r="I36" s="580" t="str">
        <f t="shared" si="0"/>
        <v>FY2001</v>
      </c>
      <c r="J36" s="580" t="str">
        <f t="shared" si="0"/>
        <v>FY2002</v>
      </c>
      <c r="K36" s="580" t="str">
        <f t="shared" si="0"/>
        <v>FY2003</v>
      </c>
      <c r="L36" s="580" t="str">
        <f t="shared" si="0"/>
        <v>FY2004</v>
      </c>
      <c r="M36" s="580" t="str">
        <f t="shared" si="0"/>
        <v>FY2005</v>
      </c>
      <c r="N36" s="580" t="str">
        <f t="shared" si="0"/>
        <v>FY2006</v>
      </c>
      <c r="O36" s="580" t="str">
        <f t="shared" si="0"/>
        <v>FY2007</v>
      </c>
      <c r="P36" s="580" t="str">
        <f t="shared" si="0"/>
        <v>FY2008</v>
      </c>
      <c r="Q36" s="580" t="str">
        <f t="shared" si="0"/>
        <v>FY2009</v>
      </c>
      <c r="R36" s="580" t="str">
        <f t="shared" si="0"/>
        <v>FY2010</v>
      </c>
      <c r="S36" s="580" t="str">
        <f t="shared" ref="S36:X36" si="1">S2</f>
        <v>FY2011</v>
      </c>
      <c r="T36" s="580" t="str">
        <f t="shared" si="1"/>
        <v>FY2012</v>
      </c>
      <c r="U36" s="580" t="str">
        <f t="shared" si="1"/>
        <v>FY2013</v>
      </c>
      <c r="V36" s="580" t="str">
        <f t="shared" si="1"/>
        <v>FY2014</v>
      </c>
      <c r="W36" s="580" t="str">
        <f t="shared" si="1"/>
        <v>FY2015</v>
      </c>
      <c r="X36" s="580" t="str">
        <f t="shared" si="1"/>
        <v>FY2016</v>
      </c>
      <c r="Y36" s="580" t="str">
        <f t="shared" ref="Y36:Z36" si="2">Y2</f>
        <v>FY2017</v>
      </c>
      <c r="Z36" s="580" t="str">
        <f t="shared" si="2"/>
        <v>FY2018</v>
      </c>
      <c r="AA36" s="335"/>
      <c r="AB36" s="335"/>
      <c r="AC36" s="335"/>
      <c r="AD36" s="335"/>
      <c r="AE36" s="335"/>
    </row>
    <row r="37" spans="1:31" s="337" customFormat="1" ht="20.25" customHeight="1" x14ac:dyDescent="0.2">
      <c r="A37" s="337" t="s">
        <v>370</v>
      </c>
      <c r="C37" s="349">
        <v>39.431065000000004</v>
      </c>
      <c r="D37" s="349">
        <v>37.019417340136052</v>
      </c>
      <c r="E37" s="349">
        <v>30.290208159606159</v>
      </c>
      <c r="F37" s="349">
        <v>28.844963793835838</v>
      </c>
      <c r="G37" s="349">
        <v>30.297690122172622</v>
      </c>
      <c r="H37" s="349">
        <v>31.922842147806893</v>
      </c>
      <c r="I37" s="349">
        <v>32.246005000000004</v>
      </c>
      <c r="J37" s="349">
        <v>39.110666000000002</v>
      </c>
      <c r="K37" s="349">
        <v>39.370666999999997</v>
      </c>
      <c r="L37" s="349">
        <v>8.6550930550458709</v>
      </c>
      <c r="M37" s="349">
        <v>-19.006861440290756</v>
      </c>
      <c r="N37" s="349">
        <v>18.510410367517046</v>
      </c>
      <c r="O37" s="349">
        <v>19.6560078729696</v>
      </c>
      <c r="P37" s="349">
        <v>27.545614571428573</v>
      </c>
      <c r="Q37" s="349">
        <v>54.885842411764713</v>
      </c>
      <c r="R37" s="349">
        <v>64.200777071682097</v>
      </c>
      <c r="S37" s="349">
        <v>61.987652682423253</v>
      </c>
      <c r="T37" s="349">
        <v>68.309500210864542</v>
      </c>
      <c r="U37" s="349">
        <v>42.189258777377631</v>
      </c>
      <c r="V37" s="349">
        <v>21.231474757491139</v>
      </c>
      <c r="W37" s="349">
        <v>30.881096179008228</v>
      </c>
      <c r="X37" s="349">
        <v>32.424889279122496</v>
      </c>
      <c r="Y37" s="349">
        <v>33.040584220727546</v>
      </c>
      <c r="Z37" s="349">
        <v>19.588567565465524</v>
      </c>
      <c r="AA37" s="335"/>
      <c r="AB37" s="335"/>
      <c r="AC37" s="335"/>
      <c r="AD37" s="335"/>
      <c r="AE37" s="335"/>
    </row>
    <row r="38" spans="1:31" s="334" customFormat="1" ht="12.75" customHeight="1" x14ac:dyDescent="0.2">
      <c r="A38" s="376" t="s">
        <v>372</v>
      </c>
      <c r="C38" s="351">
        <v>9.6470660000000006</v>
      </c>
      <c r="D38" s="351">
        <v>30.192</v>
      </c>
      <c r="E38" s="351">
        <v>21.963999999999999</v>
      </c>
      <c r="F38" s="351">
        <v>23.28</v>
      </c>
      <c r="G38" s="351">
        <v>23.68</v>
      </c>
      <c r="H38" s="351">
        <v>24.624991999999999</v>
      </c>
      <c r="I38" s="351">
        <v>24.960034</v>
      </c>
      <c r="J38" s="351">
        <v>31.810666000000001</v>
      </c>
      <c r="K38" s="351">
        <v>31.810666999999999</v>
      </c>
      <c r="L38" s="351">
        <v>3.5826999999999998E-2</v>
      </c>
      <c r="M38" s="351">
        <v>0.37494899999999998</v>
      </c>
      <c r="N38" s="351">
        <v>2.9764119999999998</v>
      </c>
      <c r="O38" s="351">
        <v>7.03193</v>
      </c>
      <c r="P38" s="351">
        <v>4.8661789999999998</v>
      </c>
      <c r="Q38" s="351">
        <v>7.4866160000000006</v>
      </c>
      <c r="R38" s="351">
        <v>16.337391</v>
      </c>
      <c r="S38" s="351">
        <v>19.246952999999998</v>
      </c>
      <c r="T38" s="351">
        <v>28.512573999999997</v>
      </c>
      <c r="U38" s="351">
        <v>16.534935000000001</v>
      </c>
      <c r="V38" s="351">
        <v>4.9176820000000001</v>
      </c>
      <c r="W38" s="351">
        <v>7.300675</v>
      </c>
      <c r="X38" s="351">
        <v>7.1610319999999996</v>
      </c>
      <c r="Y38" s="351">
        <v>5.1646419999999997</v>
      </c>
      <c r="Z38" s="351">
        <v>2.3999929999999998</v>
      </c>
      <c r="AA38" s="335"/>
      <c r="AB38" s="335"/>
      <c r="AC38" s="335"/>
      <c r="AD38" s="335"/>
      <c r="AE38" s="335"/>
    </row>
    <row r="39" spans="1:31" s="334" customFormat="1" ht="12.75" customHeight="1" x14ac:dyDescent="0.2">
      <c r="A39" s="376" t="s">
        <v>31</v>
      </c>
      <c r="C39" s="351">
        <v>9.6470660000000006</v>
      </c>
      <c r="D39" s="351">
        <v>6.8274173401360549</v>
      </c>
      <c r="E39" s="351">
        <v>8.3262081596061641</v>
      </c>
      <c r="F39" s="351">
        <v>5.5649637938358358</v>
      </c>
      <c r="G39" s="351">
        <v>6.6176901221726236</v>
      </c>
      <c r="H39" s="351">
        <v>7.297850147806896</v>
      </c>
      <c r="I39" s="351">
        <v>7.2859710000000009</v>
      </c>
      <c r="J39" s="351">
        <v>7.3</v>
      </c>
      <c r="K39" s="351">
        <v>7.5600000000000005</v>
      </c>
      <c r="L39" s="351">
        <v>8.6192660550458715</v>
      </c>
      <c r="M39" s="351">
        <v>10.876572559709242</v>
      </c>
      <c r="N39" s="351">
        <v>15.533998367517048</v>
      </c>
      <c r="O39" s="351">
        <v>12.6240778729696</v>
      </c>
      <c r="P39" s="351">
        <v>22.67943557142857</v>
      </c>
      <c r="Q39" s="351">
        <v>47.399226411764715</v>
      </c>
      <c r="R39" s="351">
        <v>47.863386071682093</v>
      </c>
      <c r="S39" s="351">
        <v>42.740699682423255</v>
      </c>
      <c r="T39" s="351">
        <v>39.796926210864555</v>
      </c>
      <c r="U39" s="351">
        <v>25.65432377737763</v>
      </c>
      <c r="V39" s="351">
        <v>16.313792757491139</v>
      </c>
      <c r="W39" s="351">
        <v>23.58042117900823</v>
      </c>
      <c r="X39" s="351">
        <v>25.263857279122494</v>
      </c>
      <c r="Y39" s="351">
        <v>27.875942220727545</v>
      </c>
      <c r="Z39" s="351">
        <v>17.188574565465526</v>
      </c>
      <c r="AA39" s="335"/>
      <c r="AB39" s="335"/>
      <c r="AC39" s="335"/>
      <c r="AD39" s="335"/>
      <c r="AE39" s="335"/>
    </row>
    <row r="40" spans="1:31" s="334" customFormat="1" ht="12.75" customHeight="1" x14ac:dyDescent="0.2">
      <c r="A40" s="605" t="s">
        <v>903</v>
      </c>
      <c r="C40" s="351">
        <v>0</v>
      </c>
      <c r="D40" s="351">
        <v>0</v>
      </c>
      <c r="E40" s="351">
        <v>0</v>
      </c>
      <c r="F40" s="351">
        <v>0</v>
      </c>
      <c r="G40" s="351">
        <v>0</v>
      </c>
      <c r="H40" s="351">
        <v>0</v>
      </c>
      <c r="I40" s="351">
        <v>0</v>
      </c>
      <c r="J40" s="351">
        <v>0</v>
      </c>
      <c r="K40" s="351">
        <v>0</v>
      </c>
      <c r="L40" s="351">
        <v>0</v>
      </c>
      <c r="M40" s="351">
        <v>30.258382999999998</v>
      </c>
      <c r="N40" s="351">
        <v>0</v>
      </c>
      <c r="O40" s="351">
        <v>0</v>
      </c>
      <c r="P40" s="351">
        <v>0</v>
      </c>
      <c r="Q40" s="351">
        <v>0</v>
      </c>
      <c r="R40" s="351">
        <v>0</v>
      </c>
      <c r="S40" s="351">
        <v>0</v>
      </c>
      <c r="T40" s="351">
        <v>0</v>
      </c>
      <c r="U40" s="351">
        <v>0</v>
      </c>
      <c r="V40" s="351">
        <v>0</v>
      </c>
      <c r="W40" s="351">
        <v>0</v>
      </c>
      <c r="X40" s="351">
        <v>0</v>
      </c>
      <c r="Y40" s="351">
        <v>0</v>
      </c>
      <c r="Z40" s="351">
        <v>0</v>
      </c>
      <c r="AA40" s="335"/>
      <c r="AB40" s="335"/>
      <c r="AC40" s="335"/>
      <c r="AD40" s="335"/>
      <c r="AE40" s="335"/>
    </row>
    <row r="41" spans="1:31" s="337" customFormat="1" ht="20.25" customHeight="1" x14ac:dyDescent="0.2">
      <c r="A41" s="337" t="s">
        <v>373</v>
      </c>
      <c r="C41" s="349">
        <v>17.090476145475733</v>
      </c>
      <c r="D41" s="349">
        <v>-5.2410438352182567</v>
      </c>
      <c r="E41" s="349">
        <v>-34.184048266147279</v>
      </c>
      <c r="F41" s="349">
        <v>-26.364039805305275</v>
      </c>
      <c r="G41" s="349">
        <v>-16.113382378694244</v>
      </c>
      <c r="H41" s="349">
        <v>-2.3234670710777827</v>
      </c>
      <c r="I41" s="349">
        <v>-9.8692456739038974</v>
      </c>
      <c r="J41" s="349">
        <v>14.73047808051539</v>
      </c>
      <c r="K41" s="349">
        <v>24.666893037829851</v>
      </c>
      <c r="L41" s="349">
        <v>-35.703579417873684</v>
      </c>
      <c r="M41" s="349">
        <v>-44.284147645123305</v>
      </c>
      <c r="N41" s="349">
        <v>-20.768069631459021</v>
      </c>
      <c r="O41" s="349">
        <v>-7.7859298867273274</v>
      </c>
      <c r="P41" s="349">
        <v>-22.238604715593681</v>
      </c>
      <c r="Q41" s="349">
        <v>-4.3804882964327021</v>
      </c>
      <c r="R41" s="349">
        <v>12.111434495868508</v>
      </c>
      <c r="S41" s="349">
        <v>2.0177643960147194</v>
      </c>
      <c r="T41" s="349">
        <v>23.9303475750974</v>
      </c>
      <c r="U41" s="349">
        <v>10.655134012087188</v>
      </c>
      <c r="V41" s="349">
        <v>40.73799507191508</v>
      </c>
      <c r="W41" s="349">
        <v>44.987514588587587</v>
      </c>
      <c r="X41" s="349">
        <v>56.198409792742368</v>
      </c>
      <c r="Y41" s="349">
        <v>70.72866534360702</v>
      </c>
      <c r="Z41" s="349">
        <v>104.15350710527589</v>
      </c>
      <c r="AA41" s="335"/>
      <c r="AB41" s="335"/>
      <c r="AC41" s="335"/>
      <c r="AD41" s="335"/>
      <c r="AE41" s="335"/>
    </row>
    <row r="42" spans="1:31" s="337" customFormat="1" ht="20.25" customHeight="1" x14ac:dyDescent="0.2">
      <c r="A42" s="337" t="s">
        <v>374</v>
      </c>
      <c r="C42" s="349">
        <v>-8.5917048413512127</v>
      </c>
      <c r="D42" s="349">
        <v>-21.054942052229158</v>
      </c>
      <c r="E42" s="349">
        <v>-19.57721438374962</v>
      </c>
      <c r="F42" s="349">
        <v>1.8484069578768945</v>
      </c>
      <c r="G42" s="349">
        <v>-12.938870323123114</v>
      </c>
      <c r="H42" s="349">
        <v>-19.573387298851017</v>
      </c>
      <c r="I42" s="349">
        <v>-9.3511446052010996</v>
      </c>
      <c r="J42" s="349">
        <v>-2.0891875732381826</v>
      </c>
      <c r="K42" s="349">
        <v>-46.822690901716989</v>
      </c>
      <c r="L42" s="349">
        <v>-16.562820783815013</v>
      </c>
      <c r="M42" s="349">
        <v>78.107679243793498</v>
      </c>
      <c r="N42" s="349">
        <v>11.604311145951996</v>
      </c>
      <c r="O42" s="349">
        <v>1.5661911178775068</v>
      </c>
      <c r="P42" s="349">
        <v>12.087410318853998</v>
      </c>
      <c r="Q42" s="349">
        <v>-1.1881329211115039</v>
      </c>
      <c r="R42" s="349">
        <v>-19.920252912844838</v>
      </c>
      <c r="S42" s="349">
        <v>-8.1526547703825312</v>
      </c>
      <c r="T42" s="349">
        <v>-34.59891456743118</v>
      </c>
      <c r="U42" s="349">
        <v>-15.979468399010013</v>
      </c>
      <c r="V42" s="349">
        <v>-27.447983824228178</v>
      </c>
      <c r="W42" s="349">
        <v>-47.3990696882815</v>
      </c>
      <c r="X42" s="349">
        <v>-26.687989964887578</v>
      </c>
      <c r="Y42" s="349">
        <v>-57.892277571480051</v>
      </c>
      <c r="Z42" s="349">
        <v>-136.40352327519506</v>
      </c>
      <c r="AA42" s="335"/>
      <c r="AB42" s="335"/>
      <c r="AC42" s="335"/>
      <c r="AD42" s="335"/>
      <c r="AE42" s="335"/>
    </row>
    <row r="43" spans="1:31" s="334" customFormat="1" ht="12.75" customHeight="1" x14ac:dyDescent="0.2">
      <c r="A43" s="334" t="s">
        <v>375</v>
      </c>
      <c r="C43" s="353">
        <v>0.20469582859737723</v>
      </c>
      <c r="D43" s="353">
        <v>0.34996423383198466</v>
      </c>
      <c r="E43" s="353">
        <v>0.36773161824009959</v>
      </c>
      <c r="F43" s="353">
        <v>0.41085229333235551</v>
      </c>
      <c r="G43" s="353">
        <v>0.48514813380108429</v>
      </c>
      <c r="H43" s="353">
        <v>0.26685099460008371</v>
      </c>
      <c r="I43" s="353">
        <v>0.26660538684092067</v>
      </c>
      <c r="J43" s="353">
        <v>0.38824554411473916</v>
      </c>
      <c r="K43" s="353">
        <v>0.40837523828300826</v>
      </c>
      <c r="L43" s="353">
        <v>0.18183246618499993</v>
      </c>
      <c r="M43" s="353">
        <v>0.15737086379349999</v>
      </c>
      <c r="N43" s="353">
        <v>0.14986286595199994</v>
      </c>
      <c r="O43" s="353">
        <v>0.1250588378775</v>
      </c>
      <c r="P43" s="353">
        <v>-5.2986733211460004</v>
      </c>
      <c r="Q43" s="353">
        <v>0.58727642888849996</v>
      </c>
      <c r="R43" s="353">
        <v>0.74355191715516644</v>
      </c>
      <c r="S43" s="353">
        <v>0.78384525961746765</v>
      </c>
      <c r="T43" s="353">
        <v>0.86602367256884005</v>
      </c>
      <c r="U43" s="353">
        <v>0.58364428098996601</v>
      </c>
      <c r="V43" s="353">
        <v>0.2644220657718333</v>
      </c>
      <c r="W43" s="353">
        <v>0.18358832171849995</v>
      </c>
      <c r="X43" s="353">
        <v>0.19209528511239909</v>
      </c>
      <c r="Y43" s="353">
        <v>0.20589417851996758</v>
      </c>
      <c r="Z43" s="353">
        <v>0.20311752480493098</v>
      </c>
      <c r="AA43" s="335"/>
      <c r="AB43" s="335"/>
      <c r="AC43" s="335"/>
      <c r="AD43" s="335"/>
      <c r="AE43" s="335"/>
    </row>
    <row r="44" spans="1:31" s="334" customFormat="1" ht="12.75" customHeight="1" x14ac:dyDescent="0.2">
      <c r="A44" s="334" t="s">
        <v>412</v>
      </c>
      <c r="C44" s="351">
        <v>-5.4659592007199613</v>
      </c>
      <c r="D44" s="351">
        <v>-12.098395286061148</v>
      </c>
      <c r="E44" s="351">
        <v>-27.463048001989716</v>
      </c>
      <c r="F44" s="351">
        <v>-3.8018763354554661</v>
      </c>
      <c r="G44" s="351">
        <v>-16.484850456924192</v>
      </c>
      <c r="H44" s="351">
        <v>-21.433524293451114</v>
      </c>
      <c r="I44" s="351">
        <v>-10.928316992042014</v>
      </c>
      <c r="J44" s="351">
        <v>-3.2042991173529218</v>
      </c>
      <c r="K44" s="351">
        <v>-23.141883139999997</v>
      </c>
      <c r="L44" s="351">
        <v>39.387863749999987</v>
      </c>
      <c r="M44" s="351">
        <v>10.156959540000004</v>
      </c>
      <c r="N44" s="351">
        <v>8.2805529299999989</v>
      </c>
      <c r="O44" s="351">
        <v>0.4187695700000002</v>
      </c>
      <c r="P44" s="351">
        <v>-1.0446044800000003</v>
      </c>
      <c r="Q44" s="351">
        <v>5.1279386499999973</v>
      </c>
      <c r="R44" s="351">
        <v>-8.4757706100000014</v>
      </c>
      <c r="S44" s="351">
        <v>0.19529497000000218</v>
      </c>
      <c r="T44" s="351">
        <v>-0.9849732400000023</v>
      </c>
      <c r="U44" s="351">
        <v>-3.5676716799999912</v>
      </c>
      <c r="V44" s="351">
        <v>-7.0679338899999999</v>
      </c>
      <c r="W44" s="351">
        <v>-40.714119010000005</v>
      </c>
      <c r="X44" s="351">
        <v>3.2629897500000107</v>
      </c>
      <c r="Y44" s="351">
        <v>-15.633989750000012</v>
      </c>
      <c r="Z44" s="351">
        <v>-113.0708358</v>
      </c>
      <c r="AA44" s="335"/>
      <c r="AB44" s="335"/>
      <c r="AC44" s="335"/>
      <c r="AD44" s="335"/>
      <c r="AE44" s="335"/>
    </row>
    <row r="45" spans="1:31" s="334" customFormat="1" ht="12.75" customHeight="1" x14ac:dyDescent="0.2">
      <c r="A45" s="339" t="s">
        <v>378</v>
      </c>
      <c r="C45" s="351">
        <v>0.49904079928003831</v>
      </c>
      <c r="D45" s="351">
        <v>-1.0180562860611464</v>
      </c>
      <c r="E45" s="351">
        <v>-17.265589001989714</v>
      </c>
      <c r="F45" s="351">
        <v>7.1223186645445331</v>
      </c>
      <c r="G45" s="351">
        <v>-4.4022494569241939</v>
      </c>
      <c r="H45" s="351">
        <v>-2.8679482934511142</v>
      </c>
      <c r="I45" s="351">
        <v>-2.6601509920420141</v>
      </c>
      <c r="J45" s="351">
        <v>-2.3652611173529232</v>
      </c>
      <c r="K45" s="351">
        <v>-24.107804139999999</v>
      </c>
      <c r="L45" s="351">
        <v>40.906020749999989</v>
      </c>
      <c r="M45" s="351">
        <v>9.2050565400000046</v>
      </c>
      <c r="N45" s="351">
        <v>7.7273629299999955</v>
      </c>
      <c r="O45" s="351">
        <v>0.43907557000000347</v>
      </c>
      <c r="P45" s="351">
        <v>-3.1669254799999997</v>
      </c>
      <c r="Q45" s="351">
        <v>5.7221736499999913</v>
      </c>
      <c r="R45" s="351">
        <v>-8.8004676099999983</v>
      </c>
      <c r="S45" s="351">
        <v>1.4066609700000003</v>
      </c>
      <c r="T45" s="351">
        <v>-0.40627523999999948</v>
      </c>
      <c r="U45" s="351">
        <v>-4.6856786799999934</v>
      </c>
      <c r="V45" s="351">
        <v>-7.0451878899999985</v>
      </c>
      <c r="W45" s="351">
        <v>-42.530291010000006</v>
      </c>
      <c r="X45" s="351">
        <v>2.8899757500000094</v>
      </c>
      <c r="Y45" s="351">
        <v>-16.49378075000001</v>
      </c>
      <c r="Z45" s="351">
        <v>-113.8396118</v>
      </c>
      <c r="AA45" s="335"/>
      <c r="AB45" s="335"/>
      <c r="AC45" s="335"/>
      <c r="AD45" s="335"/>
      <c r="AE45" s="335"/>
    </row>
    <row r="46" spans="1:31" s="334" customFormat="1" ht="12.75" customHeight="1" x14ac:dyDescent="0.2">
      <c r="A46" s="339" t="s">
        <v>904</v>
      </c>
      <c r="C46" s="351">
        <v>-5.9649999999999999</v>
      </c>
      <c r="D46" s="351">
        <v>-11.080339000000002</v>
      </c>
      <c r="E46" s="351">
        <v>-10.197459000000002</v>
      </c>
      <c r="F46" s="351">
        <v>-10.924194999999999</v>
      </c>
      <c r="G46" s="351">
        <v>-12.082601</v>
      </c>
      <c r="H46" s="351">
        <v>-18.565576</v>
      </c>
      <c r="I46" s="351">
        <v>-8.268165999999999</v>
      </c>
      <c r="J46" s="351">
        <v>-0.83903799999999862</v>
      </c>
      <c r="K46" s="351">
        <v>0.96592099999999981</v>
      </c>
      <c r="L46" s="351">
        <v>-1.5181570000000004</v>
      </c>
      <c r="M46" s="351">
        <v>0.95190299999999972</v>
      </c>
      <c r="N46" s="351">
        <v>0.55319000000000251</v>
      </c>
      <c r="O46" s="351">
        <v>-2.0306000000003266E-2</v>
      </c>
      <c r="P46" s="351">
        <v>2.1223209999999995</v>
      </c>
      <c r="Q46" s="351">
        <v>-0.59423499999999407</v>
      </c>
      <c r="R46" s="351">
        <v>0.3246969999999969</v>
      </c>
      <c r="S46" s="351">
        <v>-1.2113659999999982</v>
      </c>
      <c r="T46" s="351">
        <v>-0.57869800000000282</v>
      </c>
      <c r="U46" s="351">
        <v>1.1180070000000022</v>
      </c>
      <c r="V46" s="351">
        <v>-2.2746000000001487E-2</v>
      </c>
      <c r="W46" s="351">
        <v>1.8161719999999981</v>
      </c>
      <c r="X46" s="351">
        <v>0.37301400000000129</v>
      </c>
      <c r="Y46" s="351">
        <v>0.85979099999999775</v>
      </c>
      <c r="Z46" s="351">
        <v>0.76877599999999902</v>
      </c>
      <c r="AA46" s="335"/>
      <c r="AB46" s="335"/>
      <c r="AC46" s="335"/>
      <c r="AD46" s="335"/>
      <c r="AE46" s="335"/>
    </row>
    <row r="47" spans="1:31" s="334" customFormat="1" ht="12.75" customHeight="1" x14ac:dyDescent="0.2">
      <c r="A47" s="334" t="s">
        <v>415</v>
      </c>
      <c r="C47" s="351">
        <v>-3.3304414692286279</v>
      </c>
      <c r="D47" s="351">
        <v>-9.3065109999999933</v>
      </c>
      <c r="E47" s="351">
        <v>7.5181019999999936</v>
      </c>
      <c r="F47" s="351">
        <v>5.2394310000000051</v>
      </c>
      <c r="G47" s="351">
        <v>3.0608319999999938</v>
      </c>
      <c r="H47" s="351">
        <v>1.5932860000000133</v>
      </c>
      <c r="I47" s="351">
        <v>1.3105669999999927</v>
      </c>
      <c r="J47" s="351">
        <v>0.72686600000000023</v>
      </c>
      <c r="K47" s="351">
        <v>-24.089182999999998</v>
      </c>
      <c r="L47" s="351">
        <v>-56.132517</v>
      </c>
      <c r="M47" s="351">
        <v>67.793348839999993</v>
      </c>
      <c r="N47" s="351">
        <v>3.1738953499999978</v>
      </c>
      <c r="O47" s="351">
        <v>1.0223627100000066</v>
      </c>
      <c r="P47" s="351">
        <v>18.430688119999999</v>
      </c>
      <c r="Q47" s="351">
        <v>-6.9033480000000012</v>
      </c>
      <c r="R47" s="351">
        <v>-12.188034220000002</v>
      </c>
      <c r="S47" s="351">
        <v>-9.1317950000000003</v>
      </c>
      <c r="T47" s="351">
        <v>-34.479965000000014</v>
      </c>
      <c r="U47" s="351">
        <v>-12.995440999999989</v>
      </c>
      <c r="V47" s="351">
        <v>-20.644472000000011</v>
      </c>
      <c r="W47" s="351">
        <v>-6.8685389999999975</v>
      </c>
      <c r="X47" s="351">
        <v>-30.143074999999989</v>
      </c>
      <c r="Y47" s="351">
        <v>-42.464182000000008</v>
      </c>
      <c r="Z47" s="351">
        <v>-23.535804999999989</v>
      </c>
      <c r="AA47" s="335"/>
      <c r="AB47" s="335"/>
      <c r="AC47" s="335"/>
      <c r="AD47" s="335"/>
      <c r="AE47" s="335"/>
    </row>
    <row r="48" spans="1:31" s="334" customFormat="1" ht="12.75" customHeight="1" x14ac:dyDescent="0.2">
      <c r="A48" s="339" t="s">
        <v>507</v>
      </c>
      <c r="C48" s="351">
        <v>-4.0109654692286281</v>
      </c>
      <c r="D48" s="351">
        <v>-1.3199999999999932</v>
      </c>
      <c r="E48" s="351">
        <v>-2.4240000000000066</v>
      </c>
      <c r="F48" s="351">
        <v>-4.0999999999999943</v>
      </c>
      <c r="G48" s="351">
        <v>2.3379999999999939</v>
      </c>
      <c r="H48" s="351">
        <v>-1.032999999999987</v>
      </c>
      <c r="I48" s="351">
        <v>-0.81400000000000716</v>
      </c>
      <c r="J48" s="351">
        <v>-0.49699999999999989</v>
      </c>
      <c r="K48" s="351">
        <v>-26.302999999999997</v>
      </c>
      <c r="L48" s="351">
        <v>-56.416766000000003</v>
      </c>
      <c r="M48" s="351">
        <v>67.440765999999996</v>
      </c>
      <c r="N48" s="351">
        <v>1.5559999999999974</v>
      </c>
      <c r="O48" s="351">
        <v>-1.4569999999999936</v>
      </c>
      <c r="P48" s="351">
        <v>11.853999999999999</v>
      </c>
      <c r="Q48" s="351">
        <v>-17.747</v>
      </c>
      <c r="R48" s="351">
        <v>-12.456000000000003</v>
      </c>
      <c r="S48" s="351">
        <v>-12.488</v>
      </c>
      <c r="T48" s="351">
        <v>-35.172000000000011</v>
      </c>
      <c r="U48" s="351">
        <v>-12.949999999999989</v>
      </c>
      <c r="V48" s="351">
        <v>-21.574000000000012</v>
      </c>
      <c r="W48" s="351">
        <v>-4.9399999999999977</v>
      </c>
      <c r="X48" s="351">
        <v>-26.800999999999988</v>
      </c>
      <c r="Y48" s="351">
        <v>-38.204000000000008</v>
      </c>
      <c r="Z48" s="351">
        <v>-19.146999999999991</v>
      </c>
      <c r="AA48" s="335"/>
      <c r="AB48" s="335"/>
      <c r="AC48" s="335"/>
      <c r="AD48" s="335"/>
      <c r="AE48" s="335"/>
    </row>
    <row r="49" spans="1:31" s="334" customFormat="1" ht="12.75" customHeight="1" x14ac:dyDescent="0.2">
      <c r="A49" s="339" t="s">
        <v>508</v>
      </c>
      <c r="C49" s="351">
        <v>0.68052399999999991</v>
      </c>
      <c r="D49" s="351">
        <v>-7.9865110000000001</v>
      </c>
      <c r="E49" s="351">
        <v>9.9421020000000002</v>
      </c>
      <c r="F49" s="351">
        <v>9.3394309999999994</v>
      </c>
      <c r="G49" s="351">
        <v>0.72283200000000003</v>
      </c>
      <c r="H49" s="351">
        <v>2.6262860000000003</v>
      </c>
      <c r="I49" s="351">
        <v>2.1245669999999999</v>
      </c>
      <c r="J49" s="351">
        <v>1.2238660000000001</v>
      </c>
      <c r="K49" s="351">
        <v>2.2138170000000001</v>
      </c>
      <c r="L49" s="351">
        <v>0.28424900000000008</v>
      </c>
      <c r="M49" s="351">
        <v>0.35258284000000017</v>
      </c>
      <c r="N49" s="351">
        <v>1.6178953500000002</v>
      </c>
      <c r="O49" s="351">
        <v>2.4793627100000002</v>
      </c>
      <c r="P49" s="351">
        <v>6.57668812</v>
      </c>
      <c r="Q49" s="351">
        <v>10.843651999999999</v>
      </c>
      <c r="R49" s="351">
        <v>0.26796578000000015</v>
      </c>
      <c r="S49" s="351">
        <v>3.3562050000000001</v>
      </c>
      <c r="T49" s="351">
        <v>0.69203499999999951</v>
      </c>
      <c r="U49" s="351">
        <v>-4.5441000000000176E-2</v>
      </c>
      <c r="V49" s="351">
        <v>0.92952800000000013</v>
      </c>
      <c r="W49" s="351">
        <v>-1.9285389999999996</v>
      </c>
      <c r="X49" s="351">
        <v>-3.3420749999999995</v>
      </c>
      <c r="Y49" s="351">
        <v>-4.2601820000000004</v>
      </c>
      <c r="Z49" s="351">
        <v>-4.3888049999999996</v>
      </c>
      <c r="AA49" s="335"/>
      <c r="AB49" s="335"/>
      <c r="AC49" s="335"/>
      <c r="AD49" s="335"/>
      <c r="AE49" s="335"/>
    </row>
    <row r="50" spans="1:31" s="334" customFormat="1" ht="12.75" customHeight="1" x14ac:dyDescent="0.2">
      <c r="A50" s="343" t="s">
        <v>381</v>
      </c>
      <c r="C50" s="351">
        <v>0</v>
      </c>
      <c r="D50" s="351">
        <v>0</v>
      </c>
      <c r="E50" s="351">
        <v>0</v>
      </c>
      <c r="F50" s="351">
        <v>0</v>
      </c>
      <c r="G50" s="351">
        <v>0</v>
      </c>
      <c r="H50" s="351">
        <v>0</v>
      </c>
      <c r="I50" s="351">
        <v>0</v>
      </c>
      <c r="J50" s="351">
        <v>0</v>
      </c>
      <c r="K50" s="351">
        <v>0</v>
      </c>
      <c r="L50" s="351">
        <v>0</v>
      </c>
      <c r="M50" s="351">
        <v>0</v>
      </c>
      <c r="N50" s="351">
        <v>0</v>
      </c>
      <c r="O50" s="351">
        <v>0</v>
      </c>
      <c r="P50" s="351">
        <v>0</v>
      </c>
      <c r="Q50" s="351">
        <v>0</v>
      </c>
      <c r="R50" s="351">
        <v>0</v>
      </c>
      <c r="S50" s="351">
        <v>0</v>
      </c>
      <c r="T50" s="351">
        <v>0</v>
      </c>
      <c r="U50" s="351">
        <v>0</v>
      </c>
      <c r="V50" s="351">
        <v>0</v>
      </c>
      <c r="W50" s="351">
        <v>0</v>
      </c>
      <c r="X50" s="351">
        <v>0</v>
      </c>
      <c r="Y50" s="351">
        <v>0</v>
      </c>
      <c r="Z50" s="351">
        <v>0</v>
      </c>
      <c r="AA50" s="335"/>
      <c r="AB50" s="335"/>
      <c r="AC50" s="335"/>
      <c r="AD50" s="335"/>
      <c r="AE50" s="335"/>
    </row>
    <row r="51" spans="1:31" s="334" customFormat="1" ht="12.75" customHeight="1" x14ac:dyDescent="0.2">
      <c r="A51" s="367" t="s">
        <v>382</v>
      </c>
      <c r="B51" s="367"/>
      <c r="C51" s="368">
        <v>8.4987713041245208</v>
      </c>
      <c r="D51" s="368">
        <v>-26.295985887447415</v>
      </c>
      <c r="E51" s="368">
        <v>-53.761262649896899</v>
      </c>
      <c r="F51" s="368">
        <v>-24.515632847428382</v>
      </c>
      <c r="G51" s="368">
        <v>-29.052252701817359</v>
      </c>
      <c r="H51" s="368">
        <v>-21.8968543699288</v>
      </c>
      <c r="I51" s="368">
        <v>-19.220390279104997</v>
      </c>
      <c r="J51" s="368">
        <v>12.641290507277207</v>
      </c>
      <c r="K51" s="368">
        <v>-22.155797863887138</v>
      </c>
      <c r="L51" s="368">
        <v>-52.266400201688697</v>
      </c>
      <c r="M51" s="368">
        <v>33.823531598670193</v>
      </c>
      <c r="N51" s="368">
        <v>-9.1637584855070244</v>
      </c>
      <c r="O51" s="368">
        <v>-6.2197387688498207</v>
      </c>
      <c r="P51" s="368">
        <v>-10.151194396739683</v>
      </c>
      <c r="Q51" s="368">
        <v>-5.568621217544206</v>
      </c>
      <c r="R51" s="368">
        <v>-7.8088184169763295</v>
      </c>
      <c r="S51" s="368">
        <v>-6.1348903743678118</v>
      </c>
      <c r="T51" s="368">
        <v>-10.66856699233378</v>
      </c>
      <c r="U51" s="368">
        <v>-5.3243343869228248</v>
      </c>
      <c r="V51" s="368">
        <v>13.290011247686902</v>
      </c>
      <c r="W51" s="368">
        <v>-2.4115550996939135</v>
      </c>
      <c r="X51" s="368">
        <v>29.51041982785479</v>
      </c>
      <c r="Y51" s="368">
        <v>12.836387772126969</v>
      </c>
      <c r="Z51" s="368">
        <v>-32.250016169919164</v>
      </c>
      <c r="AA51" s="335"/>
      <c r="AB51" s="335"/>
      <c r="AC51" s="335"/>
      <c r="AD51" s="335"/>
      <c r="AE51" s="335"/>
    </row>
    <row r="52" spans="1:31" s="334" customFormat="1" ht="12.75" customHeight="1" x14ac:dyDescent="0.2">
      <c r="A52" s="338" t="s">
        <v>1030</v>
      </c>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35"/>
      <c r="AB52" s="335"/>
      <c r="AC52" s="335"/>
      <c r="AD52" s="335"/>
      <c r="AE52" s="335"/>
    </row>
    <row r="53" spans="1:31" s="366" customFormat="1" ht="27" customHeight="1" x14ac:dyDescent="0.2">
      <c r="A53" s="730" t="s">
        <v>1028</v>
      </c>
      <c r="B53" s="731"/>
      <c r="C53" s="732" t="s">
        <v>1468</v>
      </c>
      <c r="D53" s="732" t="s">
        <v>1468</v>
      </c>
      <c r="E53" s="732" t="s">
        <v>1468</v>
      </c>
      <c r="F53" s="732" t="s">
        <v>1468</v>
      </c>
      <c r="G53" s="732" t="s">
        <v>1468</v>
      </c>
      <c r="H53" s="732" t="s">
        <v>1468</v>
      </c>
      <c r="I53" s="732" t="s">
        <v>1468</v>
      </c>
      <c r="J53" s="732" t="s">
        <v>1468</v>
      </c>
      <c r="K53" s="732" t="s">
        <v>1468</v>
      </c>
      <c r="L53" s="732" t="s">
        <v>1468</v>
      </c>
      <c r="M53" s="732" t="s">
        <v>1468</v>
      </c>
      <c r="N53" s="732">
        <v>5.1158196678082186</v>
      </c>
      <c r="O53" s="732">
        <v>16.962446192805757</v>
      </c>
      <c r="P53" s="732">
        <v>15.599173396725876</v>
      </c>
      <c r="Q53" s="732">
        <v>18.606296546068702</v>
      </c>
      <c r="R53" s="732">
        <v>26.268654776465635</v>
      </c>
      <c r="S53" s="732">
        <v>18.247474994663456</v>
      </c>
      <c r="T53" s="732">
        <v>23.45891672707419</v>
      </c>
      <c r="U53" s="732">
        <v>5.9711979495230034</v>
      </c>
      <c r="V53" s="732">
        <v>17.950014382522067</v>
      </c>
      <c r="W53" s="732">
        <v>32.81253049977223</v>
      </c>
      <c r="X53" s="732">
        <v>7.2796914658418777</v>
      </c>
      <c r="Y53" s="732">
        <v>26.565311565458437</v>
      </c>
      <c r="Z53" s="732">
        <v>31.616025215070142</v>
      </c>
      <c r="AA53" s="335"/>
      <c r="AB53" s="335"/>
      <c r="AC53" s="335"/>
      <c r="AD53" s="335"/>
      <c r="AE53" s="335"/>
    </row>
    <row r="54" spans="1:31" s="334" customFormat="1" ht="25.5" x14ac:dyDescent="0.2">
      <c r="A54" s="730" t="s">
        <v>1029</v>
      </c>
      <c r="B54" s="338"/>
      <c r="C54" s="338"/>
      <c r="D54" s="338"/>
      <c r="E54" s="338"/>
      <c r="F54" s="338"/>
      <c r="G54" s="338"/>
      <c r="H54" s="338"/>
      <c r="I54" s="338"/>
      <c r="J54" s="338"/>
      <c r="K54" s="338"/>
      <c r="L54" s="338"/>
      <c r="M54" s="338"/>
      <c r="N54" s="338"/>
      <c r="O54" s="338"/>
      <c r="P54" s="338"/>
      <c r="Q54" s="338"/>
      <c r="R54" s="732" t="s">
        <v>1468</v>
      </c>
      <c r="S54" s="732" t="s">
        <v>1468</v>
      </c>
      <c r="T54" s="732" t="s">
        <v>1468</v>
      </c>
      <c r="U54" s="732" t="s">
        <v>1468</v>
      </c>
      <c r="V54" s="732" t="s">
        <v>1468</v>
      </c>
      <c r="W54" s="732" t="s">
        <v>1468</v>
      </c>
      <c r="X54" s="732" t="s">
        <v>1468</v>
      </c>
      <c r="Y54" s="732" t="s">
        <v>1468</v>
      </c>
      <c r="Z54" s="732" t="s">
        <v>1468</v>
      </c>
      <c r="AA54" s="335"/>
      <c r="AB54" s="335"/>
      <c r="AC54" s="335"/>
      <c r="AD54" s="335"/>
      <c r="AE54" s="335"/>
    </row>
    <row r="55" spans="1:31" s="334" customFormat="1" ht="26.25" customHeight="1" x14ac:dyDescent="0.2">
      <c r="B55" s="335"/>
      <c r="C55" s="335"/>
      <c r="D55" s="335"/>
      <c r="E55" s="335"/>
      <c r="F55" s="335"/>
      <c r="G55" s="335"/>
      <c r="H55" s="335"/>
      <c r="I55" s="335"/>
      <c r="J55" s="335"/>
      <c r="K55" s="335"/>
      <c r="L55" s="335"/>
      <c r="M55" s="335"/>
      <c r="N55" s="335"/>
      <c r="O55" s="335"/>
      <c r="P55" s="335"/>
      <c r="Q55" s="335"/>
      <c r="R55" s="335"/>
      <c r="S55" s="335"/>
      <c r="T55" s="335"/>
      <c r="U55" s="335"/>
      <c r="V55" s="335"/>
      <c r="W55" s="335"/>
      <c r="X55" s="335"/>
      <c r="Y55" s="335"/>
      <c r="Z55" s="335"/>
      <c r="AA55" s="335"/>
      <c r="AB55" s="335"/>
      <c r="AC55" s="335"/>
      <c r="AD55" s="335"/>
      <c r="AE55" s="335"/>
    </row>
  </sheetData>
  <pageMargins left="0.74803149606299202" right="0.74803149606299202" top="0.98425196850393704" bottom="0.98425196850393704" header="0.511811023622047" footer="0.511811023622047"/>
  <pageSetup scale="71" orientation="landscape" r:id="rId1"/>
  <headerFooter alignWithMargins="0"/>
  <rowBreaks count="1" manualBreakCount="1">
    <brk id="34" max="2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95"/>
  <sheetViews>
    <sheetView view="pageBreakPreview" zoomScale="80" zoomScaleNormal="80" zoomScaleSheetLayoutView="80" workbookViewId="0">
      <pane xSplit="2" ySplit="2" topLeftCell="C6" activePane="bottomRight" state="frozen"/>
      <selection activeCell="A2" sqref="A2"/>
      <selection pane="topRight" activeCell="A2" sqref="A2"/>
      <selection pane="bottomLeft" activeCell="A2" sqref="A2"/>
      <selection pane="bottomRight" activeCell="A2" sqref="A2"/>
    </sheetView>
  </sheetViews>
  <sheetFormatPr defaultColWidth="9.140625" defaultRowHeight="12.75" customHeight="1" outlineLevelCol="1" x14ac:dyDescent="0.2"/>
  <cols>
    <col min="1" max="1" width="38.7109375" style="334" customWidth="1"/>
    <col min="2" max="2" width="1.5703125" style="335" hidden="1" customWidth="1"/>
    <col min="3" max="11" width="8.85546875" style="335" hidden="1" customWidth="1" outlineLevel="1"/>
    <col min="12" max="12" width="8.85546875" style="335" customWidth="1" collapsed="1"/>
    <col min="13" max="24" width="8.85546875" style="335" customWidth="1"/>
    <col min="25" max="16384" width="9.140625" style="419"/>
  </cols>
  <sheetData>
    <row r="1" spans="1:26" ht="22.5" customHeight="1" x14ac:dyDescent="0.2">
      <c r="A1" s="334" t="str">
        <f>Index!B113</f>
        <v>Table 12c :  FSM Balance of Payments (detail), FY2004-FY2018</v>
      </c>
      <c r="B1" s="334"/>
      <c r="C1" s="334"/>
      <c r="D1" s="334"/>
      <c r="E1" s="334"/>
      <c r="F1" s="334"/>
      <c r="G1" s="334"/>
      <c r="H1" s="334"/>
      <c r="I1" s="334"/>
      <c r="J1" s="334"/>
      <c r="K1" s="334"/>
      <c r="L1" s="334"/>
      <c r="M1" s="334"/>
      <c r="N1" s="334"/>
      <c r="O1" s="334"/>
      <c r="P1" s="334"/>
      <c r="Q1" s="334"/>
      <c r="R1" s="334"/>
      <c r="S1" s="334"/>
      <c r="T1" s="334"/>
      <c r="U1" s="334"/>
      <c r="V1" s="334"/>
      <c r="W1" s="334"/>
      <c r="X1" s="334"/>
    </row>
    <row r="2" spans="1:26" s="387" customFormat="1" ht="25.5" customHeight="1" x14ac:dyDescent="0.2">
      <c r="A2" s="580" t="s">
        <v>397</v>
      </c>
      <c r="B2" s="336"/>
      <c r="C2" s="580" t="str">
        <f>GNI!C2</f>
        <v>FY1995</v>
      </c>
      <c r="D2" s="580" t="str">
        <f>GNI!D2</f>
        <v>FY1996</v>
      </c>
      <c r="E2" s="580" t="str">
        <f>GNI!E2</f>
        <v>FY1997</v>
      </c>
      <c r="F2" s="580" t="str">
        <f>GNI!F2</f>
        <v>FY1998</v>
      </c>
      <c r="G2" s="580" t="str">
        <f>GNI!G2</f>
        <v>FY1999</v>
      </c>
      <c r="H2" s="580" t="str">
        <f>GNI!H2</f>
        <v>FY2000</v>
      </c>
      <c r="I2" s="580" t="str">
        <f>GNI!I2</f>
        <v>FY2001</v>
      </c>
      <c r="J2" s="580" t="str">
        <f>GNI!J2</f>
        <v>FY2002</v>
      </c>
      <c r="K2" s="580" t="str">
        <f>GNI!K2</f>
        <v>FY2003</v>
      </c>
      <c r="L2" s="580" t="str">
        <f>GNI!L2</f>
        <v>FY2004</v>
      </c>
      <c r="M2" s="580" t="str">
        <f>GNI!M2</f>
        <v>FY2005</v>
      </c>
      <c r="N2" s="580" t="str">
        <f>GNI!N2</f>
        <v>FY2006</v>
      </c>
      <c r="O2" s="580" t="str">
        <f>GNI!O2</f>
        <v>FY2007</v>
      </c>
      <c r="P2" s="580" t="str">
        <f>GNI!P2</f>
        <v>FY2008</v>
      </c>
      <c r="Q2" s="580" t="str">
        <f>GNI!Q2</f>
        <v>FY2009</v>
      </c>
      <c r="R2" s="580" t="str">
        <f>GNI!R2</f>
        <v>FY2010</v>
      </c>
      <c r="S2" s="580" t="str">
        <f>GNI!S2</f>
        <v>FY2011</v>
      </c>
      <c r="T2" s="580" t="str">
        <f>GNI!T2</f>
        <v>FY2012</v>
      </c>
      <c r="U2" s="580" t="str">
        <f>GNI!U2</f>
        <v>FY2013</v>
      </c>
      <c r="V2" s="580" t="str">
        <f>GNI!V2</f>
        <v>FY2014</v>
      </c>
      <c r="W2" s="580" t="str">
        <f>GNI!W2</f>
        <v>FY2015</v>
      </c>
      <c r="X2" s="580" t="str">
        <f>GNI!X2</f>
        <v>FY2016</v>
      </c>
      <c r="Y2" s="580" t="str">
        <f>GNI!Y2</f>
        <v>FY2017</v>
      </c>
      <c r="Z2" s="580" t="str">
        <f>GNI!Z2</f>
        <v>FY2018</v>
      </c>
    </row>
    <row r="3" spans="1:26" s="420" customFormat="1" ht="20.25" customHeight="1" x14ac:dyDescent="0.2">
      <c r="A3" s="337" t="s">
        <v>339</v>
      </c>
      <c r="B3" s="337"/>
      <c r="C3" s="349" t="e">
        <f>#REF!</f>
        <v>#REF!</v>
      </c>
      <c r="D3" s="349">
        <v>-42.260461175354308</v>
      </c>
      <c r="E3" s="349">
        <v>-64.474256425753438</v>
      </c>
      <c r="F3" s="349">
        <v>-55.209003599141113</v>
      </c>
      <c r="G3" s="349">
        <v>-46.411072500866865</v>
      </c>
      <c r="H3" s="349">
        <v>-34.246309218884676</v>
      </c>
      <c r="I3" s="349">
        <v>-42.115250673903901</v>
      </c>
      <c r="J3" s="349">
        <v>-24.380187919484641</v>
      </c>
      <c r="K3" s="349">
        <v>-14.703773962170146</v>
      </c>
      <c r="L3" s="349">
        <v>-44.358672472919551</v>
      </c>
      <c r="M3" s="349">
        <v>-25.277286204832549</v>
      </c>
      <c r="N3" s="349">
        <v>-39.278479998976067</v>
      </c>
      <c r="O3" s="349">
        <v>-27.441937759696899</v>
      </c>
      <c r="P3" s="349">
        <v>-49.784219287022253</v>
      </c>
      <c r="Q3" s="349">
        <v>-59.266330708197415</v>
      </c>
      <c r="R3" s="349">
        <v>-52.089342575813589</v>
      </c>
      <c r="S3" s="349">
        <v>-59.969888286408533</v>
      </c>
      <c r="T3" s="349">
        <v>-44.379152635767142</v>
      </c>
      <c r="U3" s="349">
        <v>-31.534124765290443</v>
      </c>
      <c r="V3" s="349">
        <v>19.506520314423938</v>
      </c>
      <c r="W3" s="349">
        <v>14.106418409579391</v>
      </c>
      <c r="X3" s="349">
        <v>23.773520513619872</v>
      </c>
      <c r="Y3" s="349">
        <v>37.688081122879481</v>
      </c>
      <c r="Z3" s="349">
        <v>84.564939539810382</v>
      </c>
    </row>
    <row r="4" spans="1:26" s="421" customFormat="1" ht="20.25" customHeight="1" x14ac:dyDescent="0.2">
      <c r="A4" s="338" t="s">
        <v>340</v>
      </c>
      <c r="B4" s="338"/>
      <c r="C4" s="350">
        <v>-122.05287688230912</v>
      </c>
      <c r="D4" s="350">
        <v>-142.59451934779665</v>
      </c>
      <c r="E4" s="350">
        <v>-144.87898197286415</v>
      </c>
      <c r="F4" s="350">
        <v>-139.53017421707543</v>
      </c>
      <c r="G4" s="350">
        <v>-136.07966654531788</v>
      </c>
      <c r="H4" s="350">
        <v>-127.47514721837217</v>
      </c>
      <c r="I4" s="350">
        <v>-137.95433754347283</v>
      </c>
      <c r="J4" s="350">
        <v>-130.10733849747288</v>
      </c>
      <c r="K4" s="350">
        <v>-140.54408588585642</v>
      </c>
      <c r="L4" s="350">
        <v>-150.53545526660861</v>
      </c>
      <c r="M4" s="350">
        <v>-147.88550520834974</v>
      </c>
      <c r="N4" s="350">
        <v>-149.99383544526125</v>
      </c>
      <c r="O4" s="350">
        <v>-137.92174822457878</v>
      </c>
      <c r="P4" s="350">
        <v>-164.85550240199711</v>
      </c>
      <c r="Q4" s="350">
        <v>-182.3075156897923</v>
      </c>
      <c r="R4" s="350">
        <v>-173.51315530642</v>
      </c>
      <c r="S4" s="350">
        <v>-178.92400656416342</v>
      </c>
      <c r="T4" s="350">
        <v>-168.80580374245602</v>
      </c>
      <c r="U4" s="350">
        <v>-166.43134412284257</v>
      </c>
      <c r="V4" s="350">
        <v>-134.74236127274398</v>
      </c>
      <c r="W4" s="350">
        <v>-161.93668470888466</v>
      </c>
      <c r="X4" s="350">
        <v>-150.60463950795815</v>
      </c>
      <c r="Y4" s="350">
        <v>-150.70859250125199</v>
      </c>
      <c r="Z4" s="350">
        <v>-120.18579229039283</v>
      </c>
    </row>
    <row r="5" spans="1:26" s="421" customFormat="1" ht="20.25" customHeight="1" x14ac:dyDescent="0.2">
      <c r="A5" s="338" t="s">
        <v>341</v>
      </c>
      <c r="B5" s="338"/>
      <c r="C5" s="350">
        <v>-88.651988040985515</v>
      </c>
      <c r="D5" s="350">
        <v>-102.61530723340215</v>
      </c>
      <c r="E5" s="350">
        <v>-101.31394783130818</v>
      </c>
      <c r="F5" s="350">
        <v>-95.635879287869031</v>
      </c>
      <c r="G5" s="350">
        <v>-97.951432165839861</v>
      </c>
      <c r="H5" s="350">
        <v>-88.98786322914583</v>
      </c>
      <c r="I5" s="350">
        <v>-95.490977531457048</v>
      </c>
      <c r="J5" s="350">
        <v>-90.608818895620217</v>
      </c>
      <c r="K5" s="350">
        <v>-96.536605572705525</v>
      </c>
      <c r="L5" s="350">
        <v>-109.32433890084798</v>
      </c>
      <c r="M5" s="350">
        <v>-107.02133036829746</v>
      </c>
      <c r="N5" s="350">
        <v>-110.77153247608503</v>
      </c>
      <c r="O5" s="350">
        <v>-103.38165517353713</v>
      </c>
      <c r="P5" s="350">
        <v>-120.66969892798076</v>
      </c>
      <c r="Q5" s="350">
        <v>-126.95129026038734</v>
      </c>
      <c r="R5" s="350">
        <v>-128.3783907074141</v>
      </c>
      <c r="S5" s="350">
        <v>-133.95357833172011</v>
      </c>
      <c r="T5" s="350">
        <v>-125.42443629743227</v>
      </c>
      <c r="U5" s="350">
        <v>-128.77200511353158</v>
      </c>
      <c r="V5" s="350">
        <v>-117.47410450615493</v>
      </c>
      <c r="W5" s="350">
        <v>-127.87338194129947</v>
      </c>
      <c r="X5" s="350">
        <v>-110.31004476773091</v>
      </c>
      <c r="Y5" s="350">
        <v>-120.16193062858051</v>
      </c>
      <c r="Z5" s="350">
        <v>-128.53023733987783</v>
      </c>
    </row>
    <row r="6" spans="1:26" s="387" customFormat="1" ht="20.25" customHeight="1" x14ac:dyDescent="0.2">
      <c r="A6" s="334" t="s">
        <v>342</v>
      </c>
      <c r="B6" s="334"/>
      <c r="C6" s="351">
        <v>22.178572385471242</v>
      </c>
      <c r="D6" s="351">
        <v>20.169588418113385</v>
      </c>
      <c r="E6" s="351">
        <v>17.249857723999721</v>
      </c>
      <c r="F6" s="351">
        <v>23.580368322213108</v>
      </c>
      <c r="G6" s="351">
        <v>17.850280666750315</v>
      </c>
      <c r="H6" s="351">
        <v>20.381544974307541</v>
      </c>
      <c r="I6" s="351">
        <v>26.021714170637924</v>
      </c>
      <c r="J6" s="351">
        <v>21.065841965114775</v>
      </c>
      <c r="K6" s="351">
        <v>23.909556611295805</v>
      </c>
      <c r="L6" s="351">
        <v>15.300728711712365</v>
      </c>
      <c r="M6" s="351">
        <v>18.696130386489362</v>
      </c>
      <c r="N6" s="351">
        <v>18.721234221354408</v>
      </c>
      <c r="O6" s="351">
        <v>26.992168151459964</v>
      </c>
      <c r="P6" s="351">
        <v>28.3817541197194</v>
      </c>
      <c r="Q6" s="351">
        <v>26.486818249374998</v>
      </c>
      <c r="R6" s="351">
        <v>31.646336234608107</v>
      </c>
      <c r="S6" s="351">
        <v>40.469929747310445</v>
      </c>
      <c r="T6" s="351">
        <v>57.786711044513567</v>
      </c>
      <c r="U6" s="351">
        <v>50.164745513724213</v>
      </c>
      <c r="V6" s="351">
        <v>38.178662005694299</v>
      </c>
      <c r="W6" s="351">
        <v>39.875044337867131</v>
      </c>
      <c r="X6" s="351">
        <v>49.728907933374593</v>
      </c>
      <c r="Y6" s="351">
        <v>55.276469487818865</v>
      </c>
      <c r="Z6" s="351">
        <v>47.150408985143812</v>
      </c>
    </row>
    <row r="7" spans="1:26" s="387" customFormat="1" ht="12.75" customHeight="1" x14ac:dyDescent="0.2">
      <c r="A7" s="339" t="s">
        <v>141</v>
      </c>
      <c r="B7" s="334"/>
      <c r="C7" s="351">
        <v>17.085485550000001</v>
      </c>
      <c r="D7" s="351">
        <v>15.025339799999999</v>
      </c>
      <c r="E7" s="351">
        <v>12.59369985</v>
      </c>
      <c r="F7" s="351">
        <v>18.822303050000002</v>
      </c>
      <c r="G7" s="351">
        <v>12.776242400000001</v>
      </c>
      <c r="H7" s="351">
        <v>14.550000650000001</v>
      </c>
      <c r="I7" s="351">
        <v>13.9098574</v>
      </c>
      <c r="J7" s="351">
        <v>12.140013210000001</v>
      </c>
      <c r="K7" s="351">
        <v>15.416660630000003</v>
      </c>
      <c r="L7" s="351">
        <v>7.8076100500000001</v>
      </c>
      <c r="M7" s="351">
        <v>10.446619999999999</v>
      </c>
      <c r="N7" s="351">
        <v>10.463897539999998</v>
      </c>
      <c r="O7" s="351">
        <v>14.438517000000001</v>
      </c>
      <c r="P7" s="351">
        <v>18.676257194999998</v>
      </c>
      <c r="Q7" s="351">
        <v>14.920567447999998</v>
      </c>
      <c r="R7" s="351">
        <v>18.950000475</v>
      </c>
      <c r="S7" s="351">
        <v>27.709346275999998</v>
      </c>
      <c r="T7" s="351">
        <v>39.705412708875002</v>
      </c>
      <c r="U7" s="351">
        <v>28.313273826374999</v>
      </c>
      <c r="V7" s="351">
        <v>21.213181712274999</v>
      </c>
      <c r="W7" s="351">
        <v>22.503274914999999</v>
      </c>
      <c r="X7" s="351">
        <v>33.263355250916668</v>
      </c>
      <c r="Y7" s="351">
        <v>39.008424556874992</v>
      </c>
      <c r="Z7" s="351">
        <v>31.675459650000001</v>
      </c>
    </row>
    <row r="8" spans="1:26" s="387" customFormat="1" ht="12.75" customHeight="1" x14ac:dyDescent="0.2">
      <c r="A8" s="339" t="s">
        <v>343</v>
      </c>
      <c r="B8" s="334"/>
      <c r="C8" s="351">
        <v>2.2330459576411545</v>
      </c>
      <c r="D8" s="351">
        <v>2.3206163873525725</v>
      </c>
      <c r="E8" s="351">
        <v>2.461490556888331</v>
      </c>
      <c r="F8" s="351">
        <v>2.0883643781179426</v>
      </c>
      <c r="G8" s="351">
        <v>1.8137116667503137</v>
      </c>
      <c r="H8" s="351">
        <v>2.7586416000000002</v>
      </c>
      <c r="I8" s="351">
        <v>6.7017069946637653</v>
      </c>
      <c r="J8" s="351">
        <v>3.4713342751147742</v>
      </c>
      <c r="K8" s="351">
        <v>3.574805901295802</v>
      </c>
      <c r="L8" s="351">
        <v>2.9195735517123662</v>
      </c>
      <c r="M8" s="351">
        <v>6.6177131464893595</v>
      </c>
      <c r="N8" s="351">
        <v>5.4383615863544108</v>
      </c>
      <c r="O8" s="351">
        <v>8.8080236514599619</v>
      </c>
      <c r="P8" s="351">
        <v>6.8320581557194036</v>
      </c>
      <c r="Q8" s="351">
        <v>6.9498895999999997</v>
      </c>
      <c r="R8" s="351">
        <v>7.1316213081081088</v>
      </c>
      <c r="S8" s="351">
        <v>6.8400393373104489</v>
      </c>
      <c r="T8" s="351">
        <v>13.245952361320386</v>
      </c>
      <c r="U8" s="351">
        <v>17.373107783777787</v>
      </c>
      <c r="V8" s="351">
        <v>11.287936763419303</v>
      </c>
      <c r="W8" s="351">
        <v>9.80508312836713</v>
      </c>
      <c r="X8" s="351">
        <v>8.8013245231367137</v>
      </c>
      <c r="Y8" s="351">
        <v>9.6204794001438696</v>
      </c>
      <c r="Z8" s="351">
        <v>9.6945752351438177</v>
      </c>
    </row>
    <row r="9" spans="1:26" s="387" customFormat="1" ht="12.75" customHeight="1" x14ac:dyDescent="0.2">
      <c r="A9" s="339" t="s">
        <v>31</v>
      </c>
      <c r="B9" s="334"/>
      <c r="C9" s="351">
        <v>2.8600408778300861</v>
      </c>
      <c r="D9" s="351">
        <v>2.823632230760813</v>
      </c>
      <c r="E9" s="351">
        <v>2.1946673171113895</v>
      </c>
      <c r="F9" s="351">
        <v>2.6697008940951616</v>
      </c>
      <c r="G9" s="351">
        <v>3.2603266</v>
      </c>
      <c r="H9" s="351">
        <v>3.0729027243075397</v>
      </c>
      <c r="I9" s="351">
        <v>5.4101497759741575</v>
      </c>
      <c r="J9" s="351">
        <v>5.4544944800000001</v>
      </c>
      <c r="K9" s="351">
        <v>4.9180900799999998</v>
      </c>
      <c r="L9" s="351">
        <v>4.5735451099999995</v>
      </c>
      <c r="M9" s="351">
        <v>1.6317972399999998</v>
      </c>
      <c r="N9" s="351">
        <v>2.8189750950000003</v>
      </c>
      <c r="O9" s="351">
        <v>3.7456275000000003</v>
      </c>
      <c r="P9" s="351">
        <v>2.8734387689999998</v>
      </c>
      <c r="Q9" s="351">
        <v>4.6163612013750006</v>
      </c>
      <c r="R9" s="351">
        <v>5.5647144514999995</v>
      </c>
      <c r="S9" s="351">
        <v>5.920544134</v>
      </c>
      <c r="T9" s="351">
        <v>4.835345974318181</v>
      </c>
      <c r="U9" s="351">
        <v>4.4783639035714282</v>
      </c>
      <c r="V9" s="351">
        <v>5.6775435300000003</v>
      </c>
      <c r="W9" s="351">
        <v>7.5666862944999993</v>
      </c>
      <c r="X9" s="351">
        <v>7.6642281593212145</v>
      </c>
      <c r="Y9" s="351">
        <v>6.6475655307999997</v>
      </c>
      <c r="Z9" s="351">
        <v>5.7803740999999995</v>
      </c>
    </row>
    <row r="10" spans="1:26" s="387" customFormat="1" ht="20.25" customHeight="1" x14ac:dyDescent="0.2">
      <c r="A10" s="334" t="s">
        <v>524</v>
      </c>
      <c r="B10" s="334"/>
      <c r="C10" s="351">
        <v>110.83056042645676</v>
      </c>
      <c r="D10" s="351">
        <v>122.78489565151553</v>
      </c>
      <c r="E10" s="351">
        <v>118.56380555530791</v>
      </c>
      <c r="F10" s="351">
        <v>119.21624761008214</v>
      </c>
      <c r="G10" s="351">
        <v>115.80171283259018</v>
      </c>
      <c r="H10" s="351">
        <v>109.36940820345337</v>
      </c>
      <c r="I10" s="351">
        <v>121.51269170209497</v>
      </c>
      <c r="J10" s="351">
        <v>111.67466086073499</v>
      </c>
      <c r="K10" s="351">
        <v>120.44616218400134</v>
      </c>
      <c r="L10" s="351">
        <v>124.62506761256034</v>
      </c>
      <c r="M10" s="351">
        <v>125.71746075478681</v>
      </c>
      <c r="N10" s="351">
        <v>129.49276669743944</v>
      </c>
      <c r="O10" s="351">
        <v>130.37382332499709</v>
      </c>
      <c r="P10" s="351">
        <v>149.05145304770016</v>
      </c>
      <c r="Q10" s="351">
        <v>153.43810850976234</v>
      </c>
      <c r="R10" s="351">
        <v>160.0247269420222</v>
      </c>
      <c r="S10" s="351">
        <v>174.42350807903054</v>
      </c>
      <c r="T10" s="351">
        <v>183.21114734194583</v>
      </c>
      <c r="U10" s="351">
        <v>178.9367506272558</v>
      </c>
      <c r="V10" s="351">
        <v>155.65276651184922</v>
      </c>
      <c r="W10" s="351">
        <v>167.74842627916661</v>
      </c>
      <c r="X10" s="351">
        <v>160.0389527011055</v>
      </c>
      <c r="Y10" s="351">
        <v>175.43840011639938</v>
      </c>
      <c r="Z10" s="351">
        <v>175.68064632502166</v>
      </c>
    </row>
    <row r="11" spans="1:26" s="421" customFormat="1" ht="20.25" customHeight="1" x14ac:dyDescent="0.2">
      <c r="A11" s="338" t="s">
        <v>344</v>
      </c>
      <c r="B11" s="338"/>
      <c r="C11" s="350">
        <v>-33.400888841323606</v>
      </c>
      <c r="D11" s="350">
        <v>-39.9792121143945</v>
      </c>
      <c r="E11" s="350">
        <v>-43.565034141555969</v>
      </c>
      <c r="F11" s="350">
        <v>-43.894294929206396</v>
      </c>
      <c r="G11" s="350">
        <v>-38.128234379478009</v>
      </c>
      <c r="H11" s="350">
        <v>-38.487283989226349</v>
      </c>
      <c r="I11" s="350">
        <v>-42.463360012015798</v>
      </c>
      <c r="J11" s="350">
        <v>-39.498519601852649</v>
      </c>
      <c r="K11" s="350">
        <v>-44.007480313150879</v>
      </c>
      <c r="L11" s="350">
        <v>-41.211116365760617</v>
      </c>
      <c r="M11" s="350">
        <v>-40.864174840052293</v>
      </c>
      <c r="N11" s="350">
        <v>-39.222302969176233</v>
      </c>
      <c r="O11" s="350">
        <v>-34.540093051041666</v>
      </c>
      <c r="P11" s="350">
        <v>-44.185803474016346</v>
      </c>
      <c r="Q11" s="350">
        <v>-55.356225429404944</v>
      </c>
      <c r="R11" s="350">
        <v>-45.134764599005912</v>
      </c>
      <c r="S11" s="350">
        <v>-44.970428232443311</v>
      </c>
      <c r="T11" s="350">
        <v>-43.381367445023756</v>
      </c>
      <c r="U11" s="350">
        <v>-37.659339009310997</v>
      </c>
      <c r="V11" s="350">
        <v>-17.268256766589055</v>
      </c>
      <c r="W11" s="350">
        <v>-34.063302767585185</v>
      </c>
      <c r="X11" s="350">
        <v>-40.294594740227254</v>
      </c>
      <c r="Y11" s="350">
        <v>-30.546661872671464</v>
      </c>
      <c r="Z11" s="350">
        <v>8.3444450494850031</v>
      </c>
    </row>
    <row r="12" spans="1:26" s="387" customFormat="1" ht="20.25" customHeight="1" x14ac:dyDescent="0.2">
      <c r="A12" s="334" t="s">
        <v>345</v>
      </c>
      <c r="B12" s="334"/>
      <c r="C12" s="352">
        <v>18.156229878250326</v>
      </c>
      <c r="D12" s="352">
        <v>20.069862660325644</v>
      </c>
      <c r="E12" s="352">
        <v>19.996473899350889</v>
      </c>
      <c r="F12" s="352">
        <v>17.465063741235436</v>
      </c>
      <c r="G12" s="352">
        <v>18.389284188406428</v>
      </c>
      <c r="H12" s="352">
        <v>21.540003292136845</v>
      </c>
      <c r="I12" s="352">
        <v>20.344329896915887</v>
      </c>
      <c r="J12" s="352">
        <v>22.788199227194852</v>
      </c>
      <c r="K12" s="352">
        <v>22.145658695052802</v>
      </c>
      <c r="L12" s="352">
        <v>22.003285391315128</v>
      </c>
      <c r="M12" s="352">
        <v>23.14094335106811</v>
      </c>
      <c r="N12" s="352">
        <v>27.122981180534602</v>
      </c>
      <c r="O12" s="352">
        <v>30.736054539136017</v>
      </c>
      <c r="P12" s="352">
        <v>32.985465082867556</v>
      </c>
      <c r="Q12" s="352">
        <v>34.817144619543456</v>
      </c>
      <c r="R12" s="352">
        <v>38.700766981445703</v>
      </c>
      <c r="S12" s="352">
        <v>36.465943250234361</v>
      </c>
      <c r="T12" s="352">
        <v>40.02065723357029</v>
      </c>
      <c r="U12" s="352">
        <v>46.260238365498353</v>
      </c>
      <c r="V12" s="352">
        <v>63.440361560857944</v>
      </c>
      <c r="W12" s="352">
        <v>45.782957445986526</v>
      </c>
      <c r="X12" s="352">
        <v>42.156397979834111</v>
      </c>
      <c r="Y12" s="352">
        <v>54.580391745655987</v>
      </c>
      <c r="Z12" s="352">
        <v>95.433976614310737</v>
      </c>
    </row>
    <row r="13" spans="1:26" s="387" customFormat="1" ht="12.75" customHeight="1" x14ac:dyDescent="0.2">
      <c r="A13" s="339" t="s">
        <v>346</v>
      </c>
      <c r="B13" s="334"/>
      <c r="C13" s="352">
        <v>5.3081004800000002</v>
      </c>
      <c r="D13" s="352">
        <v>6.1786465800000006</v>
      </c>
      <c r="E13" s="352">
        <v>5.0342674440000001</v>
      </c>
      <c r="F13" s="352">
        <v>3.9533665999999998</v>
      </c>
      <c r="G13" s="352">
        <v>3.6822867640000001</v>
      </c>
      <c r="H13" s="352">
        <v>3.7491554640000002</v>
      </c>
      <c r="I13" s="352">
        <v>4.1049150360000004</v>
      </c>
      <c r="J13" s="352">
        <v>4.4265977320000003</v>
      </c>
      <c r="K13" s="352">
        <v>3.9884514800000002</v>
      </c>
      <c r="L13" s="352">
        <v>4.2254282982599998</v>
      </c>
      <c r="M13" s="352">
        <v>4.5577131226400001</v>
      </c>
      <c r="N13" s="352">
        <v>5.2068449821200007</v>
      </c>
      <c r="O13" s="352">
        <v>5.30955617564</v>
      </c>
      <c r="P13" s="352">
        <v>4.8615705453999993</v>
      </c>
      <c r="Q13" s="352">
        <v>5.3173371272000001</v>
      </c>
      <c r="R13" s="352">
        <v>5.3497480330000009</v>
      </c>
      <c r="S13" s="352">
        <v>4.9258860381599998</v>
      </c>
      <c r="T13" s="352">
        <v>5.4597267124400002</v>
      </c>
      <c r="U13" s="352">
        <v>6.1716511566000003</v>
      </c>
      <c r="V13" s="352">
        <v>5.8744407880800003</v>
      </c>
      <c r="W13" s="352">
        <v>5.5335079291600007</v>
      </c>
      <c r="X13" s="352">
        <v>5.5373492607560948</v>
      </c>
      <c r="Y13" s="352">
        <v>6.66305311170286</v>
      </c>
      <c r="Z13" s="352">
        <v>7.1372002807740653</v>
      </c>
    </row>
    <row r="14" spans="1:26" s="387" customFormat="1" x14ac:dyDescent="0.2">
      <c r="A14" s="339" t="s">
        <v>107</v>
      </c>
      <c r="B14" s="334"/>
      <c r="C14" s="352">
        <v>11.025404707702965</v>
      </c>
      <c r="D14" s="352">
        <v>11.828325507310176</v>
      </c>
      <c r="E14" s="352">
        <v>13.007842864890916</v>
      </c>
      <c r="F14" s="352">
        <v>11.245283044026877</v>
      </c>
      <c r="G14" s="352">
        <v>12.141954185248618</v>
      </c>
      <c r="H14" s="352">
        <v>14.94</v>
      </c>
      <c r="I14" s="352">
        <v>13.046070174706195</v>
      </c>
      <c r="J14" s="352">
        <v>14.968431093624101</v>
      </c>
      <c r="K14" s="352">
        <v>14.954341835964438</v>
      </c>
      <c r="L14" s="352">
        <v>15.009125412978534</v>
      </c>
      <c r="M14" s="352">
        <v>15.905827040016053</v>
      </c>
      <c r="N14" s="352">
        <v>17.948427032259875</v>
      </c>
      <c r="O14" s="352">
        <v>19.819755424131451</v>
      </c>
      <c r="P14" s="352">
        <v>21.88226404837917</v>
      </c>
      <c r="Q14" s="352">
        <v>22.177954569630671</v>
      </c>
      <c r="R14" s="352">
        <v>24.481622228704648</v>
      </c>
      <c r="S14" s="352">
        <v>21.812285872810165</v>
      </c>
      <c r="T14" s="352">
        <v>22.289368045388517</v>
      </c>
      <c r="U14" s="352">
        <v>26.839070565053138</v>
      </c>
      <c r="V14" s="352">
        <v>28.782754811460347</v>
      </c>
      <c r="W14" s="352">
        <v>25.374598510354105</v>
      </c>
      <c r="X14" s="352">
        <v>23.503812529255622</v>
      </c>
      <c r="Y14" s="352">
        <v>23.727478865951717</v>
      </c>
      <c r="Z14" s="352">
        <v>24.678041188395444</v>
      </c>
    </row>
    <row r="15" spans="1:26" s="387" customFormat="1" ht="12.75" customHeight="1" x14ac:dyDescent="0.2">
      <c r="A15" s="339" t="s">
        <v>347</v>
      </c>
      <c r="B15" s="334"/>
      <c r="C15" s="352">
        <v>0.75964100000000001</v>
      </c>
      <c r="D15" s="352">
        <v>0.99689700000000003</v>
      </c>
      <c r="E15" s="352">
        <v>0.81317200000000001</v>
      </c>
      <c r="F15" s="352">
        <v>1.0526549999999999</v>
      </c>
      <c r="G15" s="352">
        <v>1.142854</v>
      </c>
      <c r="H15" s="352">
        <v>1.140506</v>
      </c>
      <c r="I15" s="352">
        <v>1.811267</v>
      </c>
      <c r="J15" s="352">
        <v>2.0990519999999999</v>
      </c>
      <c r="K15" s="352">
        <v>1.8959999999999999</v>
      </c>
      <c r="L15" s="352">
        <v>1.45</v>
      </c>
      <c r="M15" s="352">
        <v>1.339</v>
      </c>
      <c r="N15" s="352">
        <v>1.8380000000000001</v>
      </c>
      <c r="O15" s="352">
        <v>1.712418</v>
      </c>
      <c r="P15" s="352">
        <v>1.7709299999999999</v>
      </c>
      <c r="Q15" s="352">
        <v>1.7961229999999999</v>
      </c>
      <c r="R15" s="352">
        <v>1.6745110000000001</v>
      </c>
      <c r="S15" s="352">
        <v>1.6443369999999999</v>
      </c>
      <c r="T15" s="352">
        <v>1.794165</v>
      </c>
      <c r="U15" s="352">
        <v>1.626674</v>
      </c>
      <c r="V15" s="352">
        <v>1.5353920000000001</v>
      </c>
      <c r="W15" s="352">
        <v>1.6138870000000001</v>
      </c>
      <c r="X15" s="352">
        <v>2.2260689999999999</v>
      </c>
      <c r="Y15" s="352">
        <v>1.6876040000000001</v>
      </c>
      <c r="Z15" s="352">
        <v>1.0144869999999999</v>
      </c>
    </row>
    <row r="16" spans="1:26" s="387" customFormat="1" ht="12.75" customHeight="1" x14ac:dyDescent="0.2">
      <c r="A16" s="339" t="s">
        <v>31</v>
      </c>
      <c r="B16" s="334"/>
      <c r="C16" s="352">
        <v>1.0630836905473626</v>
      </c>
      <c r="D16" s="352">
        <v>1.0659935730154677</v>
      </c>
      <c r="E16" s="352">
        <v>1.1411915904599721</v>
      </c>
      <c r="F16" s="352">
        <v>1.2137590972085572</v>
      </c>
      <c r="G16" s="352">
        <v>1.4221892391578068</v>
      </c>
      <c r="H16" s="352">
        <v>1.7103418281368454</v>
      </c>
      <c r="I16" s="352">
        <v>1.382077686209692</v>
      </c>
      <c r="J16" s="352">
        <v>1.2941184015707499</v>
      </c>
      <c r="K16" s="352">
        <v>1.3068653790883626</v>
      </c>
      <c r="L16" s="352">
        <v>1.3187316800765969</v>
      </c>
      <c r="M16" s="352">
        <v>1.3384031884120589</v>
      </c>
      <c r="N16" s="352">
        <v>2.1297091661547269</v>
      </c>
      <c r="O16" s="352">
        <v>3.8943249393645631</v>
      </c>
      <c r="P16" s="352">
        <v>4.4707004890883884</v>
      </c>
      <c r="Q16" s="352">
        <v>5.5257299227127774</v>
      </c>
      <c r="R16" s="352">
        <v>7.1948857197410465</v>
      </c>
      <c r="S16" s="352">
        <v>8.0834343392641976</v>
      </c>
      <c r="T16" s="352">
        <v>10.477397475741768</v>
      </c>
      <c r="U16" s="352">
        <v>11.62284264384521</v>
      </c>
      <c r="V16" s="352">
        <v>27.247773961317591</v>
      </c>
      <c r="W16" s="352">
        <v>13.260964006472424</v>
      </c>
      <c r="X16" s="352">
        <v>10.889167189822402</v>
      </c>
      <c r="Y16" s="352">
        <v>22.502255768001412</v>
      </c>
      <c r="Z16" s="352">
        <v>62.604248145141227</v>
      </c>
    </row>
    <row r="17" spans="1:26" s="387" customFormat="1" ht="20.25" customHeight="1" x14ac:dyDescent="0.2">
      <c r="A17" s="334" t="s">
        <v>348</v>
      </c>
      <c r="B17" s="334"/>
      <c r="C17" s="351">
        <v>51.557118719573936</v>
      </c>
      <c r="D17" s="351">
        <v>60.049074774720147</v>
      </c>
      <c r="E17" s="351">
        <v>63.561508040906858</v>
      </c>
      <c r="F17" s="351">
        <v>61.359358670441836</v>
      </c>
      <c r="G17" s="351">
        <v>56.517518567884437</v>
      </c>
      <c r="H17" s="351">
        <v>60.027287281363193</v>
      </c>
      <c r="I17" s="351">
        <v>62.807689908931685</v>
      </c>
      <c r="J17" s="351">
        <v>62.286718829047501</v>
      </c>
      <c r="K17" s="351">
        <v>66.153139008203681</v>
      </c>
      <c r="L17" s="351">
        <v>63.214401757075748</v>
      </c>
      <c r="M17" s="351">
        <v>64.005118191120403</v>
      </c>
      <c r="N17" s="351">
        <v>66.345284149710835</v>
      </c>
      <c r="O17" s="351">
        <v>65.276147590177686</v>
      </c>
      <c r="P17" s="351">
        <v>77.171268556883902</v>
      </c>
      <c r="Q17" s="351">
        <v>90.173370048948399</v>
      </c>
      <c r="R17" s="351">
        <v>83.835531580451615</v>
      </c>
      <c r="S17" s="351">
        <v>81.436371482677671</v>
      </c>
      <c r="T17" s="351">
        <v>83.402024678594046</v>
      </c>
      <c r="U17" s="351">
        <v>83.91957737480935</v>
      </c>
      <c r="V17" s="351">
        <v>80.708618327446999</v>
      </c>
      <c r="W17" s="351">
        <v>79.846260213571711</v>
      </c>
      <c r="X17" s="351">
        <v>82.450992720061365</v>
      </c>
      <c r="Y17" s="351">
        <v>85.127053618327452</v>
      </c>
      <c r="Z17" s="351">
        <v>87.089531564825734</v>
      </c>
    </row>
    <row r="18" spans="1:26" s="387" customFormat="1" ht="12.75" customHeight="1" x14ac:dyDescent="0.2">
      <c r="A18" s="339" t="s">
        <v>346</v>
      </c>
      <c r="B18" s="334"/>
      <c r="C18" s="351">
        <v>31.537605265988265</v>
      </c>
      <c r="D18" s="351">
        <v>32.758036065128891</v>
      </c>
      <c r="E18" s="351">
        <v>32.409379474793035</v>
      </c>
      <c r="F18" s="351">
        <v>32.045332615081691</v>
      </c>
      <c r="G18" s="351">
        <v>30.420764223738185</v>
      </c>
      <c r="H18" s="351">
        <v>32.57012973504807</v>
      </c>
      <c r="I18" s="351">
        <v>35.220588490160324</v>
      </c>
      <c r="J18" s="351">
        <v>35.475742470820542</v>
      </c>
      <c r="K18" s="351">
        <v>35.048374958825477</v>
      </c>
      <c r="L18" s="351">
        <v>35.309939330768344</v>
      </c>
      <c r="M18" s="351">
        <v>36.04602165206164</v>
      </c>
      <c r="N18" s="351">
        <v>36.764639873424102</v>
      </c>
      <c r="O18" s="351">
        <v>36.853343361658034</v>
      </c>
      <c r="P18" s="351">
        <v>39.008286652607389</v>
      </c>
      <c r="Q18" s="351">
        <v>41.270842433299727</v>
      </c>
      <c r="R18" s="351">
        <v>41.256722464929204</v>
      </c>
      <c r="S18" s="351">
        <v>43.875506160291458</v>
      </c>
      <c r="T18" s="351">
        <v>47.033219073354282</v>
      </c>
      <c r="U18" s="351">
        <v>44.739335226405139</v>
      </c>
      <c r="V18" s="351">
        <v>42.112636282942233</v>
      </c>
      <c r="W18" s="351">
        <v>42.378557588274369</v>
      </c>
      <c r="X18" s="351">
        <v>44.237098597044536</v>
      </c>
      <c r="Y18" s="351">
        <v>47.735139896319133</v>
      </c>
      <c r="Z18" s="351">
        <v>47.936798864004572</v>
      </c>
    </row>
    <row r="19" spans="1:26" s="387" customFormat="1" ht="12.75" customHeight="1" x14ac:dyDescent="0.2">
      <c r="A19" s="340" t="s">
        <v>482</v>
      </c>
      <c r="B19" s="334"/>
      <c r="C19" s="351">
        <v>15.549661654249999</v>
      </c>
      <c r="D19" s="351">
        <v>15.023173042000002</v>
      </c>
      <c r="E19" s="351">
        <v>15.313980641750002</v>
      </c>
      <c r="F19" s="351">
        <v>14.850445081499998</v>
      </c>
      <c r="G19" s="351">
        <v>13.7449096235</v>
      </c>
      <c r="H19" s="351">
        <v>14.097832737099843</v>
      </c>
      <c r="I19" s="351">
        <v>14.676497083903934</v>
      </c>
      <c r="J19" s="351">
        <v>16.568275300810512</v>
      </c>
      <c r="K19" s="351">
        <v>14.715033949764942</v>
      </c>
      <c r="L19" s="351">
        <v>14.325430360558288</v>
      </c>
      <c r="M19" s="351">
        <v>15.616360541977835</v>
      </c>
      <c r="N19" s="351">
        <v>15.896644209071411</v>
      </c>
      <c r="O19" s="351">
        <v>15.032084902391011</v>
      </c>
      <c r="P19" s="351">
        <v>15.386167897411477</v>
      </c>
      <c r="Q19" s="351">
        <v>15.678711071428506</v>
      </c>
      <c r="R19" s="351">
        <v>15.628208019326891</v>
      </c>
      <c r="S19" s="351">
        <v>15.371243928524851</v>
      </c>
      <c r="T19" s="351">
        <v>17.218300847951113</v>
      </c>
      <c r="U19" s="351">
        <v>16.822851569546639</v>
      </c>
      <c r="V19" s="351">
        <v>16.701120206692178</v>
      </c>
      <c r="W19" s="351">
        <v>17.381380568418187</v>
      </c>
      <c r="X19" s="351">
        <v>17.887025456444597</v>
      </c>
      <c r="Y19" s="351">
        <v>18.820247855036399</v>
      </c>
      <c r="Z19" s="351">
        <v>19.021624306806057</v>
      </c>
    </row>
    <row r="20" spans="1:26" s="387" customFormat="1" ht="12.75" customHeight="1" x14ac:dyDescent="0.2">
      <c r="A20" s="340" t="s">
        <v>483</v>
      </c>
      <c r="B20" s="334"/>
      <c r="C20" s="351">
        <v>15.950453476836229</v>
      </c>
      <c r="D20" s="351">
        <v>17.696324559469751</v>
      </c>
      <c r="E20" s="351">
        <v>17.055832677019648</v>
      </c>
      <c r="F20" s="351">
        <v>17.154675458461909</v>
      </c>
      <c r="G20" s="351">
        <v>16.634870724025575</v>
      </c>
      <c r="H20" s="351">
        <v>18.43055930917734</v>
      </c>
      <c r="I20" s="351">
        <v>20.501804009651494</v>
      </c>
      <c r="J20" s="351">
        <v>18.865247183419498</v>
      </c>
      <c r="K20" s="351">
        <v>20.291224290211989</v>
      </c>
      <c r="L20" s="351">
        <v>20.941657109793248</v>
      </c>
      <c r="M20" s="351">
        <v>20.385058105952695</v>
      </c>
      <c r="N20" s="351">
        <v>20.821431958720591</v>
      </c>
      <c r="O20" s="351">
        <v>21.773000126028919</v>
      </c>
      <c r="P20" s="351">
        <v>23.570688755195906</v>
      </c>
      <c r="Q20" s="351">
        <v>25.53800136187122</v>
      </c>
      <c r="R20" s="351">
        <v>25.552982445602311</v>
      </c>
      <c r="S20" s="351">
        <v>28.410482231766604</v>
      </c>
      <c r="T20" s="351">
        <v>29.736403225403162</v>
      </c>
      <c r="U20" s="351">
        <v>27.8082116568585</v>
      </c>
      <c r="V20" s="351">
        <v>25.354310076250055</v>
      </c>
      <c r="W20" s="351">
        <v>24.882389019856188</v>
      </c>
      <c r="X20" s="351">
        <v>26.256577140599937</v>
      </c>
      <c r="Y20" s="351">
        <v>28.842331041282737</v>
      </c>
      <c r="Z20" s="351">
        <v>28.826517557198521</v>
      </c>
    </row>
    <row r="21" spans="1:26" s="387" customFormat="1" ht="12.75" customHeight="1" x14ac:dyDescent="0.2">
      <c r="A21" s="339" t="s">
        <v>350</v>
      </c>
      <c r="B21" s="334"/>
      <c r="C21" s="351">
        <v>1.9349472614916863</v>
      </c>
      <c r="D21" s="351">
        <v>2.1397760121576987</v>
      </c>
      <c r="E21" s="351">
        <v>2.4132190809128797</v>
      </c>
      <c r="F21" s="351">
        <v>2.354289239930313</v>
      </c>
      <c r="G21" s="351">
        <v>3.0326865955455928</v>
      </c>
      <c r="H21" s="351">
        <v>3.5727576847980775</v>
      </c>
      <c r="I21" s="351">
        <v>3.5796934560942226</v>
      </c>
      <c r="J21" s="351">
        <v>3.0475927824617619</v>
      </c>
      <c r="K21" s="351">
        <v>3.7562039999999999</v>
      </c>
      <c r="L21" s="351">
        <v>3.685987397009642</v>
      </c>
      <c r="M21" s="351">
        <v>4.0215316619076722</v>
      </c>
      <c r="N21" s="351">
        <v>2.9762556888842671</v>
      </c>
      <c r="O21" s="351">
        <v>3.1649379657929582</v>
      </c>
      <c r="P21" s="351">
        <v>3.6284151529385804</v>
      </c>
      <c r="Q21" s="351">
        <v>2.8809200000000001</v>
      </c>
      <c r="R21" s="351">
        <v>3.5774189999999999</v>
      </c>
      <c r="S21" s="351">
        <v>3.4521010000000003</v>
      </c>
      <c r="T21" s="351">
        <v>3.8016689999999995</v>
      </c>
      <c r="U21" s="351">
        <v>2.9633059999999998</v>
      </c>
      <c r="V21" s="351">
        <v>2.879178</v>
      </c>
      <c r="W21" s="351">
        <v>3.3206459999999995</v>
      </c>
      <c r="X21" s="351">
        <v>3.1900950000000003</v>
      </c>
      <c r="Y21" s="351">
        <v>4.0955320000000004</v>
      </c>
      <c r="Z21" s="351">
        <v>3.8018199999999998</v>
      </c>
    </row>
    <row r="22" spans="1:26" s="387" customFormat="1" ht="12.75" customHeight="1" x14ac:dyDescent="0.2">
      <c r="A22" s="339" t="s">
        <v>484</v>
      </c>
      <c r="B22" s="334"/>
      <c r="C22" s="351">
        <v>6.1115785400498535</v>
      </c>
      <c r="D22" s="351">
        <v>5.9990639342640506</v>
      </c>
      <c r="E22" s="351">
        <v>6.0676271755172007</v>
      </c>
      <c r="F22" s="351">
        <v>6.2257879289941496</v>
      </c>
      <c r="G22" s="351">
        <v>6.4474935360241954</v>
      </c>
      <c r="H22" s="351">
        <v>6.739459290800923</v>
      </c>
      <c r="I22" s="351">
        <v>6.929902920006743</v>
      </c>
      <c r="J22" s="351">
        <v>6.8028911474782001</v>
      </c>
      <c r="K22" s="351">
        <v>6.8400595074876556</v>
      </c>
      <c r="L22" s="351">
        <v>6.7762050026081919</v>
      </c>
      <c r="M22" s="351">
        <v>6.961196832564096</v>
      </c>
      <c r="N22" s="351">
        <v>7.076425228132015</v>
      </c>
      <c r="O22" s="351">
        <v>7.0848517755275999</v>
      </c>
      <c r="P22" s="351">
        <v>7.1545160211167174</v>
      </c>
      <c r="Q22" s="351">
        <v>7.6029301383784471</v>
      </c>
      <c r="R22" s="351">
        <v>8.1202829148034077</v>
      </c>
      <c r="S22" s="351">
        <v>8.2744005896310551</v>
      </c>
      <c r="T22" s="351">
        <v>8.2715293165187269</v>
      </c>
      <c r="U22" s="351">
        <v>8.2724128813142919</v>
      </c>
      <c r="V22" s="351">
        <v>8.4555631251290269</v>
      </c>
      <c r="W22" s="351">
        <v>8.4274173911963981</v>
      </c>
      <c r="X22" s="351">
        <v>8.8114227773424965</v>
      </c>
      <c r="Y22" s="351">
        <v>9.164894905265955</v>
      </c>
      <c r="Z22" s="351">
        <v>9.4852893015280735</v>
      </c>
    </row>
    <row r="23" spans="1:26" s="387" customFormat="1" ht="12.75" customHeight="1" x14ac:dyDescent="0.2">
      <c r="A23" s="339" t="s">
        <v>485</v>
      </c>
      <c r="B23" s="334"/>
      <c r="C23" s="351">
        <v>5.0840000000000005</v>
      </c>
      <c r="D23" s="351">
        <v>5.449850340136055</v>
      </c>
      <c r="E23" s="351">
        <v>6.2873801596061636</v>
      </c>
      <c r="F23" s="351">
        <v>4.281141793835836</v>
      </c>
      <c r="G23" s="351">
        <v>5.1845171221726236</v>
      </c>
      <c r="H23" s="351">
        <v>6.1649051478068957</v>
      </c>
      <c r="I23" s="351">
        <v>7.1000000000000005</v>
      </c>
      <c r="J23" s="351">
        <v>7.3</v>
      </c>
      <c r="K23" s="351">
        <v>7.5600000000000005</v>
      </c>
      <c r="L23" s="351">
        <v>6.1192660550458715</v>
      </c>
      <c r="M23" s="351">
        <v>5.319620399215415</v>
      </c>
      <c r="N23" s="351">
        <v>8.7166607729224559</v>
      </c>
      <c r="O23" s="351">
        <v>6.2314518729696005</v>
      </c>
      <c r="P23" s="351">
        <v>14.571428571428571</v>
      </c>
      <c r="Q23" s="351">
        <v>22.622621082352943</v>
      </c>
      <c r="R23" s="351">
        <v>14.375195071682089</v>
      </c>
      <c r="S23" s="351">
        <v>9.1593486824232535</v>
      </c>
      <c r="T23" s="351">
        <v>9.6946962108645565</v>
      </c>
      <c r="U23" s="351">
        <v>10.930754777377629</v>
      </c>
      <c r="V23" s="351">
        <v>11.00950975749114</v>
      </c>
      <c r="W23" s="351">
        <v>10.963273179008228</v>
      </c>
      <c r="X23" s="351">
        <v>10.814968279122494</v>
      </c>
      <c r="Y23" s="351">
        <v>10.567527220727545</v>
      </c>
      <c r="Z23" s="351">
        <v>10.924241565465525</v>
      </c>
    </row>
    <row r="24" spans="1:26" s="387" customFormat="1" ht="12.75" customHeight="1" x14ac:dyDescent="0.2">
      <c r="A24" s="339" t="s">
        <v>349</v>
      </c>
      <c r="B24" s="334"/>
      <c r="C24" s="351">
        <v>2.7753053400000001</v>
      </c>
      <c r="D24" s="351">
        <v>2.7186436300000003</v>
      </c>
      <c r="E24" s="351">
        <v>2.0519937600000002</v>
      </c>
      <c r="F24" s="351">
        <v>2.8009250300000001</v>
      </c>
      <c r="G24" s="351">
        <v>3.3552709283102962</v>
      </c>
      <c r="H24" s="351">
        <v>3.4408326763869126</v>
      </c>
      <c r="I24" s="351">
        <v>3.3526738849871913</v>
      </c>
      <c r="J24" s="351">
        <v>3.437710684086404</v>
      </c>
      <c r="K24" s="351">
        <v>5.969711693975297</v>
      </c>
      <c r="L24" s="351">
        <v>5.4853280950239816</v>
      </c>
      <c r="M24" s="351">
        <v>5.7234313535524333</v>
      </c>
      <c r="N24" s="351">
        <v>4.9312279746621934</v>
      </c>
      <c r="O24" s="351">
        <v>4.582591661615786</v>
      </c>
      <c r="P24" s="351">
        <v>5.5951815633262951</v>
      </c>
      <c r="Q24" s="351">
        <v>4.6828431200000002</v>
      </c>
      <c r="R24" s="351">
        <v>4.8079253199999998</v>
      </c>
      <c r="S24" s="351">
        <v>4.691242729999999</v>
      </c>
      <c r="T24" s="351">
        <v>4.5315884400000002</v>
      </c>
      <c r="U24" s="351">
        <v>5.0198902800000003</v>
      </c>
      <c r="V24" s="351">
        <v>4.7328845599999996</v>
      </c>
      <c r="W24" s="351">
        <v>4.6348963000000003</v>
      </c>
      <c r="X24" s="351">
        <v>5.4054833200000001</v>
      </c>
      <c r="Y24" s="351">
        <v>4.9429854399999993</v>
      </c>
      <c r="Z24" s="351">
        <v>5.35814536</v>
      </c>
    </row>
    <row r="25" spans="1:26" s="387" customFormat="1" ht="12.75" customHeight="1" x14ac:dyDescent="0.2">
      <c r="A25" s="339" t="s">
        <v>486</v>
      </c>
      <c r="B25" s="334"/>
      <c r="C25" s="351">
        <v>0.38154826114797413</v>
      </c>
      <c r="D25" s="351">
        <v>0.43171028851568516</v>
      </c>
      <c r="E25" s="351">
        <v>0.55940054831031749</v>
      </c>
      <c r="F25" s="351">
        <v>0.63574849740787232</v>
      </c>
      <c r="G25" s="351">
        <v>0.678484765502126</v>
      </c>
      <c r="H25" s="351">
        <v>0.67572897911202046</v>
      </c>
      <c r="I25" s="351">
        <v>0.59272210146566184</v>
      </c>
      <c r="J25" s="351">
        <v>1.4047109222356977</v>
      </c>
      <c r="K25" s="351">
        <v>1.5281656851800132</v>
      </c>
      <c r="L25" s="351">
        <v>1.5624524970930811</v>
      </c>
      <c r="M25" s="351">
        <v>1.3890838208841156</v>
      </c>
      <c r="N25" s="351">
        <v>1.4043276041916797</v>
      </c>
      <c r="O25" s="351">
        <v>1.2210789669251949</v>
      </c>
      <c r="P25" s="351">
        <v>1.3261701520432714</v>
      </c>
      <c r="Q25" s="351">
        <v>1.11281147</v>
      </c>
      <c r="R25" s="351">
        <v>1.1364524200000001</v>
      </c>
      <c r="S25" s="351">
        <v>0.92398882999999998</v>
      </c>
      <c r="T25" s="351">
        <v>1.02472531</v>
      </c>
      <c r="U25" s="351">
        <v>0.99851821050000011</v>
      </c>
      <c r="V25" s="351">
        <v>1.0042824681</v>
      </c>
      <c r="W25" s="351">
        <v>1.5739913467999997</v>
      </c>
      <c r="X25" s="351">
        <v>0.98896672000000008</v>
      </c>
      <c r="Y25" s="351">
        <v>0.70944622000000002</v>
      </c>
      <c r="Z25" s="351">
        <v>2.4420046438000003</v>
      </c>
    </row>
    <row r="26" spans="1:26" s="387" customFormat="1" ht="12.75" customHeight="1" x14ac:dyDescent="0.2">
      <c r="A26" s="339" t="s">
        <v>487</v>
      </c>
      <c r="B26" s="334"/>
      <c r="C26" s="351">
        <v>1.7153419999999999</v>
      </c>
      <c r="D26" s="351">
        <v>8.2086060000000014</v>
      </c>
      <c r="E26" s="351">
        <v>11.854150000000001</v>
      </c>
      <c r="F26" s="351">
        <v>11.601763000000002</v>
      </c>
      <c r="G26" s="351">
        <v>5.6147029999999996</v>
      </c>
      <c r="H26" s="351">
        <v>5.5255430000000008</v>
      </c>
      <c r="I26" s="351">
        <v>4.7473420000000006</v>
      </c>
      <c r="J26" s="351">
        <v>3.6381327599999995</v>
      </c>
      <c r="K26" s="351">
        <v>3.9026209999999999</v>
      </c>
      <c r="L26" s="351">
        <v>3.6889556729999997</v>
      </c>
      <c r="M26" s="351">
        <v>3.8008503849999999</v>
      </c>
      <c r="N26" s="351">
        <v>3.8418391334999997</v>
      </c>
      <c r="O26" s="351">
        <v>5.4266643080000003</v>
      </c>
      <c r="P26" s="351">
        <v>4.6351623334999994</v>
      </c>
      <c r="Q26" s="351">
        <v>6.1553508370000003</v>
      </c>
      <c r="R26" s="351">
        <v>9.3141071674999996</v>
      </c>
      <c r="S26" s="351">
        <v>9.476217071999999</v>
      </c>
      <c r="T26" s="351">
        <v>7.1605495899999987</v>
      </c>
      <c r="U26" s="351">
        <v>8.4390163861666654</v>
      </c>
      <c r="V26" s="351">
        <v>6.4969103527000005</v>
      </c>
      <c r="W26" s="351">
        <v>6.8282101405000004</v>
      </c>
      <c r="X26" s="351">
        <v>7.1613510846701152</v>
      </c>
      <c r="Y26" s="351">
        <v>6.0974084765965051</v>
      </c>
      <c r="Z26" s="351">
        <v>5.3847725597941309</v>
      </c>
    </row>
    <row r="27" spans="1:26" s="387" customFormat="1" ht="12.75" customHeight="1" x14ac:dyDescent="0.2">
      <c r="A27" s="386" t="s">
        <v>31</v>
      </c>
      <c r="C27" s="388">
        <v>2.0167920508961474</v>
      </c>
      <c r="D27" s="388">
        <v>2.3433885045177645</v>
      </c>
      <c r="E27" s="388">
        <v>1.9183578417672547</v>
      </c>
      <c r="F27" s="388">
        <v>1.4143705651919727</v>
      </c>
      <c r="G27" s="388">
        <v>1.7835983965914211</v>
      </c>
      <c r="H27" s="388">
        <v>1.3379307674102918</v>
      </c>
      <c r="I27" s="388">
        <v>1.2847670562175382</v>
      </c>
      <c r="J27" s="388">
        <v>1.1799380619649005</v>
      </c>
      <c r="K27" s="388">
        <v>1.5480021627352318</v>
      </c>
      <c r="L27" s="388">
        <v>0.58626770652663729</v>
      </c>
      <c r="M27" s="388">
        <v>0.74338208593503596</v>
      </c>
      <c r="N27" s="388">
        <v>0.63390787399411308</v>
      </c>
      <c r="O27" s="388">
        <v>0.71122767768850736</v>
      </c>
      <c r="P27" s="388">
        <v>1.2521081099230611</v>
      </c>
      <c r="Q27" s="388">
        <v>3.8450509679173011</v>
      </c>
      <c r="R27" s="388">
        <v>1.247427221536928</v>
      </c>
      <c r="S27" s="388">
        <v>1.5835664183319198</v>
      </c>
      <c r="T27" s="388">
        <v>1.8840477378564779</v>
      </c>
      <c r="U27" s="388">
        <v>2.5563436130456196</v>
      </c>
      <c r="V27" s="388">
        <v>4.0176537810846025</v>
      </c>
      <c r="W27" s="388">
        <v>1.7192682677927194</v>
      </c>
      <c r="X27" s="388">
        <v>1.8416069418817282</v>
      </c>
      <c r="Y27" s="388">
        <v>1.8141194594183121</v>
      </c>
      <c r="Z27" s="388">
        <v>1.7564592702334358</v>
      </c>
    </row>
    <row r="28" spans="1:26" s="387" customFormat="1" ht="12.75" customHeight="1" x14ac:dyDescent="0.2">
      <c r="A28" s="383"/>
      <c r="B28" s="384"/>
      <c r="C28" s="385"/>
      <c r="D28" s="385"/>
      <c r="E28" s="385"/>
      <c r="F28" s="385"/>
      <c r="G28" s="385"/>
      <c r="H28" s="385"/>
      <c r="I28" s="385"/>
      <c r="J28" s="385"/>
      <c r="K28" s="385"/>
      <c r="L28" s="385"/>
      <c r="M28" s="385"/>
      <c r="N28" s="385"/>
      <c r="O28" s="385"/>
      <c r="P28" s="385"/>
      <c r="Q28" s="385"/>
      <c r="R28" s="395"/>
      <c r="S28" s="395"/>
      <c r="T28" s="395"/>
      <c r="U28" s="395"/>
      <c r="V28" s="395"/>
      <c r="W28" s="395"/>
      <c r="X28" s="395"/>
      <c r="Y28" s="395"/>
      <c r="Z28" s="395"/>
    </row>
    <row r="29" spans="1:26" ht="22.5" customHeight="1" x14ac:dyDescent="0.2">
      <c r="A29" s="334" t="str">
        <f>CONCATENATE(A$1,", continued")</f>
        <v>Table 12c :  FSM Balance of Payments (detail), FY2004-FY2018, continued</v>
      </c>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row>
    <row r="30" spans="1:26" s="387" customFormat="1" ht="25.5" customHeight="1" x14ac:dyDescent="0.2">
      <c r="A30" s="580" t="s">
        <v>397</v>
      </c>
      <c r="B30" s="336"/>
      <c r="C30" s="580" t="str">
        <f>C2</f>
        <v>FY1995</v>
      </c>
      <c r="D30" s="580" t="str">
        <f t="shared" ref="D30:R30" si="0">D2</f>
        <v>FY1996</v>
      </c>
      <c r="E30" s="580" t="str">
        <f t="shared" si="0"/>
        <v>FY1997</v>
      </c>
      <c r="F30" s="580" t="str">
        <f t="shared" si="0"/>
        <v>FY1998</v>
      </c>
      <c r="G30" s="580" t="str">
        <f t="shared" si="0"/>
        <v>FY1999</v>
      </c>
      <c r="H30" s="580" t="str">
        <f t="shared" si="0"/>
        <v>FY2000</v>
      </c>
      <c r="I30" s="580" t="str">
        <f t="shared" si="0"/>
        <v>FY2001</v>
      </c>
      <c r="J30" s="580" t="str">
        <f t="shared" si="0"/>
        <v>FY2002</v>
      </c>
      <c r="K30" s="580" t="str">
        <f t="shared" si="0"/>
        <v>FY2003</v>
      </c>
      <c r="L30" s="580" t="str">
        <f t="shared" si="0"/>
        <v>FY2004</v>
      </c>
      <c r="M30" s="580" t="str">
        <f t="shared" si="0"/>
        <v>FY2005</v>
      </c>
      <c r="N30" s="580" t="str">
        <f t="shared" si="0"/>
        <v>FY2006</v>
      </c>
      <c r="O30" s="580" t="str">
        <f t="shared" si="0"/>
        <v>FY2007</v>
      </c>
      <c r="P30" s="580" t="str">
        <f t="shared" si="0"/>
        <v>FY2008</v>
      </c>
      <c r="Q30" s="580" t="str">
        <f t="shared" si="0"/>
        <v>FY2009</v>
      </c>
      <c r="R30" s="580" t="str">
        <f t="shared" si="0"/>
        <v>FY2010</v>
      </c>
      <c r="S30" s="580" t="str">
        <f t="shared" ref="S30:X30" si="1">S2</f>
        <v>FY2011</v>
      </c>
      <c r="T30" s="580" t="str">
        <f t="shared" si="1"/>
        <v>FY2012</v>
      </c>
      <c r="U30" s="580" t="str">
        <f t="shared" si="1"/>
        <v>FY2013</v>
      </c>
      <c r="V30" s="580" t="str">
        <f t="shared" si="1"/>
        <v>FY2014</v>
      </c>
      <c r="W30" s="580" t="str">
        <f t="shared" si="1"/>
        <v>FY2015</v>
      </c>
      <c r="X30" s="580" t="str">
        <f t="shared" si="1"/>
        <v>FY2016</v>
      </c>
      <c r="Y30" s="580" t="str">
        <f t="shared" ref="Y30:Z30" si="2">Y2</f>
        <v>FY2017</v>
      </c>
      <c r="Z30" s="580" t="str">
        <f t="shared" si="2"/>
        <v>FY2018</v>
      </c>
    </row>
    <row r="31" spans="1:26" s="421" customFormat="1" ht="20.25" customHeight="1" x14ac:dyDescent="0.2">
      <c r="A31" s="338" t="s">
        <v>351</v>
      </c>
      <c r="B31" s="338"/>
      <c r="C31" s="350">
        <v>11.088453015462125</v>
      </c>
      <c r="D31" s="350">
        <v>10.256955631972911</v>
      </c>
      <c r="E31" s="350">
        <v>2.5016040316185055</v>
      </c>
      <c r="F31" s="350">
        <v>0.67226554852051024</v>
      </c>
      <c r="G31" s="350">
        <v>5.8825846835495241</v>
      </c>
      <c r="H31" s="350">
        <v>6.0757239927675126</v>
      </c>
      <c r="I31" s="350">
        <v>5.0458002381311697</v>
      </c>
      <c r="J31" s="350">
        <v>4.2436263852946361</v>
      </c>
      <c r="K31" s="350">
        <v>3.7464133174010215</v>
      </c>
      <c r="L31" s="350">
        <v>6.8366229955466871</v>
      </c>
      <c r="M31" s="350">
        <v>8.3510568788382784</v>
      </c>
      <c r="N31" s="350">
        <v>8.5427431504867499</v>
      </c>
      <c r="O31" s="350">
        <v>10.363478113560578</v>
      </c>
      <c r="P31" s="350">
        <v>7.2271557583165453</v>
      </c>
      <c r="Q31" s="350">
        <v>16.472195228595702</v>
      </c>
      <c r="R31" s="350">
        <v>10.563095800590787</v>
      </c>
      <c r="S31" s="350">
        <v>9.5542227319705315</v>
      </c>
      <c r="T31" s="350">
        <v>15.360966774293328</v>
      </c>
      <c r="U31" s="350">
        <v>25.493571150095931</v>
      </c>
      <c r="V31" s="350">
        <v>25.383175259506864</v>
      </c>
      <c r="W31" s="350">
        <v>59.362067651713318</v>
      </c>
      <c r="X31" s="350">
        <v>54.735010606082611</v>
      </c>
      <c r="Y31" s="350">
        <v>49.887896186757757</v>
      </c>
      <c r="Z31" s="350">
        <v>10.265139580617372</v>
      </c>
    </row>
    <row r="32" spans="1:26" s="387" customFormat="1" ht="20.25" customHeight="1" x14ac:dyDescent="0.2">
      <c r="A32" s="334" t="s">
        <v>352</v>
      </c>
      <c r="B32" s="334"/>
      <c r="C32" s="351">
        <v>30.549504847802908</v>
      </c>
      <c r="D32" s="351">
        <v>29.629424620525519</v>
      </c>
      <c r="E32" s="351">
        <v>19.819189843736119</v>
      </c>
      <c r="F32" s="351">
        <v>19.217068456148358</v>
      </c>
      <c r="G32" s="351">
        <v>22.676504206825147</v>
      </c>
      <c r="H32" s="351">
        <v>21.116425234684762</v>
      </c>
      <c r="I32" s="351">
        <v>19.25689650930871</v>
      </c>
      <c r="J32" s="351">
        <v>18.397501588322179</v>
      </c>
      <c r="K32" s="351">
        <v>18.330779846043111</v>
      </c>
      <c r="L32" s="351">
        <v>18.897509217193498</v>
      </c>
      <c r="M32" s="351">
        <v>21.107038083890835</v>
      </c>
      <c r="N32" s="351">
        <v>22.183612201303998</v>
      </c>
      <c r="O32" s="351">
        <v>24.793343434497935</v>
      </c>
      <c r="P32" s="351">
        <v>24.099548588955489</v>
      </c>
      <c r="Q32" s="351">
        <v>26.595548954541854</v>
      </c>
      <c r="R32" s="351">
        <v>23.486989660752414</v>
      </c>
      <c r="S32" s="351">
        <v>23.735058041917203</v>
      </c>
      <c r="T32" s="351">
        <v>31.430138728175265</v>
      </c>
      <c r="U32" s="351">
        <v>39.874424796465469</v>
      </c>
      <c r="V32" s="351">
        <v>52.827790532033099</v>
      </c>
      <c r="W32" s="351">
        <v>72.507166605839984</v>
      </c>
      <c r="X32" s="351">
        <v>70.593506289997379</v>
      </c>
      <c r="Y32" s="351">
        <v>76.524500291013538</v>
      </c>
      <c r="Z32" s="351">
        <v>78.638977365891321</v>
      </c>
    </row>
    <row r="33" spans="1:26" s="387" customFormat="1" ht="12.75" customHeight="1" x14ac:dyDescent="0.2">
      <c r="A33" s="339" t="s">
        <v>353</v>
      </c>
      <c r="B33" s="334"/>
      <c r="C33" s="351">
        <v>21.475710365957926</v>
      </c>
      <c r="D33" s="351">
        <v>20.43640561049147</v>
      </c>
      <c r="E33" s="351">
        <v>14.349758933552287</v>
      </c>
      <c r="F33" s="351">
        <v>13.450176816983136</v>
      </c>
      <c r="G33" s="351">
        <v>15.912333603199661</v>
      </c>
      <c r="H33" s="351">
        <v>14.418076136175033</v>
      </c>
      <c r="I33" s="351">
        <v>10.856857094608875</v>
      </c>
      <c r="J33" s="351">
        <v>11.049770356225434</v>
      </c>
      <c r="K33" s="351">
        <v>11.226335355812006</v>
      </c>
      <c r="L33" s="351">
        <v>12.046658111610485</v>
      </c>
      <c r="M33" s="351">
        <v>13.270394873424193</v>
      </c>
      <c r="N33" s="351">
        <v>13.135065365826518</v>
      </c>
      <c r="O33" s="351">
        <v>14.972439610056343</v>
      </c>
      <c r="P33" s="351">
        <v>17.008051652455489</v>
      </c>
      <c r="Q33" s="351">
        <v>19.978976923141854</v>
      </c>
      <c r="R33" s="351">
        <v>17.661476525952413</v>
      </c>
      <c r="S33" s="351">
        <v>18.735600238817202</v>
      </c>
      <c r="T33" s="351">
        <v>26.299085607375265</v>
      </c>
      <c r="U33" s="351">
        <v>34.910679631265467</v>
      </c>
      <c r="V33" s="351">
        <v>47.4012542095331</v>
      </c>
      <c r="W33" s="351">
        <v>64.422719599999994</v>
      </c>
      <c r="X33" s="351">
        <v>61.714120000000001</v>
      </c>
      <c r="Y33" s="351">
        <v>70.062286999999998</v>
      </c>
      <c r="Z33" s="351">
        <v>70.001704000000004</v>
      </c>
    </row>
    <row r="34" spans="1:26" s="387" customFormat="1" ht="12.75" customHeight="1" x14ac:dyDescent="0.2">
      <c r="A34" s="339" t="s">
        <v>907</v>
      </c>
      <c r="B34" s="334"/>
      <c r="C34" s="351">
        <v>0.46143104999999995</v>
      </c>
      <c r="D34" s="351">
        <v>0.44634630000000003</v>
      </c>
      <c r="E34" s="351">
        <v>0.45573818999999999</v>
      </c>
      <c r="F34" s="351">
        <v>0.44180999999999993</v>
      </c>
      <c r="G34" s="351">
        <v>0.40738389000000003</v>
      </c>
      <c r="H34" s="351">
        <v>0.41784413999999998</v>
      </c>
      <c r="I34" s="351">
        <v>0.43499510999999996</v>
      </c>
      <c r="J34" s="351">
        <v>0.49106531999999997</v>
      </c>
      <c r="K34" s="351">
        <v>0.43613730000000001</v>
      </c>
      <c r="L34" s="351">
        <v>0.42458988134999998</v>
      </c>
      <c r="M34" s="351">
        <v>0.46285162139999997</v>
      </c>
      <c r="N34" s="351">
        <v>0.47115891869999998</v>
      </c>
      <c r="O34" s="351">
        <v>0.44553433889999999</v>
      </c>
      <c r="P34" s="351">
        <v>0.45602896649999991</v>
      </c>
      <c r="Q34" s="351">
        <v>0.46469962199999998</v>
      </c>
      <c r="R34" s="351">
        <v>0.46320276750000006</v>
      </c>
      <c r="S34" s="351">
        <v>0.45558663659999987</v>
      </c>
      <c r="T34" s="351">
        <v>0.51033135689999998</v>
      </c>
      <c r="U34" s="351">
        <v>0.49861067850000002</v>
      </c>
      <c r="V34" s="351">
        <v>0.49500269579999995</v>
      </c>
      <c r="W34" s="351">
        <v>0.51516485909999998</v>
      </c>
      <c r="X34" s="351">
        <v>0.53015161325738092</v>
      </c>
      <c r="Y34" s="351">
        <v>0.55781129101353411</v>
      </c>
      <c r="Z34" s="351">
        <v>0.56377986589132445</v>
      </c>
    </row>
    <row r="35" spans="1:26" s="387" customFormat="1" ht="12.75" customHeight="1" x14ac:dyDescent="0.2">
      <c r="A35" s="339" t="s">
        <v>354</v>
      </c>
      <c r="B35" s="334"/>
      <c r="C35" s="351">
        <v>8.50105343184498</v>
      </c>
      <c r="D35" s="351">
        <v>8.6064727100340495</v>
      </c>
      <c r="E35" s="351">
        <v>4.8633427201838302</v>
      </c>
      <c r="F35" s="351">
        <v>5.1364516391652204</v>
      </c>
      <c r="G35" s="351">
        <v>6.1476467136254866</v>
      </c>
      <c r="H35" s="351">
        <v>6.0399749585097311</v>
      </c>
      <c r="I35" s="351">
        <v>7.701754304699838</v>
      </c>
      <c r="J35" s="351">
        <v>6.5580059120967444</v>
      </c>
      <c r="K35" s="351">
        <v>6.3818071902311031</v>
      </c>
      <c r="L35" s="351">
        <v>6.1083912242330101</v>
      </c>
      <c r="M35" s="351">
        <v>7.0384315890666427</v>
      </c>
      <c r="N35" s="351">
        <v>8.1841779167774789</v>
      </c>
      <c r="O35" s="351">
        <v>8.9297994855415901</v>
      </c>
      <c r="P35" s="351">
        <v>6.1791779700000005</v>
      </c>
      <c r="Q35" s="351">
        <v>5.6614024093999999</v>
      </c>
      <c r="R35" s="351">
        <v>4.757000367299999</v>
      </c>
      <c r="S35" s="351">
        <v>3.6602811664999999</v>
      </c>
      <c r="T35" s="351">
        <v>3.6130117638999995</v>
      </c>
      <c r="U35" s="351">
        <v>3.3582844867000001</v>
      </c>
      <c r="V35" s="351">
        <v>3.7064336267000004</v>
      </c>
      <c r="W35" s="351">
        <v>6.1870521467399993</v>
      </c>
      <c r="X35" s="351">
        <v>6.7036346767399992</v>
      </c>
      <c r="Y35" s="351">
        <v>3.9106819999999991</v>
      </c>
      <c r="Z35" s="351">
        <v>6.3264934999999989</v>
      </c>
    </row>
    <row r="36" spans="1:26" s="387" customFormat="1" ht="12.75" customHeight="1" x14ac:dyDescent="0.2">
      <c r="A36" s="340" t="s">
        <v>355</v>
      </c>
      <c r="B36" s="334"/>
      <c r="C36" s="351">
        <v>5.4295176000000014</v>
      </c>
      <c r="D36" s="351">
        <v>5.4224883884000006</v>
      </c>
      <c r="E36" s="351">
        <v>1.18</v>
      </c>
      <c r="F36" s="351">
        <v>1.369</v>
      </c>
      <c r="G36" s="351">
        <v>1.76</v>
      </c>
      <c r="H36" s="351">
        <v>2.0840000000000001</v>
      </c>
      <c r="I36" s="351">
        <v>2.76</v>
      </c>
      <c r="J36" s="351">
        <v>2.0390000000000001</v>
      </c>
      <c r="K36" s="351">
        <v>1.4970000000000001</v>
      </c>
      <c r="L36" s="351">
        <v>1.9803739999999999</v>
      </c>
      <c r="M36" s="351">
        <v>2.7983219999999998</v>
      </c>
      <c r="N36" s="351">
        <v>3.8996509999999995</v>
      </c>
      <c r="O36" s="351">
        <v>4.3068670000000004</v>
      </c>
      <c r="P36" s="351">
        <v>2.3222559999999999</v>
      </c>
      <c r="Q36" s="351">
        <v>1.37581</v>
      </c>
      <c r="R36" s="351">
        <v>1.0684900000000002</v>
      </c>
      <c r="S36" s="351">
        <v>0.90605400000000003</v>
      </c>
      <c r="T36" s="351">
        <v>0.77960600000000002</v>
      </c>
      <c r="U36" s="351">
        <v>0.80169499999999994</v>
      </c>
      <c r="V36" s="351">
        <v>0.86892899999999995</v>
      </c>
      <c r="W36" s="351">
        <v>0.92184100000000002</v>
      </c>
      <c r="X36" s="351">
        <v>1.4175200000000001</v>
      </c>
      <c r="Y36" s="351">
        <v>1.581423</v>
      </c>
      <c r="Z36" s="351">
        <v>3.7890389999999998</v>
      </c>
    </row>
    <row r="37" spans="1:26" s="387" customFormat="1" ht="12.75" customHeight="1" x14ac:dyDescent="0.2">
      <c r="A37" s="342" t="s">
        <v>525</v>
      </c>
      <c r="B37" s="334"/>
      <c r="C37" s="351">
        <v>1.9976746498686966</v>
      </c>
      <c r="D37" s="351">
        <v>1.9982527651804045</v>
      </c>
      <c r="E37" s="351">
        <v>2.5032260096534262</v>
      </c>
      <c r="F37" s="351">
        <v>2.3874192002505912</v>
      </c>
      <c r="G37" s="351">
        <v>2.5500466647246705</v>
      </c>
      <c r="H37" s="351">
        <v>2.6846387929358921</v>
      </c>
      <c r="I37" s="351">
        <v>2.8142043272615687</v>
      </c>
      <c r="J37" s="351">
        <v>2.9741068696283159</v>
      </c>
      <c r="K37" s="351">
        <v>3.8364839070179499</v>
      </c>
      <c r="L37" s="351">
        <v>2.8399208303570282</v>
      </c>
      <c r="M37" s="351">
        <v>2.9636994000000003</v>
      </c>
      <c r="N37" s="351">
        <v>2.7642529500000004</v>
      </c>
      <c r="O37" s="351">
        <v>3.0171232800000003</v>
      </c>
      <c r="P37" s="351">
        <v>3.3618819700000002</v>
      </c>
      <c r="Q37" s="351">
        <v>2.7815084094000002</v>
      </c>
      <c r="R37" s="351">
        <v>2.3239318672999998</v>
      </c>
      <c r="S37" s="351">
        <v>1.2839241664999999</v>
      </c>
      <c r="T37" s="351">
        <v>1.6464805138999998</v>
      </c>
      <c r="U37" s="351">
        <v>1.5441427367</v>
      </c>
      <c r="V37" s="351">
        <v>1.6425841267000001</v>
      </c>
      <c r="W37" s="351">
        <v>4.0208946467400004</v>
      </c>
      <c r="X37" s="351">
        <v>4.0210606767399995</v>
      </c>
      <c r="Y37" s="351">
        <v>1.1857069999999998</v>
      </c>
      <c r="Z37" s="351">
        <v>1.031758</v>
      </c>
    </row>
    <row r="38" spans="1:26" s="387" customFormat="1" ht="12.75" customHeight="1" x14ac:dyDescent="0.2">
      <c r="A38" s="342" t="s">
        <v>488</v>
      </c>
      <c r="B38" s="334"/>
      <c r="C38" s="351">
        <v>0.54695859000000002</v>
      </c>
      <c r="D38" s="351">
        <v>0.59951121000000007</v>
      </c>
      <c r="E38" s="351">
        <v>0.6853733099999999</v>
      </c>
      <c r="F38" s="351">
        <v>0.83374828499999998</v>
      </c>
      <c r="G38" s="351">
        <v>1.2</v>
      </c>
      <c r="H38" s="351">
        <v>0.7</v>
      </c>
      <c r="I38" s="351">
        <v>1.4</v>
      </c>
      <c r="J38" s="351">
        <v>1.1000000000000001</v>
      </c>
      <c r="K38" s="351">
        <v>0.66</v>
      </c>
      <c r="L38" s="351">
        <v>0.90100000000000002</v>
      </c>
      <c r="M38" s="351">
        <v>0.83788300000000004</v>
      </c>
      <c r="N38" s="351">
        <v>0.893007</v>
      </c>
      <c r="O38" s="351">
        <v>1.060147</v>
      </c>
      <c r="P38" s="351">
        <v>1.209E-3</v>
      </c>
      <c r="Q38" s="351">
        <v>1.0655380000000001</v>
      </c>
      <c r="R38" s="351">
        <v>0.86697000000000002</v>
      </c>
      <c r="S38" s="351">
        <v>0.96927099999999999</v>
      </c>
      <c r="T38" s="351">
        <v>0.736904</v>
      </c>
      <c r="U38" s="351">
        <v>0.83331</v>
      </c>
      <c r="V38" s="351">
        <v>0.86999199999999999</v>
      </c>
      <c r="W38" s="351">
        <v>1.038314</v>
      </c>
      <c r="X38" s="351">
        <v>1.035757</v>
      </c>
      <c r="Y38" s="351">
        <v>1.041733</v>
      </c>
      <c r="Z38" s="351">
        <v>1.236127</v>
      </c>
    </row>
    <row r="39" spans="1:26" s="387" customFormat="1" ht="12.75" customHeight="1" x14ac:dyDescent="0.2">
      <c r="A39" s="342" t="s">
        <v>490</v>
      </c>
      <c r="B39" s="334"/>
      <c r="C39" s="351">
        <v>0.13113435405361323</v>
      </c>
      <c r="D39" s="351">
        <v>0.14485508580301021</v>
      </c>
      <c r="E39" s="351">
        <v>0.15607413575989626</v>
      </c>
      <c r="F39" s="351">
        <v>0.13891941709822303</v>
      </c>
      <c r="G39" s="351">
        <v>0.15245435944769056</v>
      </c>
      <c r="H39" s="351">
        <v>0.14452981401133833</v>
      </c>
      <c r="I39" s="351">
        <v>0.14902469618826911</v>
      </c>
      <c r="J39" s="351">
        <v>0.15048541746842875</v>
      </c>
      <c r="K39" s="351">
        <v>0.14651278321315248</v>
      </c>
      <c r="L39" s="351">
        <v>0.14641039387598237</v>
      </c>
      <c r="M39" s="351">
        <v>0.12903618906664294</v>
      </c>
      <c r="N39" s="351">
        <v>0.13473196677747851</v>
      </c>
      <c r="O39" s="351">
        <v>0.14732720554158776</v>
      </c>
      <c r="P39" s="351">
        <v>0.126474</v>
      </c>
      <c r="Q39" s="351">
        <v>0.156336</v>
      </c>
      <c r="R39" s="351">
        <v>0.19056450000000003</v>
      </c>
      <c r="S39" s="351">
        <v>0.26913799999999999</v>
      </c>
      <c r="T39" s="351">
        <v>0.13691924999999999</v>
      </c>
      <c r="U39" s="351">
        <v>0.11800375</v>
      </c>
      <c r="V39" s="351">
        <v>0.15543750000000001</v>
      </c>
      <c r="W39" s="351">
        <v>0.15918750000000001</v>
      </c>
      <c r="X39" s="351">
        <v>0.1575</v>
      </c>
      <c r="Y39" s="351">
        <v>0.208125</v>
      </c>
      <c r="Z39" s="351">
        <v>0.24693749999999998</v>
      </c>
    </row>
    <row r="40" spans="1:26" s="387" customFormat="1" ht="12.75" customHeight="1" x14ac:dyDescent="0.2">
      <c r="A40" s="342" t="s">
        <v>491</v>
      </c>
      <c r="B40" s="334"/>
      <c r="C40" s="351">
        <v>0.348097875</v>
      </c>
      <c r="D40" s="351">
        <v>0.39313350000000002</v>
      </c>
      <c r="E40" s="351">
        <v>0.29109200000000002</v>
      </c>
      <c r="F40" s="351">
        <v>0.35988799999999999</v>
      </c>
      <c r="G40" s="351">
        <v>0.43774999999999997</v>
      </c>
      <c r="H40" s="351">
        <v>0.37632900000000002</v>
      </c>
      <c r="I40" s="351">
        <v>0.53356599999999998</v>
      </c>
      <c r="J40" s="351">
        <v>0.247339</v>
      </c>
      <c r="K40" s="351">
        <v>0.194739</v>
      </c>
      <c r="L40" s="351">
        <v>0.167738</v>
      </c>
      <c r="M40" s="351">
        <v>0.28465099999999999</v>
      </c>
      <c r="N40" s="351">
        <v>0.35671399999999998</v>
      </c>
      <c r="O40" s="351">
        <v>0.26683200000000001</v>
      </c>
      <c r="P40" s="351">
        <v>9.3021999999999994E-2</v>
      </c>
      <c r="Q40" s="351">
        <v>0.16894500000000001</v>
      </c>
      <c r="R40" s="351">
        <v>0.17328299999999999</v>
      </c>
      <c r="S40" s="351">
        <v>0.120338</v>
      </c>
      <c r="T40" s="351">
        <v>0.280449</v>
      </c>
      <c r="U40" s="351">
        <v>3.5922000000000003E-2</v>
      </c>
      <c r="V40" s="351">
        <v>2.8594999999999999E-2</v>
      </c>
      <c r="W40" s="351">
        <v>3.2959000000000002E-2</v>
      </c>
      <c r="X40" s="351">
        <v>-3.1300000000000002E-4</v>
      </c>
      <c r="Y40" s="351">
        <v>-6.38E-4</v>
      </c>
      <c r="Z40" s="351">
        <v>0</v>
      </c>
    </row>
    <row r="41" spans="1:26" s="387" customFormat="1" ht="12.75" customHeight="1" x14ac:dyDescent="0.2">
      <c r="A41" s="342" t="s">
        <v>31</v>
      </c>
      <c r="B41" s="334"/>
      <c r="C41" s="351">
        <v>4.7670362922668449E-2</v>
      </c>
      <c r="D41" s="351">
        <v>4.823176065063476E-2</v>
      </c>
      <c r="E41" s="351">
        <v>4.7577264770507804E-2</v>
      </c>
      <c r="F41" s="351">
        <v>4.747673681640624E-2</v>
      </c>
      <c r="G41" s="351">
        <v>4.7395689453124994E-2</v>
      </c>
      <c r="H41" s="351">
        <v>5.0477351562499995E-2</v>
      </c>
      <c r="I41" s="351">
        <v>4.4959281249999997E-2</v>
      </c>
      <c r="J41" s="351">
        <v>4.7074624999999995E-2</v>
      </c>
      <c r="K41" s="351">
        <v>4.7071499999999995E-2</v>
      </c>
      <c r="L41" s="351">
        <v>7.2947999999999999E-2</v>
      </c>
      <c r="M41" s="351">
        <v>2.4840000000000001E-2</v>
      </c>
      <c r="N41" s="351">
        <v>0.135821</v>
      </c>
      <c r="O41" s="351">
        <v>0.13150300000000001</v>
      </c>
      <c r="P41" s="351">
        <v>0.274335</v>
      </c>
      <c r="Q41" s="351">
        <v>0.11326500000000003</v>
      </c>
      <c r="R41" s="351">
        <v>0.13376099999999999</v>
      </c>
      <c r="S41" s="351">
        <v>0.11155599999999999</v>
      </c>
      <c r="T41" s="351">
        <v>3.2653000000000029E-2</v>
      </c>
      <c r="U41" s="351">
        <v>2.521099999999999E-2</v>
      </c>
      <c r="V41" s="351">
        <v>0.14089599999999999</v>
      </c>
      <c r="W41" s="351">
        <v>1.3856000000000019E-2</v>
      </c>
      <c r="X41" s="351">
        <v>7.2109999999999966E-2</v>
      </c>
      <c r="Y41" s="351">
        <v>-0.105668</v>
      </c>
      <c r="Z41" s="351">
        <v>2.2632000000000013E-2</v>
      </c>
    </row>
    <row r="42" spans="1:26" s="387" customFormat="1" ht="12.75" customHeight="1" x14ac:dyDescent="0.2">
      <c r="A42" s="341" t="s">
        <v>494</v>
      </c>
      <c r="B42" s="334"/>
      <c r="C42" s="351">
        <v>0.11131000000000001</v>
      </c>
      <c r="D42" s="351">
        <v>0.14019999999999999</v>
      </c>
      <c r="E42" s="351">
        <v>0.15034999999999998</v>
      </c>
      <c r="F42" s="351">
        <v>0.18862999999999999</v>
      </c>
      <c r="G42" s="351">
        <v>0.20913999999999999</v>
      </c>
      <c r="H42" s="351">
        <v>0.24052999999999999</v>
      </c>
      <c r="I42" s="351">
        <v>0.26329000000000002</v>
      </c>
      <c r="J42" s="351">
        <v>0.29865999999999998</v>
      </c>
      <c r="K42" s="351">
        <v>0.28649999999999998</v>
      </c>
      <c r="L42" s="351">
        <v>0.31786999999999999</v>
      </c>
      <c r="M42" s="351">
        <v>0.33535999999999999</v>
      </c>
      <c r="N42" s="351">
        <v>0.39321</v>
      </c>
      <c r="O42" s="351">
        <v>0.44557000000000002</v>
      </c>
      <c r="P42" s="351">
        <v>0.45628999999999997</v>
      </c>
      <c r="Q42" s="351">
        <v>0.49047000000000002</v>
      </c>
      <c r="R42" s="351">
        <v>0.60531000000000001</v>
      </c>
      <c r="S42" s="351">
        <v>0.88358999999999999</v>
      </c>
      <c r="T42" s="351">
        <v>1.0077100000000001</v>
      </c>
      <c r="U42" s="351">
        <v>1.1068499999999999</v>
      </c>
      <c r="V42" s="351">
        <v>1.2251000000000001</v>
      </c>
      <c r="W42" s="351">
        <v>1.3822300000000001</v>
      </c>
      <c r="X42" s="351">
        <v>1.6456</v>
      </c>
      <c r="Y42" s="351">
        <v>1.9937199999999999</v>
      </c>
      <c r="Z42" s="351">
        <v>1.7470000000000001</v>
      </c>
    </row>
    <row r="43" spans="1:26" s="387" customFormat="1" ht="12.75" customHeight="1" x14ac:dyDescent="0.2">
      <c r="A43" s="334" t="s">
        <v>356</v>
      </c>
      <c r="B43" s="334"/>
      <c r="C43" s="351">
        <v>19.461051832340782</v>
      </c>
      <c r="D43" s="351">
        <v>19.372468988552608</v>
      </c>
      <c r="E43" s="351">
        <v>17.317585812117613</v>
      </c>
      <c r="F43" s="351">
        <v>18.544802907627847</v>
      </c>
      <c r="G43" s="351">
        <v>16.793919523275623</v>
      </c>
      <c r="H43" s="351">
        <v>15.040701241917249</v>
      </c>
      <c r="I43" s="351">
        <v>14.21109627117754</v>
      </c>
      <c r="J43" s="351">
        <v>14.153875203027543</v>
      </c>
      <c r="K43" s="351">
        <v>14.584366528642089</v>
      </c>
      <c r="L43" s="351">
        <v>12.060886221646811</v>
      </c>
      <c r="M43" s="351">
        <v>12.755981205052557</v>
      </c>
      <c r="N43" s="351">
        <v>13.640869050817248</v>
      </c>
      <c r="O43" s="351">
        <v>14.429865320937356</v>
      </c>
      <c r="P43" s="351">
        <v>16.872392830638944</v>
      </c>
      <c r="Q43" s="351">
        <v>10.123353725946151</v>
      </c>
      <c r="R43" s="351">
        <v>12.923893860161627</v>
      </c>
      <c r="S43" s="351">
        <v>14.180835309946671</v>
      </c>
      <c r="T43" s="351">
        <v>16.069171953881938</v>
      </c>
      <c r="U43" s="351">
        <v>14.380853646369538</v>
      </c>
      <c r="V43" s="351">
        <v>27.444615272526235</v>
      </c>
      <c r="W43" s="351">
        <v>13.145098954126668</v>
      </c>
      <c r="X43" s="351">
        <v>15.858495683914764</v>
      </c>
      <c r="Y43" s="351">
        <v>26.636604104255781</v>
      </c>
      <c r="Z43" s="351">
        <v>68.373837785273949</v>
      </c>
    </row>
    <row r="44" spans="1:26" s="387" customFormat="1" ht="20.25" customHeight="1" x14ac:dyDescent="0.2">
      <c r="A44" s="339" t="s">
        <v>357</v>
      </c>
      <c r="B44" s="334"/>
      <c r="C44" s="351">
        <v>7.1702232859737727</v>
      </c>
      <c r="D44" s="351">
        <v>8.4997153383198469</v>
      </c>
      <c r="E44" s="351">
        <v>7.984080182400997</v>
      </c>
      <c r="F44" s="351">
        <v>7.6830379333235559</v>
      </c>
      <c r="G44" s="351">
        <v>8.1718243380108433</v>
      </c>
      <c r="H44" s="351">
        <v>7.0278429460008383</v>
      </c>
      <c r="I44" s="351">
        <v>7.6664808684092076</v>
      </c>
      <c r="J44" s="351">
        <v>8.063018441147392</v>
      </c>
      <c r="K44" s="351">
        <v>8.6604413828300828</v>
      </c>
      <c r="L44" s="351">
        <v>6.6510847136399995</v>
      </c>
      <c r="M44" s="351">
        <v>8.4939833627715018</v>
      </c>
      <c r="N44" s="351">
        <v>9.5827418995079992</v>
      </c>
      <c r="O44" s="351">
        <v>10.786840676772499</v>
      </c>
      <c r="P44" s="351">
        <v>12.931737773090999</v>
      </c>
      <c r="Q44" s="351">
        <v>5.4459878599965004</v>
      </c>
      <c r="R44" s="351">
        <v>6.9392162937452202</v>
      </c>
      <c r="S44" s="351">
        <v>8.0171931035000306</v>
      </c>
      <c r="T44" s="351">
        <v>9.5802881458125118</v>
      </c>
      <c r="U44" s="351">
        <v>8.3813360543143585</v>
      </c>
      <c r="V44" s="351">
        <v>20.950799457427056</v>
      </c>
      <c r="W44" s="351">
        <v>5.7352124880280284</v>
      </c>
      <c r="X44" s="351">
        <v>6.9982737061563247</v>
      </c>
      <c r="Y44" s="351">
        <v>17.988923572987702</v>
      </c>
      <c r="Z44" s="351">
        <v>59.891649796145714</v>
      </c>
    </row>
    <row r="45" spans="1:26" s="387" customFormat="1" ht="12.75" customHeight="1" x14ac:dyDescent="0.2">
      <c r="A45" s="339" t="s">
        <v>358</v>
      </c>
      <c r="B45" s="334"/>
      <c r="C45" s="351">
        <v>3.2974587936414941</v>
      </c>
      <c r="D45" s="351">
        <v>2.9695266618410061</v>
      </c>
      <c r="E45" s="351">
        <v>2.907649973878482</v>
      </c>
      <c r="F45" s="351">
        <v>5.1529916557877131</v>
      </c>
      <c r="G45" s="351">
        <v>3.8443945663507844</v>
      </c>
      <c r="H45" s="351">
        <v>4.1247650142096353</v>
      </c>
      <c r="I45" s="351">
        <v>4.3614811300000005</v>
      </c>
      <c r="J45" s="351">
        <v>4.4081379699999994</v>
      </c>
      <c r="K45" s="351">
        <v>4.3559299500000002</v>
      </c>
      <c r="L45" s="351">
        <v>3.6676304753747915</v>
      </c>
      <c r="M45" s="351">
        <v>2.3650525742096256</v>
      </c>
      <c r="N45" s="351">
        <v>2.1710159400000002</v>
      </c>
      <c r="O45" s="351">
        <v>1.7572983462784801</v>
      </c>
      <c r="P45" s="351">
        <v>1.8384560000000003</v>
      </c>
      <c r="Q45" s="351">
        <v>2.2266024999999998</v>
      </c>
      <c r="R45" s="351">
        <v>2.9221690000000002</v>
      </c>
      <c r="S45" s="351">
        <v>3.0200960000000001</v>
      </c>
      <c r="T45" s="351">
        <v>3.3769</v>
      </c>
      <c r="U45" s="351">
        <v>2.3806120000000002</v>
      </c>
      <c r="V45" s="351">
        <v>3.1661410000000005</v>
      </c>
      <c r="W45" s="351">
        <v>4.238899</v>
      </c>
      <c r="X45" s="351">
        <v>5.319706</v>
      </c>
      <c r="Y45" s="351">
        <v>4.3197480000000006</v>
      </c>
      <c r="Z45" s="351">
        <v>4.4608559999999997</v>
      </c>
    </row>
    <row r="46" spans="1:26" s="387" customFormat="1" ht="12.75" customHeight="1" x14ac:dyDescent="0.2">
      <c r="A46" s="339" t="s">
        <v>359</v>
      </c>
      <c r="B46" s="334"/>
      <c r="C46" s="351">
        <v>1.9718673199999999</v>
      </c>
      <c r="D46" s="351">
        <v>1.9219473199999999</v>
      </c>
      <c r="E46" s="351">
        <v>1.60833599</v>
      </c>
      <c r="F46" s="351">
        <v>1.71587943</v>
      </c>
      <c r="G46" s="351">
        <v>1.7021709199999999</v>
      </c>
      <c r="H46" s="351">
        <v>1.70754041</v>
      </c>
      <c r="I46" s="351">
        <v>1.70373686</v>
      </c>
      <c r="J46" s="351">
        <v>1.5196494199999999</v>
      </c>
      <c r="K46" s="351">
        <v>1.38530843</v>
      </c>
      <c r="L46" s="351">
        <v>1.5461351099999998</v>
      </c>
      <c r="M46" s="351">
        <v>1.6396030474999999</v>
      </c>
      <c r="N46" s="351">
        <v>1.6161568139</v>
      </c>
      <c r="O46" s="351">
        <v>1.5768699473999999</v>
      </c>
      <c r="P46" s="351">
        <v>1.7495652932087498</v>
      </c>
      <c r="Q46" s="351">
        <v>2.0998980013770767</v>
      </c>
      <c r="R46" s="351">
        <v>2.4401527904639928</v>
      </c>
      <c r="S46" s="351">
        <v>2.4296754676294401</v>
      </c>
      <c r="T46" s="351">
        <v>2.3063304506941602</v>
      </c>
      <c r="U46" s="351">
        <v>2.3059359607897103</v>
      </c>
      <c r="V46" s="351">
        <v>2.2269896055660801</v>
      </c>
      <c r="W46" s="351">
        <v>2.05798986609864</v>
      </c>
      <c r="X46" s="351">
        <v>1.89784097775844</v>
      </c>
      <c r="Y46" s="351">
        <v>1.7985775312680801</v>
      </c>
      <c r="Z46" s="351">
        <v>1.6933849891282402</v>
      </c>
    </row>
    <row r="47" spans="1:26" s="387" customFormat="1" ht="12.75" customHeight="1" x14ac:dyDescent="0.2">
      <c r="A47" s="339" t="s">
        <v>353</v>
      </c>
      <c r="B47" s="334"/>
      <c r="C47" s="351">
        <v>0.31693243272551652</v>
      </c>
      <c r="D47" s="351">
        <v>0.30159466839175497</v>
      </c>
      <c r="E47" s="351">
        <v>0.21176966583813303</v>
      </c>
      <c r="F47" s="351">
        <v>0.19849388851657979</v>
      </c>
      <c r="G47" s="351">
        <v>0.23482969891399461</v>
      </c>
      <c r="H47" s="351">
        <v>0.21277787170677573</v>
      </c>
      <c r="I47" s="351">
        <v>0.16022241276833279</v>
      </c>
      <c r="J47" s="351">
        <v>0.1630693718801518</v>
      </c>
      <c r="K47" s="351">
        <v>0.18268676581200557</v>
      </c>
      <c r="L47" s="351">
        <v>0.1960359226320208</v>
      </c>
      <c r="M47" s="351">
        <v>0.2573422205714283</v>
      </c>
      <c r="N47" s="351">
        <v>0.27095439740924854</v>
      </c>
      <c r="O47" s="351">
        <v>0.3088563504863765</v>
      </c>
      <c r="P47" s="351">
        <v>0.35263376433919458</v>
      </c>
      <c r="Q47" s="351">
        <v>0.35086536457257433</v>
      </c>
      <c r="R47" s="351">
        <v>0.62235577595241387</v>
      </c>
      <c r="S47" s="351">
        <v>0.71387073881719976</v>
      </c>
      <c r="T47" s="351">
        <v>0.80565335737526511</v>
      </c>
      <c r="U47" s="351">
        <v>1.3129696312654666</v>
      </c>
      <c r="V47" s="351">
        <v>1.1006852095330988</v>
      </c>
      <c r="W47" s="351">
        <v>1.1129975999999999</v>
      </c>
      <c r="X47" s="351">
        <v>1.6426750000000001</v>
      </c>
      <c r="Y47" s="351">
        <v>2.5293550000000002</v>
      </c>
      <c r="Z47" s="351">
        <v>2.327947</v>
      </c>
    </row>
    <row r="48" spans="1:26" s="387" customFormat="1" ht="12.75" customHeight="1" x14ac:dyDescent="0.2">
      <c r="A48" s="339" t="s">
        <v>31</v>
      </c>
      <c r="B48" s="334"/>
      <c r="C48" s="351">
        <v>6.7045700000000004</v>
      </c>
      <c r="D48" s="351">
        <v>5.6796850000000001</v>
      </c>
      <c r="E48" s="351">
        <v>4.6057500000000005</v>
      </c>
      <c r="F48" s="351">
        <v>3.7943999999999996</v>
      </c>
      <c r="G48" s="351">
        <v>2.8407</v>
      </c>
      <c r="H48" s="351">
        <v>1.9677749999999996</v>
      </c>
      <c r="I48" s="351">
        <v>0.31917499999999982</v>
      </c>
      <c r="J48" s="351">
        <v>0</v>
      </c>
      <c r="K48" s="351">
        <v>0</v>
      </c>
      <c r="L48" s="351">
        <v>0</v>
      </c>
      <c r="M48" s="351">
        <v>0</v>
      </c>
      <c r="N48" s="351">
        <v>0</v>
      </c>
      <c r="O48" s="351">
        <v>0</v>
      </c>
      <c r="P48" s="351">
        <v>0</v>
      </c>
      <c r="Q48" s="351">
        <v>0</v>
      </c>
      <c r="R48" s="351">
        <v>0</v>
      </c>
      <c r="S48" s="351">
        <v>0</v>
      </c>
      <c r="T48" s="351">
        <v>0</v>
      </c>
      <c r="U48" s="351">
        <v>0</v>
      </c>
      <c r="V48" s="351">
        <v>0</v>
      </c>
      <c r="W48" s="351">
        <v>0</v>
      </c>
      <c r="X48" s="351">
        <v>0</v>
      </c>
      <c r="Y48" s="351">
        <v>0</v>
      </c>
      <c r="Z48" s="351">
        <v>0</v>
      </c>
    </row>
    <row r="49" spans="1:26" s="387" customFormat="1" ht="12.75" customHeight="1" x14ac:dyDescent="0.2">
      <c r="A49" s="338" t="s">
        <v>360</v>
      </c>
      <c r="B49" s="338"/>
      <c r="C49" s="350">
        <v>88.623835012322729</v>
      </c>
      <c r="D49" s="350">
        <v>90.077102540469426</v>
      </c>
      <c r="E49" s="350">
        <v>77.903121515492202</v>
      </c>
      <c r="F49" s="350">
        <v>83.648905069413814</v>
      </c>
      <c r="G49" s="350">
        <v>83.786009360901502</v>
      </c>
      <c r="H49" s="350">
        <v>87.153114006719989</v>
      </c>
      <c r="I49" s="350">
        <v>90.793286631437766</v>
      </c>
      <c r="J49" s="350">
        <v>101.48352419269361</v>
      </c>
      <c r="K49" s="350">
        <v>122.09389860628525</v>
      </c>
      <c r="L49" s="350">
        <v>99.340159798142366</v>
      </c>
      <c r="M49" s="350">
        <v>114.25716212467891</v>
      </c>
      <c r="N49" s="350">
        <v>102.17261229579843</v>
      </c>
      <c r="O49" s="350">
        <v>100.1163323513213</v>
      </c>
      <c r="P49" s="350">
        <v>107.84412735665832</v>
      </c>
      <c r="Q49" s="350">
        <v>106.56898975299919</v>
      </c>
      <c r="R49" s="350">
        <v>110.86071693001563</v>
      </c>
      <c r="S49" s="350">
        <v>109.39989554578436</v>
      </c>
      <c r="T49" s="350">
        <v>109.06568433239555</v>
      </c>
      <c r="U49" s="350">
        <v>109.4036482074562</v>
      </c>
      <c r="V49" s="350">
        <v>128.86570632766106</v>
      </c>
      <c r="W49" s="350">
        <v>116.68103546675073</v>
      </c>
      <c r="X49" s="350">
        <v>119.64314941549542</v>
      </c>
      <c r="Y49" s="350">
        <v>138.50877743737371</v>
      </c>
      <c r="Z49" s="350">
        <v>194.48559224958584</v>
      </c>
    </row>
    <row r="50" spans="1:26" s="421" customFormat="1" ht="20.25" customHeight="1" x14ac:dyDescent="0.2">
      <c r="A50" s="334" t="s">
        <v>361</v>
      </c>
      <c r="B50" s="334"/>
      <c r="C50" s="351">
        <v>98.23111858867739</v>
      </c>
      <c r="D50" s="351">
        <v>99.753088086027972</v>
      </c>
      <c r="E50" s="351">
        <v>86.710817002141397</v>
      </c>
      <c r="F50" s="351">
        <v>92.646103185828963</v>
      </c>
      <c r="G50" s="351">
        <v>93.085735580939598</v>
      </c>
      <c r="H50" s="351">
        <v>96.663149970513757</v>
      </c>
      <c r="I50" s="351">
        <v>100.71371726186808</v>
      </c>
      <c r="J50" s="351">
        <v>111.5480487803804</v>
      </c>
      <c r="K50" s="351">
        <v>132.4932307240571</v>
      </c>
      <c r="L50" s="351">
        <v>109.42955252801592</v>
      </c>
      <c r="M50" s="351">
        <v>124.73782880613956</v>
      </c>
      <c r="N50" s="351">
        <v>112.94332043224288</v>
      </c>
      <c r="O50" s="351">
        <v>110.68322926233031</v>
      </c>
      <c r="P50" s="351">
        <v>118.53809653179502</v>
      </c>
      <c r="Q50" s="351">
        <v>120.97925523615663</v>
      </c>
      <c r="R50" s="351">
        <v>126.1645402953925</v>
      </c>
      <c r="S50" s="351">
        <v>124.91038451391022</v>
      </c>
      <c r="T50" s="351">
        <v>124.8254093663148</v>
      </c>
      <c r="U50" s="351">
        <v>124.98880552226788</v>
      </c>
      <c r="V50" s="351">
        <v>144.16157737310596</v>
      </c>
      <c r="W50" s="351">
        <v>132.71148160442345</v>
      </c>
      <c r="X50" s="351">
        <v>136.04146305713283</v>
      </c>
      <c r="Y50" s="351">
        <v>156.90389148865899</v>
      </c>
      <c r="Z50" s="351">
        <v>211.90582202561814</v>
      </c>
    </row>
    <row r="51" spans="1:26" s="387" customFormat="1" ht="20.25" customHeight="1" x14ac:dyDescent="0.2">
      <c r="A51" s="339" t="s">
        <v>362</v>
      </c>
      <c r="B51" s="334"/>
      <c r="C51" s="351">
        <v>77.242459999999994</v>
      </c>
      <c r="D51" s="351">
        <v>77.151481000000004</v>
      </c>
      <c r="E51" s="351">
        <v>65.970006000000012</v>
      </c>
      <c r="F51" s="351">
        <v>71.009335000000007</v>
      </c>
      <c r="G51" s="351">
        <v>70.867740000000012</v>
      </c>
      <c r="H51" s="351">
        <v>70.443642999999994</v>
      </c>
      <c r="I51" s="351">
        <v>70.482366999999996</v>
      </c>
      <c r="J51" s="351">
        <v>81.465097</v>
      </c>
      <c r="K51" s="351">
        <v>90.242786999999993</v>
      </c>
      <c r="L51" s="351">
        <v>72.957600999999997</v>
      </c>
      <c r="M51" s="351">
        <v>80.53931200000001</v>
      </c>
      <c r="N51" s="351">
        <v>78.631056999999998</v>
      </c>
      <c r="O51" s="351">
        <v>78.163893000000002</v>
      </c>
      <c r="P51" s="351">
        <v>81.261255000000006</v>
      </c>
      <c r="Q51" s="351">
        <v>82.579661999999999</v>
      </c>
      <c r="R51" s="351">
        <v>83.219107999999991</v>
      </c>
      <c r="S51" s="351">
        <v>82.49517299999998</v>
      </c>
      <c r="T51" s="351">
        <v>80.309290000000004</v>
      </c>
      <c r="U51" s="351">
        <v>78.391177999999996</v>
      </c>
      <c r="V51" s="351">
        <v>74.355070000000012</v>
      </c>
      <c r="W51" s="351">
        <v>77.607468000000011</v>
      </c>
      <c r="X51" s="351">
        <v>76.843875999999995</v>
      </c>
      <c r="Y51" s="351">
        <v>84.601417999999995</v>
      </c>
      <c r="Z51" s="351">
        <v>80.760590000000008</v>
      </c>
    </row>
    <row r="52" spans="1:26" s="387" customFormat="1" ht="12.75" customHeight="1" x14ac:dyDescent="0.2">
      <c r="A52" s="340" t="s">
        <v>363</v>
      </c>
      <c r="B52" s="334"/>
      <c r="C52" s="351">
        <v>62.936169</v>
      </c>
      <c r="D52" s="351">
        <v>63.243418000000005</v>
      </c>
      <c r="E52" s="351">
        <v>56.025051000000005</v>
      </c>
      <c r="F52" s="351">
        <v>56.074823000000002</v>
      </c>
      <c r="G52" s="351">
        <v>55.675823000000008</v>
      </c>
      <c r="H52" s="351">
        <v>54.680031999999997</v>
      </c>
      <c r="I52" s="351">
        <v>55.284499999999994</v>
      </c>
      <c r="J52" s="351">
        <v>65.951768000000001</v>
      </c>
      <c r="K52" s="351">
        <v>66.426597000000001</v>
      </c>
      <c r="L52" s="351">
        <v>52.048310000000001</v>
      </c>
      <c r="M52" s="351">
        <v>55.609301000000009</v>
      </c>
      <c r="N52" s="351">
        <v>59.304877999999995</v>
      </c>
      <c r="O52" s="351">
        <v>60.495982999999995</v>
      </c>
      <c r="P52" s="351">
        <v>57.906419999999997</v>
      </c>
      <c r="Q52" s="351">
        <v>65.813457</v>
      </c>
      <c r="R52" s="351">
        <v>65.867511999999991</v>
      </c>
      <c r="S52" s="351">
        <v>66.699877999999984</v>
      </c>
      <c r="T52" s="351">
        <v>65.149229000000005</v>
      </c>
      <c r="U52" s="351">
        <v>63.015033000000003</v>
      </c>
      <c r="V52" s="351">
        <v>58.978606000000006</v>
      </c>
      <c r="W52" s="351">
        <v>62.409120000000009</v>
      </c>
      <c r="X52" s="351">
        <v>60.65713199999999</v>
      </c>
      <c r="Y52" s="351">
        <v>67.465219000000005</v>
      </c>
      <c r="Z52" s="351">
        <v>63.600941000000006</v>
      </c>
    </row>
    <row r="53" spans="1:26" s="387" customFormat="1" ht="12.75" customHeight="1" x14ac:dyDescent="0.2">
      <c r="A53" s="340" t="s">
        <v>364</v>
      </c>
      <c r="B53" s="334"/>
      <c r="C53" s="351">
        <v>14.306291</v>
      </c>
      <c r="D53" s="351">
        <v>13.908063</v>
      </c>
      <c r="E53" s="351">
        <v>9.9449550000000002</v>
      </c>
      <c r="F53" s="351">
        <v>14.934512</v>
      </c>
      <c r="G53" s="351">
        <v>15.191917</v>
      </c>
      <c r="H53" s="351">
        <v>15.763610999999999</v>
      </c>
      <c r="I53" s="351">
        <v>15.197867</v>
      </c>
      <c r="J53" s="351">
        <v>15.513329000000001</v>
      </c>
      <c r="K53" s="351">
        <v>23.816189999999999</v>
      </c>
      <c r="L53" s="351">
        <v>20.909291</v>
      </c>
      <c r="M53" s="351">
        <v>24.930011</v>
      </c>
      <c r="N53" s="351">
        <v>19.326178999999996</v>
      </c>
      <c r="O53" s="351">
        <v>17.667909999999999</v>
      </c>
      <c r="P53" s="351">
        <v>23.354835000000001</v>
      </c>
      <c r="Q53" s="351">
        <v>16.766204999999999</v>
      </c>
      <c r="R53" s="351">
        <v>17.351596000000001</v>
      </c>
      <c r="S53" s="351">
        <v>15.795294999999999</v>
      </c>
      <c r="T53" s="351">
        <v>15.160060999999999</v>
      </c>
      <c r="U53" s="351">
        <v>15.376144999999999</v>
      </c>
      <c r="V53" s="351">
        <v>15.376463999999999</v>
      </c>
      <c r="W53" s="351">
        <v>15.198347999999999</v>
      </c>
      <c r="X53" s="351">
        <v>16.186744000000001</v>
      </c>
      <c r="Y53" s="351">
        <v>17.136198999999998</v>
      </c>
      <c r="Z53" s="351">
        <v>17.159649000000002</v>
      </c>
    </row>
    <row r="54" spans="1:26" s="387" customFormat="1" ht="12.75" customHeight="1" x14ac:dyDescent="0.2">
      <c r="A54" s="339" t="s">
        <v>504</v>
      </c>
      <c r="B54" s="334"/>
      <c r="C54" s="351">
        <v>12.704203900000001</v>
      </c>
      <c r="D54" s="351">
        <v>13.609384349999999</v>
      </c>
      <c r="E54" s="351">
        <v>12.08432825</v>
      </c>
      <c r="F54" s="351">
        <v>11.07212575</v>
      </c>
      <c r="G54" s="351">
        <v>11.882969900000001</v>
      </c>
      <c r="H54" s="351">
        <v>12.06224825</v>
      </c>
      <c r="I54" s="351">
        <v>13.3699792</v>
      </c>
      <c r="J54" s="351">
        <v>11.54435245</v>
      </c>
      <c r="K54" s="351">
        <v>21.653484300000002</v>
      </c>
      <c r="L54" s="351">
        <v>13.853195399999999</v>
      </c>
      <c r="M54" s="351">
        <v>19.886344118518519</v>
      </c>
      <c r="N54" s="351">
        <v>10.6504943</v>
      </c>
      <c r="O54" s="351">
        <v>6.9489893599999988</v>
      </c>
      <c r="P54" s="351">
        <v>9.0672454399999989</v>
      </c>
      <c r="Q54" s="351">
        <v>6.8287792500000002</v>
      </c>
      <c r="R54" s="351">
        <v>6.8767792500000002</v>
      </c>
      <c r="S54" s="351">
        <v>6.8167792499999997</v>
      </c>
      <c r="T54" s="351">
        <v>6.8407792499999998</v>
      </c>
      <c r="U54" s="351">
        <v>6.8447792500000002</v>
      </c>
      <c r="V54" s="351">
        <v>6.8341125833333329</v>
      </c>
      <c r="W54" s="351">
        <v>14.839890361111111</v>
      </c>
      <c r="X54" s="351">
        <v>14.839594064814815</v>
      </c>
      <c r="Y54" s="351">
        <v>10.837865669753086</v>
      </c>
      <c r="Z54" s="351">
        <v>8.8378656697530857</v>
      </c>
    </row>
    <row r="55" spans="1:26" s="387" customFormat="1" ht="12.75" customHeight="1" x14ac:dyDescent="0.2">
      <c r="A55" s="339" t="s">
        <v>365</v>
      </c>
      <c r="B55" s="334"/>
      <c r="C55" s="351">
        <v>2.8786500389164109</v>
      </c>
      <c r="D55" s="351">
        <v>3.3296608205808771</v>
      </c>
      <c r="E55" s="351">
        <v>3.6837670004551377</v>
      </c>
      <c r="F55" s="351">
        <v>4.2392899999999996</v>
      </c>
      <c r="G55" s="351">
        <v>4.9000000000000004</v>
      </c>
      <c r="H55" s="351">
        <v>6.9614495717331142</v>
      </c>
      <c r="I55" s="351">
        <v>7.6735594429556082</v>
      </c>
      <c r="J55" s="351">
        <v>8.2046212980485045</v>
      </c>
      <c r="K55" s="351">
        <v>9.4639967298018259</v>
      </c>
      <c r="L55" s="351">
        <v>10.778848215311065</v>
      </c>
      <c r="M55" s="351">
        <v>11.753371705799074</v>
      </c>
      <c r="N55" s="351">
        <v>13.1295</v>
      </c>
      <c r="O55" s="351">
        <v>14.199345131973752</v>
      </c>
      <c r="P55" s="351">
        <v>16.200988651948897</v>
      </c>
      <c r="Q55" s="351">
        <v>16.886276969145559</v>
      </c>
      <c r="R55" s="351">
        <v>17.489545302318657</v>
      </c>
      <c r="S55" s="351">
        <v>18.574374537246399</v>
      </c>
      <c r="T55" s="351">
        <v>19.827539780601839</v>
      </c>
      <c r="U55" s="351">
        <v>20.973539846176646</v>
      </c>
      <c r="V55" s="351">
        <v>22.149306227603407</v>
      </c>
      <c r="W55" s="351">
        <v>23.067190107726912</v>
      </c>
      <c r="X55" s="351">
        <v>24.132915128554576</v>
      </c>
      <c r="Y55" s="351">
        <v>25.487232390069273</v>
      </c>
      <c r="Z55" s="351">
        <v>26.961190085398172</v>
      </c>
    </row>
    <row r="56" spans="1:26" s="387" customFormat="1" ht="12.75" customHeight="1" x14ac:dyDescent="0.2">
      <c r="A56" s="339" t="s">
        <v>366</v>
      </c>
      <c r="B56" s="334"/>
      <c r="C56" s="351">
        <v>4.0999999999999996</v>
      </c>
      <c r="D56" s="351">
        <v>4.2</v>
      </c>
      <c r="E56" s="351">
        <v>3.6173199999999999</v>
      </c>
      <c r="F56" s="351">
        <v>4.9123380000000001</v>
      </c>
      <c r="G56" s="351">
        <v>4.1532349999999996</v>
      </c>
      <c r="H56" s="351">
        <v>6.2050289999999997</v>
      </c>
      <c r="I56" s="351">
        <v>8.17</v>
      </c>
      <c r="J56" s="351">
        <v>9.36</v>
      </c>
      <c r="K56" s="351">
        <v>10.1</v>
      </c>
      <c r="L56" s="351">
        <v>10.8</v>
      </c>
      <c r="M56" s="351">
        <v>11.511111111111111</v>
      </c>
      <c r="N56" s="351">
        <v>9.4015945945945951</v>
      </c>
      <c r="O56" s="351">
        <v>10.242630999999999</v>
      </c>
      <c r="P56" s="351">
        <v>10.811</v>
      </c>
      <c r="Q56" s="351">
        <v>13.307272000000001</v>
      </c>
      <c r="R56" s="351">
        <v>16.328161000000001</v>
      </c>
      <c r="S56" s="351">
        <v>13.412376999999999</v>
      </c>
      <c r="T56" s="351">
        <v>13.687363000000001</v>
      </c>
      <c r="U56" s="351">
        <v>12.763949</v>
      </c>
      <c r="V56" s="351">
        <v>11.504139</v>
      </c>
      <c r="W56" s="351">
        <v>11.292990000000001</v>
      </c>
      <c r="X56" s="351">
        <v>12.34773453</v>
      </c>
      <c r="Y56" s="351">
        <v>11.393154809999999</v>
      </c>
      <c r="Z56" s="351">
        <v>9.0315021800000004</v>
      </c>
    </row>
    <row r="57" spans="1:26" s="387" customFormat="1" ht="12.75" customHeight="1" x14ac:dyDescent="0.2">
      <c r="A57" s="339" t="s">
        <v>367</v>
      </c>
      <c r="B57" s="334"/>
      <c r="C57" s="351">
        <v>1.3058046497609892</v>
      </c>
      <c r="D57" s="351">
        <v>1.4625619154470866</v>
      </c>
      <c r="E57" s="351">
        <v>1.3553957516862425</v>
      </c>
      <c r="F57" s="351">
        <v>1.4130144358289638</v>
      </c>
      <c r="G57" s="351">
        <v>1.2817906809395976</v>
      </c>
      <c r="H57" s="351">
        <v>0.99078014878065179</v>
      </c>
      <c r="I57" s="351">
        <v>1.0178116189124726</v>
      </c>
      <c r="J57" s="351">
        <v>0.97397803233189095</v>
      </c>
      <c r="K57" s="351">
        <v>1.0329626942552781</v>
      </c>
      <c r="L57" s="351">
        <v>1.0399079127048543</v>
      </c>
      <c r="M57" s="351">
        <v>1.0476898707108431</v>
      </c>
      <c r="N57" s="351">
        <v>1.1306745376482903</v>
      </c>
      <c r="O57" s="351">
        <v>1.1283707703565553</v>
      </c>
      <c r="P57" s="351">
        <v>1.1632894398461222</v>
      </c>
      <c r="Q57" s="351">
        <v>1.3193570170110718</v>
      </c>
      <c r="R57" s="351">
        <v>1.4355467430738558</v>
      </c>
      <c r="S57" s="351">
        <v>1.5195637266638395</v>
      </c>
      <c r="T57" s="351">
        <v>1.5902893357129559</v>
      </c>
      <c r="U57" s="351">
        <v>1.6369224260912394</v>
      </c>
      <c r="V57" s="351">
        <v>1.6889455621692062</v>
      </c>
      <c r="W57" s="351">
        <v>1.765604135585439</v>
      </c>
      <c r="X57" s="351">
        <v>1.8833433337634564</v>
      </c>
      <c r="Y57" s="351">
        <v>1.8530766188366243</v>
      </c>
      <c r="Z57" s="351">
        <v>1.8241290904668719</v>
      </c>
    </row>
    <row r="58" spans="1:26" s="387" customFormat="1" ht="12.75" customHeight="1" x14ac:dyDescent="0.2">
      <c r="A58" s="341" t="s">
        <v>526</v>
      </c>
      <c r="B58" s="334"/>
      <c r="C58" s="351">
        <v>0</v>
      </c>
      <c r="D58" s="351">
        <v>0</v>
      </c>
      <c r="E58" s="351">
        <v>0</v>
      </c>
      <c r="F58" s="351">
        <v>0</v>
      </c>
      <c r="G58" s="351">
        <v>0</v>
      </c>
      <c r="H58" s="351">
        <v>0</v>
      </c>
      <c r="I58" s="351">
        <v>0</v>
      </c>
      <c r="J58" s="351">
        <v>0</v>
      </c>
      <c r="K58" s="351">
        <v>0</v>
      </c>
      <c r="L58" s="351">
        <v>0</v>
      </c>
      <c r="M58" s="351">
        <v>0</v>
      </c>
      <c r="N58" s="351">
        <v>0</v>
      </c>
      <c r="O58" s="351">
        <v>0</v>
      </c>
      <c r="P58" s="351">
        <v>3.4318000000000001E-2</v>
      </c>
      <c r="Q58" s="351">
        <v>5.7908000000000001E-2</v>
      </c>
      <c r="R58" s="351">
        <v>0.81540000000000001</v>
      </c>
      <c r="S58" s="351">
        <v>2.092117</v>
      </c>
      <c r="T58" s="351">
        <v>2.5701480000000001</v>
      </c>
      <c r="U58" s="351">
        <v>4.3784369999999999</v>
      </c>
      <c r="V58" s="351">
        <v>27.630004</v>
      </c>
      <c r="W58" s="351">
        <v>4.1383390000000002</v>
      </c>
      <c r="X58" s="351">
        <v>5.9939999999999998</v>
      </c>
      <c r="Y58" s="351">
        <v>22.731144</v>
      </c>
      <c r="Z58" s="351">
        <v>84.490544999999997</v>
      </c>
    </row>
    <row r="59" spans="1:26" s="387" customFormat="1" ht="12.75" customHeight="1" x14ac:dyDescent="0.2">
      <c r="A59" s="334" t="s">
        <v>368</v>
      </c>
      <c r="B59" s="334"/>
      <c r="C59" s="351">
        <v>9.6072835763546642</v>
      </c>
      <c r="D59" s="351">
        <v>9.6759855455585466</v>
      </c>
      <c r="E59" s="351">
        <v>8.8076954866491981</v>
      </c>
      <c r="F59" s="351">
        <v>8.9971981164151558</v>
      </c>
      <c r="G59" s="351">
        <v>9.2997262200380977</v>
      </c>
      <c r="H59" s="351">
        <v>9.510035963793765</v>
      </c>
      <c r="I59" s="351">
        <v>9.920430630430312</v>
      </c>
      <c r="J59" s="351">
        <v>10.06452458768679</v>
      </c>
      <c r="K59" s="351">
        <v>10.39933211777185</v>
      </c>
      <c r="L59" s="351">
        <v>10.089392729873548</v>
      </c>
      <c r="M59" s="351">
        <v>10.480666681460644</v>
      </c>
      <c r="N59" s="351">
        <v>10.770708136444455</v>
      </c>
      <c r="O59" s="351">
        <v>10.566896911009016</v>
      </c>
      <c r="P59" s="351">
        <v>10.693969175136701</v>
      </c>
      <c r="Q59" s="351">
        <v>14.410265483157438</v>
      </c>
      <c r="R59" s="351">
        <v>15.303823365376878</v>
      </c>
      <c r="S59" s="351">
        <v>15.510488968125856</v>
      </c>
      <c r="T59" s="351">
        <v>15.759725033919256</v>
      </c>
      <c r="U59" s="351">
        <v>15.585157314811681</v>
      </c>
      <c r="V59" s="351">
        <v>15.295871045444898</v>
      </c>
      <c r="W59" s="351">
        <v>16.030446137672719</v>
      </c>
      <c r="X59" s="351">
        <v>16.398313641637412</v>
      </c>
      <c r="Y59" s="351">
        <v>18.395114051285269</v>
      </c>
      <c r="Z59" s="351">
        <v>17.420229776032301</v>
      </c>
    </row>
    <row r="60" spans="1:26" s="387" customFormat="1" ht="20.25" customHeight="1" x14ac:dyDescent="0.2">
      <c r="A60" s="339" t="s">
        <v>365</v>
      </c>
      <c r="B60" s="334"/>
      <c r="C60" s="351">
        <v>8.3014789265936741</v>
      </c>
      <c r="D60" s="351">
        <v>8.2134236301114605</v>
      </c>
      <c r="E60" s="351">
        <v>7.4522997349629563</v>
      </c>
      <c r="F60" s="351">
        <v>7.5841836805861922</v>
      </c>
      <c r="G60" s="351">
        <v>8.0179355390985005</v>
      </c>
      <c r="H60" s="351">
        <v>8.5192558150131124</v>
      </c>
      <c r="I60" s="351">
        <v>8.9026190115178387</v>
      </c>
      <c r="J60" s="351">
        <v>9.0905465553548996</v>
      </c>
      <c r="K60" s="351">
        <v>9.3663694235165718</v>
      </c>
      <c r="L60" s="351">
        <v>9.049484817168695</v>
      </c>
      <c r="M60" s="351">
        <v>9.4329768107497998</v>
      </c>
      <c r="N60" s="351">
        <v>9.6400335987961654</v>
      </c>
      <c r="O60" s="351">
        <v>9.4385261406524599</v>
      </c>
      <c r="P60" s="351">
        <v>9.5306797352905779</v>
      </c>
      <c r="Q60" s="351">
        <v>13.090908466146367</v>
      </c>
      <c r="R60" s="351">
        <v>13.868276622303023</v>
      </c>
      <c r="S60" s="351">
        <v>13.990925241462016</v>
      </c>
      <c r="T60" s="351">
        <v>14.1694356982063</v>
      </c>
      <c r="U60" s="351">
        <v>13.948234888720442</v>
      </c>
      <c r="V60" s="351">
        <v>13.606925483275692</v>
      </c>
      <c r="W60" s="351">
        <v>14.264842002087281</v>
      </c>
      <c r="X60" s="351">
        <v>14.514970307873956</v>
      </c>
      <c r="Y60" s="351">
        <v>15.342037432448645</v>
      </c>
      <c r="Z60" s="351">
        <v>15.596100685565428</v>
      </c>
    </row>
    <row r="61" spans="1:26" s="387" customFormat="1" ht="12.75" customHeight="1" x14ac:dyDescent="0.2">
      <c r="A61" s="340" t="s">
        <v>495</v>
      </c>
      <c r="B61" s="334"/>
      <c r="C61" s="351">
        <v>0.75645705965173438</v>
      </c>
      <c r="D61" s="351">
        <v>0.74874070220495192</v>
      </c>
      <c r="E61" s="351">
        <v>0.70740988552089878</v>
      </c>
      <c r="F61" s="351">
        <v>0.73781699999999995</v>
      </c>
      <c r="G61" s="351">
        <v>0.75994721928961395</v>
      </c>
      <c r="H61" s="351">
        <v>0.80212278491028099</v>
      </c>
      <c r="I61" s="351">
        <v>0.82601138965622678</v>
      </c>
      <c r="J61" s="351">
        <v>0.82979358642878298</v>
      </c>
      <c r="K61" s="351">
        <v>0.83650830495195749</v>
      </c>
      <c r="L61" s="351">
        <v>0.82078352469293203</v>
      </c>
      <c r="M61" s="351">
        <v>0.8512883296406103</v>
      </c>
      <c r="N61" s="351">
        <v>0.86735520570219893</v>
      </c>
      <c r="O61" s="351">
        <v>0.86631167705781276</v>
      </c>
      <c r="P61" s="351">
        <v>0.87993103753904678</v>
      </c>
      <c r="Q61" s="351">
        <v>0.94824179947969833</v>
      </c>
      <c r="R61" s="351">
        <v>1.0044838517976384</v>
      </c>
      <c r="S61" s="351">
        <v>1.0301533097352595</v>
      </c>
      <c r="T61" s="351">
        <v>1.0489020100820139</v>
      </c>
      <c r="U61" s="351">
        <v>1.0455154815331908</v>
      </c>
      <c r="V61" s="351">
        <v>1.0235370979858944</v>
      </c>
      <c r="W61" s="351">
        <v>1.0573603081653991</v>
      </c>
      <c r="X61" s="351">
        <v>1.0881201682651955</v>
      </c>
      <c r="Y61" s="351">
        <v>1.1448908211530797</v>
      </c>
      <c r="Z61" s="351">
        <v>1.1571411407558452</v>
      </c>
    </row>
    <row r="62" spans="1:26" s="387" customFormat="1" ht="12.75" customHeight="1" x14ac:dyDescent="0.2">
      <c r="A62" s="340" t="s">
        <v>496</v>
      </c>
      <c r="B62" s="334"/>
      <c r="C62" s="351">
        <v>7.5450218669419398</v>
      </c>
      <c r="D62" s="351">
        <v>7.4646829279065079</v>
      </c>
      <c r="E62" s="351">
        <v>6.7448898494420577</v>
      </c>
      <c r="F62" s="351">
        <v>6.8463666805861925</v>
      </c>
      <c r="G62" s="351">
        <v>7.2579883198088861</v>
      </c>
      <c r="H62" s="351">
        <v>7.7171330301028318</v>
      </c>
      <c r="I62" s="351">
        <v>8.0766076218616121</v>
      </c>
      <c r="J62" s="351">
        <v>8.2607529689261163</v>
      </c>
      <c r="K62" s="351">
        <v>8.5298611185646145</v>
      </c>
      <c r="L62" s="351">
        <v>8.2287012924757637</v>
      </c>
      <c r="M62" s="351">
        <v>8.5816884811091896</v>
      </c>
      <c r="N62" s="351">
        <v>8.7726783930939671</v>
      </c>
      <c r="O62" s="351">
        <v>8.5722144635946478</v>
      </c>
      <c r="P62" s="351">
        <v>8.6507486977515313</v>
      </c>
      <c r="Q62" s="351">
        <v>12.142666666666669</v>
      </c>
      <c r="R62" s="351">
        <v>12.863792770505384</v>
      </c>
      <c r="S62" s="351">
        <v>12.960771931726756</v>
      </c>
      <c r="T62" s="351">
        <v>13.120533688124286</v>
      </c>
      <c r="U62" s="351">
        <v>12.902719407187252</v>
      </c>
      <c r="V62" s="351">
        <v>12.583388385289798</v>
      </c>
      <c r="W62" s="351">
        <v>13.207481693921883</v>
      </c>
      <c r="X62" s="351">
        <v>13.42685013960876</v>
      </c>
      <c r="Y62" s="351">
        <v>14.197146611295565</v>
      </c>
      <c r="Z62" s="351">
        <v>14.438959544809583</v>
      </c>
    </row>
    <row r="63" spans="1:26" s="387" customFormat="1" ht="12.75" customHeight="1" x14ac:dyDescent="0.2">
      <c r="A63" s="386" t="s">
        <v>369</v>
      </c>
      <c r="C63" s="388">
        <v>1.3058046497609892</v>
      </c>
      <c r="D63" s="388">
        <v>1.4625619154470866</v>
      </c>
      <c r="E63" s="388">
        <v>1.3553957516862425</v>
      </c>
      <c r="F63" s="388">
        <v>1.4130144358289638</v>
      </c>
      <c r="G63" s="388">
        <v>1.2817906809395976</v>
      </c>
      <c r="H63" s="388">
        <v>0.99078014878065179</v>
      </c>
      <c r="I63" s="388">
        <v>1.0178116189124726</v>
      </c>
      <c r="J63" s="388">
        <v>0.97397803233189095</v>
      </c>
      <c r="K63" s="388">
        <v>1.0329626942552781</v>
      </c>
      <c r="L63" s="388">
        <v>1.0399079127048543</v>
      </c>
      <c r="M63" s="388">
        <v>1.0476898707108431</v>
      </c>
      <c r="N63" s="388">
        <v>1.1306745376482903</v>
      </c>
      <c r="O63" s="388">
        <v>1.1283707703565553</v>
      </c>
      <c r="P63" s="388">
        <v>1.1632894398461222</v>
      </c>
      <c r="Q63" s="388">
        <v>1.3193570170110718</v>
      </c>
      <c r="R63" s="388">
        <v>1.4355467430738558</v>
      </c>
      <c r="S63" s="388">
        <v>1.5195637266638395</v>
      </c>
      <c r="T63" s="388">
        <v>1.5902893357129559</v>
      </c>
      <c r="U63" s="388">
        <v>1.6369224260912394</v>
      </c>
      <c r="V63" s="388">
        <v>1.6889455621692062</v>
      </c>
      <c r="W63" s="388">
        <v>1.765604135585439</v>
      </c>
      <c r="X63" s="388">
        <v>1.8833433337634564</v>
      </c>
      <c r="Y63" s="388">
        <v>3.0530766188366245</v>
      </c>
      <c r="Z63" s="388">
        <v>1.8241290904668719</v>
      </c>
    </row>
    <row r="64" spans="1:26" s="387" customFormat="1" ht="12.75" customHeight="1" x14ac:dyDescent="0.2">
      <c r="A64" s="383"/>
      <c r="B64" s="384"/>
      <c r="C64" s="385"/>
      <c r="D64" s="385"/>
      <c r="E64" s="385"/>
      <c r="F64" s="385"/>
      <c r="G64" s="385"/>
      <c r="H64" s="385"/>
      <c r="I64" s="385"/>
      <c r="J64" s="385"/>
      <c r="K64" s="385"/>
      <c r="L64" s="385"/>
      <c r="M64" s="385"/>
      <c r="N64" s="385"/>
      <c r="O64" s="385"/>
      <c r="P64" s="385"/>
      <c r="Q64" s="385"/>
      <c r="R64" s="395"/>
      <c r="S64" s="395"/>
      <c r="T64" s="395"/>
      <c r="U64" s="395"/>
      <c r="V64" s="395"/>
      <c r="W64" s="395"/>
      <c r="X64" s="395"/>
      <c r="Y64" s="395"/>
      <c r="Z64" s="395"/>
    </row>
    <row r="65" spans="1:26" ht="22.5" customHeight="1" x14ac:dyDescent="0.2">
      <c r="A65" s="334" t="str">
        <f>CONCATENATE(A$1,", continued")</f>
        <v>Table 12c :  FSM Balance of Payments (detail), FY2004-FY2018, continued</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row>
    <row r="66" spans="1:26" s="387" customFormat="1" ht="25.5" customHeight="1" x14ac:dyDescent="0.2">
      <c r="A66" s="580" t="s">
        <v>397</v>
      </c>
      <c r="B66" s="336"/>
      <c r="C66" s="580" t="str">
        <f>C2</f>
        <v>FY1995</v>
      </c>
      <c r="D66" s="580" t="str">
        <f t="shared" ref="D66:R66" si="3">D2</f>
        <v>FY1996</v>
      </c>
      <c r="E66" s="580" t="str">
        <f t="shared" si="3"/>
        <v>FY1997</v>
      </c>
      <c r="F66" s="580" t="str">
        <f t="shared" si="3"/>
        <v>FY1998</v>
      </c>
      <c r="G66" s="580" t="str">
        <f t="shared" si="3"/>
        <v>FY1999</v>
      </c>
      <c r="H66" s="580" t="str">
        <f t="shared" si="3"/>
        <v>FY2000</v>
      </c>
      <c r="I66" s="580" t="str">
        <f t="shared" si="3"/>
        <v>FY2001</v>
      </c>
      <c r="J66" s="580" t="str">
        <f t="shared" si="3"/>
        <v>FY2002</v>
      </c>
      <c r="K66" s="580" t="str">
        <f t="shared" si="3"/>
        <v>FY2003</v>
      </c>
      <c r="L66" s="580" t="str">
        <f t="shared" si="3"/>
        <v>FY2004</v>
      </c>
      <c r="M66" s="580" t="str">
        <f t="shared" si="3"/>
        <v>FY2005</v>
      </c>
      <c r="N66" s="580" t="str">
        <f t="shared" si="3"/>
        <v>FY2006</v>
      </c>
      <c r="O66" s="580" t="str">
        <f t="shared" si="3"/>
        <v>FY2007</v>
      </c>
      <c r="P66" s="580" t="str">
        <f t="shared" si="3"/>
        <v>FY2008</v>
      </c>
      <c r="Q66" s="580" t="str">
        <f t="shared" si="3"/>
        <v>FY2009</v>
      </c>
      <c r="R66" s="580" t="str">
        <f t="shared" si="3"/>
        <v>FY2010</v>
      </c>
      <c r="S66" s="580" t="str">
        <f t="shared" ref="S66:X66" si="4">S2</f>
        <v>FY2011</v>
      </c>
      <c r="T66" s="580" t="str">
        <f t="shared" si="4"/>
        <v>FY2012</v>
      </c>
      <c r="U66" s="580" t="str">
        <f t="shared" si="4"/>
        <v>FY2013</v>
      </c>
      <c r="V66" s="580" t="str">
        <f t="shared" si="4"/>
        <v>FY2014</v>
      </c>
      <c r="W66" s="580" t="str">
        <f t="shared" si="4"/>
        <v>FY2015</v>
      </c>
      <c r="X66" s="580" t="str">
        <f t="shared" si="4"/>
        <v>FY2016</v>
      </c>
      <c r="Y66" s="580" t="str">
        <f t="shared" ref="Y66:Z66" si="5">Y2</f>
        <v>FY2017</v>
      </c>
      <c r="Z66" s="580" t="str">
        <f t="shared" si="5"/>
        <v>FY2018</v>
      </c>
    </row>
    <row r="67" spans="1:26" s="387" customFormat="1" ht="25.5" customHeight="1" x14ac:dyDescent="0.2">
      <c r="A67" s="337" t="s">
        <v>370</v>
      </c>
      <c r="B67" s="337"/>
      <c r="C67" s="349">
        <v>39.431065000000004</v>
      </c>
      <c r="D67" s="349">
        <v>37.019417340136052</v>
      </c>
      <c r="E67" s="349">
        <v>30.290208159606159</v>
      </c>
      <c r="F67" s="349">
        <v>28.844963793835838</v>
      </c>
      <c r="G67" s="349">
        <v>30.297690122172622</v>
      </c>
      <c r="H67" s="349">
        <v>31.922842147806893</v>
      </c>
      <c r="I67" s="349">
        <v>32.246005000000004</v>
      </c>
      <c r="J67" s="349">
        <v>39.110666000000002</v>
      </c>
      <c r="K67" s="349">
        <v>39.370666999999997</v>
      </c>
      <c r="L67" s="349">
        <v>8.6550930550458709</v>
      </c>
      <c r="M67" s="349">
        <v>-19.006861440290756</v>
      </c>
      <c r="N67" s="349">
        <v>18.510410367517046</v>
      </c>
      <c r="O67" s="349">
        <v>19.6560078729696</v>
      </c>
      <c r="P67" s="349">
        <v>27.545614571428573</v>
      </c>
      <c r="Q67" s="349">
        <v>54.885842411764713</v>
      </c>
      <c r="R67" s="349">
        <v>64.200777071682097</v>
      </c>
      <c r="S67" s="349">
        <v>61.987652682423253</v>
      </c>
      <c r="T67" s="349">
        <v>68.309500210864542</v>
      </c>
      <c r="U67" s="349">
        <v>42.189258777377631</v>
      </c>
      <c r="V67" s="349">
        <v>21.231474757491139</v>
      </c>
      <c r="W67" s="349">
        <v>30.881096179008228</v>
      </c>
      <c r="X67" s="349">
        <v>32.424889279122496</v>
      </c>
      <c r="Y67" s="349">
        <v>33.040584220727546</v>
      </c>
      <c r="Z67" s="349">
        <v>19.588567565465524</v>
      </c>
    </row>
    <row r="68" spans="1:26" s="420" customFormat="1" ht="20.25" customHeight="1" x14ac:dyDescent="0.2">
      <c r="A68" s="334" t="s">
        <v>371</v>
      </c>
      <c r="B68" s="334"/>
      <c r="C68" s="351">
        <v>39.431065000000004</v>
      </c>
      <c r="D68" s="351">
        <v>37.019417340136052</v>
      </c>
      <c r="E68" s="351">
        <v>30.290208159606159</v>
      </c>
      <c r="F68" s="351">
        <v>28.844963793835838</v>
      </c>
      <c r="G68" s="351">
        <v>30.297690122172622</v>
      </c>
      <c r="H68" s="351">
        <v>31.922842147806893</v>
      </c>
      <c r="I68" s="351">
        <v>32.246005000000004</v>
      </c>
      <c r="J68" s="351">
        <v>39.110666000000002</v>
      </c>
      <c r="K68" s="351">
        <v>39.370666999999997</v>
      </c>
      <c r="L68" s="351">
        <v>8.6550930550458709</v>
      </c>
      <c r="M68" s="351">
        <v>11.251521559709243</v>
      </c>
      <c r="N68" s="351">
        <v>18.510410367517046</v>
      </c>
      <c r="O68" s="351">
        <v>19.6560078729696</v>
      </c>
      <c r="P68" s="351">
        <v>27.545614571428573</v>
      </c>
      <c r="Q68" s="351">
        <v>54.885842411764713</v>
      </c>
      <c r="R68" s="351">
        <v>64.200777071682097</v>
      </c>
      <c r="S68" s="351">
        <v>61.987652682423253</v>
      </c>
      <c r="T68" s="351">
        <v>68.309500210864542</v>
      </c>
      <c r="U68" s="351">
        <v>42.189258777377631</v>
      </c>
      <c r="V68" s="351">
        <v>21.231474757491139</v>
      </c>
      <c r="W68" s="351">
        <v>30.881096179008228</v>
      </c>
      <c r="X68" s="351">
        <v>32.424889279122496</v>
      </c>
      <c r="Y68" s="351">
        <v>33.040584220727546</v>
      </c>
      <c r="Z68" s="351">
        <v>19.588567565465524</v>
      </c>
    </row>
    <row r="69" spans="1:26" s="387" customFormat="1" ht="20.25" customHeight="1" x14ac:dyDescent="0.2">
      <c r="A69" s="339" t="s">
        <v>372</v>
      </c>
      <c r="B69" s="334"/>
      <c r="C69" s="351">
        <v>29.783999000000001</v>
      </c>
      <c r="D69" s="351">
        <v>30.192</v>
      </c>
      <c r="E69" s="351">
        <v>21.963999999999999</v>
      </c>
      <c r="F69" s="351">
        <v>23.28</v>
      </c>
      <c r="G69" s="351">
        <v>23.68</v>
      </c>
      <c r="H69" s="351">
        <v>24.624991999999999</v>
      </c>
      <c r="I69" s="351">
        <v>24.960034</v>
      </c>
      <c r="J69" s="351">
        <v>31.810666000000001</v>
      </c>
      <c r="K69" s="351">
        <v>31.810666999999999</v>
      </c>
      <c r="L69" s="351">
        <v>3.5826999999999998E-2</v>
      </c>
      <c r="M69" s="351">
        <v>0.37494899999999998</v>
      </c>
      <c r="N69" s="351">
        <v>2.9764119999999998</v>
      </c>
      <c r="O69" s="351">
        <v>7.03193</v>
      </c>
      <c r="P69" s="351">
        <v>4.8661789999999998</v>
      </c>
      <c r="Q69" s="351">
        <v>7.4866160000000006</v>
      </c>
      <c r="R69" s="351">
        <v>16.337391</v>
      </c>
      <c r="S69" s="351">
        <v>19.246952999999998</v>
      </c>
      <c r="T69" s="351">
        <v>28.512573999999997</v>
      </c>
      <c r="U69" s="351">
        <v>16.534935000000001</v>
      </c>
      <c r="V69" s="351">
        <v>4.9176820000000001</v>
      </c>
      <c r="W69" s="351">
        <v>7.300675</v>
      </c>
      <c r="X69" s="351">
        <v>7.1610319999999996</v>
      </c>
      <c r="Y69" s="351">
        <v>5.1646419999999997</v>
      </c>
      <c r="Z69" s="351">
        <v>2.3999929999999998</v>
      </c>
    </row>
    <row r="70" spans="1:26" s="387" customFormat="1" ht="12.75" customHeight="1" x14ac:dyDescent="0.2">
      <c r="A70" s="339" t="s">
        <v>31</v>
      </c>
      <c r="B70" s="334"/>
      <c r="C70" s="351">
        <v>9.6470660000000006</v>
      </c>
      <c r="D70" s="351">
        <v>6.8274173401360549</v>
      </c>
      <c r="E70" s="351">
        <v>8.3262081596061641</v>
      </c>
      <c r="F70" s="351">
        <v>5.5649637938358358</v>
      </c>
      <c r="G70" s="351">
        <v>6.6176901221726236</v>
      </c>
      <c r="H70" s="351">
        <v>7.297850147806896</v>
      </c>
      <c r="I70" s="351">
        <v>7.2859710000000009</v>
      </c>
      <c r="J70" s="351">
        <v>7.3</v>
      </c>
      <c r="K70" s="351">
        <v>7.5600000000000005</v>
      </c>
      <c r="L70" s="351">
        <v>8.6192660550458715</v>
      </c>
      <c r="M70" s="351">
        <v>10.876572559709242</v>
      </c>
      <c r="N70" s="351">
        <v>15.533998367517048</v>
      </c>
      <c r="O70" s="351">
        <v>12.6240778729696</v>
      </c>
      <c r="P70" s="351">
        <v>22.67943557142857</v>
      </c>
      <c r="Q70" s="351">
        <v>47.399226411764715</v>
      </c>
      <c r="R70" s="351">
        <v>47.863386071682093</v>
      </c>
      <c r="S70" s="351">
        <v>42.740699682423255</v>
      </c>
      <c r="T70" s="351">
        <v>39.796926210864555</v>
      </c>
      <c r="U70" s="351">
        <v>25.65432377737763</v>
      </c>
      <c r="V70" s="351">
        <v>16.313792757491139</v>
      </c>
      <c r="W70" s="351">
        <v>23.58042117900823</v>
      </c>
      <c r="X70" s="351">
        <v>25.263857279122494</v>
      </c>
      <c r="Y70" s="351">
        <v>27.875942220727545</v>
      </c>
      <c r="Z70" s="351">
        <v>17.188574565465526</v>
      </c>
    </row>
    <row r="71" spans="1:26" s="420" customFormat="1" ht="20.25" customHeight="1" x14ac:dyDescent="0.2">
      <c r="A71" s="334" t="s">
        <v>903</v>
      </c>
      <c r="B71" s="334"/>
      <c r="C71" s="351">
        <v>0</v>
      </c>
      <c r="D71" s="351">
        <v>0</v>
      </c>
      <c r="E71" s="351">
        <v>0</v>
      </c>
      <c r="F71" s="351">
        <v>0</v>
      </c>
      <c r="G71" s="351">
        <v>0</v>
      </c>
      <c r="H71" s="351">
        <v>0</v>
      </c>
      <c r="I71" s="351">
        <v>0</v>
      </c>
      <c r="J71" s="351">
        <v>0</v>
      </c>
      <c r="K71" s="351">
        <v>0</v>
      </c>
      <c r="L71" s="351">
        <v>0</v>
      </c>
      <c r="M71" s="351">
        <v>30.258382999999998</v>
      </c>
      <c r="N71" s="351">
        <v>0</v>
      </c>
      <c r="O71" s="351">
        <v>0</v>
      </c>
      <c r="P71" s="351">
        <v>0</v>
      </c>
      <c r="Q71" s="351">
        <v>0</v>
      </c>
      <c r="R71" s="351">
        <v>0</v>
      </c>
      <c r="S71" s="351">
        <v>0</v>
      </c>
      <c r="T71" s="351">
        <v>0</v>
      </c>
      <c r="U71" s="351">
        <v>0</v>
      </c>
      <c r="V71" s="351">
        <v>0</v>
      </c>
      <c r="W71" s="351">
        <v>0</v>
      </c>
      <c r="X71" s="351">
        <v>0</v>
      </c>
      <c r="Y71" s="351">
        <v>0</v>
      </c>
      <c r="Z71" s="351">
        <v>0</v>
      </c>
    </row>
    <row r="72" spans="1:26" s="420" customFormat="1" ht="20.25" customHeight="1" x14ac:dyDescent="0.2">
      <c r="A72" s="337" t="s">
        <v>905</v>
      </c>
      <c r="B72" s="337"/>
      <c r="C72" s="349">
        <v>17.090476145475733</v>
      </c>
      <c r="D72" s="349">
        <v>-5.2410438352182567</v>
      </c>
      <c r="E72" s="349">
        <v>-34.184048266147279</v>
      </c>
      <c r="F72" s="349">
        <v>-26.364039805305275</v>
      </c>
      <c r="G72" s="349">
        <v>-16.113382378694244</v>
      </c>
      <c r="H72" s="349">
        <v>-2.3234670710777827</v>
      </c>
      <c r="I72" s="349">
        <v>-9.8692456739038974</v>
      </c>
      <c r="J72" s="349">
        <v>14.730478080515361</v>
      </c>
      <c r="K72" s="349">
        <v>24.666893037829851</v>
      </c>
      <c r="L72" s="349">
        <v>-35.703579417873684</v>
      </c>
      <c r="M72" s="349">
        <v>-44.284147645123305</v>
      </c>
      <c r="N72" s="349">
        <v>-20.768069631459021</v>
      </c>
      <c r="O72" s="349">
        <v>-7.785929886727299</v>
      </c>
      <c r="P72" s="349">
        <v>-22.238604715593681</v>
      </c>
      <c r="Q72" s="349">
        <v>-4.3804882964327021</v>
      </c>
      <c r="R72" s="349">
        <v>12.111434495868508</v>
      </c>
      <c r="S72" s="349">
        <v>2.0177643960147194</v>
      </c>
      <c r="T72" s="349">
        <v>23.9303475750974</v>
      </c>
      <c r="U72" s="349">
        <v>10.655134012087188</v>
      </c>
      <c r="V72" s="349">
        <v>40.73799507191508</v>
      </c>
      <c r="W72" s="349">
        <v>44.987514588587615</v>
      </c>
      <c r="X72" s="349">
        <v>56.198409792742368</v>
      </c>
      <c r="Y72" s="349">
        <v>70.72866534360702</v>
      </c>
      <c r="Z72" s="349">
        <v>104.15350710527591</v>
      </c>
    </row>
    <row r="73" spans="1:26" s="420" customFormat="1" ht="20.25" customHeight="1" x14ac:dyDescent="0.2">
      <c r="A73" s="337" t="s">
        <v>374</v>
      </c>
      <c r="B73" s="337"/>
      <c r="C73" s="349">
        <v>-8.5917048413512127</v>
      </c>
      <c r="D73" s="349">
        <v>-21.054942052229158</v>
      </c>
      <c r="E73" s="349">
        <v>-19.57721438374962</v>
      </c>
      <c r="F73" s="349">
        <v>1.8484069578768945</v>
      </c>
      <c r="G73" s="349">
        <v>-12.938870323123114</v>
      </c>
      <c r="H73" s="349">
        <v>-19.573387298851017</v>
      </c>
      <c r="I73" s="349">
        <v>-9.3511446052010996</v>
      </c>
      <c r="J73" s="349">
        <v>-2.0891875732381826</v>
      </c>
      <c r="K73" s="349">
        <v>-46.822690901716989</v>
      </c>
      <c r="L73" s="349">
        <v>-16.562820783815013</v>
      </c>
      <c r="M73" s="349">
        <v>78.107679243793498</v>
      </c>
      <c r="N73" s="349">
        <v>11.604311145951996</v>
      </c>
      <c r="O73" s="349">
        <v>1.5661911178775068</v>
      </c>
      <c r="P73" s="349">
        <v>12.087410318853998</v>
      </c>
      <c r="Q73" s="349">
        <v>-1.1881329211115039</v>
      </c>
      <c r="R73" s="349">
        <v>-19.920252912844838</v>
      </c>
      <c r="S73" s="349">
        <v>-8.1526547703825312</v>
      </c>
      <c r="T73" s="349">
        <v>-34.59891456743118</v>
      </c>
      <c r="U73" s="349">
        <v>-15.979468399010013</v>
      </c>
      <c r="V73" s="349">
        <v>-27.447983824228178</v>
      </c>
      <c r="W73" s="349">
        <v>-47.3990696882815</v>
      </c>
      <c r="X73" s="349">
        <v>-26.687989964887578</v>
      </c>
      <c r="Y73" s="349">
        <v>-57.892277571480051</v>
      </c>
      <c r="Z73" s="349">
        <v>-136.40352327519506</v>
      </c>
    </row>
    <row r="74" spans="1:26" s="420" customFormat="1" ht="20.25" customHeight="1" x14ac:dyDescent="0.2">
      <c r="A74" s="338" t="s">
        <v>527</v>
      </c>
      <c r="B74" s="338"/>
      <c r="C74" s="350">
        <v>0.20469582859737723</v>
      </c>
      <c r="D74" s="350">
        <v>0.34996423383198466</v>
      </c>
      <c r="E74" s="350">
        <v>0.36773161824009959</v>
      </c>
      <c r="F74" s="350">
        <v>0.41085229333235551</v>
      </c>
      <c r="G74" s="350">
        <v>0.48514813380108429</v>
      </c>
      <c r="H74" s="350">
        <v>0.26685099460008371</v>
      </c>
      <c r="I74" s="350">
        <v>0.26660538684092067</v>
      </c>
      <c r="J74" s="350">
        <v>0.38824554411473916</v>
      </c>
      <c r="K74" s="350">
        <v>0.40837523828300826</v>
      </c>
      <c r="L74" s="350">
        <v>0.18183246618499993</v>
      </c>
      <c r="M74" s="350">
        <v>0.15737086379349999</v>
      </c>
      <c r="N74" s="350">
        <v>0.14986286595199994</v>
      </c>
      <c r="O74" s="350">
        <v>0.1250588378775</v>
      </c>
      <c r="P74" s="350">
        <v>-5.2986733211460004</v>
      </c>
      <c r="Q74" s="350">
        <v>0.58727642888849996</v>
      </c>
      <c r="R74" s="350">
        <v>0.74355191715516644</v>
      </c>
      <c r="S74" s="350">
        <v>0.78384525961746765</v>
      </c>
      <c r="T74" s="350">
        <v>0.86602367256884005</v>
      </c>
      <c r="U74" s="350">
        <v>0.58364428098996601</v>
      </c>
      <c r="V74" s="350">
        <v>0.2644220657718333</v>
      </c>
      <c r="W74" s="350">
        <v>0.18358832171849995</v>
      </c>
      <c r="X74" s="350">
        <v>0.19209528511239909</v>
      </c>
      <c r="Y74" s="350">
        <v>0.20589417851996758</v>
      </c>
      <c r="Z74" s="350">
        <v>0.20311752480493098</v>
      </c>
    </row>
    <row r="75" spans="1:26" s="421" customFormat="1" x14ac:dyDescent="0.2">
      <c r="A75" s="339" t="s">
        <v>376</v>
      </c>
      <c r="B75" s="334"/>
      <c r="C75" s="351">
        <v>0</v>
      </c>
      <c r="D75" s="351">
        <v>0</v>
      </c>
      <c r="E75" s="351">
        <v>0</v>
      </c>
      <c r="F75" s="351">
        <v>0</v>
      </c>
      <c r="G75" s="351">
        <v>0</v>
      </c>
      <c r="H75" s="351">
        <v>0</v>
      </c>
      <c r="I75" s="351">
        <v>0</v>
      </c>
      <c r="J75" s="351">
        <v>0</v>
      </c>
      <c r="K75" s="351">
        <v>0</v>
      </c>
      <c r="L75" s="351">
        <v>0</v>
      </c>
      <c r="M75" s="351">
        <v>0</v>
      </c>
      <c r="N75" s="351">
        <v>0</v>
      </c>
      <c r="O75" s="351">
        <v>0</v>
      </c>
      <c r="P75" s="351">
        <v>-5.5</v>
      </c>
      <c r="Q75" s="351">
        <v>0</v>
      </c>
      <c r="R75" s="351">
        <v>0</v>
      </c>
      <c r="S75" s="351">
        <v>0</v>
      </c>
      <c r="T75" s="351">
        <v>0</v>
      </c>
      <c r="U75" s="351">
        <v>0</v>
      </c>
      <c r="V75" s="351">
        <v>0</v>
      </c>
      <c r="W75" s="351">
        <v>0</v>
      </c>
      <c r="X75" s="351">
        <v>0</v>
      </c>
      <c r="Y75" s="351">
        <v>0</v>
      </c>
      <c r="Z75" s="351">
        <v>0</v>
      </c>
    </row>
    <row r="76" spans="1:26" s="387" customFormat="1" ht="12.75" customHeight="1" x14ac:dyDescent="0.2">
      <c r="A76" s="339" t="s">
        <v>377</v>
      </c>
      <c r="B76" s="334"/>
      <c r="C76" s="351">
        <v>0.20469582859737723</v>
      </c>
      <c r="D76" s="351">
        <v>0.34996423383198466</v>
      </c>
      <c r="E76" s="351">
        <v>0.36773161824009959</v>
      </c>
      <c r="F76" s="351">
        <v>0.41085229333235551</v>
      </c>
      <c r="G76" s="351">
        <v>0.48514813380108429</v>
      </c>
      <c r="H76" s="351">
        <v>0.26685099460008371</v>
      </c>
      <c r="I76" s="351">
        <v>0.26660538684092067</v>
      </c>
      <c r="J76" s="351">
        <v>0.38824554411473916</v>
      </c>
      <c r="K76" s="351">
        <v>0.40837523828300826</v>
      </c>
      <c r="L76" s="351">
        <v>0.18183246618499993</v>
      </c>
      <c r="M76" s="351">
        <v>0.15737086379349999</v>
      </c>
      <c r="N76" s="351">
        <v>0.14986286595199994</v>
      </c>
      <c r="O76" s="351">
        <v>0.1250588378775</v>
      </c>
      <c r="P76" s="351">
        <v>0.20132667885399988</v>
      </c>
      <c r="Q76" s="351">
        <v>0.58727642888849996</v>
      </c>
      <c r="R76" s="351">
        <v>0.74355191715516644</v>
      </c>
      <c r="S76" s="351">
        <v>0.78384525961746765</v>
      </c>
      <c r="T76" s="351">
        <v>0.86602367256884005</v>
      </c>
      <c r="U76" s="351">
        <v>0.58364428098996601</v>
      </c>
      <c r="V76" s="351">
        <v>0.2644220657718333</v>
      </c>
      <c r="W76" s="351">
        <v>0.18358832171849995</v>
      </c>
      <c r="X76" s="351">
        <v>0.19209528511239909</v>
      </c>
      <c r="Y76" s="351">
        <v>0.20589417851996758</v>
      </c>
      <c r="Z76" s="351">
        <v>0.20311752480493098</v>
      </c>
    </row>
    <row r="77" spans="1:26" s="420" customFormat="1" ht="20.25" customHeight="1" x14ac:dyDescent="0.2">
      <c r="A77" s="338" t="s">
        <v>412</v>
      </c>
      <c r="B77" s="338"/>
      <c r="C77" s="350">
        <v>-5.4659592007199613</v>
      </c>
      <c r="D77" s="350">
        <v>-12.098395286061148</v>
      </c>
      <c r="E77" s="350">
        <v>-27.463048001989716</v>
      </c>
      <c r="F77" s="350">
        <v>-3.8018763354554661</v>
      </c>
      <c r="G77" s="350">
        <v>-16.484850456924192</v>
      </c>
      <c r="H77" s="350">
        <v>-21.433524293451114</v>
      </c>
      <c r="I77" s="350">
        <v>-10.928316992042014</v>
      </c>
      <c r="J77" s="350">
        <v>-3.2042991173529218</v>
      </c>
      <c r="K77" s="350">
        <v>-23.141883139999997</v>
      </c>
      <c r="L77" s="350">
        <v>39.387863749999987</v>
      </c>
      <c r="M77" s="350">
        <v>10.156959540000004</v>
      </c>
      <c r="N77" s="350">
        <v>8.2805529299999989</v>
      </c>
      <c r="O77" s="350">
        <v>0.4187695700000002</v>
      </c>
      <c r="P77" s="350">
        <v>-1.0446044800000003</v>
      </c>
      <c r="Q77" s="350">
        <v>5.1279386499999973</v>
      </c>
      <c r="R77" s="350">
        <v>-8.4757706100000014</v>
      </c>
      <c r="S77" s="350">
        <v>0.19529497000000218</v>
      </c>
      <c r="T77" s="350">
        <v>-0.9849732400000023</v>
      </c>
      <c r="U77" s="350">
        <v>-3.5676716799999912</v>
      </c>
      <c r="V77" s="350">
        <v>-7.0679338899999999</v>
      </c>
      <c r="W77" s="350">
        <v>-40.714119010000005</v>
      </c>
      <c r="X77" s="350">
        <v>3.2629897500000107</v>
      </c>
      <c r="Y77" s="350">
        <v>-15.633989750000012</v>
      </c>
      <c r="Z77" s="350">
        <v>-113.0708358</v>
      </c>
    </row>
    <row r="78" spans="1:26" s="421" customFormat="1" x14ac:dyDescent="0.2">
      <c r="A78" s="339" t="s">
        <v>413</v>
      </c>
      <c r="B78" s="334"/>
      <c r="C78" s="351">
        <v>0.49904079928003831</v>
      </c>
      <c r="D78" s="351">
        <v>-1.0180562860611464</v>
      </c>
      <c r="E78" s="351">
        <v>-17.265589001989714</v>
      </c>
      <c r="F78" s="351">
        <v>7.1223186645445331</v>
      </c>
      <c r="G78" s="351">
        <v>-4.4022494569241939</v>
      </c>
      <c r="H78" s="351">
        <v>-2.8679482934511142</v>
      </c>
      <c r="I78" s="351">
        <v>-2.6601509920420141</v>
      </c>
      <c r="J78" s="351">
        <v>-2.3652611173529232</v>
      </c>
      <c r="K78" s="351">
        <v>-24.107804139999999</v>
      </c>
      <c r="L78" s="351">
        <v>40.906020749999989</v>
      </c>
      <c r="M78" s="351">
        <v>9.2050565400000046</v>
      </c>
      <c r="N78" s="351">
        <v>7.7273629299999955</v>
      </c>
      <c r="O78" s="351">
        <v>0.43907557000000347</v>
      </c>
      <c r="P78" s="351">
        <v>-3.1669254799999993</v>
      </c>
      <c r="Q78" s="351">
        <v>5.7221736499999913</v>
      </c>
      <c r="R78" s="351">
        <v>-8.8004676100000001</v>
      </c>
      <c r="S78" s="351">
        <v>1.4066609700000003</v>
      </c>
      <c r="T78" s="351">
        <v>-0.40627523999999959</v>
      </c>
      <c r="U78" s="351">
        <v>-4.6856786799999934</v>
      </c>
      <c r="V78" s="351">
        <v>-7.0451878899999985</v>
      </c>
      <c r="W78" s="351">
        <v>-42.530291010000006</v>
      </c>
      <c r="X78" s="351">
        <v>2.8899757500000089</v>
      </c>
      <c r="Y78" s="351">
        <v>-16.493780750000006</v>
      </c>
      <c r="Z78" s="351">
        <v>-113.8396118</v>
      </c>
    </row>
    <row r="79" spans="1:26" s="387" customFormat="1" ht="12.75" customHeight="1" x14ac:dyDescent="0.2">
      <c r="A79" s="342" t="s">
        <v>525</v>
      </c>
      <c r="B79" s="334"/>
      <c r="C79" s="351">
        <v>1.8745422964161662</v>
      </c>
      <c r="D79" s="351">
        <v>1.8745422964161662</v>
      </c>
      <c r="E79" s="351">
        <v>-14.695644488591956</v>
      </c>
      <c r="F79" s="351">
        <v>6.0893833657093346</v>
      </c>
      <c r="G79" s="351">
        <v>-2.9666951726201942</v>
      </c>
      <c r="H79" s="351">
        <v>-2.1051506815311152</v>
      </c>
      <c r="I79" s="351">
        <v>-1.9766061904420122</v>
      </c>
      <c r="J79" s="351">
        <v>-1.8480616993529235</v>
      </c>
      <c r="K79" s="351">
        <v>-27.503999999999994</v>
      </c>
      <c r="L79" s="351">
        <v>34.898999999999987</v>
      </c>
      <c r="M79" s="351">
        <v>4.5061022900000047</v>
      </c>
      <c r="N79" s="351">
        <v>6.0593294299999947</v>
      </c>
      <c r="O79" s="351">
        <v>-6.4458041799999961</v>
      </c>
      <c r="P79" s="351">
        <v>-5.4200649799999994</v>
      </c>
      <c r="Q79" s="351">
        <v>0.6464156499999909</v>
      </c>
      <c r="R79" s="351">
        <v>16.85451389</v>
      </c>
      <c r="S79" s="351">
        <v>0.10310422000000052</v>
      </c>
      <c r="T79" s="351">
        <v>-3.4084247399999992</v>
      </c>
      <c r="U79" s="351">
        <v>-4.1270631799999933</v>
      </c>
      <c r="V79" s="351">
        <v>-7.626810889999998</v>
      </c>
      <c r="W79" s="351">
        <v>-45.554090510000009</v>
      </c>
      <c r="X79" s="351">
        <v>0.67703150000000889</v>
      </c>
      <c r="Y79" s="351">
        <v>-20.916585500000011</v>
      </c>
      <c r="Z79" s="351">
        <v>-118.1100443</v>
      </c>
    </row>
    <row r="80" spans="1:26" s="387" customFormat="1" ht="12.75" customHeight="1" x14ac:dyDescent="0.2">
      <c r="A80" s="342" t="s">
        <v>584</v>
      </c>
      <c r="B80" s="334"/>
      <c r="C80" s="334">
        <v>0</v>
      </c>
      <c r="D80" s="334">
        <v>0</v>
      </c>
      <c r="E80" s="334">
        <v>0</v>
      </c>
      <c r="F80" s="334">
        <v>0</v>
      </c>
      <c r="G80" s="334">
        <v>0</v>
      </c>
      <c r="H80" s="334">
        <v>0</v>
      </c>
      <c r="I80" s="334">
        <v>0</v>
      </c>
      <c r="J80" s="334">
        <v>0</v>
      </c>
      <c r="K80" s="334">
        <v>0</v>
      </c>
      <c r="L80" s="334">
        <v>0</v>
      </c>
      <c r="M80" s="334">
        <v>0</v>
      </c>
      <c r="N80" s="334">
        <v>0</v>
      </c>
      <c r="O80" s="334">
        <v>0</v>
      </c>
      <c r="P80" s="334">
        <v>0</v>
      </c>
      <c r="Q80" s="334">
        <v>0</v>
      </c>
      <c r="R80" s="334">
        <v>-30.193702999999999</v>
      </c>
      <c r="S80" s="334">
        <v>0</v>
      </c>
      <c r="T80" s="334">
        <v>0</v>
      </c>
      <c r="U80" s="334">
        <v>0</v>
      </c>
      <c r="V80" s="334">
        <v>0</v>
      </c>
      <c r="W80" s="334">
        <v>0</v>
      </c>
      <c r="X80" s="334">
        <v>0</v>
      </c>
      <c r="Y80" s="334">
        <v>0</v>
      </c>
      <c r="Z80" s="334">
        <v>0</v>
      </c>
    </row>
    <row r="81" spans="1:26" s="387" customFormat="1" ht="12.75" customHeight="1" x14ac:dyDescent="0.2">
      <c r="A81" s="342" t="s">
        <v>488</v>
      </c>
      <c r="B81" s="334"/>
      <c r="C81" s="351">
        <v>0</v>
      </c>
      <c r="D81" s="351">
        <v>0</v>
      </c>
      <c r="E81" s="351">
        <v>0</v>
      </c>
      <c r="F81" s="351">
        <v>0</v>
      </c>
      <c r="G81" s="351">
        <v>0</v>
      </c>
      <c r="H81" s="351">
        <v>0</v>
      </c>
      <c r="I81" s="351">
        <v>0</v>
      </c>
      <c r="J81" s="351">
        <v>0</v>
      </c>
      <c r="K81" s="351">
        <v>0</v>
      </c>
      <c r="L81" s="351">
        <v>1.925027</v>
      </c>
      <c r="M81" s="351">
        <v>0.960229</v>
      </c>
      <c r="N81" s="351">
        <v>1.25</v>
      </c>
      <c r="O81" s="351">
        <v>2.9</v>
      </c>
      <c r="P81" s="351">
        <v>1.4</v>
      </c>
      <c r="Q81" s="351">
        <v>3</v>
      </c>
      <c r="R81" s="351">
        <v>2</v>
      </c>
      <c r="S81" s="351">
        <v>0.5</v>
      </c>
      <c r="T81" s="351">
        <v>1</v>
      </c>
      <c r="U81" s="351">
        <v>1</v>
      </c>
      <c r="V81" s="351">
        <v>1</v>
      </c>
      <c r="W81" s="351">
        <v>2.5</v>
      </c>
      <c r="X81" s="351">
        <v>2</v>
      </c>
      <c r="Y81" s="351">
        <v>0</v>
      </c>
      <c r="Z81" s="351">
        <v>3</v>
      </c>
    </row>
    <row r="82" spans="1:26" s="387" customFormat="1" ht="12.75" customHeight="1" x14ac:dyDescent="0.2">
      <c r="A82" s="342" t="s">
        <v>490</v>
      </c>
      <c r="B82" s="334"/>
      <c r="C82" s="351">
        <v>0</v>
      </c>
      <c r="D82" s="351">
        <v>-2.8935390000000005</v>
      </c>
      <c r="E82" s="351">
        <v>-2.5739829999999992</v>
      </c>
      <c r="F82" s="351">
        <v>1.5663667499999985</v>
      </c>
      <c r="G82" s="351">
        <v>-0.94441724999999899</v>
      </c>
      <c r="H82" s="351">
        <v>0.33443150000000088</v>
      </c>
      <c r="I82" s="351">
        <v>-0.71594200000000185</v>
      </c>
      <c r="J82" s="351">
        <v>-0.53672824999999946</v>
      </c>
      <c r="K82" s="351">
        <v>0.91780349999999888</v>
      </c>
      <c r="L82" s="351">
        <v>2.8571097500000011</v>
      </c>
      <c r="M82" s="351">
        <v>4.6566532499999997</v>
      </c>
      <c r="N82" s="351">
        <v>0.70474850000000044</v>
      </c>
      <c r="O82" s="351">
        <v>-0.72020725000000008</v>
      </c>
      <c r="P82" s="351">
        <v>-0.9271275000000001</v>
      </c>
      <c r="Q82" s="351">
        <v>1.7000000000000002</v>
      </c>
      <c r="R82" s="351">
        <v>0.67854349999999997</v>
      </c>
      <c r="S82" s="351">
        <v>8.2867500000000007E-3</v>
      </c>
      <c r="T82" s="351">
        <v>-1.2527495</v>
      </c>
      <c r="U82" s="351">
        <v>-1.3855445</v>
      </c>
      <c r="V82" s="351">
        <v>-0.32750299999999999</v>
      </c>
      <c r="W82" s="351">
        <v>1.0132965</v>
      </c>
      <c r="X82" s="351">
        <v>0.32734324999999997</v>
      </c>
      <c r="Y82" s="351">
        <v>1.54646375</v>
      </c>
      <c r="Z82" s="351">
        <v>0.80633050000000006</v>
      </c>
    </row>
    <row r="83" spans="1:26" s="387" customFormat="1" ht="12.75" customHeight="1" x14ac:dyDescent="0.2">
      <c r="A83" s="342" t="s">
        <v>497</v>
      </c>
      <c r="B83" s="334"/>
      <c r="C83" s="351">
        <v>-0.37423600000000001</v>
      </c>
      <c r="D83" s="351">
        <v>0</v>
      </c>
      <c r="E83" s="351">
        <v>0</v>
      </c>
      <c r="F83" s="351">
        <v>-0.54986225</v>
      </c>
      <c r="G83" s="351">
        <v>-0.46915299999999999</v>
      </c>
      <c r="H83" s="351">
        <v>-1.0710487499999999</v>
      </c>
      <c r="I83" s="351">
        <v>0</v>
      </c>
      <c r="J83" s="351">
        <v>0</v>
      </c>
      <c r="K83" s="351">
        <v>2.4</v>
      </c>
      <c r="L83" s="351">
        <v>0.624884</v>
      </c>
      <c r="M83" s="351">
        <v>-0.89398700000000009</v>
      </c>
      <c r="N83" s="351">
        <v>-0.61199999999999999</v>
      </c>
      <c r="O83" s="351">
        <v>4.7531689999999998</v>
      </c>
      <c r="P83" s="351">
        <v>1.3069770000000001</v>
      </c>
      <c r="Q83" s="351">
        <v>0.54886699999999999</v>
      </c>
      <c r="R83" s="351">
        <v>2.2843</v>
      </c>
      <c r="S83" s="351">
        <v>0.90237999999999996</v>
      </c>
      <c r="T83" s="351">
        <v>3.2736419999999997</v>
      </c>
      <c r="U83" s="351">
        <v>-3.3397999999999997E-2</v>
      </c>
      <c r="V83" s="351">
        <v>-2.7921000000000001E-2</v>
      </c>
      <c r="W83" s="351">
        <v>-3.2249E-2</v>
      </c>
      <c r="X83" s="351">
        <v>0</v>
      </c>
      <c r="Y83" s="351">
        <v>0.01</v>
      </c>
      <c r="Z83" s="351">
        <v>0</v>
      </c>
    </row>
    <row r="84" spans="1:26" s="387" customFormat="1" ht="12.75" customHeight="1" x14ac:dyDescent="0.2">
      <c r="A84" s="342" t="s">
        <v>489</v>
      </c>
      <c r="B84" s="334"/>
      <c r="C84" s="351">
        <v>-1.0012654971361279</v>
      </c>
      <c r="D84" s="351">
        <v>9.4041752268791967E-4</v>
      </c>
      <c r="E84" s="351">
        <v>4.0384866022400434E-3</v>
      </c>
      <c r="F84" s="351">
        <v>1.6430798835199933E-2</v>
      </c>
      <c r="G84" s="351">
        <v>-2.1984034304000089E-2</v>
      </c>
      <c r="H84" s="351">
        <v>-2.6180361919999839E-2</v>
      </c>
      <c r="I84" s="351">
        <v>3.2397198400000105E-2</v>
      </c>
      <c r="J84" s="351">
        <v>1.9528831999999774E-2</v>
      </c>
      <c r="K84" s="351">
        <v>7.8392360000000161E-2</v>
      </c>
      <c r="L84" s="351">
        <v>0.6</v>
      </c>
      <c r="M84" s="351">
        <v>-2.3941E-2</v>
      </c>
      <c r="N84" s="351">
        <v>0.32528499999999999</v>
      </c>
      <c r="O84" s="351">
        <v>-4.8082E-2</v>
      </c>
      <c r="P84" s="351">
        <v>0.47328999999999999</v>
      </c>
      <c r="Q84" s="351">
        <v>-0.17310900000000001</v>
      </c>
      <c r="R84" s="351">
        <v>-0.42412200000000005</v>
      </c>
      <c r="S84" s="351">
        <v>-0.10710999999999998</v>
      </c>
      <c r="T84" s="351">
        <v>-1.8742999999999982E-2</v>
      </c>
      <c r="U84" s="351">
        <v>-0.13967299999999999</v>
      </c>
      <c r="V84" s="351">
        <v>-6.2953000000000037E-2</v>
      </c>
      <c r="W84" s="351">
        <v>-0.45724799999999988</v>
      </c>
      <c r="X84" s="351">
        <v>-0.11439899999999999</v>
      </c>
      <c r="Y84" s="351">
        <v>2.8663410000000002</v>
      </c>
      <c r="Z84" s="351">
        <v>0.4641019999999999</v>
      </c>
    </row>
    <row r="85" spans="1:26" s="387" customFormat="1" ht="12.75" customHeight="1" x14ac:dyDescent="0.2">
      <c r="A85" s="339" t="s">
        <v>414</v>
      </c>
      <c r="B85" s="334"/>
      <c r="C85" s="351">
        <v>-5.9649999999999999</v>
      </c>
      <c r="D85" s="351">
        <v>-11.080339000000002</v>
      </c>
      <c r="E85" s="351">
        <v>-10.197459000000002</v>
      </c>
      <c r="F85" s="351">
        <v>-10.924194999999999</v>
      </c>
      <c r="G85" s="351">
        <v>-12.082601</v>
      </c>
      <c r="H85" s="351">
        <v>-18.565576</v>
      </c>
      <c r="I85" s="351">
        <v>-8.268165999999999</v>
      </c>
      <c r="J85" s="351">
        <v>-0.83903799999999862</v>
      </c>
      <c r="K85" s="351">
        <v>0.96592099999999981</v>
      </c>
      <c r="L85" s="351">
        <v>-1.5181570000000004</v>
      </c>
      <c r="M85" s="351">
        <v>0.95190299999999972</v>
      </c>
      <c r="N85" s="351">
        <v>0.55319000000000251</v>
      </c>
      <c r="O85" s="351">
        <v>-2.0306000000003266E-2</v>
      </c>
      <c r="P85" s="351">
        <v>2.1223209999999995</v>
      </c>
      <c r="Q85" s="351">
        <v>-0.59423499999999407</v>
      </c>
      <c r="R85" s="351">
        <v>0.3246969999999969</v>
      </c>
      <c r="S85" s="351">
        <v>-1.2113659999999982</v>
      </c>
      <c r="T85" s="351">
        <v>-0.57869800000000282</v>
      </c>
      <c r="U85" s="351">
        <v>1.1180070000000022</v>
      </c>
      <c r="V85" s="351">
        <v>-2.2746000000001487E-2</v>
      </c>
      <c r="W85" s="351">
        <v>1.8161719999999981</v>
      </c>
      <c r="X85" s="351">
        <v>0.37301400000000129</v>
      </c>
      <c r="Y85" s="351">
        <v>0.85979099999999775</v>
      </c>
      <c r="Z85" s="351">
        <v>0.76877599999999902</v>
      </c>
    </row>
    <row r="86" spans="1:26" s="387" customFormat="1" ht="12.75" customHeight="1" x14ac:dyDescent="0.2">
      <c r="A86" s="342" t="s">
        <v>528</v>
      </c>
      <c r="B86" s="334"/>
      <c r="C86" s="351">
        <v>3.2349999999999999</v>
      </c>
      <c r="D86" s="351">
        <v>4.7196609999999994</v>
      </c>
      <c r="E86" s="351">
        <v>-1.8974590000000005</v>
      </c>
      <c r="F86" s="351">
        <v>0.3758050000000015</v>
      </c>
      <c r="G86" s="351">
        <v>-1.0826010000000004</v>
      </c>
      <c r="H86" s="351">
        <v>-6.5576000000001855E-2</v>
      </c>
      <c r="I86" s="351">
        <v>-6.8165999999999727E-2</v>
      </c>
      <c r="J86" s="351">
        <v>-0.83903799999999862</v>
      </c>
      <c r="K86" s="351">
        <v>0.96592099999999981</v>
      </c>
      <c r="L86" s="351">
        <v>-1.5181570000000004</v>
      </c>
      <c r="M86" s="351">
        <v>0.95190299999999972</v>
      </c>
      <c r="N86" s="351">
        <v>0.55319000000000251</v>
      </c>
      <c r="O86" s="351">
        <v>-2.0306000000003266E-2</v>
      </c>
      <c r="P86" s="351">
        <v>2.1223209999999995</v>
      </c>
      <c r="Q86" s="351">
        <v>-0.59423499999999407</v>
      </c>
      <c r="R86" s="351">
        <v>0.3246969999999969</v>
      </c>
      <c r="S86" s="351">
        <v>-1.2113659999999982</v>
      </c>
      <c r="T86" s="351">
        <v>-0.57869800000000282</v>
      </c>
      <c r="U86" s="351">
        <v>1.1180070000000022</v>
      </c>
      <c r="V86" s="351">
        <v>-2.2746000000001487E-2</v>
      </c>
      <c r="W86" s="351">
        <v>1.8161719999999981</v>
      </c>
      <c r="X86" s="351">
        <v>0.37301400000000129</v>
      </c>
      <c r="Y86" s="351">
        <v>0.85979099999999775</v>
      </c>
      <c r="Z86" s="351">
        <v>0.76877599999999902</v>
      </c>
    </row>
    <row r="87" spans="1:26" s="387" customFormat="1" ht="12.75" customHeight="1" x14ac:dyDescent="0.2">
      <c r="A87" s="342" t="s">
        <v>529</v>
      </c>
      <c r="B87" s="334"/>
      <c r="C87" s="351">
        <v>-9.1999999999999993</v>
      </c>
      <c r="D87" s="351">
        <v>-15.8</v>
      </c>
      <c r="E87" s="351">
        <v>-8.3000000000000007</v>
      </c>
      <c r="F87" s="351">
        <v>-11.3</v>
      </c>
      <c r="G87" s="351">
        <v>-11</v>
      </c>
      <c r="H87" s="351">
        <v>-18.5</v>
      </c>
      <c r="I87" s="351">
        <v>-8.1999999999999993</v>
      </c>
      <c r="J87" s="351">
        <v>0</v>
      </c>
      <c r="K87" s="351">
        <v>0</v>
      </c>
      <c r="L87" s="351">
        <v>0</v>
      </c>
      <c r="M87" s="351">
        <v>0</v>
      </c>
      <c r="N87" s="351">
        <v>0</v>
      </c>
      <c r="O87" s="351">
        <v>0</v>
      </c>
      <c r="P87" s="351">
        <v>0</v>
      </c>
      <c r="Q87" s="351">
        <v>0</v>
      </c>
      <c r="R87" s="351">
        <v>0</v>
      </c>
      <c r="S87" s="351">
        <v>0</v>
      </c>
      <c r="T87" s="351">
        <v>0</v>
      </c>
      <c r="U87" s="351">
        <v>0</v>
      </c>
      <c r="V87" s="351">
        <v>0</v>
      </c>
      <c r="W87" s="351">
        <v>0</v>
      </c>
      <c r="X87" s="351">
        <v>0</v>
      </c>
      <c r="Y87" s="351">
        <v>0</v>
      </c>
      <c r="Z87" s="351">
        <v>0</v>
      </c>
    </row>
    <row r="88" spans="1:26" s="420" customFormat="1" ht="20.25" customHeight="1" x14ac:dyDescent="0.2">
      <c r="A88" s="338" t="s">
        <v>415</v>
      </c>
      <c r="B88" s="338"/>
      <c r="C88" s="350">
        <v>-3.3304414692286279</v>
      </c>
      <c r="D88" s="350">
        <v>-9.3065109999999933</v>
      </c>
      <c r="E88" s="350">
        <v>7.5181019999999936</v>
      </c>
      <c r="F88" s="350">
        <v>5.2394310000000051</v>
      </c>
      <c r="G88" s="350">
        <v>3.0608319999999938</v>
      </c>
      <c r="H88" s="350">
        <v>1.5932860000000133</v>
      </c>
      <c r="I88" s="350">
        <v>1.3105669999999927</v>
      </c>
      <c r="J88" s="350">
        <v>0.72686600000000023</v>
      </c>
      <c r="K88" s="350">
        <v>-24.089182999999998</v>
      </c>
      <c r="L88" s="350">
        <v>-56.132517</v>
      </c>
      <c r="M88" s="350">
        <v>67.793348839999993</v>
      </c>
      <c r="N88" s="350">
        <v>3.1738953499999978</v>
      </c>
      <c r="O88" s="350">
        <v>1.0223627100000066</v>
      </c>
      <c r="P88" s="350">
        <v>18.430688119999999</v>
      </c>
      <c r="Q88" s="350">
        <v>-6.9033480000000012</v>
      </c>
      <c r="R88" s="350">
        <v>-12.188034220000002</v>
      </c>
      <c r="S88" s="350">
        <v>-9.1317950000000003</v>
      </c>
      <c r="T88" s="350">
        <v>-34.479965000000014</v>
      </c>
      <c r="U88" s="350">
        <v>-12.995440999999989</v>
      </c>
      <c r="V88" s="350">
        <v>-20.644472000000011</v>
      </c>
      <c r="W88" s="350">
        <v>-6.8685389999999975</v>
      </c>
      <c r="X88" s="350">
        <v>-30.143074999999989</v>
      </c>
      <c r="Y88" s="350">
        <v>-42.464182000000008</v>
      </c>
      <c r="Z88" s="350">
        <v>-23.535804999999989</v>
      </c>
    </row>
    <row r="89" spans="1:26" s="387" customFormat="1" ht="12.75" customHeight="1" x14ac:dyDescent="0.2">
      <c r="A89" s="339" t="s">
        <v>413</v>
      </c>
      <c r="B89" s="334"/>
      <c r="C89" s="351">
        <v>-4.0109654692286281</v>
      </c>
      <c r="D89" s="351">
        <v>-1.3199999999999932</v>
      </c>
      <c r="E89" s="351">
        <v>-2.4240000000000066</v>
      </c>
      <c r="F89" s="351">
        <v>-4.0999999999999943</v>
      </c>
      <c r="G89" s="351">
        <v>2.3379999999999939</v>
      </c>
      <c r="H89" s="351">
        <v>-1.032999999999987</v>
      </c>
      <c r="I89" s="351">
        <v>-0.81400000000000716</v>
      </c>
      <c r="J89" s="351">
        <v>-0.49699999999999989</v>
      </c>
      <c r="K89" s="351">
        <v>-26.302999999999997</v>
      </c>
      <c r="L89" s="351">
        <v>-56.416766000000003</v>
      </c>
      <c r="M89" s="351">
        <v>67.440765999999996</v>
      </c>
      <c r="N89" s="351">
        <v>1.5559999999999974</v>
      </c>
      <c r="O89" s="351">
        <v>-1.4569999999999936</v>
      </c>
      <c r="P89" s="351">
        <v>11.853999999999999</v>
      </c>
      <c r="Q89" s="351">
        <v>-17.747</v>
      </c>
      <c r="R89" s="351">
        <v>-12.456000000000003</v>
      </c>
      <c r="S89" s="351">
        <v>-12.488</v>
      </c>
      <c r="T89" s="351">
        <v>-35.172000000000011</v>
      </c>
      <c r="U89" s="351">
        <v>-12.949999999999989</v>
      </c>
      <c r="V89" s="351">
        <v>-21.574000000000012</v>
      </c>
      <c r="W89" s="351">
        <v>-4.9399999999999977</v>
      </c>
      <c r="X89" s="351">
        <v>-26.800999999999988</v>
      </c>
      <c r="Y89" s="351">
        <v>-38.204000000000008</v>
      </c>
      <c r="Z89" s="351">
        <v>-19.146999999999991</v>
      </c>
    </row>
    <row r="90" spans="1:26" s="421" customFormat="1" x14ac:dyDescent="0.2">
      <c r="A90" s="340" t="s">
        <v>492</v>
      </c>
      <c r="B90" s="334"/>
      <c r="C90" s="351">
        <v>-4.0109654692286281</v>
      </c>
      <c r="D90" s="351">
        <v>-1.3199999999999932</v>
      </c>
      <c r="E90" s="351">
        <v>-2.4240000000000066</v>
      </c>
      <c r="F90" s="351">
        <v>-4.0999999999999943</v>
      </c>
      <c r="G90" s="351">
        <v>2.3379999999999939</v>
      </c>
      <c r="H90" s="351">
        <v>-1.032999999999987</v>
      </c>
      <c r="I90" s="351">
        <v>-0.81400000000000716</v>
      </c>
      <c r="J90" s="351">
        <v>-0.49699999999999989</v>
      </c>
      <c r="K90" s="351">
        <v>-26.302999999999997</v>
      </c>
      <c r="L90" s="351">
        <v>-26.158383000000004</v>
      </c>
      <c r="M90" s="351">
        <v>37.182383000000002</v>
      </c>
      <c r="N90" s="351">
        <v>1.5559999999999974</v>
      </c>
      <c r="O90" s="351">
        <v>-1.4569999999999936</v>
      </c>
      <c r="P90" s="351">
        <v>11.853999999999999</v>
      </c>
      <c r="Q90" s="351">
        <v>-17.747</v>
      </c>
      <c r="R90" s="351">
        <v>-12.456000000000003</v>
      </c>
      <c r="S90" s="351">
        <v>-12.488</v>
      </c>
      <c r="T90" s="351">
        <v>-35.172000000000011</v>
      </c>
      <c r="U90" s="351">
        <v>-12.949999999999989</v>
      </c>
      <c r="V90" s="351">
        <v>-21.574000000000012</v>
      </c>
      <c r="W90" s="351">
        <v>-4.9399999999999977</v>
      </c>
      <c r="X90" s="351">
        <v>-26.800999999999988</v>
      </c>
      <c r="Y90" s="351">
        <v>-38.204000000000008</v>
      </c>
      <c r="Z90" s="351">
        <v>-19.146999999999991</v>
      </c>
    </row>
    <row r="91" spans="1:26" s="387" customFormat="1" ht="12.75" customHeight="1" x14ac:dyDescent="0.2">
      <c r="A91" s="342" t="s">
        <v>530</v>
      </c>
      <c r="B91" s="334"/>
      <c r="C91" s="351">
        <v>0</v>
      </c>
      <c r="D91" s="351">
        <v>0</v>
      </c>
      <c r="E91" s="351">
        <v>0</v>
      </c>
      <c r="F91" s="351">
        <v>0</v>
      </c>
      <c r="G91" s="351">
        <v>0</v>
      </c>
      <c r="H91" s="351">
        <v>0</v>
      </c>
      <c r="I91" s="351">
        <v>0</v>
      </c>
      <c r="J91" s="351">
        <v>0</v>
      </c>
      <c r="K91" s="351">
        <v>0</v>
      </c>
      <c r="L91" s="351">
        <v>-30.258382999999998</v>
      </c>
      <c r="M91" s="351">
        <v>30.258382999999998</v>
      </c>
      <c r="N91" s="351">
        <v>0</v>
      </c>
      <c r="O91" s="351">
        <v>0</v>
      </c>
      <c r="P91" s="351">
        <v>0</v>
      </c>
      <c r="Q91" s="351">
        <v>0</v>
      </c>
      <c r="R91" s="351">
        <v>0</v>
      </c>
      <c r="S91" s="351">
        <v>0</v>
      </c>
      <c r="T91" s="351">
        <v>0</v>
      </c>
      <c r="U91" s="351">
        <v>0</v>
      </c>
      <c r="V91" s="351">
        <v>0</v>
      </c>
      <c r="W91" s="351">
        <v>0</v>
      </c>
      <c r="X91" s="351">
        <v>0</v>
      </c>
      <c r="Y91" s="351">
        <v>0</v>
      </c>
      <c r="Z91" s="351">
        <v>0</v>
      </c>
    </row>
    <row r="92" spans="1:26" s="387" customFormat="1" ht="12.75" customHeight="1" x14ac:dyDescent="0.2">
      <c r="A92" s="339" t="s">
        <v>414</v>
      </c>
      <c r="B92" s="334"/>
      <c r="C92" s="351">
        <v>0.68052399999999991</v>
      </c>
      <c r="D92" s="351">
        <v>-7.9865110000000001</v>
      </c>
      <c r="E92" s="351">
        <v>9.9421020000000002</v>
      </c>
      <c r="F92" s="351">
        <v>9.3394309999999994</v>
      </c>
      <c r="G92" s="351">
        <v>0.72283200000000003</v>
      </c>
      <c r="H92" s="351">
        <v>2.6262860000000003</v>
      </c>
      <c r="I92" s="351">
        <v>2.1245669999999999</v>
      </c>
      <c r="J92" s="351">
        <v>1.2238660000000001</v>
      </c>
      <c r="K92" s="351">
        <v>2.2138170000000001</v>
      </c>
      <c r="L92" s="351">
        <v>0.28424900000000008</v>
      </c>
      <c r="M92" s="351">
        <v>0.35258284000000017</v>
      </c>
      <c r="N92" s="351">
        <v>1.6178953500000002</v>
      </c>
      <c r="O92" s="351">
        <v>2.4793627100000002</v>
      </c>
      <c r="P92" s="351">
        <v>6.57668812</v>
      </c>
      <c r="Q92" s="351">
        <v>10.843651999999999</v>
      </c>
      <c r="R92" s="351">
        <v>0.26796578000000015</v>
      </c>
      <c r="S92" s="351">
        <v>3.3562050000000001</v>
      </c>
      <c r="T92" s="351">
        <v>0.69203499999999951</v>
      </c>
      <c r="U92" s="351">
        <v>-4.5441000000000176E-2</v>
      </c>
      <c r="V92" s="351">
        <v>0.92952800000000013</v>
      </c>
      <c r="W92" s="351">
        <v>-1.9285389999999996</v>
      </c>
      <c r="X92" s="351">
        <v>-3.3420749999999995</v>
      </c>
      <c r="Y92" s="351">
        <v>-4.2601820000000004</v>
      </c>
      <c r="Z92" s="351">
        <v>-4.3888049999999996</v>
      </c>
    </row>
    <row r="93" spans="1:26" s="387" customFormat="1" ht="12.75" customHeight="1" x14ac:dyDescent="0.2">
      <c r="A93" s="340" t="s">
        <v>531</v>
      </c>
      <c r="B93" s="334"/>
      <c r="C93" s="351">
        <v>0.68052399999999991</v>
      </c>
      <c r="D93" s="351">
        <v>-7.9865110000000001</v>
      </c>
      <c r="E93" s="351">
        <v>9.9421020000000002</v>
      </c>
      <c r="F93" s="351">
        <v>9.3394309999999994</v>
      </c>
      <c r="G93" s="351">
        <v>0.72283200000000003</v>
      </c>
      <c r="H93" s="351">
        <v>2.6262860000000003</v>
      </c>
      <c r="I93" s="351">
        <v>2.1245669999999999</v>
      </c>
      <c r="J93" s="351">
        <v>1.2238660000000001</v>
      </c>
      <c r="K93" s="351">
        <v>2.2138170000000001</v>
      </c>
      <c r="L93" s="351">
        <v>0.28424900000000008</v>
      </c>
      <c r="M93" s="351">
        <v>0.35258284000000017</v>
      </c>
      <c r="N93" s="351">
        <v>1.6178953500000002</v>
      </c>
      <c r="O93" s="351">
        <v>2.4793627100000002</v>
      </c>
      <c r="P93" s="351">
        <v>6.57668812</v>
      </c>
      <c r="Q93" s="351">
        <v>10.843651999999999</v>
      </c>
      <c r="R93" s="351">
        <v>0.26796578000000015</v>
      </c>
      <c r="S93" s="351">
        <v>3.3562050000000001</v>
      </c>
      <c r="T93" s="351">
        <v>0.69203499999999951</v>
      </c>
      <c r="U93" s="351">
        <v>-4.5441000000000176E-2</v>
      </c>
      <c r="V93" s="351">
        <v>0.92952800000000013</v>
      </c>
      <c r="W93" s="351">
        <v>-1.9285389999999996</v>
      </c>
      <c r="X93" s="351">
        <v>-3.3420749999999995</v>
      </c>
      <c r="Y93" s="351">
        <v>-4.2601820000000004</v>
      </c>
      <c r="Z93" s="351">
        <v>-4.3888049999999996</v>
      </c>
    </row>
    <row r="94" spans="1:26" s="420" customFormat="1" ht="20.25" customHeight="1" x14ac:dyDescent="0.2">
      <c r="A94" s="338" t="s">
        <v>381</v>
      </c>
      <c r="B94" s="338"/>
      <c r="C94" s="350">
        <v>0</v>
      </c>
      <c r="D94" s="350">
        <v>0</v>
      </c>
      <c r="E94" s="350">
        <v>0</v>
      </c>
      <c r="F94" s="350">
        <v>0</v>
      </c>
      <c r="G94" s="350">
        <v>0</v>
      </c>
      <c r="H94" s="350">
        <v>0</v>
      </c>
      <c r="I94" s="350">
        <v>0</v>
      </c>
      <c r="J94" s="350">
        <v>0</v>
      </c>
      <c r="K94" s="350">
        <v>0</v>
      </c>
      <c r="L94" s="350">
        <v>0</v>
      </c>
      <c r="M94" s="350">
        <v>0</v>
      </c>
      <c r="N94" s="350">
        <v>0</v>
      </c>
      <c r="O94" s="350">
        <v>0</v>
      </c>
      <c r="P94" s="350">
        <v>0</v>
      </c>
      <c r="Q94" s="350">
        <v>0</v>
      </c>
      <c r="R94" s="350">
        <v>0</v>
      </c>
      <c r="S94" s="350">
        <v>0</v>
      </c>
      <c r="T94" s="350">
        <v>0</v>
      </c>
      <c r="U94" s="350">
        <v>0</v>
      </c>
      <c r="V94" s="350">
        <v>0</v>
      </c>
      <c r="W94" s="350">
        <v>0</v>
      </c>
      <c r="X94" s="350">
        <v>0</v>
      </c>
      <c r="Y94" s="350">
        <v>0</v>
      </c>
      <c r="Z94" s="350">
        <v>0</v>
      </c>
    </row>
    <row r="95" spans="1:26" s="421" customFormat="1" ht="20.25" customHeight="1" x14ac:dyDescent="0.2">
      <c r="A95" s="367" t="s">
        <v>382</v>
      </c>
      <c r="B95" s="367"/>
      <c r="C95" s="368">
        <v>8.4987713041245208</v>
      </c>
      <c r="D95" s="368">
        <v>-26.295985887447415</v>
      </c>
      <c r="E95" s="368">
        <v>-53.761262649896899</v>
      </c>
      <c r="F95" s="368">
        <v>-24.515632847428382</v>
      </c>
      <c r="G95" s="368">
        <v>-29.052252701817359</v>
      </c>
      <c r="H95" s="368">
        <v>-21.8968543699288</v>
      </c>
      <c r="I95" s="368">
        <v>-19.220390279104997</v>
      </c>
      <c r="J95" s="368">
        <v>12.641290507277178</v>
      </c>
      <c r="K95" s="368">
        <v>-22.155797863887138</v>
      </c>
      <c r="L95" s="368">
        <v>-52.266400201688697</v>
      </c>
      <c r="M95" s="368">
        <v>33.823531598670193</v>
      </c>
      <c r="N95" s="368">
        <v>-9.1637584855070244</v>
      </c>
      <c r="O95" s="368">
        <v>-6.2197387688497923</v>
      </c>
      <c r="P95" s="368">
        <v>-10.151194396739683</v>
      </c>
      <c r="Q95" s="368">
        <v>-5.568621217544206</v>
      </c>
      <c r="R95" s="368">
        <v>-7.8088184169763295</v>
      </c>
      <c r="S95" s="368">
        <v>-6.1348903743678118</v>
      </c>
      <c r="T95" s="368">
        <v>-10.66856699233378</v>
      </c>
      <c r="U95" s="368">
        <v>-5.3243343869228248</v>
      </c>
      <c r="V95" s="368">
        <v>13.290011247686902</v>
      </c>
      <c r="W95" s="368">
        <v>-2.411555099693885</v>
      </c>
      <c r="X95" s="368">
        <v>29.51041982785479</v>
      </c>
      <c r="Y95" s="368">
        <v>12.836387772126969</v>
      </c>
      <c r="Z95" s="368">
        <v>-32.250016169919149</v>
      </c>
    </row>
  </sheetData>
  <pageMargins left="0.74803149606299202" right="0.74803149606299202" top="0.98425196850393704" bottom="0.98425196850393704" header="0.511811023622047" footer="0.511811023622047"/>
  <pageSetup scale="71" orientation="landscape" r:id="rId1"/>
  <headerFooter alignWithMargins="0"/>
  <rowBreaks count="2" manualBreakCount="2">
    <brk id="28" max="25" man="1"/>
    <brk id="64" max="2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26"/>
  <sheetViews>
    <sheetView showGridLines="0" view="pageBreakPreview" zoomScale="90" zoomScaleNormal="80" zoomScaleSheetLayoutView="90" workbookViewId="0">
      <pane xSplit="2" ySplit="2" topLeftCell="C3" activePane="bottomRight" state="frozen"/>
      <selection activeCell="A2" sqref="A2"/>
      <selection pane="topRight" activeCell="A2" sqref="A2"/>
      <selection pane="bottomLeft" activeCell="A2" sqref="A2"/>
      <selection pane="bottomRight" activeCell="A2" sqref="A2"/>
    </sheetView>
  </sheetViews>
  <sheetFormatPr defaultColWidth="9.140625" defaultRowHeight="12.75" outlineLevelCol="1" x14ac:dyDescent="0.2"/>
  <cols>
    <col min="1" max="1" width="37.28515625" customWidth="1"/>
    <col min="2" max="2" width="0" hidden="1" customWidth="1"/>
    <col min="3" max="11" width="9" hidden="1" customWidth="1" outlineLevel="1"/>
    <col min="12" max="12" width="9" customWidth="1" collapsed="1"/>
    <col min="13" max="19" width="9" customWidth="1"/>
    <col min="20" max="16384" width="9.140625" style="8"/>
  </cols>
  <sheetData>
    <row r="1" spans="1:26" s="419" customFormat="1" ht="22.5" customHeight="1" x14ac:dyDescent="0.2">
      <c r="A1" s="334" t="str">
        <f>Index!B114</f>
        <v>Table 12d :  FSM international investment position, FY2004-FY2018</v>
      </c>
      <c r="B1" s="334"/>
      <c r="C1" s="334"/>
      <c r="D1" s="334"/>
      <c r="E1" s="334"/>
      <c r="F1" s="334"/>
      <c r="G1" s="334"/>
      <c r="H1" s="334"/>
      <c r="I1" s="334"/>
      <c r="J1" s="334"/>
      <c r="K1" s="334"/>
      <c r="L1" s="334"/>
      <c r="M1" s="334"/>
      <c r="N1" s="334"/>
      <c r="O1" s="334"/>
      <c r="P1" s="334"/>
      <c r="Q1" s="334"/>
      <c r="R1" s="335"/>
      <c r="S1" s="335"/>
    </row>
    <row r="2" spans="1:26" s="419" customFormat="1" ht="25.5" customHeight="1" x14ac:dyDescent="0.2">
      <c r="A2" s="580" t="s">
        <v>397</v>
      </c>
      <c r="B2" s="336"/>
      <c r="C2" s="653" t="str">
        <f>GNI!C2</f>
        <v>FY1995</v>
      </c>
      <c r="D2" s="653" t="str">
        <f>GNI!D2</f>
        <v>FY1996</v>
      </c>
      <c r="E2" s="653" t="str">
        <f>GNI!E2</f>
        <v>FY1997</v>
      </c>
      <c r="F2" s="653" t="str">
        <f>GNI!F2</f>
        <v>FY1998</v>
      </c>
      <c r="G2" s="653" t="str">
        <f>GNI!G2</f>
        <v>FY1999</v>
      </c>
      <c r="H2" s="653" t="str">
        <f>GNI!H2</f>
        <v>FY2000</v>
      </c>
      <c r="I2" s="653" t="str">
        <f>GNI!I2</f>
        <v>FY2001</v>
      </c>
      <c r="J2" s="653" t="str">
        <f>GNI!J2</f>
        <v>FY2002</v>
      </c>
      <c r="K2" s="653" t="str">
        <f>GNI!K2</f>
        <v>FY2003</v>
      </c>
      <c r="L2" s="653" t="str">
        <f>GNI!L2</f>
        <v>FY2004</v>
      </c>
      <c r="M2" s="653" t="str">
        <f>GNI!M2</f>
        <v>FY2005</v>
      </c>
      <c r="N2" s="653" t="str">
        <f>GNI!N2</f>
        <v>FY2006</v>
      </c>
      <c r="O2" s="653" t="str">
        <f>GNI!O2</f>
        <v>FY2007</v>
      </c>
      <c r="P2" s="653" t="str">
        <f>GNI!P2</f>
        <v>FY2008</v>
      </c>
      <c r="Q2" s="653" t="str">
        <f>GNI!Q2</f>
        <v>FY2009</v>
      </c>
      <c r="R2" s="653" t="str">
        <f>GNI!R2</f>
        <v>FY2010</v>
      </c>
      <c r="S2" s="653" t="str">
        <f>GNI!S2</f>
        <v>FY2011</v>
      </c>
      <c r="T2" s="653" t="str">
        <f>GNI!T2</f>
        <v>FY2012</v>
      </c>
      <c r="U2" s="653" t="str">
        <f>GNI!U2</f>
        <v>FY2013</v>
      </c>
      <c r="V2" s="653" t="str">
        <f>GNI!V2</f>
        <v>FY2014</v>
      </c>
      <c r="W2" s="653" t="str">
        <f>GNI!W2</f>
        <v>FY2015</v>
      </c>
      <c r="X2" s="653" t="str">
        <f>GNI!X2</f>
        <v>FY2016</v>
      </c>
      <c r="Y2" s="653" t="str">
        <f>GNI!Y2</f>
        <v>FY2017</v>
      </c>
      <c r="Z2" s="653" t="str">
        <f>GNI!Z2</f>
        <v>FY2018</v>
      </c>
    </row>
    <row r="3" spans="1:26" s="422" customFormat="1" ht="20.25" customHeight="1" x14ac:dyDescent="0.2">
      <c r="A3" s="151" t="s">
        <v>383</v>
      </c>
      <c r="B3" s="151"/>
      <c r="C3" s="389" t="e">
        <f>#REF!</f>
        <v>#REF!</v>
      </c>
      <c r="D3" s="389">
        <v>86.967656453582407</v>
      </c>
      <c r="E3" s="389">
        <v>112.15128584361932</v>
      </c>
      <c r="F3" s="389">
        <v>124.08933102548301</v>
      </c>
      <c r="G3" s="389">
        <v>148.80646094806625</v>
      </c>
      <c r="H3" s="389">
        <v>172.87780518212853</v>
      </c>
      <c r="I3" s="389">
        <v>179.86848197039006</v>
      </c>
      <c r="J3" s="389">
        <v>182.57031876175125</v>
      </c>
      <c r="K3" s="389">
        <v>235.37272952206246</v>
      </c>
      <c r="L3" s="389">
        <v>230.28752088384604</v>
      </c>
      <c r="M3" s="389">
        <v>192.47443146842107</v>
      </c>
      <c r="N3" s="389">
        <v>191.69674925011509</v>
      </c>
      <c r="O3" s="389">
        <v>195.78761027803341</v>
      </c>
      <c r="P3" s="389">
        <v>146.22885846</v>
      </c>
      <c r="Q3" s="389">
        <v>156.62593507930004</v>
      </c>
      <c r="R3" s="389">
        <v>182.58428718100001</v>
      </c>
      <c r="S3" s="389">
        <v>185.08275470000004</v>
      </c>
      <c r="T3" s="389">
        <v>225.34942720900005</v>
      </c>
      <c r="U3" s="389">
        <v>263.76226904999993</v>
      </c>
      <c r="V3" s="389">
        <v>302.71301164349995</v>
      </c>
      <c r="W3" s="389">
        <v>338.47971868000002</v>
      </c>
      <c r="X3" s="389">
        <v>383.80822918000001</v>
      </c>
      <c r="Y3" s="389">
        <v>466.49618218000001</v>
      </c>
      <c r="Z3" s="389">
        <v>618.20658419999995</v>
      </c>
    </row>
    <row r="4" spans="1:26" s="424" customFormat="1" ht="20.25" customHeight="1" x14ac:dyDescent="0.2">
      <c r="A4" s="153" t="s">
        <v>384</v>
      </c>
      <c r="B4" s="152"/>
      <c r="C4" s="389" t="s">
        <v>523</v>
      </c>
      <c r="D4" s="389" t="s">
        <v>523</v>
      </c>
      <c r="E4" s="389" t="s">
        <v>523</v>
      </c>
      <c r="F4" s="389" t="s">
        <v>523</v>
      </c>
      <c r="G4" s="389" t="s">
        <v>523</v>
      </c>
      <c r="H4" s="389" t="s">
        <v>523</v>
      </c>
      <c r="I4" s="389" t="s">
        <v>523</v>
      </c>
      <c r="J4" s="389" t="s">
        <v>523</v>
      </c>
      <c r="K4" s="389" t="s">
        <v>523</v>
      </c>
      <c r="L4" s="389" t="s">
        <v>523</v>
      </c>
      <c r="M4" s="389" t="s">
        <v>523</v>
      </c>
      <c r="N4" s="389" t="s">
        <v>523</v>
      </c>
      <c r="O4" s="389" t="s">
        <v>523</v>
      </c>
      <c r="P4" s="389" t="s">
        <v>523</v>
      </c>
      <c r="Q4" s="389" t="s">
        <v>523</v>
      </c>
      <c r="R4" s="389" t="s">
        <v>523</v>
      </c>
      <c r="S4" s="389" t="s">
        <v>523</v>
      </c>
      <c r="T4" s="389" t="s">
        <v>523</v>
      </c>
      <c r="U4" s="389" t="s">
        <v>523</v>
      </c>
      <c r="V4" s="389" t="s">
        <v>523</v>
      </c>
      <c r="W4" s="389" t="s">
        <v>523</v>
      </c>
      <c r="X4" s="389" t="s">
        <v>523</v>
      </c>
      <c r="Y4" s="389" t="s">
        <v>523</v>
      </c>
      <c r="Z4" s="389" t="s">
        <v>523</v>
      </c>
    </row>
    <row r="5" spans="1:26" s="424" customFormat="1" ht="20.25" customHeight="1" x14ac:dyDescent="0.2">
      <c r="A5" s="151" t="s">
        <v>385</v>
      </c>
      <c r="B5" s="152"/>
      <c r="C5" s="389">
        <v>36.255637378469132</v>
      </c>
      <c r="D5" s="389">
        <v>52.606468453582394</v>
      </c>
      <c r="E5" s="389">
        <v>85.371707843619319</v>
      </c>
      <c r="F5" s="389">
        <v>99.210808025483004</v>
      </c>
      <c r="G5" s="389">
        <v>123.79176994806625</v>
      </c>
      <c r="H5" s="389">
        <v>149.3800668487952</v>
      </c>
      <c r="I5" s="389">
        <v>157.60497730372339</v>
      </c>
      <c r="J5" s="389">
        <v>160.95734676175124</v>
      </c>
      <c r="K5" s="389">
        <v>189.5942411887292</v>
      </c>
      <c r="L5" s="389">
        <v>158.55856521717942</v>
      </c>
      <c r="M5" s="389">
        <v>158.2041083084211</v>
      </c>
      <c r="N5" s="389">
        <v>160.52398810678176</v>
      </c>
      <c r="O5" s="389">
        <v>165.56087851136678</v>
      </c>
      <c r="P5" s="389">
        <v>138.05984924999998</v>
      </c>
      <c r="Q5" s="389">
        <v>140.75357786930002</v>
      </c>
      <c r="R5" s="389">
        <v>153.72389575100001</v>
      </c>
      <c r="S5" s="389">
        <v>146.29056827000002</v>
      </c>
      <c r="T5" s="389">
        <v>151.27727577900004</v>
      </c>
      <c r="U5" s="389">
        <v>174.32552161999999</v>
      </c>
      <c r="V5" s="389">
        <v>192.1479272135</v>
      </c>
      <c r="W5" s="389">
        <v>212.95706825000005</v>
      </c>
      <c r="X5" s="389">
        <v>228.02425675000001</v>
      </c>
      <c r="Y5" s="389">
        <v>269.65107675000002</v>
      </c>
      <c r="Z5" s="389">
        <v>397.09031076999997</v>
      </c>
    </row>
    <row r="6" spans="1:26" s="424" customFormat="1" ht="12.75" customHeight="1" x14ac:dyDescent="0.2">
      <c r="A6" s="332" t="s">
        <v>378</v>
      </c>
      <c r="B6" s="152"/>
      <c r="C6" s="351">
        <v>112.34799137846913</v>
      </c>
      <c r="D6" s="351">
        <v>117.61848345358239</v>
      </c>
      <c r="E6" s="351">
        <v>140.18626384361932</v>
      </c>
      <c r="F6" s="351">
        <v>143.10116902548302</v>
      </c>
      <c r="G6" s="351">
        <v>155.59952994806625</v>
      </c>
      <c r="H6" s="351">
        <v>162.6222508487952</v>
      </c>
      <c r="I6" s="351">
        <v>162.57899530372339</v>
      </c>
      <c r="J6" s="351">
        <v>165.09232676175125</v>
      </c>
      <c r="K6" s="351">
        <v>194.69514218872919</v>
      </c>
      <c r="L6" s="351">
        <v>162.14130921717941</v>
      </c>
      <c r="M6" s="351">
        <v>162.7387553084211</v>
      </c>
      <c r="N6" s="351">
        <v>165.61182510678177</v>
      </c>
      <c r="O6" s="351">
        <v>170.62840951136678</v>
      </c>
      <c r="P6" s="351">
        <v>145.24970124999999</v>
      </c>
      <c r="Q6" s="351">
        <v>147.34919486930002</v>
      </c>
      <c r="R6" s="351">
        <v>160.64420975100001</v>
      </c>
      <c r="S6" s="351">
        <v>151.99951627000002</v>
      </c>
      <c r="T6" s="351">
        <v>156.40752577900003</v>
      </c>
      <c r="U6" s="351">
        <v>180.57377861999998</v>
      </c>
      <c r="V6" s="351">
        <v>198.37343821350001</v>
      </c>
      <c r="W6" s="351">
        <v>220.99875125000005</v>
      </c>
      <c r="X6" s="351">
        <v>236.43895375</v>
      </c>
      <c r="Y6" s="351">
        <v>278.92556475000004</v>
      </c>
      <c r="Z6" s="351">
        <v>407.13357477</v>
      </c>
    </row>
    <row r="7" spans="1:26" s="425" customFormat="1" ht="12.75" customHeight="1" x14ac:dyDescent="0.2">
      <c r="A7" s="333" t="s">
        <v>386</v>
      </c>
      <c r="B7" s="332"/>
      <c r="C7" s="351">
        <v>67.430999999999997</v>
      </c>
      <c r="D7" s="351">
        <v>67.430999999999997</v>
      </c>
      <c r="E7" s="351">
        <v>84.474999999999994</v>
      </c>
      <c r="F7" s="351">
        <v>80.626999999999995</v>
      </c>
      <c r="G7" s="351">
        <v>85.983999999999995</v>
      </c>
      <c r="H7" s="351">
        <v>90.608000000000004</v>
      </c>
      <c r="I7" s="351">
        <v>95.231999999999999</v>
      </c>
      <c r="J7" s="351">
        <v>99.855999999999995</v>
      </c>
      <c r="K7" s="351">
        <v>129.75399999999999</v>
      </c>
      <c r="L7" s="351">
        <v>96.960999999999999</v>
      </c>
      <c r="M7" s="351">
        <v>96.952669299999997</v>
      </c>
      <c r="N7" s="351">
        <v>95.860989889999999</v>
      </c>
      <c r="O7" s="351">
        <v>105.76201555999999</v>
      </c>
      <c r="P7" s="351">
        <v>91.741451249999997</v>
      </c>
      <c r="Q7" s="351">
        <v>90.381193619300007</v>
      </c>
      <c r="R7" s="351">
        <v>72.428037751000005</v>
      </c>
      <c r="S7" s="351">
        <v>67.468878270000005</v>
      </c>
      <c r="T7" s="351">
        <v>65.668571779000004</v>
      </c>
      <c r="U7" s="351">
        <v>75.153226619999998</v>
      </c>
      <c r="V7" s="351">
        <v>84.378098713499995</v>
      </c>
      <c r="W7" s="351">
        <v>112.57734000000001</v>
      </c>
      <c r="X7" s="351">
        <v>123.044101</v>
      </c>
      <c r="Y7" s="351">
        <v>151.13201000000001</v>
      </c>
      <c r="Z7" s="351">
        <v>281.50988852</v>
      </c>
    </row>
    <row r="8" spans="1:26" s="425" customFormat="1" ht="12.75" customHeight="1" x14ac:dyDescent="0.2">
      <c r="A8" s="333" t="s">
        <v>584</v>
      </c>
      <c r="B8" s="418"/>
      <c r="C8" s="351">
        <v>0</v>
      </c>
      <c r="D8" s="351">
        <v>0</v>
      </c>
      <c r="E8" s="351">
        <v>0</v>
      </c>
      <c r="F8" s="351">
        <v>0</v>
      </c>
      <c r="G8" s="351">
        <v>0</v>
      </c>
      <c r="H8" s="351">
        <v>0</v>
      </c>
      <c r="I8" s="351">
        <v>0</v>
      </c>
      <c r="J8" s="351">
        <v>0</v>
      </c>
      <c r="K8" s="351">
        <v>0</v>
      </c>
      <c r="L8" s="351">
        <v>0</v>
      </c>
      <c r="M8" s="351">
        <v>0</v>
      </c>
      <c r="N8" s="351">
        <v>0</v>
      </c>
      <c r="O8" s="351">
        <v>0</v>
      </c>
      <c r="P8" s="351">
        <v>0</v>
      </c>
      <c r="Q8" s="351">
        <v>0</v>
      </c>
      <c r="R8" s="351">
        <v>31.720185000000001</v>
      </c>
      <c r="S8" s="351">
        <v>30.517907999999998</v>
      </c>
      <c r="T8" s="351">
        <v>35.723210999999999</v>
      </c>
      <c r="U8" s="351">
        <v>40.002504999999999</v>
      </c>
      <c r="V8" s="351">
        <v>43.017335000000003</v>
      </c>
      <c r="W8" s="351">
        <v>42.465744000000001</v>
      </c>
      <c r="X8" s="351">
        <v>46.246882999999997</v>
      </c>
      <c r="Y8" s="351">
        <v>52.320366</v>
      </c>
      <c r="Z8" s="351">
        <v>56.821841999999997</v>
      </c>
    </row>
    <row r="9" spans="1:26" s="425" customFormat="1" ht="12.75" customHeight="1" x14ac:dyDescent="0.2">
      <c r="A9" s="333" t="s">
        <v>488</v>
      </c>
      <c r="B9" s="332"/>
      <c r="C9" s="351">
        <v>18.231953000000001</v>
      </c>
      <c r="D9" s="351">
        <v>21.735461000000001</v>
      </c>
      <c r="E9" s="351">
        <v>23.956092999999999</v>
      </c>
      <c r="F9" s="351">
        <v>31.627126000000001</v>
      </c>
      <c r="G9" s="351">
        <v>36.347149000000002</v>
      </c>
      <c r="H9" s="351">
        <v>36.456000000000003</v>
      </c>
      <c r="I9" s="351">
        <v>33.31035</v>
      </c>
      <c r="J9" s="351">
        <v>31.9</v>
      </c>
      <c r="K9" s="351">
        <v>33.318406000000003</v>
      </c>
      <c r="L9" s="351">
        <v>35.855044999999997</v>
      </c>
      <c r="M9" s="351">
        <v>37.809060000000002</v>
      </c>
      <c r="N9" s="351">
        <v>41.806274999999999</v>
      </c>
      <c r="O9" s="351">
        <v>39.618679</v>
      </c>
      <c r="P9" s="351">
        <v>31.637481000000001</v>
      </c>
      <c r="Q9" s="351">
        <v>36.409512999999997</v>
      </c>
      <c r="R9" s="351">
        <v>36.910189000000003</v>
      </c>
      <c r="S9" s="351">
        <v>35.220871000000002</v>
      </c>
      <c r="T9" s="351">
        <v>37.206732000000002</v>
      </c>
      <c r="U9" s="351">
        <v>43.736350999999999</v>
      </c>
      <c r="V9" s="351">
        <v>45.329658000000002</v>
      </c>
      <c r="W9" s="351">
        <v>43.005195000000001</v>
      </c>
      <c r="X9" s="351">
        <v>43.693123</v>
      </c>
      <c r="Y9" s="351">
        <v>50.043605999999997</v>
      </c>
      <c r="Z9" s="351">
        <v>43.334631000000002</v>
      </c>
    </row>
    <row r="10" spans="1:26" s="425" customFormat="1" ht="12.75" customHeight="1" x14ac:dyDescent="0.2">
      <c r="A10" s="333" t="s">
        <v>490</v>
      </c>
      <c r="B10" s="332"/>
      <c r="C10" s="351">
        <v>15.007047</v>
      </c>
      <c r="D10" s="351">
        <v>16.718349</v>
      </c>
      <c r="E10" s="351">
        <v>19.292331999999998</v>
      </c>
      <c r="F10" s="351">
        <v>17.725965250000002</v>
      </c>
      <c r="G10" s="351">
        <v>18.670382499999999</v>
      </c>
      <c r="H10" s="351">
        <v>18.335950999999998</v>
      </c>
      <c r="I10" s="351">
        <v>19.051893</v>
      </c>
      <c r="J10" s="351">
        <v>19.588621249999999</v>
      </c>
      <c r="K10" s="351">
        <v>18.670817750000001</v>
      </c>
      <c r="L10" s="351">
        <v>15.813708</v>
      </c>
      <c r="M10" s="351">
        <v>11.15705475</v>
      </c>
      <c r="N10" s="351">
        <v>10.452306249999999</v>
      </c>
      <c r="O10" s="351">
        <v>11.172513500000001</v>
      </c>
      <c r="P10" s="351">
        <v>10.614311000000001</v>
      </c>
      <c r="Q10" s="351">
        <v>9.3444092500000018</v>
      </c>
      <c r="R10" s="351">
        <v>9.5243770000000012</v>
      </c>
      <c r="S10" s="351">
        <v>9.560016000000001</v>
      </c>
      <c r="T10" s="351">
        <v>11.334668000000001</v>
      </c>
      <c r="U10" s="351">
        <v>14.383443999999999</v>
      </c>
      <c r="V10" s="351">
        <v>15.633316500000001</v>
      </c>
      <c r="W10" s="351">
        <v>14.663530250000001</v>
      </c>
      <c r="X10" s="351">
        <v>14.872681749999998</v>
      </c>
      <c r="Y10" s="351">
        <v>15.00308575</v>
      </c>
      <c r="Z10" s="351">
        <v>14.188028249999999</v>
      </c>
    </row>
    <row r="11" spans="1:26" s="425" customFormat="1" ht="12.75" customHeight="1" x14ac:dyDescent="0.2">
      <c r="A11" s="333" t="s">
        <v>497</v>
      </c>
      <c r="B11" s="332"/>
      <c r="C11" s="351">
        <v>8.259091999999999</v>
      </c>
      <c r="D11" s="351">
        <v>8.259091999999999</v>
      </c>
      <c r="E11" s="351">
        <v>8.936788</v>
      </c>
      <c r="F11" s="351">
        <v>9.5765702499999996</v>
      </c>
      <c r="G11" s="351">
        <v>10.989820249999999</v>
      </c>
      <c r="H11" s="351">
        <v>13.54722625</v>
      </c>
      <c r="I11" s="351">
        <v>11.312384999999999</v>
      </c>
      <c r="J11" s="351">
        <v>10.098507999999999</v>
      </c>
      <c r="K11" s="351">
        <v>9.386690999999999</v>
      </c>
      <c r="L11" s="351">
        <v>9.6925639999999991</v>
      </c>
      <c r="M11" s="351">
        <v>12.859233999999999</v>
      </c>
      <c r="N11" s="351">
        <v>13.7509</v>
      </c>
      <c r="O11" s="351">
        <v>10.197503999999999</v>
      </c>
      <c r="P11" s="351">
        <v>7.5801619999999996</v>
      </c>
      <c r="Q11" s="351">
        <v>7.2710730000000003</v>
      </c>
      <c r="R11" s="351">
        <v>5.4658109999999995</v>
      </c>
      <c r="S11" s="351">
        <v>4.5634329999999999</v>
      </c>
      <c r="T11" s="351">
        <v>1.28209</v>
      </c>
      <c r="U11" s="351">
        <v>1.4452469999999999</v>
      </c>
      <c r="V11" s="351">
        <v>1.5708569999999999</v>
      </c>
      <c r="W11" s="351">
        <v>1.5386089999999999</v>
      </c>
      <c r="X11" s="351">
        <v>1.635651</v>
      </c>
      <c r="Y11" s="351">
        <v>1.811148</v>
      </c>
      <c r="Z11" s="351">
        <v>1.9904650000000002</v>
      </c>
    </row>
    <row r="12" spans="1:26" s="425" customFormat="1" ht="12.75" customHeight="1" x14ac:dyDescent="0.2">
      <c r="A12" s="333" t="s">
        <v>31</v>
      </c>
      <c r="B12" s="332"/>
      <c r="C12" s="351">
        <v>3.4188993784691326</v>
      </c>
      <c r="D12" s="351">
        <v>3.4745814535823873</v>
      </c>
      <c r="E12" s="351">
        <v>3.5260508436193194</v>
      </c>
      <c r="F12" s="351">
        <v>3.5445075254830365</v>
      </c>
      <c r="G12" s="351">
        <v>3.6081781980662542</v>
      </c>
      <c r="H12" s="351">
        <v>3.6750735987951972</v>
      </c>
      <c r="I12" s="351">
        <v>3.6723673037233833</v>
      </c>
      <c r="J12" s="351">
        <v>3.649197511751257</v>
      </c>
      <c r="K12" s="351">
        <v>3.565227438729178</v>
      </c>
      <c r="L12" s="351">
        <v>3.8189922171794008</v>
      </c>
      <c r="M12" s="351">
        <v>3.9607372584211138</v>
      </c>
      <c r="N12" s="351">
        <v>3.7413539667817592</v>
      </c>
      <c r="O12" s="351">
        <v>3.8776974513667573</v>
      </c>
      <c r="P12" s="351">
        <v>3.6762959999999998</v>
      </c>
      <c r="Q12" s="351">
        <v>3.9430060000000005</v>
      </c>
      <c r="R12" s="351">
        <v>4.5956099999999998</v>
      </c>
      <c r="S12" s="351">
        <v>4.6684099999999997</v>
      </c>
      <c r="T12" s="351">
        <v>5.192253</v>
      </c>
      <c r="U12" s="351">
        <v>5.8530049999999996</v>
      </c>
      <c r="V12" s="351">
        <v>8.4441729999999993</v>
      </c>
      <c r="W12" s="351">
        <v>6.7483329999999997</v>
      </c>
      <c r="X12" s="351">
        <v>6.9465139999999987</v>
      </c>
      <c r="Y12" s="351">
        <v>8.6153490000000001</v>
      </c>
      <c r="Z12" s="351">
        <v>9.2887199999999996</v>
      </c>
    </row>
    <row r="13" spans="1:26" s="425" customFormat="1" ht="12.75" customHeight="1" x14ac:dyDescent="0.2">
      <c r="A13" s="332" t="s">
        <v>379</v>
      </c>
      <c r="B13" s="332"/>
      <c r="C13" s="351">
        <v>76.092354</v>
      </c>
      <c r="D13" s="351">
        <v>65.012014999999991</v>
      </c>
      <c r="E13" s="351">
        <v>54.814555999999996</v>
      </c>
      <c r="F13" s="351">
        <v>43.890361000000006</v>
      </c>
      <c r="G13" s="351">
        <v>31.807760000000002</v>
      </c>
      <c r="H13" s="351">
        <v>13.242184000000002</v>
      </c>
      <c r="I13" s="351">
        <v>4.9740179999999992</v>
      </c>
      <c r="J13" s="351">
        <v>4.1349800000000005</v>
      </c>
      <c r="K13" s="351">
        <v>5.1009010000000004</v>
      </c>
      <c r="L13" s="351">
        <v>3.5827439999999999</v>
      </c>
      <c r="M13" s="351">
        <v>4.5346469999999997</v>
      </c>
      <c r="N13" s="351">
        <v>5.0878370000000022</v>
      </c>
      <c r="O13" s="351">
        <v>5.0675309999999989</v>
      </c>
      <c r="P13" s="351">
        <v>7.1898519999999984</v>
      </c>
      <c r="Q13" s="351">
        <v>6.5956170000000043</v>
      </c>
      <c r="R13" s="351">
        <v>6.9203140000000012</v>
      </c>
      <c r="S13" s="351">
        <v>5.708948000000003</v>
      </c>
      <c r="T13" s="351">
        <v>5.1302500000000002</v>
      </c>
      <c r="U13" s="351">
        <v>6.2482570000000024</v>
      </c>
      <c r="V13" s="351">
        <v>6.2255110000000009</v>
      </c>
      <c r="W13" s="351">
        <v>8.041682999999999</v>
      </c>
      <c r="X13" s="351">
        <v>8.4146970000000003</v>
      </c>
      <c r="Y13" s="351">
        <v>9.2744879999999981</v>
      </c>
      <c r="Z13" s="351">
        <v>10.043263999999997</v>
      </c>
    </row>
    <row r="14" spans="1:26" s="425" customFormat="1" ht="25.5" x14ac:dyDescent="0.2">
      <c r="A14" s="344" t="s">
        <v>387</v>
      </c>
      <c r="B14" s="332"/>
      <c r="C14" s="351">
        <v>2.9923540000000006</v>
      </c>
      <c r="D14" s="351">
        <v>7.7120150000000001</v>
      </c>
      <c r="E14" s="351">
        <v>5.8145559999999996</v>
      </c>
      <c r="F14" s="351">
        <v>6.1903610000000011</v>
      </c>
      <c r="G14" s="351">
        <v>5.1077600000000007</v>
      </c>
      <c r="H14" s="351">
        <v>5.0421839999999989</v>
      </c>
      <c r="I14" s="351">
        <v>4.9740179999999992</v>
      </c>
      <c r="J14" s="351">
        <v>4.1349800000000005</v>
      </c>
      <c r="K14" s="351">
        <v>5.1009010000000004</v>
      </c>
      <c r="L14" s="351">
        <v>3.5827439999999999</v>
      </c>
      <c r="M14" s="351">
        <v>4.5346469999999997</v>
      </c>
      <c r="N14" s="351">
        <v>5.0878370000000022</v>
      </c>
      <c r="O14" s="351">
        <v>5.0675309999999989</v>
      </c>
      <c r="P14" s="351">
        <v>7.1898519999999984</v>
      </c>
      <c r="Q14" s="351">
        <v>6.5956170000000043</v>
      </c>
      <c r="R14" s="351">
        <v>6.9203140000000012</v>
      </c>
      <c r="S14" s="351">
        <v>5.708948000000003</v>
      </c>
      <c r="T14" s="351">
        <v>5.1302500000000002</v>
      </c>
      <c r="U14" s="351">
        <v>6.2482570000000024</v>
      </c>
      <c r="V14" s="351">
        <v>6.2255110000000009</v>
      </c>
      <c r="W14" s="351">
        <v>8.041682999999999</v>
      </c>
      <c r="X14" s="351">
        <v>8.4146970000000003</v>
      </c>
      <c r="Y14" s="351">
        <v>9.2744879999999981</v>
      </c>
      <c r="Z14" s="351">
        <v>10.043263999999997</v>
      </c>
    </row>
    <row r="15" spans="1:26" s="425" customFormat="1" ht="12.75" customHeight="1" x14ac:dyDescent="0.2">
      <c r="A15" s="429" t="s">
        <v>498</v>
      </c>
      <c r="B15" s="426"/>
      <c r="C15" s="427">
        <v>73.099999999999994</v>
      </c>
      <c r="D15" s="427">
        <v>57.3</v>
      </c>
      <c r="E15" s="427">
        <v>49</v>
      </c>
      <c r="F15" s="427">
        <v>37.700000000000003</v>
      </c>
      <c r="G15" s="427">
        <v>26.700000000000003</v>
      </c>
      <c r="H15" s="427">
        <v>8.2000000000000028</v>
      </c>
      <c r="I15" s="427">
        <v>0</v>
      </c>
      <c r="J15" s="427">
        <v>0</v>
      </c>
      <c r="K15" s="427">
        <v>0</v>
      </c>
      <c r="L15" s="427">
        <v>0</v>
      </c>
      <c r="M15" s="427">
        <v>0</v>
      </c>
      <c r="N15" s="427">
        <v>0</v>
      </c>
      <c r="O15" s="427">
        <v>0</v>
      </c>
      <c r="P15" s="427">
        <v>0</v>
      </c>
      <c r="Q15" s="427">
        <v>0</v>
      </c>
      <c r="R15" s="427">
        <v>0</v>
      </c>
      <c r="S15" s="427">
        <v>0</v>
      </c>
      <c r="T15" s="427">
        <v>0</v>
      </c>
      <c r="U15" s="427">
        <v>0</v>
      </c>
      <c r="V15" s="427">
        <v>0</v>
      </c>
      <c r="W15" s="427">
        <v>0</v>
      </c>
      <c r="X15" s="427">
        <v>0</v>
      </c>
      <c r="Y15" s="427">
        <v>0</v>
      </c>
      <c r="Z15" s="427">
        <v>0</v>
      </c>
    </row>
    <row r="16" spans="1:26" s="428" customFormat="1" ht="20.25" customHeight="1" x14ac:dyDescent="0.2">
      <c r="A16" s="151" t="s">
        <v>388</v>
      </c>
      <c r="B16" s="152"/>
      <c r="C16" s="389">
        <v>23.782021000000007</v>
      </c>
      <c r="D16" s="389">
        <v>33.021187999999995</v>
      </c>
      <c r="E16" s="389">
        <v>25.45257800000001</v>
      </c>
      <c r="F16" s="389">
        <v>23.517522999999997</v>
      </c>
      <c r="G16" s="389">
        <v>23.556691000000008</v>
      </c>
      <c r="H16" s="389">
        <v>21.963404999999995</v>
      </c>
      <c r="I16" s="389">
        <v>20.652838000000003</v>
      </c>
      <c r="J16" s="389">
        <v>19.925972000000002</v>
      </c>
      <c r="K16" s="389">
        <v>44.015155</v>
      </c>
      <c r="L16" s="389">
        <v>69.889289000000005</v>
      </c>
      <c r="M16" s="389">
        <v>32.354323159999993</v>
      </c>
      <c r="N16" s="389">
        <v>29.180427809999998</v>
      </c>
      <c r="O16" s="389">
        <v>28.158065100000002</v>
      </c>
      <c r="P16" s="389">
        <v>6.0240092099999885</v>
      </c>
      <c r="Q16" s="389">
        <v>13.727357209999994</v>
      </c>
      <c r="R16" s="389">
        <v>26.715391429999997</v>
      </c>
      <c r="S16" s="389">
        <v>36.647186429999991</v>
      </c>
      <c r="T16" s="389">
        <v>71.927151430000009</v>
      </c>
      <c r="U16" s="389">
        <v>85.722592429999978</v>
      </c>
      <c r="V16" s="389">
        <v>106.81692742999999</v>
      </c>
      <c r="W16" s="389">
        <v>119.98434343</v>
      </c>
      <c r="X16" s="389">
        <v>150.03150142999999</v>
      </c>
      <c r="Y16" s="389">
        <v>192.39976643</v>
      </c>
      <c r="Z16" s="389">
        <v>216.83965443</v>
      </c>
    </row>
    <row r="17" spans="1:26" s="424" customFormat="1" x14ac:dyDescent="0.2">
      <c r="A17" s="332" t="s">
        <v>378</v>
      </c>
      <c r="B17" s="152"/>
      <c r="C17" s="351">
        <v>70.427000000000007</v>
      </c>
      <c r="D17" s="351">
        <v>71.747</v>
      </c>
      <c r="E17" s="351">
        <v>74.171000000000006</v>
      </c>
      <c r="F17" s="351">
        <v>78.271000000000001</v>
      </c>
      <c r="G17" s="351">
        <v>75.933000000000007</v>
      </c>
      <c r="H17" s="351">
        <v>76.965999999999994</v>
      </c>
      <c r="I17" s="351">
        <v>77.78</v>
      </c>
      <c r="J17" s="351">
        <v>78.277000000000001</v>
      </c>
      <c r="K17" s="351">
        <v>104.58</v>
      </c>
      <c r="L17" s="351">
        <v>130.738383</v>
      </c>
      <c r="M17" s="351">
        <v>93.555999999999997</v>
      </c>
      <c r="N17" s="351">
        <v>92</v>
      </c>
      <c r="O17" s="351">
        <v>93.456999999999994</v>
      </c>
      <c r="P17" s="351">
        <v>81.602999999999994</v>
      </c>
      <c r="Q17" s="351">
        <v>99.35</v>
      </c>
      <c r="R17" s="351">
        <v>111.806</v>
      </c>
      <c r="S17" s="351">
        <v>124.294</v>
      </c>
      <c r="T17" s="351">
        <v>159.46600000000001</v>
      </c>
      <c r="U17" s="351">
        <v>172.416</v>
      </c>
      <c r="V17" s="351">
        <v>193.99</v>
      </c>
      <c r="W17" s="351">
        <v>198.93</v>
      </c>
      <c r="X17" s="351">
        <v>225.73099999999999</v>
      </c>
      <c r="Y17" s="351">
        <v>263.935</v>
      </c>
      <c r="Z17" s="351">
        <v>283.08199999999999</v>
      </c>
    </row>
    <row r="18" spans="1:26" s="425" customFormat="1" ht="12.75" customHeight="1" x14ac:dyDescent="0.2">
      <c r="A18" s="114" t="s">
        <v>492</v>
      </c>
      <c r="B18" s="332"/>
      <c r="C18" s="351">
        <v>70.427000000000007</v>
      </c>
      <c r="D18" s="351">
        <v>71.747</v>
      </c>
      <c r="E18" s="351">
        <v>74.171000000000006</v>
      </c>
      <c r="F18" s="351">
        <v>78.271000000000001</v>
      </c>
      <c r="G18" s="351">
        <v>75.933000000000007</v>
      </c>
      <c r="H18" s="351">
        <v>76.965999999999994</v>
      </c>
      <c r="I18" s="351">
        <v>77.78</v>
      </c>
      <c r="J18" s="351">
        <v>78.277000000000001</v>
      </c>
      <c r="K18" s="351">
        <v>104.58</v>
      </c>
      <c r="L18" s="351">
        <v>100.48</v>
      </c>
      <c r="M18" s="351">
        <v>93.555999999999997</v>
      </c>
      <c r="N18" s="351">
        <v>92</v>
      </c>
      <c r="O18" s="351">
        <v>93.456999999999994</v>
      </c>
      <c r="P18" s="351">
        <v>81.602999999999994</v>
      </c>
      <c r="Q18" s="351">
        <v>99.35</v>
      </c>
      <c r="R18" s="351">
        <v>111.806</v>
      </c>
      <c r="S18" s="351">
        <v>124.294</v>
      </c>
      <c r="T18" s="351">
        <v>159.46600000000001</v>
      </c>
      <c r="U18" s="351">
        <v>172.416</v>
      </c>
      <c r="V18" s="351">
        <v>193.99</v>
      </c>
      <c r="W18" s="351">
        <v>198.93</v>
      </c>
      <c r="X18" s="351">
        <v>225.73099999999999</v>
      </c>
      <c r="Y18" s="351">
        <v>263.935</v>
      </c>
      <c r="Z18" s="351">
        <v>283.08199999999999</v>
      </c>
    </row>
    <row r="19" spans="1:26" s="425" customFormat="1" ht="12.75" customHeight="1" x14ac:dyDescent="0.2">
      <c r="A19" s="114" t="s">
        <v>380</v>
      </c>
      <c r="B19" s="332"/>
      <c r="C19" s="351">
        <v>0</v>
      </c>
      <c r="D19" s="351">
        <v>0</v>
      </c>
      <c r="E19" s="351">
        <v>0</v>
      </c>
      <c r="F19" s="351">
        <v>0</v>
      </c>
      <c r="G19" s="351">
        <v>0</v>
      </c>
      <c r="H19" s="351">
        <v>0</v>
      </c>
      <c r="I19" s="351">
        <v>0</v>
      </c>
      <c r="J19" s="351">
        <v>0</v>
      </c>
      <c r="K19" s="351">
        <v>0</v>
      </c>
      <c r="L19" s="351">
        <v>30.258382999999998</v>
      </c>
      <c r="M19" s="351">
        <v>0</v>
      </c>
      <c r="N19" s="351">
        <v>0</v>
      </c>
      <c r="O19" s="351">
        <v>0</v>
      </c>
      <c r="P19" s="351">
        <v>0</v>
      </c>
      <c r="Q19" s="351">
        <v>0</v>
      </c>
      <c r="R19" s="351">
        <v>0</v>
      </c>
      <c r="S19" s="351">
        <v>0</v>
      </c>
      <c r="T19" s="351">
        <v>0</v>
      </c>
      <c r="U19" s="351">
        <v>0</v>
      </c>
      <c r="V19" s="351">
        <v>0</v>
      </c>
      <c r="W19" s="351">
        <v>0</v>
      </c>
      <c r="X19" s="351">
        <v>0</v>
      </c>
      <c r="Y19" s="351">
        <v>0</v>
      </c>
      <c r="Z19" s="351">
        <v>0</v>
      </c>
    </row>
    <row r="20" spans="1:26" s="425" customFormat="1" ht="12.75" customHeight="1" x14ac:dyDescent="0.2">
      <c r="A20" s="148" t="s">
        <v>499</v>
      </c>
      <c r="B20" s="332"/>
      <c r="C20" s="351">
        <v>46.644978999999999</v>
      </c>
      <c r="D20" s="351">
        <v>38.725812000000005</v>
      </c>
      <c r="E20" s="351">
        <v>48.718421999999997</v>
      </c>
      <c r="F20" s="351">
        <v>54.753477000000004</v>
      </c>
      <c r="G20" s="351">
        <v>52.376308999999999</v>
      </c>
      <c r="H20" s="351">
        <v>55.002594999999999</v>
      </c>
      <c r="I20" s="351">
        <v>57.127161999999998</v>
      </c>
      <c r="J20" s="351">
        <v>58.351027999999999</v>
      </c>
      <c r="K20" s="351">
        <v>60.564844999999998</v>
      </c>
      <c r="L20" s="351">
        <v>60.849093999999994</v>
      </c>
      <c r="M20" s="351">
        <v>61.201676840000005</v>
      </c>
      <c r="N20" s="351">
        <v>62.819572190000002</v>
      </c>
      <c r="O20" s="351">
        <v>65.298934899999992</v>
      </c>
      <c r="P20" s="351">
        <v>75.578990790000006</v>
      </c>
      <c r="Q20" s="351">
        <v>85.62264279</v>
      </c>
      <c r="R20" s="351">
        <v>85.090608570000001</v>
      </c>
      <c r="S20" s="351">
        <v>87.646813570000006</v>
      </c>
      <c r="T20" s="351">
        <v>87.538848569999999</v>
      </c>
      <c r="U20" s="351">
        <v>86.693407570000019</v>
      </c>
      <c r="V20" s="351">
        <v>87.173072570000016</v>
      </c>
      <c r="W20" s="351">
        <v>78.945656570000011</v>
      </c>
      <c r="X20" s="351">
        <v>75.699498570000003</v>
      </c>
      <c r="Y20" s="351">
        <v>71.535233570000017</v>
      </c>
      <c r="Z20" s="351">
        <v>66.242345570000012</v>
      </c>
    </row>
    <row r="21" spans="1:26" s="425" customFormat="1" ht="12.75" customHeight="1" x14ac:dyDescent="0.2">
      <c r="A21" s="345" t="s">
        <v>6</v>
      </c>
      <c r="B21" s="332"/>
      <c r="C21" s="351">
        <v>1.3130319999999998</v>
      </c>
      <c r="D21" s="351">
        <v>1.6530319999999998</v>
      </c>
      <c r="E21" s="351">
        <v>12.167299</v>
      </c>
      <c r="F21" s="351">
        <v>22.014943000000002</v>
      </c>
      <c r="G21" s="351">
        <v>23.276692000000001</v>
      </c>
      <c r="H21" s="351">
        <v>26.468441000000002</v>
      </c>
      <c r="I21" s="351">
        <v>29.189486000000002</v>
      </c>
      <c r="J21" s="351">
        <v>31.039242000000002</v>
      </c>
      <c r="K21" s="351">
        <v>33.910843</v>
      </c>
      <c r="L21" s="351">
        <v>34.885435999999999</v>
      </c>
      <c r="M21" s="351">
        <v>35.965735840000008</v>
      </c>
      <c r="N21" s="351">
        <v>38.347968190000003</v>
      </c>
      <c r="O21" s="351">
        <v>41.630837899999996</v>
      </c>
      <c r="P21" s="351">
        <v>50.754576790000009</v>
      </c>
      <c r="Q21" s="351">
        <v>50.997840789999998</v>
      </c>
      <c r="R21" s="351">
        <v>50.635112570000004</v>
      </c>
      <c r="S21" s="351">
        <v>54.603201570000003</v>
      </c>
      <c r="T21" s="351">
        <v>56.330388569999997</v>
      </c>
      <c r="U21" s="351">
        <v>57.257240570000008</v>
      </c>
      <c r="V21" s="351">
        <v>56.992771570000009</v>
      </c>
      <c r="W21" s="351">
        <v>50.656458570000012</v>
      </c>
      <c r="X21" s="351">
        <v>49.54749357</v>
      </c>
      <c r="Y21" s="351">
        <v>47.715103570000011</v>
      </c>
      <c r="Z21" s="351">
        <v>44.471981570000004</v>
      </c>
    </row>
    <row r="22" spans="1:26" s="425" customFormat="1" ht="12.75" customHeight="1" x14ac:dyDescent="0.2">
      <c r="A22" s="345" t="s">
        <v>500</v>
      </c>
      <c r="B22" s="332"/>
      <c r="C22" s="351">
        <v>45.331947</v>
      </c>
      <c r="D22" s="351">
        <v>37.072780000000002</v>
      </c>
      <c r="E22" s="351">
        <v>36.551122999999997</v>
      </c>
      <c r="F22" s="351">
        <v>32.738534000000001</v>
      </c>
      <c r="G22" s="351">
        <v>29.099616999999999</v>
      </c>
      <c r="H22" s="351">
        <v>28.534153999999997</v>
      </c>
      <c r="I22" s="351">
        <v>27.937675999999996</v>
      </c>
      <c r="J22" s="351">
        <v>27.311785999999998</v>
      </c>
      <c r="K22" s="351">
        <v>26.654001999999998</v>
      </c>
      <c r="L22" s="351">
        <v>25.963657999999999</v>
      </c>
      <c r="M22" s="351">
        <v>25.235941</v>
      </c>
      <c r="N22" s="351">
        <v>24.471603999999999</v>
      </c>
      <c r="O22" s="351">
        <v>23.668096999999999</v>
      </c>
      <c r="P22" s="351">
        <v>24.824414000000001</v>
      </c>
      <c r="Q22" s="351">
        <v>34.624802000000003</v>
      </c>
      <c r="R22" s="351">
        <v>34.455496000000004</v>
      </c>
      <c r="S22" s="351">
        <v>33.043612000000003</v>
      </c>
      <c r="T22" s="351">
        <v>31.208460000000006</v>
      </c>
      <c r="U22" s="351">
        <v>29.436167000000008</v>
      </c>
      <c r="V22" s="351">
        <v>30.180301000000007</v>
      </c>
      <c r="W22" s="351">
        <v>28.289198000000006</v>
      </c>
      <c r="X22" s="351">
        <v>26.152005000000006</v>
      </c>
      <c r="Y22" s="351">
        <v>23.820130000000006</v>
      </c>
      <c r="Z22" s="351">
        <v>21.770364000000004</v>
      </c>
    </row>
    <row r="23" spans="1:26" s="425" customFormat="1" ht="20.25" customHeight="1" x14ac:dyDescent="0.2">
      <c r="A23" s="10" t="s">
        <v>381</v>
      </c>
      <c r="B23" s="332"/>
      <c r="C23" s="362">
        <v>1.34</v>
      </c>
      <c r="D23" s="362">
        <v>1.34</v>
      </c>
      <c r="E23" s="362">
        <v>1.327</v>
      </c>
      <c r="F23" s="362">
        <v>1.361</v>
      </c>
      <c r="G23" s="362">
        <v>1.458</v>
      </c>
      <c r="H23" s="362">
        <v>1.5343333333333333</v>
      </c>
      <c r="I23" s="362">
        <v>1.6106666666666665</v>
      </c>
      <c r="J23" s="362">
        <v>1.6870000000000001</v>
      </c>
      <c r="K23" s="362">
        <v>1.7633333333333334</v>
      </c>
      <c r="L23" s="362">
        <v>1.8396666666666666</v>
      </c>
      <c r="M23" s="362">
        <v>1.9160000000000001</v>
      </c>
      <c r="N23" s="362">
        <v>1.9923333333333335</v>
      </c>
      <c r="O23" s="362">
        <v>2.0686666666666667</v>
      </c>
      <c r="P23" s="362">
        <v>2.145</v>
      </c>
      <c r="Q23" s="362">
        <v>2.145</v>
      </c>
      <c r="R23" s="362">
        <v>2.145</v>
      </c>
      <c r="S23" s="362">
        <v>2.145</v>
      </c>
      <c r="T23" s="362">
        <v>2.145</v>
      </c>
      <c r="U23" s="362">
        <v>2.145</v>
      </c>
      <c r="V23" s="362">
        <v>2.145</v>
      </c>
      <c r="W23" s="362">
        <v>2.145</v>
      </c>
      <c r="X23" s="362">
        <v>2.145</v>
      </c>
      <c r="Y23" s="362">
        <v>2.145</v>
      </c>
      <c r="Z23" s="362">
        <v>2.145</v>
      </c>
    </row>
    <row r="24" spans="1:26" s="425" customFormat="1" ht="20.25" customHeight="1" x14ac:dyDescent="0.2">
      <c r="A24" s="346" t="s">
        <v>389</v>
      </c>
      <c r="B24" s="347"/>
      <c r="C24" s="385">
        <v>1.34</v>
      </c>
      <c r="D24" s="385">
        <v>1.34</v>
      </c>
      <c r="E24" s="385">
        <v>1.327</v>
      </c>
      <c r="F24" s="385">
        <v>1.361</v>
      </c>
      <c r="G24" s="385">
        <v>1.458</v>
      </c>
      <c r="H24" s="385">
        <v>1.5343333333333333</v>
      </c>
      <c r="I24" s="385">
        <v>1.6106666666666665</v>
      </c>
      <c r="J24" s="385">
        <v>1.6870000000000001</v>
      </c>
      <c r="K24" s="385">
        <v>1.7633333333333334</v>
      </c>
      <c r="L24" s="385">
        <v>1.8396666666666666</v>
      </c>
      <c r="M24" s="385">
        <v>1.9160000000000001</v>
      </c>
      <c r="N24" s="385">
        <v>1.9923333333333335</v>
      </c>
      <c r="O24" s="385">
        <v>2.0686666666666667</v>
      </c>
      <c r="P24" s="385">
        <v>2.145</v>
      </c>
      <c r="Q24" s="385">
        <v>2.145</v>
      </c>
      <c r="R24" s="385">
        <v>2.145</v>
      </c>
      <c r="S24" s="385">
        <v>2.145</v>
      </c>
      <c r="T24" s="385">
        <v>2.145</v>
      </c>
      <c r="U24" s="385">
        <v>2.145</v>
      </c>
      <c r="V24" s="385">
        <v>2.145</v>
      </c>
      <c r="W24" s="385">
        <v>2.145</v>
      </c>
      <c r="X24" s="385">
        <v>2.145</v>
      </c>
      <c r="Y24" s="385">
        <v>2.145</v>
      </c>
      <c r="Z24" s="385">
        <v>2.145</v>
      </c>
    </row>
    <row r="25" spans="1:26" ht="20.100000000000001" customHeight="1" x14ac:dyDescent="0.2">
      <c r="A25" s="338" t="s">
        <v>493</v>
      </c>
    </row>
    <row r="26" spans="1:26" x14ac:dyDescent="0.2">
      <c r="A26" s="114" t="s">
        <v>915</v>
      </c>
      <c r="C26" s="388"/>
      <c r="D26" s="388"/>
      <c r="E26" s="388"/>
      <c r="F26" s="388"/>
      <c r="G26" s="388"/>
      <c r="H26" s="388"/>
      <c r="I26" s="388"/>
      <c r="J26" s="388"/>
      <c r="K26" s="388"/>
      <c r="L26" s="388">
        <v>0</v>
      </c>
      <c r="M26" s="388">
        <v>64.240148500000004</v>
      </c>
      <c r="N26" s="388">
        <v>86.528460539999998</v>
      </c>
      <c r="O26" s="388">
        <v>122.63946199999999</v>
      </c>
      <c r="P26" s="388">
        <v>117.515688</v>
      </c>
      <c r="Q26" s="388">
        <v>138.075219</v>
      </c>
      <c r="R26" s="388">
        <v>177.198362</v>
      </c>
      <c r="S26" s="388">
        <v>198.46003300000001</v>
      </c>
      <c r="T26" s="388">
        <v>257.34610800000002</v>
      </c>
      <c r="U26" s="648">
        <v>323.08313600000002</v>
      </c>
      <c r="V26" s="648">
        <v>380.90101099999998</v>
      </c>
      <c r="W26" s="648">
        <v>397.31358799999998</v>
      </c>
      <c r="X26" s="648">
        <v>467.06490600000001</v>
      </c>
      <c r="Y26" s="648">
        <v>564.30189099999996</v>
      </c>
      <c r="Z26" s="648">
        <v>636.22907199999997</v>
      </c>
    </row>
  </sheetData>
  <pageMargins left="0.74803149606299202" right="0.74803149606299202" top="0.98425196850393704" bottom="0.98425196850393704" header="0.511811023622047" footer="0.511811023622047"/>
  <pageSetup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7"/>
  <dimension ref="A1:M71"/>
  <sheetViews>
    <sheetView view="pageBreakPreview" zoomScale="90" zoomScaleNormal="80" zoomScaleSheetLayoutView="90" workbookViewId="0">
      <selection activeCell="Q13" sqref="Q13"/>
    </sheetView>
  </sheetViews>
  <sheetFormatPr defaultColWidth="9.140625" defaultRowHeight="12.75" x14ac:dyDescent="0.2"/>
  <cols>
    <col min="1" max="1" width="31" style="4" customWidth="1"/>
    <col min="2" max="2" width="11" style="4" customWidth="1"/>
    <col min="3" max="11" width="9.140625" style="4"/>
    <col min="12" max="12" width="11" style="450" customWidth="1"/>
    <col min="13" max="16384" width="9.140625" style="4"/>
  </cols>
  <sheetData>
    <row r="1" spans="1:12" ht="15" x14ac:dyDescent="0.2">
      <c r="A1" s="413" t="str">
        <f>Index!B5</f>
        <v>Table 2a :  Population growth by state and outer islands, 1980 to 2010</v>
      </c>
    </row>
    <row r="2" spans="1:12" s="566" customFormat="1" ht="17.25" customHeight="1" x14ac:dyDescent="0.25">
      <c r="A2" s="451"/>
      <c r="B2" s="452"/>
      <c r="C2" s="453"/>
      <c r="D2" s="453" t="s">
        <v>606</v>
      </c>
      <c r="E2" s="454"/>
      <c r="F2" s="453"/>
      <c r="G2" s="453" t="s">
        <v>607</v>
      </c>
      <c r="H2" s="454"/>
      <c r="I2" s="453"/>
      <c r="J2" s="453" t="s">
        <v>608</v>
      </c>
      <c r="K2" s="454"/>
      <c r="L2" s="452" t="s">
        <v>609</v>
      </c>
    </row>
    <row r="3" spans="1:12" s="92" customFormat="1" x14ac:dyDescent="0.2">
      <c r="A3" s="455"/>
      <c r="B3" s="456" t="s">
        <v>37</v>
      </c>
      <c r="C3" s="457" t="s">
        <v>35</v>
      </c>
      <c r="D3" s="458" t="s">
        <v>610</v>
      </c>
      <c r="E3" s="459" t="s">
        <v>611</v>
      </c>
      <c r="F3" s="457" t="s">
        <v>35</v>
      </c>
      <c r="G3" s="458" t="s">
        <v>612</v>
      </c>
      <c r="H3" s="459" t="s">
        <v>611</v>
      </c>
      <c r="I3" s="457" t="s">
        <v>35</v>
      </c>
      <c r="J3" s="458" t="s">
        <v>610</v>
      </c>
      <c r="K3" s="459" t="s">
        <v>611</v>
      </c>
      <c r="L3" s="460"/>
    </row>
    <row r="4" spans="1:12" s="414" customFormat="1" ht="20.25" customHeight="1" x14ac:dyDescent="0.2">
      <c r="A4" s="93">
        <v>1973</v>
      </c>
      <c r="B4" s="461">
        <v>61992</v>
      </c>
      <c r="C4" s="462">
        <v>7867</v>
      </c>
      <c r="D4" s="415">
        <v>5140</v>
      </c>
      <c r="E4" s="415">
        <v>2727</v>
      </c>
      <c r="F4" s="463">
        <v>31596</v>
      </c>
      <c r="G4" s="464">
        <v>24246</v>
      </c>
      <c r="H4" s="465">
        <v>7350</v>
      </c>
      <c r="I4" s="463">
        <v>19263</v>
      </c>
      <c r="J4" s="464">
        <v>17259</v>
      </c>
      <c r="K4" s="465">
        <v>2004</v>
      </c>
      <c r="L4" s="466">
        <v>3266</v>
      </c>
    </row>
    <row r="5" spans="1:12" s="102" customFormat="1" ht="14.25" customHeight="1" x14ac:dyDescent="0.2">
      <c r="A5" s="100">
        <v>1980</v>
      </c>
      <c r="B5" s="467">
        <v>73154.509000000005</v>
      </c>
      <c r="C5" s="67">
        <v>8100</v>
      </c>
      <c r="D5" s="101">
        <v>5196</v>
      </c>
      <c r="E5" s="101">
        <v>2904</v>
      </c>
      <c r="F5" s="468">
        <v>37488</v>
      </c>
      <c r="G5" s="101">
        <v>28328</v>
      </c>
      <c r="H5" s="469">
        <v>9160</v>
      </c>
      <c r="I5" s="468">
        <v>22081</v>
      </c>
      <c r="J5" s="101">
        <v>20035</v>
      </c>
      <c r="K5" s="469">
        <v>2046</v>
      </c>
      <c r="L5" s="467">
        <v>5485.509</v>
      </c>
    </row>
    <row r="6" spans="1:12" s="102" customFormat="1" ht="14.25" customHeight="1" x14ac:dyDescent="0.2">
      <c r="A6" s="100">
        <v>1994</v>
      </c>
      <c r="B6" s="467">
        <v>105506</v>
      </c>
      <c r="C6" s="67">
        <v>11178</v>
      </c>
      <c r="D6" s="101">
        <v>6919</v>
      </c>
      <c r="E6" s="101">
        <v>4259</v>
      </c>
      <c r="F6" s="468">
        <v>53319</v>
      </c>
      <c r="G6" s="101">
        <v>41662</v>
      </c>
      <c r="H6" s="469">
        <v>11657</v>
      </c>
      <c r="I6" s="468">
        <v>33692</v>
      </c>
      <c r="J6" s="101">
        <v>31540</v>
      </c>
      <c r="K6" s="469">
        <v>2152</v>
      </c>
      <c r="L6" s="467">
        <v>7317</v>
      </c>
    </row>
    <row r="7" spans="1:12" s="102" customFormat="1" ht="14.25" customHeight="1" x14ac:dyDescent="0.2">
      <c r="A7" s="100">
        <v>2000</v>
      </c>
      <c r="B7" s="467">
        <v>107008</v>
      </c>
      <c r="C7" s="67">
        <v>11241</v>
      </c>
      <c r="D7" s="101">
        <v>7391</v>
      </c>
      <c r="E7" s="101">
        <v>3850</v>
      </c>
      <c r="F7" s="468">
        <v>53595</v>
      </c>
      <c r="G7" s="101">
        <v>40465</v>
      </c>
      <c r="H7" s="469">
        <v>13130</v>
      </c>
      <c r="I7" s="468">
        <v>34486</v>
      </c>
      <c r="J7" s="101">
        <v>32395</v>
      </c>
      <c r="K7" s="469">
        <v>2091</v>
      </c>
      <c r="L7" s="467">
        <v>7686</v>
      </c>
    </row>
    <row r="8" spans="1:12" s="96" customFormat="1" ht="18.75" customHeight="1" x14ac:dyDescent="0.2">
      <c r="A8" s="113">
        <v>2010</v>
      </c>
      <c r="B8" s="470">
        <v>102843</v>
      </c>
      <c r="C8" s="471">
        <v>11377</v>
      </c>
      <c r="D8" s="95">
        <v>7371</v>
      </c>
      <c r="E8" s="95">
        <v>4006</v>
      </c>
      <c r="F8" s="472">
        <v>48654</v>
      </c>
      <c r="G8" s="95">
        <v>36152</v>
      </c>
      <c r="H8" s="473">
        <v>12502</v>
      </c>
      <c r="I8" s="472">
        <v>36196</v>
      </c>
      <c r="J8" s="95">
        <v>34789</v>
      </c>
      <c r="K8" s="473">
        <v>1407</v>
      </c>
      <c r="L8" s="470">
        <v>6616</v>
      </c>
    </row>
    <row r="9" spans="1:12" s="102" customFormat="1" ht="19.5" customHeight="1" x14ac:dyDescent="0.2">
      <c r="A9" s="90" t="s">
        <v>568</v>
      </c>
      <c r="B9" s="407"/>
      <c r="C9" s="407"/>
      <c r="D9" s="407"/>
      <c r="E9" s="407"/>
      <c r="F9" s="407"/>
      <c r="G9" s="407"/>
      <c r="H9" s="407"/>
      <c r="I9" s="407"/>
      <c r="J9" s="407"/>
      <c r="K9" s="407"/>
      <c r="L9" s="474"/>
    </row>
    <row r="10" spans="1:12" s="414" customFormat="1" ht="18.75" customHeight="1" x14ac:dyDescent="0.2">
      <c r="A10" s="416" t="s">
        <v>580</v>
      </c>
      <c r="B10" s="475">
        <f t="shared" ref="B10:L10" si="0">LN(B5/B4)/7*100</f>
        <v>2.3652631652798175</v>
      </c>
      <c r="C10" s="476">
        <f t="shared" si="0"/>
        <v>0.41696094758982222</v>
      </c>
      <c r="D10" s="417">
        <f t="shared" si="0"/>
        <v>0.15480027630399038</v>
      </c>
      <c r="E10" s="417">
        <f t="shared" si="0"/>
        <v>0.89838561570140163</v>
      </c>
      <c r="F10" s="477">
        <f t="shared" si="0"/>
        <v>2.4427193066181028</v>
      </c>
      <c r="G10" s="478">
        <f t="shared" si="0"/>
        <v>2.2228437069315845</v>
      </c>
      <c r="H10" s="479">
        <f t="shared" si="0"/>
        <v>3.144940935161336</v>
      </c>
      <c r="I10" s="477">
        <f t="shared" si="0"/>
        <v>1.9504478965484489</v>
      </c>
      <c r="J10" s="478">
        <f t="shared" si="0"/>
        <v>2.1306713934120265</v>
      </c>
      <c r="K10" s="479">
        <f t="shared" si="0"/>
        <v>0.29630691866880532</v>
      </c>
      <c r="L10" s="475">
        <f t="shared" si="0"/>
        <v>7.4077699059268394</v>
      </c>
    </row>
    <row r="11" spans="1:12" s="102" customFormat="1" ht="14.25" customHeight="1" x14ac:dyDescent="0.2">
      <c r="A11" s="390" t="s">
        <v>581</v>
      </c>
      <c r="B11" s="480">
        <f t="shared" ref="B11:L11" si="1">LN(B6/B5)/14*100</f>
        <v>2.6156718378974753</v>
      </c>
      <c r="C11" s="481">
        <f t="shared" si="1"/>
        <v>2.3005964226365228</v>
      </c>
      <c r="D11" s="430">
        <f t="shared" si="1"/>
        <v>2.0455867979165783</v>
      </c>
      <c r="E11" s="430">
        <f t="shared" si="1"/>
        <v>2.7353235284180482</v>
      </c>
      <c r="F11" s="482">
        <f t="shared" si="1"/>
        <v>2.516227562003746</v>
      </c>
      <c r="G11" s="430">
        <f t="shared" si="1"/>
        <v>2.7552766253722889</v>
      </c>
      <c r="H11" s="483">
        <f t="shared" si="1"/>
        <v>1.7218619946546891</v>
      </c>
      <c r="I11" s="482">
        <f t="shared" si="1"/>
        <v>3.0181636443907482</v>
      </c>
      <c r="J11" s="430">
        <f t="shared" si="1"/>
        <v>3.241255981762746</v>
      </c>
      <c r="K11" s="483">
        <f t="shared" si="1"/>
        <v>0.36079267692930855</v>
      </c>
      <c r="L11" s="480">
        <f t="shared" si="1"/>
        <v>2.0577894281338636</v>
      </c>
    </row>
    <row r="12" spans="1:12" s="102" customFormat="1" ht="14.25" customHeight="1" x14ac:dyDescent="0.2">
      <c r="A12" s="100" t="s">
        <v>569</v>
      </c>
      <c r="B12" s="480">
        <f>LN(B7/B6)/5.53*100</f>
        <v>0.25561979539419255</v>
      </c>
      <c r="C12" s="481">
        <f>LN(C7/C6)/5.53*100</f>
        <v>0.1016319644150746</v>
      </c>
      <c r="D12" s="430">
        <f t="shared" ref="D12:L12" si="2">LN(D7/D6)/5.53*100</f>
        <v>1.1933416507427792</v>
      </c>
      <c r="E12" s="430">
        <f t="shared" si="2"/>
        <v>-1.8257005902601011</v>
      </c>
      <c r="F12" s="482">
        <f t="shared" si="2"/>
        <v>9.3364189828544622E-2</v>
      </c>
      <c r="G12" s="430">
        <f t="shared" si="2"/>
        <v>-0.52716165305710494</v>
      </c>
      <c r="H12" s="483">
        <f t="shared" si="2"/>
        <v>2.1517690845752155</v>
      </c>
      <c r="I12" s="482">
        <f t="shared" si="2"/>
        <v>0.42121200949046256</v>
      </c>
      <c r="J12" s="430">
        <f t="shared" si="2"/>
        <v>0.4836800789697675</v>
      </c>
      <c r="K12" s="483">
        <f t="shared" si="2"/>
        <v>-0.51998592862642823</v>
      </c>
      <c r="L12" s="480">
        <f t="shared" si="2"/>
        <v>0.88969410923615289</v>
      </c>
    </row>
    <row r="13" spans="1:12" s="96" customFormat="1" ht="18.75" customHeight="1" x14ac:dyDescent="0.2">
      <c r="A13" s="440" t="s">
        <v>595</v>
      </c>
      <c r="B13" s="484">
        <f>LN(B8/B7)/10*100</f>
        <v>-0.39700044521385724</v>
      </c>
      <c r="C13" s="485">
        <f>LN(C8/C7)/10*100</f>
        <v>0.1202596507791948</v>
      </c>
      <c r="D13" s="486">
        <f t="shared" ref="D13:L13" si="3">LN(D8/D7)/10*100</f>
        <v>-2.7096615955979089E-2</v>
      </c>
      <c r="E13" s="486">
        <f t="shared" si="3"/>
        <v>0.39720088943933751</v>
      </c>
      <c r="F13" s="487">
        <f t="shared" si="3"/>
        <v>-0.96721754953007533</v>
      </c>
      <c r="G13" s="486">
        <f t="shared" si="3"/>
        <v>-1.1270513083868661</v>
      </c>
      <c r="H13" s="488">
        <f t="shared" si="3"/>
        <v>-0.49011056805084258</v>
      </c>
      <c r="I13" s="487">
        <f t="shared" si="3"/>
        <v>0.48395170910946878</v>
      </c>
      <c r="J13" s="486">
        <f t="shared" si="3"/>
        <v>0.71297154956893616</v>
      </c>
      <c r="K13" s="488">
        <f t="shared" si="3"/>
        <v>-3.9618264231424458</v>
      </c>
      <c r="L13" s="484">
        <f t="shared" si="3"/>
        <v>-1.4990953442126198</v>
      </c>
    </row>
    <row r="14" spans="1:12" s="102" customFormat="1" ht="14.25" customHeight="1" x14ac:dyDescent="0.2">
      <c r="A14" s="409" t="s">
        <v>600</v>
      </c>
      <c r="B14" s="409" t="s">
        <v>600</v>
      </c>
      <c r="L14" s="489"/>
    </row>
    <row r="15" spans="1:12" s="102" customFormat="1" ht="14.25" customHeight="1" x14ac:dyDescent="0.2">
      <c r="A15" s="409"/>
      <c r="B15" s="409"/>
      <c r="L15" s="489"/>
    </row>
    <row r="16" spans="1:12" s="102" customFormat="1" ht="14.25" customHeight="1" x14ac:dyDescent="0.2">
      <c r="A16" s="409"/>
      <c r="B16" s="409"/>
      <c r="L16" s="489"/>
    </row>
    <row r="17" spans="1:12" x14ac:dyDescent="0.2">
      <c r="A17" s="409"/>
    </row>
    <row r="18" spans="1:12" s="102" customFormat="1" ht="14.25" customHeight="1" x14ac:dyDescent="0.2">
      <c r="A18" s="413" t="str">
        <f>Index!B6</f>
        <v>Table 2b :  Age and sex distribution, and households, by state and outer islands, 2010</v>
      </c>
      <c r="L18" s="489"/>
    </row>
    <row r="19" spans="1:12" s="566" customFormat="1" ht="17.25" customHeight="1" x14ac:dyDescent="0.25">
      <c r="A19" s="451"/>
      <c r="B19" s="452"/>
      <c r="C19" s="453"/>
      <c r="D19" s="453" t="s">
        <v>606</v>
      </c>
      <c r="E19" s="454"/>
      <c r="F19" s="453"/>
      <c r="G19" s="453" t="s">
        <v>607</v>
      </c>
      <c r="H19" s="454"/>
      <c r="I19" s="453"/>
      <c r="J19" s="453" t="s">
        <v>608</v>
      </c>
      <c r="K19" s="454"/>
      <c r="L19" s="452" t="s">
        <v>609</v>
      </c>
    </row>
    <row r="20" spans="1:12" s="92" customFormat="1" x14ac:dyDescent="0.2">
      <c r="A20" s="455"/>
      <c r="B20" s="456" t="s">
        <v>37</v>
      </c>
      <c r="C20" s="457" t="s">
        <v>35</v>
      </c>
      <c r="D20" s="458" t="s">
        <v>610</v>
      </c>
      <c r="E20" s="459" t="s">
        <v>611</v>
      </c>
      <c r="F20" s="457" t="s">
        <v>35</v>
      </c>
      <c r="G20" s="458" t="s">
        <v>612</v>
      </c>
      <c r="H20" s="459" t="s">
        <v>611</v>
      </c>
      <c r="I20" s="457" t="s">
        <v>35</v>
      </c>
      <c r="J20" s="458" t="s">
        <v>610</v>
      </c>
      <c r="K20" s="459" t="s">
        <v>611</v>
      </c>
      <c r="L20" s="460"/>
    </row>
    <row r="21" spans="1:12" s="92" customFormat="1" ht="18.75" customHeight="1" x14ac:dyDescent="0.2">
      <c r="A21" s="114" t="s">
        <v>577</v>
      </c>
      <c r="B21" s="490"/>
      <c r="C21" s="490"/>
      <c r="D21" s="491"/>
      <c r="E21" s="492"/>
      <c r="F21" s="491"/>
      <c r="G21" s="491"/>
      <c r="H21" s="491"/>
      <c r="I21" s="490"/>
      <c r="J21" s="491"/>
      <c r="K21" s="493"/>
      <c r="L21" s="494"/>
    </row>
    <row r="22" spans="1:12" s="102" customFormat="1" ht="18.75" customHeight="1" x14ac:dyDescent="0.2">
      <c r="A22" s="408" t="s">
        <v>570</v>
      </c>
      <c r="B22" s="468">
        <v>36697</v>
      </c>
      <c r="C22" s="468">
        <v>3681</v>
      </c>
      <c r="D22" s="101">
        <v>2247</v>
      </c>
      <c r="E22" s="469">
        <v>1434</v>
      </c>
      <c r="F22" s="67">
        <v>17795</v>
      </c>
      <c r="G22" s="101">
        <v>13527</v>
      </c>
      <c r="H22" s="101">
        <v>4268</v>
      </c>
      <c r="I22" s="468">
        <v>12807</v>
      </c>
      <c r="J22" s="101">
        <v>12237</v>
      </c>
      <c r="K22" s="469">
        <v>570</v>
      </c>
      <c r="L22" s="467">
        <v>2414</v>
      </c>
    </row>
    <row r="23" spans="1:12" s="102" customFormat="1" ht="14.25" customHeight="1" x14ac:dyDescent="0.2">
      <c r="A23" s="408" t="s">
        <v>571</v>
      </c>
      <c r="B23" s="468">
        <v>21349</v>
      </c>
      <c r="C23" s="468">
        <v>2004</v>
      </c>
      <c r="D23" s="101">
        <v>1281</v>
      </c>
      <c r="E23" s="469">
        <v>723</v>
      </c>
      <c r="F23" s="67">
        <v>10515</v>
      </c>
      <c r="G23" s="101">
        <v>7978</v>
      </c>
      <c r="H23" s="101">
        <v>2537</v>
      </c>
      <c r="I23" s="468">
        <v>7550</v>
      </c>
      <c r="J23" s="101">
        <v>7370</v>
      </c>
      <c r="K23" s="469">
        <v>180</v>
      </c>
      <c r="L23" s="467">
        <v>1280</v>
      </c>
    </row>
    <row r="24" spans="1:12" s="102" customFormat="1" ht="14.25" customHeight="1" x14ac:dyDescent="0.2">
      <c r="A24" s="411" t="s">
        <v>593</v>
      </c>
      <c r="B24" s="468">
        <v>14239</v>
      </c>
      <c r="C24" s="468">
        <v>1591</v>
      </c>
      <c r="D24" s="101">
        <v>1034</v>
      </c>
      <c r="E24" s="469">
        <v>557</v>
      </c>
      <c r="F24" s="67">
        <v>6845</v>
      </c>
      <c r="G24" s="101">
        <v>4808</v>
      </c>
      <c r="H24" s="101">
        <v>2037</v>
      </c>
      <c r="I24" s="468">
        <v>5002</v>
      </c>
      <c r="J24" s="101">
        <v>4815</v>
      </c>
      <c r="K24" s="469">
        <v>187</v>
      </c>
      <c r="L24" s="467">
        <v>801</v>
      </c>
    </row>
    <row r="25" spans="1:12" s="102" customFormat="1" ht="14.25" customHeight="1" x14ac:dyDescent="0.2">
      <c r="A25" s="411" t="s">
        <v>594</v>
      </c>
      <c r="B25" s="468">
        <v>24957</v>
      </c>
      <c r="C25" s="468">
        <v>3282</v>
      </c>
      <c r="D25" s="101">
        <v>2268</v>
      </c>
      <c r="E25" s="469">
        <v>1014</v>
      </c>
      <c r="F25" s="67">
        <v>11045</v>
      </c>
      <c r="G25" s="101">
        <v>8049</v>
      </c>
      <c r="H25" s="101">
        <v>2996</v>
      </c>
      <c r="I25" s="468">
        <v>8970</v>
      </c>
      <c r="J25" s="101">
        <v>8618</v>
      </c>
      <c r="K25" s="469">
        <v>352</v>
      </c>
      <c r="L25" s="467">
        <v>1660</v>
      </c>
    </row>
    <row r="26" spans="1:12" s="102" customFormat="1" ht="14.25" customHeight="1" x14ac:dyDescent="0.2">
      <c r="A26" s="408" t="s">
        <v>572</v>
      </c>
      <c r="B26" s="468">
        <v>5601</v>
      </c>
      <c r="C26" s="468">
        <v>819</v>
      </c>
      <c r="D26" s="101">
        <v>541</v>
      </c>
      <c r="E26" s="469">
        <v>278</v>
      </c>
      <c r="F26" s="67">
        <v>2454</v>
      </c>
      <c r="G26" s="101">
        <v>1790</v>
      </c>
      <c r="H26" s="101">
        <v>664</v>
      </c>
      <c r="I26" s="468">
        <v>1867</v>
      </c>
      <c r="J26" s="101">
        <v>1749</v>
      </c>
      <c r="K26" s="469">
        <v>118</v>
      </c>
      <c r="L26" s="467">
        <v>461</v>
      </c>
    </row>
    <row r="27" spans="1:12" s="102" customFormat="1" ht="18.75" customHeight="1" x14ac:dyDescent="0.2">
      <c r="A27" s="412" t="s">
        <v>578</v>
      </c>
      <c r="B27" s="457">
        <f>SUM(B22:B26)</f>
        <v>102843</v>
      </c>
      <c r="C27" s="457">
        <f t="shared" ref="C27:L27" si="4">SUM(C22:C26)</f>
        <v>11377</v>
      </c>
      <c r="D27" s="458">
        <f t="shared" si="4"/>
        <v>7371</v>
      </c>
      <c r="E27" s="459">
        <f t="shared" si="4"/>
        <v>4006</v>
      </c>
      <c r="F27" s="104">
        <f t="shared" si="4"/>
        <v>48654</v>
      </c>
      <c r="G27" s="458">
        <f t="shared" si="4"/>
        <v>36152</v>
      </c>
      <c r="H27" s="458">
        <f t="shared" si="4"/>
        <v>12502</v>
      </c>
      <c r="I27" s="457">
        <f t="shared" si="4"/>
        <v>36196</v>
      </c>
      <c r="J27" s="458">
        <f t="shared" si="4"/>
        <v>34789</v>
      </c>
      <c r="K27" s="459">
        <f t="shared" si="4"/>
        <v>1407</v>
      </c>
      <c r="L27" s="456">
        <f t="shared" si="4"/>
        <v>6616</v>
      </c>
    </row>
    <row r="28" spans="1:12" s="102" customFormat="1" ht="19.5" customHeight="1" x14ac:dyDescent="0.2">
      <c r="A28" s="447" t="s">
        <v>573</v>
      </c>
      <c r="B28" s="495">
        <v>21.5</v>
      </c>
      <c r="C28" s="495">
        <v>25</v>
      </c>
      <c r="D28" s="496">
        <v>26.5</v>
      </c>
      <c r="E28" s="497">
        <v>22.3</v>
      </c>
      <c r="F28" s="498">
        <v>20.7</v>
      </c>
      <c r="G28" s="496">
        <v>19.899999999999999</v>
      </c>
      <c r="H28" s="496">
        <v>22.7</v>
      </c>
      <c r="I28" s="495">
        <v>21.7</v>
      </c>
      <c r="J28" s="496">
        <v>21.6</v>
      </c>
      <c r="K28" s="497">
        <v>22.4</v>
      </c>
      <c r="L28" s="499">
        <v>21.5</v>
      </c>
    </row>
    <row r="29" spans="1:12" s="443" customFormat="1" ht="20.25" customHeight="1" x14ac:dyDescent="0.2">
      <c r="A29" s="444" t="s">
        <v>621</v>
      </c>
      <c r="B29" s="442"/>
      <c r="C29" s="442"/>
      <c r="D29" s="442"/>
      <c r="E29" s="442"/>
      <c r="F29" s="442"/>
      <c r="G29" s="500"/>
      <c r="H29" s="500"/>
      <c r="I29" s="500"/>
      <c r="J29" s="500"/>
      <c r="K29" s="500"/>
      <c r="L29" s="501"/>
    </row>
    <row r="30" spans="1:12" s="414" customFormat="1" ht="19.5" customHeight="1" x14ac:dyDescent="0.2">
      <c r="A30" s="234" t="s">
        <v>613</v>
      </c>
      <c r="B30" s="502">
        <v>60.611115699066808</v>
      </c>
      <c r="C30" s="502">
        <v>53.526246909989815</v>
      </c>
      <c r="D30" s="503">
        <v>49.029020292384899</v>
      </c>
      <c r="E30" s="504">
        <v>62.510897994768968</v>
      </c>
      <c r="F30" s="423">
        <v>62.647421228656931</v>
      </c>
      <c r="G30" s="503">
        <v>64.9244060475162</v>
      </c>
      <c r="H30" s="503">
        <v>56.38044914134742</v>
      </c>
      <c r="I30" s="502">
        <v>59.506551435740171</v>
      </c>
      <c r="J30" s="503">
        <v>58.823246647118197</v>
      </c>
      <c r="K30" s="504">
        <v>79.276773296244784</v>
      </c>
      <c r="L30" s="505">
        <v>64.528201015771174</v>
      </c>
    </row>
    <row r="31" spans="1:12" s="102" customFormat="1" ht="14.25" customHeight="1" x14ac:dyDescent="0.2">
      <c r="A31" s="234" t="s">
        <v>614</v>
      </c>
      <c r="B31" s="506">
        <v>9.2509703526302758</v>
      </c>
      <c r="C31" s="506">
        <v>11.909262759924385</v>
      </c>
      <c r="D31" s="507">
        <v>11.804494872354352</v>
      </c>
      <c r="E31" s="508">
        <v>12.118570183086312</v>
      </c>
      <c r="F31" s="509">
        <v>8.6393240626650236</v>
      </c>
      <c r="G31" s="507">
        <v>8.591312694984401</v>
      </c>
      <c r="H31" s="507">
        <v>8.7714663143989426</v>
      </c>
      <c r="I31" s="506">
        <v>8.674844345321068</v>
      </c>
      <c r="J31" s="507">
        <v>8.407441234437341</v>
      </c>
      <c r="K31" s="508">
        <v>16.411682892906814</v>
      </c>
      <c r="L31" s="510">
        <v>12.322908313285218</v>
      </c>
    </row>
    <row r="32" spans="1:12" s="96" customFormat="1" ht="18.75" customHeight="1" x14ac:dyDescent="0.2">
      <c r="A32" s="511" t="s">
        <v>615</v>
      </c>
      <c r="B32" s="512">
        <v>69.862086051697077</v>
      </c>
      <c r="C32" s="512">
        <v>65.435509669914211</v>
      </c>
      <c r="D32" s="513">
        <v>60.833515164739246</v>
      </c>
      <c r="E32" s="514">
        <v>74.629468177855273</v>
      </c>
      <c r="F32" s="515">
        <v>71.286745291321949</v>
      </c>
      <c r="G32" s="513">
        <v>73.515718742500596</v>
      </c>
      <c r="H32" s="513">
        <v>65.151915455746362</v>
      </c>
      <c r="I32" s="512">
        <v>68.181395781061241</v>
      </c>
      <c r="J32" s="513">
        <v>67.230687881555539</v>
      </c>
      <c r="K32" s="514">
        <v>95.688456189151594</v>
      </c>
      <c r="L32" s="516">
        <v>76.851109329056399</v>
      </c>
    </row>
    <row r="33" spans="1:13" s="443" customFormat="1" ht="20.25" customHeight="1" x14ac:dyDescent="0.2">
      <c r="A33" s="444" t="s">
        <v>622</v>
      </c>
      <c r="B33" s="442"/>
      <c r="C33" s="442"/>
      <c r="D33" s="442"/>
      <c r="E33" s="442"/>
      <c r="F33" s="442"/>
      <c r="G33" s="500"/>
      <c r="H33" s="500"/>
      <c r="I33" s="500"/>
      <c r="J33" s="500"/>
      <c r="K33" s="500"/>
      <c r="L33" s="501"/>
    </row>
    <row r="34" spans="1:13" s="102" customFormat="1" ht="19.5" customHeight="1" x14ac:dyDescent="0.2">
      <c r="A34" s="408" t="s">
        <v>575</v>
      </c>
      <c r="B34" s="468">
        <v>52193</v>
      </c>
      <c r="C34" s="468">
        <v>5635</v>
      </c>
      <c r="D34" s="101">
        <v>3752</v>
      </c>
      <c r="E34" s="469">
        <v>1883</v>
      </c>
      <c r="F34" s="67">
        <v>24835</v>
      </c>
      <c r="G34" s="101">
        <v>18524</v>
      </c>
      <c r="H34" s="101">
        <v>6311</v>
      </c>
      <c r="I34" s="468">
        <v>18371</v>
      </c>
      <c r="J34" s="101">
        <v>17620</v>
      </c>
      <c r="K34" s="469">
        <v>751</v>
      </c>
      <c r="L34" s="467">
        <v>3352</v>
      </c>
    </row>
    <row r="35" spans="1:13" s="406" customFormat="1" x14ac:dyDescent="0.2">
      <c r="A35" s="410" t="s">
        <v>576</v>
      </c>
      <c r="B35" s="467">
        <v>50650</v>
      </c>
      <c r="C35" s="67">
        <v>5742</v>
      </c>
      <c r="D35" s="101">
        <v>3619</v>
      </c>
      <c r="E35" s="101">
        <v>2123</v>
      </c>
      <c r="F35" s="468">
        <v>23819</v>
      </c>
      <c r="G35" s="101">
        <v>17628</v>
      </c>
      <c r="H35" s="469">
        <v>6191</v>
      </c>
      <c r="I35" s="468">
        <v>17825</v>
      </c>
      <c r="J35" s="101">
        <v>17169</v>
      </c>
      <c r="K35" s="469">
        <v>656</v>
      </c>
      <c r="L35" s="467">
        <v>3264</v>
      </c>
    </row>
    <row r="36" spans="1:13" s="92" customFormat="1" ht="19.5" customHeight="1" x14ac:dyDescent="0.2">
      <c r="A36" s="517" t="s">
        <v>616</v>
      </c>
      <c r="B36" s="518">
        <v>103.04639684106614</v>
      </c>
      <c r="C36" s="519">
        <v>98.136537791710211</v>
      </c>
      <c r="D36" s="520">
        <v>103.67504835589942</v>
      </c>
      <c r="E36" s="520">
        <v>88.695242581252941</v>
      </c>
      <c r="F36" s="521">
        <v>104.26550233007264</v>
      </c>
      <c r="G36" s="520">
        <v>105.08282278193784</v>
      </c>
      <c r="H36" s="522">
        <v>101.93829752867065</v>
      </c>
      <c r="I36" s="521">
        <v>103.06311360448808</v>
      </c>
      <c r="J36" s="520">
        <v>102.62682742151551</v>
      </c>
      <c r="K36" s="522">
        <v>114.48170731707317</v>
      </c>
      <c r="L36" s="518">
        <v>102.69607843137254</v>
      </c>
    </row>
    <row r="37" spans="1:13" s="443" customFormat="1" ht="20.25" customHeight="1" x14ac:dyDescent="0.2">
      <c r="A37" s="444" t="s">
        <v>12</v>
      </c>
      <c r="B37" s="442"/>
      <c r="C37" s="442"/>
      <c r="D37" s="442"/>
      <c r="E37" s="442"/>
      <c r="F37" s="442"/>
      <c r="G37" s="500"/>
      <c r="H37" s="500"/>
      <c r="I37" s="500"/>
      <c r="J37" s="500"/>
      <c r="K37" s="500"/>
      <c r="L37" s="501"/>
    </row>
    <row r="38" spans="1:13" s="102" customFormat="1" ht="19.5" customHeight="1" x14ac:dyDescent="0.2">
      <c r="A38" s="408" t="s">
        <v>617</v>
      </c>
      <c r="B38" s="468">
        <v>16767</v>
      </c>
      <c r="C38" s="468">
        <v>2311</v>
      </c>
      <c r="D38" s="101">
        <v>1680</v>
      </c>
      <c r="E38" s="469">
        <v>631</v>
      </c>
      <c r="F38" s="67">
        <v>7024</v>
      </c>
      <c r="G38" s="101">
        <v>5444</v>
      </c>
      <c r="H38" s="101">
        <v>1580</v>
      </c>
      <c r="I38" s="468">
        <v>6289</v>
      </c>
      <c r="J38" s="101">
        <v>5970</v>
      </c>
      <c r="K38" s="469">
        <v>319</v>
      </c>
      <c r="L38" s="467">
        <v>1143</v>
      </c>
    </row>
    <row r="39" spans="1:13" s="102" customFormat="1" ht="19.5" customHeight="1" x14ac:dyDescent="0.2">
      <c r="A39" s="524" t="s">
        <v>618</v>
      </c>
      <c r="B39" s="512">
        <v>6.1</v>
      </c>
      <c r="C39" s="512">
        <v>4.9000000000000004</v>
      </c>
      <c r="D39" s="513">
        <v>4.3</v>
      </c>
      <c r="E39" s="514">
        <v>6.3</v>
      </c>
      <c r="F39" s="515">
        <v>6.9</v>
      </c>
      <c r="G39" s="513">
        <v>6.6407053637031597</v>
      </c>
      <c r="H39" s="513">
        <v>7.9126582278481017</v>
      </c>
      <c r="I39" s="512">
        <v>5.6</v>
      </c>
      <c r="J39" s="513">
        <v>5.7</v>
      </c>
      <c r="K39" s="514">
        <v>4.4000000000000004</v>
      </c>
      <c r="L39" s="516">
        <v>5.7</v>
      </c>
      <c r="M39" s="567"/>
    </row>
    <row r="40" spans="1:13" s="102" customFormat="1" x14ac:dyDescent="0.2">
      <c r="A40" s="409" t="s">
        <v>602</v>
      </c>
      <c r="B40" s="525"/>
      <c r="C40" s="525"/>
      <c r="D40" s="526"/>
      <c r="E40" s="526"/>
      <c r="F40" s="525"/>
      <c r="G40" s="526"/>
      <c r="H40" s="526"/>
      <c r="I40" s="525"/>
      <c r="J40" s="526"/>
      <c r="K40" s="526"/>
      <c r="L40" s="525"/>
      <c r="M40" s="567"/>
    </row>
    <row r="41" spans="1:13" s="102" customFormat="1" x14ac:dyDescent="0.2">
      <c r="A41" s="409"/>
      <c r="B41" s="525"/>
      <c r="C41" s="525"/>
      <c r="D41" s="526"/>
      <c r="E41" s="526"/>
      <c r="F41" s="525"/>
      <c r="G41" s="526"/>
      <c r="H41" s="526"/>
      <c r="I41" s="525"/>
      <c r="J41" s="526"/>
      <c r="K41" s="526"/>
      <c r="L41" s="525"/>
      <c r="M41" s="567"/>
    </row>
    <row r="42" spans="1:13" s="102" customFormat="1" x14ac:dyDescent="0.2">
      <c r="A42" s="409"/>
      <c r="B42" s="525"/>
      <c r="C42" s="525"/>
      <c r="D42" s="526"/>
      <c r="E42" s="526"/>
      <c r="F42" s="525"/>
      <c r="G42" s="526"/>
      <c r="H42" s="526"/>
      <c r="I42" s="525"/>
      <c r="J42" s="526"/>
      <c r="K42" s="526"/>
      <c r="L42" s="525"/>
      <c r="M42" s="567"/>
    </row>
    <row r="43" spans="1:13" x14ac:dyDescent="0.2">
      <c r="A43" s="409"/>
      <c r="B43" s="406"/>
      <c r="C43" s="406"/>
      <c r="D43" s="406"/>
      <c r="E43" s="406"/>
      <c r="F43" s="406"/>
      <c r="G43" s="406"/>
      <c r="H43" s="406"/>
      <c r="I43" s="406"/>
      <c r="J43" s="406"/>
      <c r="K43" s="406"/>
      <c r="L43" s="523"/>
    </row>
    <row r="44" spans="1:13" ht="15" x14ac:dyDescent="0.2">
      <c r="A44" s="413" t="str">
        <f>Index!B7</f>
        <v>Table 2c :  Labour force indicators, by state and outer islands, 2010</v>
      </c>
      <c r="B44" s="406"/>
      <c r="C44" s="406"/>
      <c r="D44" s="406"/>
      <c r="E44" s="406"/>
      <c r="F44" s="406"/>
      <c r="G44" s="406"/>
      <c r="H44" s="406"/>
      <c r="I44" s="406"/>
      <c r="J44" s="406"/>
      <c r="K44" s="406"/>
      <c r="L44" s="523"/>
    </row>
    <row r="45" spans="1:13" s="566" customFormat="1" ht="17.25" customHeight="1" x14ac:dyDescent="0.25">
      <c r="A45" s="451"/>
      <c r="B45" s="452"/>
      <c r="C45" s="453"/>
      <c r="D45" s="453" t="s">
        <v>606</v>
      </c>
      <c r="E45" s="454"/>
      <c r="F45" s="453"/>
      <c r="G45" s="453" t="s">
        <v>607</v>
      </c>
      <c r="H45" s="454"/>
      <c r="I45" s="453"/>
      <c r="J45" s="453" t="s">
        <v>608</v>
      </c>
      <c r="K45" s="454"/>
      <c r="L45" s="452" t="s">
        <v>609</v>
      </c>
    </row>
    <row r="46" spans="1:13" s="92" customFormat="1" x14ac:dyDescent="0.2">
      <c r="A46" s="455"/>
      <c r="B46" s="456" t="s">
        <v>37</v>
      </c>
      <c r="C46" s="457" t="s">
        <v>35</v>
      </c>
      <c r="D46" s="458" t="s">
        <v>610</v>
      </c>
      <c r="E46" s="459" t="s">
        <v>611</v>
      </c>
      <c r="F46" s="457" t="s">
        <v>35</v>
      </c>
      <c r="G46" s="458" t="s">
        <v>612</v>
      </c>
      <c r="H46" s="459" t="s">
        <v>611</v>
      </c>
      <c r="I46" s="457" t="s">
        <v>35</v>
      </c>
      <c r="J46" s="458" t="s">
        <v>610</v>
      </c>
      <c r="K46" s="459" t="s">
        <v>611</v>
      </c>
      <c r="L46" s="460"/>
    </row>
    <row r="47" spans="1:13" s="443" customFormat="1" ht="20.25" customHeight="1" x14ac:dyDescent="0.2">
      <c r="A47" s="444" t="s">
        <v>601</v>
      </c>
      <c r="B47" s="527"/>
      <c r="C47" s="527"/>
      <c r="D47" s="527"/>
      <c r="E47" s="527"/>
      <c r="F47" s="527"/>
      <c r="G47" s="4"/>
      <c r="H47" s="4"/>
      <c r="I47" s="4"/>
      <c r="J47" s="4"/>
      <c r="K47" s="4"/>
      <c r="L47" s="528"/>
    </row>
    <row r="48" spans="1:13" s="414" customFormat="1" ht="17.25" customHeight="1" x14ac:dyDescent="0.2">
      <c r="A48" s="441" t="s">
        <v>619</v>
      </c>
      <c r="B48" s="529">
        <v>66146</v>
      </c>
      <c r="C48" s="529">
        <v>7696</v>
      </c>
      <c r="D48" s="530">
        <v>5124</v>
      </c>
      <c r="E48" s="531">
        <v>2572</v>
      </c>
      <c r="F48" s="529">
        <v>30859</v>
      </c>
      <c r="G48" s="530">
        <v>22625</v>
      </c>
      <c r="H48" s="531">
        <v>8234</v>
      </c>
      <c r="I48" s="532">
        <v>23389</v>
      </c>
      <c r="J48" s="530">
        <v>22552</v>
      </c>
      <c r="K48" s="531">
        <v>837</v>
      </c>
      <c r="L48" s="533">
        <v>4202</v>
      </c>
    </row>
    <row r="49" spans="1:12" s="414" customFormat="1" ht="17.25" customHeight="1" x14ac:dyDescent="0.2">
      <c r="A49" s="441" t="s">
        <v>596</v>
      </c>
      <c r="B49" s="534">
        <v>37919</v>
      </c>
      <c r="C49" s="534">
        <v>5181</v>
      </c>
      <c r="D49" s="94">
        <v>3455</v>
      </c>
      <c r="E49" s="535">
        <v>1726</v>
      </c>
      <c r="F49" s="534">
        <v>16416</v>
      </c>
      <c r="G49" s="94">
        <v>10460</v>
      </c>
      <c r="H49" s="535">
        <v>5956</v>
      </c>
      <c r="I49" s="536">
        <v>14082</v>
      </c>
      <c r="J49" s="94">
        <v>13431</v>
      </c>
      <c r="K49" s="535">
        <v>651</v>
      </c>
      <c r="L49" s="537">
        <v>2240</v>
      </c>
    </row>
    <row r="50" spans="1:12" s="414" customFormat="1" ht="17.25" customHeight="1" x14ac:dyDescent="0.2">
      <c r="A50" s="441" t="s">
        <v>597</v>
      </c>
      <c r="B50" s="534">
        <v>31789</v>
      </c>
      <c r="C50" s="534">
        <v>4871</v>
      </c>
      <c r="D50" s="94">
        <v>3236</v>
      </c>
      <c r="E50" s="535">
        <v>1635</v>
      </c>
      <c r="F50" s="534">
        <v>12373</v>
      </c>
      <c r="G50" s="94">
        <v>7129</v>
      </c>
      <c r="H50" s="535">
        <v>5244</v>
      </c>
      <c r="I50" s="536">
        <v>12820</v>
      </c>
      <c r="J50" s="94">
        <v>12185</v>
      </c>
      <c r="K50" s="535">
        <v>635</v>
      </c>
      <c r="L50" s="537">
        <v>1725</v>
      </c>
    </row>
    <row r="51" spans="1:12" s="568" customFormat="1" x14ac:dyDescent="0.2">
      <c r="A51" s="538" t="s">
        <v>575</v>
      </c>
      <c r="B51" s="468">
        <v>18647</v>
      </c>
      <c r="C51" s="468">
        <v>2392</v>
      </c>
      <c r="D51" s="539">
        <v>1695</v>
      </c>
      <c r="E51" s="540">
        <v>697</v>
      </c>
      <c r="F51" s="468">
        <v>7526</v>
      </c>
      <c r="G51" s="539">
        <v>4660</v>
      </c>
      <c r="H51" s="540">
        <v>2866</v>
      </c>
      <c r="I51" s="67">
        <v>7673</v>
      </c>
      <c r="J51" s="539">
        <v>7319</v>
      </c>
      <c r="K51" s="540">
        <v>354</v>
      </c>
      <c r="L51" s="467">
        <v>1056</v>
      </c>
    </row>
    <row r="52" spans="1:12" s="568" customFormat="1" x14ac:dyDescent="0.2">
      <c r="A52" s="538" t="s">
        <v>576</v>
      </c>
      <c r="B52" s="468">
        <v>13142</v>
      </c>
      <c r="C52" s="468">
        <v>2479</v>
      </c>
      <c r="D52" s="539">
        <v>1541</v>
      </c>
      <c r="E52" s="540">
        <v>938</v>
      </c>
      <c r="F52" s="468">
        <v>4847</v>
      </c>
      <c r="G52" s="539">
        <v>2469</v>
      </c>
      <c r="H52" s="540">
        <v>2378</v>
      </c>
      <c r="I52" s="67">
        <v>5147</v>
      </c>
      <c r="J52" s="539">
        <v>4866</v>
      </c>
      <c r="K52" s="540">
        <v>281</v>
      </c>
      <c r="L52" s="467">
        <v>669</v>
      </c>
    </row>
    <row r="53" spans="1:12" s="414" customFormat="1" ht="17.25" customHeight="1" x14ac:dyDescent="0.2">
      <c r="A53" s="441" t="s">
        <v>598</v>
      </c>
      <c r="B53" s="534">
        <v>16658</v>
      </c>
      <c r="C53" s="534">
        <v>2406</v>
      </c>
      <c r="D53" s="94">
        <v>1057</v>
      </c>
      <c r="E53" s="535">
        <v>1349</v>
      </c>
      <c r="F53" s="534">
        <v>7917</v>
      </c>
      <c r="G53" s="94">
        <v>3554</v>
      </c>
      <c r="H53" s="535">
        <v>4363</v>
      </c>
      <c r="I53" s="536">
        <v>6000</v>
      </c>
      <c r="J53" s="94">
        <v>5548</v>
      </c>
      <c r="K53" s="535">
        <v>452</v>
      </c>
      <c r="L53" s="537">
        <v>335</v>
      </c>
    </row>
    <row r="54" spans="1:12" s="404" customFormat="1" x14ac:dyDescent="0.2">
      <c r="A54" s="445" t="s">
        <v>575</v>
      </c>
      <c r="B54" s="541">
        <v>9081</v>
      </c>
      <c r="C54" s="541">
        <v>903</v>
      </c>
      <c r="D54" s="405">
        <v>418</v>
      </c>
      <c r="E54" s="542">
        <v>485</v>
      </c>
      <c r="F54" s="541">
        <v>4644</v>
      </c>
      <c r="G54" s="405">
        <v>2415</v>
      </c>
      <c r="H54" s="542">
        <v>2229</v>
      </c>
      <c r="I54" s="543">
        <v>3359</v>
      </c>
      <c r="J54" s="405">
        <v>3139</v>
      </c>
      <c r="K54" s="542">
        <v>220</v>
      </c>
      <c r="L54" s="544">
        <v>175</v>
      </c>
    </row>
    <row r="55" spans="1:12" s="404" customFormat="1" x14ac:dyDescent="0.2">
      <c r="A55" s="445" t="s">
        <v>576</v>
      </c>
      <c r="B55" s="541">
        <v>7577</v>
      </c>
      <c r="C55" s="541">
        <v>1503</v>
      </c>
      <c r="D55" s="405">
        <v>639</v>
      </c>
      <c r="E55" s="542">
        <v>864</v>
      </c>
      <c r="F55" s="541">
        <v>3273</v>
      </c>
      <c r="G55" s="405">
        <v>1139</v>
      </c>
      <c r="H55" s="542">
        <v>2134</v>
      </c>
      <c r="I55" s="543">
        <v>2641</v>
      </c>
      <c r="J55" s="405">
        <v>2409</v>
      </c>
      <c r="K55" s="542">
        <v>232</v>
      </c>
      <c r="L55" s="544">
        <v>160</v>
      </c>
    </row>
    <row r="56" spans="1:12" s="414" customFormat="1" ht="17.25" customHeight="1" x14ac:dyDescent="0.2">
      <c r="A56" s="441" t="s">
        <v>599</v>
      </c>
      <c r="B56" s="534">
        <v>6130</v>
      </c>
      <c r="C56" s="534">
        <v>310</v>
      </c>
      <c r="D56" s="94">
        <v>219</v>
      </c>
      <c r="E56" s="535">
        <v>91</v>
      </c>
      <c r="F56" s="534">
        <v>4043</v>
      </c>
      <c r="G56" s="94">
        <v>3331</v>
      </c>
      <c r="H56" s="535">
        <v>712</v>
      </c>
      <c r="I56" s="536">
        <v>1262</v>
      </c>
      <c r="J56" s="94">
        <v>1246</v>
      </c>
      <c r="K56" s="535">
        <v>16</v>
      </c>
      <c r="L56" s="537">
        <v>515</v>
      </c>
    </row>
    <row r="57" spans="1:12" s="568" customFormat="1" x14ac:dyDescent="0.2">
      <c r="A57" s="538" t="s">
        <v>575</v>
      </c>
      <c r="B57" s="468">
        <v>3429</v>
      </c>
      <c r="C57" s="468">
        <v>190</v>
      </c>
      <c r="D57" s="539">
        <v>141</v>
      </c>
      <c r="E57" s="540">
        <v>49</v>
      </c>
      <c r="F57" s="468">
        <v>2336</v>
      </c>
      <c r="G57" s="539">
        <v>1944</v>
      </c>
      <c r="H57" s="540">
        <v>392</v>
      </c>
      <c r="I57" s="67">
        <v>627</v>
      </c>
      <c r="J57" s="539">
        <v>616</v>
      </c>
      <c r="K57" s="540">
        <v>11</v>
      </c>
      <c r="L57" s="467">
        <v>276</v>
      </c>
    </row>
    <row r="58" spans="1:12" s="568" customFormat="1" x14ac:dyDescent="0.2">
      <c r="A58" s="538" t="s">
        <v>576</v>
      </c>
      <c r="B58" s="457">
        <v>2701</v>
      </c>
      <c r="C58" s="457">
        <v>120</v>
      </c>
      <c r="D58" s="545">
        <v>78</v>
      </c>
      <c r="E58" s="546">
        <v>42</v>
      </c>
      <c r="F58" s="457">
        <v>1707</v>
      </c>
      <c r="G58" s="545">
        <v>1387</v>
      </c>
      <c r="H58" s="546">
        <v>320</v>
      </c>
      <c r="I58" s="104">
        <v>635</v>
      </c>
      <c r="J58" s="545">
        <v>630</v>
      </c>
      <c r="K58" s="546">
        <v>5</v>
      </c>
      <c r="L58" s="456">
        <v>239</v>
      </c>
    </row>
    <row r="59" spans="1:12" s="443" customFormat="1" ht="20.25" customHeight="1" x14ac:dyDescent="0.2">
      <c r="A59" s="444" t="s">
        <v>620</v>
      </c>
      <c r="B59" s="547"/>
      <c r="C59" s="548"/>
      <c r="D59" s="548"/>
      <c r="E59" s="548"/>
      <c r="F59" s="548"/>
      <c r="G59" s="101"/>
      <c r="H59" s="101"/>
      <c r="I59" s="67"/>
      <c r="J59" s="101"/>
      <c r="K59" s="101"/>
      <c r="L59" s="549"/>
    </row>
    <row r="60" spans="1:12" s="414" customFormat="1" ht="16.5" customHeight="1" x14ac:dyDescent="0.2">
      <c r="A60" s="441" t="s">
        <v>603</v>
      </c>
      <c r="B60" s="550">
        <v>57.3</v>
      </c>
      <c r="C60" s="550">
        <v>67.3</v>
      </c>
      <c r="D60" s="551">
        <v>67.400000000000006</v>
      </c>
      <c r="E60" s="552">
        <v>67.099999999999994</v>
      </c>
      <c r="F60" s="550">
        <v>53.2</v>
      </c>
      <c r="G60" s="551">
        <v>46.232044198895025</v>
      </c>
      <c r="H60" s="552">
        <v>72.334223949477774</v>
      </c>
      <c r="I60" s="553">
        <v>60.2</v>
      </c>
      <c r="J60" s="551">
        <v>59.6</v>
      </c>
      <c r="K60" s="552">
        <v>77.8</v>
      </c>
      <c r="L60" s="554">
        <v>53.3</v>
      </c>
    </row>
    <row r="61" spans="1:12" s="404" customFormat="1" x14ac:dyDescent="0.2">
      <c r="A61" s="445" t="s">
        <v>575</v>
      </c>
      <c r="B61" s="555">
        <v>66.103724997005628</v>
      </c>
      <c r="C61" s="555">
        <v>69.074371321562339</v>
      </c>
      <c r="D61" s="556">
        <v>70.751445086705203</v>
      </c>
      <c r="E61" s="557">
        <v>65.266841644794411</v>
      </c>
      <c r="F61" s="555">
        <v>62.655654383735701</v>
      </c>
      <c r="G61" s="556">
        <v>57.137913133760165</v>
      </c>
      <c r="H61" s="557">
        <v>77.905308464849355</v>
      </c>
      <c r="I61" s="558">
        <v>70.344944486820921</v>
      </c>
      <c r="J61" s="556">
        <v>69.819621645402549</v>
      </c>
      <c r="K61" s="557">
        <v>84.10138248847926</v>
      </c>
      <c r="L61" s="559">
        <v>62.85983954695611</v>
      </c>
    </row>
    <row r="62" spans="1:12" s="404" customFormat="1" x14ac:dyDescent="0.2">
      <c r="A62" s="445" t="s">
        <v>576</v>
      </c>
      <c r="B62" s="555">
        <v>48.4</v>
      </c>
      <c r="C62" s="555">
        <v>65.7</v>
      </c>
      <c r="D62" s="556">
        <v>64</v>
      </c>
      <c r="E62" s="557">
        <v>68.599999999999994</v>
      </c>
      <c r="F62" s="555">
        <v>43.3</v>
      </c>
      <c r="G62" s="556">
        <v>34.842324026384745</v>
      </c>
      <c r="H62" s="557">
        <v>66.584402764067136</v>
      </c>
      <c r="I62" s="558">
        <v>49.9</v>
      </c>
      <c r="J62" s="556">
        <v>49.1</v>
      </c>
      <c r="K62" s="557">
        <v>71</v>
      </c>
      <c r="L62" s="559">
        <v>43.6</v>
      </c>
    </row>
    <row r="63" spans="1:12" s="414" customFormat="1" ht="16.5" customHeight="1" x14ac:dyDescent="0.2">
      <c r="A63" s="441" t="s">
        <v>604</v>
      </c>
      <c r="B63" s="502">
        <v>83.8</v>
      </c>
      <c r="C63" s="502">
        <v>94</v>
      </c>
      <c r="D63" s="503">
        <v>93.7</v>
      </c>
      <c r="E63" s="504">
        <v>94.7</v>
      </c>
      <c r="F63" s="502">
        <v>75.400000000000006</v>
      </c>
      <c r="G63" s="503">
        <v>68.154875717017205</v>
      </c>
      <c r="H63" s="504">
        <v>88.045668233713897</v>
      </c>
      <c r="I63" s="423">
        <v>91</v>
      </c>
      <c r="J63" s="503">
        <v>90.7</v>
      </c>
      <c r="K63" s="504">
        <v>97.5</v>
      </c>
      <c r="L63" s="505">
        <v>77</v>
      </c>
    </row>
    <row r="64" spans="1:12" s="404" customFormat="1" x14ac:dyDescent="0.2">
      <c r="A64" s="445" t="s">
        <v>575</v>
      </c>
      <c r="B64" s="555">
        <v>84.467294799782564</v>
      </c>
      <c r="C64" s="555">
        <v>92.641363284275755</v>
      </c>
      <c r="D64" s="556">
        <v>92.320261437908499</v>
      </c>
      <c r="E64" s="557">
        <v>93.431635388739949</v>
      </c>
      <c r="F64" s="555">
        <v>76.313121070776717</v>
      </c>
      <c r="G64" s="556">
        <v>70.56329497274379</v>
      </c>
      <c r="H64" s="557">
        <v>87.968078575813379</v>
      </c>
      <c r="I64" s="558">
        <v>92.445783132530124</v>
      </c>
      <c r="J64" s="556">
        <v>92.236925015752988</v>
      </c>
      <c r="K64" s="557">
        <v>96.986301369863014</v>
      </c>
      <c r="L64" s="559">
        <v>79.27927927927928</v>
      </c>
    </row>
    <row r="65" spans="1:12" s="404" customFormat="1" x14ac:dyDescent="0.2">
      <c r="A65" s="445" t="s">
        <v>576</v>
      </c>
      <c r="B65" s="555">
        <v>82.951461213154076</v>
      </c>
      <c r="C65" s="555">
        <v>95.382839553674486</v>
      </c>
      <c r="D65" s="556">
        <v>95.182211241507105</v>
      </c>
      <c r="E65" s="557">
        <v>95.714285714285708</v>
      </c>
      <c r="F65" s="555">
        <v>73.954836740921579</v>
      </c>
      <c r="G65" s="556">
        <v>64.030082987551864</v>
      </c>
      <c r="H65" s="557">
        <v>88.139362490733873</v>
      </c>
      <c r="I65" s="558">
        <v>89.017640954686954</v>
      </c>
      <c r="J65" s="556">
        <v>88.537117903930124</v>
      </c>
      <c r="K65" s="557">
        <v>98.251748251748253</v>
      </c>
      <c r="L65" s="559">
        <v>73.678414096916299</v>
      </c>
    </row>
    <row r="66" spans="1:12" s="414" customFormat="1" ht="16.5" customHeight="1" x14ac:dyDescent="0.2">
      <c r="A66" s="441" t="s">
        <v>605</v>
      </c>
      <c r="B66" s="502">
        <v>16.2</v>
      </c>
      <c r="C66" s="502">
        <v>6</v>
      </c>
      <c r="D66" s="503">
        <v>6.3</v>
      </c>
      <c r="E66" s="504">
        <v>5.3</v>
      </c>
      <c r="F66" s="502">
        <v>24.6</v>
      </c>
      <c r="G66" s="503">
        <v>31.845124282982791</v>
      </c>
      <c r="H66" s="504">
        <v>11.954331766286099</v>
      </c>
      <c r="I66" s="423">
        <v>9</v>
      </c>
      <c r="J66" s="503">
        <v>9.3000000000000007</v>
      </c>
      <c r="K66" s="504">
        <v>2.5</v>
      </c>
      <c r="L66" s="505">
        <v>23</v>
      </c>
    </row>
    <row r="67" spans="1:12" s="404" customFormat="1" x14ac:dyDescent="0.2">
      <c r="A67" s="445" t="s">
        <v>575</v>
      </c>
      <c r="B67" s="555">
        <v>15.53270520021743</v>
      </c>
      <c r="C67" s="555">
        <v>7.358636715724244</v>
      </c>
      <c r="D67" s="556">
        <v>7.6797385620915035</v>
      </c>
      <c r="E67" s="557">
        <v>6.568364611260054</v>
      </c>
      <c r="F67" s="555">
        <v>23.686878929223283</v>
      </c>
      <c r="G67" s="556">
        <v>29.43670502725621</v>
      </c>
      <c r="H67" s="557">
        <v>12.031921424186617</v>
      </c>
      <c r="I67" s="558">
        <v>7.5542168674698793</v>
      </c>
      <c r="J67" s="556">
        <v>7.7630749842470061</v>
      </c>
      <c r="K67" s="557">
        <v>3.0136986301369864</v>
      </c>
      <c r="L67" s="559">
        <v>20.72072072072072</v>
      </c>
    </row>
    <row r="68" spans="1:12" s="449" customFormat="1" ht="16.5" customHeight="1" x14ac:dyDescent="0.2">
      <c r="A68" s="448" t="s">
        <v>576</v>
      </c>
      <c r="B68" s="560">
        <v>17.048538786845928</v>
      </c>
      <c r="C68" s="560">
        <v>4.61716044632551</v>
      </c>
      <c r="D68" s="561">
        <v>4.8177887584928971</v>
      </c>
      <c r="E68" s="562">
        <v>4.2857142857142856</v>
      </c>
      <c r="F68" s="560">
        <v>26.045163259078425</v>
      </c>
      <c r="G68" s="561">
        <v>35.969917012448136</v>
      </c>
      <c r="H68" s="562">
        <v>11.860637509266123</v>
      </c>
      <c r="I68" s="563">
        <v>10.982359045313041</v>
      </c>
      <c r="J68" s="561">
        <v>11.462882096069869</v>
      </c>
      <c r="K68" s="562">
        <v>1.7482517482517483</v>
      </c>
      <c r="L68" s="564">
        <v>26.321585903083701</v>
      </c>
    </row>
    <row r="69" spans="1:12" x14ac:dyDescent="0.2">
      <c r="A69" s="409" t="s">
        <v>602</v>
      </c>
      <c r="B69" s="404"/>
      <c r="C69" s="404"/>
      <c r="D69" s="404"/>
      <c r="E69" s="404"/>
      <c r="F69" s="404"/>
      <c r="G69" s="404"/>
      <c r="H69" s="404"/>
      <c r="I69" s="404"/>
      <c r="J69" s="404"/>
      <c r="K69" s="404"/>
      <c r="L69" s="565"/>
    </row>
    <row r="70" spans="1:12" x14ac:dyDescent="0.2">
      <c r="B70" s="404"/>
      <c r="C70" s="404"/>
      <c r="D70" s="404"/>
      <c r="E70" s="404"/>
      <c r="F70" s="404"/>
      <c r="G70" s="404"/>
      <c r="H70" s="404"/>
      <c r="I70" s="404"/>
      <c r="J70" s="404"/>
      <c r="K70" s="404"/>
      <c r="L70" s="565"/>
    </row>
    <row r="71" spans="1:12" x14ac:dyDescent="0.2">
      <c r="B71" s="404"/>
    </row>
  </sheetData>
  <pageMargins left="0.74803149606299202" right="0.74803149606299202" top="0.98425196850393704" bottom="0.98425196850393704" header="0.511811023622047" footer="0.511811023622047"/>
  <pageSetup scale="85" fitToHeight="3" orientation="landscape" r:id="rId1"/>
  <headerFooter alignWithMargins="0"/>
  <rowBreaks count="2" manualBreakCount="2">
    <brk id="16" max="12" man="1"/>
    <brk id="42"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pageSetUpPr fitToPage="1"/>
  </sheetPr>
  <dimension ref="A1:AG36"/>
  <sheetViews>
    <sheetView showGridLines="0" view="pageBreakPreview" zoomScale="90" zoomScaleNormal="80" zoomScaleSheetLayoutView="90" workbookViewId="0">
      <pane xSplit="2" ySplit="2" topLeftCell="J3" activePane="bottomRight" state="frozen"/>
      <selection activeCell="A2" sqref="A2"/>
      <selection pane="topRight" activeCell="A2" sqref="A2"/>
      <selection pane="bottomLeft" activeCell="A2" sqref="A2"/>
      <selection pane="bottomRight" activeCell="A2" sqref="A2"/>
    </sheetView>
  </sheetViews>
  <sheetFormatPr defaultRowHeight="15" outlineLevelCol="1" x14ac:dyDescent="0.2"/>
  <cols>
    <col min="1" max="1" width="3.85546875" style="29" customWidth="1"/>
    <col min="2" max="2" width="49" style="29" customWidth="1"/>
    <col min="3" max="7" width="9.42578125" style="30" hidden="1" customWidth="1" outlineLevel="1"/>
    <col min="8" max="8" width="9" style="30" hidden="1" customWidth="1" outlineLevel="1" collapsed="1"/>
    <col min="9" max="16" width="9" style="30" hidden="1" customWidth="1" outlineLevel="1"/>
    <col min="17" max="17" width="9" customWidth="1" collapsed="1"/>
    <col min="18" max="22" width="9" customWidth="1"/>
    <col min="23" max="24" width="9" style="8" customWidth="1"/>
    <col min="25" max="31" width="9" style="8" bestFit="1" customWidth="1"/>
    <col min="32" max="33" width="9.140625" style="8"/>
  </cols>
  <sheetData>
    <row r="1" spans="1:33" s="150" customFormat="1" ht="22.5" customHeight="1" x14ac:dyDescent="0.2">
      <c r="A1" s="332" t="str">
        <f>Index!B115</f>
        <v>Table 12e :  FSM external debt, FY2004-FY2018</v>
      </c>
      <c r="Y1" s="183"/>
      <c r="Z1" s="183"/>
      <c r="AA1" s="183"/>
      <c r="AB1" s="183"/>
      <c r="AC1" s="183"/>
      <c r="AD1" s="183"/>
      <c r="AE1" s="183"/>
      <c r="AF1" s="183"/>
      <c r="AG1" s="183"/>
    </row>
    <row r="2" spans="1:33" s="22" customFormat="1" ht="25.15" customHeight="1" x14ac:dyDescent="0.25">
      <c r="A2" s="20"/>
      <c r="B2" s="580" t="s">
        <v>397</v>
      </c>
      <c r="C2" s="21" t="s">
        <v>410</v>
      </c>
      <c r="D2" s="21" t="s">
        <v>209</v>
      </c>
      <c r="E2" s="21" t="s">
        <v>210</v>
      </c>
      <c r="F2" s="21" t="s">
        <v>211</v>
      </c>
      <c r="G2" s="21" t="s">
        <v>212</v>
      </c>
      <c r="H2" s="21" t="str">
        <f>GNI!C2</f>
        <v>FY1995</v>
      </c>
      <c r="I2" s="21" t="str">
        <f>GNI!D2</f>
        <v>FY1996</v>
      </c>
      <c r="J2" s="21" t="str">
        <f>GNI!E2</f>
        <v>FY1997</v>
      </c>
      <c r="K2" s="21" t="str">
        <f>GNI!F2</f>
        <v>FY1998</v>
      </c>
      <c r="L2" s="21" t="str">
        <f>GNI!G2</f>
        <v>FY1999</v>
      </c>
      <c r="M2" s="21" t="str">
        <f>GNI!H2</f>
        <v>FY2000</v>
      </c>
      <c r="N2" s="21" t="str">
        <f>GNI!I2</f>
        <v>FY2001</v>
      </c>
      <c r="O2" s="21" t="str">
        <f>GNI!J2</f>
        <v>FY2002</v>
      </c>
      <c r="P2" s="21" t="str">
        <f>GNI!K2</f>
        <v>FY2003</v>
      </c>
      <c r="Q2" s="21" t="str">
        <f>GNI!L2</f>
        <v>FY2004</v>
      </c>
      <c r="R2" s="21" t="str">
        <f>GNI!M2</f>
        <v>FY2005</v>
      </c>
      <c r="S2" s="21" t="str">
        <f>GNI!N2</f>
        <v>FY2006</v>
      </c>
      <c r="T2" s="21" t="str">
        <f>GNI!O2</f>
        <v>FY2007</v>
      </c>
      <c r="U2" s="21" t="str">
        <f>GNI!P2</f>
        <v>FY2008</v>
      </c>
      <c r="V2" s="21" t="str">
        <f>GNI!Q2</f>
        <v>FY2009</v>
      </c>
      <c r="W2" s="21" t="str">
        <f>GNI!R2</f>
        <v>FY2010</v>
      </c>
      <c r="X2" s="21" t="str">
        <f>GNI!S2</f>
        <v>FY2011</v>
      </c>
      <c r="Y2" s="21" t="str">
        <f>GNI!T2</f>
        <v>FY2012</v>
      </c>
      <c r="Z2" s="21" t="str">
        <f>GNI!U2</f>
        <v>FY2013</v>
      </c>
      <c r="AA2" s="21" t="str">
        <f>GNI!V2</f>
        <v>FY2014</v>
      </c>
      <c r="AB2" s="21" t="str">
        <f>GNI!W2</f>
        <v>FY2015</v>
      </c>
      <c r="AC2" s="21" t="str">
        <f>GNI!X2</f>
        <v>FY2016</v>
      </c>
      <c r="AD2" s="21" t="str">
        <f>GNI!Y2</f>
        <v>FY2017</v>
      </c>
      <c r="AE2" s="21" t="str">
        <f>GNI!Z2</f>
        <v>FY2018</v>
      </c>
      <c r="AF2" s="184"/>
      <c r="AG2" s="184"/>
    </row>
    <row r="3" spans="1:33" ht="12.75" x14ac:dyDescent="0.2">
      <c r="A3" s="10" t="s">
        <v>585</v>
      </c>
      <c r="B3" s="23"/>
      <c r="C3"/>
      <c r="D3"/>
      <c r="E3"/>
      <c r="F3"/>
      <c r="G3"/>
      <c r="H3"/>
      <c r="I3"/>
      <c r="J3"/>
      <c r="K3"/>
      <c r="L3"/>
      <c r="M3"/>
      <c r="N3"/>
      <c r="O3"/>
      <c r="P3"/>
      <c r="W3"/>
      <c r="X3"/>
      <c r="Y3"/>
      <c r="Z3"/>
      <c r="AA3"/>
      <c r="AB3"/>
      <c r="AC3"/>
      <c r="AD3"/>
      <c r="AE3"/>
    </row>
    <row r="4" spans="1:33" ht="12.75" x14ac:dyDescent="0.2">
      <c r="A4" s="23"/>
      <c r="B4" s="119" t="s">
        <v>586</v>
      </c>
      <c r="C4" s="351">
        <v>19.850000000000001</v>
      </c>
      <c r="D4" s="351">
        <v>91.864000000000004</v>
      </c>
      <c r="E4" s="351">
        <v>19.3</v>
      </c>
      <c r="F4" s="351">
        <v>28.620147000000003</v>
      </c>
      <c r="G4" s="351">
        <v>2.6816189999999995</v>
      </c>
      <c r="H4" s="351">
        <v>1.2775909999999999</v>
      </c>
      <c r="I4" s="351">
        <v>0.34</v>
      </c>
      <c r="J4" s="351">
        <v>10.514267</v>
      </c>
      <c r="K4" s="351">
        <v>9.8520199999999996</v>
      </c>
      <c r="L4" s="351">
        <v>1.261749</v>
      </c>
      <c r="M4" s="351">
        <v>3.1917490000000002</v>
      </c>
      <c r="N4" s="351">
        <v>2.7210449999999997</v>
      </c>
      <c r="O4" s="351">
        <v>1.849756</v>
      </c>
      <c r="P4" s="351">
        <v>2.8716010000000001</v>
      </c>
      <c r="Q4" s="351">
        <v>1.0867290000000001</v>
      </c>
      <c r="R4" s="351">
        <v>1.7614207500000001</v>
      </c>
      <c r="S4" s="351">
        <v>2.4902975500000002</v>
      </c>
      <c r="T4" s="351">
        <v>3.56775902</v>
      </c>
      <c r="U4" s="351">
        <v>8.0589279000000005</v>
      </c>
      <c r="V4" s="351">
        <v>12.343083999999999</v>
      </c>
      <c r="W4" s="351">
        <v>1.9579059999999999</v>
      </c>
      <c r="X4" s="351">
        <v>5.690804</v>
      </c>
      <c r="Y4" s="351">
        <v>3.5210259999999995</v>
      </c>
      <c r="Z4" s="351">
        <v>3.4029480000000003</v>
      </c>
      <c r="AA4" s="351">
        <v>7.6616620000000006</v>
      </c>
      <c r="AB4" s="351">
        <v>2.2124919999999997</v>
      </c>
      <c r="AC4" s="351">
        <v>3.5278559999999999</v>
      </c>
      <c r="AD4" s="351">
        <v>4.5295629999999996</v>
      </c>
      <c r="AE4" s="351">
        <v>0.71473699999999996</v>
      </c>
      <c r="AF4" s="185"/>
      <c r="AG4" s="185"/>
    </row>
    <row r="5" spans="1:33" ht="12.75" x14ac:dyDescent="0.2">
      <c r="A5" s="23"/>
      <c r="B5" s="119" t="s">
        <v>1040</v>
      </c>
      <c r="C5" s="351">
        <v>0</v>
      </c>
      <c r="D5" s="351">
        <v>2.2999999999999998</v>
      </c>
      <c r="E5" s="351">
        <v>11.71</v>
      </c>
      <c r="F5" s="351">
        <v>9</v>
      </c>
      <c r="G5" s="351">
        <v>11.2</v>
      </c>
      <c r="H5" s="351">
        <v>9.7970669999999984</v>
      </c>
      <c r="I5" s="351">
        <v>24.126511000000001</v>
      </c>
      <c r="J5" s="351">
        <v>8.8721650000000007</v>
      </c>
      <c r="K5" s="351">
        <v>15.112589000000002</v>
      </c>
      <c r="L5" s="351">
        <v>14.638916999999999</v>
      </c>
      <c r="M5" s="351">
        <v>19.065463000000001</v>
      </c>
      <c r="N5" s="351">
        <v>8.7964779999999987</v>
      </c>
      <c r="O5" s="351">
        <v>0.62588999999999995</v>
      </c>
      <c r="P5" s="351">
        <v>0.65778400000000004</v>
      </c>
      <c r="Q5" s="351">
        <v>0.80247999999999997</v>
      </c>
      <c r="R5" s="351">
        <v>0.83083790999999996</v>
      </c>
      <c r="S5" s="351">
        <v>0.87240220000000002</v>
      </c>
      <c r="T5" s="351">
        <v>1.09684431</v>
      </c>
      <c r="U5" s="351">
        <v>1.48598878</v>
      </c>
      <c r="V5" s="351">
        <v>2.3058169999999998</v>
      </c>
      <c r="W5" s="351">
        <v>2.5001522199999999</v>
      </c>
      <c r="X5" s="351">
        <v>3.140409</v>
      </c>
      <c r="Y5" s="351">
        <v>3.3261249999999998</v>
      </c>
      <c r="Z5" s="351">
        <v>4.1154280000000005</v>
      </c>
      <c r="AA5" s="351">
        <v>5.1674989999999994</v>
      </c>
      <c r="AB5" s="351">
        <v>4.5178920000000007</v>
      </c>
      <c r="AC5" s="351">
        <v>4.3585499999999993</v>
      </c>
      <c r="AD5" s="351">
        <v>4.6191339999999999</v>
      </c>
      <c r="AE5" s="351">
        <v>4.5393360000000005</v>
      </c>
      <c r="AF5" s="185"/>
      <c r="AG5" s="185"/>
    </row>
    <row r="6" spans="1:33" ht="12.75" x14ac:dyDescent="0.2">
      <c r="A6" s="23"/>
      <c r="B6" s="119" t="s">
        <v>447</v>
      </c>
      <c r="C6" s="351">
        <v>0</v>
      </c>
      <c r="D6" s="351">
        <v>2.1211090000000001</v>
      </c>
      <c r="E6" s="351">
        <v>7.5660350000000003</v>
      </c>
      <c r="F6" s="351">
        <v>7.9007519999999998</v>
      </c>
      <c r="G6" s="351">
        <v>8.4751133200000002</v>
      </c>
      <c r="H6" s="351">
        <v>8.6764373199999998</v>
      </c>
      <c r="I6" s="351">
        <v>7.6016323200000002</v>
      </c>
      <c r="J6" s="351">
        <v>6.2140859900000001</v>
      </c>
      <c r="K6" s="351">
        <v>5.5102794299999989</v>
      </c>
      <c r="L6" s="351">
        <v>4.5428709199999995</v>
      </c>
      <c r="M6" s="351">
        <v>3.6753154099999992</v>
      </c>
      <c r="N6" s="351">
        <v>2.0229118599999998</v>
      </c>
      <c r="O6" s="351">
        <v>1.5196494200000001</v>
      </c>
      <c r="P6" s="351">
        <v>1.38530843</v>
      </c>
      <c r="Q6" s="351">
        <v>1.5461351099999998</v>
      </c>
      <c r="R6" s="351">
        <v>1.6396030474999999</v>
      </c>
      <c r="S6" s="351">
        <v>1.6161568138999995</v>
      </c>
      <c r="T6" s="351">
        <v>1.6028799474000002</v>
      </c>
      <c r="U6" s="351">
        <v>1.8010323832087496</v>
      </c>
      <c r="V6" s="351">
        <v>2.0778698863770768</v>
      </c>
      <c r="W6" s="351">
        <v>2.4029341004639937</v>
      </c>
      <c r="X6" s="351">
        <v>2.3956553434294396</v>
      </c>
      <c r="Y6" s="351">
        <v>2.2784048830441597</v>
      </c>
      <c r="Z6" s="351">
        <v>2.2847744662897105</v>
      </c>
      <c r="AA6" s="351">
        <v>2.2184106891800801</v>
      </c>
      <c r="AB6" s="351">
        <v>2.15157460849864</v>
      </c>
      <c r="AC6" s="351">
        <v>2.0320038039454396</v>
      </c>
      <c r="AD6" s="351">
        <v>2.0308650388560805</v>
      </c>
      <c r="AE6" s="351">
        <v>1.9424207442152404</v>
      </c>
      <c r="AF6" s="185"/>
      <c r="AG6" s="185"/>
    </row>
    <row r="7" spans="1:33" ht="12.75" x14ac:dyDescent="0.2">
      <c r="A7" s="23"/>
      <c r="B7" s="119" t="s">
        <v>1042</v>
      </c>
      <c r="C7" s="351"/>
      <c r="D7" s="351"/>
      <c r="E7" s="351"/>
      <c r="F7" s="351"/>
      <c r="G7" s="351"/>
      <c r="H7" s="351"/>
      <c r="I7" s="351"/>
      <c r="J7" s="351"/>
      <c r="K7" s="351"/>
      <c r="L7" s="351"/>
      <c r="M7" s="351"/>
      <c r="N7" s="351"/>
      <c r="O7" s="351"/>
      <c r="P7" s="351"/>
      <c r="Q7" s="351">
        <v>0</v>
      </c>
      <c r="R7" s="351">
        <v>0</v>
      </c>
      <c r="S7" s="351">
        <v>0</v>
      </c>
      <c r="T7" s="351">
        <v>0</v>
      </c>
      <c r="U7" s="351">
        <v>0</v>
      </c>
      <c r="V7" s="351">
        <v>0</v>
      </c>
      <c r="W7" s="351">
        <v>0</v>
      </c>
      <c r="X7" s="351">
        <v>0</v>
      </c>
      <c r="Y7" s="351">
        <v>0</v>
      </c>
      <c r="Z7" s="351">
        <v>0</v>
      </c>
      <c r="AA7" s="351">
        <v>0</v>
      </c>
      <c r="AB7" s="351">
        <v>6.2988770000000001</v>
      </c>
      <c r="AC7" s="351">
        <v>-9.5917000000000002E-2</v>
      </c>
      <c r="AD7" s="351">
        <v>-9.5917000000000002E-2</v>
      </c>
      <c r="AE7" s="351">
        <v>0.90408299999999997</v>
      </c>
      <c r="AF7" s="185"/>
      <c r="AG7" s="185"/>
    </row>
    <row r="8" spans="1:33" ht="12.75" x14ac:dyDescent="0.2">
      <c r="A8" s="23"/>
      <c r="B8" s="119" t="s">
        <v>1041</v>
      </c>
      <c r="C8" s="351">
        <v>0</v>
      </c>
      <c r="D8" s="351">
        <v>0</v>
      </c>
      <c r="E8" s="351">
        <v>0</v>
      </c>
      <c r="F8" s="351">
        <v>0</v>
      </c>
      <c r="G8" s="351">
        <v>0</v>
      </c>
      <c r="H8" s="351">
        <v>0</v>
      </c>
      <c r="I8" s="351">
        <v>0</v>
      </c>
      <c r="J8" s="351">
        <v>97.71842199999999</v>
      </c>
      <c r="K8" s="351">
        <v>92.453476999999992</v>
      </c>
      <c r="L8" s="351">
        <v>79.076308999999995</v>
      </c>
      <c r="M8" s="351">
        <v>63.202594999999995</v>
      </c>
      <c r="N8" s="351">
        <v>57.127161999999998</v>
      </c>
      <c r="O8" s="351">
        <v>58.351027999999999</v>
      </c>
      <c r="P8" s="351">
        <v>60.564845000000005</v>
      </c>
      <c r="Q8" s="351">
        <v>60.849094000000001</v>
      </c>
      <c r="R8" s="351">
        <v>61.779676840000008</v>
      </c>
      <c r="S8" s="351">
        <v>63.397572190000005</v>
      </c>
      <c r="T8" s="351">
        <v>65.868486900000008</v>
      </c>
      <c r="U8" s="351">
        <v>76.144793790000008</v>
      </c>
      <c r="V8" s="351">
        <v>86.18206078999998</v>
      </c>
      <c r="W8" s="351">
        <v>85.639814569999984</v>
      </c>
      <c r="X8" s="351">
        <v>88.190209570000007</v>
      </c>
      <c r="Y8" s="351">
        <v>88.385110569999995</v>
      </c>
      <c r="Z8" s="351">
        <v>87.672630569999995</v>
      </c>
      <c r="AA8" s="351">
        <v>89.716930570000002</v>
      </c>
      <c r="AB8" s="351">
        <v>81.112653569999992</v>
      </c>
      <c r="AC8" s="351">
        <v>80.377876569999998</v>
      </c>
      <c r="AD8" s="351">
        <v>80.384222570000006</v>
      </c>
      <c r="AE8" s="351">
        <v>75.655540569999999</v>
      </c>
      <c r="AF8" s="185"/>
      <c r="AG8" s="185"/>
    </row>
    <row r="9" spans="1:33" ht="12.75" x14ac:dyDescent="0.2">
      <c r="A9" s="24" t="s">
        <v>587</v>
      </c>
      <c r="B9" s="24"/>
      <c r="C9" s="24"/>
      <c r="D9" s="24"/>
      <c r="E9" s="24"/>
      <c r="F9" s="24"/>
      <c r="G9" s="24"/>
      <c r="H9" s="112"/>
      <c r="I9" s="112"/>
      <c r="J9" s="12">
        <f t="shared" ref="J9:P9" si="0">J8/J21</f>
        <v>0.47292343847368346</v>
      </c>
      <c r="K9" s="12">
        <f t="shared" si="0"/>
        <v>0.42240677642385355</v>
      </c>
      <c r="L9" s="12">
        <f t="shared" si="0"/>
        <v>0.35920841059565989</v>
      </c>
      <c r="M9" s="12">
        <f t="shared" si="0"/>
        <v>0.27093971558947261</v>
      </c>
      <c r="N9" s="12">
        <f t="shared" si="0"/>
        <v>0.23707074337412601</v>
      </c>
      <c r="O9" s="12">
        <f t="shared" si="0"/>
        <v>0.24060568932061302</v>
      </c>
      <c r="P9" s="12">
        <f t="shared" si="0"/>
        <v>0.24676742886420974</v>
      </c>
      <c r="Q9" s="12">
        <f t="shared" ref="Q9:AB9" si="1">Q8/Q21</f>
        <v>0.25328880263485198</v>
      </c>
      <c r="R9" s="12">
        <f t="shared" si="1"/>
        <v>0.24684038872953154</v>
      </c>
      <c r="S9" s="12">
        <f t="shared" si="1"/>
        <v>0.25005694585103694</v>
      </c>
      <c r="T9" s="12">
        <f t="shared" si="1"/>
        <v>0.25652795132666939</v>
      </c>
      <c r="U9" s="12">
        <f t="shared" si="1"/>
        <v>0.28938708972613408</v>
      </c>
      <c r="V9" s="12">
        <f t="shared" si="1"/>
        <v>0.30751465669563038</v>
      </c>
      <c r="W9" s="12">
        <f t="shared" si="1"/>
        <v>0.28888179772630718</v>
      </c>
      <c r="X9" s="12">
        <f t="shared" si="1"/>
        <v>0.28445114205808281</v>
      </c>
      <c r="Y9" s="12">
        <f t="shared" si="1"/>
        <v>0.27138186370320821</v>
      </c>
      <c r="Z9" s="12">
        <f t="shared" si="1"/>
        <v>0.27875763781945589</v>
      </c>
      <c r="AA9" s="12">
        <f t="shared" si="1"/>
        <v>0.29754590991285068</v>
      </c>
      <c r="AB9" s="12">
        <f t="shared" si="1"/>
        <v>0.25829499626888458</v>
      </c>
      <c r="AC9" s="12">
        <f t="shared" ref="AC9:AD9" si="2">AC8/AC21</f>
        <v>0.24462016720438623</v>
      </c>
      <c r="AD9" s="12">
        <f t="shared" si="2"/>
        <v>0.2282439022276519</v>
      </c>
      <c r="AE9" s="12">
        <f t="shared" ref="AE9" si="3">AE8/AE21</f>
        <v>0.21775381800843879</v>
      </c>
      <c r="AF9" s="186"/>
      <c r="AG9" s="186"/>
    </row>
    <row r="10" spans="1:33" ht="12.75" x14ac:dyDescent="0.2">
      <c r="A10" s="760" t="s">
        <v>1038</v>
      </c>
      <c r="B10" s="24"/>
      <c r="C10" s="651"/>
      <c r="D10" s="651"/>
      <c r="E10" s="651"/>
      <c r="F10" s="651"/>
      <c r="G10" s="651"/>
      <c r="H10" s="12"/>
      <c r="I10" s="12"/>
      <c r="J10" s="12"/>
      <c r="K10" s="12"/>
      <c r="L10" s="12"/>
      <c r="M10" s="12"/>
      <c r="N10" s="12"/>
      <c r="O10" s="12"/>
      <c r="P10" s="12"/>
      <c r="Q10" s="12">
        <f t="shared" ref="Q10:AB10" si="4">(Q6+Q5)/Q22</f>
        <v>7.7043447684896363E-2</v>
      </c>
      <c r="R10" s="12">
        <f t="shared" si="4"/>
        <v>8.8542691087614797E-2</v>
      </c>
      <c r="S10" s="12">
        <f t="shared" si="4"/>
        <v>9.1101817270671834E-2</v>
      </c>
      <c r="T10" s="12">
        <f t="shared" si="4"/>
        <v>9.2894425108005121E-2</v>
      </c>
      <c r="U10" s="12">
        <f t="shared" si="4"/>
        <v>9.6189618196065904E-2</v>
      </c>
      <c r="V10" s="12">
        <f t="shared" si="4"/>
        <v>0.12227756122570134</v>
      </c>
      <c r="W10" s="12">
        <f t="shared" si="4"/>
        <v>0.13543268587716334</v>
      </c>
      <c r="X10" s="12">
        <f t="shared" si="4"/>
        <v>0.14783125033073891</v>
      </c>
      <c r="Y10" s="12">
        <f t="shared" si="4"/>
        <v>0.1180716791454812</v>
      </c>
      <c r="Z10" s="12">
        <f t="shared" si="4"/>
        <v>0.11342287218050226</v>
      </c>
      <c r="AA10" s="12">
        <f t="shared" si="4"/>
        <v>8.0636074315185519E-2</v>
      </c>
      <c r="AB10" s="12">
        <f t="shared" si="4"/>
        <v>7.4270007841164137E-2</v>
      </c>
      <c r="AC10" s="12">
        <f t="shared" ref="AC10:AD10" si="5">(AC6+AC5)/AC22</f>
        <v>7.0857149452191862E-2</v>
      </c>
      <c r="AD10" s="12">
        <f t="shared" si="5"/>
        <v>5.7779984239495479E-2</v>
      </c>
      <c r="AE10" s="12">
        <f t="shared" ref="AE10" si="6">(AE6+AE5)/AE22</f>
        <v>3.608632263746759E-2</v>
      </c>
      <c r="AF10" s="186"/>
      <c r="AG10" s="186"/>
    </row>
    <row r="11" spans="1:33" ht="20.100000000000001" customHeight="1" x14ac:dyDescent="0.2">
      <c r="A11" s="10" t="s">
        <v>1043</v>
      </c>
      <c r="B11" s="7"/>
      <c r="C11"/>
      <c r="D11"/>
      <c r="E11"/>
      <c r="F11"/>
      <c r="G11"/>
      <c r="H11"/>
      <c r="I11"/>
      <c r="J11"/>
      <c r="K11"/>
      <c r="L11"/>
      <c r="M11"/>
      <c r="N11"/>
      <c r="O11"/>
      <c r="P11"/>
      <c r="W11"/>
      <c r="X11"/>
      <c r="Y11"/>
      <c r="Z11"/>
      <c r="AA11"/>
      <c r="AB11"/>
      <c r="AC11"/>
      <c r="AD11"/>
      <c r="AE11"/>
    </row>
    <row r="12" spans="1:33" ht="12.75" x14ac:dyDescent="0.2">
      <c r="A12" s="23"/>
      <c r="B12" s="119" t="s">
        <v>586</v>
      </c>
      <c r="C12" s="351">
        <v>0</v>
      </c>
      <c r="D12" s="351">
        <v>0</v>
      </c>
      <c r="E12" s="351">
        <v>0</v>
      </c>
      <c r="F12" s="351">
        <v>0</v>
      </c>
      <c r="G12" s="351">
        <v>0</v>
      </c>
      <c r="H12" s="351">
        <v>0</v>
      </c>
      <c r="I12" s="351">
        <v>0</v>
      </c>
      <c r="J12" s="351">
        <v>0</v>
      </c>
      <c r="K12" s="351">
        <v>0</v>
      </c>
      <c r="L12" s="351">
        <v>0</v>
      </c>
      <c r="M12" s="351">
        <v>0</v>
      </c>
      <c r="N12" s="351">
        <v>0</v>
      </c>
      <c r="O12" s="351">
        <v>0</v>
      </c>
      <c r="P12" s="351">
        <v>0</v>
      </c>
      <c r="Q12" s="351">
        <v>0</v>
      </c>
      <c r="R12" s="351">
        <v>0.57799999999999996</v>
      </c>
      <c r="S12" s="351">
        <v>0</v>
      </c>
      <c r="T12" s="351">
        <v>0</v>
      </c>
      <c r="U12" s="351">
        <v>4.0074538999999998</v>
      </c>
      <c r="V12" s="351">
        <v>11.310673</v>
      </c>
      <c r="W12" s="351">
        <v>1.9579059999999999</v>
      </c>
      <c r="X12" s="351">
        <v>5.690804</v>
      </c>
      <c r="Y12" s="351">
        <v>3.5210259999999995</v>
      </c>
      <c r="Z12" s="351">
        <v>3.4029480000000003</v>
      </c>
      <c r="AA12" s="351">
        <v>7.6616620000000006</v>
      </c>
      <c r="AB12" s="351">
        <v>2.2124919999999997</v>
      </c>
      <c r="AC12" s="351">
        <v>3.5278559999999999</v>
      </c>
      <c r="AD12" s="351">
        <v>4.5295629999999996</v>
      </c>
      <c r="AE12" s="351">
        <v>0.71473699999999996</v>
      </c>
      <c r="AF12" s="185"/>
      <c r="AG12" s="185"/>
    </row>
    <row r="13" spans="1:33" ht="12.75" x14ac:dyDescent="0.2">
      <c r="A13" s="23"/>
      <c r="B13" s="119" t="s">
        <v>1040</v>
      </c>
      <c r="C13" s="351" t="e">
        <v>#REF!</v>
      </c>
      <c r="D13" s="351" t="e">
        <v>#REF!</v>
      </c>
      <c r="E13" s="351" t="e">
        <v>#REF!</v>
      </c>
      <c r="F13" s="351" t="e">
        <v>#REF!</v>
      </c>
      <c r="G13" s="351" t="e">
        <v>#REF!</v>
      </c>
      <c r="H13" s="351" t="e">
        <v>#REF!</v>
      </c>
      <c r="I13" s="351" t="e">
        <v>#REF!</v>
      </c>
      <c r="J13" s="351">
        <v>2.7721650000000002</v>
      </c>
      <c r="K13" s="351">
        <v>7.1125889999999998</v>
      </c>
      <c r="L13" s="351">
        <v>8.6389169999999993</v>
      </c>
      <c r="M13" s="351">
        <v>5.5654630000000003</v>
      </c>
      <c r="N13" s="351">
        <v>5.5964780000000003</v>
      </c>
      <c r="O13" s="351">
        <v>0.62588999999999995</v>
      </c>
      <c r="P13" s="351">
        <v>0.65778400000000004</v>
      </c>
      <c r="Q13" s="351">
        <v>0.80247999999999997</v>
      </c>
      <c r="R13" s="351">
        <v>0.83083790999999996</v>
      </c>
      <c r="S13" s="351">
        <v>0.87240220000000002</v>
      </c>
      <c r="T13" s="351">
        <v>1.09684431</v>
      </c>
      <c r="U13" s="351">
        <v>1.1323211399999999</v>
      </c>
      <c r="V13" s="351">
        <v>1.614528</v>
      </c>
      <c r="W13" s="351">
        <v>1.6347773999999999</v>
      </c>
      <c r="X13" s="351">
        <v>2.0169890000000001</v>
      </c>
      <c r="Y13" s="351">
        <v>2.2027039999999998</v>
      </c>
      <c r="Z13" s="351">
        <v>2.9920069999999996</v>
      </c>
      <c r="AA13" s="351">
        <v>4.044079</v>
      </c>
      <c r="AB13" s="351">
        <v>2.6608061352552803</v>
      </c>
      <c r="AC13" s="351">
        <v>3.2325572363646931</v>
      </c>
      <c r="AD13" s="351">
        <v>3.8479492370937525</v>
      </c>
      <c r="AE13" s="351">
        <v>3.2938123873540093</v>
      </c>
      <c r="AF13" s="185"/>
      <c r="AG13" s="185"/>
    </row>
    <row r="14" spans="1:33" ht="12.75" x14ac:dyDescent="0.2">
      <c r="A14" s="23"/>
      <c r="B14" s="119" t="s">
        <v>447</v>
      </c>
      <c r="C14" s="351">
        <v>0</v>
      </c>
      <c r="D14" s="351">
        <v>2.2999999999999998</v>
      </c>
      <c r="E14" s="351">
        <v>4.91</v>
      </c>
      <c r="F14" s="351">
        <v>3.1</v>
      </c>
      <c r="G14" s="351">
        <v>4.5999999999999996</v>
      </c>
      <c r="H14" s="351">
        <v>2.597067</v>
      </c>
      <c r="I14" s="351">
        <v>16.426510999999998</v>
      </c>
      <c r="J14" s="351">
        <v>2.7721650000000002</v>
      </c>
      <c r="K14" s="351">
        <v>7.1125889999999998</v>
      </c>
      <c r="L14" s="351">
        <v>8.6389169999999993</v>
      </c>
      <c r="M14" s="351">
        <v>5.5654630000000003</v>
      </c>
      <c r="N14" s="351">
        <v>5.5964780000000003</v>
      </c>
      <c r="O14" s="351">
        <v>0.62588999999999995</v>
      </c>
      <c r="P14" s="351">
        <v>0.65778400000000004</v>
      </c>
      <c r="Q14" s="351">
        <v>1.3234486999999999</v>
      </c>
      <c r="R14" s="351">
        <v>1.40226575</v>
      </c>
      <c r="S14" s="351">
        <v>1.3539165408999998</v>
      </c>
      <c r="T14" s="351">
        <v>1.3002272288999999</v>
      </c>
      <c r="U14" s="351">
        <v>1.4547155900087498</v>
      </c>
      <c r="V14" s="351">
        <v>1.7035965142270768</v>
      </c>
      <c r="W14" s="351">
        <v>1.9812914870639931</v>
      </c>
      <c r="X14" s="351">
        <v>1.9849589823294402</v>
      </c>
      <c r="Y14" s="351">
        <v>1.8825254469441601</v>
      </c>
      <c r="Z14" s="351">
        <v>1.9037119701897103</v>
      </c>
      <c r="AA14" s="351">
        <v>1.8521651330800799</v>
      </c>
      <c r="AB14" s="351">
        <v>1.8001459773986399</v>
      </c>
      <c r="AC14" s="351">
        <v>1.7398686278454398</v>
      </c>
      <c r="AD14" s="351">
        <v>1.75289530775608</v>
      </c>
      <c r="AE14" s="351">
        <v>1.6744308081152401</v>
      </c>
      <c r="AF14" s="185"/>
      <c r="AG14" s="185"/>
    </row>
    <row r="15" spans="1:33" ht="12.75" x14ac:dyDescent="0.2">
      <c r="A15" s="23"/>
      <c r="B15" s="119" t="s">
        <v>1042</v>
      </c>
      <c r="C15" s="351"/>
      <c r="D15" s="351"/>
      <c r="E15" s="351"/>
      <c r="F15" s="351"/>
      <c r="G15" s="351"/>
      <c r="H15" s="351"/>
      <c r="I15" s="351"/>
      <c r="J15" s="351"/>
      <c r="K15" s="351"/>
      <c r="L15" s="351"/>
      <c r="M15" s="351"/>
      <c r="N15" s="351"/>
      <c r="O15" s="351"/>
      <c r="P15" s="351"/>
      <c r="Q15" s="351">
        <v>0</v>
      </c>
      <c r="R15" s="351">
        <v>0</v>
      </c>
      <c r="S15" s="351">
        <v>0</v>
      </c>
      <c r="T15" s="351">
        <v>0</v>
      </c>
      <c r="U15" s="351">
        <v>0</v>
      </c>
      <c r="V15" s="351">
        <v>0</v>
      </c>
      <c r="W15" s="351">
        <v>0</v>
      </c>
      <c r="X15" s="351">
        <v>0</v>
      </c>
      <c r="Y15" s="351">
        <v>0</v>
      </c>
      <c r="Z15" s="351">
        <v>0</v>
      </c>
      <c r="AA15" s="351">
        <v>0</v>
      </c>
      <c r="AB15" s="351">
        <v>3.2878668647447191</v>
      </c>
      <c r="AC15" s="351">
        <v>-5.3386236364693154E-2</v>
      </c>
      <c r="AD15" s="351">
        <v>-5.6580237093752692E-2</v>
      </c>
      <c r="AE15" s="351">
        <v>0.5431116126459905</v>
      </c>
      <c r="AF15" s="185"/>
      <c r="AG15" s="185"/>
    </row>
    <row r="16" spans="1:33" ht="12.75" x14ac:dyDescent="0.2">
      <c r="A16" s="23"/>
      <c r="B16" s="119" t="s">
        <v>1041</v>
      </c>
      <c r="C16" s="351">
        <v>0</v>
      </c>
      <c r="D16" s="351">
        <v>1.8526430000000003</v>
      </c>
      <c r="E16" s="351">
        <v>2.766035</v>
      </c>
      <c r="F16" s="351">
        <v>2.5007519999999999</v>
      </c>
      <c r="G16" s="351">
        <v>3.4751133200000002</v>
      </c>
      <c r="H16" s="351">
        <v>4.2764373200000003</v>
      </c>
      <c r="I16" s="351">
        <v>3.81913232</v>
      </c>
      <c r="J16" s="351">
        <v>2.9860859899999999</v>
      </c>
      <c r="K16" s="351">
        <v>2.7239592300000002</v>
      </c>
      <c r="L16" s="351">
        <v>2.4365507200000001</v>
      </c>
      <c r="M16" s="351">
        <v>2.0789952099999995</v>
      </c>
      <c r="N16" s="351">
        <v>1.71009166</v>
      </c>
      <c r="O16" s="351">
        <v>1.34282922</v>
      </c>
      <c r="P16" s="351">
        <v>1.18886245</v>
      </c>
      <c r="Q16" s="351">
        <v>40.117767000000001</v>
      </c>
      <c r="R16" s="351">
        <v>39.864929090000004</v>
      </c>
      <c r="S16" s="351">
        <v>38.992526890000001</v>
      </c>
      <c r="T16" s="351">
        <v>37.895682579999999</v>
      </c>
      <c r="U16" s="351">
        <v>41.866782110000003</v>
      </c>
      <c r="V16" s="351">
        <v>51.562927110000004</v>
      </c>
      <c r="W16" s="351">
        <v>51.886055710000001</v>
      </c>
      <c r="X16" s="351">
        <v>55.559870710000006</v>
      </c>
      <c r="Y16" s="351">
        <v>56.878192710000008</v>
      </c>
      <c r="Z16" s="351">
        <v>57.289133710000002</v>
      </c>
      <c r="AA16" s="351">
        <v>60.456853710000011</v>
      </c>
      <c r="AB16" s="351">
        <v>56.720672710000009</v>
      </c>
      <c r="AC16" s="351">
        <v>57.069357710000013</v>
      </c>
      <c r="AD16" s="351">
        <v>57.807551710000006</v>
      </c>
      <c r="AE16" s="351">
        <v>54.685364710000002</v>
      </c>
      <c r="AF16" s="185"/>
      <c r="AG16" s="185"/>
    </row>
    <row r="17" spans="1:33" ht="12.75" x14ac:dyDescent="0.2">
      <c r="A17" s="760" t="s">
        <v>1430</v>
      </c>
      <c r="B17" s="24"/>
      <c r="C17" s="651"/>
      <c r="D17" s="651"/>
      <c r="E17" s="651"/>
      <c r="F17" s="651"/>
      <c r="G17" s="651"/>
      <c r="H17" s="651"/>
      <c r="I17" s="651"/>
      <c r="J17" s="12">
        <f t="shared" ref="J17:O17" si="7">J16/J21</f>
        <v>1.4451625651188814E-2</v>
      </c>
      <c r="K17" s="12">
        <f t="shared" si="7"/>
        <v>1.2445381988762872E-2</v>
      </c>
      <c r="L17" s="12">
        <f t="shared" si="7"/>
        <v>1.106816343017364E-2</v>
      </c>
      <c r="M17" s="12">
        <f t="shared" si="7"/>
        <v>8.9123298008456104E-3</v>
      </c>
      <c r="N17" s="12">
        <f t="shared" si="7"/>
        <v>7.0966714760676043E-3</v>
      </c>
      <c r="O17" s="12">
        <f t="shared" si="7"/>
        <v>5.5370464101842584E-3</v>
      </c>
      <c r="P17" s="12">
        <f t="shared" ref="P17:AA17" si="8">P16/P21</f>
        <v>4.8439409043266783E-3</v>
      </c>
      <c r="Q17" s="12">
        <f t="shared" si="8"/>
        <v>0.16699313826782658</v>
      </c>
      <c r="R17" s="12">
        <f t="shared" si="8"/>
        <v>0.15928012408895614</v>
      </c>
      <c r="S17" s="12">
        <f t="shared" si="8"/>
        <v>0.15379693335742281</v>
      </c>
      <c r="T17" s="12">
        <f t="shared" si="8"/>
        <v>0.14758653604920066</v>
      </c>
      <c r="U17" s="12">
        <f t="shared" si="8"/>
        <v>0.15911404612145938</v>
      </c>
      <c r="V17" s="12">
        <f t="shared" si="8"/>
        <v>0.18398673323779854</v>
      </c>
      <c r="W17" s="12">
        <f t="shared" si="8"/>
        <v>0.17502299748886679</v>
      </c>
      <c r="X17" s="12">
        <f t="shared" si="8"/>
        <v>0.17920434425903728</v>
      </c>
      <c r="Y17" s="12">
        <f t="shared" si="8"/>
        <v>0.17464151871468359</v>
      </c>
      <c r="Z17" s="12">
        <f t="shared" si="8"/>
        <v>0.1821524400704721</v>
      </c>
      <c r="AA17" s="12">
        <f t="shared" si="8"/>
        <v>0.20050495969180207</v>
      </c>
      <c r="AB17" s="12">
        <f>AB16/AB21</f>
        <v>0.18062121384494703</v>
      </c>
      <c r="AC17" s="12">
        <f>AC16/AC21</f>
        <v>0.17368356096231632</v>
      </c>
      <c r="AD17" s="12">
        <f>AD16/AD21</f>
        <v>0.16413943879381818</v>
      </c>
      <c r="AE17" s="12">
        <f>AE16/AE21</f>
        <v>0.15739689208576416</v>
      </c>
      <c r="AF17" s="186"/>
      <c r="AG17" s="186"/>
    </row>
    <row r="18" spans="1:33" ht="12.75" x14ac:dyDescent="0.2">
      <c r="A18" s="25" t="s">
        <v>1038</v>
      </c>
      <c r="B18" s="25"/>
      <c r="C18" s="652"/>
      <c r="D18" s="652"/>
      <c r="E18" s="652"/>
      <c r="F18" s="652"/>
      <c r="G18" s="652"/>
      <c r="H18" s="652"/>
      <c r="I18" s="652"/>
      <c r="J18" s="652"/>
      <c r="K18" s="652"/>
      <c r="L18" s="652"/>
      <c r="M18" s="652"/>
      <c r="N18" s="652"/>
      <c r="O18" s="652"/>
      <c r="P18" s="758"/>
      <c r="Q18" s="758">
        <f t="shared" ref="Q18:AB18" si="9">(Q5+Q6)/Q22</f>
        <v>7.7043447684896363E-2</v>
      </c>
      <c r="R18" s="758">
        <f t="shared" si="9"/>
        <v>8.8542691087614797E-2</v>
      </c>
      <c r="S18" s="758">
        <f t="shared" si="9"/>
        <v>9.1101817270671834E-2</v>
      </c>
      <c r="T18" s="758">
        <f t="shared" si="9"/>
        <v>9.2894425108005121E-2</v>
      </c>
      <c r="U18" s="758">
        <f t="shared" si="9"/>
        <v>9.6189618196065904E-2</v>
      </c>
      <c r="V18" s="758">
        <f t="shared" si="9"/>
        <v>0.12227756122570134</v>
      </c>
      <c r="W18" s="758">
        <f t="shared" si="9"/>
        <v>0.13543268587716334</v>
      </c>
      <c r="X18" s="758">
        <f t="shared" si="9"/>
        <v>0.14783125033073891</v>
      </c>
      <c r="Y18" s="758">
        <f t="shared" si="9"/>
        <v>0.1180716791454812</v>
      </c>
      <c r="Z18" s="758">
        <f t="shared" si="9"/>
        <v>0.11342287218050226</v>
      </c>
      <c r="AA18" s="758">
        <f t="shared" si="9"/>
        <v>8.0636074315185519E-2</v>
      </c>
      <c r="AB18" s="758">
        <f t="shared" si="9"/>
        <v>7.4270007841164137E-2</v>
      </c>
      <c r="AC18" s="758">
        <f t="shared" ref="AC18:AD18" si="10">(AC5+AC6)/AC22</f>
        <v>7.0857149452191862E-2</v>
      </c>
      <c r="AD18" s="758">
        <f t="shared" si="10"/>
        <v>5.7779984239495479E-2</v>
      </c>
      <c r="AE18" s="758">
        <f t="shared" ref="AE18" si="11">(AE5+AE6)/AE22</f>
        <v>3.608632263746759E-2</v>
      </c>
      <c r="AF18" s="187"/>
      <c r="AG18" s="187"/>
    </row>
    <row r="19" spans="1:33" ht="24.95" customHeight="1" x14ac:dyDescent="0.2">
      <c r="A19" s="26" t="s">
        <v>390</v>
      </c>
      <c r="B19" s="7"/>
      <c r="C19"/>
      <c r="D19"/>
      <c r="E19"/>
      <c r="F19"/>
      <c r="G19"/>
      <c r="H19"/>
      <c r="I19"/>
      <c r="J19"/>
      <c r="K19"/>
      <c r="L19"/>
      <c r="M19"/>
      <c r="N19"/>
      <c r="O19"/>
      <c r="P19"/>
      <c r="W19"/>
      <c r="X19"/>
      <c r="Y19"/>
      <c r="Z19"/>
      <c r="AA19"/>
      <c r="AB19"/>
      <c r="AC19"/>
      <c r="AD19"/>
      <c r="AE19"/>
    </row>
    <row r="20" spans="1:33" ht="12.75" x14ac:dyDescent="0.2">
      <c r="A20" s="26"/>
      <c r="B20" s="7" t="s">
        <v>391</v>
      </c>
      <c r="C20" s="182"/>
      <c r="D20" s="182"/>
      <c r="E20" s="182"/>
      <c r="F20" s="182"/>
      <c r="G20" s="182"/>
      <c r="H20" s="182"/>
      <c r="I20" s="182"/>
      <c r="J20" s="182">
        <v>12.167299</v>
      </c>
      <c r="K20" s="182">
        <v>22.014943000000002</v>
      </c>
      <c r="L20" s="182">
        <v>23.276692000000001</v>
      </c>
      <c r="M20" s="182">
        <v>26.468441000000002</v>
      </c>
      <c r="N20" s="182">
        <v>29.189486000000002</v>
      </c>
      <c r="O20" s="182">
        <v>31.039242000000002</v>
      </c>
      <c r="P20" s="182">
        <v>33.910843</v>
      </c>
      <c r="Q20" s="182">
        <v>34.885435999999999</v>
      </c>
      <c r="R20" s="182">
        <v>35.965735840000008</v>
      </c>
      <c r="S20" s="182">
        <v>38.347968190000003</v>
      </c>
      <c r="T20" s="182">
        <v>41.630837899999996</v>
      </c>
      <c r="U20" s="182">
        <v>50.754576790000009</v>
      </c>
      <c r="V20" s="182">
        <v>50.997840789999998</v>
      </c>
      <c r="W20" s="182">
        <v>50.635112570000004</v>
      </c>
      <c r="X20" s="182">
        <v>54.603201570000003</v>
      </c>
      <c r="Y20" s="182">
        <v>56.330388569999997</v>
      </c>
      <c r="Z20" s="182">
        <v>57.257240570000008</v>
      </c>
      <c r="AA20" s="182">
        <v>57.193259570000009</v>
      </c>
      <c r="AB20" s="182">
        <v>51.026758570000013</v>
      </c>
      <c r="AC20" s="182">
        <v>52.566260570000004</v>
      </c>
      <c r="AD20" s="182">
        <v>55.049942570000006</v>
      </c>
      <c r="AE20" s="182">
        <v>52.521557570000006</v>
      </c>
      <c r="AF20" s="182"/>
      <c r="AG20" s="182"/>
    </row>
    <row r="21" spans="1:33" ht="12.75" x14ac:dyDescent="0.2">
      <c r="A21" s="9"/>
      <c r="B21" s="828" t="s">
        <v>1429</v>
      </c>
      <c r="C21" s="182"/>
      <c r="D21" s="182"/>
      <c r="E21" s="182"/>
      <c r="F21" s="182"/>
      <c r="G21" s="182"/>
      <c r="H21" s="182"/>
      <c r="I21" s="182"/>
      <c r="J21" s="182">
        <f>gdpFSM!E102</f>
        <v>206.62630364732425</v>
      </c>
      <c r="K21" s="182">
        <f>gdpFSM!F102</f>
        <v>218.87309143741069</v>
      </c>
      <c r="L21" s="182">
        <f>gdpFSM!G102</f>
        <v>220.14047184716847</v>
      </c>
      <c r="M21" s="182">
        <f>gdpFSM!H102</f>
        <v>233.27179945728022</v>
      </c>
      <c r="N21" s="182">
        <f>gdpFSM!I102</f>
        <v>240.97094895360621</v>
      </c>
      <c r="O21" s="182">
        <f>gdpFSM!J102</f>
        <v>242.51724123715883</v>
      </c>
      <c r="P21" s="182">
        <f>gdpFSM!K102</f>
        <v>245.43289719700974</v>
      </c>
      <c r="Q21" s="182">
        <f>gdpFSM!L102</f>
        <v>240.23602057024885</v>
      </c>
      <c r="R21" s="182">
        <f>gdpFSM!M102</f>
        <v>250.28188117015713</v>
      </c>
      <c r="S21" s="182">
        <f>gdpFSM!N102</f>
        <v>253.53253825537399</v>
      </c>
      <c r="T21" s="182">
        <f>gdpFSM!O102</f>
        <v>256.76923921682652</v>
      </c>
      <c r="U21" s="182">
        <f>gdpFSM!P102</f>
        <v>263.12436350239676</v>
      </c>
      <c r="V21" s="182">
        <f>gdpFSM!Q102</f>
        <v>280.25350634035186</v>
      </c>
      <c r="W21" s="182">
        <f>gdpFSM!R102</f>
        <v>296.45278880165716</v>
      </c>
      <c r="X21" s="182">
        <f>gdpFSM!S102</f>
        <v>310.03640530995733</v>
      </c>
      <c r="Y21" s="182">
        <f>gdpFSM!T102</f>
        <v>325.68539903116277</v>
      </c>
      <c r="Z21" s="182">
        <f>gdpFSM!U102</f>
        <v>314.51203007676253</v>
      </c>
      <c r="AA21" s="182">
        <f>gdpFSM!V102</f>
        <v>301.52298378518304</v>
      </c>
      <c r="AB21" s="182">
        <f>gdpFSM!W102</f>
        <v>314.03106812631353</v>
      </c>
      <c r="AC21" s="182">
        <f>gdpFSM!X102</f>
        <v>328.58237932133488</v>
      </c>
      <c r="AD21" s="182">
        <f>gdpFSM!Y102</f>
        <v>352.1856303079864</v>
      </c>
      <c r="AE21" s="182">
        <f>gdpFSM!Z102</f>
        <v>347.43611506764972</v>
      </c>
      <c r="AF21" s="182"/>
      <c r="AG21" s="182"/>
    </row>
    <row r="22" spans="1:33" ht="13.5" thickBot="1" x14ac:dyDescent="0.25">
      <c r="A22" s="154"/>
      <c r="B22" s="759" t="s">
        <v>1037</v>
      </c>
      <c r="C22" s="348"/>
      <c r="D22" s="348"/>
      <c r="E22" s="348"/>
      <c r="F22" s="348"/>
      <c r="G22" s="348"/>
      <c r="H22" s="348"/>
      <c r="I22" s="348"/>
      <c r="J22" s="348"/>
      <c r="K22" s="348"/>
      <c r="L22" s="348"/>
      <c r="M22" s="348"/>
      <c r="N22" s="348"/>
      <c r="O22" s="348"/>
      <c r="P22" s="348"/>
      <c r="Q22" s="348">
        <f>gfsNat!C4+gfsNat!C67</f>
        <v>30.484293999999998</v>
      </c>
      <c r="R22" s="348">
        <f>gfsNat!D4+gfsNat!D67</f>
        <v>27.901128</v>
      </c>
      <c r="S22" s="348">
        <f>gfsNat!E4+gfsNat!E67</f>
        <v>27.316239000000003</v>
      </c>
      <c r="T22" s="348">
        <f>gfsNat!F4+gfsNat!F67</f>
        <v>29.062284999999996</v>
      </c>
      <c r="U22" s="348">
        <f>gfsNat!G4+gfsNat!G67</f>
        <v>34.172306999999996</v>
      </c>
      <c r="V22" s="348">
        <f>gfsNat!H4+gfsNat!H67</f>
        <v>35.850296999999998</v>
      </c>
      <c r="W22" s="348">
        <f>gfsNat!I4+gfsNat!I67</f>
        <v>36.203124000000003</v>
      </c>
      <c r="X22" s="348">
        <f>gfsNat!J4+gfsNat!J67</f>
        <v>37.448539000000004</v>
      </c>
      <c r="Y22" s="348">
        <f>gfsNat!K4+gfsNat!K67</f>
        <v>47.467181999999994</v>
      </c>
      <c r="Z22" s="348">
        <f>gfsNat!L4+gfsNat!L67</f>
        <v>56.427793999999992</v>
      </c>
      <c r="AA22" s="348">
        <f>gfsNat!M4+gfsNat!M67</f>
        <v>91.595600999999988</v>
      </c>
      <c r="AB22" s="348">
        <f>gfsNat!N4+gfsNat!N67</f>
        <v>89.800267999999988</v>
      </c>
      <c r="AC22" s="348">
        <f>gfsNat!O4+gfsNat!O67</f>
        <v>90.189258999999993</v>
      </c>
      <c r="AD22" s="348">
        <f>gfsNat!P4+gfsNat!P67</f>
        <v>115.09174200000001</v>
      </c>
      <c r="AE22" s="348">
        <f>gfsNat!Q4+gfsNat!Q67</f>
        <v>179.61810100000002</v>
      </c>
      <c r="AF22" s="188"/>
      <c r="AG22" s="188"/>
    </row>
    <row r="23" spans="1:33" x14ac:dyDescent="0.2">
      <c r="A23" s="27" t="s">
        <v>392</v>
      </c>
      <c r="B23" s="28"/>
      <c r="C23" s="31"/>
      <c r="D23" s="31"/>
      <c r="E23" s="31"/>
      <c r="F23" s="31"/>
      <c r="G23" s="31"/>
      <c r="H23" s="31"/>
      <c r="I23" s="31"/>
      <c r="J23" s="31"/>
      <c r="K23" s="31"/>
      <c r="L23" s="31"/>
      <c r="M23" s="31"/>
      <c r="N23" s="31"/>
      <c r="O23" s="31"/>
      <c r="P23" s="31"/>
      <c r="Q23" s="31"/>
      <c r="R23" s="31"/>
      <c r="W23"/>
      <c r="X23"/>
    </row>
    <row r="24" spans="1:33" ht="12.75" x14ac:dyDescent="0.2">
      <c r="A24" s="27" t="s">
        <v>393</v>
      </c>
      <c r="B24" s="155" t="s">
        <v>1039</v>
      </c>
      <c r="C24" s="31"/>
      <c r="D24" s="31"/>
      <c r="E24" s="31"/>
      <c r="F24" s="31"/>
      <c r="G24" s="31"/>
      <c r="H24" s="31"/>
      <c r="I24" s="31"/>
      <c r="J24" s="31"/>
      <c r="K24" s="31"/>
      <c r="L24" s="31"/>
      <c r="M24" s="31"/>
      <c r="N24" s="31"/>
      <c r="O24" s="31"/>
      <c r="P24" s="31"/>
      <c r="Q24" s="31"/>
      <c r="R24" s="31"/>
    </row>
    <row r="25" spans="1:33" ht="26.25" customHeight="1" x14ac:dyDescent="0.2">
      <c r="A25" s="762" t="s">
        <v>394</v>
      </c>
      <c r="B25" s="1237" t="s">
        <v>1456</v>
      </c>
      <c r="C25" s="1237"/>
      <c r="D25" s="1237"/>
      <c r="E25" s="1237"/>
      <c r="F25" s="1237"/>
      <c r="G25" s="1237"/>
      <c r="H25" s="1237"/>
      <c r="I25" s="1237"/>
      <c r="J25" s="1237"/>
      <c r="K25" s="1237"/>
      <c r="L25" s="1237"/>
      <c r="M25" s="1237"/>
      <c r="N25" s="1237"/>
      <c r="O25" s="1237"/>
      <c r="P25" s="1237"/>
      <c r="Q25" s="1237"/>
      <c r="R25" s="1237"/>
      <c r="S25" s="1237"/>
      <c r="T25" s="1237"/>
      <c r="U25" s="1237"/>
      <c r="V25" s="1237"/>
      <c r="W25" s="1237"/>
      <c r="X25" s="1237"/>
      <c r="Y25" s="1237"/>
      <c r="Z25" s="1237"/>
      <c r="AA25" s="1237"/>
      <c r="AB25" s="1237"/>
    </row>
    <row r="26" spans="1:33" ht="26.25" customHeight="1" x14ac:dyDescent="0.2">
      <c r="A26" s="762" t="s">
        <v>1044</v>
      </c>
      <c r="B26" s="1237" t="s">
        <v>1045</v>
      </c>
      <c r="C26" s="1237"/>
      <c r="D26" s="1237"/>
      <c r="E26" s="1237"/>
      <c r="F26" s="1237"/>
      <c r="G26" s="1237"/>
      <c r="H26" s="1237"/>
      <c r="I26" s="1237"/>
      <c r="J26" s="1237"/>
      <c r="K26" s="1237"/>
      <c r="L26" s="1237"/>
      <c r="M26" s="1237"/>
      <c r="N26" s="1237"/>
      <c r="O26" s="1237"/>
      <c r="P26" s="1237"/>
      <c r="Q26" s="1237"/>
      <c r="R26" s="1237"/>
      <c r="S26" s="1237"/>
      <c r="T26" s="1237"/>
      <c r="U26" s="1237"/>
      <c r="V26" s="1237"/>
      <c r="W26" s="1237"/>
      <c r="X26" s="1237"/>
      <c r="Y26" s="1237"/>
      <c r="Z26" s="1237"/>
      <c r="AA26" s="1237"/>
      <c r="AB26" s="1237"/>
    </row>
    <row r="28" spans="1:33" x14ac:dyDescent="0.2">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row>
    <row r="29" spans="1:33" x14ac:dyDescent="0.2">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row>
    <row r="36" spans="17:17" x14ac:dyDescent="0.2">
      <c r="Q36" s="32"/>
    </row>
  </sheetData>
  <mergeCells count="2">
    <mergeCell ref="B25:AB25"/>
    <mergeCell ref="B26:AB26"/>
  </mergeCells>
  <phoneticPr fontId="0" type="noConversion"/>
  <pageMargins left="0.74803149606299213" right="0.74803149606299213" top="0.98425196850393704" bottom="0.98425196850393704" header="0.51181102362204722" footer="0.51181102362204722"/>
  <pageSetup scale="6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dimension ref="A1:N21"/>
  <sheetViews>
    <sheetView showGridLines="0" view="pageBreakPreview" zoomScaleNormal="80" zoomScaleSheetLayoutView="100" workbookViewId="0">
      <pane ySplit="2" topLeftCell="A3" activePane="bottomLeft" state="frozen"/>
      <selection activeCell="A2" sqref="A2"/>
      <selection pane="bottomLeft" activeCell="A2" sqref="A2"/>
    </sheetView>
  </sheetViews>
  <sheetFormatPr defaultRowHeight="12.75" x14ac:dyDescent="0.2"/>
  <cols>
    <col min="1" max="1" width="46.5703125" style="772" bestFit="1" customWidth="1"/>
    <col min="2" max="2" width="12.7109375" style="772" customWidth="1"/>
    <col min="3" max="3" width="14" style="772" bestFit="1" customWidth="1"/>
    <col min="4" max="4" width="16.42578125" style="772" bestFit="1" customWidth="1"/>
    <col min="5" max="6" width="12.7109375" style="772" customWidth="1"/>
    <col min="7" max="14" width="9.140625" style="8"/>
  </cols>
  <sheetData>
    <row r="1" spans="1:6" s="768" customFormat="1" ht="24.95" customHeight="1" x14ac:dyDescent="0.2">
      <c r="A1" s="767" t="str">
        <f>Index!B116</f>
        <v>Table 12f :   External debt, original value, and outstanding principle by loan</v>
      </c>
    </row>
    <row r="2" spans="1:6" s="772" customFormat="1" ht="63.75" x14ac:dyDescent="0.2">
      <c r="A2" s="769" t="s">
        <v>1052</v>
      </c>
      <c r="B2" s="770" t="s">
        <v>1053</v>
      </c>
      <c r="C2" s="770" t="s">
        <v>1054</v>
      </c>
      <c r="D2" s="770" t="s">
        <v>1055</v>
      </c>
      <c r="E2" s="770" t="s">
        <v>1056</v>
      </c>
      <c r="F2" s="771" t="s">
        <v>1432</v>
      </c>
    </row>
    <row r="3" spans="1:6" s="772" customFormat="1" ht="18.75" customHeight="1" x14ac:dyDescent="0.2">
      <c r="A3" s="772" t="s">
        <v>1057</v>
      </c>
      <c r="B3" s="772" t="s">
        <v>1058</v>
      </c>
      <c r="C3" s="772" t="s">
        <v>1059</v>
      </c>
      <c r="D3" s="772">
        <v>1994</v>
      </c>
      <c r="E3" s="773">
        <v>5550.5887420535146</v>
      </c>
      <c r="F3" s="773">
        <v>3273.4957499999978</v>
      </c>
    </row>
    <row r="4" spans="1:6" s="772" customFormat="1" x14ac:dyDescent="0.2">
      <c r="A4" s="772" t="s">
        <v>1060</v>
      </c>
      <c r="B4" s="772" t="s">
        <v>1058</v>
      </c>
      <c r="C4" s="772" t="s">
        <v>1061</v>
      </c>
      <c r="D4" s="772">
        <v>1997</v>
      </c>
      <c r="E4" s="773">
        <v>10089.93372791728</v>
      </c>
      <c r="F4" s="773">
        <v>6453.9418300000025</v>
      </c>
    </row>
    <row r="5" spans="1:6" s="772" customFormat="1" x14ac:dyDescent="0.2">
      <c r="A5" s="772" t="s">
        <v>1062</v>
      </c>
      <c r="B5" s="772" t="s">
        <v>1058</v>
      </c>
      <c r="C5" s="772" t="s">
        <v>1063</v>
      </c>
      <c r="D5" s="772">
        <v>1997</v>
      </c>
      <c r="E5" s="773">
        <v>18105.523275907421</v>
      </c>
      <c r="F5" s="773">
        <v>13253.913360000004</v>
      </c>
    </row>
    <row r="6" spans="1:6" s="772" customFormat="1" x14ac:dyDescent="0.2">
      <c r="A6" s="772" t="s">
        <v>1064</v>
      </c>
      <c r="B6" s="772" t="s">
        <v>1058</v>
      </c>
      <c r="C6" s="772" t="s">
        <v>1065</v>
      </c>
      <c r="D6" s="772">
        <v>2004</v>
      </c>
      <c r="E6" s="773">
        <v>9076.1308517961606</v>
      </c>
      <c r="F6" s="773">
        <v>2100.547250000001</v>
      </c>
    </row>
    <row r="7" spans="1:6" s="772" customFormat="1" x14ac:dyDescent="0.2">
      <c r="A7" s="772" t="s">
        <v>1066</v>
      </c>
      <c r="B7" s="772" t="s">
        <v>1058</v>
      </c>
      <c r="C7" s="772" t="s">
        <v>1067</v>
      </c>
      <c r="D7" s="772">
        <v>2003</v>
      </c>
      <c r="E7" s="773">
        <v>5364.8336923708403</v>
      </c>
      <c r="F7" s="773">
        <v>1572.0677799999992</v>
      </c>
    </row>
    <row r="8" spans="1:6" s="772" customFormat="1" x14ac:dyDescent="0.2">
      <c r="A8" s="772" t="s">
        <v>1068</v>
      </c>
      <c r="B8" s="772" t="s">
        <v>1058</v>
      </c>
      <c r="C8" s="772" t="s">
        <v>1069</v>
      </c>
      <c r="D8" s="772">
        <v>2003</v>
      </c>
      <c r="E8" s="773">
        <v>8602.658934622259</v>
      </c>
      <c r="F8" s="773">
        <v>4043.647469999999</v>
      </c>
    </row>
    <row r="9" spans="1:6" s="772" customFormat="1" x14ac:dyDescent="0.2">
      <c r="A9" s="772" t="s">
        <v>1070</v>
      </c>
      <c r="B9" s="772" t="s">
        <v>1058</v>
      </c>
      <c r="C9" s="772" t="s">
        <v>1071</v>
      </c>
      <c r="D9" s="772">
        <v>2008</v>
      </c>
      <c r="E9" s="773">
        <v>15470.484477244061</v>
      </c>
      <c r="F9" s="773">
        <v>9966.1607700000022</v>
      </c>
    </row>
    <row r="10" spans="1:6" s="772" customFormat="1" x14ac:dyDescent="0.2">
      <c r="A10" s="772" t="s">
        <v>1070</v>
      </c>
      <c r="B10" s="772" t="s">
        <v>1058</v>
      </c>
      <c r="C10" s="772" t="s">
        <v>1072</v>
      </c>
      <c r="D10" s="772">
        <v>2008</v>
      </c>
      <c r="E10" s="773">
        <v>15470.484477244061</v>
      </c>
      <c r="F10" s="773">
        <v>3808.2073600000003</v>
      </c>
    </row>
    <row r="11" spans="1:6" s="772" customFormat="1" x14ac:dyDescent="0.2">
      <c r="A11" s="772" t="s">
        <v>1073</v>
      </c>
      <c r="B11" s="772" t="s">
        <v>1058</v>
      </c>
      <c r="C11" s="772" t="s">
        <v>1074</v>
      </c>
      <c r="D11" s="772">
        <v>2014</v>
      </c>
      <c r="E11" s="773">
        <v>9000</v>
      </c>
      <c r="F11" s="773">
        <v>4283.9929999999995</v>
      </c>
    </row>
    <row r="12" spans="1:6" s="772" customFormat="1" x14ac:dyDescent="0.2">
      <c r="A12" s="772" t="s">
        <v>1073</v>
      </c>
      <c r="B12" s="772" t="s">
        <v>1058</v>
      </c>
      <c r="C12" s="772" t="s">
        <v>1239</v>
      </c>
      <c r="D12" s="772">
        <v>2016</v>
      </c>
      <c r="E12" s="773">
        <v>1124.614</v>
      </c>
      <c r="F12" s="773">
        <v>3765.5830000000005</v>
      </c>
    </row>
    <row r="13" spans="1:6" s="772" customFormat="1" x14ac:dyDescent="0.2">
      <c r="A13" s="772" t="s">
        <v>1075</v>
      </c>
      <c r="B13" s="772" t="s">
        <v>1076</v>
      </c>
      <c r="D13" s="774" t="s">
        <v>1077</v>
      </c>
      <c r="E13" s="773">
        <v>44136</v>
      </c>
      <c r="F13" s="773">
        <v>20163.888000000003</v>
      </c>
    </row>
    <row r="14" spans="1:6" s="772" customFormat="1" x14ac:dyDescent="0.2">
      <c r="A14" s="772" t="s">
        <v>1078</v>
      </c>
      <c r="B14" s="772" t="s">
        <v>1079</v>
      </c>
      <c r="D14" s="772">
        <v>2014</v>
      </c>
      <c r="E14" s="773">
        <v>2800</v>
      </c>
      <c r="F14" s="773">
        <v>1606.4759999999999</v>
      </c>
    </row>
    <row r="15" spans="1:6" s="772" customFormat="1" x14ac:dyDescent="0.2">
      <c r="A15" s="772" t="s">
        <v>1080</v>
      </c>
      <c r="B15" s="772" t="s">
        <v>1081</v>
      </c>
      <c r="C15" s="775"/>
      <c r="D15" s="772">
        <v>2014</v>
      </c>
      <c r="E15" s="773">
        <v>1406.5259999999998</v>
      </c>
      <c r="F15" s="773">
        <v>881.17700000000002</v>
      </c>
    </row>
    <row r="16" spans="1:6" s="776" customFormat="1" ht="18.75" customHeight="1" x14ac:dyDescent="0.2">
      <c r="A16" s="776" t="s">
        <v>1082</v>
      </c>
      <c r="B16" s="776" t="s">
        <v>1076</v>
      </c>
      <c r="D16" s="776">
        <v>2006</v>
      </c>
      <c r="E16" s="777">
        <v>578</v>
      </c>
      <c r="F16" s="777">
        <v>482.44200000000006</v>
      </c>
    </row>
    <row r="17" spans="1:9" s="772" customFormat="1" ht="18" customHeight="1" thickBot="1" x14ac:dyDescent="0.25">
      <c r="A17" s="778" t="s">
        <v>35</v>
      </c>
      <c r="B17" s="778"/>
      <c r="C17" s="778"/>
      <c r="D17" s="778"/>
      <c r="E17" s="779">
        <f>SUM(E3:E16)</f>
        <v>146775.7781791556</v>
      </c>
      <c r="F17" s="779">
        <f>SUM(F3:F16)</f>
        <v>75655.540569999997</v>
      </c>
    </row>
    <row r="18" spans="1:9" s="772" customFormat="1" ht="18" customHeight="1" x14ac:dyDescent="0.2">
      <c r="A18" s="780" t="s">
        <v>1083</v>
      </c>
      <c r="B18" s="780"/>
      <c r="C18" s="780"/>
      <c r="D18" s="780"/>
      <c r="E18" s="781"/>
      <c r="F18" s="781"/>
    </row>
    <row r="19" spans="1:9" ht="15" x14ac:dyDescent="0.2">
      <c r="A19" s="780"/>
      <c r="B19" s="780"/>
      <c r="C19" s="780"/>
      <c r="D19" s="780"/>
      <c r="E19" s="781"/>
      <c r="F19" s="781"/>
      <c r="G19" s="29"/>
      <c r="H19" s="29"/>
      <c r="I19" s="29"/>
    </row>
    <row r="20" spans="1:9" x14ac:dyDescent="0.2">
      <c r="F20" s="773"/>
    </row>
    <row r="21" spans="1:9" x14ac:dyDescent="0.2">
      <c r="A21" s="782"/>
      <c r="F21" s="773"/>
    </row>
  </sheetData>
  <pageMargins left="0.74803149606299213" right="0.74803149606299213" top="0.98425196850393704" bottom="0.98425196850393704" header="0.51181102362204722" footer="0.51181102362204722"/>
  <pageSetup scale="8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269"/>
  <sheetViews>
    <sheetView view="pageBreakPreview" zoomScale="80" zoomScaleNormal="90" zoomScaleSheetLayoutView="80" workbookViewId="0">
      <pane xSplit="1" ySplit="2" topLeftCell="B192" activePane="bottomRight" state="frozen"/>
      <selection activeCell="A2" sqref="A2"/>
      <selection pane="topRight" activeCell="A2" sqref="A2"/>
      <selection pane="bottomLeft" activeCell="A2" sqref="A2"/>
      <selection pane="bottomRight" activeCell="P222" sqref="P222"/>
    </sheetView>
  </sheetViews>
  <sheetFormatPr defaultColWidth="9.140625" defaultRowHeight="12.75" x14ac:dyDescent="0.2"/>
  <cols>
    <col min="1" max="1" width="29.140625" style="586" bestFit="1" customWidth="1"/>
    <col min="2" max="16" width="10.7109375" style="586" customWidth="1"/>
    <col min="17" max="16384" width="9.140625" style="581"/>
  </cols>
  <sheetData>
    <row r="1" spans="1:16" ht="24.95" customHeight="1" x14ac:dyDescent="0.2">
      <c r="A1" s="606" t="str">
        <f>Index!B118</f>
        <v>Table 13a :  FSM consolidated summary government finances (GFS format), FY2004-FY2018</v>
      </c>
    </row>
    <row r="2" spans="1:16" s="582" customFormat="1" ht="24.95" customHeight="1" x14ac:dyDescent="0.2">
      <c r="A2" s="607" t="s">
        <v>397</v>
      </c>
      <c r="B2" s="608" t="str">
        <f>GNI!L2</f>
        <v>FY2004</v>
      </c>
      <c r="C2" s="608" t="str">
        <f>GNI!M2</f>
        <v>FY2005</v>
      </c>
      <c r="D2" s="608" t="str">
        <f>GNI!N2</f>
        <v>FY2006</v>
      </c>
      <c r="E2" s="608" t="str">
        <f>GNI!O2</f>
        <v>FY2007</v>
      </c>
      <c r="F2" s="608" t="str">
        <f>GNI!P2</f>
        <v>FY2008</v>
      </c>
      <c r="G2" s="608" t="str">
        <f>GNI!Q2</f>
        <v>FY2009</v>
      </c>
      <c r="H2" s="608" t="str">
        <f>GNI!R2</f>
        <v>FY2010</v>
      </c>
      <c r="I2" s="608" t="str">
        <f>GNI!S2</f>
        <v>FY2011</v>
      </c>
      <c r="J2" s="608" t="str">
        <f>GNI!T2</f>
        <v>FY2012</v>
      </c>
      <c r="K2" s="608" t="str">
        <f>GNI!U2</f>
        <v>FY2013</v>
      </c>
      <c r="L2" s="608" t="str">
        <f>GNI!V2</f>
        <v>FY2014</v>
      </c>
      <c r="M2" s="608" t="str">
        <f>GNI!W2</f>
        <v>FY2015</v>
      </c>
      <c r="N2" s="608" t="str">
        <f>GNI!X2</f>
        <v>FY2016</v>
      </c>
      <c r="O2" s="608" t="str">
        <f>GNI!Y2</f>
        <v>FY2017</v>
      </c>
      <c r="P2" s="608" t="str">
        <f>GNI!Z2</f>
        <v>FY2018</v>
      </c>
    </row>
    <row r="3" spans="1:16" ht="20.100000000000001" customHeight="1" x14ac:dyDescent="0.2">
      <c r="A3" s="609" t="s">
        <v>629</v>
      </c>
      <c r="B3" s="610">
        <v>132.75742599999998</v>
      </c>
      <c r="C3" s="610">
        <v>134.12323500000002</v>
      </c>
      <c r="D3" s="610">
        <v>138.67136100000002</v>
      </c>
      <c r="E3" s="610">
        <v>142.74632400000002</v>
      </c>
      <c r="F3" s="610">
        <v>151.248074</v>
      </c>
      <c r="G3" s="610">
        <v>182.83264300000002</v>
      </c>
      <c r="H3" s="610">
        <v>200.29901599999999</v>
      </c>
      <c r="I3" s="610">
        <v>201.00133699999998</v>
      </c>
      <c r="J3" s="610">
        <v>215.20233300000001</v>
      </c>
      <c r="K3" s="610">
        <v>196.09539899999999</v>
      </c>
      <c r="L3" s="610">
        <v>206.04204800000002</v>
      </c>
      <c r="M3" s="610">
        <v>207.87057499999997</v>
      </c>
      <c r="N3" s="610">
        <v>226.559033</v>
      </c>
      <c r="O3" s="610">
        <v>282.34246200000001</v>
      </c>
      <c r="P3" s="610">
        <v>314.587718</v>
      </c>
    </row>
    <row r="4" spans="1:16" x14ac:dyDescent="0.2">
      <c r="A4" s="611" t="s">
        <v>630</v>
      </c>
      <c r="B4" s="610">
        <v>27.671416000000001</v>
      </c>
      <c r="C4" s="610">
        <v>29.374694000000002</v>
      </c>
      <c r="D4" s="610">
        <v>29.880416</v>
      </c>
      <c r="E4" s="610">
        <v>27.331273000000003</v>
      </c>
      <c r="F4" s="610">
        <v>28.919686000000002</v>
      </c>
      <c r="G4" s="610">
        <v>31.582435</v>
      </c>
      <c r="H4" s="610">
        <v>35.575291999999997</v>
      </c>
      <c r="I4" s="610">
        <v>37.332779000000002</v>
      </c>
      <c r="J4" s="610">
        <v>37.956482999999999</v>
      </c>
      <c r="K4" s="610">
        <v>38.249174999999994</v>
      </c>
      <c r="L4" s="610">
        <v>60.275380000000013</v>
      </c>
      <c r="M4" s="610">
        <v>38.951640999999995</v>
      </c>
      <c r="N4" s="610">
        <v>42.730848000000002</v>
      </c>
      <c r="O4" s="610">
        <v>64.035497000000007</v>
      </c>
      <c r="P4" s="610">
        <v>129.45081400000001</v>
      </c>
    </row>
    <row r="5" spans="1:16" x14ac:dyDescent="0.2">
      <c r="A5" s="611" t="s">
        <v>665</v>
      </c>
      <c r="B5" s="610">
        <v>0</v>
      </c>
      <c r="C5" s="610">
        <v>0</v>
      </c>
      <c r="D5" s="610">
        <v>0</v>
      </c>
      <c r="E5" s="610">
        <v>0</v>
      </c>
      <c r="F5" s="610">
        <v>0</v>
      </c>
      <c r="G5" s="610">
        <v>0</v>
      </c>
      <c r="H5" s="610">
        <v>0</v>
      </c>
      <c r="I5" s="610">
        <v>0</v>
      </c>
      <c r="J5" s="610">
        <v>0</v>
      </c>
      <c r="K5" s="610">
        <v>0</v>
      </c>
      <c r="L5" s="610">
        <v>0</v>
      </c>
      <c r="M5" s="610">
        <v>0</v>
      </c>
      <c r="N5" s="610">
        <v>0</v>
      </c>
      <c r="O5" s="610">
        <v>0</v>
      </c>
      <c r="P5" s="610">
        <v>0</v>
      </c>
    </row>
    <row r="6" spans="1:16" x14ac:dyDescent="0.2">
      <c r="A6" s="611" t="s">
        <v>675</v>
      </c>
      <c r="B6" s="610">
        <v>73.792004999999989</v>
      </c>
      <c r="C6" s="610">
        <v>84.759060000000005</v>
      </c>
      <c r="D6" s="610">
        <v>84.793956000000009</v>
      </c>
      <c r="E6" s="610">
        <v>92.482607999999999</v>
      </c>
      <c r="F6" s="610">
        <v>95.547743000000011</v>
      </c>
      <c r="G6" s="610">
        <v>123.73697000000001</v>
      </c>
      <c r="H6" s="610">
        <v>136.747715</v>
      </c>
      <c r="I6" s="610">
        <v>136.82737199999997</v>
      </c>
      <c r="J6" s="610">
        <v>140.60115100000002</v>
      </c>
      <c r="K6" s="610">
        <v>111.697778</v>
      </c>
      <c r="L6" s="610">
        <v>88.771753000000004</v>
      </c>
      <c r="M6" s="610">
        <v>91.094266000000005</v>
      </c>
      <c r="N6" s="610">
        <v>107.47138299999999</v>
      </c>
      <c r="O6" s="610">
        <v>130.85261</v>
      </c>
      <c r="P6" s="610">
        <v>99.358523000000005</v>
      </c>
    </row>
    <row r="7" spans="1:16" x14ac:dyDescent="0.2">
      <c r="A7" s="611" t="s">
        <v>693</v>
      </c>
      <c r="B7" s="610">
        <v>31.294005000000002</v>
      </c>
      <c r="C7" s="610">
        <v>19.989481000000001</v>
      </c>
      <c r="D7" s="610">
        <v>23.996989000000003</v>
      </c>
      <c r="E7" s="610">
        <v>22.932442999999999</v>
      </c>
      <c r="F7" s="610">
        <v>26.780645</v>
      </c>
      <c r="G7" s="610">
        <v>27.513238000000001</v>
      </c>
      <c r="H7" s="610">
        <v>27.976009000000001</v>
      </c>
      <c r="I7" s="610">
        <v>26.841185999999997</v>
      </c>
      <c r="J7" s="610">
        <v>36.644699000000003</v>
      </c>
      <c r="K7" s="610">
        <v>46.148445999999993</v>
      </c>
      <c r="L7" s="610">
        <v>56.994915000000006</v>
      </c>
      <c r="M7" s="610">
        <v>77.824667999999988</v>
      </c>
      <c r="N7" s="610">
        <v>76.356802000000002</v>
      </c>
      <c r="O7" s="610">
        <v>87.454355000000007</v>
      </c>
      <c r="P7" s="610">
        <v>85.778380999999982</v>
      </c>
    </row>
    <row r="8" spans="1:16" x14ac:dyDescent="0.2">
      <c r="A8" s="591">
        <v>0</v>
      </c>
      <c r="B8" s="610">
        <v>0</v>
      </c>
      <c r="C8" s="610">
        <v>0</v>
      </c>
      <c r="D8" s="610">
        <v>0</v>
      </c>
      <c r="E8" s="610">
        <v>0</v>
      </c>
      <c r="F8" s="610">
        <v>0</v>
      </c>
      <c r="G8" s="610">
        <v>0</v>
      </c>
      <c r="H8" s="610">
        <v>0</v>
      </c>
      <c r="I8" s="610">
        <v>0</v>
      </c>
      <c r="J8" s="610">
        <v>0</v>
      </c>
      <c r="K8" s="610">
        <v>0</v>
      </c>
      <c r="L8" s="610">
        <v>0</v>
      </c>
      <c r="M8" s="610">
        <v>0</v>
      </c>
      <c r="N8" s="610">
        <v>0</v>
      </c>
      <c r="O8" s="610">
        <v>0</v>
      </c>
      <c r="P8" s="610">
        <v>0</v>
      </c>
    </row>
    <row r="9" spans="1:16" x14ac:dyDescent="0.2">
      <c r="A9" s="609" t="s">
        <v>713</v>
      </c>
      <c r="B9" s="610">
        <v>-165.37694500000001</v>
      </c>
      <c r="C9" s="610">
        <v>-136.58918559</v>
      </c>
      <c r="D9" s="610">
        <v>-141.8826468</v>
      </c>
      <c r="E9" s="610">
        <v>-131.53747368999998</v>
      </c>
      <c r="F9" s="610">
        <v>-136.58001222000001</v>
      </c>
      <c r="G9" s="610">
        <v>-129.43613099999999</v>
      </c>
      <c r="H9" s="610">
        <v>-135.77855878</v>
      </c>
      <c r="I9" s="610">
        <v>-135.71219199999999</v>
      </c>
      <c r="J9" s="610">
        <v>-142.22865999999999</v>
      </c>
      <c r="K9" s="610">
        <v>-141.67419100000001</v>
      </c>
      <c r="L9" s="610">
        <v>-147.93364800000001</v>
      </c>
      <c r="M9" s="610">
        <v>-153.40245200000001</v>
      </c>
      <c r="N9" s="610">
        <v>-163.32974899999999</v>
      </c>
      <c r="O9" s="610">
        <v>-175.13118700000001</v>
      </c>
      <c r="P9" s="610">
        <v>-184.45895916615092</v>
      </c>
    </row>
    <row r="10" spans="1:16" x14ac:dyDescent="0.2">
      <c r="A10" s="611" t="s">
        <v>714</v>
      </c>
      <c r="B10" s="610">
        <v>-53.643883090706474</v>
      </c>
      <c r="C10" s="610">
        <v>-55.035987888414752</v>
      </c>
      <c r="D10" s="610">
        <v>-55.273791982363704</v>
      </c>
      <c r="E10" s="610">
        <v>-56.539395437460875</v>
      </c>
      <c r="F10" s="610">
        <v>-65.075326425605866</v>
      </c>
      <c r="G10" s="610">
        <v>-64.672021999999998</v>
      </c>
      <c r="H10" s="610">
        <v>-67.980423999999999</v>
      </c>
      <c r="I10" s="610">
        <v>-67.967051999999995</v>
      </c>
      <c r="J10" s="610">
        <v>-67.706412999999998</v>
      </c>
      <c r="K10" s="610">
        <v>-69.071618999999998</v>
      </c>
      <c r="L10" s="610">
        <v>-69.805423000000005</v>
      </c>
      <c r="M10" s="610">
        <v>-69.797970000000007</v>
      </c>
      <c r="N10" s="610">
        <v>-69.839663000000002</v>
      </c>
      <c r="O10" s="610">
        <v>-73.684494000000001</v>
      </c>
      <c r="P10" s="610">
        <v>-74.536929000000001</v>
      </c>
    </row>
    <row r="11" spans="1:16" x14ac:dyDescent="0.2">
      <c r="A11" s="611" t="s">
        <v>875</v>
      </c>
      <c r="B11" s="610">
        <v>-24.389022999999998</v>
      </c>
      <c r="C11" s="610">
        <v>-23.772432999999999</v>
      </c>
      <c r="D11" s="610">
        <v>-21.211403000000001</v>
      </c>
      <c r="E11" s="610">
        <v>-21.732312999999998</v>
      </c>
      <c r="F11" s="610">
        <v>-24.109241999999998</v>
      </c>
      <c r="G11" s="610">
        <v>-52.592195000000011</v>
      </c>
      <c r="H11" s="610">
        <v>-54.525221999999999</v>
      </c>
      <c r="I11" s="610">
        <v>-52.360898999999996</v>
      </c>
      <c r="J11" s="610">
        <v>-58.843643999999998</v>
      </c>
      <c r="K11" s="610">
        <v>-53.654603999999999</v>
      </c>
      <c r="L11" s="610">
        <v>-62.292290000000001</v>
      </c>
      <c r="M11" s="610">
        <v>-67.804180999999986</v>
      </c>
      <c r="N11" s="610">
        <v>-75.632884000000004</v>
      </c>
      <c r="O11" s="610">
        <v>-86.599755000000002</v>
      </c>
      <c r="P11" s="610">
        <v>-94.886865999999984</v>
      </c>
    </row>
    <row r="12" spans="1:16" x14ac:dyDescent="0.2">
      <c r="A12" s="611" t="s">
        <v>747</v>
      </c>
      <c r="B12" s="610">
        <v>0</v>
      </c>
      <c r="C12" s="610">
        <v>0</v>
      </c>
      <c r="D12" s="610">
        <v>0</v>
      </c>
      <c r="E12" s="610">
        <v>0</v>
      </c>
      <c r="F12" s="610">
        <v>0</v>
      </c>
      <c r="G12" s="610">
        <v>0</v>
      </c>
      <c r="H12" s="610">
        <v>0</v>
      </c>
      <c r="I12" s="610">
        <v>0</v>
      </c>
      <c r="J12" s="610">
        <v>0</v>
      </c>
      <c r="K12" s="610">
        <v>0</v>
      </c>
      <c r="L12" s="610">
        <v>0</v>
      </c>
      <c r="M12" s="610">
        <v>0</v>
      </c>
      <c r="N12" s="610">
        <v>0</v>
      </c>
      <c r="O12" s="610">
        <v>0</v>
      </c>
      <c r="P12" s="610">
        <v>0</v>
      </c>
    </row>
    <row r="13" spans="1:16" x14ac:dyDescent="0.2">
      <c r="A13" s="611" t="s">
        <v>748</v>
      </c>
      <c r="B13" s="610">
        <v>-0.48795111000000002</v>
      </c>
      <c r="C13" s="610">
        <v>-0.44388854750000001</v>
      </c>
      <c r="D13" s="610">
        <v>-0.4389598139</v>
      </c>
      <c r="E13" s="610">
        <v>-0.46260494739999997</v>
      </c>
      <c r="F13" s="610">
        <v>-0.61019004980000002</v>
      </c>
      <c r="G13" s="610">
        <v>-0.8061315042499998</v>
      </c>
      <c r="H13" s="610">
        <v>-0.82072029046399297</v>
      </c>
      <c r="I13" s="610">
        <v>-0.98797865022944009</v>
      </c>
      <c r="J13" s="610">
        <v>-1.02073534404416</v>
      </c>
      <c r="K13" s="610">
        <v>-1.2440873822897101</v>
      </c>
      <c r="L13" s="610">
        <v>-1.1751513163160801</v>
      </c>
      <c r="M13" s="610">
        <v>-1.14330486609864</v>
      </c>
      <c r="N13" s="610">
        <v>-1.0153169777584399</v>
      </c>
      <c r="O13" s="610">
        <v>-0.91471453126808</v>
      </c>
      <c r="P13" s="610">
        <v>-0.90281944177943996</v>
      </c>
    </row>
    <row r="14" spans="1:16" x14ac:dyDescent="0.2">
      <c r="A14" s="611" t="s">
        <v>752</v>
      </c>
      <c r="B14" s="610">
        <v>-1.8091919999999999</v>
      </c>
      <c r="C14" s="610">
        <v>-0.59410099999999999</v>
      </c>
      <c r="D14" s="610">
        <v>-0.54072600000000004</v>
      </c>
      <c r="E14" s="610">
        <v>-0.69581999999999988</v>
      </c>
      <c r="F14" s="610">
        <v>-3.5829119999999999</v>
      </c>
      <c r="G14" s="610">
        <v>-1.5710850000000001</v>
      </c>
      <c r="H14" s="610">
        <v>-1.034443</v>
      </c>
      <c r="I14" s="610">
        <v>-0.699569</v>
      </c>
      <c r="J14" s="610">
        <v>-0.96434300000000006</v>
      </c>
      <c r="K14" s="610">
        <v>-0.64397099999999996</v>
      </c>
      <c r="L14" s="610">
        <v>-0.66438299999999995</v>
      </c>
      <c r="M14" s="610">
        <v>-0.29219200000000001</v>
      </c>
      <c r="N14" s="610">
        <v>-0.28537000000000001</v>
      </c>
      <c r="O14" s="610">
        <v>-1.333739</v>
      </c>
      <c r="P14" s="610">
        <v>-0.24506200000000003</v>
      </c>
    </row>
    <row r="15" spans="1:16" x14ac:dyDescent="0.2">
      <c r="A15" s="611" t="s">
        <v>1457</v>
      </c>
      <c r="B15" s="610">
        <v>-31.256061000000003</v>
      </c>
      <c r="C15" s="610">
        <v>-3.6624410000000003</v>
      </c>
      <c r="D15" s="610">
        <v>-6.6128600000000004</v>
      </c>
      <c r="E15" s="610">
        <v>-3.7137479999999998</v>
      </c>
      <c r="F15" s="610">
        <v>-3.4199089999999996</v>
      </c>
      <c r="G15" s="610">
        <v>-3.4100510000000002</v>
      </c>
      <c r="H15" s="610">
        <v>-4.7833170000000003</v>
      </c>
      <c r="I15" s="610">
        <v>-5.7598719999999997</v>
      </c>
      <c r="J15" s="610">
        <v>-5.1950070000000004</v>
      </c>
      <c r="K15" s="610">
        <v>-4.5338600000000007</v>
      </c>
      <c r="L15" s="610">
        <v>-5.1996990000000007</v>
      </c>
      <c r="M15" s="610">
        <v>-6.0560339999999995</v>
      </c>
      <c r="N15" s="610">
        <v>-9.7818819999999995</v>
      </c>
      <c r="O15" s="610">
        <v>-4.2157229999999997</v>
      </c>
      <c r="P15" s="610">
        <v>-4.4132850000000001</v>
      </c>
    </row>
    <row r="16" spans="1:16" x14ac:dyDescent="0.2">
      <c r="A16" s="611" t="s">
        <v>876</v>
      </c>
      <c r="B16" s="610">
        <v>0</v>
      </c>
      <c r="C16" s="610">
        <v>0</v>
      </c>
      <c r="D16" s="610">
        <v>0</v>
      </c>
      <c r="E16" s="610">
        <v>0</v>
      </c>
      <c r="F16" s="610">
        <v>0</v>
      </c>
      <c r="G16" s="610">
        <v>0</v>
      </c>
      <c r="H16" s="610">
        <v>0</v>
      </c>
      <c r="I16" s="610">
        <v>0</v>
      </c>
      <c r="J16" s="610">
        <v>0</v>
      </c>
      <c r="K16" s="610">
        <v>0</v>
      </c>
      <c r="L16" s="610">
        <v>0</v>
      </c>
      <c r="M16" s="610">
        <v>0</v>
      </c>
      <c r="N16" s="610">
        <v>0</v>
      </c>
      <c r="O16" s="610">
        <v>0</v>
      </c>
      <c r="P16" s="610">
        <v>0</v>
      </c>
    </row>
    <row r="17" spans="1:16" x14ac:dyDescent="0.2">
      <c r="A17" s="611" t="s">
        <v>786</v>
      </c>
      <c r="B17" s="610">
        <v>-53.790834799293528</v>
      </c>
      <c r="C17" s="610">
        <v>-53.080334154085243</v>
      </c>
      <c r="D17" s="610">
        <v>-57.804906003736299</v>
      </c>
      <c r="E17" s="610">
        <v>-48.39359230513913</v>
      </c>
      <c r="F17" s="610">
        <v>-39.782432744594146</v>
      </c>
      <c r="G17" s="610">
        <v>-6.3846464957500029</v>
      </c>
      <c r="H17" s="610">
        <v>-6.6344324895360103</v>
      </c>
      <c r="I17" s="610">
        <v>-7.9368213497705611</v>
      </c>
      <c r="J17" s="610">
        <v>-8.4985176559558369</v>
      </c>
      <c r="K17" s="610">
        <v>-12.526049617710292</v>
      </c>
      <c r="L17" s="610">
        <v>-8.7967016836839207</v>
      </c>
      <c r="M17" s="610">
        <v>-8.308770133901362</v>
      </c>
      <c r="N17" s="610">
        <v>-6.7746330222415594</v>
      </c>
      <c r="O17" s="610">
        <v>-8.3827614687319247</v>
      </c>
      <c r="P17" s="610">
        <v>-9.4739977243715288</v>
      </c>
    </row>
    <row r="18" spans="1:16" x14ac:dyDescent="0.2">
      <c r="A18" s="591">
        <v>0</v>
      </c>
      <c r="B18" s="610">
        <v>0</v>
      </c>
      <c r="C18" s="610">
        <v>0</v>
      </c>
      <c r="D18" s="610">
        <v>0</v>
      </c>
      <c r="E18" s="610">
        <v>0</v>
      </c>
      <c r="F18" s="610">
        <v>0</v>
      </c>
      <c r="G18" s="610">
        <v>0</v>
      </c>
      <c r="H18" s="610">
        <v>0</v>
      </c>
      <c r="I18" s="610">
        <v>0</v>
      </c>
      <c r="J18" s="610">
        <v>0</v>
      </c>
      <c r="K18" s="610">
        <v>0</v>
      </c>
      <c r="L18" s="610">
        <v>0</v>
      </c>
      <c r="M18" s="610">
        <v>0</v>
      </c>
      <c r="N18" s="610">
        <v>0</v>
      </c>
      <c r="O18" s="610">
        <v>0</v>
      </c>
      <c r="P18" s="610">
        <v>0</v>
      </c>
    </row>
    <row r="19" spans="1:16" x14ac:dyDescent="0.2">
      <c r="A19" s="612" t="s">
        <v>805</v>
      </c>
      <c r="B19" s="610">
        <v>32.619519000000018</v>
      </c>
      <c r="C19" s="610">
        <v>2.4659505899999985</v>
      </c>
      <c r="D19" s="610">
        <v>3.2112857999999962</v>
      </c>
      <c r="E19" s="610">
        <v>-11.208850309999997</v>
      </c>
      <c r="F19" s="610">
        <v>-14.668060780000006</v>
      </c>
      <c r="G19" s="610">
        <v>-55.438658999999994</v>
      </c>
      <c r="H19" s="610">
        <v>-62.379311219999998</v>
      </c>
      <c r="I19" s="610">
        <v>-64.64435300000001</v>
      </c>
      <c r="J19" s="610">
        <v>-71.91255000000001</v>
      </c>
      <c r="K19" s="610">
        <v>-54.421208000000007</v>
      </c>
      <c r="L19" s="610">
        <v>-58.108401999999991</v>
      </c>
      <c r="M19" s="610">
        <v>-54.468122999999991</v>
      </c>
      <c r="N19" s="610">
        <v>-63.229284000000014</v>
      </c>
      <c r="O19" s="610">
        <v>-107.21127499999999</v>
      </c>
      <c r="P19" s="610">
        <v>-130.12875883384902</v>
      </c>
    </row>
    <row r="20" spans="1:16" x14ac:dyDescent="0.2">
      <c r="A20" s="613" t="s">
        <v>877</v>
      </c>
      <c r="B20" s="610">
        <v>-4.1473330000000006</v>
      </c>
      <c r="C20" s="610">
        <v>-11.447895000000003</v>
      </c>
      <c r="D20" s="610">
        <v>-10.376855000000001</v>
      </c>
      <c r="E20" s="610">
        <v>-20.185430999999998</v>
      </c>
      <c r="F20" s="610">
        <v>-18.722637000000002</v>
      </c>
      <c r="G20" s="610">
        <v>-48.188095999999994</v>
      </c>
      <c r="H20" s="610">
        <v>-63.164052999999996</v>
      </c>
      <c r="I20" s="610">
        <v>-67.078417000000002</v>
      </c>
      <c r="J20" s="610">
        <v>-70.076389000000006</v>
      </c>
      <c r="K20" s="610">
        <v>-45.339538999999995</v>
      </c>
      <c r="L20" s="610">
        <v>-22.588685999999999</v>
      </c>
      <c r="M20" s="610">
        <v>-21.727378000000002</v>
      </c>
      <c r="N20" s="610">
        <v>-39.121078000000004</v>
      </c>
      <c r="O20" s="610">
        <v>-54.995305999999992</v>
      </c>
      <c r="P20" s="610">
        <v>-32.760643000000002</v>
      </c>
    </row>
    <row r="21" spans="1:16" x14ac:dyDescent="0.2">
      <c r="A21" s="613" t="s">
        <v>878</v>
      </c>
      <c r="B21" s="610">
        <v>33.298789000000014</v>
      </c>
      <c r="C21" s="610">
        <v>18.732793500000003</v>
      </c>
      <c r="D21" s="610">
        <v>5.5302339999999974</v>
      </c>
      <c r="E21" s="610">
        <v>16.675581000000001</v>
      </c>
      <c r="F21" s="610">
        <v>-9.7450000000003367E-2</v>
      </c>
      <c r="G21" s="610">
        <v>-9.6078639999999993</v>
      </c>
      <c r="H21" s="610">
        <v>2.2785600000000001</v>
      </c>
      <c r="I21" s="610">
        <v>-4.1315220000000004</v>
      </c>
      <c r="J21" s="610">
        <v>-8.7661299999999986</v>
      </c>
      <c r="K21" s="610">
        <v>-3.174161000000006</v>
      </c>
      <c r="L21" s="610">
        <v>-30.731583999999994</v>
      </c>
      <c r="M21" s="610">
        <v>-42.210402999999985</v>
      </c>
      <c r="N21" s="610">
        <v>-31.536794000000011</v>
      </c>
      <c r="O21" s="610">
        <v>-83.919234000000003</v>
      </c>
      <c r="P21" s="610">
        <v>-82.258561999999984</v>
      </c>
    </row>
    <row r="22" spans="1:16" s="589" customFormat="1" ht="20.100000000000001" customHeight="1" x14ac:dyDescent="0.2">
      <c r="A22" s="614" t="s">
        <v>879</v>
      </c>
      <c r="B22" s="615">
        <v>3.4680630000000057</v>
      </c>
      <c r="C22" s="615">
        <v>-4.8189479100000021</v>
      </c>
      <c r="D22" s="615">
        <v>8.0579067999999996</v>
      </c>
      <c r="E22" s="615">
        <v>-7.6990003100000006</v>
      </c>
      <c r="F22" s="615">
        <v>4.152026219999998</v>
      </c>
      <c r="G22" s="615">
        <v>2.3573009999999996</v>
      </c>
      <c r="H22" s="615">
        <v>-1.4938182199999981</v>
      </c>
      <c r="I22" s="615">
        <v>6.5655859999999979</v>
      </c>
      <c r="J22" s="615">
        <v>6.9299690000000034</v>
      </c>
      <c r="K22" s="615">
        <v>-5.9075080000000044</v>
      </c>
      <c r="L22" s="615">
        <v>-4.7881319999999974</v>
      </c>
      <c r="M22" s="615">
        <v>9.469657999999999</v>
      </c>
      <c r="N22" s="615">
        <v>7.4285879999999977</v>
      </c>
      <c r="O22" s="615">
        <v>31.703265000000002</v>
      </c>
      <c r="P22" s="615">
        <v>-15.109553833849031</v>
      </c>
    </row>
    <row r="23" spans="1:16" s="602" customFormat="1" ht="20.100000000000001" customHeight="1" x14ac:dyDescent="0.2">
      <c r="A23" s="616" t="s">
        <v>863</v>
      </c>
      <c r="B23" s="617">
        <v>0</v>
      </c>
      <c r="C23" s="617">
        <v>0</v>
      </c>
      <c r="D23" s="617">
        <v>0</v>
      </c>
      <c r="E23" s="617">
        <v>0</v>
      </c>
      <c r="F23" s="617">
        <v>0</v>
      </c>
      <c r="G23" s="617">
        <v>0</v>
      </c>
      <c r="H23" s="617">
        <v>0</v>
      </c>
      <c r="I23" s="617">
        <v>0</v>
      </c>
      <c r="J23" s="617">
        <v>0</v>
      </c>
      <c r="K23" s="617">
        <v>0</v>
      </c>
      <c r="L23" s="617">
        <v>0</v>
      </c>
      <c r="M23" s="617">
        <v>0</v>
      </c>
      <c r="N23" s="617">
        <v>0</v>
      </c>
      <c r="O23" s="617">
        <v>0</v>
      </c>
      <c r="P23" s="617">
        <v>0</v>
      </c>
    </row>
    <row r="24" spans="1:16" x14ac:dyDescent="0.2">
      <c r="A24" s="618" t="s">
        <v>864</v>
      </c>
      <c r="B24" s="610">
        <v>-32.655346000000037</v>
      </c>
      <c r="C24" s="610">
        <v>-4.2040245899999888</v>
      </c>
      <c r="D24" s="610">
        <v>-8.4104407999999751</v>
      </c>
      <c r="E24" s="610">
        <v>-2.2157056899999645</v>
      </c>
      <c r="F24" s="610">
        <v>1.6938757799999848</v>
      </c>
      <c r="G24" s="610">
        <v>14.334199000000012</v>
      </c>
      <c r="H24" s="610">
        <v>13.843963220000006</v>
      </c>
      <c r="I24" s="610">
        <v>12.460840999999988</v>
      </c>
      <c r="J24" s="610">
        <v>14.358869000000027</v>
      </c>
      <c r="K24" s="610">
        <v>23.162703999999962</v>
      </c>
      <c r="L24" s="610">
        <v>47.886435000000006</v>
      </c>
      <c r="M24" s="610">
        <v>42.550299999999964</v>
      </c>
      <c r="N24" s="610">
        <v>41.619363000000021</v>
      </c>
      <c r="O24" s="610">
        <v>84.738218000000018</v>
      </c>
      <c r="P24" s="610">
        <v>121.46443283384906</v>
      </c>
    </row>
    <row r="25" spans="1:16" x14ac:dyDescent="0.2">
      <c r="A25" s="618" t="s">
        <v>865</v>
      </c>
      <c r="B25" s="610">
        <v>-34.66723989000004</v>
      </c>
      <c r="C25" s="610">
        <v>-4.1857980424999885</v>
      </c>
      <c r="D25" s="610">
        <v>-8.3361409860999753</v>
      </c>
      <c r="E25" s="610">
        <v>-2.3516767425999645</v>
      </c>
      <c r="F25" s="610">
        <v>1.5070148297999848</v>
      </c>
      <c r="G25" s="610">
        <v>14.406973504250013</v>
      </c>
      <c r="H25" s="610">
        <v>14.142905510464001</v>
      </c>
      <c r="I25" s="610">
        <v>13.074023650229428</v>
      </c>
      <c r="J25" s="610">
        <v>14.450739344044187</v>
      </c>
      <c r="K25" s="610">
        <v>24.023544382289671</v>
      </c>
      <c r="L25" s="610">
        <v>48.496664316316085</v>
      </c>
      <c r="M25" s="610">
        <v>43.364510866098605</v>
      </c>
      <c r="N25" s="610">
        <v>42.21251197775846</v>
      </c>
      <c r="O25" s="610">
        <v>85.153733531268088</v>
      </c>
      <c r="P25" s="610">
        <v>121.9439412756285</v>
      </c>
    </row>
    <row r="26" spans="1:16" x14ac:dyDescent="0.2">
      <c r="A26" s="618" t="s">
        <v>867</v>
      </c>
      <c r="B26" s="610">
        <v>-36.766852000000029</v>
      </c>
      <c r="C26" s="610">
        <v>-13.91384558999998</v>
      </c>
      <c r="D26" s="610">
        <v>-13.588140799999985</v>
      </c>
      <c r="E26" s="610">
        <v>-8.9765806899999667</v>
      </c>
      <c r="F26" s="610">
        <v>-4.0545752200000145</v>
      </c>
      <c r="G26" s="610">
        <v>5.2084160000000352</v>
      </c>
      <c r="H26" s="610">
        <v>1.3564042200000017</v>
      </c>
      <c r="I26" s="610">
        <v>-1.7892720000000111</v>
      </c>
      <c r="J26" s="610">
        <v>2.8972840000000133</v>
      </c>
      <c r="K26" s="610">
        <v>9.0816689999999838</v>
      </c>
      <c r="L26" s="610">
        <v>35.519714000000022</v>
      </c>
      <c r="M26" s="610">
        <v>32.740744999999961</v>
      </c>
      <c r="N26" s="610">
        <v>24.108206000000003</v>
      </c>
      <c r="O26" s="610">
        <v>52.215969000000008</v>
      </c>
      <c r="P26" s="610">
        <v>97.368115833849075</v>
      </c>
    </row>
    <row r="27" spans="1:16" s="589" customFormat="1" ht="20.100000000000001" customHeight="1" x14ac:dyDescent="0.2">
      <c r="A27" s="619" t="s">
        <v>868</v>
      </c>
      <c r="B27" s="615">
        <v>-38.778745890000032</v>
      </c>
      <c r="C27" s="615">
        <v>-13.895619042499979</v>
      </c>
      <c r="D27" s="615">
        <v>-13.513840986099986</v>
      </c>
      <c r="E27" s="615">
        <v>-9.1125517425999671</v>
      </c>
      <c r="F27" s="615">
        <v>-4.2414361702000143</v>
      </c>
      <c r="G27" s="615">
        <v>5.2811905042500351</v>
      </c>
      <c r="H27" s="615">
        <v>1.6553465104639948</v>
      </c>
      <c r="I27" s="615">
        <v>-1.1760893497705709</v>
      </c>
      <c r="J27" s="615">
        <v>2.9891543440441732</v>
      </c>
      <c r="K27" s="615">
        <v>9.9425093822896926</v>
      </c>
      <c r="L27" s="615">
        <v>36.129943316316101</v>
      </c>
      <c r="M27" s="615">
        <v>33.554955866098602</v>
      </c>
      <c r="N27" s="615">
        <v>24.701354977758442</v>
      </c>
      <c r="O27" s="615">
        <v>52.631484531268093</v>
      </c>
      <c r="P27" s="615">
        <v>97.847624275628519</v>
      </c>
    </row>
    <row r="28" spans="1:16" s="602" customFormat="1" ht="20.100000000000001" customHeight="1" x14ac:dyDescent="0.2">
      <c r="A28" s="616" t="s">
        <v>880</v>
      </c>
      <c r="B28" s="620">
        <v>0</v>
      </c>
      <c r="C28" s="620">
        <v>0</v>
      </c>
      <c r="D28" s="620">
        <v>0</v>
      </c>
      <c r="E28" s="620">
        <v>0</v>
      </c>
      <c r="F28" s="620">
        <v>0</v>
      </c>
      <c r="G28" s="620">
        <v>0</v>
      </c>
      <c r="H28" s="620">
        <v>0</v>
      </c>
      <c r="I28" s="620">
        <v>0</v>
      </c>
      <c r="J28" s="620">
        <v>0</v>
      </c>
      <c r="K28" s="620">
        <v>0</v>
      </c>
      <c r="L28" s="620">
        <v>0</v>
      </c>
      <c r="M28" s="620">
        <v>0</v>
      </c>
      <c r="N28" s="620">
        <v>0</v>
      </c>
      <c r="O28" s="620">
        <v>0</v>
      </c>
      <c r="P28" s="620">
        <v>0</v>
      </c>
    </row>
    <row r="29" spans="1:16" x14ac:dyDescent="0.2">
      <c r="A29" s="621" t="s">
        <v>629</v>
      </c>
      <c r="B29" s="622">
        <f>B3/B$39</f>
        <v>0.55261249201877949</v>
      </c>
      <c r="C29" s="622">
        <f t="shared" ref="C29:M29" si="0">C3/C$39</f>
        <v>0.53588871225086698</v>
      </c>
      <c r="D29" s="622">
        <f t="shared" si="0"/>
        <v>0.54695685987382603</v>
      </c>
      <c r="E29" s="622">
        <f t="shared" si="0"/>
        <v>0.55593234000845071</v>
      </c>
      <c r="F29" s="622">
        <f t="shared" si="0"/>
        <v>0.57481592349247546</v>
      </c>
      <c r="G29" s="622">
        <f t="shared" si="0"/>
        <v>0.65238307055455791</v>
      </c>
      <c r="H29" s="622">
        <f t="shared" si="0"/>
        <v>0.67565232497782568</v>
      </c>
      <c r="I29" s="622">
        <f t="shared" si="0"/>
        <v>0.64831527381131226</v>
      </c>
      <c r="J29" s="622">
        <f t="shared" si="0"/>
        <v>0.66076751871645512</v>
      </c>
      <c r="K29" s="622">
        <f t="shared" si="0"/>
        <v>0.62349093277016854</v>
      </c>
      <c r="L29" s="622">
        <f t="shared" si="0"/>
        <v>0.68333778544322366</v>
      </c>
      <c r="M29" s="622">
        <f t="shared" si="0"/>
        <v>0.66194270598852867</v>
      </c>
      <c r="N29" s="622">
        <f t="shared" ref="N29" si="1">N3/N$39</f>
        <v>0.68950451167814497</v>
      </c>
      <c r="O29" s="622">
        <f t="shared" ref="O29:P29" si="2">O3/O$39</f>
        <v>0.80168649059614239</v>
      </c>
      <c r="P29" s="622">
        <f t="shared" si="2"/>
        <v>0.90545485733037923</v>
      </c>
    </row>
    <row r="30" spans="1:16" x14ac:dyDescent="0.2">
      <c r="A30" s="594" t="s">
        <v>881</v>
      </c>
      <c r="B30" s="622">
        <f t="shared" ref="B30" si="3">B4/B$39</f>
        <v>0.11518429224025727</v>
      </c>
      <c r="C30" s="622">
        <f t="shared" ref="C30:M30" si="4">C4/C$39</f>
        <v>0.11736644243947193</v>
      </c>
      <c r="D30" s="622">
        <f t="shared" si="4"/>
        <v>0.11785633593863426</v>
      </c>
      <c r="E30" s="622">
        <f t="shared" si="4"/>
        <v>0.10644294107566503</v>
      </c>
      <c r="F30" s="622">
        <f t="shared" si="4"/>
        <v>0.10990881123684533</v>
      </c>
      <c r="G30" s="622">
        <f t="shared" si="4"/>
        <v>0.11269238131010192</v>
      </c>
      <c r="H30" s="622">
        <f t="shared" si="4"/>
        <v>0.12000322932971894</v>
      </c>
      <c r="I30" s="622">
        <f t="shared" si="4"/>
        <v>0.12041417833714317</v>
      </c>
      <c r="J30" s="622">
        <f t="shared" si="4"/>
        <v>0.11654339774798496</v>
      </c>
      <c r="K30" s="622">
        <f t="shared" si="4"/>
        <v>0.1216143464867292</v>
      </c>
      <c r="L30" s="622">
        <f t="shared" si="4"/>
        <v>0.19990310271983308</v>
      </c>
      <c r="M30" s="622">
        <f t="shared" si="4"/>
        <v>0.12403753944604097</v>
      </c>
      <c r="N30" s="622">
        <f t="shared" ref="N30" si="5">N4/N$39</f>
        <v>0.13004607273298627</v>
      </c>
      <c r="O30" s="622">
        <f t="shared" ref="O30:P30" si="6">O4/O$39</f>
        <v>0.18182313953014195</v>
      </c>
      <c r="P30" s="622">
        <f t="shared" si="6"/>
        <v>0.3725888253579927</v>
      </c>
    </row>
    <row r="31" spans="1:16" x14ac:dyDescent="0.2">
      <c r="A31" s="594" t="s">
        <v>882</v>
      </c>
      <c r="B31" s="622">
        <f>B6/B$39</f>
        <v>0.3071646159674129</v>
      </c>
      <c r="C31" s="622">
        <f t="shared" ref="C31:O31" si="7">C6/C$39</f>
        <v>0.33865439880714154</v>
      </c>
      <c r="D31" s="622">
        <f t="shared" si="7"/>
        <v>0.33444999440107437</v>
      </c>
      <c r="E31" s="622">
        <f t="shared" si="7"/>
        <v>0.36017791025935109</v>
      </c>
      <c r="F31" s="622">
        <f t="shared" si="7"/>
        <v>0.36312769265522493</v>
      </c>
      <c r="G31" s="622">
        <f t="shared" si="7"/>
        <v>0.44151800851950285</v>
      </c>
      <c r="H31" s="622">
        <f t="shared" si="7"/>
        <v>0.46127990751165293</v>
      </c>
      <c r="I31" s="622">
        <f t="shared" si="7"/>
        <v>0.44132679148826892</v>
      </c>
      <c r="J31" s="622">
        <f t="shared" si="7"/>
        <v>0.43170848744910045</v>
      </c>
      <c r="K31" s="622">
        <f t="shared" si="7"/>
        <v>0.35514628159927009</v>
      </c>
      <c r="L31" s="622">
        <f t="shared" si="7"/>
        <v>0.29441123156052518</v>
      </c>
      <c r="M31" s="622">
        <f t="shared" si="7"/>
        <v>0.29008042593849004</v>
      </c>
      <c r="N31" s="622">
        <f t="shared" si="7"/>
        <v>0.32707591691914523</v>
      </c>
      <c r="O31" s="622">
        <f t="shared" si="7"/>
        <v>0.37154443208136961</v>
      </c>
      <c r="P31" s="622">
        <f t="shared" ref="P31" si="8">P6/P$39</f>
        <v>0.28597638153032473</v>
      </c>
    </row>
    <row r="32" spans="1:16" x14ac:dyDescent="0.2">
      <c r="A32" s="621" t="s">
        <v>713</v>
      </c>
      <c r="B32" s="622">
        <f>B9/B$39</f>
        <v>-0.6883936247671949</v>
      </c>
      <c r="C32" s="622">
        <f t="shared" ref="C32:M32" si="9">C9/C$39</f>
        <v>-0.54574140545610728</v>
      </c>
      <c r="D32" s="622">
        <f t="shared" si="9"/>
        <v>-0.55962302817749898</v>
      </c>
      <c r="E32" s="622">
        <f t="shared" si="9"/>
        <v>-0.51227893999765417</v>
      </c>
      <c r="F32" s="622">
        <f t="shared" si="9"/>
        <v>-0.51907018567954055</v>
      </c>
      <c r="G32" s="622">
        <f t="shared" si="9"/>
        <v>-0.46185374338477397</v>
      </c>
      <c r="H32" s="622">
        <f t="shared" si="9"/>
        <v>-0.45801073192414171</v>
      </c>
      <c r="I32" s="622">
        <f t="shared" si="9"/>
        <v>-0.43772985906065581</v>
      </c>
      <c r="J32" s="622">
        <f t="shared" si="9"/>
        <v>-0.43670566879294159</v>
      </c>
      <c r="K32" s="622">
        <f t="shared" si="9"/>
        <v>-0.45045714456589075</v>
      </c>
      <c r="L32" s="622">
        <f t="shared" si="9"/>
        <v>-0.49062146488107788</v>
      </c>
      <c r="M32" s="622">
        <f t="shared" si="9"/>
        <v>-0.48849450761443941</v>
      </c>
      <c r="N32" s="622">
        <f t="shared" ref="N32" si="10">N9/N$39</f>
        <v>-0.49707397376982526</v>
      </c>
      <c r="O32" s="622">
        <f t="shared" ref="O32:P32" si="11">O9/O$39</f>
        <v>-0.49726954176650467</v>
      </c>
      <c r="P32" s="622">
        <f t="shared" si="11"/>
        <v>-0.53091475286106826</v>
      </c>
    </row>
    <row r="33" spans="1:16" x14ac:dyDescent="0.2">
      <c r="A33" s="623" t="s">
        <v>883</v>
      </c>
      <c r="B33" s="622">
        <f>B10/B$39</f>
        <v>-0.22329658543032743</v>
      </c>
      <c r="C33" s="622">
        <f t="shared" ref="C33:M33" si="12">C10/C$39</f>
        <v>-0.21989601337141093</v>
      </c>
      <c r="D33" s="622">
        <f t="shared" si="12"/>
        <v>-0.21801458843396443</v>
      </c>
      <c r="E33" s="622">
        <f t="shared" si="12"/>
        <v>-0.22019536144560012</v>
      </c>
      <c r="F33" s="622">
        <f t="shared" si="12"/>
        <v>-0.24731775332166497</v>
      </c>
      <c r="G33" s="622">
        <f t="shared" si="12"/>
        <v>-0.23076257936790814</v>
      </c>
      <c r="H33" s="622">
        <f t="shared" si="12"/>
        <v>-0.22931281663699427</v>
      </c>
      <c r="I33" s="622">
        <f t="shared" si="12"/>
        <v>-0.21922281008273942</v>
      </c>
      <c r="J33" s="622">
        <f t="shared" si="12"/>
        <v>-0.20788900331857246</v>
      </c>
      <c r="K33" s="622">
        <f t="shared" si="12"/>
        <v>-0.21961518922866569</v>
      </c>
      <c r="L33" s="622">
        <f t="shared" si="12"/>
        <v>-0.23150945949026613</v>
      </c>
      <c r="M33" s="622">
        <f t="shared" si="12"/>
        <v>-0.22226453712511332</v>
      </c>
      <c r="N33" s="622">
        <f t="shared" ref="N33" si="13">N10/N$39</f>
        <v>-0.21254841219498499</v>
      </c>
      <c r="O33" s="622">
        <f t="shared" ref="O33:P33" si="14">O10/O$39</f>
        <v>-0.20922061452525162</v>
      </c>
      <c r="P33" s="622">
        <f t="shared" si="14"/>
        <v>-0.21453420000821394</v>
      </c>
    </row>
    <row r="34" spans="1:16" x14ac:dyDescent="0.2">
      <c r="A34" s="623" t="s">
        <v>884</v>
      </c>
      <c r="B34" s="622">
        <f>B11/B$39</f>
        <v>-0.10152109139215557</v>
      </c>
      <c r="C34" s="622">
        <f t="shared" ref="C34:M34" si="15">C11/C$39</f>
        <v>-9.4982636732852538E-2</v>
      </c>
      <c r="D34" s="622">
        <f t="shared" si="15"/>
        <v>-8.3663434863080713E-2</v>
      </c>
      <c r="E34" s="622">
        <f t="shared" si="15"/>
        <v>-8.4637525376037498E-2</v>
      </c>
      <c r="F34" s="622">
        <f t="shared" si="15"/>
        <v>-9.1626794566214281E-2</v>
      </c>
      <c r="G34" s="622">
        <f t="shared" si="15"/>
        <v>-0.18765936486136162</v>
      </c>
      <c r="H34" s="622">
        <f t="shared" si="15"/>
        <v>-0.18392548176188789</v>
      </c>
      <c r="I34" s="622">
        <f t="shared" si="15"/>
        <v>-0.16888629239412209</v>
      </c>
      <c r="J34" s="622">
        <f t="shared" si="15"/>
        <v>-0.18067633420179707</v>
      </c>
      <c r="K34" s="622">
        <f t="shared" si="15"/>
        <v>-0.17059634884841954</v>
      </c>
      <c r="L34" s="622">
        <f t="shared" si="15"/>
        <v>-0.20659217820814452</v>
      </c>
      <c r="M34" s="622">
        <f t="shared" si="15"/>
        <v>-0.21591551881970777</v>
      </c>
      <c r="N34" s="622">
        <f t="shared" ref="N34" si="16">N11/N$39</f>
        <v>-0.2301793667579336</v>
      </c>
      <c r="O34" s="622">
        <f t="shared" ref="O34:P34" si="17">O11/O$39</f>
        <v>-0.24589235774403545</v>
      </c>
      <c r="P34" s="622">
        <f t="shared" si="17"/>
        <v>-0.27310593771037428</v>
      </c>
    </row>
    <row r="35" spans="1:16" x14ac:dyDescent="0.2">
      <c r="A35" s="624" t="s">
        <v>864</v>
      </c>
      <c r="B35" s="622">
        <f>B24/B$39</f>
        <v>-0.13593026525533497</v>
      </c>
      <c r="C35" s="622">
        <f t="shared" ref="C35:M35" si="18">C24/C$39</f>
        <v>-1.6797159148495583E-2</v>
      </c>
      <c r="D35" s="622">
        <f t="shared" si="18"/>
        <v>-3.3173023304521362E-2</v>
      </c>
      <c r="E35" s="622">
        <f t="shared" si="18"/>
        <v>-8.6291710672123448E-3</v>
      </c>
      <c r="F35" s="622">
        <f t="shared" si="18"/>
        <v>6.4375482279677059E-3</v>
      </c>
      <c r="G35" s="622">
        <f t="shared" si="18"/>
        <v>5.1147260161633616E-2</v>
      </c>
      <c r="H35" s="622">
        <f t="shared" si="18"/>
        <v>4.6698711373102858E-2</v>
      </c>
      <c r="I35" s="622">
        <f t="shared" si="18"/>
        <v>4.0191541337032101E-2</v>
      </c>
      <c r="J35" s="622">
        <f t="shared" si="18"/>
        <v>4.4088156984360596E-2</v>
      </c>
      <c r="K35" s="622">
        <f t="shared" si="18"/>
        <v>7.3646480213639759E-2</v>
      </c>
      <c r="L35" s="622">
        <f t="shared" si="18"/>
        <v>0.1588152067177612</v>
      </c>
      <c r="M35" s="622">
        <f t="shared" si="18"/>
        <v>0.13549710305378079</v>
      </c>
      <c r="N35" s="622">
        <f t="shared" ref="N35" si="19">N24/N$39</f>
        <v>0.12666340503700185</v>
      </c>
      <c r="O35" s="622">
        <f t="shared" ref="O35:P35" si="20">O24/O$39</f>
        <v>0.24060668780238542</v>
      </c>
      <c r="P35" s="622">
        <f t="shared" si="20"/>
        <v>0.34960220761793448</v>
      </c>
    </row>
    <row r="36" spans="1:16" x14ac:dyDescent="0.2">
      <c r="A36" s="625" t="s">
        <v>885</v>
      </c>
      <c r="B36" s="622">
        <f>B20/B$39</f>
        <v>-1.7263576836460518E-2</v>
      </c>
      <c r="C36" s="622">
        <f t="shared" ref="C36:M36" si="21">C20/C$39</f>
        <v>-4.5740007013200502E-2</v>
      </c>
      <c r="D36" s="622">
        <f t="shared" si="21"/>
        <v>-4.0929085755248409E-2</v>
      </c>
      <c r="E36" s="622">
        <f t="shared" si="21"/>
        <v>-7.8613119942122778E-2</v>
      </c>
      <c r="F36" s="622">
        <f t="shared" si="21"/>
        <v>-7.1155087088047103E-2</v>
      </c>
      <c r="G36" s="622">
        <f t="shared" si="21"/>
        <v>-0.17194466763059266</v>
      </c>
      <c r="H36" s="622">
        <f t="shared" si="21"/>
        <v>-0.21306614538971377</v>
      </c>
      <c r="I36" s="622">
        <f t="shared" si="21"/>
        <v>-0.21635658216633846</v>
      </c>
      <c r="J36" s="622">
        <f t="shared" si="21"/>
        <v>-0.2151658907905013</v>
      </c>
      <c r="K36" s="622">
        <f t="shared" si="21"/>
        <v>-0.14415836172922872</v>
      </c>
      <c r="L36" s="622">
        <f t="shared" si="21"/>
        <v>-7.4915304022372897E-2</v>
      </c>
      <c r="M36" s="622">
        <f t="shared" si="21"/>
        <v>-6.9188625602039297E-2</v>
      </c>
      <c r="N36" s="622">
        <f t="shared" ref="N36" si="22">N20/N$39</f>
        <v>-0.11906018235305861</v>
      </c>
      <c r="O36" s="622">
        <f t="shared" ref="O36:P36" si="23">O20/O$39</f>
        <v>-0.15615431541572716</v>
      </c>
      <c r="P36" s="622">
        <f t="shared" si="23"/>
        <v>-9.4292566544560683E-2</v>
      </c>
    </row>
    <row r="37" spans="1:16" s="589" customFormat="1" ht="20.100000000000001" customHeight="1" x14ac:dyDescent="0.2">
      <c r="A37" s="626" t="s">
        <v>886</v>
      </c>
      <c r="B37" s="627">
        <f>B26/B$39</f>
        <v>-0.15304470958487598</v>
      </c>
      <c r="C37" s="627">
        <f t="shared" ref="C37:M37" si="24">C26/C$39</f>
        <v>-5.5592700218440844E-2</v>
      </c>
      <c r="D37" s="627">
        <f t="shared" si="24"/>
        <v>-5.3595254058921432E-2</v>
      </c>
      <c r="E37" s="627">
        <f t="shared" si="24"/>
        <v>-3.4959719931326246E-2</v>
      </c>
      <c r="F37" s="627">
        <f t="shared" si="24"/>
        <v>-1.5409349275112193E-2</v>
      </c>
      <c r="G37" s="627">
        <f t="shared" si="24"/>
        <v>1.858465953919132E-2</v>
      </c>
      <c r="H37" s="627">
        <f t="shared" si="24"/>
        <v>4.5754476639702285E-3</v>
      </c>
      <c r="I37" s="627">
        <f t="shared" si="24"/>
        <v>-5.7711674156820242E-3</v>
      </c>
      <c r="J37" s="627">
        <f t="shared" si="24"/>
        <v>8.8959591330122559E-3</v>
      </c>
      <c r="K37" s="627">
        <f t="shared" si="24"/>
        <v>2.887542647504909E-2</v>
      </c>
      <c r="L37" s="627">
        <f t="shared" si="24"/>
        <v>0.11780101653977289</v>
      </c>
      <c r="M37" s="627">
        <f t="shared" si="24"/>
        <v>0.10425957277204995</v>
      </c>
      <c r="N37" s="627">
        <f t="shared" ref="N37" si="25">N26/N$39</f>
        <v>7.3370355555261071E-2</v>
      </c>
      <c r="O37" s="627">
        <f t="shared" ref="O37:P37" si="26">O26/O$39</f>
        <v>0.14826263341391055</v>
      </c>
      <c r="P37" s="627">
        <f t="shared" si="26"/>
        <v>0.28024753792475032</v>
      </c>
    </row>
    <row r="38" spans="1:16" s="670" customFormat="1" ht="20.100000000000001" customHeight="1" x14ac:dyDescent="0.2">
      <c r="A38" s="668" t="s">
        <v>887</v>
      </c>
      <c r="B38" s="669">
        <v>0</v>
      </c>
      <c r="C38" s="669">
        <v>0</v>
      </c>
      <c r="D38" s="669">
        <v>0</v>
      </c>
      <c r="E38" s="669">
        <v>0</v>
      </c>
      <c r="F38" s="669">
        <v>0</v>
      </c>
      <c r="G38" s="669">
        <v>0</v>
      </c>
      <c r="H38" s="669">
        <v>0</v>
      </c>
      <c r="I38" s="669">
        <v>0</v>
      </c>
      <c r="J38" s="669">
        <v>0</v>
      </c>
      <c r="K38" s="669">
        <v>0</v>
      </c>
      <c r="L38" s="669">
        <v>0</v>
      </c>
      <c r="M38" s="669">
        <v>0</v>
      </c>
      <c r="N38" s="669">
        <v>0</v>
      </c>
      <c r="O38" s="669">
        <v>0</v>
      </c>
      <c r="P38" s="669">
        <v>0</v>
      </c>
    </row>
    <row r="39" spans="1:16" s="589" customFormat="1" ht="20.100000000000001" customHeight="1" x14ac:dyDescent="0.2">
      <c r="A39" s="626" t="s">
        <v>1431</v>
      </c>
      <c r="B39" s="628">
        <f>gdpFSM!L102</f>
        <v>240.23602057024885</v>
      </c>
      <c r="C39" s="628">
        <f>gdpFSM!M102</f>
        <v>250.28188117015713</v>
      </c>
      <c r="D39" s="628">
        <f>gdpFSM!N102</f>
        <v>253.53253825537399</v>
      </c>
      <c r="E39" s="628">
        <f>gdpFSM!O102</f>
        <v>256.76923921682652</v>
      </c>
      <c r="F39" s="628">
        <f>gdpFSM!P102</f>
        <v>263.12436350239676</v>
      </c>
      <c r="G39" s="628">
        <f>gdpFSM!Q102</f>
        <v>280.25350634035186</v>
      </c>
      <c r="H39" s="628">
        <f>gdpFSM!R102</f>
        <v>296.45278880165716</v>
      </c>
      <c r="I39" s="628">
        <f>gdpFSM!S102</f>
        <v>310.03640530995733</v>
      </c>
      <c r="J39" s="628">
        <f>gdpFSM!T102</f>
        <v>325.68539903116277</v>
      </c>
      <c r="K39" s="628">
        <f>gdpFSM!U102</f>
        <v>314.51203007676253</v>
      </c>
      <c r="L39" s="628">
        <f>gdpFSM!V102</f>
        <v>301.52298378518304</v>
      </c>
      <c r="M39" s="628">
        <f>gdpFSM!W102</f>
        <v>314.03106812631353</v>
      </c>
      <c r="N39" s="628">
        <f>gdpFSM!X102</f>
        <v>328.58237932133488</v>
      </c>
      <c r="O39" s="628">
        <f>gdpFSM!Y102</f>
        <v>352.1856303079864</v>
      </c>
      <c r="P39" s="628">
        <f>gdpFSM!Z102</f>
        <v>347.43611506764972</v>
      </c>
    </row>
    <row r="40" spans="1:16" ht="20.100000000000001" customHeight="1" x14ac:dyDescent="0.2">
      <c r="A40" s="591" t="s">
        <v>873</v>
      </c>
      <c r="B40" s="591">
        <v>0</v>
      </c>
      <c r="C40" s="591">
        <v>2.1316282072803006E-14</v>
      </c>
      <c r="D40" s="591">
        <v>1.1546319456101628E-14</v>
      </c>
      <c r="E40" s="591">
        <v>3.3750779948604759E-14</v>
      </c>
      <c r="F40" s="591">
        <v>9.9999998148803115E-7</v>
      </c>
      <c r="G40" s="591">
        <v>-2.0421469999999644</v>
      </c>
      <c r="H40" s="591">
        <v>2.1411459999999991</v>
      </c>
      <c r="I40" s="591">
        <v>0.64479199999998116</v>
      </c>
      <c r="J40" s="591">
        <v>1.0611230000000091</v>
      </c>
      <c r="K40" s="591">
        <v>0</v>
      </c>
      <c r="L40" s="591">
        <v>-1.9999999736342033E-6</v>
      </c>
      <c r="M40" s="591">
        <v>0</v>
      </c>
      <c r="N40" s="591">
        <v>0</v>
      </c>
      <c r="O40" s="591">
        <v>0</v>
      </c>
      <c r="P40" s="591">
        <v>0</v>
      </c>
    </row>
    <row r="41" spans="1:16" x14ac:dyDescent="0.2">
      <c r="A41" s="671" t="s">
        <v>874</v>
      </c>
      <c r="B41" s="591"/>
      <c r="C41" s="591"/>
      <c r="D41" s="591"/>
      <c r="E41" s="591"/>
      <c r="F41" s="591"/>
      <c r="G41" s="591"/>
      <c r="H41" s="591"/>
      <c r="I41" s="591"/>
      <c r="J41" s="591"/>
      <c r="K41" s="591"/>
      <c r="L41" s="591"/>
      <c r="M41" s="591"/>
      <c r="N41" s="591"/>
      <c r="O41" s="591"/>
      <c r="P41" s="591"/>
    </row>
    <row r="43" spans="1:16" s="674" customFormat="1" ht="24.95" customHeight="1" x14ac:dyDescent="0.2">
      <c r="A43" s="606" t="str">
        <f>Index!B119</f>
        <v>Table 13b :  National government summary finances (GFS format), FY2004-FY2018</v>
      </c>
      <c r="B43" s="673"/>
      <c r="C43" s="673"/>
      <c r="D43" s="673"/>
      <c r="E43" s="673"/>
      <c r="F43" s="673"/>
      <c r="G43" s="673"/>
      <c r="H43" s="673"/>
      <c r="I43" s="673"/>
      <c r="J43" s="673"/>
      <c r="K43" s="673"/>
      <c r="L43" s="673"/>
      <c r="M43" s="673"/>
      <c r="N43" s="673"/>
      <c r="O43" s="673"/>
      <c r="P43" s="673"/>
    </row>
    <row r="44" spans="1:16" s="676" customFormat="1" ht="24.95" customHeight="1" x14ac:dyDescent="0.2">
      <c r="A44" s="607" t="s">
        <v>397</v>
      </c>
      <c r="B44" s="675" t="str">
        <f>B2</f>
        <v>FY2004</v>
      </c>
      <c r="C44" s="675" t="str">
        <f t="shared" ref="C44:L44" si="27">C2</f>
        <v>FY2005</v>
      </c>
      <c r="D44" s="675" t="str">
        <f t="shared" si="27"/>
        <v>FY2006</v>
      </c>
      <c r="E44" s="675" t="str">
        <f t="shared" si="27"/>
        <v>FY2007</v>
      </c>
      <c r="F44" s="675" t="str">
        <f t="shared" si="27"/>
        <v>FY2008</v>
      </c>
      <c r="G44" s="675" t="str">
        <f t="shared" si="27"/>
        <v>FY2009</v>
      </c>
      <c r="H44" s="675" t="str">
        <f t="shared" si="27"/>
        <v>FY2010</v>
      </c>
      <c r="I44" s="675" t="str">
        <f t="shared" si="27"/>
        <v>FY2011</v>
      </c>
      <c r="J44" s="675" t="str">
        <f t="shared" si="27"/>
        <v>FY2012</v>
      </c>
      <c r="K44" s="675" t="str">
        <f t="shared" si="27"/>
        <v>FY2013</v>
      </c>
      <c r="L44" s="675" t="str">
        <f t="shared" si="27"/>
        <v>FY2014</v>
      </c>
      <c r="M44" s="675" t="str">
        <f t="shared" ref="M44:N44" si="28">M2</f>
        <v>FY2015</v>
      </c>
      <c r="N44" s="675" t="str">
        <f t="shared" si="28"/>
        <v>FY2016</v>
      </c>
      <c r="O44" s="675" t="str">
        <f t="shared" ref="O44:P44" si="29">O2</f>
        <v>FY2017</v>
      </c>
      <c r="P44" s="675" t="str">
        <f t="shared" si="29"/>
        <v>FY2018</v>
      </c>
    </row>
    <row r="45" spans="1:16" s="674" customFormat="1" ht="20.100000000000001" customHeight="1" x14ac:dyDescent="0.2">
      <c r="A45" s="677" t="s">
        <v>629</v>
      </c>
      <c r="B45" s="678">
        <v>49.183723999999998</v>
      </c>
      <c r="C45" s="678">
        <v>46.772975000000002</v>
      </c>
      <c r="D45" s="678">
        <v>45.622885000000004</v>
      </c>
      <c r="E45" s="678">
        <v>55.100694000000004</v>
      </c>
      <c r="F45" s="678">
        <v>61.813768999999994</v>
      </c>
      <c r="G45" s="678">
        <v>89.227366000000004</v>
      </c>
      <c r="H45" s="678">
        <v>104.23588100000001</v>
      </c>
      <c r="I45" s="678">
        <v>102.636791</v>
      </c>
      <c r="J45" s="678">
        <v>118.94257899999999</v>
      </c>
      <c r="K45" s="678">
        <v>100.255359</v>
      </c>
      <c r="L45" s="678">
        <v>114.06059999999999</v>
      </c>
      <c r="M45" s="678">
        <v>110.40380399999998</v>
      </c>
      <c r="N45" s="678">
        <v>128.15404100000001</v>
      </c>
      <c r="O45" s="678">
        <v>170.94350800000001</v>
      </c>
      <c r="P45" s="678">
        <v>206.129256</v>
      </c>
    </row>
    <row r="46" spans="1:16" s="674" customFormat="1" x14ac:dyDescent="0.2">
      <c r="A46" s="679" t="s">
        <v>630</v>
      </c>
      <c r="B46" s="678">
        <v>9.9799150000000001</v>
      </c>
      <c r="C46" s="678">
        <v>11.318816</v>
      </c>
      <c r="D46" s="678">
        <v>11.199077999999998</v>
      </c>
      <c r="E46" s="678">
        <v>10.585925</v>
      </c>
      <c r="F46" s="678">
        <v>11.283704999999999</v>
      </c>
      <c r="G46" s="678">
        <v>12.321356000000002</v>
      </c>
      <c r="H46" s="678">
        <v>13.840968000000002</v>
      </c>
      <c r="I46" s="678">
        <v>15.453239000000002</v>
      </c>
      <c r="J46" s="678">
        <v>16.008357</v>
      </c>
      <c r="K46" s="678">
        <v>17.340657</v>
      </c>
      <c r="L46" s="678">
        <v>40.049591999999997</v>
      </c>
      <c r="M46" s="678">
        <v>17.148194</v>
      </c>
      <c r="N46" s="678">
        <v>19.947513000000001</v>
      </c>
      <c r="O46" s="678">
        <v>38.162242999999997</v>
      </c>
      <c r="P46" s="678">
        <v>101.271963</v>
      </c>
    </row>
    <row r="47" spans="1:16" s="674" customFormat="1" x14ac:dyDescent="0.2">
      <c r="A47" s="679" t="s">
        <v>665</v>
      </c>
      <c r="B47" s="678">
        <v>0</v>
      </c>
      <c r="C47" s="678">
        <v>0</v>
      </c>
      <c r="D47" s="678">
        <v>0</v>
      </c>
      <c r="E47" s="678">
        <v>0</v>
      </c>
      <c r="F47" s="678">
        <v>0</v>
      </c>
      <c r="G47" s="678">
        <v>0</v>
      </c>
      <c r="H47" s="678">
        <v>0</v>
      </c>
      <c r="I47" s="678">
        <v>0</v>
      </c>
      <c r="J47" s="678">
        <v>0</v>
      </c>
      <c r="K47" s="678">
        <v>0</v>
      </c>
      <c r="L47" s="678">
        <v>0</v>
      </c>
      <c r="M47" s="678">
        <v>0</v>
      </c>
      <c r="N47" s="678">
        <v>0</v>
      </c>
      <c r="O47" s="678">
        <v>0</v>
      </c>
      <c r="P47" s="678">
        <v>0</v>
      </c>
    </row>
    <row r="48" spans="1:16" s="674" customFormat="1" x14ac:dyDescent="0.2">
      <c r="A48" s="679" t="s">
        <v>675</v>
      </c>
      <c r="B48" s="678">
        <v>18.69943</v>
      </c>
      <c r="C48" s="678">
        <v>18.871846999999999</v>
      </c>
      <c r="D48" s="678">
        <v>18.306646000000001</v>
      </c>
      <c r="E48" s="678">
        <v>26.038409000000001</v>
      </c>
      <c r="F48" s="678">
        <v>27.641461999999997</v>
      </c>
      <c r="G48" s="678">
        <v>53.377068999999999</v>
      </c>
      <c r="H48" s="678">
        <v>68.032757000000004</v>
      </c>
      <c r="I48" s="678">
        <v>65.188252000000006</v>
      </c>
      <c r="J48" s="678">
        <v>71.475397000000001</v>
      </c>
      <c r="K48" s="678">
        <v>43.827565</v>
      </c>
      <c r="L48" s="678">
        <v>22.464998999999999</v>
      </c>
      <c r="M48" s="678">
        <v>20.603535999999998</v>
      </c>
      <c r="N48" s="678">
        <v>37.964782</v>
      </c>
      <c r="O48" s="678">
        <v>55.851765999999998</v>
      </c>
      <c r="P48" s="678">
        <v>26.511154999999999</v>
      </c>
    </row>
    <row r="49" spans="1:16" s="674" customFormat="1" x14ac:dyDescent="0.2">
      <c r="A49" s="679" t="s">
        <v>693</v>
      </c>
      <c r="B49" s="678">
        <v>20.504379</v>
      </c>
      <c r="C49" s="678">
        <v>16.582311999999998</v>
      </c>
      <c r="D49" s="678">
        <v>16.117161000000003</v>
      </c>
      <c r="E49" s="678">
        <v>18.476359999999996</v>
      </c>
      <c r="F49" s="678">
        <v>22.888601999999999</v>
      </c>
      <c r="G49" s="678">
        <v>23.528941</v>
      </c>
      <c r="H49" s="678">
        <v>22.362155999999999</v>
      </c>
      <c r="I49" s="678">
        <v>21.995300000000004</v>
      </c>
      <c r="J49" s="678">
        <v>31.458824999999997</v>
      </c>
      <c r="K49" s="678">
        <v>39.087136999999991</v>
      </c>
      <c r="L49" s="678">
        <v>51.546008999999998</v>
      </c>
      <c r="M49" s="678">
        <v>72.652073999999985</v>
      </c>
      <c r="N49" s="678">
        <v>70.241745999999992</v>
      </c>
      <c r="O49" s="678">
        <v>76.929499000000007</v>
      </c>
      <c r="P49" s="678">
        <v>78.34613800000001</v>
      </c>
    </row>
    <row r="50" spans="1:16" s="674" customFormat="1" x14ac:dyDescent="0.2">
      <c r="A50" s="678">
        <v>0</v>
      </c>
      <c r="B50" s="678">
        <v>0</v>
      </c>
      <c r="C50" s="678">
        <v>0</v>
      </c>
      <c r="D50" s="678">
        <v>0</v>
      </c>
      <c r="E50" s="678">
        <v>0</v>
      </c>
      <c r="F50" s="678">
        <v>0</v>
      </c>
      <c r="G50" s="678">
        <v>0</v>
      </c>
      <c r="H50" s="678">
        <v>0</v>
      </c>
      <c r="I50" s="678">
        <v>0</v>
      </c>
      <c r="J50" s="678">
        <v>0</v>
      </c>
      <c r="K50" s="678">
        <v>0</v>
      </c>
      <c r="L50" s="678">
        <v>0</v>
      </c>
      <c r="M50" s="678">
        <v>0</v>
      </c>
      <c r="N50" s="678">
        <v>0</v>
      </c>
      <c r="O50" s="678">
        <v>0</v>
      </c>
      <c r="P50" s="678">
        <v>0</v>
      </c>
    </row>
    <row r="51" spans="1:16" s="674" customFormat="1" x14ac:dyDescent="0.2">
      <c r="A51" s="677" t="s">
        <v>713</v>
      </c>
      <c r="B51" s="678">
        <v>-53.520468999999999</v>
      </c>
      <c r="C51" s="678">
        <v>-41.79410609</v>
      </c>
      <c r="D51" s="678">
        <v>-42.128252799999999</v>
      </c>
      <c r="E51" s="678">
        <v>-38.855557689999998</v>
      </c>
      <c r="F51" s="678">
        <v>-44.283757219999998</v>
      </c>
      <c r="G51" s="678">
        <v>-40.33483600000001</v>
      </c>
      <c r="H51" s="678">
        <v>-44.593745780000013</v>
      </c>
      <c r="I51" s="678">
        <v>-38.573431999999997</v>
      </c>
      <c r="J51" s="678">
        <v>-46.734141000000008</v>
      </c>
      <c r="K51" s="678">
        <v>-46.843690999999993</v>
      </c>
      <c r="L51" s="678">
        <v>-49.83986800000001</v>
      </c>
      <c r="M51" s="678">
        <v>-55.601621999999999</v>
      </c>
      <c r="N51" s="678">
        <v>-63.328873999999992</v>
      </c>
      <c r="O51" s="678">
        <v>-71.641772000000017</v>
      </c>
      <c r="P51" s="678">
        <v>-73.37346316615097</v>
      </c>
    </row>
    <row r="52" spans="1:16" s="674" customFormat="1" x14ac:dyDescent="0.2">
      <c r="A52" s="679" t="s">
        <v>714</v>
      </c>
      <c r="B52" s="678">
        <v>-9.9483361165123672</v>
      </c>
      <c r="C52" s="678">
        <v>-10.127781613613454</v>
      </c>
      <c r="D52" s="678">
        <v>-10.369973172410154</v>
      </c>
      <c r="E52" s="678">
        <v>-10.589103391533122</v>
      </c>
      <c r="F52" s="678">
        <v>-14.127699296562747</v>
      </c>
      <c r="G52" s="678">
        <v>-16.950794999999999</v>
      </c>
      <c r="H52" s="678">
        <v>-18.021535</v>
      </c>
      <c r="I52" s="678">
        <v>-17.852799000000001</v>
      </c>
      <c r="J52" s="678">
        <v>-17.941904000000001</v>
      </c>
      <c r="K52" s="678">
        <v>-17.545499</v>
      </c>
      <c r="L52" s="678">
        <v>-16.627618999999999</v>
      </c>
      <c r="M52" s="678">
        <v>-16.358290999999998</v>
      </c>
      <c r="N52" s="678">
        <v>-16.835573</v>
      </c>
      <c r="O52" s="678">
        <v>-20.277829000000001</v>
      </c>
      <c r="P52" s="678">
        <v>-20.810972</v>
      </c>
    </row>
    <row r="53" spans="1:16" s="674" customFormat="1" x14ac:dyDescent="0.2">
      <c r="A53" s="679" t="s">
        <v>875</v>
      </c>
      <c r="B53" s="678">
        <v>0</v>
      </c>
      <c r="C53" s="678">
        <v>0</v>
      </c>
      <c r="D53" s="678">
        <v>0</v>
      </c>
      <c r="E53" s="678">
        <v>0</v>
      </c>
      <c r="F53" s="678">
        <v>0</v>
      </c>
      <c r="G53" s="678">
        <v>-19.728073999999999</v>
      </c>
      <c r="H53" s="678">
        <v>-20.842864000000002</v>
      </c>
      <c r="I53" s="678">
        <v>-16.270692000000004</v>
      </c>
      <c r="J53" s="678">
        <v>-21.309352000000004</v>
      </c>
      <c r="K53" s="678">
        <v>-18.853749999999998</v>
      </c>
      <c r="L53" s="678">
        <v>-25.865361</v>
      </c>
      <c r="M53" s="678">
        <v>-30.719916999999999</v>
      </c>
      <c r="N53" s="678">
        <v>-36.563305999999997</v>
      </c>
      <c r="O53" s="678">
        <v>-43.924702000000003</v>
      </c>
      <c r="P53" s="678">
        <v>-45.832388000000002</v>
      </c>
    </row>
    <row r="54" spans="1:16" s="674" customFormat="1" x14ac:dyDescent="0.2">
      <c r="A54" s="679" t="s">
        <v>747</v>
      </c>
      <c r="B54" s="678">
        <v>0</v>
      </c>
      <c r="C54" s="678">
        <v>0</v>
      </c>
      <c r="D54" s="678">
        <v>0</v>
      </c>
      <c r="E54" s="678">
        <v>0</v>
      </c>
      <c r="F54" s="678">
        <v>0</v>
      </c>
      <c r="G54" s="678">
        <v>0</v>
      </c>
      <c r="H54" s="678">
        <v>0</v>
      </c>
      <c r="I54" s="678">
        <v>0</v>
      </c>
      <c r="J54" s="678">
        <v>0</v>
      </c>
      <c r="K54" s="678">
        <v>0</v>
      </c>
      <c r="L54" s="678">
        <v>0</v>
      </c>
      <c r="M54" s="678">
        <v>0</v>
      </c>
      <c r="N54" s="678">
        <v>0</v>
      </c>
      <c r="O54" s="678">
        <v>0</v>
      </c>
      <c r="P54" s="678">
        <v>0</v>
      </c>
    </row>
    <row r="55" spans="1:16" s="674" customFormat="1" x14ac:dyDescent="0.2">
      <c r="A55" s="679" t="s">
        <v>748</v>
      </c>
      <c r="B55" s="678">
        <v>-0.37531411000000003</v>
      </c>
      <c r="C55" s="678">
        <v>-0.3879150475</v>
      </c>
      <c r="D55" s="678">
        <v>-0.41178681389999999</v>
      </c>
      <c r="E55" s="678">
        <v>-0.44208194739999995</v>
      </c>
      <c r="F55" s="678">
        <v>-0.53922704980000002</v>
      </c>
      <c r="G55" s="678">
        <v>-0.56997350424999982</v>
      </c>
      <c r="H55" s="678">
        <v>-0.59635129046399293</v>
      </c>
      <c r="I55" s="678">
        <v>-0.64197765022944009</v>
      </c>
      <c r="J55" s="678">
        <v>-0.66804734404416</v>
      </c>
      <c r="K55" s="678">
        <v>-0.71643938228971016</v>
      </c>
      <c r="L55" s="678">
        <v>-0.7206843163160801</v>
      </c>
      <c r="M55" s="678">
        <v>-0.71690386609863999</v>
      </c>
      <c r="N55" s="678">
        <v>-0.65364197775844002</v>
      </c>
      <c r="O55" s="678">
        <v>-0.65098053126807998</v>
      </c>
      <c r="P55" s="678">
        <v>-0.59037444177943998</v>
      </c>
    </row>
    <row r="56" spans="1:16" s="674" customFormat="1" x14ac:dyDescent="0.2">
      <c r="A56" s="679" t="s">
        <v>752</v>
      </c>
      <c r="B56" s="678">
        <v>-0.216055</v>
      </c>
      <c r="C56" s="678">
        <v>-0.23475199999999999</v>
      </c>
      <c r="D56" s="678">
        <v>-0.19627600000000001</v>
      </c>
      <c r="E56" s="678">
        <v>-0.43947399999999998</v>
      </c>
      <c r="F56" s="678">
        <v>-0.21645600000000001</v>
      </c>
      <c r="G56" s="678">
        <v>-0.40826700000000005</v>
      </c>
      <c r="H56" s="678">
        <v>-0.32426299999999997</v>
      </c>
      <c r="I56" s="678">
        <v>-0.31943299999999997</v>
      </c>
      <c r="J56" s="678">
        <v>-0.30160900000000002</v>
      </c>
      <c r="K56" s="678">
        <v>-0.30535500000000004</v>
      </c>
      <c r="L56" s="678">
        <v>-0.347049</v>
      </c>
      <c r="M56" s="678">
        <v>1.5200000000000001E-4</v>
      </c>
      <c r="N56" s="678">
        <v>0</v>
      </c>
      <c r="O56" s="678">
        <v>-0.5</v>
      </c>
      <c r="P56" s="678">
        <v>0</v>
      </c>
    </row>
    <row r="57" spans="1:16" s="674" customFormat="1" x14ac:dyDescent="0.2">
      <c r="A57" s="611" t="s">
        <v>1457</v>
      </c>
      <c r="B57" s="678">
        <v>-8.5280000000000005</v>
      </c>
      <c r="C57" s="678">
        <v>0</v>
      </c>
      <c r="D57" s="678">
        <v>0</v>
      </c>
      <c r="E57" s="678">
        <v>-0.29417399999999999</v>
      </c>
      <c r="F57" s="678">
        <v>-0.62</v>
      </c>
      <c r="G57" s="678">
        <v>-0.54500000000000004</v>
      </c>
      <c r="H57" s="678">
        <v>-2.8664640000000001</v>
      </c>
      <c r="I57" s="678">
        <v>-1.3180000000000001</v>
      </c>
      <c r="J57" s="678">
        <v>-1.636636</v>
      </c>
      <c r="K57" s="678">
        <v>-1.4021170000000001</v>
      </c>
      <c r="L57" s="678">
        <v>-2.0896340000000002</v>
      </c>
      <c r="M57" s="678">
        <v>-2.9493459999999998</v>
      </c>
      <c r="N57" s="678">
        <v>-5.962974</v>
      </c>
      <c r="O57" s="678">
        <v>-1.105</v>
      </c>
      <c r="P57" s="678">
        <v>-1.115</v>
      </c>
    </row>
    <row r="58" spans="1:16" s="674" customFormat="1" x14ac:dyDescent="0.2">
      <c r="A58" s="679" t="s">
        <v>876</v>
      </c>
      <c r="B58" s="678">
        <v>0</v>
      </c>
      <c r="C58" s="678">
        <v>0</v>
      </c>
      <c r="D58" s="678">
        <v>0</v>
      </c>
      <c r="E58" s="678">
        <v>0</v>
      </c>
      <c r="F58" s="678">
        <v>0</v>
      </c>
      <c r="G58" s="678">
        <v>0</v>
      </c>
      <c r="H58" s="678">
        <v>0</v>
      </c>
      <c r="I58" s="678">
        <v>0</v>
      </c>
      <c r="J58" s="678">
        <v>0</v>
      </c>
      <c r="K58" s="678">
        <v>0</v>
      </c>
      <c r="L58" s="678">
        <v>0</v>
      </c>
      <c r="M58" s="678">
        <v>0</v>
      </c>
      <c r="N58" s="678">
        <v>0</v>
      </c>
      <c r="O58" s="678">
        <v>0</v>
      </c>
      <c r="P58" s="678">
        <v>0</v>
      </c>
    </row>
    <row r="59" spans="1:16" s="674" customFormat="1" x14ac:dyDescent="0.2">
      <c r="A59" s="679" t="s">
        <v>786</v>
      </c>
      <c r="B59" s="678">
        <v>-34.452763773487632</v>
      </c>
      <c r="C59" s="678">
        <v>-31.043657428886544</v>
      </c>
      <c r="D59" s="678">
        <v>-31.150216813689848</v>
      </c>
      <c r="E59" s="678">
        <v>-27.090724351066878</v>
      </c>
      <c r="F59" s="678">
        <v>-28.780374873637253</v>
      </c>
      <c r="G59" s="678">
        <v>-2.1327264957500027</v>
      </c>
      <c r="H59" s="678">
        <v>-1.9422684895360098</v>
      </c>
      <c r="I59" s="678">
        <v>-2.1705303497705608</v>
      </c>
      <c r="J59" s="678">
        <v>-4.8765926559558368</v>
      </c>
      <c r="K59" s="678">
        <v>-8.0205306177102926</v>
      </c>
      <c r="L59" s="678">
        <v>-4.1895206836839209</v>
      </c>
      <c r="M59" s="678">
        <v>-4.857316133901362</v>
      </c>
      <c r="N59" s="678">
        <v>-3.3133790222415587</v>
      </c>
      <c r="O59" s="678">
        <v>-5.183260468731925</v>
      </c>
      <c r="P59" s="678">
        <v>-5.0247287243715304</v>
      </c>
    </row>
    <row r="60" spans="1:16" s="674" customFormat="1" x14ac:dyDescent="0.2">
      <c r="A60" s="678">
        <v>0</v>
      </c>
      <c r="B60" s="678">
        <v>0</v>
      </c>
      <c r="C60" s="678">
        <v>0</v>
      </c>
      <c r="D60" s="678">
        <v>0</v>
      </c>
      <c r="E60" s="678">
        <v>0</v>
      </c>
      <c r="F60" s="678">
        <v>0</v>
      </c>
      <c r="G60" s="678">
        <v>0</v>
      </c>
      <c r="H60" s="678">
        <v>0</v>
      </c>
      <c r="I60" s="678">
        <v>0</v>
      </c>
      <c r="J60" s="678">
        <v>0</v>
      </c>
      <c r="K60" s="678">
        <v>0</v>
      </c>
      <c r="L60" s="678">
        <v>0</v>
      </c>
      <c r="M60" s="678">
        <v>0</v>
      </c>
      <c r="N60" s="678">
        <v>0</v>
      </c>
      <c r="O60" s="678">
        <v>0</v>
      </c>
      <c r="P60" s="678">
        <v>0</v>
      </c>
    </row>
    <row r="61" spans="1:16" s="674" customFormat="1" x14ac:dyDescent="0.2">
      <c r="A61" s="680" t="s">
        <v>805</v>
      </c>
      <c r="B61" s="678">
        <v>4.3367450000000094</v>
      </c>
      <c r="C61" s="678">
        <v>-4.9788689100000036</v>
      </c>
      <c r="D61" s="678">
        <v>-3.4946321999999981</v>
      </c>
      <c r="E61" s="678">
        <v>-16.245136310000003</v>
      </c>
      <c r="F61" s="678">
        <v>-17.530011780000002</v>
      </c>
      <c r="G61" s="678">
        <v>-48.892530000000008</v>
      </c>
      <c r="H61" s="678">
        <v>-59.642135219999986</v>
      </c>
      <c r="I61" s="678">
        <v>-64.063358999999991</v>
      </c>
      <c r="J61" s="678">
        <v>-72.208439999999996</v>
      </c>
      <c r="K61" s="678">
        <v>-53.411668000000006</v>
      </c>
      <c r="L61" s="678">
        <v>-64.220731999999998</v>
      </c>
      <c r="M61" s="678">
        <v>-54.802182000000002</v>
      </c>
      <c r="N61" s="678">
        <v>-64.825166999999993</v>
      </c>
      <c r="O61" s="678">
        <v>-99.301736000000034</v>
      </c>
      <c r="P61" s="678">
        <v>-132.75579283384903</v>
      </c>
    </row>
    <row r="62" spans="1:16" s="674" customFormat="1" x14ac:dyDescent="0.2">
      <c r="A62" s="681" t="s">
        <v>877</v>
      </c>
      <c r="B62" s="678">
        <v>-2.101496</v>
      </c>
      <c r="C62" s="678">
        <v>-6.362565</v>
      </c>
      <c r="D62" s="678">
        <v>-8.2525709999999997</v>
      </c>
      <c r="E62" s="678">
        <v>-17.833762</v>
      </c>
      <c r="F62" s="678">
        <v>-15.892899</v>
      </c>
      <c r="G62" s="678">
        <v>-43.774404000000004</v>
      </c>
      <c r="H62" s="678">
        <v>-56.745841999999996</v>
      </c>
      <c r="I62" s="678">
        <v>-62.855834999999999</v>
      </c>
      <c r="J62" s="678">
        <v>-64.281931999999998</v>
      </c>
      <c r="K62" s="678">
        <v>-42.218035999999998</v>
      </c>
      <c r="L62" s="678">
        <v>-21.415179000000002</v>
      </c>
      <c r="M62" s="678">
        <v>-19.780841000000002</v>
      </c>
      <c r="N62" s="678">
        <v>-38.213164999999996</v>
      </c>
      <c r="O62" s="678">
        <v>-53.277206</v>
      </c>
      <c r="P62" s="678">
        <v>-34.810958999999997</v>
      </c>
    </row>
    <row r="63" spans="1:16" s="674" customFormat="1" x14ac:dyDescent="0.2">
      <c r="A63" s="681" t="s">
        <v>878</v>
      </c>
      <c r="B63" s="678">
        <v>5.8490690000000063</v>
      </c>
      <c r="C63" s="678">
        <v>3.7323319999999969</v>
      </c>
      <c r="D63" s="678">
        <v>0.85091700000000259</v>
      </c>
      <c r="E63" s="678">
        <v>-0.82267400000000146</v>
      </c>
      <c r="F63" s="678">
        <v>-9.719884000000004</v>
      </c>
      <c r="G63" s="678">
        <v>-6.9512660000000004</v>
      </c>
      <c r="H63" s="678">
        <v>-2.2009689999999966</v>
      </c>
      <c r="I63" s="678">
        <v>-8.3567479999999996</v>
      </c>
      <c r="J63" s="678">
        <v>-16.246089000000001</v>
      </c>
      <c r="K63" s="678">
        <v>-5.9522090000000052</v>
      </c>
      <c r="L63" s="678">
        <v>-34.110452000000002</v>
      </c>
      <c r="M63" s="678">
        <v>-44.015415999999995</v>
      </c>
      <c r="N63" s="678">
        <v>-33.566004999999997</v>
      </c>
      <c r="O63" s="678">
        <v>-74.94155600000002</v>
      </c>
      <c r="P63" s="678">
        <v>-77.991953999999993</v>
      </c>
    </row>
    <row r="64" spans="1:16" s="684" customFormat="1" ht="20.100000000000001" customHeight="1" x14ac:dyDescent="0.2">
      <c r="A64" s="682" t="s">
        <v>879</v>
      </c>
      <c r="B64" s="683">
        <v>0.58917200000000269</v>
      </c>
      <c r="C64" s="683">
        <v>-2.3486359100000005</v>
      </c>
      <c r="D64" s="683">
        <v>3.907021799999999</v>
      </c>
      <c r="E64" s="683">
        <v>2.4112996899999999</v>
      </c>
      <c r="F64" s="683">
        <v>8.0827712199999997</v>
      </c>
      <c r="G64" s="683">
        <v>1.8331399999999993</v>
      </c>
      <c r="H64" s="683">
        <v>-0.69532421999999938</v>
      </c>
      <c r="I64" s="683">
        <v>7.1492239999999994</v>
      </c>
      <c r="J64" s="683">
        <v>8.319581000000003</v>
      </c>
      <c r="K64" s="683">
        <v>-5.2414230000000028</v>
      </c>
      <c r="L64" s="683">
        <v>-8.6951009999999975</v>
      </c>
      <c r="M64" s="683">
        <v>8.9940749999999987</v>
      </c>
      <c r="N64" s="683">
        <v>6.9540029999999984</v>
      </c>
      <c r="O64" s="683">
        <v>28.917026</v>
      </c>
      <c r="P64" s="683">
        <v>-19.952879833849028</v>
      </c>
    </row>
    <row r="65" spans="1:16" s="687" customFormat="1" ht="20.100000000000001" customHeight="1" x14ac:dyDescent="0.2">
      <c r="A65" s="685" t="s">
        <v>863</v>
      </c>
      <c r="B65" s="686">
        <v>0</v>
      </c>
      <c r="C65" s="686">
        <v>0</v>
      </c>
      <c r="D65" s="686">
        <v>0</v>
      </c>
      <c r="E65" s="686">
        <v>0</v>
      </c>
      <c r="F65" s="686">
        <v>0</v>
      </c>
      <c r="G65" s="686">
        <v>0</v>
      </c>
      <c r="H65" s="686">
        <v>0</v>
      </c>
      <c r="I65" s="686">
        <v>0</v>
      </c>
      <c r="J65" s="686">
        <v>0</v>
      </c>
      <c r="K65" s="686">
        <v>0</v>
      </c>
      <c r="L65" s="686">
        <v>0</v>
      </c>
      <c r="M65" s="686">
        <v>0</v>
      </c>
      <c r="N65" s="686">
        <v>0</v>
      </c>
      <c r="O65" s="686">
        <v>0</v>
      </c>
      <c r="P65" s="686">
        <v>0</v>
      </c>
    </row>
    <row r="66" spans="1:16" s="674" customFormat="1" x14ac:dyDescent="0.2">
      <c r="A66" s="688" t="s">
        <v>864</v>
      </c>
      <c r="B66" s="678">
        <v>-4.3367450000000005</v>
      </c>
      <c r="C66" s="678">
        <v>3.2480129099999999</v>
      </c>
      <c r="D66" s="678">
        <v>-1.5994727999999938</v>
      </c>
      <c r="E66" s="678">
        <v>2.9678303100000107</v>
      </c>
      <c r="F66" s="678">
        <v>4.6734407799999929</v>
      </c>
      <c r="G66" s="678">
        <v>10.579156999999995</v>
      </c>
      <c r="H66" s="678">
        <v>9.83018521999999</v>
      </c>
      <c r="I66" s="678">
        <v>12.272366000000005</v>
      </c>
      <c r="J66" s="678">
        <v>14.577661999999989</v>
      </c>
      <c r="K66" s="678">
        <v>22.153164000000004</v>
      </c>
      <c r="L66" s="678">
        <v>53.998766999999987</v>
      </c>
      <c r="M66" s="678">
        <v>42.884358999999982</v>
      </c>
      <c r="N66" s="678">
        <v>43.215246000000015</v>
      </c>
      <c r="O66" s="678">
        <v>76.82867899999998</v>
      </c>
      <c r="P66" s="678">
        <v>124.12073983384903</v>
      </c>
    </row>
    <row r="67" spans="1:16" s="674" customFormat="1" x14ac:dyDescent="0.2">
      <c r="A67" s="688" t="s">
        <v>865</v>
      </c>
      <c r="B67" s="678">
        <v>-6.4612758900000014</v>
      </c>
      <c r="C67" s="678">
        <v>3.2334209574999999</v>
      </c>
      <c r="D67" s="678">
        <v>-1.5224899860999939</v>
      </c>
      <c r="E67" s="678">
        <v>2.8336692574000111</v>
      </c>
      <c r="F67" s="678">
        <v>4.5680728297999931</v>
      </c>
      <c r="G67" s="678">
        <v>10.662165504249995</v>
      </c>
      <c r="H67" s="678">
        <v>9.9567745104639833</v>
      </c>
      <c r="I67" s="678">
        <v>12.681888650229446</v>
      </c>
      <c r="J67" s="678">
        <v>14.757281344044149</v>
      </c>
      <c r="K67" s="678">
        <v>22.604270382289716</v>
      </c>
      <c r="L67" s="678">
        <v>54.290794316316067</v>
      </c>
      <c r="M67" s="678">
        <v>43.391116866098621</v>
      </c>
      <c r="N67" s="678">
        <v>43.484797977758454</v>
      </c>
      <c r="O67" s="678">
        <v>77.03343153126805</v>
      </c>
      <c r="P67" s="678">
        <v>124.34679327562847</v>
      </c>
    </row>
    <row r="68" spans="1:16" s="674" customFormat="1" x14ac:dyDescent="0.2">
      <c r="A68" s="688" t="s">
        <v>867</v>
      </c>
      <c r="B68" s="678">
        <v>-6.4382410000000005</v>
      </c>
      <c r="C68" s="678">
        <v>-1.3836960899999973</v>
      </c>
      <c r="D68" s="678">
        <v>-4.7579387999999945</v>
      </c>
      <c r="E68" s="678">
        <v>-1.5886256899999935</v>
      </c>
      <c r="F68" s="678">
        <v>1.6371127799999954</v>
      </c>
      <c r="G68" s="678">
        <v>5.1181259999999895</v>
      </c>
      <c r="H68" s="678">
        <v>2.8962932199999969</v>
      </c>
      <c r="I68" s="678">
        <v>1.2075240000000065</v>
      </c>
      <c r="J68" s="678">
        <v>7.9265059999999892</v>
      </c>
      <c r="K68" s="678">
        <v>11.193632000000008</v>
      </c>
      <c r="L68" s="678">
        <v>42.805552999999982</v>
      </c>
      <c r="M68" s="678">
        <v>35.021340999999978</v>
      </c>
      <c r="N68" s="678">
        <v>26.612002000000025</v>
      </c>
      <c r="O68" s="678">
        <v>46.024529999999992</v>
      </c>
      <c r="P68" s="678">
        <v>97.944833833849032</v>
      </c>
    </row>
    <row r="69" spans="1:16" s="684" customFormat="1" ht="20.100000000000001" customHeight="1" x14ac:dyDescent="0.2">
      <c r="A69" s="689" t="s">
        <v>868</v>
      </c>
      <c r="B69" s="683">
        <v>-8.5627718900000005</v>
      </c>
      <c r="C69" s="683">
        <v>-1.3982880424999973</v>
      </c>
      <c r="D69" s="683">
        <v>-4.6809559860999945</v>
      </c>
      <c r="E69" s="683">
        <v>-1.7227867425999934</v>
      </c>
      <c r="F69" s="683">
        <v>1.5317448297999954</v>
      </c>
      <c r="G69" s="683">
        <v>5.2011345042499899</v>
      </c>
      <c r="H69" s="683">
        <v>3.0228825104639894</v>
      </c>
      <c r="I69" s="683">
        <v>1.6170466502294465</v>
      </c>
      <c r="J69" s="683">
        <v>8.1061253440441501</v>
      </c>
      <c r="K69" s="683">
        <v>11.644738382289718</v>
      </c>
      <c r="L69" s="683">
        <v>43.097580316316062</v>
      </c>
      <c r="M69" s="683">
        <v>35.528098866098617</v>
      </c>
      <c r="N69" s="683">
        <v>26.881553977758465</v>
      </c>
      <c r="O69" s="683">
        <v>46.229282531268076</v>
      </c>
      <c r="P69" s="683">
        <v>98.170887275628473</v>
      </c>
    </row>
    <row r="70" spans="1:16" s="687" customFormat="1" ht="20.100000000000001" customHeight="1" x14ac:dyDescent="0.2">
      <c r="A70" s="685" t="s">
        <v>880</v>
      </c>
      <c r="B70" s="686">
        <v>0</v>
      </c>
      <c r="C70" s="686">
        <v>0</v>
      </c>
      <c r="D70" s="686">
        <v>0</v>
      </c>
      <c r="E70" s="686">
        <v>0</v>
      </c>
      <c r="F70" s="686">
        <v>0</v>
      </c>
      <c r="G70" s="686">
        <v>0</v>
      </c>
      <c r="H70" s="686">
        <v>0</v>
      </c>
      <c r="I70" s="686">
        <v>0</v>
      </c>
      <c r="J70" s="686">
        <v>0</v>
      </c>
      <c r="K70" s="686">
        <v>0</v>
      </c>
      <c r="L70" s="686">
        <v>0</v>
      </c>
      <c r="M70" s="686">
        <v>0</v>
      </c>
      <c r="N70" s="686">
        <v>0</v>
      </c>
      <c r="O70" s="686">
        <v>0</v>
      </c>
      <c r="P70" s="686">
        <v>0</v>
      </c>
    </row>
    <row r="71" spans="1:16" s="674" customFormat="1" x14ac:dyDescent="0.2">
      <c r="A71" s="690" t="s">
        <v>629</v>
      </c>
      <c r="B71" s="622">
        <f t="shared" ref="B71:M71" si="30">B45/B$85</f>
        <v>0.20473084711964704</v>
      </c>
      <c r="C71" s="622">
        <f t="shared" si="30"/>
        <v>0.18688118684948207</v>
      </c>
      <c r="D71" s="622">
        <f t="shared" si="30"/>
        <v>0.17994883541948273</v>
      </c>
      <c r="E71" s="622">
        <f t="shared" si="30"/>
        <v>0.21459227035163161</v>
      </c>
      <c r="F71" s="622">
        <f t="shared" si="30"/>
        <v>0.234922255686281</v>
      </c>
      <c r="G71" s="622">
        <f t="shared" si="30"/>
        <v>0.31838090864646834</v>
      </c>
      <c r="H71" s="622">
        <f t="shared" si="30"/>
        <v>0.35161039105535086</v>
      </c>
      <c r="I71" s="622">
        <f t="shared" si="30"/>
        <v>0.33104754552095061</v>
      </c>
      <c r="J71" s="622">
        <f t="shared" si="30"/>
        <v>0.36520697382758366</v>
      </c>
      <c r="K71" s="622">
        <f t="shared" si="30"/>
        <v>0.31876478294178701</v>
      </c>
      <c r="L71" s="622">
        <f t="shared" si="30"/>
        <v>0.37828161080172018</v>
      </c>
      <c r="M71" s="622">
        <f t="shared" si="30"/>
        <v>0.35156968595091992</v>
      </c>
      <c r="N71" s="622">
        <f t="shared" ref="N71" si="31">N45/N$85</f>
        <v>0.39002103906087016</v>
      </c>
      <c r="O71" s="622">
        <f t="shared" ref="O71:P71" si="32">O45/O$85</f>
        <v>0.48537899700936088</v>
      </c>
      <c r="P71" s="622">
        <f t="shared" si="32"/>
        <v>0.59328678585950778</v>
      </c>
    </row>
    <row r="72" spans="1:16" s="674" customFormat="1" x14ac:dyDescent="0.2">
      <c r="A72" s="691" t="s">
        <v>881</v>
      </c>
      <c r="B72" s="622">
        <f t="shared" ref="B72:M72" si="33">B46/B$85</f>
        <v>4.1542125849032344E-2</v>
      </c>
      <c r="C72" s="622">
        <f t="shared" si="33"/>
        <v>4.5224272516574092E-2</v>
      </c>
      <c r="D72" s="622">
        <f t="shared" si="33"/>
        <v>4.4172152722738806E-2</v>
      </c>
      <c r="E72" s="622">
        <f t="shared" si="33"/>
        <v>4.122738779881966E-2</v>
      </c>
      <c r="F72" s="622">
        <f t="shared" si="33"/>
        <v>4.2883543164930898E-2</v>
      </c>
      <c r="G72" s="622">
        <f t="shared" si="33"/>
        <v>4.3965037800584798E-2</v>
      </c>
      <c r="H72" s="622">
        <f t="shared" si="33"/>
        <v>4.6688607841906163E-2</v>
      </c>
      <c r="I72" s="622">
        <f t="shared" si="33"/>
        <v>4.9843304642081317E-2</v>
      </c>
      <c r="J72" s="622">
        <f t="shared" si="33"/>
        <v>4.9152823699254208E-2</v>
      </c>
      <c r="K72" s="622">
        <f t="shared" si="33"/>
        <v>5.5135115167987976E-2</v>
      </c>
      <c r="L72" s="622">
        <f t="shared" si="33"/>
        <v>0.13282434226815995</v>
      </c>
      <c r="M72" s="622">
        <f t="shared" si="33"/>
        <v>5.4606679849595129E-2</v>
      </c>
      <c r="N72" s="622">
        <f t="shared" ref="N72" si="34">N46/N$85</f>
        <v>6.0707798881973724E-2</v>
      </c>
      <c r="O72" s="622">
        <f t="shared" ref="O72:P72" si="35">O46/O$85</f>
        <v>0.10835831935172116</v>
      </c>
      <c r="P72" s="622">
        <f t="shared" si="35"/>
        <v>0.29148369616175684</v>
      </c>
    </row>
    <row r="73" spans="1:16" s="674" customFormat="1" x14ac:dyDescent="0.2">
      <c r="A73" s="691" t="s">
        <v>882</v>
      </c>
      <c r="B73" s="622">
        <f t="shared" ref="B73:M73" si="36">B45/B$85</f>
        <v>0.20473084711964704</v>
      </c>
      <c r="C73" s="622">
        <f t="shared" si="36"/>
        <v>0.18688118684948207</v>
      </c>
      <c r="D73" s="622">
        <f t="shared" si="36"/>
        <v>0.17994883541948273</v>
      </c>
      <c r="E73" s="622">
        <f t="shared" si="36"/>
        <v>0.21459227035163161</v>
      </c>
      <c r="F73" s="622">
        <f t="shared" si="36"/>
        <v>0.234922255686281</v>
      </c>
      <c r="G73" s="622">
        <f t="shared" si="36"/>
        <v>0.31838090864646834</v>
      </c>
      <c r="H73" s="622">
        <f t="shared" si="36"/>
        <v>0.35161039105535086</v>
      </c>
      <c r="I73" s="622">
        <f t="shared" si="36"/>
        <v>0.33104754552095061</v>
      </c>
      <c r="J73" s="622">
        <f t="shared" si="36"/>
        <v>0.36520697382758366</v>
      </c>
      <c r="K73" s="622">
        <f t="shared" si="36"/>
        <v>0.31876478294178701</v>
      </c>
      <c r="L73" s="622">
        <f t="shared" si="36"/>
        <v>0.37828161080172018</v>
      </c>
      <c r="M73" s="622">
        <f t="shared" si="36"/>
        <v>0.35156968595091992</v>
      </c>
      <c r="N73" s="622">
        <f t="shared" ref="N73" si="37">N45/N$85</f>
        <v>0.39002103906087016</v>
      </c>
      <c r="O73" s="622">
        <f t="shared" ref="O73:P73" si="38">O45/O$85</f>
        <v>0.48537899700936088</v>
      </c>
      <c r="P73" s="622">
        <f t="shared" si="38"/>
        <v>0.59328678585950778</v>
      </c>
    </row>
    <row r="74" spans="1:16" s="674" customFormat="1" x14ac:dyDescent="0.2">
      <c r="A74" s="690" t="s">
        <v>713</v>
      </c>
      <c r="B74" s="622">
        <f t="shared" ref="B74:M74" si="39">B51/B$85</f>
        <v>-0.22278286525458724</v>
      </c>
      <c r="C74" s="622">
        <f t="shared" si="39"/>
        <v>-0.16698814110952673</v>
      </c>
      <c r="D74" s="622">
        <f t="shared" si="39"/>
        <v>-0.16616507328761787</v>
      </c>
      <c r="E74" s="622">
        <f t="shared" si="39"/>
        <v>-0.15132481526413982</v>
      </c>
      <c r="F74" s="622">
        <f t="shared" si="39"/>
        <v>-0.16829972196625048</v>
      </c>
      <c r="G74" s="622">
        <f t="shared" si="39"/>
        <v>-0.14392268102799632</v>
      </c>
      <c r="H74" s="622">
        <f t="shared" si="39"/>
        <v>-0.15042444350164513</v>
      </c>
      <c r="I74" s="622">
        <f t="shared" si="39"/>
        <v>-0.12441581485063473</v>
      </c>
      <c r="J74" s="622">
        <f t="shared" si="39"/>
        <v>-0.14349473798648343</v>
      </c>
      <c r="K74" s="622">
        <f t="shared" si="39"/>
        <v>-0.14894085605745166</v>
      </c>
      <c r="L74" s="622">
        <f t="shared" si="39"/>
        <v>-0.16529376094098322</v>
      </c>
      <c r="M74" s="622">
        <f t="shared" si="39"/>
        <v>-0.17705771066458689</v>
      </c>
      <c r="N74" s="622">
        <f t="shared" ref="N74" si="40">N51/N$85</f>
        <v>-0.19273362780682757</v>
      </c>
      <c r="O74" s="622">
        <f t="shared" ref="O74:P74" si="41">O51/O$85</f>
        <v>-0.20342048577436073</v>
      </c>
      <c r="P74" s="622">
        <f t="shared" si="41"/>
        <v>-0.21118548125563841</v>
      </c>
    </row>
    <row r="75" spans="1:16" s="674" customFormat="1" x14ac:dyDescent="0.2">
      <c r="A75" s="692" t="s">
        <v>883</v>
      </c>
      <c r="B75" s="622">
        <f t="shared" ref="B75:M75" si="42">B52/B$85</f>
        <v>-4.1410676437688136E-2</v>
      </c>
      <c r="C75" s="622">
        <f t="shared" si="42"/>
        <v>-4.0465500603809032E-2</v>
      </c>
      <c r="D75" s="622">
        <f t="shared" si="42"/>
        <v>-4.0901941990439353E-2</v>
      </c>
      <c r="E75" s="622">
        <f t="shared" si="42"/>
        <v>-4.1239766195635477E-2</v>
      </c>
      <c r="F75" s="622">
        <f t="shared" si="42"/>
        <v>-5.3692098703866549E-2</v>
      </c>
      <c r="G75" s="622">
        <f t="shared" si="42"/>
        <v>-6.0483792768017068E-2</v>
      </c>
      <c r="H75" s="622">
        <f t="shared" si="42"/>
        <v>-6.0790573341704589E-2</v>
      </c>
      <c r="I75" s="622">
        <f t="shared" si="42"/>
        <v>-5.7582911858856563E-2</v>
      </c>
      <c r="J75" s="622">
        <f t="shared" si="42"/>
        <v>-5.5089678730986816E-2</v>
      </c>
      <c r="K75" s="622">
        <f t="shared" si="42"/>
        <v>-5.578641616893857E-2</v>
      </c>
      <c r="L75" s="622">
        <f t="shared" si="42"/>
        <v>-5.5145444606790495E-2</v>
      </c>
      <c r="M75" s="622">
        <f t="shared" si="42"/>
        <v>-5.2091314077943908E-2</v>
      </c>
      <c r="N75" s="622">
        <f t="shared" ref="N75" si="43">N52/N$85</f>
        <v>-5.1236992789366123E-2</v>
      </c>
      <c r="O75" s="622">
        <f t="shared" ref="O75:P75" si="44">O52/O$85</f>
        <v>-5.7577104955324372E-2</v>
      </c>
      <c r="P75" s="622">
        <f t="shared" si="44"/>
        <v>-5.9898701077600612E-2</v>
      </c>
    </row>
    <row r="76" spans="1:16" s="674" customFormat="1" x14ac:dyDescent="0.2">
      <c r="A76" s="692" t="s">
        <v>884</v>
      </c>
      <c r="B76" s="622">
        <f t="shared" ref="B76:M76" si="45">B53/B$85</f>
        <v>0</v>
      </c>
      <c r="C76" s="622">
        <f t="shared" si="45"/>
        <v>0</v>
      </c>
      <c r="D76" s="622">
        <f t="shared" si="45"/>
        <v>0</v>
      </c>
      <c r="E76" s="622">
        <f t="shared" si="45"/>
        <v>0</v>
      </c>
      <c r="F76" s="622">
        <f t="shared" si="45"/>
        <v>0</v>
      </c>
      <c r="G76" s="622">
        <f t="shared" si="45"/>
        <v>-7.0393674133166356E-2</v>
      </c>
      <c r="H76" s="622">
        <f t="shared" si="45"/>
        <v>-7.0307532218713581E-2</v>
      </c>
      <c r="I76" s="622">
        <f t="shared" si="45"/>
        <v>-5.2479940166166812E-2</v>
      </c>
      <c r="J76" s="622">
        <f t="shared" si="45"/>
        <v>-6.5429251858972803E-2</v>
      </c>
      <c r="K76" s="622">
        <f t="shared" si="45"/>
        <v>-5.9946037661574941E-2</v>
      </c>
      <c r="L76" s="622">
        <f t="shared" si="45"/>
        <v>-8.5782386056604931E-2</v>
      </c>
      <c r="M76" s="622">
        <f t="shared" si="45"/>
        <v>-9.782445152096686E-2</v>
      </c>
      <c r="N76" s="622">
        <f t="shared" ref="N76" si="46">N53/N$85</f>
        <v>-0.11127591831162426</v>
      </c>
      <c r="O76" s="622">
        <f t="shared" ref="O76:P76" si="47">O53/O$85</f>
        <v>-0.12472031286906238</v>
      </c>
      <c r="P76" s="622">
        <f t="shared" si="47"/>
        <v>-0.13191601567118583</v>
      </c>
    </row>
    <row r="77" spans="1:16" s="674" customFormat="1" x14ac:dyDescent="0.2">
      <c r="A77" s="693" t="s">
        <v>864</v>
      </c>
      <c r="B77" s="622">
        <f t="shared" ref="B77:M77" si="48">B66/B$85</f>
        <v>-1.8052018134940204E-2</v>
      </c>
      <c r="C77" s="622">
        <f t="shared" si="48"/>
        <v>1.2977419279471531E-2</v>
      </c>
      <c r="D77" s="622">
        <f t="shared" si="48"/>
        <v>-6.3087476306055192E-3</v>
      </c>
      <c r="E77" s="622">
        <f t="shared" si="48"/>
        <v>1.1558356129621323E-2</v>
      </c>
      <c r="F77" s="622">
        <f t="shared" si="48"/>
        <v>1.7761338090447953E-2</v>
      </c>
      <c r="G77" s="622">
        <f t="shared" si="48"/>
        <v>3.7748526818259374E-2</v>
      </c>
      <c r="H77" s="622">
        <f t="shared" si="48"/>
        <v>3.3159361595943397E-2</v>
      </c>
      <c r="I77" s="622">
        <f t="shared" si="48"/>
        <v>3.9583628857168464E-2</v>
      </c>
      <c r="J77" s="622">
        <f t="shared" si="48"/>
        <v>4.4759949458480774E-2</v>
      </c>
      <c r="K77" s="622">
        <f t="shared" si="48"/>
        <v>7.0436618893697359E-2</v>
      </c>
      <c r="L77" s="622">
        <f t="shared" si="48"/>
        <v>0.17908673601635242</v>
      </c>
      <c r="M77" s="622">
        <f t="shared" si="48"/>
        <v>0.13656087996602456</v>
      </c>
      <c r="N77" s="622">
        <f t="shared" ref="N77" si="49">N66/N$85</f>
        <v>0.13152027838272473</v>
      </c>
      <c r="O77" s="622">
        <f t="shared" ref="O77:P77" si="50">O66/O$85</f>
        <v>0.21814825020774778</v>
      </c>
      <c r="P77" s="622">
        <f t="shared" si="50"/>
        <v>0.35724766209086045</v>
      </c>
    </row>
    <row r="78" spans="1:16" s="674" customFormat="1" x14ac:dyDescent="0.2">
      <c r="A78" s="694" t="s">
        <v>885</v>
      </c>
      <c r="B78" s="622">
        <f t="shared" ref="B78:M78" si="51">B62/B$85</f>
        <v>-8.74763074667851E-3</v>
      </c>
      <c r="C78" s="622">
        <f t="shared" si="51"/>
        <v>-2.5421596522499902E-2</v>
      </c>
      <c r="D78" s="622">
        <f t="shared" si="51"/>
        <v>-3.2550342677070854E-2</v>
      </c>
      <c r="E78" s="622">
        <f t="shared" si="51"/>
        <v>-6.9454433305153176E-2</v>
      </c>
      <c r="F78" s="622">
        <f t="shared" si="51"/>
        <v>-6.0400712379700384E-2</v>
      </c>
      <c r="G78" s="622">
        <f t="shared" si="51"/>
        <v>-0.15619574067643777</v>
      </c>
      <c r="H78" s="622">
        <f t="shared" si="51"/>
        <v>-0.19141611799093586</v>
      </c>
      <c r="I78" s="622">
        <f t="shared" si="51"/>
        <v>-0.20273694935006165</v>
      </c>
      <c r="J78" s="622">
        <f t="shared" si="51"/>
        <v>-0.19737431334417688</v>
      </c>
      <c r="K78" s="622">
        <f t="shared" si="51"/>
        <v>-0.1342334536128742</v>
      </c>
      <c r="L78" s="622">
        <f t="shared" si="51"/>
        <v>-7.1023371854322809E-2</v>
      </c>
      <c r="M78" s="622">
        <f t="shared" si="51"/>
        <v>-6.2990076485182359E-2</v>
      </c>
      <c r="N78" s="622">
        <f t="shared" ref="N78" si="52">N62/N$85</f>
        <v>-0.11629706096512769</v>
      </c>
      <c r="O78" s="622">
        <f t="shared" ref="O78:P78" si="53">O62/O$85</f>
        <v>-0.15127592217038802</v>
      </c>
      <c r="P78" s="622">
        <f t="shared" si="53"/>
        <v>-0.10019384137202292</v>
      </c>
    </row>
    <row r="79" spans="1:16" s="684" customFormat="1" ht="20.100000000000001" customHeight="1" x14ac:dyDescent="0.2">
      <c r="A79" s="695" t="s">
        <v>886</v>
      </c>
      <c r="B79" s="627">
        <f t="shared" ref="B79:M79" si="54">B68/B$85</f>
        <v>-2.6799648881618714E-2</v>
      </c>
      <c r="C79" s="627">
        <f t="shared" si="54"/>
        <v>-5.5285507825445623E-3</v>
      </c>
      <c r="D79" s="627">
        <f t="shared" si="54"/>
        <v>-1.8766580545205989E-2</v>
      </c>
      <c r="E79" s="627">
        <f t="shared" si="54"/>
        <v>-6.1869782176613942E-3</v>
      </c>
      <c r="F79" s="627">
        <f t="shared" si="54"/>
        <v>6.2218213403301328E-3</v>
      </c>
      <c r="G79" s="627">
        <f t="shared" si="54"/>
        <v>1.8262486942034254E-2</v>
      </c>
      <c r="H79" s="627">
        <f t="shared" si="54"/>
        <v>9.7698295627698505E-3</v>
      </c>
      <c r="I79" s="627">
        <f t="shared" si="54"/>
        <v>3.8947813202542792E-3</v>
      </c>
      <c r="J79" s="627">
        <f t="shared" si="54"/>
        <v>2.4337922496923334E-2</v>
      </c>
      <c r="K79" s="627">
        <f t="shared" si="54"/>
        <v>3.559047327146117E-2</v>
      </c>
      <c r="L79" s="627">
        <f t="shared" si="54"/>
        <v>0.14196447800641412</v>
      </c>
      <c r="M79" s="627">
        <f t="shared" si="54"/>
        <v>0.11152189880115064</v>
      </c>
      <c r="N79" s="627">
        <f t="shared" ref="N79" si="55">N68/N$85</f>
        <v>8.0990350288914922E-2</v>
      </c>
      <c r="O79" s="627">
        <f t="shared" ref="O79:P79" si="56">O68/O$85</f>
        <v>0.13068258906461214</v>
      </c>
      <c r="P79" s="627">
        <f t="shared" si="56"/>
        <v>0.28190746323184646</v>
      </c>
    </row>
    <row r="80" spans="1:16" s="670" customFormat="1" ht="20.100000000000001" customHeight="1" x14ac:dyDescent="0.2">
      <c r="A80" s="668" t="s">
        <v>887</v>
      </c>
      <c r="B80" s="669">
        <v>0</v>
      </c>
      <c r="C80" s="669">
        <v>0</v>
      </c>
      <c r="D80" s="669">
        <v>0</v>
      </c>
      <c r="E80" s="669">
        <v>0</v>
      </c>
      <c r="F80" s="669">
        <v>0</v>
      </c>
      <c r="G80" s="669">
        <v>0</v>
      </c>
      <c r="H80" s="669">
        <v>0</v>
      </c>
      <c r="I80" s="669">
        <v>0</v>
      </c>
      <c r="J80" s="669">
        <v>0</v>
      </c>
      <c r="K80" s="669">
        <v>0</v>
      </c>
      <c r="L80" s="669">
        <v>0</v>
      </c>
      <c r="M80" s="669">
        <v>0</v>
      </c>
      <c r="N80" s="669">
        <v>0</v>
      </c>
      <c r="O80" s="669">
        <v>0</v>
      </c>
      <c r="P80" s="669">
        <v>0</v>
      </c>
    </row>
    <row r="81" spans="1:16" s="670" customFormat="1" ht="12.75" customHeight="1" x14ac:dyDescent="0.2">
      <c r="A81" s="942" t="s">
        <v>888</v>
      </c>
      <c r="B81" s="669">
        <v>8.5150000000000006</v>
      </c>
      <c r="C81" s="669">
        <v>8.7595919999999996</v>
      </c>
      <c r="D81" s="669">
        <v>9.3943569999999994</v>
      </c>
      <c r="E81" s="669">
        <v>11.040196</v>
      </c>
      <c r="F81" s="669">
        <v>9.1149020000000007</v>
      </c>
      <c r="G81" s="669">
        <v>9.2885580000000001</v>
      </c>
      <c r="H81" s="669">
        <v>10.506163000000001</v>
      </c>
      <c r="I81" s="669">
        <v>10.37739</v>
      </c>
      <c r="J81" s="669">
        <v>12.331258</v>
      </c>
      <c r="K81" s="669">
        <v>14.211003</v>
      </c>
      <c r="L81" s="669">
        <v>15.380233</v>
      </c>
      <c r="M81" s="669">
        <v>14.621055</v>
      </c>
      <c r="N81" s="669">
        <v>16.136745999999999</v>
      </c>
      <c r="O81" s="669">
        <v>18.435046</v>
      </c>
      <c r="P81" s="669">
        <v>19.754926999999999</v>
      </c>
    </row>
    <row r="82" spans="1:16" s="670" customFormat="1" ht="12.75" customHeight="1" x14ac:dyDescent="0.2">
      <c r="A82" s="943" t="s">
        <v>1236</v>
      </c>
      <c r="B82" s="669">
        <v>0</v>
      </c>
      <c r="C82" s="669">
        <v>0</v>
      </c>
      <c r="D82" s="669">
        <v>0</v>
      </c>
      <c r="E82" s="669">
        <v>0</v>
      </c>
      <c r="F82" s="669">
        <v>0</v>
      </c>
      <c r="G82" s="669">
        <v>0</v>
      </c>
      <c r="H82" s="669">
        <v>0</v>
      </c>
      <c r="I82" s="669">
        <v>7.9615410000000004</v>
      </c>
      <c r="J82" s="669">
        <v>11.461145</v>
      </c>
      <c r="K82" s="669">
        <v>11.746366999999999</v>
      </c>
      <c r="L82" s="669">
        <v>22.532201000000001</v>
      </c>
      <c r="M82" s="669">
        <v>58.761674999999997</v>
      </c>
      <c r="N82" s="669">
        <v>82.617726000000005</v>
      </c>
      <c r="O82" s="669">
        <v>116.108644</v>
      </c>
      <c r="P82" s="669">
        <v>213.80892299999999</v>
      </c>
    </row>
    <row r="83" spans="1:16" s="674" customFormat="1" ht="12.75" customHeight="1" x14ac:dyDescent="0.2">
      <c r="A83" s="944" t="s">
        <v>889</v>
      </c>
      <c r="B83" s="669">
        <v>73.969173999999995</v>
      </c>
      <c r="C83" s="669">
        <v>75.799233999999998</v>
      </c>
      <c r="D83" s="669">
        <v>64.598577000000006</v>
      </c>
      <c r="E83" s="669">
        <v>68.047229999999999</v>
      </c>
      <c r="F83" s="669">
        <v>67.592057999999994</v>
      </c>
      <c r="G83" s="669">
        <v>73.799125000000004</v>
      </c>
      <c r="H83" s="669">
        <v>78.169751000000005</v>
      </c>
      <c r="I83" s="669">
        <v>84.176304000000002</v>
      </c>
      <c r="J83" s="669">
        <v>96.195017000000007</v>
      </c>
      <c r="K83" s="669">
        <v>105.420565</v>
      </c>
      <c r="L83" s="669">
        <v>154.05562399999999</v>
      </c>
      <c r="M83" s="669">
        <v>178.64453700000001</v>
      </c>
      <c r="N83" s="669">
        <v>215.79698099999999</v>
      </c>
      <c r="O83" s="669">
        <v>280.12347599999998</v>
      </c>
      <c r="P83" s="669">
        <v>384.90577100000002</v>
      </c>
    </row>
    <row r="84" spans="1:16" s="674" customFormat="1" ht="12.75" customHeight="1" x14ac:dyDescent="0.2">
      <c r="A84" s="944" t="s">
        <v>890</v>
      </c>
      <c r="B84" s="669">
        <v>-7.9198170000000001</v>
      </c>
      <c r="C84" s="669">
        <v>-1.8591519999999999</v>
      </c>
      <c r="D84" s="669">
        <v>-2.7165360000000001</v>
      </c>
      <c r="E84" s="669">
        <v>3.3512580000000001</v>
      </c>
      <c r="F84" s="669">
        <v>2.2936190000000001</v>
      </c>
      <c r="G84" s="669">
        <v>16.934851999999999</v>
      </c>
      <c r="H84" s="669">
        <v>17.489654999999999</v>
      </c>
      <c r="I84" s="669">
        <v>1.7200770000000001</v>
      </c>
      <c r="J84" s="669">
        <v>7.1629630000000004</v>
      </c>
      <c r="K84" s="669">
        <v>13.134086999999999</v>
      </c>
      <c r="L84" s="669">
        <v>51.954264999999999</v>
      </c>
      <c r="M84" s="669">
        <v>19.832695000000001</v>
      </c>
      <c r="N84" s="669">
        <v>18.217516</v>
      </c>
      <c r="O84" s="669">
        <v>23.492317</v>
      </c>
      <c r="P84" s="669">
        <v>29.934363000000001</v>
      </c>
    </row>
    <row r="85" spans="1:16" s="684" customFormat="1" ht="20.100000000000001" customHeight="1" x14ac:dyDescent="0.2">
      <c r="A85" s="626" t="s">
        <v>1431</v>
      </c>
      <c r="B85" s="683">
        <f t="shared" ref="B85:M85" si="57">B39</f>
        <v>240.23602057024885</v>
      </c>
      <c r="C85" s="683">
        <f t="shared" si="57"/>
        <v>250.28188117015713</v>
      </c>
      <c r="D85" s="683">
        <f t="shared" si="57"/>
        <v>253.53253825537399</v>
      </c>
      <c r="E85" s="683">
        <f t="shared" si="57"/>
        <v>256.76923921682652</v>
      </c>
      <c r="F85" s="683">
        <f t="shared" si="57"/>
        <v>263.12436350239676</v>
      </c>
      <c r="G85" s="683">
        <f t="shared" si="57"/>
        <v>280.25350634035186</v>
      </c>
      <c r="H85" s="683">
        <f t="shared" si="57"/>
        <v>296.45278880165716</v>
      </c>
      <c r="I85" s="683">
        <f t="shared" si="57"/>
        <v>310.03640530995733</v>
      </c>
      <c r="J85" s="683">
        <f t="shared" si="57"/>
        <v>325.68539903116277</v>
      </c>
      <c r="K85" s="683">
        <f t="shared" si="57"/>
        <v>314.51203007676253</v>
      </c>
      <c r="L85" s="683">
        <f t="shared" si="57"/>
        <v>301.52298378518304</v>
      </c>
      <c r="M85" s="683">
        <f t="shared" si="57"/>
        <v>314.03106812631353</v>
      </c>
      <c r="N85" s="683">
        <f>N39</f>
        <v>328.58237932133488</v>
      </c>
      <c r="O85" s="683">
        <f>O39</f>
        <v>352.1856303079864</v>
      </c>
      <c r="P85" s="683">
        <f>P39</f>
        <v>347.43611506764972</v>
      </c>
    </row>
    <row r="86" spans="1:16" ht="20.100000000000001" customHeight="1" x14ac:dyDescent="0.2">
      <c r="A86" s="591" t="s">
        <v>873</v>
      </c>
      <c r="B86" s="591">
        <v>8.8817841970012523E-15</v>
      </c>
      <c r="C86" s="591">
        <v>0</v>
      </c>
      <c r="D86" s="591">
        <v>7.1054273576010019E-15</v>
      </c>
      <c r="E86" s="591">
        <v>0</v>
      </c>
      <c r="F86" s="591">
        <v>0</v>
      </c>
      <c r="G86" s="591">
        <v>0</v>
      </c>
      <c r="H86" s="591">
        <v>0</v>
      </c>
      <c r="I86" s="591">
        <v>0</v>
      </c>
      <c r="J86" s="591">
        <v>-2.0000000091613401E-6</v>
      </c>
      <c r="K86" s="591">
        <v>0</v>
      </c>
      <c r="L86" s="591">
        <v>0</v>
      </c>
      <c r="M86" s="591">
        <v>0</v>
      </c>
      <c r="N86" s="591">
        <v>0</v>
      </c>
      <c r="O86" s="591">
        <v>0</v>
      </c>
      <c r="P86" s="591">
        <v>0</v>
      </c>
    </row>
    <row r="87" spans="1:16" s="674" customFormat="1" x14ac:dyDescent="0.2">
      <c r="A87" s="698" t="s">
        <v>891</v>
      </c>
      <c r="B87" s="678"/>
      <c r="C87" s="678"/>
      <c r="D87" s="678"/>
      <c r="E87" s="678"/>
      <c r="F87" s="678"/>
      <c r="G87" s="678"/>
      <c r="H87" s="678"/>
      <c r="I87" s="678"/>
      <c r="J87" s="678"/>
      <c r="K87" s="678"/>
      <c r="L87" s="678"/>
      <c r="M87" s="678"/>
      <c r="N87" s="678"/>
      <c r="O87" s="678"/>
      <c r="P87" s="678"/>
    </row>
    <row r="88" spans="1:16" x14ac:dyDescent="0.2">
      <c r="A88" s="673"/>
      <c r="B88" s="673"/>
      <c r="C88" s="673"/>
      <c r="D88" s="673"/>
      <c r="E88" s="673"/>
      <c r="F88" s="673"/>
      <c r="G88" s="673"/>
      <c r="H88" s="673"/>
      <c r="I88" s="673"/>
      <c r="J88" s="673"/>
      <c r="K88" s="673"/>
      <c r="L88" s="673"/>
      <c r="M88" s="673"/>
      <c r="N88" s="673"/>
      <c r="O88" s="673"/>
      <c r="P88" s="673"/>
    </row>
    <row r="89" spans="1:16" s="674" customFormat="1" ht="24.95" customHeight="1" x14ac:dyDescent="0.2">
      <c r="A89" s="606" t="str">
        <f>Index!B120</f>
        <v>Table 13c :  Chuuk State government summary finances (GFS format), FY2004-FY2018</v>
      </c>
      <c r="B89" s="673"/>
      <c r="C89" s="673"/>
      <c r="D89" s="673"/>
      <c r="E89" s="673"/>
      <c r="F89" s="673"/>
      <c r="G89" s="673"/>
      <c r="H89" s="673"/>
      <c r="I89" s="673"/>
      <c r="J89" s="673"/>
      <c r="K89" s="673"/>
      <c r="L89" s="673"/>
      <c r="M89" s="673"/>
      <c r="N89" s="673"/>
      <c r="O89" s="673"/>
      <c r="P89" s="673"/>
    </row>
    <row r="90" spans="1:16" s="676" customFormat="1" ht="24.95" customHeight="1" x14ac:dyDescent="0.2">
      <c r="A90" s="607" t="s">
        <v>397</v>
      </c>
      <c r="B90" s="675" t="str">
        <f>B2</f>
        <v>FY2004</v>
      </c>
      <c r="C90" s="675" t="str">
        <f t="shared" ref="C90:L90" si="58">C2</f>
        <v>FY2005</v>
      </c>
      <c r="D90" s="675" t="str">
        <f t="shared" si="58"/>
        <v>FY2006</v>
      </c>
      <c r="E90" s="675" t="str">
        <f t="shared" si="58"/>
        <v>FY2007</v>
      </c>
      <c r="F90" s="675" t="str">
        <f t="shared" si="58"/>
        <v>FY2008</v>
      </c>
      <c r="G90" s="675" t="str">
        <f t="shared" si="58"/>
        <v>FY2009</v>
      </c>
      <c r="H90" s="675" t="str">
        <f t="shared" si="58"/>
        <v>FY2010</v>
      </c>
      <c r="I90" s="675" t="str">
        <f t="shared" si="58"/>
        <v>FY2011</v>
      </c>
      <c r="J90" s="675" t="str">
        <f t="shared" si="58"/>
        <v>FY2012</v>
      </c>
      <c r="K90" s="675" t="str">
        <f t="shared" si="58"/>
        <v>FY2013</v>
      </c>
      <c r="L90" s="675" t="str">
        <f t="shared" si="58"/>
        <v>FY2014</v>
      </c>
      <c r="M90" s="675" t="str">
        <f t="shared" ref="M90:N90" si="59">M2</f>
        <v>FY2015</v>
      </c>
      <c r="N90" s="675" t="str">
        <f t="shared" si="59"/>
        <v>FY2016</v>
      </c>
      <c r="O90" s="675" t="str">
        <f t="shared" ref="O90:P90" si="60">O2</f>
        <v>FY2017</v>
      </c>
      <c r="P90" s="675" t="str">
        <f t="shared" si="60"/>
        <v>FY2018</v>
      </c>
    </row>
    <row r="91" spans="1:16" s="674" customFormat="1" ht="20.100000000000001" customHeight="1" x14ac:dyDescent="0.2">
      <c r="A91" s="677" t="s">
        <v>629</v>
      </c>
      <c r="B91" s="678">
        <v>24.899009</v>
      </c>
      <c r="C91" s="678">
        <v>27.383419</v>
      </c>
      <c r="D91" s="678">
        <v>32.249678999999993</v>
      </c>
      <c r="E91" s="678">
        <v>28.464631000000004</v>
      </c>
      <c r="F91" s="678">
        <v>27.207898</v>
      </c>
      <c r="G91" s="678">
        <v>31.206448999999999</v>
      </c>
      <c r="H91" s="678">
        <v>32.646926000000001</v>
      </c>
      <c r="I91" s="678">
        <v>36.951889999999992</v>
      </c>
      <c r="J91" s="678">
        <v>34.303046000000002</v>
      </c>
      <c r="K91" s="678">
        <v>34.118062999999999</v>
      </c>
      <c r="L91" s="678">
        <v>33.516424000000001</v>
      </c>
      <c r="M91" s="678">
        <v>35.860380999999997</v>
      </c>
      <c r="N91" s="678">
        <v>37.791502999999999</v>
      </c>
      <c r="O91" s="678">
        <v>40.522343999999997</v>
      </c>
      <c r="P91" s="678">
        <v>39.156766999999995</v>
      </c>
    </row>
    <row r="92" spans="1:16" s="674" customFormat="1" x14ac:dyDescent="0.2">
      <c r="A92" s="679" t="s">
        <v>630</v>
      </c>
      <c r="B92" s="678">
        <v>5.1501870000000007</v>
      </c>
      <c r="C92" s="678">
        <v>4.748011</v>
      </c>
      <c r="D92" s="678">
        <v>4.815499</v>
      </c>
      <c r="E92" s="678">
        <v>4.0123499999999996</v>
      </c>
      <c r="F92" s="678">
        <v>4.0926609999999997</v>
      </c>
      <c r="G92" s="678">
        <v>4.5914469999999996</v>
      </c>
      <c r="H92" s="678">
        <v>6.1304610000000004</v>
      </c>
      <c r="I92" s="678">
        <v>6.5205469999999996</v>
      </c>
      <c r="J92" s="678">
        <v>6.7370780000000003</v>
      </c>
      <c r="K92" s="678">
        <v>6.583234</v>
      </c>
      <c r="L92" s="678">
        <v>6.1119630000000011</v>
      </c>
      <c r="M92" s="678">
        <v>6.6859290000000007</v>
      </c>
      <c r="N92" s="678">
        <v>7.7306369999999998</v>
      </c>
      <c r="O92" s="678">
        <v>8.3998259999999991</v>
      </c>
      <c r="P92" s="678">
        <v>8.2698630000000009</v>
      </c>
    </row>
    <row r="93" spans="1:16" s="674" customFormat="1" x14ac:dyDescent="0.2">
      <c r="A93" s="679" t="s">
        <v>665</v>
      </c>
      <c r="B93" s="678">
        <v>0</v>
      </c>
      <c r="C93" s="678">
        <v>0</v>
      </c>
      <c r="D93" s="678">
        <v>0</v>
      </c>
      <c r="E93" s="678">
        <v>0</v>
      </c>
      <c r="F93" s="678">
        <v>0</v>
      </c>
      <c r="G93" s="678">
        <v>0</v>
      </c>
      <c r="H93" s="678">
        <v>0</v>
      </c>
      <c r="I93" s="678">
        <v>0</v>
      </c>
      <c r="J93" s="678">
        <v>0</v>
      </c>
      <c r="K93" s="678">
        <v>0</v>
      </c>
      <c r="L93" s="678">
        <v>0</v>
      </c>
      <c r="M93" s="678">
        <v>0</v>
      </c>
      <c r="N93" s="678">
        <v>0</v>
      </c>
      <c r="O93" s="678">
        <v>0</v>
      </c>
      <c r="P93" s="678">
        <v>0</v>
      </c>
    </row>
    <row r="94" spans="1:16" s="674" customFormat="1" x14ac:dyDescent="0.2">
      <c r="A94" s="679" t="s">
        <v>675</v>
      </c>
      <c r="B94" s="678">
        <v>18.370411000000001</v>
      </c>
      <c r="C94" s="678">
        <v>21.987937000000002</v>
      </c>
      <c r="D94" s="678">
        <v>25.261809999999997</v>
      </c>
      <c r="E94" s="678">
        <v>23.219888000000001</v>
      </c>
      <c r="F94" s="678">
        <v>22.165679000000001</v>
      </c>
      <c r="G94" s="678">
        <v>25.773112000000001</v>
      </c>
      <c r="H94" s="678">
        <v>25.403551</v>
      </c>
      <c r="I94" s="678">
        <v>28.506353999999998</v>
      </c>
      <c r="J94" s="678">
        <v>25.986993000000002</v>
      </c>
      <c r="K94" s="678">
        <v>26.365622999999999</v>
      </c>
      <c r="L94" s="678">
        <v>25.590626</v>
      </c>
      <c r="M94" s="678">
        <v>27.521317</v>
      </c>
      <c r="N94" s="678">
        <v>28.329839</v>
      </c>
      <c r="O94" s="678">
        <v>30.242436999999999</v>
      </c>
      <c r="P94" s="678">
        <v>28.916619000000001</v>
      </c>
    </row>
    <row r="95" spans="1:16" s="674" customFormat="1" x14ac:dyDescent="0.2">
      <c r="A95" s="679" t="s">
        <v>693</v>
      </c>
      <c r="B95" s="678">
        <v>1.3784110000000001</v>
      </c>
      <c r="C95" s="678">
        <v>0.64747100000000002</v>
      </c>
      <c r="D95" s="678">
        <v>2.1723699999999999</v>
      </c>
      <c r="E95" s="678">
        <v>1.2323930000000001</v>
      </c>
      <c r="F95" s="678">
        <v>0.94955800000000001</v>
      </c>
      <c r="G95" s="678">
        <v>0.84189000000000003</v>
      </c>
      <c r="H95" s="678">
        <v>1.112914</v>
      </c>
      <c r="I95" s="678">
        <v>1.9249890000000001</v>
      </c>
      <c r="J95" s="678">
        <v>1.578975</v>
      </c>
      <c r="K95" s="678">
        <v>1.169206</v>
      </c>
      <c r="L95" s="678">
        <v>1.8138349999999999</v>
      </c>
      <c r="M95" s="678">
        <v>1.653135</v>
      </c>
      <c r="N95" s="678">
        <v>1.7310270000000001</v>
      </c>
      <c r="O95" s="678">
        <v>1.8800810000000001</v>
      </c>
      <c r="P95" s="678">
        <v>1.9702850000000001</v>
      </c>
    </row>
    <row r="96" spans="1:16" s="674" customFormat="1" x14ac:dyDescent="0.2">
      <c r="A96" s="678">
        <v>0</v>
      </c>
      <c r="B96" s="678">
        <v>0</v>
      </c>
      <c r="C96" s="678">
        <v>0</v>
      </c>
      <c r="D96" s="678">
        <v>0</v>
      </c>
      <c r="E96" s="678">
        <v>0</v>
      </c>
      <c r="F96" s="678">
        <v>0</v>
      </c>
      <c r="G96" s="678">
        <v>0</v>
      </c>
      <c r="H96" s="678">
        <v>0</v>
      </c>
      <c r="I96" s="678">
        <v>0</v>
      </c>
      <c r="J96" s="678">
        <v>0</v>
      </c>
      <c r="K96" s="678">
        <v>0</v>
      </c>
      <c r="L96" s="678">
        <v>0</v>
      </c>
      <c r="M96" s="678">
        <v>0</v>
      </c>
      <c r="N96" s="678">
        <v>0</v>
      </c>
      <c r="O96" s="678">
        <v>0</v>
      </c>
      <c r="P96" s="678">
        <v>0</v>
      </c>
    </row>
    <row r="97" spans="1:16" s="674" customFormat="1" x14ac:dyDescent="0.2">
      <c r="A97" s="677" t="s">
        <v>713</v>
      </c>
      <c r="B97" s="678">
        <v>-37.693322000000002</v>
      </c>
      <c r="C97" s="678">
        <v>-33.212513999999999</v>
      </c>
      <c r="D97" s="678">
        <v>-37.743001</v>
      </c>
      <c r="E97" s="678">
        <v>-29.351607999999999</v>
      </c>
      <c r="F97" s="678">
        <v>-26.542631</v>
      </c>
      <c r="G97" s="678">
        <v>-27.068430999999997</v>
      </c>
      <c r="H97" s="678">
        <v>-31.845102000000001</v>
      </c>
      <c r="I97" s="678">
        <v>-34.085419000000002</v>
      </c>
      <c r="J97" s="678">
        <v>-33.494515000000007</v>
      </c>
      <c r="K97" s="678">
        <v>-32.306099000000003</v>
      </c>
      <c r="L97" s="678">
        <v>-33.215424999999996</v>
      </c>
      <c r="M97" s="678">
        <v>-35.054432999999996</v>
      </c>
      <c r="N97" s="678">
        <v>-35.493808000000001</v>
      </c>
      <c r="O97" s="678">
        <v>-37.585932999999997</v>
      </c>
      <c r="P97" s="678">
        <v>-39.618229000000007</v>
      </c>
    </row>
    <row r="98" spans="1:16" s="674" customFormat="1" x14ac:dyDescent="0.2">
      <c r="A98" s="679" t="s">
        <v>714</v>
      </c>
      <c r="B98" s="678">
        <v>-15.433948974194106</v>
      </c>
      <c r="C98" s="678">
        <v>-15.129864274801301</v>
      </c>
      <c r="D98" s="678">
        <v>-13.151130809953548</v>
      </c>
      <c r="E98" s="678">
        <v>-14.859237045927753</v>
      </c>
      <c r="F98" s="678">
        <v>-18.026291129043113</v>
      </c>
      <c r="G98" s="678">
        <v>-15.879435000000001</v>
      </c>
      <c r="H98" s="678">
        <v>-17.571985000000002</v>
      </c>
      <c r="I98" s="678">
        <v>-17.875527000000002</v>
      </c>
      <c r="J98" s="678">
        <v>-17.180363</v>
      </c>
      <c r="K98" s="678">
        <v>-18.374009000000001</v>
      </c>
      <c r="L98" s="678">
        <v>-19.098834999999998</v>
      </c>
      <c r="M98" s="678">
        <v>-19.807874999999999</v>
      </c>
      <c r="N98" s="678">
        <v>-19.230114</v>
      </c>
      <c r="O98" s="678">
        <v>-19.332182</v>
      </c>
      <c r="P98" s="678">
        <v>-19.435897000000001</v>
      </c>
    </row>
    <row r="99" spans="1:16" s="674" customFormat="1" x14ac:dyDescent="0.2">
      <c r="A99" s="679" t="s">
        <v>875</v>
      </c>
      <c r="B99" s="678">
        <v>0</v>
      </c>
      <c r="C99" s="678">
        <v>0</v>
      </c>
      <c r="D99" s="678">
        <v>0</v>
      </c>
      <c r="E99" s="678">
        <v>0</v>
      </c>
      <c r="F99" s="678">
        <v>0</v>
      </c>
      <c r="G99" s="678">
        <v>-9.3549439999999997</v>
      </c>
      <c r="H99" s="678">
        <v>-12.085204999999998</v>
      </c>
      <c r="I99" s="678">
        <v>-13.240600000000001</v>
      </c>
      <c r="J99" s="678">
        <v>-14.842021000000001</v>
      </c>
      <c r="K99" s="678">
        <v>-13.008149</v>
      </c>
      <c r="L99" s="678">
        <v>-12.932870999999999</v>
      </c>
      <c r="M99" s="678">
        <v>-13.739666999999999</v>
      </c>
      <c r="N99" s="678">
        <v>-15.130135999999998</v>
      </c>
      <c r="O99" s="678">
        <v>-17.595605000000003</v>
      </c>
      <c r="P99" s="678">
        <v>-19.3826</v>
      </c>
    </row>
    <row r="100" spans="1:16" s="674" customFormat="1" x14ac:dyDescent="0.2">
      <c r="A100" s="679" t="s">
        <v>747</v>
      </c>
      <c r="B100" s="678">
        <v>0</v>
      </c>
      <c r="C100" s="678">
        <v>0</v>
      </c>
      <c r="D100" s="678">
        <v>0</v>
      </c>
      <c r="E100" s="678">
        <v>0</v>
      </c>
      <c r="F100" s="678">
        <v>0</v>
      </c>
      <c r="G100" s="678">
        <v>0</v>
      </c>
      <c r="H100" s="678">
        <v>0</v>
      </c>
      <c r="I100" s="678">
        <v>0</v>
      </c>
      <c r="J100" s="678">
        <v>0</v>
      </c>
      <c r="K100" s="678">
        <v>0</v>
      </c>
      <c r="L100" s="678">
        <v>0</v>
      </c>
      <c r="M100" s="678">
        <v>0</v>
      </c>
      <c r="N100" s="678">
        <v>0</v>
      </c>
      <c r="O100" s="678">
        <v>0</v>
      </c>
      <c r="P100" s="678">
        <v>0</v>
      </c>
    </row>
    <row r="101" spans="1:16" s="674" customFormat="1" x14ac:dyDescent="0.2">
      <c r="A101" s="679" t="s">
        <v>748</v>
      </c>
      <c r="B101" s="678">
        <v>0</v>
      </c>
      <c r="C101" s="678">
        <v>0</v>
      </c>
      <c r="D101" s="678">
        <v>0</v>
      </c>
      <c r="E101" s="678">
        <v>0</v>
      </c>
      <c r="F101" s="678">
        <v>0</v>
      </c>
      <c r="G101" s="678">
        <v>-7.0470000000000005E-2</v>
      </c>
      <c r="H101" s="678">
        <v>-8.0013000000000001E-2</v>
      </c>
      <c r="I101" s="678">
        <v>-0.23782400000000001</v>
      </c>
      <c r="J101" s="678">
        <v>-9.7789999999999995E-3</v>
      </c>
      <c r="K101" s="678">
        <v>-7.8999999999999996E-5</v>
      </c>
      <c r="L101" s="678">
        <v>-3.2733999999999999E-2</v>
      </c>
      <c r="M101" s="678">
        <v>-0.120739</v>
      </c>
      <c r="N101" s="678">
        <v>-5.1179000000000002E-2</v>
      </c>
      <c r="O101" s="678">
        <v>-0.108115</v>
      </c>
      <c r="P101" s="678">
        <v>-0.117659</v>
      </c>
    </row>
    <row r="102" spans="1:16" s="674" customFormat="1" x14ac:dyDescent="0.2">
      <c r="A102" s="679" t="s">
        <v>752</v>
      </c>
      <c r="B102" s="678">
        <v>-0.70015000000000005</v>
      </c>
      <c r="C102" s="678">
        <v>-0.15001399999999998</v>
      </c>
      <c r="D102" s="678">
        <v>-0.102433</v>
      </c>
      <c r="E102" s="678">
        <v>-7.3187000000000002E-2</v>
      </c>
      <c r="F102" s="678">
        <v>0</v>
      </c>
      <c r="G102" s="678">
        <v>-4.3839000000000003E-2</v>
      </c>
      <c r="H102" s="678">
        <v>-4.3090000000000003E-2</v>
      </c>
      <c r="I102" s="678">
        <v>-4.0774999999999999E-2</v>
      </c>
      <c r="J102" s="678">
        <v>-5.4273000000000002E-2</v>
      </c>
      <c r="K102" s="678">
        <v>-5.8879000000000001E-2</v>
      </c>
      <c r="L102" s="678">
        <v>-5.5854000000000001E-2</v>
      </c>
      <c r="M102" s="678">
        <v>-5.3905000000000002E-2</v>
      </c>
      <c r="N102" s="678">
        <v>-0.11400100000000001</v>
      </c>
      <c r="O102" s="678">
        <v>-6.5133999999999997E-2</v>
      </c>
      <c r="P102" s="678">
        <v>-6.2483999999999998E-2</v>
      </c>
    </row>
    <row r="103" spans="1:16" s="674" customFormat="1" x14ac:dyDescent="0.2">
      <c r="A103" s="611" t="s">
        <v>1457</v>
      </c>
      <c r="B103" s="678">
        <v>-6.4652950000000002</v>
      </c>
      <c r="C103" s="678">
        <v>-1.0372699999999999</v>
      </c>
      <c r="D103" s="678">
        <v>-4.178331</v>
      </c>
      <c r="E103" s="678">
        <v>-0.63320799999999999</v>
      </c>
      <c r="F103" s="678">
        <v>-0.139905</v>
      </c>
      <c r="G103" s="678">
        <v>-0.27194800000000002</v>
      </c>
      <c r="H103" s="678">
        <v>-0.93878200000000001</v>
      </c>
      <c r="I103" s="678">
        <v>-1.966504</v>
      </c>
      <c r="J103" s="678">
        <v>-0.71064099999999997</v>
      </c>
      <c r="K103" s="678">
        <v>-0.42900500000000003</v>
      </c>
      <c r="L103" s="678">
        <v>-0.43893500000000002</v>
      </c>
      <c r="M103" s="678">
        <v>-0.42809299999999995</v>
      </c>
      <c r="N103" s="678">
        <v>-0.40485099999999996</v>
      </c>
      <c r="O103" s="678">
        <v>-0.44250200000000001</v>
      </c>
      <c r="P103" s="678">
        <v>-0.43954199999999999</v>
      </c>
    </row>
    <row r="104" spans="1:16" s="674" customFormat="1" x14ac:dyDescent="0.2">
      <c r="A104" s="679" t="s">
        <v>876</v>
      </c>
      <c r="B104" s="678">
        <v>0</v>
      </c>
      <c r="C104" s="678">
        <v>0</v>
      </c>
      <c r="D104" s="678">
        <v>0</v>
      </c>
      <c r="E104" s="678">
        <v>0</v>
      </c>
      <c r="F104" s="678">
        <v>0</v>
      </c>
      <c r="G104" s="678">
        <v>0</v>
      </c>
      <c r="H104" s="678">
        <v>0</v>
      </c>
      <c r="I104" s="678">
        <v>0</v>
      </c>
      <c r="J104" s="678">
        <v>0</v>
      </c>
      <c r="K104" s="678">
        <v>0</v>
      </c>
      <c r="L104" s="678">
        <v>0</v>
      </c>
      <c r="M104" s="678">
        <v>0</v>
      </c>
      <c r="N104" s="678">
        <v>0</v>
      </c>
      <c r="O104" s="678">
        <v>0</v>
      </c>
      <c r="P104" s="678">
        <v>0</v>
      </c>
    </row>
    <row r="105" spans="1:16" s="674" customFormat="1" x14ac:dyDescent="0.2">
      <c r="A105" s="679" t="s">
        <v>786</v>
      </c>
      <c r="B105" s="678">
        <v>-15.093928025805894</v>
      </c>
      <c r="C105" s="678">
        <v>-16.895365725198698</v>
      </c>
      <c r="D105" s="678">
        <v>-20.311106190046452</v>
      </c>
      <c r="E105" s="678">
        <v>-13.785975954072248</v>
      </c>
      <c r="F105" s="678">
        <v>-8.3764348709568868</v>
      </c>
      <c r="G105" s="678">
        <v>-1.4477949999999999</v>
      </c>
      <c r="H105" s="678">
        <v>-1.1260269999999999</v>
      </c>
      <c r="I105" s="678">
        <v>-0.72418899999999986</v>
      </c>
      <c r="J105" s="678">
        <v>-0.697438</v>
      </c>
      <c r="K105" s="678">
        <v>-0.43597799999999998</v>
      </c>
      <c r="L105" s="678">
        <v>-0.656196</v>
      </c>
      <c r="M105" s="678">
        <v>-0.90415400000000001</v>
      </c>
      <c r="N105" s="678">
        <v>-0.563527</v>
      </c>
      <c r="O105" s="678">
        <v>-4.2395000000000016E-2</v>
      </c>
      <c r="P105" s="678">
        <v>-0.18004699999999998</v>
      </c>
    </row>
    <row r="106" spans="1:16" s="674" customFormat="1" x14ac:dyDescent="0.2">
      <c r="A106" s="678">
        <v>0</v>
      </c>
      <c r="B106" s="678">
        <v>0</v>
      </c>
      <c r="C106" s="678">
        <v>0</v>
      </c>
      <c r="D106" s="678">
        <v>0</v>
      </c>
      <c r="E106" s="678">
        <v>0</v>
      </c>
      <c r="F106" s="678">
        <v>0</v>
      </c>
      <c r="G106" s="678">
        <v>0</v>
      </c>
      <c r="H106" s="678">
        <v>0</v>
      </c>
      <c r="I106" s="678">
        <v>0</v>
      </c>
      <c r="J106" s="678">
        <v>0</v>
      </c>
      <c r="K106" s="678">
        <v>0</v>
      </c>
      <c r="L106" s="678">
        <v>0</v>
      </c>
      <c r="M106" s="678">
        <v>0</v>
      </c>
      <c r="N106" s="678">
        <v>0</v>
      </c>
      <c r="O106" s="678">
        <v>0</v>
      </c>
      <c r="P106" s="678">
        <v>0</v>
      </c>
    </row>
    <row r="107" spans="1:16" s="674" customFormat="1" x14ac:dyDescent="0.2">
      <c r="A107" s="680" t="s">
        <v>805</v>
      </c>
      <c r="B107" s="678">
        <v>12.794312999999999</v>
      </c>
      <c r="C107" s="678">
        <v>5.8290949999999988</v>
      </c>
      <c r="D107" s="678">
        <v>5.4933220000000009</v>
      </c>
      <c r="E107" s="678">
        <v>0.88697700000000168</v>
      </c>
      <c r="F107" s="678">
        <v>-0.66526600000000258</v>
      </c>
      <c r="G107" s="678">
        <v>-4.0985500000000004</v>
      </c>
      <c r="H107" s="678">
        <v>-0.80182399999999898</v>
      </c>
      <c r="I107" s="678">
        <v>-2.8664710000000015</v>
      </c>
      <c r="J107" s="678">
        <v>-0.808530999999999</v>
      </c>
      <c r="K107" s="678">
        <v>-1.811964000000001</v>
      </c>
      <c r="L107" s="678">
        <v>-0.30100099999999985</v>
      </c>
      <c r="M107" s="678">
        <v>-0.80594800000000011</v>
      </c>
      <c r="N107" s="678">
        <v>-2.2976950000000005</v>
      </c>
      <c r="O107" s="678">
        <v>-2.936410999999997</v>
      </c>
      <c r="P107" s="678">
        <v>0.46146199999999782</v>
      </c>
    </row>
    <row r="108" spans="1:16" s="674" customFormat="1" x14ac:dyDescent="0.2">
      <c r="A108" s="681" t="s">
        <v>877</v>
      </c>
      <c r="B108" s="678">
        <v>0</v>
      </c>
      <c r="C108" s="678">
        <v>0</v>
      </c>
      <c r="D108" s="678">
        <v>0</v>
      </c>
      <c r="E108" s="678">
        <v>0</v>
      </c>
      <c r="F108" s="678">
        <v>0</v>
      </c>
      <c r="G108" s="678">
        <v>-1.6401589999999999</v>
      </c>
      <c r="H108" s="678">
        <v>-2.3363689999999999</v>
      </c>
      <c r="I108" s="678">
        <v>-1.7732250000000001</v>
      </c>
      <c r="J108" s="678">
        <v>-1.429128</v>
      </c>
      <c r="K108" s="678">
        <v>-1.57687</v>
      </c>
      <c r="L108" s="678">
        <v>-1.257698</v>
      </c>
      <c r="M108" s="678">
        <v>-1.057253</v>
      </c>
      <c r="N108" s="678">
        <v>-1.391988</v>
      </c>
      <c r="O108" s="678">
        <v>-1.332719</v>
      </c>
      <c r="P108" s="678">
        <v>-1.367191</v>
      </c>
    </row>
    <row r="109" spans="1:16" s="674" customFormat="1" x14ac:dyDescent="0.2">
      <c r="A109" s="681" t="s">
        <v>878</v>
      </c>
      <c r="B109" s="678">
        <v>11.058271999999997</v>
      </c>
      <c r="C109" s="678">
        <v>7.1734600000000004</v>
      </c>
      <c r="D109" s="678">
        <v>5.1640519999999999</v>
      </c>
      <c r="E109" s="678">
        <v>5.8148290000000014</v>
      </c>
      <c r="F109" s="678">
        <v>2.5746909999999996</v>
      </c>
      <c r="G109" s="678">
        <v>-2.3172920000000006</v>
      </c>
      <c r="H109" s="678">
        <v>1.8309070000000003</v>
      </c>
      <c r="I109" s="678">
        <v>1.0805929999999999</v>
      </c>
      <c r="J109" s="678">
        <v>2.4772419999999999</v>
      </c>
      <c r="K109" s="678">
        <v>0.33264400000000022</v>
      </c>
      <c r="L109" s="678">
        <v>0.41492499999999954</v>
      </c>
      <c r="M109" s="678">
        <v>-0.68443700000000007</v>
      </c>
      <c r="N109" s="678">
        <v>-0.52518999999999982</v>
      </c>
      <c r="O109" s="678">
        <v>-4.9166869999999996</v>
      </c>
      <c r="P109" s="678">
        <v>-1.1173450000000003</v>
      </c>
    </row>
    <row r="110" spans="1:16" s="684" customFormat="1" ht="20.100000000000001" customHeight="1" x14ac:dyDescent="0.2">
      <c r="A110" s="682" t="s">
        <v>879</v>
      </c>
      <c r="B110" s="683">
        <v>1.7360410000000028</v>
      </c>
      <c r="C110" s="683">
        <v>-1.3443650000000014</v>
      </c>
      <c r="D110" s="683">
        <v>0.3292700000000009</v>
      </c>
      <c r="E110" s="683">
        <v>-4.9278519999999997</v>
      </c>
      <c r="F110" s="683">
        <v>-3.2399570000000022</v>
      </c>
      <c r="G110" s="683">
        <v>-0.14109899999999953</v>
      </c>
      <c r="H110" s="683">
        <v>-0.29636199999999929</v>
      </c>
      <c r="I110" s="683">
        <v>-2.1738390000000014</v>
      </c>
      <c r="J110" s="683">
        <v>-1.856644999999999</v>
      </c>
      <c r="K110" s="683">
        <v>-0.56773800000000119</v>
      </c>
      <c r="L110" s="683">
        <v>0.54177200000000059</v>
      </c>
      <c r="M110" s="683">
        <v>0.93574200000000007</v>
      </c>
      <c r="N110" s="683">
        <v>-0.38051700000000077</v>
      </c>
      <c r="O110" s="683">
        <v>3.3129950000000026</v>
      </c>
      <c r="P110" s="683">
        <v>2.9459979999999981</v>
      </c>
    </row>
    <row r="111" spans="1:16" s="687" customFormat="1" ht="20.100000000000001" customHeight="1" x14ac:dyDescent="0.2">
      <c r="A111" s="685" t="s">
        <v>863</v>
      </c>
      <c r="B111" s="686">
        <v>0</v>
      </c>
      <c r="C111" s="686">
        <v>0</v>
      </c>
      <c r="D111" s="686">
        <v>0</v>
      </c>
      <c r="E111" s="686">
        <v>0</v>
      </c>
      <c r="F111" s="686">
        <v>0</v>
      </c>
      <c r="G111" s="686">
        <v>0</v>
      </c>
      <c r="H111" s="686">
        <v>0</v>
      </c>
      <c r="I111" s="686">
        <v>0</v>
      </c>
      <c r="J111" s="686">
        <v>0</v>
      </c>
      <c r="K111" s="686">
        <v>0</v>
      </c>
      <c r="L111" s="686">
        <v>0</v>
      </c>
      <c r="M111" s="686">
        <v>0</v>
      </c>
      <c r="N111" s="686">
        <v>0</v>
      </c>
      <c r="O111" s="686">
        <v>0</v>
      </c>
      <c r="P111" s="686">
        <v>0</v>
      </c>
    </row>
    <row r="112" spans="1:16" s="674" customFormat="1" x14ac:dyDescent="0.2">
      <c r="A112" s="688" t="s">
        <v>864</v>
      </c>
      <c r="B112" s="678">
        <v>0</v>
      </c>
      <c r="C112" s="678">
        <v>0</v>
      </c>
      <c r="D112" s="678">
        <v>0</v>
      </c>
      <c r="E112" s="678">
        <v>0</v>
      </c>
      <c r="F112" s="678">
        <v>0</v>
      </c>
      <c r="G112" s="678">
        <v>4.1380180000000024</v>
      </c>
      <c r="H112" s="678">
        <v>0.5267269999999975</v>
      </c>
      <c r="I112" s="678">
        <v>2.86647099999999</v>
      </c>
      <c r="J112" s="678">
        <v>0.16000799999999771</v>
      </c>
      <c r="K112" s="678">
        <v>1.8119639999999961</v>
      </c>
      <c r="L112" s="678">
        <v>0.30099900000000446</v>
      </c>
      <c r="M112" s="678">
        <v>0.80594800000000077</v>
      </c>
      <c r="N112" s="678">
        <v>2.2976949999999974</v>
      </c>
      <c r="O112" s="678">
        <v>2.9364109999999997</v>
      </c>
      <c r="P112" s="678">
        <v>-0.46146200000001159</v>
      </c>
    </row>
    <row r="113" spans="1:16" s="674" customFormat="1" x14ac:dyDescent="0.2">
      <c r="A113" s="688" t="s">
        <v>865</v>
      </c>
      <c r="B113" s="678">
        <v>0</v>
      </c>
      <c r="C113" s="678">
        <v>0</v>
      </c>
      <c r="D113" s="678">
        <v>0</v>
      </c>
      <c r="E113" s="678">
        <v>0</v>
      </c>
      <c r="F113" s="678">
        <v>0</v>
      </c>
      <c r="G113" s="678">
        <v>4.2084880000000027</v>
      </c>
      <c r="H113" s="678">
        <v>0.6067399999999975</v>
      </c>
      <c r="I113" s="678">
        <v>3.1042949999999898</v>
      </c>
      <c r="J113" s="678">
        <v>0.16978699999999772</v>
      </c>
      <c r="K113" s="678">
        <v>1.8120429999999961</v>
      </c>
      <c r="L113" s="678">
        <v>0.33373300000000444</v>
      </c>
      <c r="M113" s="678">
        <v>0.92668700000000082</v>
      </c>
      <c r="N113" s="678">
        <v>2.3488739999999972</v>
      </c>
      <c r="O113" s="678">
        <v>3.0445259999999998</v>
      </c>
      <c r="P113" s="678">
        <v>-0.34380300000001157</v>
      </c>
    </row>
    <row r="114" spans="1:16" s="674" customFormat="1" x14ac:dyDescent="0.2">
      <c r="A114" s="688" t="s">
        <v>867</v>
      </c>
      <c r="B114" s="678">
        <v>-12.794313000000002</v>
      </c>
      <c r="C114" s="678">
        <v>-5.8290949999999988</v>
      </c>
      <c r="D114" s="678">
        <v>-5.4933220000000063</v>
      </c>
      <c r="E114" s="678">
        <v>-0.88697699999999458</v>
      </c>
      <c r="F114" s="678">
        <v>0.66526700000000005</v>
      </c>
      <c r="G114" s="678">
        <v>2.4978590000000027</v>
      </c>
      <c r="H114" s="678">
        <v>-1.534545</v>
      </c>
      <c r="I114" s="678">
        <v>1.0932459999999899</v>
      </c>
      <c r="J114" s="678">
        <v>-0.62059700000000495</v>
      </c>
      <c r="K114" s="678">
        <v>0.23509399999999614</v>
      </c>
      <c r="L114" s="678">
        <v>-0.95669899999999553</v>
      </c>
      <c r="M114" s="678">
        <v>-0.25130499999999922</v>
      </c>
      <c r="N114" s="678">
        <v>0.90570699999999738</v>
      </c>
      <c r="O114" s="678">
        <v>1.6036919999999997</v>
      </c>
      <c r="P114" s="678">
        <v>-1.8286530000000116</v>
      </c>
    </row>
    <row r="115" spans="1:16" s="684" customFormat="1" ht="20.100000000000001" customHeight="1" x14ac:dyDescent="0.2">
      <c r="A115" s="689" t="s">
        <v>868</v>
      </c>
      <c r="B115" s="683">
        <v>0</v>
      </c>
      <c r="C115" s="683">
        <v>0</v>
      </c>
      <c r="D115" s="683">
        <v>0</v>
      </c>
      <c r="E115" s="683">
        <v>0</v>
      </c>
      <c r="F115" s="683">
        <v>0</v>
      </c>
      <c r="G115" s="683">
        <v>2.5683290000000025</v>
      </c>
      <c r="H115" s="683">
        <v>-1.4545319999999999</v>
      </c>
      <c r="I115" s="683">
        <v>1.33106999999999</v>
      </c>
      <c r="J115" s="683">
        <v>-0.61081800000000497</v>
      </c>
      <c r="K115" s="683">
        <v>0.23517299999999614</v>
      </c>
      <c r="L115" s="683">
        <v>-0.92396499999999548</v>
      </c>
      <c r="M115" s="683">
        <v>-0.13056599999999924</v>
      </c>
      <c r="N115" s="683">
        <v>0.95688599999999735</v>
      </c>
      <c r="O115" s="683">
        <v>1.7118069999999996</v>
      </c>
      <c r="P115" s="683">
        <v>-1.7109940000000117</v>
      </c>
    </row>
    <row r="116" spans="1:16" s="687" customFormat="1" ht="20.100000000000001" customHeight="1" x14ac:dyDescent="0.2">
      <c r="A116" s="685" t="s">
        <v>880</v>
      </c>
      <c r="B116" s="686">
        <v>0</v>
      </c>
      <c r="C116" s="686">
        <v>0</v>
      </c>
      <c r="D116" s="686">
        <v>0</v>
      </c>
      <c r="E116" s="686">
        <v>0</v>
      </c>
      <c r="F116" s="686">
        <v>0</v>
      </c>
      <c r="G116" s="686">
        <v>0</v>
      </c>
      <c r="H116" s="686">
        <v>0</v>
      </c>
      <c r="I116" s="686">
        <v>0</v>
      </c>
      <c r="J116" s="686">
        <v>0</v>
      </c>
      <c r="K116" s="686">
        <v>0</v>
      </c>
      <c r="L116" s="686">
        <v>0</v>
      </c>
      <c r="M116" s="686">
        <v>0</v>
      </c>
      <c r="N116" s="686">
        <v>0</v>
      </c>
      <c r="O116" s="686">
        <v>0</v>
      </c>
      <c r="P116" s="686">
        <v>0</v>
      </c>
    </row>
    <row r="117" spans="1:16" s="674" customFormat="1" x14ac:dyDescent="0.2">
      <c r="A117" s="690" t="s">
        <v>629</v>
      </c>
      <c r="B117" s="622">
        <f t="shared" ref="B117:M117" si="61">B91/B$130</f>
        <v>0.32191516652120356</v>
      </c>
      <c r="C117" s="622">
        <f t="shared" si="61"/>
        <v>0.35139048041076404</v>
      </c>
      <c r="D117" s="622">
        <f t="shared" si="61"/>
        <v>0.40771418058264902</v>
      </c>
      <c r="E117" s="622">
        <f t="shared" si="61"/>
        <v>0.37459626230920123</v>
      </c>
      <c r="F117" s="622">
        <f t="shared" si="61"/>
        <v>0.36897264648602074</v>
      </c>
      <c r="G117" s="622">
        <f t="shared" si="61"/>
        <v>0.40243418194592223</v>
      </c>
      <c r="H117" s="622">
        <f t="shared" si="61"/>
        <v>0.38562460671832272</v>
      </c>
      <c r="I117" s="622">
        <f t="shared" si="61"/>
        <v>0.42017177134856343</v>
      </c>
      <c r="J117" s="622">
        <f t="shared" si="61"/>
        <v>0.38122271936783314</v>
      </c>
      <c r="K117" s="622">
        <f t="shared" si="61"/>
        <v>0.38103620393671278</v>
      </c>
      <c r="L117" s="622">
        <f t="shared" si="61"/>
        <v>0.38125544966368313</v>
      </c>
      <c r="M117" s="622">
        <f t="shared" si="61"/>
        <v>0.39554642037265136</v>
      </c>
      <c r="N117" s="622">
        <f t="shared" ref="N117" si="62">N91/N$130</f>
        <v>0.40011621602711822</v>
      </c>
      <c r="O117" s="622">
        <f t="shared" ref="O117:P117" si="63">O91/O$130</f>
        <v>0.40865114074181025</v>
      </c>
      <c r="P117" s="622">
        <f t="shared" si="63"/>
        <v>0.39332213815537803</v>
      </c>
    </row>
    <row r="118" spans="1:16" s="674" customFormat="1" x14ac:dyDescent="0.2">
      <c r="A118" s="691" t="s">
        <v>881</v>
      </c>
      <c r="B118" s="622">
        <f t="shared" ref="B118:M118" si="64">B92/B$130</f>
        <v>6.6585915355921926E-2</v>
      </c>
      <c r="C118" s="622">
        <f t="shared" si="64"/>
        <v>6.0927595136516452E-2</v>
      </c>
      <c r="D118" s="622">
        <f t="shared" si="64"/>
        <v>6.0879589805578102E-2</v>
      </c>
      <c r="E118" s="622">
        <f t="shared" si="64"/>
        <v>5.2802768217031275E-2</v>
      </c>
      <c r="F118" s="622">
        <f t="shared" si="64"/>
        <v>5.5501529752137561E-2</v>
      </c>
      <c r="G118" s="622">
        <f t="shared" si="64"/>
        <v>5.9210684861743121E-2</v>
      </c>
      <c r="H118" s="622">
        <f t="shared" si="64"/>
        <v>7.2412839485316793E-2</v>
      </c>
      <c r="I118" s="622">
        <f t="shared" si="64"/>
        <v>7.4143698283134135E-2</v>
      </c>
      <c r="J118" s="622">
        <f t="shared" si="64"/>
        <v>7.4871694943743544E-2</v>
      </c>
      <c r="K118" s="622">
        <f t="shared" si="64"/>
        <v>7.3522652589834939E-2</v>
      </c>
      <c r="L118" s="622">
        <f t="shared" si="64"/>
        <v>6.9524696366557309E-2</v>
      </c>
      <c r="M118" s="622">
        <f t="shared" si="64"/>
        <v>7.3746993452626766E-2</v>
      </c>
      <c r="N118" s="622">
        <f t="shared" ref="N118" si="65">N92/N$130</f>
        <v>8.1847848811920323E-2</v>
      </c>
      <c r="O118" s="622">
        <f t="shared" ref="O118:P118" si="66">O92/O$130</f>
        <v>8.4708783799197718E-2</v>
      </c>
      <c r="P118" s="622">
        <f t="shared" si="66"/>
        <v>8.3069171604796932E-2</v>
      </c>
    </row>
    <row r="119" spans="1:16" s="674" customFormat="1" x14ac:dyDescent="0.2">
      <c r="A119" s="691" t="s">
        <v>882</v>
      </c>
      <c r="B119" s="622">
        <f t="shared" ref="B119:M119" si="67">B91/B$130</f>
        <v>0.32191516652120356</v>
      </c>
      <c r="C119" s="622">
        <f t="shared" si="67"/>
        <v>0.35139048041076404</v>
      </c>
      <c r="D119" s="622">
        <f t="shared" si="67"/>
        <v>0.40771418058264902</v>
      </c>
      <c r="E119" s="622">
        <f t="shared" si="67"/>
        <v>0.37459626230920123</v>
      </c>
      <c r="F119" s="622">
        <f t="shared" si="67"/>
        <v>0.36897264648602074</v>
      </c>
      <c r="G119" s="622">
        <f t="shared" si="67"/>
        <v>0.40243418194592223</v>
      </c>
      <c r="H119" s="622">
        <f t="shared" si="67"/>
        <v>0.38562460671832272</v>
      </c>
      <c r="I119" s="622">
        <f t="shared" si="67"/>
        <v>0.42017177134856343</v>
      </c>
      <c r="J119" s="622">
        <f t="shared" si="67"/>
        <v>0.38122271936783314</v>
      </c>
      <c r="K119" s="622">
        <f t="shared" si="67"/>
        <v>0.38103620393671278</v>
      </c>
      <c r="L119" s="622">
        <f t="shared" si="67"/>
        <v>0.38125544966368313</v>
      </c>
      <c r="M119" s="622">
        <f t="shared" si="67"/>
        <v>0.39554642037265136</v>
      </c>
      <c r="N119" s="622">
        <f t="shared" ref="N119" si="68">N91/N$130</f>
        <v>0.40011621602711822</v>
      </c>
      <c r="O119" s="622">
        <f t="shared" ref="O119:P119" si="69">O91/O$130</f>
        <v>0.40865114074181025</v>
      </c>
      <c r="P119" s="622">
        <f t="shared" si="69"/>
        <v>0.39332213815537803</v>
      </c>
    </row>
    <row r="120" spans="1:16" s="674" customFormat="1" x14ac:dyDescent="0.2">
      <c r="A120" s="690" t="s">
        <v>713</v>
      </c>
      <c r="B120" s="622">
        <f t="shared" ref="B120:M120" si="70">B97/B$130</f>
        <v>-0.48733072181175352</v>
      </c>
      <c r="C120" s="622">
        <f t="shared" si="70"/>
        <v>-0.4261907999913826</v>
      </c>
      <c r="D120" s="622">
        <f t="shared" si="70"/>
        <v>-0.47716309751315994</v>
      </c>
      <c r="E120" s="622">
        <f t="shared" si="70"/>
        <v>-0.38626893317411515</v>
      </c>
      <c r="F120" s="622">
        <f t="shared" si="70"/>
        <v>-0.35995080563635956</v>
      </c>
      <c r="G120" s="622">
        <f t="shared" si="70"/>
        <v>-0.34907085666955062</v>
      </c>
      <c r="H120" s="622">
        <f t="shared" si="70"/>
        <v>-0.37615348332197873</v>
      </c>
      <c r="I120" s="622">
        <f t="shared" si="70"/>
        <v>-0.38757776336712368</v>
      </c>
      <c r="J120" s="622">
        <f t="shared" si="70"/>
        <v>-0.37223720867839777</v>
      </c>
      <c r="K120" s="622">
        <f t="shared" si="70"/>
        <v>-0.36079988852132766</v>
      </c>
      <c r="L120" s="622">
        <f t="shared" si="70"/>
        <v>-0.37783153101731082</v>
      </c>
      <c r="M120" s="622">
        <f t="shared" si="70"/>
        <v>-0.38665666969190715</v>
      </c>
      <c r="N120" s="622">
        <f t="shared" ref="N120" si="71">N97/N$130</f>
        <v>-0.37578945059033664</v>
      </c>
      <c r="O120" s="622">
        <f t="shared" ref="O120:P120" si="72">O97/O$130</f>
        <v>-0.3790386458467272</v>
      </c>
      <c r="P120" s="622">
        <f t="shared" si="72"/>
        <v>-0.3979574345402267</v>
      </c>
    </row>
    <row r="121" spans="1:16" s="674" customFormat="1" x14ac:dyDescent="0.2">
      <c r="A121" s="692" t="s">
        <v>883</v>
      </c>
      <c r="B121" s="622">
        <f t="shared" ref="B121:M121" si="73">B98/B$130</f>
        <v>-0.19954297193544751</v>
      </c>
      <c r="C121" s="622">
        <f t="shared" si="73"/>
        <v>-0.19414998090896121</v>
      </c>
      <c r="D121" s="622">
        <f t="shared" si="73"/>
        <v>-0.16626219820406402</v>
      </c>
      <c r="E121" s="622">
        <f t="shared" si="73"/>
        <v>-0.19554845654492944</v>
      </c>
      <c r="F121" s="622">
        <f t="shared" si="73"/>
        <v>-0.24445873562928369</v>
      </c>
      <c r="G121" s="622">
        <f t="shared" si="73"/>
        <v>-0.20477906454491013</v>
      </c>
      <c r="H121" s="622">
        <f t="shared" si="73"/>
        <v>-0.20755981144703384</v>
      </c>
      <c r="I121" s="622">
        <f t="shared" si="73"/>
        <v>-0.20325866534510345</v>
      </c>
      <c r="J121" s="622">
        <f t="shared" si="73"/>
        <v>-0.19093186950763799</v>
      </c>
      <c r="K121" s="622">
        <f t="shared" si="73"/>
        <v>-0.20520398946619556</v>
      </c>
      <c r="L121" s="622">
        <f t="shared" si="73"/>
        <v>-0.21725273931304509</v>
      </c>
      <c r="M121" s="622">
        <f t="shared" si="73"/>
        <v>-0.21848440627105808</v>
      </c>
      <c r="N121" s="622">
        <f t="shared" ref="N121" si="74">N98/N$130</f>
        <v>-0.20359815928596731</v>
      </c>
      <c r="O121" s="622">
        <f t="shared" ref="O121:P121" si="75">O98/O$130</f>
        <v>-0.19495708904026604</v>
      </c>
      <c r="P121" s="622">
        <f t="shared" si="75"/>
        <v>-0.1952298197909878</v>
      </c>
    </row>
    <row r="122" spans="1:16" s="674" customFormat="1" x14ac:dyDescent="0.2">
      <c r="A122" s="692" t="s">
        <v>884</v>
      </c>
      <c r="B122" s="622">
        <f t="shared" ref="B122:M122" si="76">B99/B$130</f>
        <v>0</v>
      </c>
      <c r="C122" s="622">
        <f t="shared" si="76"/>
        <v>0</v>
      </c>
      <c r="D122" s="622">
        <f t="shared" si="76"/>
        <v>0</v>
      </c>
      <c r="E122" s="622">
        <f t="shared" si="76"/>
        <v>0</v>
      </c>
      <c r="F122" s="622">
        <f t="shared" si="76"/>
        <v>0</v>
      </c>
      <c r="G122" s="622">
        <f t="shared" si="76"/>
        <v>-0.12064010345393394</v>
      </c>
      <c r="H122" s="622">
        <f t="shared" si="76"/>
        <v>-0.14275011452028613</v>
      </c>
      <c r="I122" s="622">
        <f t="shared" si="76"/>
        <v>-0.15055593518268728</v>
      </c>
      <c r="J122" s="622">
        <f t="shared" si="76"/>
        <v>-0.16494499078986996</v>
      </c>
      <c r="K122" s="622">
        <f t="shared" si="76"/>
        <v>-0.14527717224753195</v>
      </c>
      <c r="L122" s="622">
        <f t="shared" si="76"/>
        <v>-0.14711377170032836</v>
      </c>
      <c r="M122" s="622">
        <f t="shared" si="76"/>
        <v>-0.15155098600213551</v>
      </c>
      <c r="N122" s="622">
        <f t="shared" ref="N122" si="77">N99/N$130</f>
        <v>-0.16018978563238614</v>
      </c>
      <c r="O122" s="622">
        <f t="shared" ref="O122:P122" si="78">O99/O$130</f>
        <v>-0.17744442560608786</v>
      </c>
      <c r="P122" s="622">
        <f t="shared" si="78"/>
        <v>-0.19469446175192223</v>
      </c>
    </row>
    <row r="123" spans="1:16" s="674" customFormat="1" x14ac:dyDescent="0.2">
      <c r="A123" s="693" t="s">
        <v>864</v>
      </c>
      <c r="B123" s="622">
        <f t="shared" ref="B123:M123" si="79">B112/B$130</f>
        <v>0</v>
      </c>
      <c r="C123" s="622">
        <f t="shared" si="79"/>
        <v>0</v>
      </c>
      <c r="D123" s="622">
        <f t="shared" si="79"/>
        <v>0</v>
      </c>
      <c r="E123" s="622">
        <f t="shared" si="79"/>
        <v>0</v>
      </c>
      <c r="F123" s="622">
        <f t="shared" si="79"/>
        <v>0</v>
      </c>
      <c r="G123" s="622">
        <f t="shared" si="79"/>
        <v>5.336332527637163E-2</v>
      </c>
      <c r="H123" s="622">
        <f t="shared" si="79"/>
        <v>6.2216850745127122E-3</v>
      </c>
      <c r="I123" s="622">
        <f t="shared" si="79"/>
        <v>3.2594007981439757E-2</v>
      </c>
      <c r="J123" s="622">
        <f t="shared" si="79"/>
        <v>1.7782293992378217E-3</v>
      </c>
      <c r="K123" s="622">
        <f t="shared" si="79"/>
        <v>2.023631541538511E-2</v>
      </c>
      <c r="L123" s="622">
        <f t="shared" si="79"/>
        <v>3.4239186463723174E-3</v>
      </c>
      <c r="M123" s="622">
        <f t="shared" si="79"/>
        <v>8.889750680744244E-3</v>
      </c>
      <c r="N123" s="622">
        <f t="shared" ref="N123" si="80">N112/N$130</f>
        <v>2.4326765436781608E-2</v>
      </c>
      <c r="O123" s="622">
        <f t="shared" ref="O123:P123" si="81">O112/O$130</f>
        <v>2.9612494895083059E-2</v>
      </c>
      <c r="P123" s="622">
        <f t="shared" si="81"/>
        <v>-4.6352963848486682E-3</v>
      </c>
    </row>
    <row r="124" spans="1:16" s="674" customFormat="1" x14ac:dyDescent="0.2">
      <c r="A124" s="694" t="s">
        <v>885</v>
      </c>
      <c r="B124" s="622">
        <f t="shared" ref="B124:M124" si="82">B108/B$130</f>
        <v>0</v>
      </c>
      <c r="C124" s="622">
        <f t="shared" si="82"/>
        <v>0</v>
      </c>
      <c r="D124" s="622">
        <f t="shared" si="82"/>
        <v>0</v>
      </c>
      <c r="E124" s="622">
        <f t="shared" si="82"/>
        <v>0</v>
      </c>
      <c r="F124" s="622">
        <f t="shared" si="82"/>
        <v>0</v>
      </c>
      <c r="G124" s="622">
        <f t="shared" si="82"/>
        <v>-2.1151270541106482E-2</v>
      </c>
      <c r="H124" s="622">
        <f t="shared" si="82"/>
        <v>-2.7597127422467921E-2</v>
      </c>
      <c r="I124" s="622">
        <f t="shared" si="82"/>
        <v>-2.016294942557895E-2</v>
      </c>
      <c r="J124" s="622">
        <f t="shared" si="82"/>
        <v>-1.5882439783473239E-2</v>
      </c>
      <c r="K124" s="622">
        <f t="shared" si="82"/>
        <v>-1.7610746509896656E-2</v>
      </c>
      <c r="L124" s="622">
        <f t="shared" si="82"/>
        <v>-1.4306544651992555E-2</v>
      </c>
      <c r="M124" s="622">
        <f t="shared" si="82"/>
        <v>-1.1661689806872013E-2</v>
      </c>
      <c r="N124" s="622">
        <f t="shared" ref="N124" si="83">N108/N$130</f>
        <v>-1.4737624256837742E-2</v>
      </c>
      <c r="O124" s="622">
        <f t="shared" ref="O124:P124" si="84">O108/O$130</f>
        <v>-1.3439921926487882E-2</v>
      </c>
      <c r="P124" s="622">
        <f t="shared" si="84"/>
        <v>-1.3733168710960982E-2</v>
      </c>
    </row>
    <row r="125" spans="1:16" s="684" customFormat="1" ht="20.100000000000001" customHeight="1" x14ac:dyDescent="0.2">
      <c r="A125" s="695" t="s">
        <v>886</v>
      </c>
      <c r="B125" s="627">
        <f t="shared" ref="B125:M125" si="85">B114/B$130</f>
        <v>-0.16541555529054994</v>
      </c>
      <c r="C125" s="627">
        <f t="shared" si="85"/>
        <v>-7.4800319580618557E-2</v>
      </c>
      <c r="D125" s="627">
        <f t="shared" si="85"/>
        <v>-6.9448916930510904E-2</v>
      </c>
      <c r="E125" s="627">
        <f t="shared" si="85"/>
        <v>-1.1672670864913946E-2</v>
      </c>
      <c r="F125" s="627">
        <f t="shared" si="85"/>
        <v>9.0218408496612126E-3</v>
      </c>
      <c r="G125" s="627">
        <f t="shared" si="85"/>
        <v>3.2212054735265151E-2</v>
      </c>
      <c r="H125" s="627">
        <f t="shared" si="85"/>
        <v>-1.8126004026123885E-2</v>
      </c>
      <c r="I125" s="627">
        <f t="shared" si="85"/>
        <v>1.2431058555860809E-2</v>
      </c>
      <c r="J125" s="627">
        <f t="shared" si="85"/>
        <v>-6.8969290940379176E-3</v>
      </c>
      <c r="K125" s="627">
        <f t="shared" si="85"/>
        <v>2.6255689054884529E-3</v>
      </c>
      <c r="L125" s="627">
        <f t="shared" si="85"/>
        <v>-1.0882626005620238E-2</v>
      </c>
      <c r="M125" s="627">
        <f t="shared" si="85"/>
        <v>-2.771939126127769E-3</v>
      </c>
      <c r="N125" s="627">
        <f t="shared" ref="N125" si="86">N114/N$130</f>
        <v>9.589141179943866E-3</v>
      </c>
      <c r="O125" s="627">
        <f t="shared" ref="O125:P125" si="87">O114/O$130</f>
        <v>1.6172572968595179E-2</v>
      </c>
      <c r="P125" s="627">
        <f t="shared" si="87"/>
        <v>-1.8368465095809649E-2</v>
      </c>
    </row>
    <row r="126" spans="1:16" s="670" customFormat="1" ht="20.100000000000001" customHeight="1" x14ac:dyDescent="0.2">
      <c r="A126" s="668" t="s">
        <v>887</v>
      </c>
      <c r="B126" s="669">
        <v>0</v>
      </c>
      <c r="C126" s="669">
        <v>0</v>
      </c>
      <c r="D126" s="669">
        <v>0</v>
      </c>
      <c r="E126" s="669">
        <v>0</v>
      </c>
      <c r="F126" s="669">
        <v>0</v>
      </c>
      <c r="G126" s="669">
        <v>0</v>
      </c>
      <c r="H126" s="669">
        <v>0</v>
      </c>
      <c r="I126" s="669">
        <v>0</v>
      </c>
      <c r="J126" s="669">
        <v>0</v>
      </c>
      <c r="K126" s="669">
        <v>0</v>
      </c>
      <c r="L126" s="669">
        <v>0</v>
      </c>
      <c r="M126" s="669">
        <v>0</v>
      </c>
      <c r="N126" s="669">
        <v>0</v>
      </c>
      <c r="O126" s="669">
        <v>0</v>
      </c>
      <c r="P126" s="669">
        <v>0</v>
      </c>
    </row>
    <row r="127" spans="1:16" s="670" customFormat="1" ht="12.75" customHeight="1" x14ac:dyDescent="0.2">
      <c r="A127" s="696" t="s">
        <v>888</v>
      </c>
      <c r="B127" s="669">
        <v>6.5554880000000004</v>
      </c>
      <c r="C127" s="669">
        <v>6.7437940000000003</v>
      </c>
      <c r="D127" s="669">
        <v>7.2324840000000004</v>
      </c>
      <c r="E127" s="669">
        <v>8.4995740000000009</v>
      </c>
      <c r="F127" s="669">
        <v>7.0329090000000001</v>
      </c>
      <c r="G127" s="669">
        <v>7.1244079999999999</v>
      </c>
      <c r="H127" s="669">
        <v>8.0884350000000005</v>
      </c>
      <c r="I127" s="669">
        <v>8.0884350000000005</v>
      </c>
      <c r="J127" s="669">
        <v>9.4935310000000008</v>
      </c>
      <c r="K127" s="669">
        <v>10.9407</v>
      </c>
      <c r="L127" s="669">
        <v>11.840861</v>
      </c>
      <c r="M127" s="669">
        <v>11.256389</v>
      </c>
      <c r="N127" s="669">
        <v>12.369336000000001</v>
      </c>
      <c r="O127" s="669">
        <v>14.246905999999999</v>
      </c>
      <c r="P127" s="669">
        <v>15.263049000000001</v>
      </c>
    </row>
    <row r="128" spans="1:16" s="674" customFormat="1" ht="12.75" customHeight="1" x14ac:dyDescent="0.2">
      <c r="A128" s="690" t="s">
        <v>889</v>
      </c>
      <c r="B128" s="669">
        <v>-1.156684</v>
      </c>
      <c r="C128" s="669">
        <v>-4.305377</v>
      </c>
      <c r="D128" s="669">
        <v>-8.8490920000000006</v>
      </c>
      <c r="E128" s="669">
        <v>-4.0295230000000002</v>
      </c>
      <c r="F128" s="669">
        <v>-2.4007130000000001</v>
      </c>
      <c r="G128" s="669">
        <v>0.20830599999999999</v>
      </c>
      <c r="H128" s="669">
        <v>-1.2008049999999999</v>
      </c>
      <c r="I128" s="669">
        <v>-0.51728099999999999</v>
      </c>
      <c r="J128" s="669">
        <v>-0.84559499999999999</v>
      </c>
      <c r="K128" s="669">
        <v>0.167994</v>
      </c>
      <c r="L128" s="669">
        <v>-0.61253000000000002</v>
      </c>
      <c r="M128" s="669">
        <v>-1.069528</v>
      </c>
      <c r="N128" s="669">
        <v>-0.38986799999999999</v>
      </c>
      <c r="O128" s="669">
        <v>1.466664</v>
      </c>
      <c r="P128" s="669">
        <v>-0.673898</v>
      </c>
    </row>
    <row r="129" spans="1:16" s="674" customFormat="1" ht="12.75" customHeight="1" x14ac:dyDescent="0.2">
      <c r="A129" s="691" t="s">
        <v>892</v>
      </c>
      <c r="B129" s="669">
        <v>-23.897693</v>
      </c>
      <c r="C129" s="669">
        <v>-26.729104</v>
      </c>
      <c r="D129" s="669">
        <v>-27.969307000000001</v>
      </c>
      <c r="E129" s="669">
        <v>-22.772838</v>
      </c>
      <c r="F129" s="669">
        <v>-13.618308000000001</v>
      </c>
      <c r="G129" s="669">
        <v>-14.595952</v>
      </c>
      <c r="H129" s="669">
        <v>-19.317353000000001</v>
      </c>
      <c r="I129" s="669">
        <v>-13.28548</v>
      </c>
      <c r="J129" s="669">
        <v>-12.176371</v>
      </c>
      <c r="K129" s="669">
        <v>-10.46894</v>
      </c>
      <c r="L129" s="669">
        <v>-10.4122</v>
      </c>
      <c r="M129" s="669">
        <v>-11.036508</v>
      </c>
      <c r="N129" s="669">
        <v>-10.158899999999999</v>
      </c>
      <c r="O129" s="669">
        <v>-8.6422000000000008</v>
      </c>
      <c r="P129" s="669">
        <v>-7.9671880000000002</v>
      </c>
    </row>
    <row r="130" spans="1:16" s="684" customFormat="1" ht="20.100000000000001" customHeight="1" x14ac:dyDescent="0.2">
      <c r="A130" s="695" t="s">
        <v>409</v>
      </c>
      <c r="B130" s="697">
        <f>gdp_C!L100</f>
        <v>77.346492459714469</v>
      </c>
      <c r="C130" s="697">
        <f>gdp_C!M100</f>
        <v>77.928744592026717</v>
      </c>
      <c r="D130" s="697">
        <f>gdp_C!N100</f>
        <v>79.098742540456129</v>
      </c>
      <c r="E130" s="697">
        <f>gdp_C!O100</f>
        <v>75.987493373611343</v>
      </c>
      <c r="F130" s="697">
        <f>gdp_C!P100</f>
        <v>73.739607147357532</v>
      </c>
      <c r="G130" s="697">
        <f>gdp_C!Q100</f>
        <v>77.544230584750423</v>
      </c>
      <c r="H130" s="697">
        <f>gdp_C!R100</f>
        <v>84.65986202962084</v>
      </c>
      <c r="I130" s="697">
        <f>gdp_C!S100</f>
        <v>87.94472289606928</v>
      </c>
      <c r="J130" s="697">
        <f>gdp_C!T100</f>
        <v>89.981641327367413</v>
      </c>
      <c r="K130" s="697">
        <f>gdp_C!U100</f>
        <v>89.540213364257511</v>
      </c>
      <c r="L130" s="697">
        <f>gdp_C!V100</f>
        <v>87.910675190520806</v>
      </c>
      <c r="M130" s="697">
        <f>gdp_C!W100</f>
        <v>90.660360334484352</v>
      </c>
      <c r="N130" s="697">
        <f>gdp_C!X100</f>
        <v>94.451315608359764</v>
      </c>
      <c r="O130" s="697">
        <f>gdp_C!Y100</f>
        <v>99.161215912529187</v>
      </c>
      <c r="P130" s="697">
        <f>gdp_C!Z100</f>
        <v>99.553936078043748</v>
      </c>
    </row>
    <row r="131" spans="1:16" ht="20.100000000000001" customHeight="1" x14ac:dyDescent="0.2">
      <c r="A131" s="591" t="s">
        <v>873</v>
      </c>
      <c r="B131" s="591">
        <v>0</v>
      </c>
      <c r="C131" s="591">
        <v>0</v>
      </c>
      <c r="D131" s="591">
        <v>0</v>
      </c>
      <c r="E131" s="591">
        <v>7.1054273576010019E-15</v>
      </c>
      <c r="F131" s="591">
        <v>9.9999999747524271E-7</v>
      </c>
      <c r="G131" s="591">
        <v>3.9468000000002057E-2</v>
      </c>
      <c r="H131" s="591">
        <v>8.8817841970012523E-16</v>
      </c>
      <c r="I131" s="591">
        <v>-1.1546319456101628E-14</v>
      </c>
      <c r="J131" s="591">
        <v>-3.9968028886505635E-15</v>
      </c>
      <c r="K131" s="591">
        <v>-4.8849813083506888E-15</v>
      </c>
      <c r="L131" s="591">
        <v>-1.9999999953945746E-6</v>
      </c>
      <c r="M131" s="591">
        <v>0</v>
      </c>
      <c r="N131" s="591">
        <v>0</v>
      </c>
      <c r="O131" s="591">
        <v>0</v>
      </c>
      <c r="P131" s="591">
        <v>-1.3766765505351941E-14</v>
      </c>
    </row>
    <row r="132" spans="1:16" s="674" customFormat="1" x14ac:dyDescent="0.2">
      <c r="A132" s="698" t="s">
        <v>893</v>
      </c>
      <c r="B132" s="678"/>
      <c r="C132" s="678"/>
      <c r="D132" s="678"/>
      <c r="E132" s="678"/>
      <c r="F132" s="678"/>
      <c r="G132" s="678"/>
      <c r="H132" s="678"/>
      <c r="I132" s="678"/>
      <c r="J132" s="678"/>
      <c r="K132" s="678"/>
      <c r="L132" s="678"/>
      <c r="M132" s="678"/>
      <c r="N132" s="678"/>
      <c r="O132" s="678"/>
      <c r="P132" s="678"/>
    </row>
    <row r="133" spans="1:16" s="674" customFormat="1" x14ac:dyDescent="0.2">
      <c r="A133" s="698"/>
      <c r="B133" s="678"/>
      <c r="C133" s="678"/>
      <c r="D133" s="678"/>
      <c r="E133" s="678"/>
      <c r="F133" s="678"/>
      <c r="G133" s="678"/>
      <c r="H133" s="678"/>
      <c r="I133" s="678"/>
      <c r="J133" s="678"/>
      <c r="K133" s="678"/>
      <c r="L133" s="678"/>
      <c r="M133" s="678"/>
      <c r="N133" s="678"/>
      <c r="O133" s="678"/>
      <c r="P133" s="678"/>
    </row>
    <row r="135" spans="1:16" s="674" customFormat="1" ht="24.95" customHeight="1" x14ac:dyDescent="0.2">
      <c r="A135" s="606" t="str">
        <f>Index!B121</f>
        <v>Table 13d :  Kosrae State summary government finances (GFS format), FY2004-FY2018</v>
      </c>
      <c r="B135" s="673"/>
      <c r="C135" s="673"/>
      <c r="D135" s="673"/>
      <c r="E135" s="673"/>
      <c r="F135" s="673"/>
      <c r="G135" s="673"/>
      <c r="H135" s="673"/>
      <c r="I135" s="673"/>
      <c r="J135" s="673"/>
      <c r="K135" s="673"/>
      <c r="L135" s="673"/>
      <c r="M135" s="673"/>
      <c r="N135" s="673"/>
      <c r="O135" s="673"/>
      <c r="P135" s="673"/>
    </row>
    <row r="136" spans="1:16" s="676" customFormat="1" ht="24.95" customHeight="1" x14ac:dyDescent="0.2">
      <c r="A136" s="607" t="s">
        <v>397</v>
      </c>
      <c r="B136" s="675" t="str">
        <f>B2</f>
        <v>FY2004</v>
      </c>
      <c r="C136" s="675" t="str">
        <f t="shared" ref="C136:L136" si="88">C2</f>
        <v>FY2005</v>
      </c>
      <c r="D136" s="675" t="str">
        <f t="shared" si="88"/>
        <v>FY2006</v>
      </c>
      <c r="E136" s="675" t="str">
        <f t="shared" si="88"/>
        <v>FY2007</v>
      </c>
      <c r="F136" s="675" t="str">
        <f t="shared" si="88"/>
        <v>FY2008</v>
      </c>
      <c r="G136" s="675" t="str">
        <f t="shared" si="88"/>
        <v>FY2009</v>
      </c>
      <c r="H136" s="675" t="str">
        <f t="shared" si="88"/>
        <v>FY2010</v>
      </c>
      <c r="I136" s="675" t="str">
        <f t="shared" si="88"/>
        <v>FY2011</v>
      </c>
      <c r="J136" s="675" t="str">
        <f t="shared" si="88"/>
        <v>FY2012</v>
      </c>
      <c r="K136" s="675" t="str">
        <f t="shared" si="88"/>
        <v>FY2013</v>
      </c>
      <c r="L136" s="675" t="str">
        <f t="shared" si="88"/>
        <v>FY2014</v>
      </c>
      <c r="M136" s="675" t="str">
        <f t="shared" ref="M136:N136" si="89">M2</f>
        <v>FY2015</v>
      </c>
      <c r="N136" s="675" t="str">
        <f t="shared" si="89"/>
        <v>FY2016</v>
      </c>
      <c r="O136" s="675" t="str">
        <f t="shared" ref="O136:P136" si="90">O2</f>
        <v>FY2017</v>
      </c>
      <c r="P136" s="675" t="str">
        <f t="shared" si="90"/>
        <v>FY2018</v>
      </c>
    </row>
    <row r="137" spans="1:16" s="674" customFormat="1" ht="20.100000000000001" customHeight="1" x14ac:dyDescent="0.2">
      <c r="A137" s="677" t="s">
        <v>629</v>
      </c>
      <c r="B137" s="678">
        <v>9.2653429999999997</v>
      </c>
      <c r="C137" s="678">
        <v>10.571055000000003</v>
      </c>
      <c r="D137" s="678">
        <v>11.342067000000002</v>
      </c>
      <c r="E137" s="678">
        <v>9.9645219999999988</v>
      </c>
      <c r="F137" s="678">
        <v>10.131879999999999</v>
      </c>
      <c r="G137" s="678">
        <v>11.396811</v>
      </c>
      <c r="H137" s="678">
        <v>10.866083999999999</v>
      </c>
      <c r="I137" s="678">
        <v>10.117088999999998</v>
      </c>
      <c r="J137" s="678">
        <v>10.826511999999999</v>
      </c>
      <c r="K137" s="678">
        <v>10.782504000000001</v>
      </c>
      <c r="L137" s="678">
        <v>10.572906000000001</v>
      </c>
      <c r="M137" s="678">
        <v>10.930491999999999</v>
      </c>
      <c r="N137" s="678">
        <v>12.259609000000001</v>
      </c>
      <c r="O137" s="678">
        <v>11.734472999999999</v>
      </c>
      <c r="P137" s="678">
        <v>14.199434999999999</v>
      </c>
    </row>
    <row r="138" spans="1:16" s="674" customFormat="1" x14ac:dyDescent="0.2">
      <c r="A138" s="679" t="s">
        <v>630</v>
      </c>
      <c r="B138" s="678">
        <v>1.1889969999999999</v>
      </c>
      <c r="C138" s="678">
        <v>1.103839</v>
      </c>
      <c r="D138" s="678">
        <v>1.3218910000000001</v>
      </c>
      <c r="E138" s="678">
        <v>1.0123090000000001</v>
      </c>
      <c r="F138" s="678">
        <v>1.5774920000000001</v>
      </c>
      <c r="G138" s="678">
        <v>1.5582760000000002</v>
      </c>
      <c r="H138" s="678">
        <v>1.4206559999999999</v>
      </c>
      <c r="I138" s="678">
        <v>1.6309370000000001</v>
      </c>
      <c r="J138" s="678">
        <v>1.8794820000000001</v>
      </c>
      <c r="K138" s="678">
        <v>1.5119260000000001</v>
      </c>
      <c r="L138" s="678">
        <v>1.326916</v>
      </c>
      <c r="M138" s="678">
        <v>1.4129560000000001</v>
      </c>
      <c r="N138" s="678">
        <v>1.5321100000000001</v>
      </c>
      <c r="O138" s="678">
        <v>1.5906030000000002</v>
      </c>
      <c r="P138" s="678">
        <v>1.6171419999999999</v>
      </c>
    </row>
    <row r="139" spans="1:16" s="674" customFormat="1" x14ac:dyDescent="0.2">
      <c r="A139" s="679" t="s">
        <v>665</v>
      </c>
      <c r="B139" s="678">
        <v>0</v>
      </c>
      <c r="C139" s="678">
        <v>0</v>
      </c>
      <c r="D139" s="678">
        <v>0</v>
      </c>
      <c r="E139" s="678">
        <v>0</v>
      </c>
      <c r="F139" s="678">
        <v>0</v>
      </c>
      <c r="G139" s="678">
        <v>0</v>
      </c>
      <c r="H139" s="678">
        <v>0</v>
      </c>
      <c r="I139" s="678">
        <v>0</v>
      </c>
      <c r="J139" s="678">
        <v>0</v>
      </c>
      <c r="K139" s="678">
        <v>0</v>
      </c>
      <c r="L139" s="678">
        <v>0</v>
      </c>
      <c r="M139" s="678">
        <v>0</v>
      </c>
      <c r="N139" s="678">
        <v>0</v>
      </c>
      <c r="O139" s="678">
        <v>0</v>
      </c>
      <c r="P139" s="678">
        <v>0</v>
      </c>
    </row>
    <row r="140" spans="1:16" s="674" customFormat="1" x14ac:dyDescent="0.2">
      <c r="A140" s="679" t="s">
        <v>675</v>
      </c>
      <c r="B140" s="678">
        <v>6.707033</v>
      </c>
      <c r="C140" s="678">
        <v>8.7186270000000015</v>
      </c>
      <c r="D140" s="678">
        <v>9.415750000000001</v>
      </c>
      <c r="E140" s="678">
        <v>8.2653929999999995</v>
      </c>
      <c r="F140" s="678">
        <v>7.5492319999999999</v>
      </c>
      <c r="G140" s="678">
        <v>8.9039349999999988</v>
      </c>
      <c r="H140" s="678">
        <v>8.1840869999999999</v>
      </c>
      <c r="I140" s="678">
        <v>7.7918769999999995</v>
      </c>
      <c r="J140" s="678">
        <v>8.3135060000000003</v>
      </c>
      <c r="K140" s="678">
        <v>8.6025349999999996</v>
      </c>
      <c r="L140" s="678">
        <v>8.6686980000000009</v>
      </c>
      <c r="M140" s="678">
        <v>8.8881519999999998</v>
      </c>
      <c r="N140" s="678">
        <v>9.3959440000000019</v>
      </c>
      <c r="O140" s="678">
        <v>9.36632</v>
      </c>
      <c r="P140" s="678">
        <v>11.639101999999999</v>
      </c>
    </row>
    <row r="141" spans="1:16" s="674" customFormat="1" x14ac:dyDescent="0.2">
      <c r="A141" s="679" t="s">
        <v>693</v>
      </c>
      <c r="B141" s="678">
        <v>1.369313</v>
      </c>
      <c r="C141" s="678">
        <v>0.74858900000000006</v>
      </c>
      <c r="D141" s="678">
        <v>0.60442600000000002</v>
      </c>
      <c r="E141" s="678">
        <v>0.68681999999999999</v>
      </c>
      <c r="F141" s="678">
        <v>1.0051559999999999</v>
      </c>
      <c r="G141" s="678">
        <v>0.93459999999999999</v>
      </c>
      <c r="H141" s="678">
        <v>1.261341</v>
      </c>
      <c r="I141" s="678">
        <v>0.69427499999999998</v>
      </c>
      <c r="J141" s="678">
        <v>0.63352399999999998</v>
      </c>
      <c r="K141" s="678">
        <v>0.66804300000000005</v>
      </c>
      <c r="L141" s="678">
        <v>0.57729200000000003</v>
      </c>
      <c r="M141" s="678">
        <v>0.62938399999999994</v>
      </c>
      <c r="N141" s="678">
        <v>1.331555</v>
      </c>
      <c r="O141" s="678">
        <v>0.77754999999999996</v>
      </c>
      <c r="P141" s="678">
        <v>0.943191</v>
      </c>
    </row>
    <row r="142" spans="1:16" s="674" customFormat="1" x14ac:dyDescent="0.2">
      <c r="A142" s="678">
        <v>0</v>
      </c>
      <c r="B142" s="678">
        <v>0</v>
      </c>
      <c r="C142" s="678">
        <v>0</v>
      </c>
      <c r="D142" s="678">
        <v>0</v>
      </c>
      <c r="E142" s="678">
        <v>0</v>
      </c>
      <c r="F142" s="678">
        <v>0</v>
      </c>
      <c r="G142" s="678">
        <v>0</v>
      </c>
      <c r="H142" s="678">
        <v>0</v>
      </c>
      <c r="I142" s="678">
        <v>0</v>
      </c>
      <c r="J142" s="678">
        <v>0</v>
      </c>
      <c r="K142" s="678">
        <v>0</v>
      </c>
      <c r="L142" s="678">
        <v>0</v>
      </c>
      <c r="M142" s="678">
        <v>0</v>
      </c>
      <c r="N142" s="678">
        <v>0</v>
      </c>
      <c r="O142" s="678">
        <v>0</v>
      </c>
      <c r="P142" s="678">
        <v>0</v>
      </c>
    </row>
    <row r="143" spans="1:16" s="674" customFormat="1" x14ac:dyDescent="0.2">
      <c r="A143" s="677" t="s">
        <v>713</v>
      </c>
      <c r="B143" s="678">
        <v>-13.17619</v>
      </c>
      <c r="C143" s="678">
        <v>-11.339596999999999</v>
      </c>
      <c r="D143" s="678">
        <v>-12.497558</v>
      </c>
      <c r="E143" s="678">
        <v>-10.234881999999999</v>
      </c>
      <c r="F143" s="678">
        <v>-10.585216000000001</v>
      </c>
      <c r="G143" s="678">
        <v>-10.741188000000001</v>
      </c>
      <c r="H143" s="678">
        <v>-10.277696000000001</v>
      </c>
      <c r="I143" s="678">
        <v>-9.7973220000000012</v>
      </c>
      <c r="J143" s="678">
        <v>-9.7848989999999976</v>
      </c>
      <c r="K143" s="678">
        <v>-10.169347999999999</v>
      </c>
      <c r="L143" s="678">
        <v>-11.40082</v>
      </c>
      <c r="M143" s="678">
        <v>-11.512169999999999</v>
      </c>
      <c r="N143" s="678">
        <v>-13.454131</v>
      </c>
      <c r="O143" s="678">
        <v>-11.603982000000002</v>
      </c>
      <c r="P143" s="678">
        <v>-12.977869</v>
      </c>
    </row>
    <row r="144" spans="1:16" s="674" customFormat="1" x14ac:dyDescent="0.2">
      <c r="A144" s="679" t="s">
        <v>714</v>
      </c>
      <c r="B144" s="678">
        <v>-6.2619190000000007</v>
      </c>
      <c r="C144" s="678">
        <v>-6.4154780000000002</v>
      </c>
      <c r="D144" s="678">
        <v>-6.1226539999999998</v>
      </c>
      <c r="E144" s="678">
        <v>-6.1803270000000001</v>
      </c>
      <c r="F144" s="678">
        <v>-6.1551119999999999</v>
      </c>
      <c r="G144" s="678">
        <v>-5.2663000000000002</v>
      </c>
      <c r="H144" s="678">
        <v>-5.129626</v>
      </c>
      <c r="I144" s="678">
        <v>-5.1092029999999999</v>
      </c>
      <c r="J144" s="678">
        <v>-5.2391429999999994</v>
      </c>
      <c r="K144" s="678">
        <v>-5.6435709999999997</v>
      </c>
      <c r="L144" s="678">
        <v>-6.442628</v>
      </c>
      <c r="M144" s="678">
        <v>-6.0511010000000001</v>
      </c>
      <c r="N144" s="678">
        <v>-6.1439320000000004</v>
      </c>
      <c r="O144" s="678">
        <v>-6.1378000000000004</v>
      </c>
      <c r="P144" s="678">
        <v>-5.9798049999999998</v>
      </c>
    </row>
    <row r="145" spans="1:16" s="674" customFormat="1" x14ac:dyDescent="0.2">
      <c r="A145" s="679" t="s">
        <v>875</v>
      </c>
      <c r="B145" s="678">
        <v>-3.7477720000000003</v>
      </c>
      <c r="C145" s="678">
        <v>-4.1729810000000001</v>
      </c>
      <c r="D145" s="678">
        <v>-4.7957640000000001</v>
      </c>
      <c r="E145" s="678">
        <v>-3.2547629999999996</v>
      </c>
      <c r="F145" s="678">
        <v>-3.6390970000000005</v>
      </c>
      <c r="G145" s="678">
        <v>-5.0032380000000005</v>
      </c>
      <c r="H145" s="678">
        <v>-4.1373579999999999</v>
      </c>
      <c r="I145" s="678">
        <v>-3.9954240000000003</v>
      </c>
      <c r="J145" s="678">
        <v>-3.756926</v>
      </c>
      <c r="K145" s="678">
        <v>-3.9534650000000005</v>
      </c>
      <c r="L145" s="678">
        <v>-4.3123860000000001</v>
      </c>
      <c r="M145" s="678">
        <v>-5.0857029999999996</v>
      </c>
      <c r="N145" s="678">
        <v>-6.1173820000000001</v>
      </c>
      <c r="O145" s="678">
        <v>-5.091558</v>
      </c>
      <c r="P145" s="678">
        <v>-6.515053</v>
      </c>
    </row>
    <row r="146" spans="1:16" s="674" customFormat="1" x14ac:dyDescent="0.2">
      <c r="A146" s="679" t="s">
        <v>747</v>
      </c>
      <c r="B146" s="678">
        <v>0</v>
      </c>
      <c r="C146" s="678">
        <v>0</v>
      </c>
      <c r="D146" s="678">
        <v>0</v>
      </c>
      <c r="E146" s="678">
        <v>0</v>
      </c>
      <c r="F146" s="678">
        <v>0</v>
      </c>
      <c r="G146" s="678">
        <v>0</v>
      </c>
      <c r="H146" s="678">
        <v>0</v>
      </c>
      <c r="I146" s="678">
        <v>0</v>
      </c>
      <c r="J146" s="678">
        <v>0</v>
      </c>
      <c r="K146" s="678">
        <v>0</v>
      </c>
      <c r="L146" s="678">
        <v>0</v>
      </c>
      <c r="M146" s="678">
        <v>0</v>
      </c>
      <c r="N146" s="678">
        <v>0</v>
      </c>
      <c r="O146" s="678">
        <v>0</v>
      </c>
      <c r="P146" s="678">
        <v>0</v>
      </c>
    </row>
    <row r="147" spans="1:16" s="674" customFormat="1" x14ac:dyDescent="0.2">
      <c r="A147" s="679" t="s">
        <v>748</v>
      </c>
      <c r="B147" s="678">
        <v>-7.7627000000000002E-2</v>
      </c>
      <c r="C147" s="678">
        <v>0</v>
      </c>
      <c r="D147" s="678">
        <v>0</v>
      </c>
      <c r="E147" s="678">
        <v>0</v>
      </c>
      <c r="F147" s="678">
        <v>0</v>
      </c>
      <c r="G147" s="678">
        <v>-5.1901000000000003E-2</v>
      </c>
      <c r="H147" s="678">
        <v>-6.1024000000000002E-2</v>
      </c>
      <c r="I147" s="678">
        <v>-5.3127000000000001E-2</v>
      </c>
      <c r="J147" s="678">
        <v>-0.114034</v>
      </c>
      <c r="K147" s="678">
        <v>-0.14634</v>
      </c>
      <c r="L147" s="678">
        <v>-0.164327</v>
      </c>
      <c r="M147" s="678">
        <v>-4.1961999999999999E-2</v>
      </c>
      <c r="N147" s="678">
        <v>-3.9046999999999998E-2</v>
      </c>
      <c r="O147" s="678">
        <v>-7.6850000000000002E-2</v>
      </c>
      <c r="P147" s="678">
        <v>-8.3210000000000006E-2</v>
      </c>
    </row>
    <row r="148" spans="1:16" s="674" customFormat="1" x14ac:dyDescent="0.2">
      <c r="A148" s="679" t="s">
        <v>752</v>
      </c>
      <c r="B148" s="678">
        <v>-7.2189000000000003E-2</v>
      </c>
      <c r="C148" s="678">
        <v>0</v>
      </c>
      <c r="D148" s="678">
        <v>0</v>
      </c>
      <c r="E148" s="678">
        <v>0</v>
      </c>
      <c r="F148" s="678">
        <v>0</v>
      </c>
      <c r="G148" s="678">
        <v>0</v>
      </c>
      <c r="H148" s="678">
        <v>0</v>
      </c>
      <c r="I148" s="678">
        <v>0</v>
      </c>
      <c r="J148" s="678">
        <v>0</v>
      </c>
      <c r="K148" s="678">
        <v>0</v>
      </c>
      <c r="L148" s="678">
        <v>0</v>
      </c>
      <c r="M148" s="678">
        <v>0</v>
      </c>
      <c r="N148" s="678">
        <v>0</v>
      </c>
      <c r="O148" s="678">
        <v>0</v>
      </c>
      <c r="P148" s="678">
        <v>0</v>
      </c>
    </row>
    <row r="149" spans="1:16" s="674" customFormat="1" x14ac:dyDescent="0.2">
      <c r="A149" s="611" t="s">
        <v>1457</v>
      </c>
      <c r="B149" s="678">
        <v>-1.851955</v>
      </c>
      <c r="C149" s="678">
        <v>-0.25232599999999999</v>
      </c>
      <c r="D149" s="678">
        <v>0</v>
      </c>
      <c r="E149" s="678">
        <v>-1.0685E-2</v>
      </c>
      <c r="F149" s="678">
        <v>0</v>
      </c>
      <c r="G149" s="678">
        <v>-1.7825000000000001E-2</v>
      </c>
      <c r="H149" s="678">
        <v>-8.4589999999999995E-3</v>
      </c>
      <c r="I149" s="678">
        <v>-3.9096000000000006E-2</v>
      </c>
      <c r="J149" s="678">
        <v>-4.8829000000000004E-2</v>
      </c>
      <c r="K149" s="678">
        <v>-2.29E-2</v>
      </c>
      <c r="L149" s="678">
        <v>-1.1504E-2</v>
      </c>
      <c r="M149" s="678">
        <v>-4.4939999999999997E-3</v>
      </c>
      <c r="N149" s="678">
        <v>-0.819129</v>
      </c>
      <c r="O149" s="678">
        <v>-1.0960000000000001E-2</v>
      </c>
      <c r="P149" s="678">
        <v>-2.5760000000000002E-2</v>
      </c>
    </row>
    <row r="150" spans="1:16" s="674" customFormat="1" x14ac:dyDescent="0.2">
      <c r="A150" s="679" t="s">
        <v>876</v>
      </c>
      <c r="B150" s="678">
        <v>0</v>
      </c>
      <c r="C150" s="678">
        <v>0</v>
      </c>
      <c r="D150" s="678">
        <v>0</v>
      </c>
      <c r="E150" s="678">
        <v>0</v>
      </c>
      <c r="F150" s="678">
        <v>0</v>
      </c>
      <c r="G150" s="678">
        <v>0</v>
      </c>
      <c r="H150" s="678">
        <v>0</v>
      </c>
      <c r="I150" s="678">
        <v>0</v>
      </c>
      <c r="J150" s="678">
        <v>0</v>
      </c>
      <c r="K150" s="678">
        <v>0</v>
      </c>
      <c r="L150" s="678">
        <v>0</v>
      </c>
      <c r="M150" s="678">
        <v>0</v>
      </c>
      <c r="N150" s="678">
        <v>0</v>
      </c>
      <c r="O150" s="678">
        <v>0</v>
      </c>
      <c r="P150" s="678">
        <v>0</v>
      </c>
    </row>
    <row r="151" spans="1:16" s="674" customFormat="1" x14ac:dyDescent="0.2">
      <c r="A151" s="679" t="s">
        <v>786</v>
      </c>
      <c r="B151" s="678">
        <v>-1.164728</v>
      </c>
      <c r="C151" s="678">
        <v>-0.49881199999999998</v>
      </c>
      <c r="D151" s="678">
        <v>-1.57914</v>
      </c>
      <c r="E151" s="678">
        <v>-0.789107</v>
      </c>
      <c r="F151" s="678">
        <v>-0.79100700000000002</v>
      </c>
      <c r="G151" s="678">
        <v>-0.401924</v>
      </c>
      <c r="H151" s="678">
        <v>-0.94122900000000009</v>
      </c>
      <c r="I151" s="678">
        <v>-0.60047200000000001</v>
      </c>
      <c r="J151" s="678">
        <v>-0.62596700000000005</v>
      </c>
      <c r="K151" s="678">
        <v>-0.40307199999999999</v>
      </c>
      <c r="L151" s="678">
        <v>-0.46997500000000003</v>
      </c>
      <c r="M151" s="678">
        <v>-0.32891000000000004</v>
      </c>
      <c r="N151" s="678">
        <v>-0.33464100000000002</v>
      </c>
      <c r="O151" s="678">
        <v>-0.28681400000000001</v>
      </c>
      <c r="P151" s="678">
        <v>-0.37404100000000001</v>
      </c>
    </row>
    <row r="152" spans="1:16" s="674" customFormat="1" x14ac:dyDescent="0.2">
      <c r="A152" s="678">
        <v>0</v>
      </c>
      <c r="B152" s="678">
        <v>0</v>
      </c>
      <c r="C152" s="678">
        <v>0</v>
      </c>
      <c r="D152" s="678">
        <v>0</v>
      </c>
      <c r="E152" s="678">
        <v>0</v>
      </c>
      <c r="F152" s="678">
        <v>0</v>
      </c>
      <c r="G152" s="678">
        <v>0</v>
      </c>
      <c r="H152" s="678">
        <v>0</v>
      </c>
      <c r="I152" s="678">
        <v>0</v>
      </c>
      <c r="J152" s="678">
        <v>0</v>
      </c>
      <c r="K152" s="678">
        <v>0</v>
      </c>
      <c r="L152" s="678">
        <v>0</v>
      </c>
      <c r="M152" s="678">
        <v>0</v>
      </c>
      <c r="N152" s="678">
        <v>0</v>
      </c>
      <c r="O152" s="678">
        <v>0</v>
      </c>
      <c r="P152" s="678">
        <v>0</v>
      </c>
    </row>
    <row r="153" spans="1:16" s="674" customFormat="1" x14ac:dyDescent="0.2">
      <c r="A153" s="680" t="s">
        <v>805</v>
      </c>
      <c r="B153" s="678">
        <v>3.9108470000000004</v>
      </c>
      <c r="C153" s="678">
        <v>0.76854200000000106</v>
      </c>
      <c r="D153" s="678">
        <v>1.155491</v>
      </c>
      <c r="E153" s="678">
        <v>0.27035999999999971</v>
      </c>
      <c r="F153" s="678">
        <v>0.45333599999999985</v>
      </c>
      <c r="G153" s="678">
        <v>-0.65562300000000007</v>
      </c>
      <c r="H153" s="678">
        <v>-0.58838799999999958</v>
      </c>
      <c r="I153" s="678">
        <v>-0.31976700000000013</v>
      </c>
      <c r="J153" s="678">
        <v>-1.0416130000000001</v>
      </c>
      <c r="K153" s="678">
        <v>-0.61315600000000026</v>
      </c>
      <c r="L153" s="678">
        <v>0.82791399999999993</v>
      </c>
      <c r="M153" s="678">
        <v>0.58167800000000047</v>
      </c>
      <c r="N153" s="678">
        <v>1.1945219999999999</v>
      </c>
      <c r="O153" s="678">
        <v>-0.13049099999999997</v>
      </c>
      <c r="P153" s="678">
        <v>-1.2215659999999997</v>
      </c>
    </row>
    <row r="154" spans="1:16" s="674" customFormat="1" x14ac:dyDescent="0.2">
      <c r="A154" s="681" t="s">
        <v>877</v>
      </c>
      <c r="B154" s="678">
        <v>-0.271565</v>
      </c>
      <c r="C154" s="678">
        <v>-0.80510599999999999</v>
      </c>
      <c r="D154" s="678">
        <v>-0.521173</v>
      </c>
      <c r="E154" s="678">
        <v>-0.35828499999999996</v>
      </c>
      <c r="F154" s="678">
        <v>0.28247200000000006</v>
      </c>
      <c r="G154" s="678">
        <v>-0.25605800000000001</v>
      </c>
      <c r="H154" s="678">
        <v>-0.48313699999999998</v>
      </c>
      <c r="I154" s="678">
        <v>-0.57261799999999996</v>
      </c>
      <c r="J154" s="678">
        <v>-0.73900900000000003</v>
      </c>
      <c r="K154" s="678">
        <v>-0.40110000000000001</v>
      </c>
      <c r="L154" s="678">
        <v>-0.39668700000000001</v>
      </c>
      <c r="M154" s="678">
        <v>-0.38452399999999998</v>
      </c>
      <c r="N154" s="678">
        <v>-0.228018</v>
      </c>
      <c r="O154" s="678">
        <v>-1.0547960000000001</v>
      </c>
      <c r="P154" s="678">
        <v>-0.32603599999999999</v>
      </c>
    </row>
    <row r="155" spans="1:16" s="674" customFormat="1" x14ac:dyDescent="0.2">
      <c r="A155" s="681" t="s">
        <v>878</v>
      </c>
      <c r="B155" s="678">
        <v>3.6633560000000003</v>
      </c>
      <c r="C155" s="678">
        <v>0.91212100000000107</v>
      </c>
      <c r="D155" s="678">
        <v>0.45505700000000004</v>
      </c>
      <c r="E155" s="678">
        <v>1.4832159999999999</v>
      </c>
      <c r="F155" s="678">
        <v>-0.75136300000000011</v>
      </c>
      <c r="G155" s="678">
        <v>-0.60617200000000004</v>
      </c>
      <c r="H155" s="678">
        <v>0.45378900000000028</v>
      </c>
      <c r="I155" s="678">
        <v>0.65454099999999982</v>
      </c>
      <c r="J155" s="678">
        <v>-2.904400000000007E-2</v>
      </c>
      <c r="K155" s="678">
        <v>-0.29473100000000019</v>
      </c>
      <c r="L155" s="678">
        <v>0.65117399999999992</v>
      </c>
      <c r="M155" s="678">
        <v>0.5652240000000005</v>
      </c>
      <c r="N155" s="678">
        <v>0.38539299999999999</v>
      </c>
      <c r="O155" s="678">
        <v>0.81013600000000008</v>
      </c>
      <c r="P155" s="678">
        <v>0.20914099999999999</v>
      </c>
    </row>
    <row r="156" spans="1:16" s="684" customFormat="1" ht="20.100000000000001" customHeight="1" x14ac:dyDescent="0.2">
      <c r="A156" s="682" t="s">
        <v>879</v>
      </c>
      <c r="B156" s="683">
        <v>0.51905599999999996</v>
      </c>
      <c r="C156" s="683">
        <v>0.66152699999999998</v>
      </c>
      <c r="D156" s="683">
        <v>1.2216070000000001</v>
      </c>
      <c r="E156" s="683">
        <v>-0.85457100000000019</v>
      </c>
      <c r="F156" s="683">
        <v>0.92222699999999991</v>
      </c>
      <c r="G156" s="683">
        <v>0.20660699999999999</v>
      </c>
      <c r="H156" s="683">
        <v>-0.55903999999999987</v>
      </c>
      <c r="I156" s="683">
        <v>-0.40168999999999999</v>
      </c>
      <c r="J156" s="683">
        <v>-0.27356000000000003</v>
      </c>
      <c r="K156" s="683">
        <v>8.2674999999999943E-2</v>
      </c>
      <c r="L156" s="683">
        <v>0.57342700000000002</v>
      </c>
      <c r="M156" s="683">
        <v>0.40097799999999995</v>
      </c>
      <c r="N156" s="683">
        <v>1.0371469999999998</v>
      </c>
      <c r="O156" s="683">
        <v>0.11416900000000002</v>
      </c>
      <c r="P156" s="683">
        <v>-1.1046709999999997</v>
      </c>
    </row>
    <row r="157" spans="1:16" s="687" customFormat="1" ht="20.100000000000001" customHeight="1" x14ac:dyDescent="0.2">
      <c r="A157" s="685" t="s">
        <v>863</v>
      </c>
      <c r="B157" s="686">
        <v>0</v>
      </c>
      <c r="C157" s="686">
        <v>0</v>
      </c>
      <c r="D157" s="686">
        <v>0</v>
      </c>
      <c r="E157" s="686">
        <v>0</v>
      </c>
      <c r="F157" s="686">
        <v>0</v>
      </c>
      <c r="G157" s="686">
        <v>0</v>
      </c>
      <c r="H157" s="686">
        <v>0</v>
      </c>
      <c r="I157" s="686">
        <v>0</v>
      </c>
      <c r="J157" s="686">
        <v>0</v>
      </c>
      <c r="K157" s="686">
        <v>0</v>
      </c>
      <c r="L157" s="686">
        <v>0</v>
      </c>
      <c r="M157" s="686">
        <v>0</v>
      </c>
      <c r="N157" s="686">
        <v>0</v>
      </c>
      <c r="O157" s="686">
        <v>0</v>
      </c>
      <c r="P157" s="686">
        <v>0</v>
      </c>
    </row>
    <row r="158" spans="1:16" s="674" customFormat="1" x14ac:dyDescent="0.2">
      <c r="A158" s="688" t="s">
        <v>864</v>
      </c>
      <c r="B158" s="678">
        <v>-3.9466739999999998</v>
      </c>
      <c r="C158" s="678">
        <v>-0.77575999999999645</v>
      </c>
      <c r="D158" s="678">
        <v>-1.2605409999999981</v>
      </c>
      <c r="E158" s="678">
        <v>-0.41760999999999981</v>
      </c>
      <c r="F158" s="678">
        <v>-0.57095100000000265</v>
      </c>
      <c r="G158" s="678">
        <v>2.3237999999999204E-2</v>
      </c>
      <c r="H158" s="678">
        <v>0.38838799999999907</v>
      </c>
      <c r="I158" s="678">
        <v>0.31976699999999703</v>
      </c>
      <c r="J158" s="678">
        <v>1.0416130000000017</v>
      </c>
      <c r="K158" s="678">
        <v>0.61315600000000181</v>
      </c>
      <c r="L158" s="678">
        <v>-0.82791399999999804</v>
      </c>
      <c r="M158" s="678">
        <v>-0.58167800000000014</v>
      </c>
      <c r="N158" s="678">
        <v>-1.1945219999999992</v>
      </c>
      <c r="O158" s="678">
        <v>0.13049099999999747</v>
      </c>
      <c r="P158" s="678">
        <v>1.2215659999999993</v>
      </c>
    </row>
    <row r="159" spans="1:16" s="674" customFormat="1" x14ac:dyDescent="0.2">
      <c r="A159" s="688" t="s">
        <v>865</v>
      </c>
      <c r="B159" s="678">
        <v>-3.8690469999999997</v>
      </c>
      <c r="C159" s="678">
        <v>-0.77575999999999645</v>
      </c>
      <c r="D159" s="678">
        <v>-1.2605409999999981</v>
      </c>
      <c r="E159" s="678">
        <v>-0.41760999999999981</v>
      </c>
      <c r="F159" s="678">
        <v>-0.7038410000000026</v>
      </c>
      <c r="G159" s="678">
        <v>-4.801200000000079E-2</v>
      </c>
      <c r="H159" s="678">
        <v>0.39739599999999908</v>
      </c>
      <c r="I159" s="678">
        <v>0.23055299999999704</v>
      </c>
      <c r="J159" s="678">
        <v>1.0383680000000017</v>
      </c>
      <c r="K159" s="678">
        <v>0.63697500000000185</v>
      </c>
      <c r="L159" s="678">
        <v>-0.79985199999999801</v>
      </c>
      <c r="M159" s="678">
        <v>-0.65866400000000014</v>
      </c>
      <c r="N159" s="678">
        <v>-1.1935529999999992</v>
      </c>
      <c r="O159" s="678">
        <v>0.15436999999999748</v>
      </c>
      <c r="P159" s="678">
        <v>1.2457859999999992</v>
      </c>
    </row>
    <row r="160" spans="1:16" s="674" customFormat="1" x14ac:dyDescent="0.2">
      <c r="A160" s="688" t="s">
        <v>867</v>
      </c>
      <c r="B160" s="678">
        <v>-4.1824120000000002</v>
      </c>
      <c r="C160" s="678">
        <v>-1.5736479999999964</v>
      </c>
      <c r="D160" s="678">
        <v>-1.6766639999999979</v>
      </c>
      <c r="E160" s="678">
        <v>-0.62864500000000012</v>
      </c>
      <c r="F160" s="678">
        <v>-0.1708640000000019</v>
      </c>
      <c r="G160" s="678">
        <v>0.3995649999999985</v>
      </c>
      <c r="H160" s="678">
        <v>0.10525099999999837</v>
      </c>
      <c r="I160" s="678">
        <v>-0.25285100000000293</v>
      </c>
      <c r="J160" s="678">
        <v>0.30260400000000165</v>
      </c>
      <c r="K160" s="678">
        <v>0.2120560000000018</v>
      </c>
      <c r="L160" s="678">
        <v>-1.2246009999999981</v>
      </c>
      <c r="M160" s="678">
        <v>-0.96620200000000012</v>
      </c>
      <c r="N160" s="678">
        <v>-1.4225399999999992</v>
      </c>
      <c r="O160" s="678">
        <v>-0.9243050000000026</v>
      </c>
      <c r="P160" s="678">
        <v>0.89552999999999927</v>
      </c>
    </row>
    <row r="161" spans="1:16" s="684" customFormat="1" ht="20.100000000000001" customHeight="1" x14ac:dyDescent="0.2">
      <c r="A161" s="689" t="s">
        <v>868</v>
      </c>
      <c r="B161" s="683">
        <v>-4.1047850000000006</v>
      </c>
      <c r="C161" s="683">
        <v>-1.5736479999999964</v>
      </c>
      <c r="D161" s="683">
        <v>-1.6766639999999979</v>
      </c>
      <c r="E161" s="683">
        <v>-0.62864500000000012</v>
      </c>
      <c r="F161" s="683">
        <v>-0.30375400000000191</v>
      </c>
      <c r="G161" s="683">
        <v>0.32831499999999847</v>
      </c>
      <c r="H161" s="683">
        <v>0.11425899999999838</v>
      </c>
      <c r="I161" s="683">
        <v>-0.34206500000000295</v>
      </c>
      <c r="J161" s="683">
        <v>0.29935900000000165</v>
      </c>
      <c r="K161" s="683">
        <v>0.23587500000000178</v>
      </c>
      <c r="L161" s="683">
        <v>-1.1965389999999982</v>
      </c>
      <c r="M161" s="683">
        <v>-1.043188</v>
      </c>
      <c r="N161" s="683">
        <v>-1.4215709999999993</v>
      </c>
      <c r="O161" s="683">
        <v>-0.90042600000000261</v>
      </c>
      <c r="P161" s="683">
        <v>0.91974999999999929</v>
      </c>
    </row>
    <row r="162" spans="1:16" s="687" customFormat="1" ht="20.100000000000001" customHeight="1" x14ac:dyDescent="0.2">
      <c r="A162" s="685" t="s">
        <v>880</v>
      </c>
      <c r="B162" s="686">
        <v>0</v>
      </c>
      <c r="C162" s="686">
        <v>0</v>
      </c>
      <c r="D162" s="686">
        <v>0</v>
      </c>
      <c r="E162" s="686">
        <v>0</v>
      </c>
      <c r="F162" s="686">
        <v>0</v>
      </c>
      <c r="G162" s="686">
        <v>0</v>
      </c>
      <c r="H162" s="686">
        <v>0</v>
      </c>
      <c r="I162" s="686">
        <v>0</v>
      </c>
      <c r="J162" s="686">
        <v>0</v>
      </c>
      <c r="K162" s="686">
        <v>0</v>
      </c>
      <c r="L162" s="686">
        <v>0</v>
      </c>
      <c r="M162" s="686">
        <v>0</v>
      </c>
      <c r="N162" s="686">
        <v>0</v>
      </c>
      <c r="O162" s="686">
        <v>0</v>
      </c>
      <c r="P162" s="686">
        <v>0</v>
      </c>
    </row>
    <row r="163" spans="1:16" s="674" customFormat="1" x14ac:dyDescent="0.2">
      <c r="A163" s="690" t="s">
        <v>629</v>
      </c>
      <c r="B163" s="622">
        <f t="shared" ref="B163:M163" si="91">B137/B$176</f>
        <v>0.5527882317986641</v>
      </c>
      <c r="C163" s="622">
        <f t="shared" si="91"/>
        <v>0.63785632252345947</v>
      </c>
      <c r="D163" s="622">
        <f t="shared" si="91"/>
        <v>0.67647202704443465</v>
      </c>
      <c r="E163" s="622">
        <f t="shared" si="91"/>
        <v>0.58497268627655363</v>
      </c>
      <c r="F163" s="622">
        <f t="shared" si="91"/>
        <v>0.58727474277589031</v>
      </c>
      <c r="G163" s="622">
        <f t="shared" si="91"/>
        <v>0.57926846844591462</v>
      </c>
      <c r="H163" s="622">
        <f t="shared" si="91"/>
        <v>0.54458434095857466</v>
      </c>
      <c r="I163" s="622">
        <f t="shared" si="91"/>
        <v>0.46498630357461362</v>
      </c>
      <c r="J163" s="622">
        <f t="shared" si="91"/>
        <v>0.43573970819704283</v>
      </c>
      <c r="K163" s="622">
        <f t="shared" si="91"/>
        <v>0.49997501314266996</v>
      </c>
      <c r="L163" s="622">
        <f t="shared" si="91"/>
        <v>0.52893192340998074</v>
      </c>
      <c r="M163" s="622">
        <f t="shared" si="91"/>
        <v>0.53476213439793019</v>
      </c>
      <c r="N163" s="622">
        <f t="shared" ref="N163" si="92">N137/N$176</f>
        <v>0.57745421450001055</v>
      </c>
      <c r="O163" s="622">
        <f t="shared" ref="O163:P163" si="93">O137/O$176</f>
        <v>0.53012332893093894</v>
      </c>
      <c r="P163" s="622">
        <f t="shared" si="93"/>
        <v>0.62697610747946231</v>
      </c>
    </row>
    <row r="164" spans="1:16" s="674" customFormat="1" x14ac:dyDescent="0.2">
      <c r="A164" s="691" t="s">
        <v>881</v>
      </c>
      <c r="B164" s="622">
        <f t="shared" ref="B164:M164" si="94">B138/B$176</f>
        <v>7.0937854026981634E-2</v>
      </c>
      <c r="C164" s="622">
        <f t="shared" si="94"/>
        <v>6.6605526619431338E-2</v>
      </c>
      <c r="D164" s="622">
        <f t="shared" si="94"/>
        <v>7.884120983430927E-2</v>
      </c>
      <c r="E164" s="622">
        <f t="shared" si="94"/>
        <v>5.9428150700247526E-2</v>
      </c>
      <c r="F164" s="622">
        <f t="shared" si="94"/>
        <v>9.1436259463300487E-2</v>
      </c>
      <c r="G164" s="622">
        <f t="shared" si="94"/>
        <v>7.9202871043138848E-2</v>
      </c>
      <c r="H164" s="622">
        <f t="shared" si="94"/>
        <v>7.1200168477332307E-2</v>
      </c>
      <c r="I164" s="622">
        <f t="shared" si="94"/>
        <v>7.4958653323408522E-2</v>
      </c>
      <c r="J164" s="622">
        <f t="shared" si="94"/>
        <v>7.5644393895429526E-2</v>
      </c>
      <c r="K164" s="622">
        <f t="shared" si="94"/>
        <v>7.0106648856401471E-2</v>
      </c>
      <c r="L164" s="622">
        <f t="shared" si="94"/>
        <v>6.6381771679751803E-2</v>
      </c>
      <c r="M164" s="622">
        <f t="shared" si="94"/>
        <v>6.9127296957022785E-2</v>
      </c>
      <c r="N164" s="622">
        <f t="shared" ref="N164" si="95">N138/N$176</f>
        <v>7.2165709084001869E-2</v>
      </c>
      <c r="O164" s="622">
        <f t="shared" ref="O164:P164" si="96">O138/O$176</f>
        <v>7.1857999704591627E-2</v>
      </c>
      <c r="P164" s="622">
        <f t="shared" si="96"/>
        <v>7.1404911280029987E-2</v>
      </c>
    </row>
    <row r="165" spans="1:16" s="674" customFormat="1" x14ac:dyDescent="0.2">
      <c r="A165" s="691" t="s">
        <v>882</v>
      </c>
      <c r="B165" s="622">
        <f t="shared" ref="B165:M165" si="97">B137/B$176</f>
        <v>0.5527882317986641</v>
      </c>
      <c r="C165" s="622">
        <f t="shared" si="97"/>
        <v>0.63785632252345947</v>
      </c>
      <c r="D165" s="622">
        <f t="shared" si="97"/>
        <v>0.67647202704443465</v>
      </c>
      <c r="E165" s="622">
        <f t="shared" si="97"/>
        <v>0.58497268627655363</v>
      </c>
      <c r="F165" s="622">
        <f t="shared" si="97"/>
        <v>0.58727474277589031</v>
      </c>
      <c r="G165" s="622">
        <f t="shared" si="97"/>
        <v>0.57926846844591462</v>
      </c>
      <c r="H165" s="622">
        <f t="shared" si="97"/>
        <v>0.54458434095857466</v>
      </c>
      <c r="I165" s="622">
        <f t="shared" si="97"/>
        <v>0.46498630357461362</v>
      </c>
      <c r="J165" s="622">
        <f t="shared" si="97"/>
        <v>0.43573970819704283</v>
      </c>
      <c r="K165" s="622">
        <f t="shared" si="97"/>
        <v>0.49997501314266996</v>
      </c>
      <c r="L165" s="622">
        <f t="shared" si="97"/>
        <v>0.52893192340998074</v>
      </c>
      <c r="M165" s="622">
        <f t="shared" si="97"/>
        <v>0.53476213439793019</v>
      </c>
      <c r="N165" s="622">
        <f t="shared" ref="N165" si="98">N137/N$176</f>
        <v>0.57745421450001055</v>
      </c>
      <c r="O165" s="622">
        <f t="shared" ref="O165:P165" si="99">O137/O$176</f>
        <v>0.53012332893093894</v>
      </c>
      <c r="P165" s="622">
        <f t="shared" si="99"/>
        <v>0.62697610747946231</v>
      </c>
    </row>
    <row r="166" spans="1:16" s="674" customFormat="1" x14ac:dyDescent="0.2">
      <c r="A166" s="690" t="s">
        <v>713</v>
      </c>
      <c r="B166" s="622">
        <f t="shared" ref="B166:M166" si="100">B143/B$176</f>
        <v>-0.78611690597350148</v>
      </c>
      <c r="C166" s="622">
        <f t="shared" si="100"/>
        <v>-0.68423006420059784</v>
      </c>
      <c r="D166" s="622">
        <f t="shared" si="100"/>
        <v>-0.74538868385854085</v>
      </c>
      <c r="E166" s="622">
        <f t="shared" si="100"/>
        <v>-0.60084431719489861</v>
      </c>
      <c r="F166" s="622">
        <f t="shared" si="100"/>
        <v>-0.61355148339964938</v>
      </c>
      <c r="G166" s="622">
        <f t="shared" si="100"/>
        <v>-0.54594495969527246</v>
      </c>
      <c r="H166" s="622">
        <f t="shared" si="100"/>
        <v>-0.51509562255662489</v>
      </c>
      <c r="I166" s="622">
        <f t="shared" si="100"/>
        <v>-0.4502896575991614</v>
      </c>
      <c r="J166" s="622">
        <f t="shared" si="100"/>
        <v>-0.39381742106761031</v>
      </c>
      <c r="K166" s="622">
        <f t="shared" si="100"/>
        <v>-0.47154352086977047</v>
      </c>
      <c r="L166" s="622">
        <f t="shared" si="100"/>
        <v>-0.57035006752646578</v>
      </c>
      <c r="M166" s="622">
        <f t="shared" si="100"/>
        <v>-0.56322008201934737</v>
      </c>
      <c r="N166" s="622">
        <f t="shared" ref="N166" si="101">N143/N$176</f>
        <v>-0.63371879546772181</v>
      </c>
      <c r="O166" s="622">
        <f t="shared" ref="O166:P166" si="102">O143/O$176</f>
        <v>-0.52422819215611105</v>
      </c>
      <c r="P166" s="622">
        <f t="shared" si="102"/>
        <v>-0.57303785601317103</v>
      </c>
    </row>
    <row r="167" spans="1:16" s="674" customFormat="1" x14ac:dyDescent="0.2">
      <c r="A167" s="692" t="s">
        <v>883</v>
      </c>
      <c r="B167" s="622">
        <f t="shared" ref="B167:M167" si="103">B144/B$176</f>
        <v>-0.37359816378912897</v>
      </c>
      <c r="C167" s="622">
        <f t="shared" si="103"/>
        <v>-0.38710925298469806</v>
      </c>
      <c r="D167" s="622">
        <f t="shared" si="103"/>
        <v>-0.36517190052498499</v>
      </c>
      <c r="E167" s="622">
        <f t="shared" si="103"/>
        <v>-0.36281945960453643</v>
      </c>
      <c r="F167" s="622">
        <f t="shared" si="103"/>
        <v>-0.3567691106247603</v>
      </c>
      <c r="G167" s="622">
        <f t="shared" si="103"/>
        <v>-0.26767150349134688</v>
      </c>
      <c r="H167" s="622">
        <f t="shared" si="103"/>
        <v>-0.25708562482804015</v>
      </c>
      <c r="I167" s="622">
        <f t="shared" si="103"/>
        <v>-0.234821440948313</v>
      </c>
      <c r="J167" s="622">
        <f t="shared" si="103"/>
        <v>-0.21086224649476945</v>
      </c>
      <c r="K167" s="622">
        <f t="shared" si="103"/>
        <v>-0.26168731167608106</v>
      </c>
      <c r="L167" s="622">
        <f t="shared" si="103"/>
        <v>-0.32230605472658103</v>
      </c>
      <c r="M167" s="622">
        <f t="shared" si="103"/>
        <v>-0.29604336988833163</v>
      </c>
      <c r="N167" s="622">
        <f t="shared" ref="N167" si="104">N144/N$176</f>
        <v>-0.28939254318808039</v>
      </c>
      <c r="O167" s="622">
        <f t="shared" ref="O167:P167" si="105">O144/O$176</f>
        <v>-0.27728479739246215</v>
      </c>
      <c r="P167" s="622">
        <f t="shared" si="105"/>
        <v>-0.26403831296007385</v>
      </c>
    </row>
    <row r="168" spans="1:16" s="674" customFormat="1" x14ac:dyDescent="0.2">
      <c r="A168" s="692" t="s">
        <v>884</v>
      </c>
      <c r="B168" s="622">
        <f t="shared" ref="B168:M168" si="106">B145/B$176</f>
        <v>-0.22359930518109725</v>
      </c>
      <c r="C168" s="622">
        <f t="shared" si="106"/>
        <v>-0.25179722502818003</v>
      </c>
      <c r="D168" s="622">
        <f t="shared" si="106"/>
        <v>-0.28603253660084405</v>
      </c>
      <c r="E168" s="622">
        <f t="shared" si="106"/>
        <v>-0.19107263301777391</v>
      </c>
      <c r="F168" s="622">
        <f t="shared" si="106"/>
        <v>-0.21093318857028653</v>
      </c>
      <c r="G168" s="622">
        <f t="shared" si="106"/>
        <v>-0.25430078760895497</v>
      </c>
      <c r="H168" s="622">
        <f t="shared" si="106"/>
        <v>-0.20735532504071263</v>
      </c>
      <c r="I168" s="622">
        <f t="shared" si="106"/>
        <v>-0.18363161942860221</v>
      </c>
      <c r="J168" s="622">
        <f t="shared" si="106"/>
        <v>-0.15120676344864195</v>
      </c>
      <c r="K168" s="622">
        <f t="shared" si="106"/>
        <v>-0.18331861646738881</v>
      </c>
      <c r="L168" s="622">
        <f t="shared" si="106"/>
        <v>-0.21573620549225284</v>
      </c>
      <c r="M168" s="622">
        <f t="shared" si="106"/>
        <v>-0.24881234908675262</v>
      </c>
      <c r="N168" s="622">
        <f t="shared" ref="N168" si="107">N145/N$176</f>
        <v>-0.28814198051556972</v>
      </c>
      <c r="O168" s="622">
        <f t="shared" ref="O168:P168" si="108">O145/O$176</f>
        <v>-0.23001916459349764</v>
      </c>
      <c r="P168" s="622">
        <f t="shared" si="108"/>
        <v>-0.28767219047535297</v>
      </c>
    </row>
    <row r="169" spans="1:16" s="674" customFormat="1" x14ac:dyDescent="0.2">
      <c r="A169" s="693" t="s">
        <v>864</v>
      </c>
      <c r="B169" s="622">
        <f t="shared" ref="B169:M169" si="109">B158/B$176</f>
        <v>-0.23546618208799833</v>
      </c>
      <c r="C169" s="622">
        <f t="shared" si="109"/>
        <v>-4.680927502134806E-2</v>
      </c>
      <c r="D169" s="622">
        <f t="shared" si="109"/>
        <v>-7.5182127335574486E-2</v>
      </c>
      <c r="E169" s="622">
        <f t="shared" si="109"/>
        <v>-2.4516022295495106E-2</v>
      </c>
      <c r="F169" s="622">
        <f t="shared" si="109"/>
        <v>-3.3094065628751917E-2</v>
      </c>
      <c r="G169" s="622">
        <f t="shared" si="109"/>
        <v>1.1811234449483898E-3</v>
      </c>
      <c r="H169" s="622">
        <f t="shared" si="109"/>
        <v>1.9465156262018446E-2</v>
      </c>
      <c r="I169" s="622">
        <f t="shared" si="109"/>
        <v>1.4696645975452239E-2</v>
      </c>
      <c r="J169" s="622">
        <f t="shared" si="109"/>
        <v>4.1922287129432557E-2</v>
      </c>
      <c r="K169" s="622">
        <f t="shared" si="109"/>
        <v>2.8431492272899487E-2</v>
      </c>
      <c r="L169" s="622">
        <f t="shared" si="109"/>
        <v>-4.1418144116485069E-2</v>
      </c>
      <c r="M169" s="622">
        <f t="shared" si="109"/>
        <v>-2.8457947621417165E-2</v>
      </c>
      <c r="N169" s="622">
        <f t="shared" ref="N169" si="110">N158/N$176</f>
        <v>-5.6264580967711211E-2</v>
      </c>
      <c r="O169" s="622">
        <f t="shared" ref="O169:P169" si="111">O158/O$176</f>
        <v>5.8951367748279635E-3</v>
      </c>
      <c r="P169" s="622">
        <f t="shared" si="111"/>
        <v>5.3938251466291186E-2</v>
      </c>
    </row>
    <row r="170" spans="1:16" s="674" customFormat="1" x14ac:dyDescent="0.2">
      <c r="A170" s="694" t="s">
        <v>885</v>
      </c>
      <c r="B170" s="622">
        <f t="shared" ref="B170:M170" si="112">B154/B$176</f>
        <v>-1.6202091619101876E-2</v>
      </c>
      <c r="C170" s="622">
        <f t="shared" si="112"/>
        <v>-4.8580009507241444E-2</v>
      </c>
      <c r="D170" s="622">
        <f t="shared" si="112"/>
        <v>-3.108418912979698E-2</v>
      </c>
      <c r="E170" s="622">
        <f t="shared" si="112"/>
        <v>-2.1033315888368254E-2</v>
      </c>
      <c r="F170" s="622">
        <f t="shared" si="112"/>
        <v>1.6372940771247919E-2</v>
      </c>
      <c r="G170" s="622">
        <f t="shared" si="112"/>
        <v>-1.3014721880824734E-2</v>
      </c>
      <c r="H170" s="622">
        <f t="shared" si="112"/>
        <v>-2.4213768708000318E-2</v>
      </c>
      <c r="I170" s="622">
        <f t="shared" si="112"/>
        <v>-2.6317800226951463E-2</v>
      </c>
      <c r="J170" s="622">
        <f t="shared" si="112"/>
        <v>-2.9743241961491241E-2</v>
      </c>
      <c r="K170" s="622">
        <f t="shared" si="112"/>
        <v>-1.8598646267279372E-2</v>
      </c>
      <c r="L170" s="622">
        <f t="shared" si="112"/>
        <v>-1.9845103881727031E-2</v>
      </c>
      <c r="M170" s="622">
        <f t="shared" si="112"/>
        <v>-1.8812407983760448E-2</v>
      </c>
      <c r="N170" s="622">
        <f t="shared" ref="N170" si="113">N154/N$176</f>
        <v>-1.0740143105857894E-2</v>
      </c>
      <c r="O170" s="622">
        <f t="shared" ref="O170:P170" si="114">O154/O$176</f>
        <v>-4.7652073242917578E-2</v>
      </c>
      <c r="P170" s="622">
        <f t="shared" si="114"/>
        <v>-1.439612084411626E-2</v>
      </c>
    </row>
    <row r="171" spans="1:16" s="684" customFormat="1" ht="20.100000000000001" customHeight="1" x14ac:dyDescent="0.2">
      <c r="A171" s="695" t="s">
        <v>886</v>
      </c>
      <c r="B171" s="627">
        <f t="shared" ref="B171:M171" si="115">B160/B$176</f>
        <v>-0.24953076579393926</v>
      </c>
      <c r="C171" s="627">
        <f t="shared" si="115"/>
        <v>-9.4953751184379834E-2</v>
      </c>
      <c r="D171" s="627">
        <f t="shared" si="115"/>
        <v>-0.1000008459439032</v>
      </c>
      <c r="E171" s="627">
        <f t="shared" si="115"/>
        <v>-3.6904946806713274E-2</v>
      </c>
      <c r="F171" s="627">
        <f t="shared" si="115"/>
        <v>-9.9037998525111689E-3</v>
      </c>
      <c r="G171" s="627">
        <f t="shared" si="115"/>
        <v>2.0308786869817446E-2</v>
      </c>
      <c r="H171" s="627">
        <f t="shared" si="115"/>
        <v>5.2749496939495464E-3</v>
      </c>
      <c r="I171" s="627">
        <f t="shared" si="115"/>
        <v>-1.1621154251499222E-2</v>
      </c>
      <c r="J171" s="627">
        <f t="shared" si="115"/>
        <v>1.2179045167941317E-2</v>
      </c>
      <c r="K171" s="627">
        <f t="shared" si="115"/>
        <v>9.8328460056201147E-3</v>
      </c>
      <c r="L171" s="627">
        <f t="shared" si="115"/>
        <v>-6.1263247998212096E-2</v>
      </c>
      <c r="M171" s="627">
        <f t="shared" si="115"/>
        <v>-4.7270355605177609E-2</v>
      </c>
      <c r="N171" s="627">
        <f t="shared" ref="N171" si="116">N160/N$176</f>
        <v>-6.7004724073569111E-2</v>
      </c>
      <c r="O171" s="627">
        <f t="shared" ref="O171:P171" si="117">O160/O$176</f>
        <v>-4.1756936468089617E-2</v>
      </c>
      <c r="P171" s="627">
        <f t="shared" si="117"/>
        <v>3.9542130622174924E-2</v>
      </c>
    </row>
    <row r="172" spans="1:16" s="670" customFormat="1" ht="20.100000000000001" customHeight="1" x14ac:dyDescent="0.2">
      <c r="A172" s="668" t="s">
        <v>887</v>
      </c>
      <c r="B172" s="669">
        <v>0</v>
      </c>
      <c r="C172" s="669">
        <v>0</v>
      </c>
      <c r="D172" s="669">
        <v>0</v>
      </c>
      <c r="E172" s="669">
        <v>0</v>
      </c>
      <c r="F172" s="669">
        <v>0</v>
      </c>
      <c r="G172" s="669">
        <v>0</v>
      </c>
      <c r="H172" s="669">
        <v>0</v>
      </c>
      <c r="I172" s="669">
        <v>0</v>
      </c>
      <c r="J172" s="669">
        <v>0</v>
      </c>
      <c r="K172" s="669">
        <v>0</v>
      </c>
      <c r="L172" s="669">
        <v>0</v>
      </c>
      <c r="M172" s="669">
        <v>0</v>
      </c>
      <c r="N172" s="669">
        <v>0</v>
      </c>
      <c r="O172" s="669">
        <v>0</v>
      </c>
      <c r="P172" s="669">
        <v>0</v>
      </c>
    </row>
    <row r="173" spans="1:16" s="670" customFormat="1" ht="12.75" customHeight="1" x14ac:dyDescent="0.2">
      <c r="A173" s="696" t="s">
        <v>888</v>
      </c>
      <c r="B173" s="669">
        <v>2.2999999999999998</v>
      </c>
      <c r="C173" s="669">
        <v>2.3718170000000001</v>
      </c>
      <c r="D173" s="669">
        <v>2.537525</v>
      </c>
      <c r="E173" s="669">
        <v>2.9820850000000001</v>
      </c>
      <c r="F173" s="669">
        <v>2.46204</v>
      </c>
      <c r="G173" s="669">
        <v>2.499606</v>
      </c>
      <c r="H173" s="669">
        <v>2.8378359999999998</v>
      </c>
      <c r="I173" s="669">
        <v>2.8030529999999998</v>
      </c>
      <c r="J173" s="669">
        <v>3.330816</v>
      </c>
      <c r="K173" s="669">
        <v>3.8385560000000001</v>
      </c>
      <c r="L173" s="669">
        <v>4.1544020000000002</v>
      </c>
      <c r="M173" s="669">
        <v>3.9493149999999999</v>
      </c>
      <c r="N173" s="669">
        <v>4.3397940000000004</v>
      </c>
      <c r="O173" s="669">
        <v>4.9767409999999996</v>
      </c>
      <c r="P173" s="669">
        <v>5.3332569999999997</v>
      </c>
    </row>
    <row r="174" spans="1:16" s="674" customFormat="1" ht="12.75" customHeight="1" x14ac:dyDescent="0.2">
      <c r="A174" s="690" t="s">
        <v>889</v>
      </c>
      <c r="B174" s="669">
        <v>8.3564589999999992</v>
      </c>
      <c r="C174" s="669">
        <v>7.1757860000000004</v>
      </c>
      <c r="D174" s="669">
        <v>2.6726860000000001</v>
      </c>
      <c r="E174" s="669">
        <v>4.5269320000000004</v>
      </c>
      <c r="F174" s="669">
        <v>4.5096220000000002</v>
      </c>
      <c r="G174" s="669">
        <v>5.3275899999999998</v>
      </c>
      <c r="H174" s="669">
        <v>5.2881869999999997</v>
      </c>
      <c r="I174" s="669">
        <v>4.8623469999999998</v>
      </c>
      <c r="J174" s="669">
        <v>5.2573270000000001</v>
      </c>
      <c r="K174" s="669">
        <v>5.5051680000000003</v>
      </c>
      <c r="L174" s="669">
        <v>4.3891400000000003</v>
      </c>
      <c r="M174" s="669">
        <v>3.951012</v>
      </c>
      <c r="N174" s="669">
        <v>3.5220020000000001</v>
      </c>
      <c r="O174" s="669">
        <v>3.1263179999999999</v>
      </c>
      <c r="P174" s="669">
        <v>3.79636</v>
      </c>
    </row>
    <row r="175" spans="1:16" s="674" customFormat="1" ht="12.75" customHeight="1" x14ac:dyDescent="0.2">
      <c r="A175" s="691" t="s">
        <v>892</v>
      </c>
      <c r="B175" s="669">
        <v>-3.67204</v>
      </c>
      <c r="C175" s="669">
        <v>-3.3923260000000002</v>
      </c>
      <c r="D175" s="669">
        <v>-3.0623809999999998</v>
      </c>
      <c r="E175" s="669">
        <v>-0.75723600000000002</v>
      </c>
      <c r="F175" s="669">
        <v>-1.102271</v>
      </c>
      <c r="G175" s="669">
        <v>-0.26697100000000001</v>
      </c>
      <c r="H175" s="669">
        <v>-0.17553199999999999</v>
      </c>
      <c r="I175" s="669">
        <v>-0.28913100000000003</v>
      </c>
      <c r="J175" s="669">
        <v>-0.209483</v>
      </c>
      <c r="K175" s="669">
        <v>-0.49867499999999998</v>
      </c>
      <c r="L175" s="669">
        <v>-0.83701599999999998</v>
      </c>
      <c r="M175" s="669">
        <v>-0.82941100000000001</v>
      </c>
      <c r="N175" s="669">
        <v>-1.0487169999999999</v>
      </c>
      <c r="O175" s="669">
        <v>-1.2399210000000001</v>
      </c>
      <c r="P175" s="669">
        <v>-0.70693300000000003</v>
      </c>
    </row>
    <row r="176" spans="1:16" s="684" customFormat="1" ht="20.100000000000001" customHeight="1" x14ac:dyDescent="0.2">
      <c r="A176" s="695" t="s">
        <v>409</v>
      </c>
      <c r="B176" s="697">
        <f>gdp_K!L100</f>
        <v>16.761107539956843</v>
      </c>
      <c r="C176" s="697">
        <f>gdp_K!M100</f>
        <v>16.572783911867887</v>
      </c>
      <c r="D176" s="697">
        <f>gdp_K!N100</f>
        <v>16.766498164830974</v>
      </c>
      <c r="E176" s="697">
        <f>gdp_K!O100</f>
        <v>17.034166267532598</v>
      </c>
      <c r="F176" s="697">
        <f>gdp_K!P100</f>
        <v>17.252368034949566</v>
      </c>
      <c r="G176" s="697">
        <f>gdp_K!Q100</f>
        <v>19.674488809266339</v>
      </c>
      <c r="H176" s="697">
        <f>gdp_K!R100</f>
        <v>19.95298649401775</v>
      </c>
      <c r="I176" s="697">
        <f>gdp_K!S100</f>
        <v>21.757821514793431</v>
      </c>
      <c r="J176" s="697">
        <f>gdp_K!T100</f>
        <v>24.84628276086378</v>
      </c>
      <c r="K176" s="697">
        <f>gdp_K!U100</f>
        <v>21.56608573741498</v>
      </c>
      <c r="L176" s="697">
        <f>gdp_K!V100</f>
        <v>19.989162181471944</v>
      </c>
      <c r="M176" s="697">
        <f>gdp_K!W100</f>
        <v>20.439913929781611</v>
      </c>
      <c r="N176" s="697">
        <f>gdp_K!X100</f>
        <v>21.230443370501675</v>
      </c>
      <c r="O176" s="697">
        <f>gdp_K!Y100</f>
        <v>22.13536428148532</v>
      </c>
      <c r="P176" s="697">
        <f>gdp_K!Z100</f>
        <v>22.647489801619159</v>
      </c>
    </row>
    <row r="177" spans="1:16" ht="20.100000000000001" customHeight="1" x14ac:dyDescent="0.2">
      <c r="A177" s="591" t="s">
        <v>873</v>
      </c>
      <c r="B177" s="591">
        <v>0</v>
      </c>
      <c r="C177" s="591">
        <v>4.5519144009631418E-15</v>
      </c>
      <c r="D177" s="591">
        <v>2.2204460492503131E-15</v>
      </c>
      <c r="E177" s="591">
        <v>-4.4408920985006262E-16</v>
      </c>
      <c r="F177" s="591">
        <v>-2.1094237467877974E-15</v>
      </c>
      <c r="G177" s="591">
        <v>-1.5543122344752192E-15</v>
      </c>
      <c r="H177" s="591">
        <v>-1.2212453270876722E-15</v>
      </c>
      <c r="I177" s="591">
        <v>-3.1086244689504383E-15</v>
      </c>
      <c r="J177" s="591">
        <v>0</v>
      </c>
      <c r="K177" s="591">
        <v>1.5543122344752192E-15</v>
      </c>
      <c r="L177" s="591">
        <v>1.8873791418627661E-15</v>
      </c>
      <c r="M177" s="591">
        <v>0</v>
      </c>
      <c r="N177" s="591">
        <v>0</v>
      </c>
      <c r="O177" s="591">
        <v>-2.4980018054066022E-15</v>
      </c>
      <c r="P177" s="591">
        <v>0</v>
      </c>
    </row>
    <row r="178" spans="1:16" s="674" customFormat="1" x14ac:dyDescent="0.2">
      <c r="A178" s="698" t="s">
        <v>894</v>
      </c>
      <c r="B178" s="700"/>
      <c r="C178" s="700"/>
      <c r="D178" s="700"/>
      <c r="E178" s="700"/>
      <c r="F178" s="700"/>
      <c r="G178" s="700"/>
      <c r="H178" s="700"/>
      <c r="I178" s="700"/>
      <c r="J178" s="700"/>
      <c r="K178" s="700"/>
      <c r="L178" s="700"/>
      <c r="M178" s="700"/>
      <c r="N178" s="700"/>
      <c r="O178" s="700"/>
      <c r="P178" s="700"/>
    </row>
    <row r="179" spans="1:16" s="674" customFormat="1" x14ac:dyDescent="0.2">
      <c r="A179" s="698"/>
      <c r="B179" s="678"/>
      <c r="C179" s="678"/>
      <c r="D179" s="678"/>
      <c r="E179" s="678"/>
      <c r="F179" s="678"/>
      <c r="G179" s="678"/>
      <c r="H179" s="678"/>
      <c r="I179" s="678"/>
      <c r="J179" s="678"/>
      <c r="K179" s="678"/>
      <c r="L179" s="678"/>
      <c r="M179" s="678"/>
      <c r="N179" s="678"/>
      <c r="O179" s="678"/>
      <c r="P179" s="678"/>
    </row>
    <row r="181" spans="1:16" s="674" customFormat="1" ht="24.95" customHeight="1" x14ac:dyDescent="0.2">
      <c r="A181" s="606" t="str">
        <f>Index!B122</f>
        <v>Table 13e :  Pohnpei State government summary finances (GFS format), FY2004-FY2018</v>
      </c>
      <c r="B181" s="673"/>
      <c r="C181" s="673"/>
      <c r="D181" s="673"/>
      <c r="E181" s="673"/>
      <c r="F181" s="673"/>
      <c r="G181" s="673"/>
      <c r="H181" s="673"/>
      <c r="I181" s="673"/>
      <c r="J181" s="673"/>
      <c r="K181" s="673"/>
      <c r="L181" s="673"/>
      <c r="M181" s="673"/>
      <c r="N181" s="673"/>
      <c r="O181" s="673"/>
      <c r="P181" s="673"/>
    </row>
    <row r="182" spans="1:16" s="676" customFormat="1" ht="24.95" customHeight="1" x14ac:dyDescent="0.2">
      <c r="A182" s="607" t="s">
        <v>397</v>
      </c>
      <c r="B182" s="675" t="str">
        <f>B2</f>
        <v>FY2004</v>
      </c>
      <c r="C182" s="675" t="str">
        <f t="shared" ref="C182:L182" si="118">C2</f>
        <v>FY2005</v>
      </c>
      <c r="D182" s="675" t="str">
        <f t="shared" si="118"/>
        <v>FY2006</v>
      </c>
      <c r="E182" s="675" t="str">
        <f t="shared" si="118"/>
        <v>FY2007</v>
      </c>
      <c r="F182" s="675" t="str">
        <f t="shared" si="118"/>
        <v>FY2008</v>
      </c>
      <c r="G182" s="675" t="str">
        <f t="shared" si="118"/>
        <v>FY2009</v>
      </c>
      <c r="H182" s="675" t="str">
        <f t="shared" si="118"/>
        <v>FY2010</v>
      </c>
      <c r="I182" s="675" t="str">
        <f t="shared" si="118"/>
        <v>FY2011</v>
      </c>
      <c r="J182" s="675" t="str">
        <f t="shared" si="118"/>
        <v>FY2012</v>
      </c>
      <c r="K182" s="675" t="str">
        <f t="shared" si="118"/>
        <v>FY2013</v>
      </c>
      <c r="L182" s="675" t="str">
        <f t="shared" si="118"/>
        <v>FY2014</v>
      </c>
      <c r="M182" s="675" t="str">
        <f t="shared" ref="M182:N182" si="119">M2</f>
        <v>FY2015</v>
      </c>
      <c r="N182" s="675" t="str">
        <f t="shared" si="119"/>
        <v>FY2016</v>
      </c>
      <c r="O182" s="675" t="str">
        <f t="shared" ref="O182:P182" si="120">O2</f>
        <v>FY2017</v>
      </c>
      <c r="P182" s="675" t="str">
        <f t="shared" si="120"/>
        <v>FY2018</v>
      </c>
    </row>
    <row r="183" spans="1:16" s="674" customFormat="1" ht="20.100000000000001" customHeight="1" x14ac:dyDescent="0.2">
      <c r="A183" s="677" t="s">
        <v>629</v>
      </c>
      <c r="B183" s="678">
        <v>34.390467000000001</v>
      </c>
      <c r="C183" s="678">
        <v>28.692467999999998</v>
      </c>
      <c r="D183" s="678">
        <v>30.296883000000001</v>
      </c>
      <c r="E183" s="678">
        <v>29.366519000000004</v>
      </c>
      <c r="F183" s="678">
        <v>29.697775000000004</v>
      </c>
      <c r="G183" s="678">
        <v>30.613817000000001</v>
      </c>
      <c r="H183" s="678">
        <v>31.852412999999999</v>
      </c>
      <c r="I183" s="678">
        <v>31.024578999999999</v>
      </c>
      <c r="J183" s="678">
        <v>32.379484000000005</v>
      </c>
      <c r="K183" s="678">
        <v>30.892922000000002</v>
      </c>
      <c r="L183" s="678">
        <v>31.129412000000002</v>
      </c>
      <c r="M183" s="678">
        <v>32.345359999999999</v>
      </c>
      <c r="N183" s="678">
        <v>31.89564</v>
      </c>
      <c r="O183" s="678">
        <v>40.130349000000002</v>
      </c>
      <c r="P183" s="678">
        <v>39.513767999999999</v>
      </c>
    </row>
    <row r="184" spans="1:16" s="674" customFormat="1" x14ac:dyDescent="0.2">
      <c r="A184" s="679" t="s">
        <v>630</v>
      </c>
      <c r="B184" s="678">
        <v>7.4925569999999997</v>
      </c>
      <c r="C184" s="678">
        <v>8.1557469999999999</v>
      </c>
      <c r="D184" s="678">
        <v>8.5071900000000014</v>
      </c>
      <c r="E184" s="678">
        <v>8.2296619999999994</v>
      </c>
      <c r="F184" s="678">
        <v>8.4030589999999989</v>
      </c>
      <c r="G184" s="678">
        <v>9.4007980000000018</v>
      </c>
      <c r="H184" s="678">
        <v>10.077570999999999</v>
      </c>
      <c r="I184" s="678">
        <v>10.124112</v>
      </c>
      <c r="J184" s="678">
        <v>9.8618649999999999</v>
      </c>
      <c r="K184" s="678">
        <v>9.3281650000000003</v>
      </c>
      <c r="L184" s="678">
        <v>9.4358699999999995</v>
      </c>
      <c r="M184" s="678">
        <v>10.323686</v>
      </c>
      <c r="N184" s="678">
        <v>9.9482339999999994</v>
      </c>
      <c r="O184" s="678">
        <v>11.647286000000001</v>
      </c>
      <c r="P184" s="678">
        <v>14.183446</v>
      </c>
    </row>
    <row r="185" spans="1:16" s="674" customFormat="1" x14ac:dyDescent="0.2">
      <c r="A185" s="679" t="s">
        <v>665</v>
      </c>
      <c r="B185" s="678">
        <v>0</v>
      </c>
      <c r="C185" s="678">
        <v>0</v>
      </c>
      <c r="D185" s="678">
        <v>0</v>
      </c>
      <c r="E185" s="678">
        <v>0</v>
      </c>
      <c r="F185" s="678">
        <v>0</v>
      </c>
      <c r="G185" s="678">
        <v>0</v>
      </c>
      <c r="H185" s="678">
        <v>0</v>
      </c>
      <c r="I185" s="678">
        <v>0</v>
      </c>
      <c r="J185" s="678">
        <v>0</v>
      </c>
      <c r="K185" s="678">
        <v>0</v>
      </c>
      <c r="L185" s="678">
        <v>0</v>
      </c>
      <c r="M185" s="678">
        <v>0</v>
      </c>
      <c r="N185" s="678">
        <v>0</v>
      </c>
      <c r="O185" s="678">
        <v>0</v>
      </c>
      <c r="P185" s="678">
        <v>0</v>
      </c>
    </row>
    <row r="186" spans="1:16" s="674" customFormat="1" x14ac:dyDescent="0.2">
      <c r="A186" s="679" t="s">
        <v>675</v>
      </c>
      <c r="B186" s="678">
        <v>20.059581000000001</v>
      </c>
      <c r="C186" s="678">
        <v>19.579449999999998</v>
      </c>
      <c r="D186" s="678">
        <v>18.321729000000001</v>
      </c>
      <c r="E186" s="678">
        <v>20.000485000000001</v>
      </c>
      <c r="F186" s="678">
        <v>20.266324000000004</v>
      </c>
      <c r="G186" s="678">
        <v>20.517623999999998</v>
      </c>
      <c r="H186" s="678">
        <v>20.235955000000001</v>
      </c>
      <c r="I186" s="678">
        <v>19.932731</v>
      </c>
      <c r="J186" s="678">
        <v>21.410778000000001</v>
      </c>
      <c r="K186" s="678">
        <v>19.767075999999999</v>
      </c>
      <c r="L186" s="678">
        <v>20.224730000000001</v>
      </c>
      <c r="M186" s="678">
        <v>20.739871000000001</v>
      </c>
      <c r="N186" s="678">
        <v>20.374343</v>
      </c>
      <c r="O186" s="678">
        <v>23.454971</v>
      </c>
      <c r="P186" s="678">
        <v>23.123427</v>
      </c>
    </row>
    <row r="187" spans="1:16" s="674" customFormat="1" x14ac:dyDescent="0.2">
      <c r="A187" s="679" t="s">
        <v>693</v>
      </c>
      <c r="B187" s="678">
        <v>6.8383289999999999</v>
      </c>
      <c r="C187" s="678">
        <v>0.95727099999999998</v>
      </c>
      <c r="D187" s="678">
        <v>3.4679640000000003</v>
      </c>
      <c r="E187" s="678">
        <v>1.1363720000000002</v>
      </c>
      <c r="F187" s="678">
        <v>1.028392</v>
      </c>
      <c r="G187" s="678">
        <v>0.69539499999999999</v>
      </c>
      <c r="H187" s="678">
        <v>1.5388869999999999</v>
      </c>
      <c r="I187" s="678">
        <v>0.96773599999999993</v>
      </c>
      <c r="J187" s="678">
        <v>1.106841</v>
      </c>
      <c r="K187" s="678">
        <v>1.7976810000000001</v>
      </c>
      <c r="L187" s="678">
        <v>1.4688120000000002</v>
      </c>
      <c r="M187" s="678">
        <v>1.281803</v>
      </c>
      <c r="N187" s="678">
        <v>1.5730630000000001</v>
      </c>
      <c r="O187" s="678">
        <v>5.028092</v>
      </c>
      <c r="P187" s="678">
        <v>2.2068950000000003</v>
      </c>
    </row>
    <row r="188" spans="1:16" s="674" customFormat="1" x14ac:dyDescent="0.2">
      <c r="A188" s="678">
        <v>0</v>
      </c>
      <c r="B188" s="678">
        <v>0</v>
      </c>
      <c r="C188" s="678">
        <v>0</v>
      </c>
      <c r="D188" s="678">
        <v>0</v>
      </c>
      <c r="E188" s="678">
        <v>0</v>
      </c>
      <c r="F188" s="678">
        <v>0</v>
      </c>
      <c r="G188" s="678">
        <v>0</v>
      </c>
      <c r="H188" s="678">
        <v>0</v>
      </c>
      <c r="I188" s="678">
        <v>0</v>
      </c>
      <c r="J188" s="678">
        <v>0</v>
      </c>
      <c r="K188" s="678">
        <v>0</v>
      </c>
      <c r="L188" s="678">
        <v>0</v>
      </c>
      <c r="M188" s="678">
        <v>0</v>
      </c>
      <c r="N188" s="678">
        <v>0</v>
      </c>
      <c r="O188" s="678">
        <v>0</v>
      </c>
      <c r="P188" s="678">
        <v>0</v>
      </c>
    </row>
    <row r="189" spans="1:16" s="674" customFormat="1" x14ac:dyDescent="0.2">
      <c r="A189" s="677" t="s">
        <v>713</v>
      </c>
      <c r="B189" s="678">
        <v>-39.464075000000001</v>
      </c>
      <c r="C189" s="678">
        <v>-29.214415500000001</v>
      </c>
      <c r="D189" s="678">
        <v>-29.274283</v>
      </c>
      <c r="E189" s="678">
        <v>-30.922425999999998</v>
      </c>
      <c r="F189" s="678">
        <v>-33.081891999999996</v>
      </c>
      <c r="G189" s="678">
        <v>-30.877616</v>
      </c>
      <c r="H189" s="678">
        <v>-31.688664999999997</v>
      </c>
      <c r="I189" s="678">
        <v>-32.380088000000001</v>
      </c>
      <c r="J189" s="678">
        <v>-33.045606999999997</v>
      </c>
      <c r="K189" s="678">
        <v>-31.822838000000004</v>
      </c>
      <c r="L189" s="678">
        <v>-33.181110000000004</v>
      </c>
      <c r="M189" s="678">
        <v>-30.792098000000003</v>
      </c>
      <c r="N189" s="678">
        <v>-31.674180999999997</v>
      </c>
      <c r="O189" s="678">
        <v>-32.264181999999998</v>
      </c>
      <c r="P189" s="678">
        <v>-35.083846999999999</v>
      </c>
    </row>
    <row r="190" spans="1:16" s="674" customFormat="1" x14ac:dyDescent="0.2">
      <c r="A190" s="679" t="s">
        <v>714</v>
      </c>
      <c r="B190" s="678">
        <v>-15.441618</v>
      </c>
      <c r="C190" s="678">
        <v>-15.793722000000001</v>
      </c>
      <c r="D190" s="678">
        <v>-16.945846999999997</v>
      </c>
      <c r="E190" s="678">
        <v>-16.972861000000002</v>
      </c>
      <c r="F190" s="678">
        <v>-18.568538</v>
      </c>
      <c r="G190" s="678">
        <v>-18.133677000000002</v>
      </c>
      <c r="H190" s="678">
        <v>-18.59355</v>
      </c>
      <c r="I190" s="678">
        <v>-18.168319</v>
      </c>
      <c r="J190" s="678">
        <v>-18.418917</v>
      </c>
      <c r="K190" s="678">
        <v>-18.545252000000001</v>
      </c>
      <c r="L190" s="678">
        <v>-18.605224</v>
      </c>
      <c r="M190" s="678">
        <v>-18.523327000000002</v>
      </c>
      <c r="N190" s="678">
        <v>-18.558702</v>
      </c>
      <c r="O190" s="678">
        <v>-18.868085000000001</v>
      </c>
      <c r="P190" s="678">
        <v>-18.742856</v>
      </c>
    </row>
    <row r="191" spans="1:16" s="674" customFormat="1" x14ac:dyDescent="0.2">
      <c r="A191" s="679" t="s">
        <v>875</v>
      </c>
      <c r="B191" s="678">
        <v>-12.904855</v>
      </c>
      <c r="C191" s="678">
        <v>-9.4057639999999996</v>
      </c>
      <c r="D191" s="678">
        <v>-9.3241330000000016</v>
      </c>
      <c r="E191" s="678">
        <v>-10.813294999999998</v>
      </c>
      <c r="F191" s="678">
        <v>-9.8174739999999989</v>
      </c>
      <c r="G191" s="678">
        <v>-8.8412380000000006</v>
      </c>
      <c r="H191" s="678">
        <v>-10.061646</v>
      </c>
      <c r="I191" s="678">
        <v>-11.086866999999998</v>
      </c>
      <c r="J191" s="678">
        <v>-11.228051000000002</v>
      </c>
      <c r="K191" s="678">
        <v>-9.2271650000000012</v>
      </c>
      <c r="L191" s="678">
        <v>-11.285552000000001</v>
      </c>
      <c r="M191" s="678">
        <v>-9.303542000000002</v>
      </c>
      <c r="N191" s="678">
        <v>-9.8672779999999989</v>
      </c>
      <c r="O191" s="678">
        <v>-9.95838</v>
      </c>
      <c r="P191" s="678">
        <v>-11.911581999999999</v>
      </c>
    </row>
    <row r="192" spans="1:16" s="674" customFormat="1" x14ac:dyDescent="0.2">
      <c r="A192" s="679" t="s">
        <v>747</v>
      </c>
      <c r="B192" s="678">
        <v>0</v>
      </c>
      <c r="C192" s="678">
        <v>0</v>
      </c>
      <c r="D192" s="678">
        <v>0</v>
      </c>
      <c r="E192" s="678">
        <v>0</v>
      </c>
      <c r="F192" s="678">
        <v>0</v>
      </c>
      <c r="G192" s="678">
        <v>0</v>
      </c>
      <c r="H192" s="678">
        <v>0</v>
      </c>
      <c r="I192" s="678">
        <v>0</v>
      </c>
      <c r="J192" s="678">
        <v>0</v>
      </c>
      <c r="K192" s="678">
        <v>0</v>
      </c>
      <c r="L192" s="678">
        <v>0</v>
      </c>
      <c r="M192" s="678">
        <v>0</v>
      </c>
      <c r="N192" s="678">
        <v>0</v>
      </c>
      <c r="O192" s="678">
        <v>0</v>
      </c>
      <c r="P192" s="678">
        <v>0</v>
      </c>
    </row>
    <row r="193" spans="1:16" s="674" customFormat="1" x14ac:dyDescent="0.2">
      <c r="A193" s="679" t="s">
        <v>748</v>
      </c>
      <c r="B193" s="678">
        <v>-3.5009999999999999E-2</v>
      </c>
      <c r="C193" s="678">
        <v>-5.5973500000000002E-2</v>
      </c>
      <c r="D193" s="678">
        <v>-2.7172999999999999E-2</v>
      </c>
      <c r="E193" s="678">
        <v>-2.0523E-2</v>
      </c>
      <c r="F193" s="678">
        <v>-7.0962999999999998E-2</v>
      </c>
      <c r="G193" s="678">
        <v>-0.113787</v>
      </c>
      <c r="H193" s="678">
        <v>-8.3332000000000003E-2</v>
      </c>
      <c r="I193" s="678">
        <v>-5.5050000000000002E-2</v>
      </c>
      <c r="J193" s="678">
        <v>-4.8890999999999997E-2</v>
      </c>
      <c r="K193" s="678">
        <v>-6.7857000000000001E-2</v>
      </c>
      <c r="L193" s="678">
        <v>0</v>
      </c>
      <c r="M193" s="678">
        <v>0</v>
      </c>
      <c r="N193" s="678">
        <v>0</v>
      </c>
      <c r="O193" s="678">
        <v>0</v>
      </c>
      <c r="P193" s="678">
        <v>0</v>
      </c>
    </row>
    <row r="194" spans="1:16" s="674" customFormat="1" x14ac:dyDescent="0.2">
      <c r="A194" s="679" t="s">
        <v>752</v>
      </c>
      <c r="B194" s="678">
        <v>-0.60675999999999997</v>
      </c>
      <c r="C194" s="678">
        <v>-0.120215</v>
      </c>
      <c r="D194" s="678">
        <v>-9.0912000000000007E-2</v>
      </c>
      <c r="E194" s="678">
        <v>-9.3230999999999994E-2</v>
      </c>
      <c r="F194" s="678">
        <v>-2.8667799999999999</v>
      </c>
      <c r="G194" s="678">
        <v>-0.33563900000000002</v>
      </c>
      <c r="H194" s="678">
        <v>-0.36290900000000004</v>
      </c>
      <c r="I194" s="678">
        <v>-0.27177099999999998</v>
      </c>
      <c r="J194" s="678">
        <v>-0.23876600000000001</v>
      </c>
      <c r="K194" s="678">
        <v>-0.20710500000000001</v>
      </c>
      <c r="L194" s="678">
        <v>-0.23163600000000001</v>
      </c>
      <c r="M194" s="678">
        <v>-0.20888300000000001</v>
      </c>
      <c r="N194" s="678">
        <v>-0.14181299999999999</v>
      </c>
      <c r="O194" s="678">
        <v>-0.49644300000000002</v>
      </c>
      <c r="P194" s="678">
        <v>-0.16713900000000001</v>
      </c>
    </row>
    <row r="195" spans="1:16" s="674" customFormat="1" x14ac:dyDescent="0.2">
      <c r="A195" s="611" t="s">
        <v>1457</v>
      </c>
      <c r="B195" s="678">
        <v>-9.1205440000000007</v>
      </c>
      <c r="C195" s="678">
        <v>-2.2679360000000002</v>
      </c>
      <c r="D195" s="678">
        <v>-2.2887719999999998</v>
      </c>
      <c r="E195" s="678">
        <v>-2.5296190000000003</v>
      </c>
      <c r="F195" s="678">
        <v>-2.4625749999999997</v>
      </c>
      <c r="G195" s="678">
        <v>-2.4300649999999999</v>
      </c>
      <c r="H195" s="678">
        <v>-2.4200019999999998</v>
      </c>
      <c r="I195" s="678">
        <v>-2.382317</v>
      </c>
      <c r="J195" s="678">
        <v>-2.6387050000000003</v>
      </c>
      <c r="K195" s="678">
        <v>-2.6066289999999999</v>
      </c>
      <c r="L195" s="678">
        <v>-2.5752000000000002</v>
      </c>
      <c r="M195" s="678">
        <v>-2.5978189999999999</v>
      </c>
      <c r="N195" s="678">
        <v>-2.476712</v>
      </c>
      <c r="O195" s="678">
        <v>-2.5586919999999997</v>
      </c>
      <c r="P195" s="678">
        <v>-2.753193</v>
      </c>
    </row>
    <row r="196" spans="1:16" s="674" customFormat="1" x14ac:dyDescent="0.2">
      <c r="A196" s="679" t="s">
        <v>876</v>
      </c>
      <c r="B196" s="678">
        <v>0</v>
      </c>
      <c r="C196" s="678">
        <v>0</v>
      </c>
      <c r="D196" s="678">
        <v>0</v>
      </c>
      <c r="E196" s="678">
        <v>0</v>
      </c>
      <c r="F196" s="678">
        <v>0</v>
      </c>
      <c r="G196" s="678">
        <v>0</v>
      </c>
      <c r="H196" s="678">
        <v>0</v>
      </c>
      <c r="I196" s="678">
        <v>0</v>
      </c>
      <c r="J196" s="678">
        <v>0</v>
      </c>
      <c r="K196" s="678">
        <v>0</v>
      </c>
      <c r="L196" s="678">
        <v>0</v>
      </c>
      <c r="M196" s="678">
        <v>0</v>
      </c>
      <c r="N196" s="678">
        <v>0</v>
      </c>
      <c r="O196" s="678">
        <v>0</v>
      </c>
      <c r="P196" s="678">
        <v>0</v>
      </c>
    </row>
    <row r="197" spans="1:16" s="674" customFormat="1" x14ac:dyDescent="0.2">
      <c r="A197" s="679" t="s">
        <v>786</v>
      </c>
      <c r="B197" s="678">
        <v>-1.355288</v>
      </c>
      <c r="C197" s="678">
        <v>-1.570805</v>
      </c>
      <c r="D197" s="678">
        <v>-0.59744600000000003</v>
      </c>
      <c r="E197" s="678">
        <v>-0.49289700000000003</v>
      </c>
      <c r="F197" s="678">
        <v>0.70443800000000012</v>
      </c>
      <c r="G197" s="678">
        <v>-1.02321</v>
      </c>
      <c r="H197" s="678">
        <v>-0.16722599999999987</v>
      </c>
      <c r="I197" s="678">
        <v>-0.41576400000000002</v>
      </c>
      <c r="J197" s="678">
        <v>-0.47227700000000006</v>
      </c>
      <c r="K197" s="678">
        <v>-1.16883</v>
      </c>
      <c r="L197" s="678">
        <v>-0.48349800000000004</v>
      </c>
      <c r="M197" s="678">
        <v>-0.15852700000000008</v>
      </c>
      <c r="N197" s="678">
        <v>-0.62967600000000001</v>
      </c>
      <c r="O197" s="678">
        <v>-0.38258199999999998</v>
      </c>
      <c r="P197" s="678">
        <v>-1.509077</v>
      </c>
    </row>
    <row r="198" spans="1:16" s="674" customFormat="1" x14ac:dyDescent="0.2">
      <c r="A198" s="678">
        <v>0</v>
      </c>
      <c r="B198" s="678">
        <v>0</v>
      </c>
      <c r="C198" s="678">
        <v>0</v>
      </c>
      <c r="D198" s="678">
        <v>0</v>
      </c>
      <c r="E198" s="678">
        <v>0</v>
      </c>
      <c r="F198" s="678">
        <v>0</v>
      </c>
      <c r="G198" s="678">
        <v>0</v>
      </c>
      <c r="H198" s="678">
        <v>0</v>
      </c>
      <c r="I198" s="678">
        <v>0</v>
      </c>
      <c r="J198" s="678">
        <v>0</v>
      </c>
      <c r="K198" s="678">
        <v>0</v>
      </c>
      <c r="L198" s="678">
        <v>0</v>
      </c>
      <c r="M198" s="678">
        <v>0</v>
      </c>
      <c r="N198" s="678">
        <v>0</v>
      </c>
      <c r="O198" s="678">
        <v>0</v>
      </c>
      <c r="P198" s="678">
        <v>0</v>
      </c>
    </row>
    <row r="199" spans="1:16" s="674" customFormat="1" x14ac:dyDescent="0.2">
      <c r="A199" s="680" t="s">
        <v>805</v>
      </c>
      <c r="B199" s="678">
        <v>5.0736080000000001</v>
      </c>
      <c r="C199" s="678">
        <v>0.52194750000000045</v>
      </c>
      <c r="D199" s="678">
        <v>-1.0226000000000002</v>
      </c>
      <c r="E199" s="678">
        <v>1.5559069999999999</v>
      </c>
      <c r="F199" s="678">
        <v>3.3841169999999989</v>
      </c>
      <c r="G199" s="678">
        <v>0.26379500000000067</v>
      </c>
      <c r="H199" s="678">
        <v>-0.16374400000000011</v>
      </c>
      <c r="I199" s="678">
        <v>1.3555089999999983</v>
      </c>
      <c r="J199" s="678">
        <v>0.66612300000000046</v>
      </c>
      <c r="K199" s="678">
        <v>0.92991599999999974</v>
      </c>
      <c r="L199" s="678">
        <v>2.0516979999999996</v>
      </c>
      <c r="M199" s="678">
        <v>-1.5532619999999986</v>
      </c>
      <c r="N199" s="678">
        <v>-0.22145900000000074</v>
      </c>
      <c r="O199" s="678">
        <v>-7.866166999999999</v>
      </c>
      <c r="P199" s="678">
        <v>-4.4299209999999984</v>
      </c>
    </row>
    <row r="200" spans="1:16" s="674" customFormat="1" x14ac:dyDescent="0.2">
      <c r="A200" s="681" t="s">
        <v>877</v>
      </c>
      <c r="B200" s="678">
        <v>-0.8866130000000001</v>
      </c>
      <c r="C200" s="678">
        <v>-0.82151399999999997</v>
      </c>
      <c r="D200" s="678">
        <v>-0.97913899999999998</v>
      </c>
      <c r="E200" s="678">
        <v>-0.72044399999999997</v>
      </c>
      <c r="F200" s="678">
        <v>-0.49684899999999999</v>
      </c>
      <c r="G200" s="678">
        <v>-1.206205</v>
      </c>
      <c r="H200" s="678">
        <v>-0.64010800000000012</v>
      </c>
      <c r="I200" s="678">
        <v>-0.89936900000000009</v>
      </c>
      <c r="J200" s="678">
        <v>-0.95695000000000008</v>
      </c>
      <c r="K200" s="678">
        <v>-0.49368299999999998</v>
      </c>
      <c r="L200" s="678">
        <v>-1.035347</v>
      </c>
      <c r="M200" s="678">
        <v>-1.159729</v>
      </c>
      <c r="N200" s="678">
        <v>-1.1846080000000001</v>
      </c>
      <c r="O200" s="678">
        <v>-2.2846510000000002</v>
      </c>
      <c r="P200" s="678">
        <v>-0.88011799999999996</v>
      </c>
    </row>
    <row r="201" spans="1:16" s="674" customFormat="1" x14ac:dyDescent="0.2">
      <c r="A201" s="681" t="s">
        <v>878</v>
      </c>
      <c r="B201" s="678">
        <v>6.3067130000000002</v>
      </c>
      <c r="C201" s="678">
        <v>1.7534940000000003</v>
      </c>
      <c r="D201" s="678">
        <v>-1.2028180000000002</v>
      </c>
      <c r="E201" s="678">
        <v>2.9191790000000002</v>
      </c>
      <c r="F201" s="678">
        <v>3.8623249999999993</v>
      </c>
      <c r="G201" s="678">
        <v>0.31146600000000046</v>
      </c>
      <c r="H201" s="678">
        <v>-0.18737600000000043</v>
      </c>
      <c r="I201" s="678">
        <v>1.5558889999999992</v>
      </c>
      <c r="J201" s="678">
        <v>2.9848240000000001</v>
      </c>
      <c r="K201" s="678">
        <v>1.321974</v>
      </c>
      <c r="L201" s="678">
        <v>1.6920079999999997</v>
      </c>
      <c r="M201" s="678">
        <v>-0.38148599999999888</v>
      </c>
      <c r="N201" s="678">
        <v>0.56267899999999926</v>
      </c>
      <c r="O201" s="678">
        <v>-3.6424199999999995</v>
      </c>
      <c r="P201" s="678">
        <v>-3.8488229999999981</v>
      </c>
    </row>
    <row r="202" spans="1:16" s="684" customFormat="1" ht="20.100000000000001" customHeight="1" x14ac:dyDescent="0.2">
      <c r="A202" s="682" t="s">
        <v>879</v>
      </c>
      <c r="B202" s="683">
        <v>-0.3464919999999998</v>
      </c>
      <c r="C202" s="683">
        <v>-0.41003249999999991</v>
      </c>
      <c r="D202" s="683">
        <v>1.159357</v>
      </c>
      <c r="E202" s="683">
        <v>-0.64282800000000029</v>
      </c>
      <c r="F202" s="683">
        <v>1.8640999999999908E-2</v>
      </c>
      <c r="G202" s="683">
        <v>1.1585340000000002</v>
      </c>
      <c r="H202" s="683">
        <v>0.66374000000000044</v>
      </c>
      <c r="I202" s="683">
        <v>0.69898899999999919</v>
      </c>
      <c r="J202" s="683">
        <v>-1.3617509999999997</v>
      </c>
      <c r="K202" s="683">
        <v>0.10162499999999977</v>
      </c>
      <c r="L202" s="683">
        <v>1.3950369999999999</v>
      </c>
      <c r="M202" s="683">
        <v>-1.204699999999978E-2</v>
      </c>
      <c r="N202" s="683">
        <v>0.4004700000000001</v>
      </c>
      <c r="O202" s="683">
        <v>-1.9390959999999997</v>
      </c>
      <c r="P202" s="683">
        <v>0.29901999999999979</v>
      </c>
    </row>
    <row r="203" spans="1:16" s="687" customFormat="1" ht="20.100000000000001" customHeight="1" x14ac:dyDescent="0.2">
      <c r="A203" s="685" t="s">
        <v>863</v>
      </c>
      <c r="B203" s="686">
        <v>0</v>
      </c>
      <c r="C203" s="686">
        <v>0</v>
      </c>
      <c r="D203" s="686">
        <v>0</v>
      </c>
      <c r="E203" s="686">
        <v>0</v>
      </c>
      <c r="F203" s="686">
        <v>0</v>
      </c>
      <c r="G203" s="686">
        <v>0</v>
      </c>
      <c r="H203" s="686">
        <v>0</v>
      </c>
      <c r="I203" s="686">
        <v>0</v>
      </c>
      <c r="J203" s="686">
        <v>0</v>
      </c>
      <c r="K203" s="686">
        <v>0</v>
      </c>
      <c r="L203" s="686">
        <v>0</v>
      </c>
      <c r="M203" s="686">
        <v>0</v>
      </c>
      <c r="N203" s="686">
        <v>0</v>
      </c>
      <c r="O203" s="686">
        <v>0</v>
      </c>
      <c r="P203" s="686">
        <v>0</v>
      </c>
    </row>
    <row r="204" spans="1:16" s="674" customFormat="1" x14ac:dyDescent="0.2">
      <c r="A204" s="688" t="s">
        <v>864</v>
      </c>
      <c r="B204" s="678">
        <v>-5.0736080000000001</v>
      </c>
      <c r="C204" s="678">
        <v>-0.52194750000000312</v>
      </c>
      <c r="D204" s="678">
        <v>1.0226000000000006</v>
      </c>
      <c r="E204" s="678">
        <v>-1.5559069999999942</v>
      </c>
      <c r="F204" s="678">
        <v>-3.3841169999999927</v>
      </c>
      <c r="G204" s="678">
        <v>-0.26379899999999878</v>
      </c>
      <c r="H204" s="678">
        <v>0.16374800000000178</v>
      </c>
      <c r="I204" s="678">
        <v>-1.3555090000000014</v>
      </c>
      <c r="J204" s="678">
        <v>-0.6661229999999918</v>
      </c>
      <c r="K204" s="678">
        <v>-0.92991600000000219</v>
      </c>
      <c r="L204" s="678">
        <v>-2.0516980000000018</v>
      </c>
      <c r="M204" s="678">
        <v>1.5532619999999966</v>
      </c>
      <c r="N204" s="678">
        <v>0.22145900000000296</v>
      </c>
      <c r="O204" s="678">
        <v>7.8661670000000044</v>
      </c>
      <c r="P204" s="678">
        <v>4.4299210000000002</v>
      </c>
    </row>
    <row r="205" spans="1:16" s="674" customFormat="1" x14ac:dyDescent="0.2">
      <c r="A205" s="688" t="s">
        <v>865</v>
      </c>
      <c r="B205" s="678">
        <v>-5.0385980000000004</v>
      </c>
      <c r="C205" s="678">
        <v>-0.46597400000000311</v>
      </c>
      <c r="D205" s="678">
        <v>1.0497730000000005</v>
      </c>
      <c r="E205" s="678">
        <v>-1.5353839999999941</v>
      </c>
      <c r="F205" s="678">
        <v>-3.3131539999999928</v>
      </c>
      <c r="G205" s="678">
        <v>-0.15001199999999879</v>
      </c>
      <c r="H205" s="678">
        <v>0.2470800000000018</v>
      </c>
      <c r="I205" s="678">
        <v>-1.3004590000000014</v>
      </c>
      <c r="J205" s="678">
        <v>-0.61723199999999179</v>
      </c>
      <c r="K205" s="678">
        <v>-0.86205900000000213</v>
      </c>
      <c r="L205" s="678">
        <v>-2.0516980000000018</v>
      </c>
      <c r="M205" s="678">
        <v>1.5532619999999966</v>
      </c>
      <c r="N205" s="678">
        <v>0.22145900000000296</v>
      </c>
      <c r="O205" s="678">
        <v>7.8661670000000044</v>
      </c>
      <c r="P205" s="678">
        <v>4.4299210000000002</v>
      </c>
    </row>
    <row r="206" spans="1:16" s="674" customFormat="1" x14ac:dyDescent="0.2">
      <c r="A206" s="688" t="s">
        <v>867</v>
      </c>
      <c r="B206" s="678">
        <v>-5.9602210000000007</v>
      </c>
      <c r="C206" s="678">
        <v>-1.3434615000000032</v>
      </c>
      <c r="D206" s="678">
        <v>4.3461000000000638E-2</v>
      </c>
      <c r="E206" s="678">
        <v>-2.2763509999999942</v>
      </c>
      <c r="F206" s="678">
        <v>-3.8809659999999928</v>
      </c>
      <c r="G206" s="678">
        <v>-1.4700039999999988</v>
      </c>
      <c r="H206" s="678">
        <v>-0.47635999999999834</v>
      </c>
      <c r="I206" s="678">
        <v>-2.2548780000000015</v>
      </c>
      <c r="J206" s="678">
        <v>-1.6230729999999918</v>
      </c>
      <c r="K206" s="678">
        <v>-1.4235990000000021</v>
      </c>
      <c r="L206" s="678">
        <v>-3.0870450000000016</v>
      </c>
      <c r="M206" s="678">
        <v>0.39353299999999658</v>
      </c>
      <c r="N206" s="678">
        <v>-0.96314899999999715</v>
      </c>
      <c r="O206" s="678">
        <v>5.5815160000000041</v>
      </c>
      <c r="P206" s="678">
        <v>3.5498030000000003</v>
      </c>
    </row>
    <row r="207" spans="1:16" s="684" customFormat="1" ht="20.100000000000001" customHeight="1" x14ac:dyDescent="0.2">
      <c r="A207" s="689" t="s">
        <v>868</v>
      </c>
      <c r="B207" s="683">
        <v>-5.9252110000000009</v>
      </c>
      <c r="C207" s="683">
        <v>-1.2874880000000033</v>
      </c>
      <c r="D207" s="683">
        <v>7.0634000000000641E-2</v>
      </c>
      <c r="E207" s="683">
        <v>-2.2558279999999944</v>
      </c>
      <c r="F207" s="683">
        <v>-3.8100029999999929</v>
      </c>
      <c r="G207" s="683">
        <v>-1.3562169999999987</v>
      </c>
      <c r="H207" s="683">
        <v>-0.39302799999999832</v>
      </c>
      <c r="I207" s="683">
        <v>-2.1998280000000014</v>
      </c>
      <c r="J207" s="683">
        <v>-1.5741819999999918</v>
      </c>
      <c r="K207" s="683">
        <v>-1.355742000000002</v>
      </c>
      <c r="L207" s="683">
        <v>-3.0870450000000016</v>
      </c>
      <c r="M207" s="683">
        <v>0.39353299999999658</v>
      </c>
      <c r="N207" s="683">
        <v>-0.96314899999999715</v>
      </c>
      <c r="O207" s="683">
        <v>5.5815160000000041</v>
      </c>
      <c r="P207" s="683">
        <v>3.5498030000000003</v>
      </c>
    </row>
    <row r="208" spans="1:16" s="687" customFormat="1" ht="20.100000000000001" customHeight="1" x14ac:dyDescent="0.2">
      <c r="A208" s="685" t="s">
        <v>880</v>
      </c>
      <c r="B208" s="686">
        <v>0</v>
      </c>
      <c r="C208" s="686">
        <v>0</v>
      </c>
      <c r="D208" s="686">
        <v>0</v>
      </c>
      <c r="E208" s="686">
        <v>0</v>
      </c>
      <c r="F208" s="686">
        <v>0</v>
      </c>
      <c r="G208" s="686">
        <v>0</v>
      </c>
      <c r="H208" s="686">
        <v>0</v>
      </c>
      <c r="I208" s="686">
        <v>0</v>
      </c>
      <c r="J208" s="686">
        <v>0</v>
      </c>
      <c r="K208" s="686">
        <v>0</v>
      </c>
      <c r="L208" s="686">
        <v>0</v>
      </c>
      <c r="M208" s="686">
        <v>0</v>
      </c>
      <c r="N208" s="686">
        <v>0</v>
      </c>
      <c r="O208" s="686">
        <v>0</v>
      </c>
      <c r="P208" s="686">
        <v>0</v>
      </c>
    </row>
    <row r="209" spans="1:16" s="674" customFormat="1" x14ac:dyDescent="0.2">
      <c r="A209" s="690" t="s">
        <v>629</v>
      </c>
      <c r="B209" s="622">
        <f t="shared" ref="B209:M209" si="121">B183/B$222</f>
        <v>0.33560587772452827</v>
      </c>
      <c r="C209" s="622">
        <f t="shared" si="121"/>
        <v>0.26382253198573491</v>
      </c>
      <c r="D209" s="622">
        <f t="shared" si="121"/>
        <v>0.27277887750060659</v>
      </c>
      <c r="E209" s="622">
        <f t="shared" si="121"/>
        <v>0.25316313291190551</v>
      </c>
      <c r="F209" s="622">
        <f t="shared" si="121"/>
        <v>0.23821020531937123</v>
      </c>
      <c r="G209" s="622">
        <f t="shared" si="121"/>
        <v>0.23433442247718692</v>
      </c>
      <c r="H209" s="622">
        <f t="shared" si="121"/>
        <v>0.22856868105082523</v>
      </c>
      <c r="I209" s="622">
        <f t="shared" si="121"/>
        <v>0.21163548265192578</v>
      </c>
      <c r="J209" s="622">
        <f t="shared" si="121"/>
        <v>0.21260382138104583</v>
      </c>
      <c r="K209" s="622">
        <f t="shared" si="121"/>
        <v>0.20822745493374054</v>
      </c>
      <c r="L209" s="622">
        <f t="shared" si="121"/>
        <v>0.21362298989062539</v>
      </c>
      <c r="M209" s="622">
        <f t="shared" si="121"/>
        <v>0.21540549310551438</v>
      </c>
      <c r="N209" s="622">
        <f t="shared" ref="N209" si="122">N183/N$222</f>
        <v>0.19860441701860818</v>
      </c>
      <c r="O209" s="622">
        <f t="shared" ref="O209:P209" si="123">O183/O$222</f>
        <v>0.22878118987899196</v>
      </c>
      <c r="P209" s="622">
        <f t="shared" si="123"/>
        <v>0.22813054017009624</v>
      </c>
    </row>
    <row r="210" spans="1:16" s="674" customFormat="1" x14ac:dyDescent="0.2">
      <c r="A210" s="691" t="s">
        <v>881</v>
      </c>
      <c r="B210" s="622">
        <f t="shared" ref="B210:M210" si="124">B184/B$222</f>
        <v>7.3117534821090333E-2</v>
      </c>
      <c r="C210" s="622">
        <f t="shared" si="124"/>
        <v>7.4990754499580217E-2</v>
      </c>
      <c r="D210" s="622">
        <f t="shared" si="124"/>
        <v>7.6594735467816463E-2</v>
      </c>
      <c r="E210" s="622">
        <f t="shared" si="124"/>
        <v>7.094633908520305E-2</v>
      </c>
      <c r="F210" s="622">
        <f t="shared" si="124"/>
        <v>6.7402167660735188E-2</v>
      </c>
      <c r="G210" s="622">
        <f t="shared" si="124"/>
        <v>7.1958703161866228E-2</v>
      </c>
      <c r="H210" s="622">
        <f t="shared" si="124"/>
        <v>7.2315309727587845E-2</v>
      </c>
      <c r="I210" s="622">
        <f t="shared" si="124"/>
        <v>6.9062059779833068E-2</v>
      </c>
      <c r="J210" s="622">
        <f t="shared" si="124"/>
        <v>6.4753045012823154E-2</v>
      </c>
      <c r="K210" s="622">
        <f t="shared" si="124"/>
        <v>6.2874598173393748E-2</v>
      </c>
      <c r="L210" s="622">
        <f t="shared" si="124"/>
        <v>6.475286978177601E-2</v>
      </c>
      <c r="M210" s="622">
        <f t="shared" si="124"/>
        <v>6.8751087435616587E-2</v>
      </c>
      <c r="N210" s="622">
        <f t="shared" ref="N210" si="125">N184/N$222</f>
        <v>6.1944617318689839E-2</v>
      </c>
      <c r="O210" s="622">
        <f t="shared" ref="O210:P210" si="126">O184/O$222</f>
        <v>6.6400617396597389E-2</v>
      </c>
      <c r="P210" s="622">
        <f t="shared" si="126"/>
        <v>8.1887336015471643E-2</v>
      </c>
    </row>
    <row r="211" spans="1:16" s="674" customFormat="1" x14ac:dyDescent="0.2">
      <c r="A211" s="691" t="s">
        <v>882</v>
      </c>
      <c r="B211" s="622">
        <f t="shared" ref="B211:M211" si="127">B183/B$222</f>
        <v>0.33560587772452827</v>
      </c>
      <c r="C211" s="622">
        <f t="shared" si="127"/>
        <v>0.26382253198573491</v>
      </c>
      <c r="D211" s="622">
        <f t="shared" si="127"/>
        <v>0.27277887750060659</v>
      </c>
      <c r="E211" s="622">
        <f t="shared" si="127"/>
        <v>0.25316313291190551</v>
      </c>
      <c r="F211" s="622">
        <f t="shared" si="127"/>
        <v>0.23821020531937123</v>
      </c>
      <c r="G211" s="622">
        <f t="shared" si="127"/>
        <v>0.23433442247718692</v>
      </c>
      <c r="H211" s="622">
        <f t="shared" si="127"/>
        <v>0.22856868105082523</v>
      </c>
      <c r="I211" s="622">
        <f t="shared" si="127"/>
        <v>0.21163548265192578</v>
      </c>
      <c r="J211" s="622">
        <f t="shared" si="127"/>
        <v>0.21260382138104583</v>
      </c>
      <c r="K211" s="622">
        <f t="shared" si="127"/>
        <v>0.20822745493374054</v>
      </c>
      <c r="L211" s="622">
        <f t="shared" si="127"/>
        <v>0.21362298989062539</v>
      </c>
      <c r="M211" s="622">
        <f t="shared" si="127"/>
        <v>0.21540549310551438</v>
      </c>
      <c r="N211" s="622">
        <f t="shared" ref="N211" si="128">N183/N$222</f>
        <v>0.19860441701860818</v>
      </c>
      <c r="O211" s="622">
        <f t="shared" ref="O211:P211" si="129">O183/O$222</f>
        <v>0.22878118987899196</v>
      </c>
      <c r="P211" s="622">
        <f t="shared" si="129"/>
        <v>0.22813054017009624</v>
      </c>
    </row>
    <row r="212" spans="1:16" s="674" customFormat="1" x14ac:dyDescent="0.2">
      <c r="A212" s="690" t="s">
        <v>713</v>
      </c>
      <c r="B212" s="622">
        <f t="shared" ref="B212:M212" si="130">B189/B$222</f>
        <v>-0.38511764114635644</v>
      </c>
      <c r="C212" s="622">
        <f t="shared" si="130"/>
        <v>-0.26862175354498263</v>
      </c>
      <c r="D212" s="622">
        <f t="shared" si="130"/>
        <v>-0.26357186831315582</v>
      </c>
      <c r="E212" s="622">
        <f t="shared" si="130"/>
        <v>-0.26657630900674889</v>
      </c>
      <c r="F212" s="622">
        <f t="shared" si="130"/>
        <v>-0.26535470369996617</v>
      </c>
      <c r="G212" s="622">
        <f t="shared" si="130"/>
        <v>-0.23635368019715888</v>
      </c>
      <c r="H212" s="622">
        <f t="shared" si="130"/>
        <v>-0.22739364717239627</v>
      </c>
      <c r="I212" s="622">
        <f t="shared" si="130"/>
        <v>-0.22088214483722182</v>
      </c>
      <c r="J212" s="622">
        <f t="shared" si="130"/>
        <v>-0.21697758766187367</v>
      </c>
      <c r="K212" s="622">
        <f t="shared" si="130"/>
        <v>-0.21449536452099696</v>
      </c>
      <c r="L212" s="622">
        <f t="shared" si="130"/>
        <v>-0.22770259605577292</v>
      </c>
      <c r="M212" s="622">
        <f t="shared" si="130"/>
        <v>-0.20506146951041274</v>
      </c>
      <c r="N212" s="622">
        <f t="shared" ref="N212" si="131">N189/N$222</f>
        <v>-0.19722545940595251</v>
      </c>
      <c r="O212" s="622">
        <f t="shared" ref="O212:P212" si="132">O189/O$222</f>
        <v>-0.18393655007666027</v>
      </c>
      <c r="P212" s="622">
        <f t="shared" si="132"/>
        <v>-0.2025546378506603</v>
      </c>
    </row>
    <row r="213" spans="1:16" s="674" customFormat="1" x14ac:dyDescent="0.2">
      <c r="A213" s="692" t="s">
        <v>883</v>
      </c>
      <c r="B213" s="622">
        <f t="shared" ref="B213:M213" si="133">B190/B$222</f>
        <v>-0.15068995028118909</v>
      </c>
      <c r="C213" s="622">
        <f t="shared" si="133"/>
        <v>-0.14522068047679987</v>
      </c>
      <c r="D213" s="622">
        <f t="shared" si="133"/>
        <v>-0.15257243205372054</v>
      </c>
      <c r="E213" s="622">
        <f t="shared" si="133"/>
        <v>-0.14631978224039074</v>
      </c>
      <c r="F213" s="622">
        <f t="shared" si="133"/>
        <v>-0.14894096441435584</v>
      </c>
      <c r="G213" s="622">
        <f t="shared" si="133"/>
        <v>-0.13880479938789886</v>
      </c>
      <c r="H213" s="622">
        <f t="shared" si="133"/>
        <v>-0.13342484286991291</v>
      </c>
      <c r="I213" s="622">
        <f t="shared" si="133"/>
        <v>-0.12393595930952532</v>
      </c>
      <c r="J213" s="622">
        <f t="shared" si="133"/>
        <v>-0.120938682651654</v>
      </c>
      <c r="K213" s="622">
        <f t="shared" si="133"/>
        <v>-0.12500049768891597</v>
      </c>
      <c r="L213" s="622">
        <f t="shared" si="133"/>
        <v>-0.12767679577323274</v>
      </c>
      <c r="M213" s="622">
        <f t="shared" si="133"/>
        <v>-0.12335699421461653</v>
      </c>
      <c r="N213" s="622">
        <f t="shared" ref="N213" si="134">N190/N$222</f>
        <v>-0.1155593739875443</v>
      </c>
      <c r="O213" s="622">
        <f t="shared" ref="O213:P213" si="135">O190/O$222</f>
        <v>-0.1075660452650925</v>
      </c>
      <c r="P213" s="622">
        <f t="shared" si="135"/>
        <v>-0.10821083586891357</v>
      </c>
    </row>
    <row r="214" spans="1:16" s="674" customFormat="1" x14ac:dyDescent="0.2">
      <c r="A214" s="692" t="s">
        <v>884</v>
      </c>
      <c r="B214" s="622">
        <f t="shared" ref="B214:M214" si="136">B191/B$222</f>
        <v>-0.12593446867653083</v>
      </c>
      <c r="C214" s="622">
        <f t="shared" si="136"/>
        <v>-8.6484455563051385E-2</v>
      </c>
      <c r="D214" s="622">
        <f t="shared" si="136"/>
        <v>-8.3950105804823677E-2</v>
      </c>
      <c r="E214" s="622">
        <f t="shared" si="136"/>
        <v>-9.3219344087075579E-2</v>
      </c>
      <c r="F214" s="622">
        <f t="shared" si="136"/>
        <v>-7.8747397650416176E-2</v>
      </c>
      <c r="G214" s="622">
        <f t="shared" si="136"/>
        <v>-6.7675533590383682E-2</v>
      </c>
      <c r="H214" s="622">
        <f t="shared" si="136"/>
        <v>-7.2201034044746037E-2</v>
      </c>
      <c r="I214" s="622">
        <f t="shared" si="136"/>
        <v>-7.5629533881594588E-2</v>
      </c>
      <c r="J214" s="622">
        <f t="shared" si="136"/>
        <v>-7.3723427750154183E-2</v>
      </c>
      <c r="K214" s="622">
        <f t="shared" si="136"/>
        <v>-6.2193828223943599E-2</v>
      </c>
      <c r="L214" s="622">
        <f t="shared" si="136"/>
        <v>-7.744615801950025E-2</v>
      </c>
      <c r="M214" s="622">
        <f t="shared" si="136"/>
        <v>-6.195738900843472E-2</v>
      </c>
      <c r="N214" s="622">
        <f t="shared" ref="N214" si="137">N191/N$222</f>
        <v>-6.1440529011192062E-2</v>
      </c>
      <c r="O214" s="622">
        <f t="shared" ref="O214:P214" si="138">O191/O$222</f>
        <v>-5.6772245505942544E-2</v>
      </c>
      <c r="P214" s="622">
        <f t="shared" si="138"/>
        <v>-6.8770855665812355E-2</v>
      </c>
    </row>
    <row r="215" spans="1:16" s="674" customFormat="1" x14ac:dyDescent="0.2">
      <c r="A215" s="693" t="s">
        <v>864</v>
      </c>
      <c r="B215" s="622">
        <f t="shared" ref="B215:M215" si="139">B204/B$222</f>
        <v>-4.9511763421828156E-2</v>
      </c>
      <c r="C215" s="622">
        <f t="shared" si="139"/>
        <v>-4.7992215592477161E-3</v>
      </c>
      <c r="D215" s="622">
        <f t="shared" si="139"/>
        <v>9.2070091874507497E-3</v>
      </c>
      <c r="E215" s="622">
        <f t="shared" si="139"/>
        <v>-1.3413176094843337E-2</v>
      </c>
      <c r="F215" s="622">
        <f t="shared" si="139"/>
        <v>-2.7144498380594937E-2</v>
      </c>
      <c r="G215" s="622">
        <f t="shared" si="139"/>
        <v>-2.0192577199719701E-3</v>
      </c>
      <c r="H215" s="622">
        <f t="shared" si="139"/>
        <v>1.1750338784289572E-3</v>
      </c>
      <c r="I215" s="622">
        <f t="shared" si="139"/>
        <v>-9.2466621852960382E-3</v>
      </c>
      <c r="J215" s="622">
        <f t="shared" si="139"/>
        <v>-4.3737662808278422E-3</v>
      </c>
      <c r="K215" s="622">
        <f t="shared" si="139"/>
        <v>-6.2679095872564174E-3</v>
      </c>
      <c r="L215" s="622">
        <f t="shared" si="139"/>
        <v>-1.4079606165147505E-2</v>
      </c>
      <c r="M215" s="622">
        <f t="shared" si="139"/>
        <v>1.0344023595101639E-2</v>
      </c>
      <c r="N215" s="622">
        <f t="shared" ref="N215" si="140">N204/N$222</f>
        <v>1.378957612655665E-3</v>
      </c>
      <c r="O215" s="622">
        <f t="shared" ref="O215:P215" si="141">O204/O$222</f>
        <v>4.4844639802331686E-2</v>
      </c>
      <c r="P215" s="622">
        <f t="shared" si="141"/>
        <v>2.5575902319435923E-2</v>
      </c>
    </row>
    <row r="216" spans="1:16" s="674" customFormat="1" x14ac:dyDescent="0.2">
      <c r="A216" s="694" t="s">
        <v>885</v>
      </c>
      <c r="B216" s="622">
        <f t="shared" ref="B216:M216" si="142">B200/B$222</f>
        <v>-8.652180677481849E-3</v>
      </c>
      <c r="C216" s="622">
        <f t="shared" si="142"/>
        <v>-7.553686338230961E-3</v>
      </c>
      <c r="D216" s="622">
        <f t="shared" si="142"/>
        <v>-8.815706795219376E-3</v>
      </c>
      <c r="E216" s="622">
        <f t="shared" si="142"/>
        <v>-6.2108096682342512E-3</v>
      </c>
      <c r="F216" s="622">
        <f t="shared" si="142"/>
        <v>-3.9852986394679152E-3</v>
      </c>
      <c r="G216" s="622">
        <f t="shared" si="142"/>
        <v>-9.2329340070235345E-3</v>
      </c>
      <c r="H216" s="622">
        <f t="shared" si="142"/>
        <v>-4.5933299084776301E-3</v>
      </c>
      <c r="I216" s="622">
        <f t="shared" si="142"/>
        <v>-6.1350838120053089E-3</v>
      </c>
      <c r="J216" s="622">
        <f t="shared" si="142"/>
        <v>-6.2833375254093549E-3</v>
      </c>
      <c r="K216" s="622">
        <f t="shared" si="142"/>
        <v>-3.3275698114297448E-3</v>
      </c>
      <c r="L216" s="622">
        <f t="shared" si="142"/>
        <v>-7.104982314291363E-3</v>
      </c>
      <c r="M216" s="622">
        <f t="shared" si="142"/>
        <v>-7.723271502118545E-3</v>
      </c>
      <c r="N216" s="622">
        <f t="shared" ref="N216" si="143">N200/N$222</f>
        <v>-7.3761925214725094E-3</v>
      </c>
      <c r="O216" s="622">
        <f t="shared" ref="O216:P216" si="144">O200/O$222</f>
        <v>-1.3024685487739687E-2</v>
      </c>
      <c r="P216" s="622">
        <f t="shared" si="144"/>
        <v>-5.0813122847060488E-3</v>
      </c>
    </row>
    <row r="217" spans="1:16" s="684" customFormat="1" ht="20.100000000000001" customHeight="1" x14ac:dyDescent="0.2">
      <c r="A217" s="695" t="s">
        <v>886</v>
      </c>
      <c r="B217" s="627">
        <f t="shared" ref="B217:M217" si="145">B206/B$222</f>
        <v>-5.8163944099310014E-2</v>
      </c>
      <c r="C217" s="627">
        <f t="shared" si="145"/>
        <v>-1.2352907897478678E-2</v>
      </c>
      <c r="D217" s="627">
        <f t="shared" si="145"/>
        <v>3.9130239223137363E-4</v>
      </c>
      <c r="E217" s="627">
        <f t="shared" si="145"/>
        <v>-1.9623985763077591E-2</v>
      </c>
      <c r="F217" s="627">
        <f t="shared" si="145"/>
        <v>-3.1129797020062851E-2</v>
      </c>
      <c r="G217" s="627">
        <f t="shared" si="145"/>
        <v>-1.1252191726995505E-2</v>
      </c>
      <c r="H217" s="627">
        <f t="shared" si="145"/>
        <v>-3.4182960300486727E-3</v>
      </c>
      <c r="I217" s="627">
        <f t="shared" si="145"/>
        <v>-1.5381745997301348E-2</v>
      </c>
      <c r="J217" s="627">
        <f t="shared" si="145"/>
        <v>-1.0657103806237196E-2</v>
      </c>
      <c r="K217" s="627">
        <f t="shared" si="145"/>
        <v>-9.5954793986861627E-3</v>
      </c>
      <c r="L217" s="627">
        <f t="shared" si="145"/>
        <v>-2.1184588479438868E-2</v>
      </c>
      <c r="M217" s="627">
        <f t="shared" si="145"/>
        <v>2.6207520929830944E-3</v>
      </c>
      <c r="N217" s="627">
        <f t="shared" ref="N217" si="146">N206/N$222</f>
        <v>-5.9972349088168444E-3</v>
      </c>
      <c r="O217" s="627">
        <f t="shared" ref="O217:P217" si="147">O206/O$222</f>
        <v>3.1819954314591996E-2</v>
      </c>
      <c r="P217" s="627">
        <f t="shared" si="147"/>
        <v>2.0494590034729875E-2</v>
      </c>
    </row>
    <row r="218" spans="1:16" s="670" customFormat="1" ht="20.100000000000001" customHeight="1" x14ac:dyDescent="0.2">
      <c r="A218" s="668" t="s">
        <v>887</v>
      </c>
      <c r="B218" s="669">
        <v>0</v>
      </c>
      <c r="C218" s="669">
        <v>0</v>
      </c>
      <c r="D218" s="669">
        <v>0</v>
      </c>
      <c r="E218" s="669">
        <v>0</v>
      </c>
      <c r="F218" s="669">
        <v>0</v>
      </c>
      <c r="G218" s="669">
        <v>0</v>
      </c>
      <c r="H218" s="669">
        <v>0</v>
      </c>
      <c r="I218" s="669">
        <v>0</v>
      </c>
      <c r="J218" s="669">
        <v>0</v>
      </c>
      <c r="K218" s="669">
        <v>0</v>
      </c>
      <c r="L218" s="669">
        <v>0</v>
      </c>
      <c r="M218" s="669">
        <v>0</v>
      </c>
      <c r="N218" s="669">
        <v>0</v>
      </c>
      <c r="O218" s="669">
        <v>0</v>
      </c>
      <c r="P218" s="669">
        <v>0</v>
      </c>
    </row>
    <row r="219" spans="1:16" s="670" customFormat="1" ht="12.75" customHeight="1" x14ac:dyDescent="0.2">
      <c r="A219" s="696" t="s">
        <v>888</v>
      </c>
      <c r="B219" s="669">
        <v>7.4840580000000001</v>
      </c>
      <c r="C219" s="669">
        <v>7.7177470000000001</v>
      </c>
      <c r="D219" s="669">
        <v>8.2569479999999995</v>
      </c>
      <c r="E219" s="669">
        <v>9.8633330000000008</v>
      </c>
      <c r="F219" s="669">
        <v>8.0113269999999996</v>
      </c>
      <c r="G219" s="669">
        <v>7.4433569999999998</v>
      </c>
      <c r="H219" s="669">
        <v>9.2341440000000006</v>
      </c>
      <c r="I219" s="669">
        <v>9.1209620000000005</v>
      </c>
      <c r="J219" s="669">
        <v>10.838267999999999</v>
      </c>
      <c r="K219" s="669">
        <v>10.9407</v>
      </c>
      <c r="L219" s="669">
        <v>13.518169</v>
      </c>
      <c r="M219" s="669">
        <v>12.850830999999999</v>
      </c>
      <c r="N219" s="669">
        <v>14.121423999999999</v>
      </c>
      <c r="O219" s="669">
        <v>16.264946999999999</v>
      </c>
      <c r="P219" s="669">
        <v>17.425025999999999</v>
      </c>
    </row>
    <row r="220" spans="1:16" s="674" customFormat="1" ht="12.75" customHeight="1" x14ac:dyDescent="0.2">
      <c r="A220" s="690" t="s">
        <v>889</v>
      </c>
      <c r="B220" s="669">
        <v>23.596335</v>
      </c>
      <c r="C220" s="669">
        <v>23.753405999999998</v>
      </c>
      <c r="D220" s="669">
        <v>24.884833</v>
      </c>
      <c r="E220" s="669">
        <v>21.231822999999999</v>
      </c>
      <c r="F220" s="669">
        <v>15.531029999999999</v>
      </c>
      <c r="G220" s="669">
        <v>14.862178999999999</v>
      </c>
      <c r="H220" s="669">
        <v>15.228626999999999</v>
      </c>
      <c r="I220" s="669">
        <v>12.714718</v>
      </c>
      <c r="J220" s="669">
        <v>12.458349999999999</v>
      </c>
      <c r="K220" s="669">
        <v>12.201726000000001</v>
      </c>
      <c r="L220" s="669">
        <v>9.8966890000000003</v>
      </c>
      <c r="M220" s="669">
        <v>9.7681280000000008</v>
      </c>
      <c r="N220" s="669">
        <v>9.8777720000000002</v>
      </c>
      <c r="O220" s="669">
        <v>16.141373999999999</v>
      </c>
      <c r="P220" s="669">
        <v>20.40869</v>
      </c>
    </row>
    <row r="221" spans="1:16" s="674" customFormat="1" ht="12.75" customHeight="1" x14ac:dyDescent="0.2">
      <c r="A221" s="691" t="s">
        <v>890</v>
      </c>
      <c r="B221" s="669">
        <v>2.7927559999999998</v>
      </c>
      <c r="C221" s="669">
        <v>5.7982990000000001</v>
      </c>
      <c r="D221" s="669">
        <v>9.6636120000000005</v>
      </c>
      <c r="E221" s="669">
        <v>11.894837000000001</v>
      </c>
      <c r="F221" s="669">
        <v>8.8668130000000005</v>
      </c>
      <c r="G221" s="669">
        <v>8.0992270000000008</v>
      </c>
      <c r="H221" s="669">
        <v>7.1957890000000004</v>
      </c>
      <c r="I221" s="669">
        <v>0.50083900000000003</v>
      </c>
      <c r="J221" s="669">
        <v>1.744718</v>
      </c>
      <c r="K221" s="669">
        <v>1.5850249999999999</v>
      </c>
      <c r="L221" s="669">
        <v>0.77257100000000001</v>
      </c>
      <c r="M221" s="669">
        <v>0.14539199999999999</v>
      </c>
      <c r="N221" s="669">
        <v>-0.68753299999999995</v>
      </c>
      <c r="O221" s="669">
        <v>3.5317620000000001</v>
      </c>
      <c r="P221" s="669">
        <v>3.3497210000000002</v>
      </c>
    </row>
    <row r="222" spans="1:16" s="684" customFormat="1" ht="20.100000000000001" customHeight="1" x14ac:dyDescent="0.2">
      <c r="A222" s="626" t="s">
        <v>1431</v>
      </c>
      <c r="B222" s="697">
        <f>gdp_P!L102</f>
        <v>102.47277918126439</v>
      </c>
      <c r="C222" s="697">
        <f>gdp_P!M102</f>
        <v>108.75670013489001</v>
      </c>
      <c r="D222" s="697">
        <f>gdp_P!N102</f>
        <v>111.06755507465064</v>
      </c>
      <c r="E222" s="697">
        <f>gdp_P!O102</f>
        <v>115.9984025407792</v>
      </c>
      <c r="F222" s="697">
        <f>gdp_P!P102</f>
        <v>124.67045633155745</v>
      </c>
      <c r="G222" s="697">
        <f>gdp_P!Q102</f>
        <v>130.64157060826324</v>
      </c>
      <c r="H222" s="697">
        <f>gdp_P!R102</f>
        <v>139.35598199001376</v>
      </c>
      <c r="I222" s="697">
        <f>gdp_P!S102</f>
        <v>146.59441134937535</v>
      </c>
      <c r="J222" s="697">
        <f>gdp_P!T102</f>
        <v>152.29963313767001</v>
      </c>
      <c r="K222" s="697">
        <f>gdp_P!U102</f>
        <v>148.36142529730458</v>
      </c>
      <c r="L222" s="697">
        <f>gdp_P!V102</f>
        <v>145.72126350229536</v>
      </c>
      <c r="M222" s="697">
        <f>gdp_P!W102</f>
        <v>150.16033033176143</v>
      </c>
      <c r="N222" s="697">
        <f>gdp_P!X102</f>
        <v>160.59884507508988</v>
      </c>
      <c r="O222" s="697">
        <f>gdp_P!Y102</f>
        <v>175.40930275441761</v>
      </c>
      <c r="P222" s="697">
        <f>gdp_P!Z102</f>
        <v>173.20683136303526</v>
      </c>
    </row>
    <row r="223" spans="1:16" ht="20.100000000000001" customHeight="1" x14ac:dyDescent="0.2">
      <c r="A223" s="591" t="s">
        <v>873</v>
      </c>
      <c r="B223" s="591">
        <v>0</v>
      </c>
      <c r="C223" s="591">
        <v>-2.6645352591003757E-15</v>
      </c>
      <c r="D223" s="591">
        <v>0</v>
      </c>
      <c r="E223" s="591">
        <v>5.773159728050814E-15</v>
      </c>
      <c r="F223" s="591">
        <v>6.2172489379008766E-15</v>
      </c>
      <c r="G223" s="591">
        <v>-3.9999999981166212E-6</v>
      </c>
      <c r="H223" s="591">
        <v>4.0000000016693349E-6</v>
      </c>
      <c r="I223" s="591">
        <v>-3.1086244689504383E-15</v>
      </c>
      <c r="J223" s="591">
        <v>8.659739592076221E-15</v>
      </c>
      <c r="K223" s="591">
        <v>-2.4424906541753444E-15</v>
      </c>
      <c r="L223" s="591">
        <v>0</v>
      </c>
      <c r="M223" s="591">
        <v>-1.9984014443252818E-15</v>
      </c>
      <c r="N223" s="591">
        <v>2.2204460492503131E-15</v>
      </c>
      <c r="O223" s="591">
        <v>0</v>
      </c>
      <c r="P223" s="591">
        <v>0</v>
      </c>
    </row>
    <row r="224" spans="1:16" s="674" customFormat="1" x14ac:dyDescent="0.2">
      <c r="A224" s="698" t="s">
        <v>895</v>
      </c>
      <c r="B224" s="678"/>
      <c r="C224" s="678"/>
      <c r="D224" s="678"/>
      <c r="E224" s="678"/>
      <c r="F224" s="678"/>
      <c r="G224" s="678"/>
      <c r="H224" s="678"/>
      <c r="I224" s="678"/>
      <c r="J224" s="678"/>
      <c r="K224" s="678"/>
      <c r="L224" s="678"/>
      <c r="M224" s="678"/>
      <c r="N224" s="678"/>
      <c r="O224" s="678"/>
      <c r="P224" s="678"/>
    </row>
    <row r="226" spans="1:16" s="674" customFormat="1" ht="24.95" customHeight="1" x14ac:dyDescent="0.2">
      <c r="A226" s="606" t="str">
        <f>Index!B123</f>
        <v>Table 13f :   Yap State government summary finances (GFS format), FY2004-FY2018</v>
      </c>
      <c r="B226" s="673"/>
      <c r="C226" s="673"/>
      <c r="D226" s="673"/>
      <c r="E226" s="673"/>
      <c r="F226" s="673"/>
      <c r="G226" s="673"/>
      <c r="H226" s="673"/>
      <c r="I226" s="673"/>
      <c r="J226" s="673"/>
      <c r="K226" s="673"/>
      <c r="L226" s="673"/>
      <c r="M226" s="673"/>
      <c r="N226" s="673"/>
      <c r="O226" s="673"/>
      <c r="P226" s="673"/>
    </row>
    <row r="227" spans="1:16" s="676" customFormat="1" ht="24.95" customHeight="1" x14ac:dyDescent="0.2">
      <c r="A227" s="607" t="s">
        <v>397</v>
      </c>
      <c r="B227" s="675" t="str">
        <f>B2</f>
        <v>FY2004</v>
      </c>
      <c r="C227" s="675" t="str">
        <f t="shared" ref="C227:L227" si="148">C2</f>
        <v>FY2005</v>
      </c>
      <c r="D227" s="675" t="str">
        <f t="shared" si="148"/>
        <v>FY2006</v>
      </c>
      <c r="E227" s="675" t="str">
        <f t="shared" si="148"/>
        <v>FY2007</v>
      </c>
      <c r="F227" s="675" t="str">
        <f t="shared" si="148"/>
        <v>FY2008</v>
      </c>
      <c r="G227" s="675" t="str">
        <f t="shared" si="148"/>
        <v>FY2009</v>
      </c>
      <c r="H227" s="675" t="str">
        <f t="shared" si="148"/>
        <v>FY2010</v>
      </c>
      <c r="I227" s="675" t="str">
        <f t="shared" si="148"/>
        <v>FY2011</v>
      </c>
      <c r="J227" s="675" t="str">
        <f t="shared" si="148"/>
        <v>FY2012</v>
      </c>
      <c r="K227" s="675" t="str">
        <f t="shared" si="148"/>
        <v>FY2013</v>
      </c>
      <c r="L227" s="675" t="str">
        <f t="shared" si="148"/>
        <v>FY2014</v>
      </c>
      <c r="M227" s="675" t="str">
        <f t="shared" ref="M227:N227" si="149">M2</f>
        <v>FY2015</v>
      </c>
      <c r="N227" s="675" t="str">
        <f t="shared" si="149"/>
        <v>FY2016</v>
      </c>
      <c r="O227" s="675" t="str">
        <f t="shared" ref="O227:P227" si="150">O2</f>
        <v>FY2017</v>
      </c>
      <c r="P227" s="675" t="str">
        <f t="shared" si="150"/>
        <v>FY2018</v>
      </c>
    </row>
    <row r="228" spans="1:16" s="674" customFormat="1" ht="20.100000000000001" customHeight="1" x14ac:dyDescent="0.2">
      <c r="A228" s="677" t="s">
        <v>629</v>
      </c>
      <c r="B228" s="678">
        <v>15.498103</v>
      </c>
      <c r="C228" s="678">
        <v>21.436204999999998</v>
      </c>
      <c r="D228" s="678">
        <v>19.556355999999997</v>
      </c>
      <c r="E228" s="678">
        <v>20.272870999999999</v>
      </c>
      <c r="F228" s="678">
        <v>23.178989000000001</v>
      </c>
      <c r="G228" s="678">
        <v>20.935185000000001</v>
      </c>
      <c r="H228" s="678">
        <v>21.342652000000001</v>
      </c>
      <c r="I228" s="678">
        <v>20.707825000000003</v>
      </c>
      <c r="J228" s="678">
        <v>19.601145000000002</v>
      </c>
      <c r="K228" s="678">
        <v>21.937366999999998</v>
      </c>
      <c r="L228" s="678">
        <v>19.411538</v>
      </c>
      <c r="M228" s="678">
        <v>19.460408000000001</v>
      </c>
      <c r="N228" s="678">
        <v>18.947241999999999</v>
      </c>
      <c r="O228" s="678">
        <v>23.369979000000001</v>
      </c>
      <c r="P228" s="678">
        <v>21.381749000000003</v>
      </c>
    </row>
    <row r="229" spans="1:16" s="674" customFormat="1" x14ac:dyDescent="0.2">
      <c r="A229" s="679" t="s">
        <v>630</v>
      </c>
      <c r="B229" s="678">
        <v>3.8597600000000001</v>
      </c>
      <c r="C229" s="678">
        <v>4.0482810000000002</v>
      </c>
      <c r="D229" s="678">
        <v>4.0367579999999998</v>
      </c>
      <c r="E229" s="678">
        <v>3.4910270000000003</v>
      </c>
      <c r="F229" s="678">
        <v>3.5627689999999999</v>
      </c>
      <c r="G229" s="678">
        <v>3.7105580000000002</v>
      </c>
      <c r="H229" s="678">
        <v>4.1056360000000005</v>
      </c>
      <c r="I229" s="678">
        <v>3.6039440000000003</v>
      </c>
      <c r="J229" s="678">
        <v>3.4697009999999997</v>
      </c>
      <c r="K229" s="678">
        <v>3.4851929999999998</v>
      </c>
      <c r="L229" s="678">
        <v>3.3510390000000001</v>
      </c>
      <c r="M229" s="678">
        <v>3.3808760000000002</v>
      </c>
      <c r="N229" s="678">
        <v>3.5723539999999998</v>
      </c>
      <c r="O229" s="678">
        <v>4.2355390000000002</v>
      </c>
      <c r="P229" s="678">
        <v>4.1084000000000005</v>
      </c>
    </row>
    <row r="230" spans="1:16" s="674" customFormat="1" x14ac:dyDescent="0.2">
      <c r="A230" s="679" t="s">
        <v>665</v>
      </c>
      <c r="B230" s="678">
        <v>0</v>
      </c>
      <c r="C230" s="678">
        <v>0</v>
      </c>
      <c r="D230" s="678">
        <v>0</v>
      </c>
      <c r="E230" s="678">
        <v>0</v>
      </c>
      <c r="F230" s="678">
        <v>0</v>
      </c>
      <c r="G230" s="678">
        <v>0</v>
      </c>
      <c r="H230" s="678">
        <v>0</v>
      </c>
      <c r="I230" s="678">
        <v>0</v>
      </c>
      <c r="J230" s="678">
        <v>0</v>
      </c>
      <c r="K230" s="678">
        <v>0</v>
      </c>
      <c r="L230" s="678">
        <v>0</v>
      </c>
      <c r="M230" s="678">
        <v>0</v>
      </c>
      <c r="N230" s="678">
        <v>0</v>
      </c>
      <c r="O230" s="678">
        <v>0</v>
      </c>
      <c r="P230" s="678">
        <v>0</v>
      </c>
    </row>
    <row r="231" spans="1:16" s="674" customFormat="1" x14ac:dyDescent="0.2">
      <c r="A231" s="679" t="s">
        <v>675</v>
      </c>
      <c r="B231" s="678">
        <v>10.43477</v>
      </c>
      <c r="C231" s="678">
        <v>16.334085999999999</v>
      </c>
      <c r="D231" s="678">
        <v>13.884529999999998</v>
      </c>
      <c r="E231" s="678">
        <v>15.381346000000001</v>
      </c>
      <c r="F231" s="678">
        <v>18.707283</v>
      </c>
      <c r="G231" s="678">
        <v>15.712215</v>
      </c>
      <c r="H231" s="678">
        <v>15.536305</v>
      </c>
      <c r="I231" s="678">
        <v>15.844995000000001</v>
      </c>
      <c r="J231" s="678">
        <v>14.26491</v>
      </c>
      <c r="K231" s="678">
        <v>15.025794999999999</v>
      </c>
      <c r="L231" s="678">
        <v>14.471532</v>
      </c>
      <c r="M231" s="678">
        <v>14.471260000000001</v>
      </c>
      <c r="N231" s="678">
        <v>13.895477</v>
      </c>
      <c r="O231" s="678">
        <v>16.295307000000001</v>
      </c>
      <c r="P231" s="678">
        <v>14.961477</v>
      </c>
    </row>
    <row r="232" spans="1:16" s="674" customFormat="1" x14ac:dyDescent="0.2">
      <c r="A232" s="679" t="s">
        <v>693</v>
      </c>
      <c r="B232" s="678">
        <v>1.203573</v>
      </c>
      <c r="C232" s="678">
        <v>1.0538379999999998</v>
      </c>
      <c r="D232" s="678">
        <v>1.635068</v>
      </c>
      <c r="E232" s="678">
        <v>1.400498</v>
      </c>
      <c r="F232" s="678">
        <v>0.90893700000000011</v>
      </c>
      <c r="G232" s="678">
        <v>1.5124119999999999</v>
      </c>
      <c r="H232" s="678">
        <v>1.7007110000000001</v>
      </c>
      <c r="I232" s="678">
        <v>1.2588859999999999</v>
      </c>
      <c r="J232" s="678">
        <v>1.8665339999999999</v>
      </c>
      <c r="K232" s="678">
        <v>3.4263789999999998</v>
      </c>
      <c r="L232" s="678">
        <v>1.5889669999999998</v>
      </c>
      <c r="M232" s="678">
        <v>1.6082720000000001</v>
      </c>
      <c r="N232" s="678">
        <v>1.479411</v>
      </c>
      <c r="O232" s="678">
        <v>2.8391329999999999</v>
      </c>
      <c r="P232" s="678">
        <v>2.3118720000000001</v>
      </c>
    </row>
    <row r="233" spans="1:16" s="674" customFormat="1" x14ac:dyDescent="0.2">
      <c r="A233" s="678">
        <v>0</v>
      </c>
      <c r="B233" s="678">
        <v>0</v>
      </c>
      <c r="C233" s="678">
        <v>0</v>
      </c>
      <c r="D233" s="678">
        <v>0</v>
      </c>
      <c r="E233" s="678">
        <v>0</v>
      </c>
      <c r="F233" s="678">
        <v>0</v>
      </c>
      <c r="G233" s="678">
        <v>0</v>
      </c>
      <c r="H233" s="678">
        <v>0</v>
      </c>
      <c r="I233" s="678">
        <v>0</v>
      </c>
      <c r="J233" s="678">
        <v>0</v>
      </c>
      <c r="K233" s="678">
        <v>0</v>
      </c>
      <c r="L233" s="678">
        <v>0</v>
      </c>
      <c r="M233" s="678">
        <v>0</v>
      </c>
      <c r="N233" s="678">
        <v>0</v>
      </c>
      <c r="O233" s="678">
        <v>0</v>
      </c>
      <c r="P233" s="678">
        <v>0</v>
      </c>
    </row>
    <row r="234" spans="1:16" s="674" customFormat="1" x14ac:dyDescent="0.2">
      <c r="A234" s="677" t="s">
        <v>713</v>
      </c>
      <c r="B234" s="678">
        <v>-21.522889000000003</v>
      </c>
      <c r="C234" s="678">
        <v>-21.028553000000002</v>
      </c>
      <c r="D234" s="678">
        <v>-20.239552000000003</v>
      </c>
      <c r="E234" s="678">
        <v>-22.173000000000002</v>
      </c>
      <c r="F234" s="678">
        <v>-22.086515999999996</v>
      </c>
      <c r="G234" s="678">
        <v>-20.414059999999996</v>
      </c>
      <c r="H234" s="678">
        <v>-18.986824000000006</v>
      </c>
      <c r="I234" s="678">
        <v>-20.956931000000001</v>
      </c>
      <c r="J234" s="678">
        <v>-19.169498000000004</v>
      </c>
      <c r="K234" s="678">
        <v>-20.532214999999994</v>
      </c>
      <c r="L234" s="678">
        <v>-20.296424999999999</v>
      </c>
      <c r="M234" s="678">
        <v>-20.442128999999998</v>
      </c>
      <c r="N234" s="678">
        <v>-19.378755000000002</v>
      </c>
      <c r="O234" s="678">
        <v>-22.035318000000007</v>
      </c>
      <c r="P234" s="678">
        <v>-23.405550999999996</v>
      </c>
    </row>
    <row r="235" spans="1:16" s="674" customFormat="1" x14ac:dyDescent="0.2">
      <c r="A235" s="679" t="s">
        <v>714</v>
      </c>
      <c r="B235" s="678">
        <v>-6.5580610000000004</v>
      </c>
      <c r="C235" s="678">
        <v>-7.5691419999999994</v>
      </c>
      <c r="D235" s="678">
        <v>-8.6841870000000014</v>
      </c>
      <c r="E235" s="678">
        <v>-7.9378669999999998</v>
      </c>
      <c r="F235" s="678">
        <v>-8.1976859999999991</v>
      </c>
      <c r="G235" s="678">
        <v>-8.4418150000000001</v>
      </c>
      <c r="H235" s="678">
        <v>-8.6637280000000008</v>
      </c>
      <c r="I235" s="678">
        <v>-8.9612040000000004</v>
      </c>
      <c r="J235" s="678">
        <v>-8.9260860000000015</v>
      </c>
      <c r="K235" s="678">
        <v>-8.9632879999999986</v>
      </c>
      <c r="L235" s="678">
        <v>-9.0311170000000001</v>
      </c>
      <c r="M235" s="678">
        <v>-9.0573759999999996</v>
      </c>
      <c r="N235" s="678">
        <v>-9.0713419999999996</v>
      </c>
      <c r="O235" s="678">
        <v>-9.0685979999999997</v>
      </c>
      <c r="P235" s="678">
        <v>-9.567399</v>
      </c>
    </row>
    <row r="236" spans="1:16" s="674" customFormat="1" x14ac:dyDescent="0.2">
      <c r="A236" s="679" t="s">
        <v>875</v>
      </c>
      <c r="B236" s="678">
        <v>-7.7363960000000001</v>
      </c>
      <c r="C236" s="678">
        <v>-10.193688</v>
      </c>
      <c r="D236" s="678">
        <v>-7.0915059999999999</v>
      </c>
      <c r="E236" s="678">
        <v>-7.6642550000000007</v>
      </c>
      <c r="F236" s="678">
        <v>-10.652670999999998</v>
      </c>
      <c r="G236" s="678">
        <v>-9.6647010000000009</v>
      </c>
      <c r="H236" s="678">
        <v>-7.3981490000000001</v>
      </c>
      <c r="I236" s="678">
        <v>-7.7673160000000001</v>
      </c>
      <c r="J236" s="678">
        <v>-7.707294000000001</v>
      </c>
      <c r="K236" s="678">
        <v>-8.612074999999999</v>
      </c>
      <c r="L236" s="678">
        <v>-7.8961199999999998</v>
      </c>
      <c r="M236" s="678">
        <v>-8.9553519999999995</v>
      </c>
      <c r="N236" s="678">
        <v>-7.9547820000000016</v>
      </c>
      <c r="O236" s="678">
        <v>-10.029510000000002</v>
      </c>
      <c r="P236" s="678">
        <v>-11.245242999999999</v>
      </c>
    </row>
    <row r="237" spans="1:16" s="674" customFormat="1" x14ac:dyDescent="0.2">
      <c r="A237" s="679" t="s">
        <v>747</v>
      </c>
      <c r="B237" s="678">
        <v>0</v>
      </c>
      <c r="C237" s="678">
        <v>0</v>
      </c>
      <c r="D237" s="678">
        <v>0</v>
      </c>
      <c r="E237" s="678">
        <v>0</v>
      </c>
      <c r="F237" s="678">
        <v>0</v>
      </c>
      <c r="G237" s="678">
        <v>0</v>
      </c>
      <c r="H237" s="678">
        <v>0</v>
      </c>
      <c r="I237" s="678">
        <v>0</v>
      </c>
      <c r="J237" s="678">
        <v>0</v>
      </c>
      <c r="K237" s="678">
        <v>0</v>
      </c>
      <c r="L237" s="678">
        <v>0</v>
      </c>
      <c r="M237" s="678">
        <v>0</v>
      </c>
      <c r="N237" s="678">
        <v>0</v>
      </c>
      <c r="O237" s="678">
        <v>0</v>
      </c>
      <c r="P237" s="678">
        <v>0</v>
      </c>
    </row>
    <row r="238" spans="1:16" s="674" customFormat="1" x14ac:dyDescent="0.2">
      <c r="A238" s="679" t="s">
        <v>748</v>
      </c>
      <c r="B238" s="678">
        <v>0</v>
      </c>
      <c r="C238" s="678">
        <v>0</v>
      </c>
      <c r="D238" s="678">
        <v>0</v>
      </c>
      <c r="E238" s="678">
        <v>0</v>
      </c>
      <c r="F238" s="678">
        <v>0</v>
      </c>
      <c r="G238" s="678">
        <v>0</v>
      </c>
      <c r="H238" s="678">
        <v>0</v>
      </c>
      <c r="I238" s="678">
        <v>0</v>
      </c>
      <c r="J238" s="678">
        <v>-0.17998400000000001</v>
      </c>
      <c r="K238" s="678">
        <v>-0.31337199999999998</v>
      </c>
      <c r="L238" s="678">
        <v>-0.25740600000000002</v>
      </c>
      <c r="M238" s="678">
        <v>-0.26369999999999999</v>
      </c>
      <c r="N238" s="678">
        <v>-0.271449</v>
      </c>
      <c r="O238" s="678">
        <v>-7.8769000000000006E-2</v>
      </c>
      <c r="P238" s="678">
        <v>-0.11157599999999999</v>
      </c>
    </row>
    <row r="239" spans="1:16" s="674" customFormat="1" x14ac:dyDescent="0.2">
      <c r="A239" s="679" t="s">
        <v>752</v>
      </c>
      <c r="B239" s="678">
        <v>-0.21403800000000001</v>
      </c>
      <c r="C239" s="678">
        <v>-8.9120000000000005E-2</v>
      </c>
      <c r="D239" s="678">
        <v>-0.15110499999999999</v>
      </c>
      <c r="E239" s="678">
        <v>-8.9927999999999994E-2</v>
      </c>
      <c r="F239" s="678">
        <v>-0.49967600000000001</v>
      </c>
      <c r="G239" s="678">
        <v>-0.78334000000000004</v>
      </c>
      <c r="H239" s="678">
        <v>-0.30418099999999998</v>
      </c>
      <c r="I239" s="678">
        <v>-6.7589999999999997E-2</v>
      </c>
      <c r="J239" s="678">
        <v>-0.369695</v>
      </c>
      <c r="K239" s="678">
        <v>-7.2632000000000002E-2</v>
      </c>
      <c r="L239" s="678">
        <v>-2.9843999999999999E-2</v>
      </c>
      <c r="M239" s="678">
        <v>-2.9555999999999999E-2</v>
      </c>
      <c r="N239" s="678">
        <v>-2.9555999999999999E-2</v>
      </c>
      <c r="O239" s="678">
        <v>-0.27216200000000002</v>
      </c>
      <c r="P239" s="678">
        <v>-1.5439E-2</v>
      </c>
    </row>
    <row r="240" spans="1:16" s="674" customFormat="1" x14ac:dyDescent="0.2">
      <c r="A240" s="611" t="s">
        <v>1457</v>
      </c>
      <c r="B240" s="678">
        <v>-5.2902670000000001</v>
      </c>
      <c r="C240" s="678">
        <v>-0.104909</v>
      </c>
      <c r="D240" s="678">
        <v>-0.145757</v>
      </c>
      <c r="E240" s="678">
        <v>-0.246062</v>
      </c>
      <c r="F240" s="678">
        <v>-0.19742899999999999</v>
      </c>
      <c r="G240" s="678">
        <v>-0.14521300000000001</v>
      </c>
      <c r="H240" s="678">
        <v>-0.16308400000000001</v>
      </c>
      <c r="I240" s="678">
        <v>-0.13495499999999999</v>
      </c>
      <c r="J240" s="678">
        <v>-0.16019600000000001</v>
      </c>
      <c r="K240" s="678">
        <v>-7.3208999999999996E-2</v>
      </c>
      <c r="L240" s="678">
        <v>-8.4426000000000001E-2</v>
      </c>
      <c r="M240" s="678">
        <v>-7.6282000000000003E-2</v>
      </c>
      <c r="N240" s="678">
        <v>-0.118216</v>
      </c>
      <c r="O240" s="678">
        <v>-9.8569000000000004E-2</v>
      </c>
      <c r="P240" s="678">
        <v>-7.979E-2</v>
      </c>
    </row>
    <row r="241" spans="1:16" s="674" customFormat="1" x14ac:dyDescent="0.2">
      <c r="A241" s="679" t="s">
        <v>876</v>
      </c>
      <c r="B241" s="678">
        <v>0</v>
      </c>
      <c r="C241" s="678">
        <v>0</v>
      </c>
      <c r="D241" s="678">
        <v>0</v>
      </c>
      <c r="E241" s="678">
        <v>0</v>
      </c>
      <c r="F241" s="678">
        <v>0</v>
      </c>
      <c r="G241" s="678">
        <v>0</v>
      </c>
      <c r="H241" s="678">
        <v>0</v>
      </c>
      <c r="I241" s="678">
        <v>0</v>
      </c>
      <c r="J241" s="678">
        <v>0</v>
      </c>
      <c r="K241" s="678">
        <v>0</v>
      </c>
      <c r="L241" s="678">
        <v>0</v>
      </c>
      <c r="M241" s="678">
        <v>0</v>
      </c>
      <c r="N241" s="678">
        <v>0</v>
      </c>
      <c r="O241" s="678">
        <v>0</v>
      </c>
      <c r="P241" s="678">
        <v>0</v>
      </c>
    </row>
    <row r="242" spans="1:16" s="674" customFormat="1" x14ac:dyDescent="0.2">
      <c r="A242" s="679" t="s">
        <v>786</v>
      </c>
      <c r="B242" s="678">
        <v>-1.724127</v>
      </c>
      <c r="C242" s="678">
        <v>-3.0716939999999999</v>
      </c>
      <c r="D242" s="678">
        <v>-4.1669970000000003</v>
      </c>
      <c r="E242" s="678">
        <v>-6.2348879999999998</v>
      </c>
      <c r="F242" s="678">
        <v>-2.5390540000000001</v>
      </c>
      <c r="G242" s="678">
        <v>-1.3789909999999999</v>
      </c>
      <c r="H242" s="678">
        <v>-2.4576820000000001</v>
      </c>
      <c r="I242" s="678">
        <v>-4.0258659999999997</v>
      </c>
      <c r="J242" s="678">
        <v>-1.8262430000000001</v>
      </c>
      <c r="K242" s="678">
        <v>-2.4976389999999999</v>
      </c>
      <c r="L242" s="678">
        <v>-2.997512</v>
      </c>
      <c r="M242" s="678">
        <v>-2.059863</v>
      </c>
      <c r="N242" s="678">
        <v>-1.9334100000000001</v>
      </c>
      <c r="O242" s="678">
        <v>-2.4877099999999999</v>
      </c>
      <c r="P242" s="678">
        <v>-2.386104</v>
      </c>
    </row>
    <row r="243" spans="1:16" s="674" customFormat="1" x14ac:dyDescent="0.2">
      <c r="A243" s="678">
        <v>0</v>
      </c>
      <c r="B243" s="678">
        <v>0</v>
      </c>
      <c r="C243" s="678">
        <v>0</v>
      </c>
      <c r="D243" s="678">
        <v>0</v>
      </c>
      <c r="E243" s="678">
        <v>0</v>
      </c>
      <c r="F243" s="678">
        <v>0</v>
      </c>
      <c r="G243" s="678">
        <v>0</v>
      </c>
      <c r="H243" s="678">
        <v>0</v>
      </c>
      <c r="I243" s="678">
        <v>0</v>
      </c>
      <c r="J243" s="678">
        <v>0</v>
      </c>
      <c r="K243" s="678">
        <v>0</v>
      </c>
      <c r="L243" s="678">
        <v>0</v>
      </c>
      <c r="M243" s="678">
        <v>0</v>
      </c>
      <c r="N243" s="678">
        <v>0</v>
      </c>
      <c r="O243" s="678">
        <v>0</v>
      </c>
      <c r="P243" s="678">
        <v>0</v>
      </c>
    </row>
    <row r="244" spans="1:16" s="674" customFormat="1" x14ac:dyDescent="0.2">
      <c r="A244" s="680" t="s">
        <v>805</v>
      </c>
      <c r="B244" s="678">
        <v>6.0247859999999971</v>
      </c>
      <c r="C244" s="678">
        <v>-0.40765199999999835</v>
      </c>
      <c r="D244" s="678">
        <v>0.6831959999999957</v>
      </c>
      <c r="E244" s="678">
        <v>1.900129000000002</v>
      </c>
      <c r="F244" s="678">
        <v>-1.0924729999999983</v>
      </c>
      <c r="G244" s="678">
        <v>-2.6027359999999988</v>
      </c>
      <c r="H244" s="678">
        <v>-0.21468600000000304</v>
      </c>
      <c r="I244" s="678">
        <v>0.89389800000000141</v>
      </c>
      <c r="J244" s="678">
        <v>0.62947800000000242</v>
      </c>
      <c r="K244" s="678">
        <v>-1.4051520000000015</v>
      </c>
      <c r="L244" s="678">
        <v>0.88488699999999809</v>
      </c>
      <c r="M244" s="678">
        <v>0.98172100000000673</v>
      </c>
      <c r="N244" s="678">
        <v>0.43151299999999071</v>
      </c>
      <c r="O244" s="678">
        <v>-1.3346609999999988</v>
      </c>
      <c r="P244" s="678">
        <v>2.0238020000000008</v>
      </c>
    </row>
    <row r="245" spans="1:16" s="674" customFormat="1" x14ac:dyDescent="0.2">
      <c r="A245" s="681" t="s">
        <v>877</v>
      </c>
      <c r="B245" s="678">
        <v>-1.366879</v>
      </c>
      <c r="C245" s="678">
        <v>-4.1915969999999998</v>
      </c>
      <c r="D245" s="678">
        <v>-1.0204810000000002</v>
      </c>
      <c r="E245" s="678">
        <v>-1.6958530000000001</v>
      </c>
      <c r="F245" s="678">
        <v>-3.3975979999999999</v>
      </c>
      <c r="G245" s="678">
        <v>-1.858255</v>
      </c>
      <c r="H245" s="678">
        <v>-1.9900629999999999</v>
      </c>
      <c r="I245" s="678">
        <v>-1.333207</v>
      </c>
      <c r="J245" s="678">
        <v>-3.519803</v>
      </c>
      <c r="K245" s="678">
        <v>-2.5406659999999999</v>
      </c>
      <c r="L245" s="678">
        <v>-1.1326069999999999</v>
      </c>
      <c r="M245" s="678">
        <v>-0.47490100000000002</v>
      </c>
      <c r="N245" s="678">
        <v>-0.59230099999999997</v>
      </c>
      <c r="O245" s="678">
        <v>-1.4041250000000001</v>
      </c>
      <c r="P245" s="678">
        <v>-1.1695960000000001</v>
      </c>
    </row>
    <row r="246" spans="1:16" s="674" customFormat="1" x14ac:dyDescent="0.2">
      <c r="A246" s="681" t="s">
        <v>878</v>
      </c>
      <c r="B246" s="678">
        <v>6.2847239999999971</v>
      </c>
      <c r="C246" s="678">
        <v>4.7372000000000014</v>
      </c>
      <c r="D246" s="678">
        <v>-1.184024000000004</v>
      </c>
      <c r="E246" s="678">
        <v>4.0049470000000023</v>
      </c>
      <c r="F246" s="678">
        <v>1.3228690000000007</v>
      </c>
      <c r="G246" s="678">
        <v>-0.66925099999999826</v>
      </c>
      <c r="H246" s="678">
        <v>2.3964479999999968</v>
      </c>
      <c r="I246" s="678">
        <v>1.7095670000000009</v>
      </c>
      <c r="J246" s="678">
        <v>3.108259000000003</v>
      </c>
      <c r="K246" s="678">
        <v>1.5660609999999986</v>
      </c>
      <c r="L246" s="678">
        <v>1.4650289999999977</v>
      </c>
      <c r="M246" s="678">
        <v>2.4817990000000067</v>
      </c>
      <c r="N246" s="678">
        <v>1.7993189999999903</v>
      </c>
      <c r="O246" s="678">
        <v>-0.31118499999999827</v>
      </c>
      <c r="P246" s="678">
        <v>1.8414930000000007</v>
      </c>
    </row>
    <row r="247" spans="1:16" s="684" customFormat="1" ht="20.100000000000001" customHeight="1" x14ac:dyDescent="0.2">
      <c r="A247" s="682" t="s">
        <v>879</v>
      </c>
      <c r="B247" s="683">
        <v>1.106941</v>
      </c>
      <c r="C247" s="683">
        <v>-0.95325499999999996</v>
      </c>
      <c r="D247" s="683">
        <v>2.8877009999999999</v>
      </c>
      <c r="E247" s="683">
        <v>-0.40896500000000024</v>
      </c>
      <c r="F247" s="683">
        <v>0.9822560000000008</v>
      </c>
      <c r="G247" s="683">
        <v>-7.5230000000000602E-2</v>
      </c>
      <c r="H247" s="683">
        <v>-0.62107099999999993</v>
      </c>
      <c r="I247" s="683">
        <v>0.5175380000000005</v>
      </c>
      <c r="J247" s="683">
        <v>1.0410219999999994</v>
      </c>
      <c r="K247" s="683">
        <v>-0.43054700000000012</v>
      </c>
      <c r="L247" s="683">
        <v>0.55246500000000032</v>
      </c>
      <c r="M247" s="683">
        <v>-1.025177</v>
      </c>
      <c r="N247" s="683">
        <v>-0.77550499999999967</v>
      </c>
      <c r="O247" s="683">
        <v>0.38064899999999952</v>
      </c>
      <c r="P247" s="683">
        <v>1.3519050000000001</v>
      </c>
    </row>
    <row r="248" spans="1:16" s="687" customFormat="1" ht="20.100000000000001" customHeight="1" x14ac:dyDescent="0.2">
      <c r="A248" s="685" t="s">
        <v>863</v>
      </c>
      <c r="B248" s="686">
        <v>0</v>
      </c>
      <c r="C248" s="686">
        <v>0</v>
      </c>
      <c r="D248" s="686">
        <v>0</v>
      </c>
      <c r="E248" s="686">
        <v>0</v>
      </c>
      <c r="F248" s="686">
        <v>0</v>
      </c>
      <c r="G248" s="686">
        <v>0</v>
      </c>
      <c r="H248" s="686">
        <v>0</v>
      </c>
      <c r="I248" s="686">
        <v>0</v>
      </c>
      <c r="J248" s="686">
        <v>0</v>
      </c>
      <c r="K248" s="686">
        <v>0</v>
      </c>
      <c r="L248" s="686">
        <v>0</v>
      </c>
      <c r="M248" s="686">
        <v>0</v>
      </c>
      <c r="N248" s="686">
        <v>0</v>
      </c>
      <c r="O248" s="686">
        <v>0</v>
      </c>
      <c r="P248" s="686">
        <v>0</v>
      </c>
    </row>
    <row r="249" spans="1:16" s="674" customFormat="1" x14ac:dyDescent="0.2">
      <c r="A249" s="688" t="s">
        <v>864</v>
      </c>
      <c r="B249" s="678">
        <v>-6.0247860000000024</v>
      </c>
      <c r="C249" s="678">
        <v>0.40765199999999524</v>
      </c>
      <c r="D249" s="678">
        <v>-0.68319600000000591</v>
      </c>
      <c r="E249" s="678">
        <v>-1.9001290000000033</v>
      </c>
      <c r="F249" s="678">
        <v>1.0924730000000054</v>
      </c>
      <c r="G249" s="678">
        <v>0.4045700000000032</v>
      </c>
      <c r="H249" s="678">
        <v>1.9663809999999948</v>
      </c>
      <c r="I249" s="678">
        <v>-1.2864169999999966</v>
      </c>
      <c r="J249" s="678">
        <v>9.6141999999996841E-2</v>
      </c>
      <c r="K249" s="678">
        <v>1.4051520000000046</v>
      </c>
      <c r="L249" s="678">
        <v>-0.88488699999999909</v>
      </c>
      <c r="M249" s="678">
        <v>-0.98172099999999674</v>
      </c>
      <c r="N249" s="678">
        <v>-0.43151300000000248</v>
      </c>
      <c r="O249" s="678">
        <v>1.3346609999999934</v>
      </c>
      <c r="P249" s="678">
        <v>-2.0530749999999927</v>
      </c>
    </row>
    <row r="250" spans="1:16" s="674" customFormat="1" x14ac:dyDescent="0.2">
      <c r="A250" s="688" t="s">
        <v>865</v>
      </c>
      <c r="B250" s="678">
        <v>-6.0247860000000024</v>
      </c>
      <c r="C250" s="678">
        <v>0.38449699999999526</v>
      </c>
      <c r="D250" s="678">
        <v>-0.7130520000000059</v>
      </c>
      <c r="E250" s="678">
        <v>-1.9224620000000032</v>
      </c>
      <c r="F250" s="678">
        <v>1.0729070000000054</v>
      </c>
      <c r="G250" s="678">
        <v>0.28132900000000322</v>
      </c>
      <c r="H250" s="678">
        <v>1.9663809999999948</v>
      </c>
      <c r="I250" s="678">
        <v>-1.2864169999999966</v>
      </c>
      <c r="J250" s="678">
        <v>-4.7032000000003155E-2</v>
      </c>
      <c r="K250" s="678">
        <v>1.7231310000000046</v>
      </c>
      <c r="L250" s="678">
        <v>-0.62748099999999907</v>
      </c>
      <c r="M250" s="678">
        <v>-0.71802099999999669</v>
      </c>
      <c r="N250" s="678">
        <v>-0.16006400000000248</v>
      </c>
      <c r="O250" s="678">
        <v>1.4134299999999935</v>
      </c>
      <c r="P250" s="678">
        <v>-1.9414989999999928</v>
      </c>
    </row>
    <row r="251" spans="1:16" s="674" customFormat="1" x14ac:dyDescent="0.2">
      <c r="A251" s="688" t="s">
        <v>867</v>
      </c>
      <c r="B251" s="678">
        <v>-7.3916650000000024</v>
      </c>
      <c r="C251" s="678">
        <v>-3.7839450000000046</v>
      </c>
      <c r="D251" s="678">
        <v>-1.7036770000000061</v>
      </c>
      <c r="E251" s="678">
        <v>-3.5959820000000033</v>
      </c>
      <c r="F251" s="678">
        <v>-2.3051249999999945</v>
      </c>
      <c r="G251" s="678">
        <v>-1.337129999999995</v>
      </c>
      <c r="H251" s="678">
        <v>0.36576499999999545</v>
      </c>
      <c r="I251" s="678">
        <v>-1.5823129999999976</v>
      </c>
      <c r="J251" s="678">
        <v>-3.0881560000000019</v>
      </c>
      <c r="K251" s="678">
        <v>-1.1355139999999952</v>
      </c>
      <c r="L251" s="678">
        <v>-2.0174939999999992</v>
      </c>
      <c r="M251" s="678">
        <v>-1.4566219999999968</v>
      </c>
      <c r="N251" s="678">
        <v>-1.0238140000000024</v>
      </c>
      <c r="O251" s="678">
        <v>-6.9464000000006632E-2</v>
      </c>
      <c r="P251" s="678">
        <v>-3.1933979999999931</v>
      </c>
    </row>
    <row r="252" spans="1:16" s="684" customFormat="1" ht="20.100000000000001" customHeight="1" x14ac:dyDescent="0.2">
      <c r="A252" s="689" t="s">
        <v>868</v>
      </c>
      <c r="B252" s="683">
        <v>-7.3916650000000024</v>
      </c>
      <c r="C252" s="683">
        <v>-3.8071000000000046</v>
      </c>
      <c r="D252" s="683">
        <v>-1.7335330000000062</v>
      </c>
      <c r="E252" s="683">
        <v>-3.6183150000000035</v>
      </c>
      <c r="F252" s="683">
        <v>-2.3246909999999947</v>
      </c>
      <c r="G252" s="683">
        <v>-1.460370999999995</v>
      </c>
      <c r="H252" s="683">
        <v>0.36576499999999545</v>
      </c>
      <c r="I252" s="683">
        <v>-1.5823129999999976</v>
      </c>
      <c r="J252" s="683">
        <v>-3.2313300000000016</v>
      </c>
      <c r="K252" s="683">
        <v>-0.81753499999999524</v>
      </c>
      <c r="L252" s="683">
        <v>-1.7600879999999992</v>
      </c>
      <c r="M252" s="683">
        <v>-1.1929219999999967</v>
      </c>
      <c r="N252" s="683">
        <v>-0.75236500000000239</v>
      </c>
      <c r="O252" s="683">
        <v>9.3049999999933741E-3</v>
      </c>
      <c r="P252" s="683">
        <v>-3.0818219999999932</v>
      </c>
    </row>
    <row r="253" spans="1:16" s="687" customFormat="1" ht="20.100000000000001" customHeight="1" x14ac:dyDescent="0.2">
      <c r="A253" s="685" t="s">
        <v>880</v>
      </c>
      <c r="B253" s="686">
        <v>0</v>
      </c>
      <c r="C253" s="686">
        <v>0</v>
      </c>
      <c r="D253" s="686">
        <v>0</v>
      </c>
      <c r="E253" s="686">
        <v>0</v>
      </c>
      <c r="F253" s="686">
        <v>0</v>
      </c>
      <c r="G253" s="686">
        <v>0</v>
      </c>
      <c r="H253" s="686">
        <v>0</v>
      </c>
      <c r="I253" s="686">
        <v>0</v>
      </c>
      <c r="J253" s="686">
        <v>0</v>
      </c>
      <c r="K253" s="686">
        <v>0</v>
      </c>
      <c r="L253" s="686">
        <v>0</v>
      </c>
      <c r="M253" s="686">
        <v>0</v>
      </c>
      <c r="N253" s="686">
        <v>0</v>
      </c>
      <c r="O253" s="686">
        <v>0</v>
      </c>
      <c r="P253" s="686">
        <v>0</v>
      </c>
    </row>
    <row r="254" spans="1:16" s="674" customFormat="1" x14ac:dyDescent="0.2">
      <c r="A254" s="690" t="s">
        <v>629</v>
      </c>
      <c r="B254" s="622">
        <f t="shared" ref="B254:M254" si="151">B228/B$267</f>
        <v>0.35500802431902695</v>
      </c>
      <c r="C254" s="622">
        <f t="shared" si="151"/>
        <v>0.45586005863110107</v>
      </c>
      <c r="D254" s="622">
        <f t="shared" si="151"/>
        <v>0.41966661103993402</v>
      </c>
      <c r="E254" s="622">
        <f t="shared" si="151"/>
        <v>0.42457006086578314</v>
      </c>
      <c r="F254" s="622">
        <f t="shared" si="151"/>
        <v>0.48837011113665857</v>
      </c>
      <c r="G254" s="622">
        <f t="shared" si="151"/>
        <v>0.39957816036553051</v>
      </c>
      <c r="H254" s="622">
        <f t="shared" si="151"/>
        <v>0.4066509595728765</v>
      </c>
      <c r="I254" s="622">
        <f t="shared" si="151"/>
        <v>0.38533749737874246</v>
      </c>
      <c r="J254" s="622">
        <f t="shared" si="151"/>
        <v>0.33473134247647118</v>
      </c>
      <c r="K254" s="622">
        <f t="shared" si="151"/>
        <v>0.39854017104721845</v>
      </c>
      <c r="L254" s="622">
        <f t="shared" si="151"/>
        <v>0.40523538575943902</v>
      </c>
      <c r="M254" s="622">
        <f t="shared" si="151"/>
        <v>0.36877462690528107</v>
      </c>
      <c r="N254" s="622">
        <f t="shared" ref="N254" si="152">N228/N$267</f>
        <v>0.36226766497189788</v>
      </c>
      <c r="O254" s="622">
        <f t="shared" ref="O254:P254" si="153">O228/O$267</f>
        <v>0.42123441638159193</v>
      </c>
      <c r="P254" s="622">
        <f t="shared" si="153"/>
        <v>0.41096731431724864</v>
      </c>
    </row>
    <row r="255" spans="1:16" s="674" customFormat="1" x14ac:dyDescent="0.2">
      <c r="A255" s="691" t="s">
        <v>881</v>
      </c>
      <c r="B255" s="622">
        <f t="shared" ref="B255:M255" si="154">B229/B$267</f>
        <v>8.8413773733830997E-2</v>
      </c>
      <c r="C255" s="622">
        <f t="shared" si="154"/>
        <v>8.6090313747940586E-2</v>
      </c>
      <c r="D255" s="622">
        <f t="shared" si="154"/>
        <v>8.6626186874913816E-2</v>
      </c>
      <c r="E255" s="622">
        <f t="shared" si="154"/>
        <v>7.3111773160993945E-2</v>
      </c>
      <c r="F255" s="622">
        <f t="shared" si="154"/>
        <v>7.5065823297307821E-2</v>
      </c>
      <c r="G255" s="622">
        <f t="shared" si="154"/>
        <v>7.082134404685711E-2</v>
      </c>
      <c r="H255" s="622">
        <f t="shared" si="154"/>
        <v>7.8226493083284429E-2</v>
      </c>
      <c r="I255" s="622">
        <f t="shared" si="154"/>
        <v>6.7063284611161941E-2</v>
      </c>
      <c r="J255" s="622">
        <f t="shared" si="154"/>
        <v>5.9252542324540441E-2</v>
      </c>
      <c r="K255" s="622">
        <f t="shared" si="154"/>
        <v>6.3316140644981159E-2</v>
      </c>
      <c r="L255" s="622">
        <f t="shared" si="154"/>
        <v>6.9956310615878287E-2</v>
      </c>
      <c r="M255" s="622">
        <f t="shared" si="154"/>
        <v>6.4067582011282556E-2</v>
      </c>
      <c r="N255" s="622">
        <f t="shared" ref="N255" si="155">N229/N$267</f>
        <v>6.8302729338286766E-2</v>
      </c>
      <c r="O255" s="622">
        <f t="shared" ref="O255:P255" si="156">O229/O$267</f>
        <v>7.6343876848433259E-2</v>
      </c>
      <c r="P255" s="622">
        <f t="shared" si="156"/>
        <v>7.8965388385252494E-2</v>
      </c>
    </row>
    <row r="256" spans="1:16" s="674" customFormat="1" x14ac:dyDescent="0.2">
      <c r="A256" s="691" t="s">
        <v>882</v>
      </c>
      <c r="B256" s="622">
        <f t="shared" ref="B256:M256" si="157">B228/B$267</f>
        <v>0.35500802431902695</v>
      </c>
      <c r="C256" s="622">
        <f t="shared" si="157"/>
        <v>0.45586005863110107</v>
      </c>
      <c r="D256" s="622">
        <f t="shared" si="157"/>
        <v>0.41966661103993402</v>
      </c>
      <c r="E256" s="622">
        <f t="shared" si="157"/>
        <v>0.42457006086578314</v>
      </c>
      <c r="F256" s="622">
        <f t="shared" si="157"/>
        <v>0.48837011113665857</v>
      </c>
      <c r="G256" s="622">
        <f t="shared" si="157"/>
        <v>0.39957816036553051</v>
      </c>
      <c r="H256" s="622">
        <f t="shared" si="157"/>
        <v>0.4066509595728765</v>
      </c>
      <c r="I256" s="622">
        <f t="shared" si="157"/>
        <v>0.38533749737874246</v>
      </c>
      <c r="J256" s="622">
        <f t="shared" si="157"/>
        <v>0.33473134247647118</v>
      </c>
      <c r="K256" s="622">
        <f t="shared" si="157"/>
        <v>0.39854017104721845</v>
      </c>
      <c r="L256" s="622">
        <f t="shared" si="157"/>
        <v>0.40523538575943902</v>
      </c>
      <c r="M256" s="622">
        <f t="shared" si="157"/>
        <v>0.36877462690528107</v>
      </c>
      <c r="N256" s="622">
        <f t="shared" ref="N256" si="158">N228/N$267</f>
        <v>0.36226766497189788</v>
      </c>
      <c r="O256" s="622">
        <f t="shared" ref="O256:P256" si="159">O228/O$267</f>
        <v>0.42123441638159193</v>
      </c>
      <c r="P256" s="622">
        <f t="shared" si="159"/>
        <v>0.41096731431724864</v>
      </c>
    </row>
    <row r="257" spans="1:16" s="674" customFormat="1" x14ac:dyDescent="0.2">
      <c r="A257" s="690" t="s">
        <v>713</v>
      </c>
      <c r="B257" s="622">
        <f t="shared" ref="B257:M257" si="160">B234/B$267</f>
        <v>-0.49301506781363619</v>
      </c>
      <c r="C257" s="622">
        <f t="shared" si="160"/>
        <v>-0.44719097449885453</v>
      </c>
      <c r="D257" s="622">
        <f t="shared" si="160"/>
        <v>-0.43432755042946247</v>
      </c>
      <c r="E257" s="622">
        <f t="shared" si="160"/>
        <v>-0.46436402419652406</v>
      </c>
      <c r="F257" s="622">
        <f t="shared" si="160"/>
        <v>-0.4653522322971716</v>
      </c>
      <c r="G257" s="622">
        <f t="shared" si="160"/>
        <v>-0.38963173912203597</v>
      </c>
      <c r="H257" s="622">
        <f t="shared" si="160"/>
        <v>-0.36176432988933727</v>
      </c>
      <c r="I257" s="622">
        <f t="shared" si="160"/>
        <v>-0.38997293749000611</v>
      </c>
      <c r="J257" s="622">
        <f t="shared" si="160"/>
        <v>-0.32736004963689774</v>
      </c>
      <c r="K257" s="622">
        <f t="shared" si="160"/>
        <v>-0.37301251686577802</v>
      </c>
      <c r="L257" s="622">
        <f t="shared" si="160"/>
        <v>-0.42370829217203304</v>
      </c>
      <c r="M257" s="622">
        <f t="shared" si="160"/>
        <v>-0.38737823457373688</v>
      </c>
      <c r="N257" s="622">
        <f t="shared" ref="N257" si="161">N234/N$267</f>
        <v>-0.37051811149678099</v>
      </c>
      <c r="O257" s="622">
        <f t="shared" ref="O257:P257" si="162">O234/O$267</f>
        <v>-0.39717769183758317</v>
      </c>
      <c r="P257" s="622">
        <f t="shared" si="162"/>
        <v>-0.44986574459298861</v>
      </c>
    </row>
    <row r="258" spans="1:16" s="674" customFormat="1" x14ac:dyDescent="0.2">
      <c r="A258" s="692" t="s">
        <v>883</v>
      </c>
      <c r="B258" s="622">
        <f t="shared" ref="B258:M258" si="163">B235/B$267</f>
        <v>-0.15022253233016081</v>
      </c>
      <c r="C258" s="622">
        <f t="shared" si="163"/>
        <v>-0.16096456979708534</v>
      </c>
      <c r="D258" s="622">
        <f t="shared" si="163"/>
        <v>-0.18635697406649032</v>
      </c>
      <c r="E258" s="622">
        <f t="shared" si="163"/>
        <v>-0.16624091749681097</v>
      </c>
      <c r="F258" s="622">
        <f t="shared" si="163"/>
        <v>-0.17272128749374829</v>
      </c>
      <c r="G258" s="622">
        <f t="shared" si="163"/>
        <v>-0.16112419870405451</v>
      </c>
      <c r="H258" s="622">
        <f t="shared" si="163"/>
        <v>-0.16507382984450097</v>
      </c>
      <c r="I258" s="622">
        <f t="shared" si="163"/>
        <v>-0.16675280590116906</v>
      </c>
      <c r="J258" s="622">
        <f t="shared" si="163"/>
        <v>-0.15243194975805927</v>
      </c>
      <c r="K258" s="622">
        <f t="shared" si="163"/>
        <v>-0.1628376975534703</v>
      </c>
      <c r="L258" s="622">
        <f t="shared" si="163"/>
        <v>-0.18853365361022026</v>
      </c>
      <c r="M258" s="622">
        <f t="shared" si="163"/>
        <v>-0.17163722647237648</v>
      </c>
      <c r="N258" s="622">
        <f t="shared" ref="N258" si="164">N235/N$267</f>
        <v>-0.1734423344833779</v>
      </c>
      <c r="O258" s="622">
        <f t="shared" ref="O258:P258" si="165">O235/O$267</f>
        <v>-0.16345780995050407</v>
      </c>
      <c r="P258" s="622">
        <f t="shared" si="165"/>
        <v>-0.1838899274344456</v>
      </c>
    </row>
    <row r="259" spans="1:16" s="674" customFormat="1" x14ac:dyDescent="0.2">
      <c r="A259" s="692" t="s">
        <v>884</v>
      </c>
      <c r="B259" s="622">
        <f t="shared" ref="B259:M259" si="166">B236/B$267</f>
        <v>-0.17721411835433168</v>
      </c>
      <c r="C259" s="622">
        <f t="shared" si="166"/>
        <v>-0.21677788626051822</v>
      </c>
      <c r="D259" s="622">
        <f t="shared" si="166"/>
        <v>-0.15217908132728605</v>
      </c>
      <c r="E259" s="622">
        <f t="shared" si="166"/>
        <v>-0.16051072449683537</v>
      </c>
      <c r="F259" s="622">
        <f t="shared" si="166"/>
        <v>-0.2244466365712611</v>
      </c>
      <c r="G259" s="622">
        <f t="shared" si="166"/>
        <v>-0.18446473943568703</v>
      </c>
      <c r="H259" s="622">
        <f t="shared" si="166"/>
        <v>-0.14096019510195437</v>
      </c>
      <c r="I259" s="622">
        <f t="shared" si="166"/>
        <v>-0.14453657536655173</v>
      </c>
      <c r="J259" s="622">
        <f t="shared" si="166"/>
        <v>-0.13161847777162261</v>
      </c>
      <c r="K259" s="622">
        <f t="shared" si="166"/>
        <v>-0.15645714654687018</v>
      </c>
      <c r="L259" s="622">
        <f t="shared" si="166"/>
        <v>-0.16483944931116853</v>
      </c>
      <c r="M259" s="622">
        <f t="shared" si="166"/>
        <v>-0.16970387222125366</v>
      </c>
      <c r="N259" s="622">
        <f t="shared" ref="N259" si="167">N236/N$267</f>
        <v>-0.15209391955306659</v>
      </c>
      <c r="O259" s="622">
        <f t="shared" ref="O259:P259" si="168">O236/O$267</f>
        <v>-0.18077785998195978</v>
      </c>
      <c r="P259" s="622">
        <f t="shared" si="168"/>
        <v>-0.21613888155523847</v>
      </c>
    </row>
    <row r="260" spans="1:16" s="674" customFormat="1" x14ac:dyDescent="0.2">
      <c r="A260" s="693" t="s">
        <v>864</v>
      </c>
      <c r="B260" s="622">
        <f t="shared" ref="B260:M260" si="169">B249/B$267</f>
        <v>-0.13800704349460924</v>
      </c>
      <c r="C260" s="622">
        <f t="shared" si="169"/>
        <v>8.6690841322465181E-3</v>
      </c>
      <c r="D260" s="622">
        <f t="shared" si="169"/>
        <v>-1.4660939389528463E-2</v>
      </c>
      <c r="E260" s="622">
        <f t="shared" si="169"/>
        <v>-3.9793963330740922E-2</v>
      </c>
      <c r="F260" s="622">
        <f t="shared" si="169"/>
        <v>2.3017878839486975E-2</v>
      </c>
      <c r="G260" s="622">
        <f t="shared" si="169"/>
        <v>7.7218011848992005E-3</v>
      </c>
      <c r="H260" s="622">
        <f t="shared" si="169"/>
        <v>3.7466324266350326E-2</v>
      </c>
      <c r="I260" s="622">
        <f t="shared" si="169"/>
        <v>-2.3938038271304127E-2</v>
      </c>
      <c r="J260" s="622">
        <f t="shared" si="169"/>
        <v>1.6418296343592086E-3</v>
      </c>
      <c r="K260" s="622">
        <f t="shared" si="169"/>
        <v>2.5527654181440415E-2</v>
      </c>
      <c r="L260" s="622">
        <f t="shared" si="169"/>
        <v>-1.8472906412594012E-2</v>
      </c>
      <c r="M260" s="622">
        <f t="shared" si="169"/>
        <v>-1.8603607668455781E-2</v>
      </c>
      <c r="N260" s="622">
        <f t="shared" ref="N260" si="170">N249/N$267</f>
        <v>-8.2504465248831177E-3</v>
      </c>
      <c r="O260" s="622">
        <f t="shared" ref="O260:P260" si="171">O249/O$267</f>
        <v>2.4056724544008749E-2</v>
      </c>
      <c r="P260" s="622">
        <f t="shared" si="171"/>
        <v>-3.9461071161291911E-2</v>
      </c>
    </row>
    <row r="261" spans="1:16" s="674" customFormat="1" x14ac:dyDescent="0.2">
      <c r="A261" s="694" t="s">
        <v>885</v>
      </c>
      <c r="B261" s="622">
        <f t="shared" ref="B261:M261" si="172">B245/B$267</f>
        <v>-3.1310478016126693E-2</v>
      </c>
      <c r="C261" s="622">
        <f t="shared" si="172"/>
        <v>-8.9138056581281405E-2</v>
      </c>
      <c r="D261" s="622">
        <f t="shared" si="172"/>
        <v>-2.1898854924743805E-2</v>
      </c>
      <c r="E261" s="622">
        <f t="shared" si="172"/>
        <v>-3.5515858184537404E-2</v>
      </c>
      <c r="F261" s="622">
        <f t="shared" si="172"/>
        <v>-7.1585750045340152E-2</v>
      </c>
      <c r="G261" s="622">
        <f t="shared" si="172"/>
        <v>-3.5467473270002103E-2</v>
      </c>
      <c r="H261" s="622">
        <f t="shared" si="172"/>
        <v>-3.7917547854900008E-2</v>
      </c>
      <c r="I261" s="622">
        <f t="shared" si="172"/>
        <v>-2.4808720803262584E-2</v>
      </c>
      <c r="J261" s="622">
        <f t="shared" si="172"/>
        <v>-6.0108140797015201E-2</v>
      </c>
      <c r="K261" s="622">
        <f t="shared" si="172"/>
        <v>-4.6156745347509222E-2</v>
      </c>
      <c r="L261" s="622">
        <f t="shared" si="172"/>
        <v>-2.3644310644465212E-2</v>
      </c>
      <c r="M261" s="622">
        <f t="shared" si="172"/>
        <v>-8.9993713950881644E-3</v>
      </c>
      <c r="N261" s="622">
        <f t="shared" ref="N261" si="173">N245/N$267</f>
        <v>-1.1324682517409134E-2</v>
      </c>
      <c r="O261" s="622">
        <f t="shared" ref="O261:P261" si="174">O245/O$267</f>
        <v>-2.5308785040063696E-2</v>
      </c>
      <c r="P261" s="622">
        <f t="shared" si="174"/>
        <v>-2.2480187516755373E-2</v>
      </c>
    </row>
    <row r="262" spans="1:16" s="684" customFormat="1" ht="20.100000000000001" customHeight="1" x14ac:dyDescent="0.2">
      <c r="A262" s="695" t="s">
        <v>886</v>
      </c>
      <c r="B262" s="627">
        <f t="shared" ref="B262:M262" si="175">B251/B$267</f>
        <v>-0.16931752151073592</v>
      </c>
      <c r="C262" s="627">
        <f t="shared" si="175"/>
        <v>-8.0468972449034892E-2</v>
      </c>
      <c r="D262" s="627">
        <f t="shared" si="175"/>
        <v>-3.6559794314272268E-2</v>
      </c>
      <c r="E262" s="627">
        <f t="shared" si="175"/>
        <v>-7.5309821515278333E-2</v>
      </c>
      <c r="F262" s="627">
        <f t="shared" si="175"/>
        <v>-4.8567871205853173E-2</v>
      </c>
      <c r="G262" s="627">
        <f t="shared" si="175"/>
        <v>-2.5521052026507521E-2</v>
      </c>
      <c r="H262" s="627">
        <f t="shared" si="175"/>
        <v>6.9690818286392581E-3</v>
      </c>
      <c r="I262" s="627">
        <f t="shared" si="175"/>
        <v>-2.944416091452623E-2</v>
      </c>
      <c r="J262" s="627">
        <f t="shared" si="175"/>
        <v>-5.2736847957441761E-2</v>
      </c>
      <c r="K262" s="627">
        <f t="shared" si="175"/>
        <v>-2.0629091166068807E-2</v>
      </c>
      <c r="L262" s="627">
        <f t="shared" si="175"/>
        <v>-4.2117217057059231E-2</v>
      </c>
      <c r="M262" s="627">
        <f t="shared" si="175"/>
        <v>-2.7602979063543944E-2</v>
      </c>
      <c r="N262" s="627">
        <f t="shared" ref="N262" si="176">N251/N$267</f>
        <v>-1.9575129042292253E-2</v>
      </c>
      <c r="O262" s="627">
        <f t="shared" ref="O262:P262" si="177">O251/O$267</f>
        <v>-1.2520604960549471E-3</v>
      </c>
      <c r="P262" s="627">
        <f t="shared" si="177"/>
        <v>-6.1378617792495371E-2</v>
      </c>
    </row>
    <row r="263" spans="1:16" s="670" customFormat="1" ht="20.100000000000001" customHeight="1" x14ac:dyDescent="0.2">
      <c r="A263" s="668" t="s">
        <v>887</v>
      </c>
      <c r="B263" s="669">
        <v>0</v>
      </c>
      <c r="C263" s="669">
        <v>0</v>
      </c>
      <c r="D263" s="669">
        <v>0</v>
      </c>
      <c r="E263" s="669">
        <v>0</v>
      </c>
      <c r="F263" s="669">
        <v>0</v>
      </c>
      <c r="G263" s="669">
        <v>0</v>
      </c>
      <c r="H263" s="669">
        <v>0</v>
      </c>
      <c r="I263" s="669">
        <v>0</v>
      </c>
      <c r="J263" s="669">
        <v>0</v>
      </c>
      <c r="K263" s="669">
        <v>0</v>
      </c>
      <c r="L263" s="669">
        <v>0</v>
      </c>
      <c r="M263" s="669">
        <v>0</v>
      </c>
      <c r="N263" s="669">
        <v>0</v>
      </c>
      <c r="O263" s="669">
        <v>0</v>
      </c>
      <c r="P263" s="669">
        <v>0</v>
      </c>
    </row>
    <row r="264" spans="1:16" s="670" customFormat="1" ht="12.75" customHeight="1" x14ac:dyDescent="0.2">
      <c r="A264" s="696" t="s">
        <v>888</v>
      </c>
      <c r="B264" s="669">
        <v>5.4</v>
      </c>
      <c r="C264" s="669">
        <v>5.5725709999999999</v>
      </c>
      <c r="D264" s="669">
        <v>5.9619</v>
      </c>
      <c r="E264" s="669">
        <v>7.0063909999999998</v>
      </c>
      <c r="F264" s="669">
        <v>5.7845500000000003</v>
      </c>
      <c r="G264" s="669">
        <v>5.7845500000000003</v>
      </c>
      <c r="H264" s="669">
        <v>7.0775810000000003</v>
      </c>
      <c r="I264" s="669">
        <v>6.5857570000000001</v>
      </c>
      <c r="J264" s="669">
        <v>7.8257320000000004</v>
      </c>
      <c r="K264" s="669">
        <v>9.0186659999999996</v>
      </c>
      <c r="L264" s="669">
        <v>9.760745</v>
      </c>
      <c r="M264" s="669">
        <v>9.2788950000000003</v>
      </c>
      <c r="N264" s="669">
        <v>10.196323</v>
      </c>
      <c r="O264" s="669">
        <v>11.692826</v>
      </c>
      <c r="P264" s="669">
        <v>12.530455999999999</v>
      </c>
    </row>
    <row r="265" spans="1:16" s="674" customFormat="1" ht="12.75" customHeight="1" x14ac:dyDescent="0.2">
      <c r="A265" s="690" t="s">
        <v>889</v>
      </c>
      <c r="B265" s="669">
        <v>58.576113999999997</v>
      </c>
      <c r="C265" s="669">
        <v>58.213535999999998</v>
      </c>
      <c r="D265" s="669">
        <v>59.994014999999997</v>
      </c>
      <c r="E265" s="669">
        <v>65.846980000000002</v>
      </c>
      <c r="F265" s="669">
        <v>55.413784999999997</v>
      </c>
      <c r="G265" s="669">
        <v>60.225650999999999</v>
      </c>
      <c r="H265" s="669">
        <v>62.469465</v>
      </c>
      <c r="I265" s="669">
        <v>58.064402000000001</v>
      </c>
      <c r="J265" s="669">
        <v>58.430658000000001</v>
      </c>
      <c r="K265" s="669">
        <v>64.252189999999999</v>
      </c>
      <c r="L265" s="669">
        <v>67.580039999999997</v>
      </c>
      <c r="M265" s="669">
        <v>64.866275999999999</v>
      </c>
      <c r="N265" s="669">
        <v>69.416466999999997</v>
      </c>
      <c r="O265" s="669">
        <v>77.429507999999998</v>
      </c>
      <c r="P265" s="669">
        <v>79.267955999999998</v>
      </c>
    </row>
    <row r="266" spans="1:16" s="674" customFormat="1" ht="12.75" customHeight="1" x14ac:dyDescent="0.2">
      <c r="A266" s="691" t="s">
        <v>890</v>
      </c>
      <c r="B266" s="669">
        <v>42.133153</v>
      </c>
      <c r="C266" s="669">
        <v>46.212212999999998</v>
      </c>
      <c r="D266" s="669">
        <v>45.127274</v>
      </c>
      <c r="E266" s="669">
        <v>50.306607</v>
      </c>
      <c r="F266" s="669">
        <v>40.852963000000003</v>
      </c>
      <c r="G266" s="669">
        <v>40.092714999999998</v>
      </c>
      <c r="H266" s="669">
        <v>46.778658999999998</v>
      </c>
      <c r="I266" s="669">
        <v>38.511842999999999</v>
      </c>
      <c r="J266" s="669">
        <v>44.806251000000003</v>
      </c>
      <c r="K266" s="669">
        <v>53.122008999999998</v>
      </c>
      <c r="L266" s="669">
        <v>54.823895</v>
      </c>
      <c r="M266" s="669">
        <v>54.059629999999999</v>
      </c>
      <c r="N266" s="669">
        <v>51.943162999999998</v>
      </c>
      <c r="O266" s="669">
        <v>65.661687000000001</v>
      </c>
      <c r="P266" s="669">
        <v>65.974446999999998</v>
      </c>
    </row>
    <row r="267" spans="1:16" s="684" customFormat="1" ht="20.100000000000001" customHeight="1" x14ac:dyDescent="0.2">
      <c r="A267" s="695" t="s">
        <v>409</v>
      </c>
      <c r="B267" s="697">
        <f>gdp_Y!L100</f>
        <v>43.655641389313146</v>
      </c>
      <c r="C267" s="697">
        <f>gdp_Y!M100</f>
        <v>47.023652531372512</v>
      </c>
      <c r="D267" s="697">
        <f>gdp_Y!N100</f>
        <v>46.599742475436251</v>
      </c>
      <c r="E267" s="697">
        <f>gdp_Y!O100</f>
        <v>47.749177034903418</v>
      </c>
      <c r="F267" s="697">
        <f>gdp_Y!P100</f>
        <v>47.4619319885322</v>
      </c>
      <c r="G267" s="697">
        <f>gdp_Y!Q100</f>
        <v>52.393216338071831</v>
      </c>
      <c r="H267" s="697">
        <f>gdp_Y!R100</f>
        <v>52.483958288004857</v>
      </c>
      <c r="I267" s="697">
        <f>gdp_Y!S100</f>
        <v>53.739449549719247</v>
      </c>
      <c r="J267" s="697">
        <f>gdp_Y!T100</f>
        <v>58.557841805261482</v>
      </c>
      <c r="K267" s="697">
        <f>gdp_Y!U100</f>
        <v>55.044305677785466</v>
      </c>
      <c r="L267" s="697">
        <f>gdp_Y!V100</f>
        <v>47.901882910894962</v>
      </c>
      <c r="M267" s="697">
        <f>gdp_Y!W100</f>
        <v>52.770463530286108</v>
      </c>
      <c r="N267" s="697">
        <f>gdp_Y!X100</f>
        <v>52.301775267383555</v>
      </c>
      <c r="O267" s="697">
        <f>gdp_Y!Y100</f>
        <v>55.479747359554253</v>
      </c>
      <c r="P267" s="697">
        <f>gdp_Y!Z100</f>
        <v>52.027857824951589</v>
      </c>
    </row>
    <row r="268" spans="1:16" ht="20.100000000000001" customHeight="1" x14ac:dyDescent="0.2">
      <c r="A268" s="591" t="s">
        <v>873</v>
      </c>
      <c r="B268" s="591">
        <v>43.599903756385174</v>
      </c>
      <c r="C268" s="591">
        <v>46.981325565395615</v>
      </c>
      <c r="D268" s="591">
        <v>46.55486508659969</v>
      </c>
      <c r="E268" s="591">
        <v>47.652319323066656</v>
      </c>
      <c r="F268" s="591">
        <v>47.350719764548231</v>
      </c>
      <c r="G268" s="591">
        <v>52.27857794785929</v>
      </c>
      <c r="H268" s="591">
        <v>52.409504916212242</v>
      </c>
      <c r="I268" s="591">
        <v>53.681014717978428</v>
      </c>
      <c r="J268" s="591">
        <v>58.491186735061014</v>
      </c>
      <c r="K268" s="591">
        <v>55.00354098616279</v>
      </c>
      <c r="L268" s="591">
        <v>47.846073622013016</v>
      </c>
      <c r="M268" s="591">
        <v>52.760618990517301</v>
      </c>
      <c r="N268" s="591">
        <v>52.342882709748302</v>
      </c>
      <c r="O268" s="591">
        <v>52.342882709748302</v>
      </c>
      <c r="P268" s="591">
        <v>52.342882709748302</v>
      </c>
    </row>
    <row r="269" spans="1:16" s="674" customFormat="1" x14ac:dyDescent="0.2">
      <c r="A269" s="698" t="s">
        <v>896</v>
      </c>
      <c r="B269" s="678"/>
      <c r="C269" s="678"/>
      <c r="D269" s="678"/>
      <c r="E269" s="678"/>
      <c r="F269" s="678"/>
      <c r="G269" s="678"/>
      <c r="H269" s="678"/>
      <c r="I269" s="678"/>
      <c r="J269" s="678"/>
      <c r="K269" s="678"/>
      <c r="L269" s="678"/>
      <c r="M269" s="678"/>
      <c r="N269" s="678"/>
      <c r="O269" s="678"/>
      <c r="P269" s="678"/>
    </row>
  </sheetData>
  <pageMargins left="0.70866141732283472" right="0.70866141732283472" top="0.74803149606299213" bottom="0.74803149606299213" header="0.31496062992125984" footer="0.31496062992125984"/>
  <pageSetup scale="65" fitToHeight="6" orientation="landscape" r:id="rId1"/>
  <rowBreaks count="5" manualBreakCount="5">
    <brk id="42" max="15" man="1"/>
    <brk id="87" max="15" man="1"/>
    <brk id="134" max="15" man="1"/>
    <brk id="179" max="15" man="1"/>
    <brk id="225" max="1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E251"/>
  <sheetViews>
    <sheetView view="pageBreakPreview" zoomScale="80" zoomScaleNormal="90" zoomScaleSheetLayoutView="80" workbookViewId="0">
      <pane xSplit="1" ySplit="2" topLeftCell="B64" activePane="bottomRight" state="frozen"/>
      <selection activeCell="A2" sqref="A2"/>
      <selection pane="topRight" activeCell="A2" sqref="A2"/>
      <selection pane="bottomLeft" activeCell="A2" sqref="A2"/>
      <selection pane="bottomRight" activeCell="A2" sqref="A2"/>
    </sheetView>
  </sheetViews>
  <sheetFormatPr defaultColWidth="9.140625" defaultRowHeight="12.75" outlineLevelRow="1" outlineLevelCol="1" x14ac:dyDescent="0.2"/>
  <cols>
    <col min="1" max="1" width="43.42578125" style="586" customWidth="1"/>
    <col min="2" max="6" width="9.28515625" style="586" bestFit="1" customWidth="1"/>
    <col min="7" max="7" width="9.42578125" style="586" bestFit="1" customWidth="1"/>
    <col min="8" max="8" width="9.28515625" style="586" bestFit="1" customWidth="1"/>
    <col min="9" max="9" width="9.85546875" style="586" bestFit="1" customWidth="1"/>
    <col min="10" max="16" width="9.140625" style="591" customWidth="1"/>
    <col min="17" max="21" width="9.140625" style="591" hidden="1" customWidth="1" outlineLevel="1"/>
    <col min="22" max="22" width="9.140625" style="642" collapsed="1"/>
    <col min="23" max="16384" width="9.140625" style="642"/>
  </cols>
  <sheetData>
    <row r="1" spans="1:32" s="586" customFormat="1" ht="24.95" customHeight="1" x14ac:dyDescent="0.2">
      <c r="A1" s="606" t="str">
        <f>Index!B124</f>
        <v>Table 13f :   FSM consolidated detailed government finances (GFS format), FY2004-FY2018</v>
      </c>
    </row>
    <row r="2" spans="1:32" s="641" customFormat="1" ht="24.95" customHeight="1" x14ac:dyDescent="0.2">
      <c r="A2" s="607" t="s">
        <v>397</v>
      </c>
      <c r="B2" s="608" t="str">
        <f>GNI!L2</f>
        <v>FY2004</v>
      </c>
      <c r="C2" s="608" t="str">
        <f>GNI!M2</f>
        <v>FY2005</v>
      </c>
      <c r="D2" s="608" t="str">
        <f>GNI!N2</f>
        <v>FY2006</v>
      </c>
      <c r="E2" s="608" t="str">
        <f>GNI!O2</f>
        <v>FY2007</v>
      </c>
      <c r="F2" s="608" t="str">
        <f>GNI!P2</f>
        <v>FY2008</v>
      </c>
      <c r="G2" s="608" t="str">
        <f>GNI!Q2</f>
        <v>FY2009</v>
      </c>
      <c r="H2" s="608" t="str">
        <f>GNI!R2</f>
        <v>FY2010</v>
      </c>
      <c r="I2" s="608" t="str">
        <f>GNI!S2</f>
        <v>FY2011</v>
      </c>
      <c r="J2" s="608" t="str">
        <f>GNI!T2</f>
        <v>FY2012</v>
      </c>
      <c r="K2" s="608" t="str">
        <f>GNI!U2</f>
        <v>FY2013</v>
      </c>
      <c r="L2" s="608" t="str">
        <f>GNI!V2</f>
        <v>FY2014</v>
      </c>
      <c r="M2" s="608" t="str">
        <f>GNI!W2</f>
        <v>FY2015</v>
      </c>
      <c r="N2" s="608" t="str">
        <f>GNI!X2</f>
        <v>FY2016</v>
      </c>
      <c r="O2" s="608" t="str">
        <f>GNI!Y2</f>
        <v>FY2017</v>
      </c>
      <c r="P2" s="608" t="str">
        <f>GNI!Z2</f>
        <v>FY2018</v>
      </c>
      <c r="Q2" s="608">
        <f>GNI!AA2</f>
        <v>0</v>
      </c>
      <c r="R2" s="608">
        <f>GNI!AB2</f>
        <v>0</v>
      </c>
      <c r="S2" s="608">
        <f>GNI!AC2</f>
        <v>0</v>
      </c>
      <c r="T2" s="608">
        <f>GNI!AD2</f>
        <v>0</v>
      </c>
      <c r="U2" s="608">
        <f>GNI!AE2</f>
        <v>0</v>
      </c>
      <c r="V2" s="608"/>
    </row>
    <row r="3" spans="1:32" s="586" customFormat="1" ht="20.100000000000001" customHeight="1" x14ac:dyDescent="0.2">
      <c r="A3" s="583" t="s">
        <v>629</v>
      </c>
      <c r="B3" s="591">
        <f>gfsChk!B3+gfsKos!B3+gfsPni!B3+gfsYap!B3+gfsNat!C3</f>
        <v>133.23664600000001</v>
      </c>
      <c r="C3" s="591">
        <f>gfsChk!C3+gfsKos!C3+gfsPni!C3+gfsYap!C3+gfsNat!D3</f>
        <v>134.856122</v>
      </c>
      <c r="D3" s="591">
        <f>gfsChk!D3+gfsKos!D3+gfsPni!D3+gfsYap!D3+gfsNat!E3</f>
        <v>139.06787</v>
      </c>
      <c r="E3" s="591">
        <f>gfsChk!E3+gfsKos!E3+gfsPni!E3+gfsYap!E3+gfsNat!F3</f>
        <v>143.16923700000001</v>
      </c>
      <c r="F3" s="591">
        <f>gfsChk!F3+gfsKos!F3+gfsPni!F3+gfsYap!F3+gfsNat!G3</f>
        <v>152.03031099999998</v>
      </c>
      <c r="G3" s="591">
        <f>gfsChk!G3+gfsKos!G3+gfsPni!G3+gfsYap!G3+gfsNat!H3</f>
        <v>183.37962800000003</v>
      </c>
      <c r="H3" s="591">
        <f>gfsChk!H3+gfsKos!H3+gfsPni!H3+gfsYap!H3+gfsNat!I3</f>
        <v>200.94395600000001</v>
      </c>
      <c r="I3" s="591">
        <f>gfsChk!I3+gfsKos!I3+gfsPni!I3+gfsYap!I3+gfsNat!J3</f>
        <v>201.438174</v>
      </c>
      <c r="J3" s="591">
        <f>gfsChk!J3+gfsKos!J3+gfsPni!J3+gfsYap!J3+gfsNat!K3</f>
        <v>216.05276600000002</v>
      </c>
      <c r="K3" s="591">
        <f>gfsChk!K3+gfsKos!K3+gfsPni!K3+gfsYap!K3+gfsNat!L3</f>
        <v>197.98621500000002</v>
      </c>
      <c r="L3" s="591">
        <f>gfsChk!L3+gfsKos!L3+gfsPni!L3+gfsYap!L3+gfsNat!M3</f>
        <v>208.69087999999999</v>
      </c>
      <c r="M3" s="591">
        <f>gfsChk!M3+gfsKos!M3+gfsPni!M3+gfsYap!M3+gfsNat!N3</f>
        <v>209.00044499999998</v>
      </c>
      <c r="N3" s="591">
        <f>gfsChk!N3+gfsKos!N3+gfsPni!N3+gfsYap!N3+gfsNat!O3</f>
        <v>229.04803500000003</v>
      </c>
      <c r="O3" s="591">
        <f>gfsChk!O3+gfsKos!O3+gfsPni!O3+gfsYap!O3+gfsNat!P3</f>
        <v>286.70065299999999</v>
      </c>
      <c r="P3" s="591">
        <f>gfsChk!P3+gfsKos!P3+gfsPni!P3+gfsYap!P3+gfsNat!Q3</f>
        <v>320.38097499999998</v>
      </c>
      <c r="Q3" s="591">
        <f>gfsChk!Q3+gfsKos!Q3+gfsPni!Q3+gfsYap!Q3+gfsNat!R3</f>
        <v>0</v>
      </c>
      <c r="R3" s="591">
        <f>gfsChk!R3+gfsKos!R3+gfsPni!R3+gfsYap!R3+gfsNat!S3</f>
        <v>0</v>
      </c>
      <c r="S3" s="591">
        <f>gfsChk!S3+gfsKos!S3+gfsPni!S3+gfsYap!S3+gfsNat!T3</f>
        <v>0</v>
      </c>
      <c r="T3" s="591">
        <f>gfsChk!T3+gfsKos!T3+gfsPni!T3+gfsYap!T3+gfsNat!U3</f>
        <v>0</v>
      </c>
      <c r="U3" s="591">
        <f>gfsChk!U3+gfsKos!U3+gfsPni!U3+gfsYap!U3+gfsNat!V3</f>
        <v>0</v>
      </c>
      <c r="W3" s="591"/>
      <c r="X3" s="591"/>
      <c r="Y3" s="591"/>
      <c r="Z3" s="591"/>
      <c r="AA3" s="591"/>
      <c r="AB3" s="591"/>
      <c r="AC3" s="591"/>
      <c r="AD3" s="591"/>
      <c r="AE3" s="591"/>
      <c r="AF3" s="591"/>
    </row>
    <row r="4" spans="1:32" s="586" customFormat="1" x14ac:dyDescent="0.2">
      <c r="A4" s="585" t="s">
        <v>630</v>
      </c>
      <c r="B4" s="591">
        <f>gfsChk!B4+gfsKos!B4+gfsPni!B4+gfsYap!B4+gfsNat!C4</f>
        <v>27.671416000000001</v>
      </c>
      <c r="C4" s="591">
        <f>gfsChk!C4+gfsKos!C4+gfsPni!C4+gfsYap!C4+gfsNat!D4</f>
        <v>29.374693999999998</v>
      </c>
      <c r="D4" s="591">
        <f>gfsChk!D4+gfsKos!D4+gfsPni!D4+gfsYap!D4+gfsNat!E4</f>
        <v>29.880415999999997</v>
      </c>
      <c r="E4" s="591">
        <f>gfsChk!E4+gfsKos!E4+gfsPni!E4+gfsYap!E4+gfsNat!F4</f>
        <v>27.331272999999999</v>
      </c>
      <c r="F4" s="591">
        <f>gfsChk!F4+gfsKos!F4+gfsPni!F4+gfsYap!F4+gfsNat!G4</f>
        <v>28.919685999999999</v>
      </c>
      <c r="G4" s="591">
        <f>gfsChk!G4+gfsKos!G4+gfsPni!G4+gfsYap!G4+gfsNat!H4</f>
        <v>31.582435000000004</v>
      </c>
      <c r="H4" s="591">
        <f>gfsChk!H4+gfsKos!H4+gfsPni!H4+gfsYap!H4+gfsNat!I4</f>
        <v>35.575292000000005</v>
      </c>
      <c r="I4" s="591">
        <f>gfsChk!I4+gfsKos!I4+gfsPni!I4+gfsYap!I4+gfsNat!J4</f>
        <v>37.332779000000002</v>
      </c>
      <c r="J4" s="591">
        <f>gfsChk!J4+gfsKos!J4+gfsPni!J4+gfsYap!J4+gfsNat!K4</f>
        <v>37.956483000000006</v>
      </c>
      <c r="K4" s="591">
        <f>gfsChk!K4+gfsKos!K4+gfsPni!K4+gfsYap!K4+gfsNat!L4</f>
        <v>38.249174999999994</v>
      </c>
      <c r="L4" s="591">
        <f>gfsChk!L4+gfsKos!L4+gfsPni!L4+gfsYap!L4+gfsNat!M4</f>
        <v>60.275379999999998</v>
      </c>
      <c r="M4" s="591">
        <f>gfsChk!M4+gfsKos!M4+gfsPni!M4+gfsYap!M4+gfsNat!N4</f>
        <v>38.951641000000002</v>
      </c>
      <c r="N4" s="591">
        <f>gfsChk!N4+gfsKos!N4+gfsPni!N4+gfsYap!N4+gfsNat!O4</f>
        <v>42.730847999999995</v>
      </c>
      <c r="O4" s="591">
        <f>gfsChk!O4+gfsKos!O4+gfsPni!O4+gfsYap!O4+gfsNat!P4</f>
        <v>64.035496999999992</v>
      </c>
      <c r="P4" s="591">
        <f>gfsChk!P4+gfsKos!P4+gfsPni!P4+gfsYap!P4+gfsNat!Q4</f>
        <v>129.45081400000001</v>
      </c>
      <c r="Q4" s="591">
        <f>gfsChk!Q4+gfsKos!Q4+gfsPni!Q4+gfsYap!Q4+gfsNat!R4</f>
        <v>0</v>
      </c>
      <c r="R4" s="591">
        <f>gfsChk!R4+gfsKos!R4+gfsPni!R4+gfsYap!R4+gfsNat!S4</f>
        <v>0</v>
      </c>
      <c r="S4" s="591">
        <f>gfsChk!S4+gfsKos!S4+gfsPni!S4+gfsYap!S4+gfsNat!T4</f>
        <v>0</v>
      </c>
      <c r="T4" s="591">
        <f>gfsChk!T4+gfsKos!T4+gfsPni!T4+gfsYap!T4+gfsNat!U4</f>
        <v>0</v>
      </c>
      <c r="U4" s="591">
        <f>gfsChk!U4+gfsKos!U4+gfsPni!U4+gfsYap!U4+gfsNat!V4</f>
        <v>0</v>
      </c>
    </row>
    <row r="5" spans="1:32" s="586" customFormat="1" x14ac:dyDescent="0.2">
      <c r="A5" s="586" t="s">
        <v>631</v>
      </c>
      <c r="B5" s="591">
        <f>gfsChk!B5+gfsKos!B5+gfsPni!B5+gfsYap!B5+gfsNat!C5</f>
        <v>7.5612766042335569</v>
      </c>
      <c r="C5" s="591">
        <f>gfsChk!C5+gfsKos!C5+gfsPni!C5+gfsYap!C5+gfsNat!D5</f>
        <v>6.552750176317808</v>
      </c>
      <c r="D5" s="591">
        <f>gfsChk!D5+gfsKos!D5+gfsPni!D5+gfsYap!D5+gfsNat!E5</f>
        <v>6.6473581083800237</v>
      </c>
      <c r="E5" s="591">
        <f>gfsChk!E5+gfsKos!E5+gfsPni!E5+gfsYap!E5+gfsNat!F5</f>
        <v>5.81802833510437</v>
      </c>
      <c r="F5" s="591">
        <f>gfsChk!F5+gfsKos!F5+gfsPni!F5+gfsYap!F5+gfsNat!G5</f>
        <v>7.3301719711810804</v>
      </c>
      <c r="G5" s="591">
        <f>gfsChk!G5+gfsKos!G5+gfsPni!G5+gfsYap!G5+gfsNat!H5</f>
        <v>7.2304646871352434</v>
      </c>
      <c r="H5" s="591">
        <f>gfsChk!H5+gfsKos!H5+gfsPni!H5+gfsYap!H5+gfsNat!I5</f>
        <v>8.3831629999999997</v>
      </c>
      <c r="I5" s="591">
        <f>gfsChk!I5+gfsKos!I5+gfsPni!I5+gfsYap!I5+gfsNat!J5</f>
        <v>9.6779279999999996</v>
      </c>
      <c r="J5" s="591">
        <f>gfsChk!J5+gfsKos!J5+gfsPni!J5+gfsYap!J5+gfsNat!K5</f>
        <v>10.244423000000001</v>
      </c>
      <c r="K5" s="591">
        <f>gfsChk!K5+gfsKos!K5+gfsPni!K5+gfsYap!K5+gfsNat!L5</f>
        <v>12.259550000000001</v>
      </c>
      <c r="L5" s="591">
        <f>gfsChk!L5+gfsKos!L5+gfsPni!L5+gfsYap!L5+gfsNat!M5</f>
        <v>35.701276999999997</v>
      </c>
      <c r="M5" s="591">
        <f>gfsChk!M5+gfsKos!M5+gfsPni!M5+gfsYap!M5+gfsNat!N5</f>
        <v>12.303201000000001</v>
      </c>
      <c r="N5" s="591">
        <f>gfsChk!N5+gfsKos!N5+gfsPni!N5+gfsYap!N5+gfsNat!O5</f>
        <v>14.540421</v>
      </c>
      <c r="O5" s="591">
        <f>gfsChk!O5+gfsKos!O5+gfsPni!O5+gfsYap!O5+gfsNat!P5</f>
        <v>31.646939</v>
      </c>
      <c r="P5" s="591">
        <f>gfsChk!P5+gfsKos!P5+gfsPni!P5+gfsYap!P5+gfsNat!Q5</f>
        <v>93.609815999999995</v>
      </c>
      <c r="Q5" s="591">
        <f>gfsChk!Q5+gfsKos!Q5+gfsPni!Q5+gfsYap!Q5+gfsNat!R5</f>
        <v>0</v>
      </c>
      <c r="R5" s="591">
        <f>gfsChk!R5+gfsKos!R5+gfsPni!R5+gfsYap!R5+gfsNat!S5</f>
        <v>0</v>
      </c>
      <c r="S5" s="591">
        <f>gfsChk!S5+gfsKos!S5+gfsPni!S5+gfsYap!S5+gfsNat!T5</f>
        <v>0</v>
      </c>
      <c r="T5" s="591">
        <f>gfsChk!T5+gfsKos!T5+gfsPni!T5+gfsYap!T5+gfsNat!U5</f>
        <v>0</v>
      </c>
      <c r="U5" s="591">
        <f>gfsChk!U5+gfsKos!U5+gfsPni!U5+gfsYap!U5+gfsNat!V5</f>
        <v>0</v>
      </c>
    </row>
    <row r="6" spans="1:32" s="586" customFormat="1" x14ac:dyDescent="0.2">
      <c r="A6" s="586" t="s">
        <v>632</v>
      </c>
      <c r="B6" s="591">
        <f>gfsChk!B6+gfsKos!B6+gfsPni!B6+gfsYap!B6+gfsNat!C6</f>
        <v>7.5612766042335569</v>
      </c>
      <c r="C6" s="591">
        <f>gfsChk!C6+gfsKos!C6+gfsPni!C6+gfsYap!C6+gfsNat!D6</f>
        <v>6.552750176317808</v>
      </c>
      <c r="D6" s="591">
        <f>gfsChk!D6+gfsKos!D6+gfsPni!D6+gfsYap!D6+gfsNat!E6</f>
        <v>6.6473581083800237</v>
      </c>
      <c r="E6" s="591">
        <f>gfsChk!E6+gfsKos!E6+gfsPni!E6+gfsYap!E6+gfsNat!F6</f>
        <v>5.81802833510437</v>
      </c>
      <c r="F6" s="591">
        <f>gfsChk!F6+gfsKos!F6+gfsPni!F6+gfsYap!F6+gfsNat!G6</f>
        <v>7.2958539711810815</v>
      </c>
      <c r="G6" s="591">
        <f>gfsChk!G6+gfsKos!G6+gfsPni!G6+gfsYap!G6+gfsNat!H6</f>
        <v>7.1725566871352431</v>
      </c>
      <c r="H6" s="591">
        <f>gfsChk!H6+gfsKos!H6+gfsPni!H6+gfsYap!H6+gfsNat!I6</f>
        <v>7.5677630000000002</v>
      </c>
      <c r="I6" s="591">
        <f>gfsChk!I6+gfsKos!I6+gfsPni!I6+gfsYap!I6+gfsNat!J6</f>
        <v>7.5858109999999996</v>
      </c>
      <c r="J6" s="591">
        <f>gfsChk!J6+gfsKos!J6+gfsPni!J6+gfsYap!J6+gfsNat!K6</f>
        <v>7.6742749999999997</v>
      </c>
      <c r="K6" s="591">
        <f>gfsChk!K6+gfsKos!K6+gfsPni!K6+gfsYap!K6+gfsNat!L6</f>
        <v>7.8811130000000009</v>
      </c>
      <c r="L6" s="591">
        <f>gfsChk!L6+gfsKos!L6+gfsPni!L6+gfsYap!L6+gfsNat!M6</f>
        <v>8.0712730000000015</v>
      </c>
      <c r="M6" s="591">
        <f>gfsChk!M6+gfsKos!M6+gfsPni!M6+gfsYap!M6+gfsNat!N6</f>
        <v>8.1648619999999994</v>
      </c>
      <c r="N6" s="591">
        <f>gfsChk!N6+gfsKos!N6+gfsPni!N6+gfsYap!N6+gfsNat!O6</f>
        <v>8.5464210000000005</v>
      </c>
      <c r="O6" s="591">
        <f>gfsChk!O6+gfsKos!O6+gfsPni!O6+gfsYap!O6+gfsNat!P6</f>
        <v>8.9157949999999992</v>
      </c>
      <c r="P6" s="591">
        <f>gfsChk!P6+gfsKos!P6+gfsPni!P6+gfsYap!P6+gfsNat!Q6</f>
        <v>9.1192710000000012</v>
      </c>
      <c r="Q6" s="591">
        <f>gfsChk!Q6+gfsKos!Q6+gfsPni!Q6+gfsYap!Q6+gfsNat!R6</f>
        <v>0</v>
      </c>
      <c r="R6" s="591">
        <f>gfsChk!R6+gfsKos!R6+gfsPni!R6+gfsYap!R6+gfsNat!S6</f>
        <v>0</v>
      </c>
      <c r="S6" s="591">
        <f>gfsChk!S6+gfsKos!S6+gfsPni!S6+gfsYap!S6+gfsNat!T6</f>
        <v>0</v>
      </c>
      <c r="T6" s="591">
        <f>gfsChk!T6+gfsKos!T6+gfsPni!T6+gfsYap!T6+gfsNat!U6</f>
        <v>0</v>
      </c>
      <c r="U6" s="591">
        <f>gfsChk!U6+gfsKos!U6+gfsPni!U6+gfsYap!U6+gfsNat!V6</f>
        <v>0</v>
      </c>
    </row>
    <row r="7" spans="1:32" s="586" customFormat="1" x14ac:dyDescent="0.2">
      <c r="A7" s="586" t="s">
        <v>633</v>
      </c>
      <c r="B7" s="591">
        <f>gfsChk!B7+gfsKos!B7+gfsPni!B7+gfsYap!B7+gfsNat!C7</f>
        <v>0</v>
      </c>
      <c r="C7" s="591">
        <f>gfsChk!C7+gfsKos!C7+gfsPni!C7+gfsYap!C7+gfsNat!D7</f>
        <v>0</v>
      </c>
      <c r="D7" s="591">
        <f>gfsChk!D7+gfsKos!D7+gfsPni!D7+gfsYap!D7+gfsNat!E7</f>
        <v>0</v>
      </c>
      <c r="E7" s="591">
        <f>gfsChk!E7+gfsKos!E7+gfsPni!E7+gfsYap!E7+gfsNat!F7</f>
        <v>0</v>
      </c>
      <c r="F7" s="591">
        <f>gfsChk!F7+gfsKos!F7+gfsPni!F7+gfsYap!F7+gfsNat!G7</f>
        <v>3.4318000000000001E-2</v>
      </c>
      <c r="G7" s="591">
        <f>gfsChk!G7+gfsKos!G7+gfsPni!G7+gfsYap!G7+gfsNat!H7</f>
        <v>5.7908000000000001E-2</v>
      </c>
      <c r="H7" s="591">
        <f>gfsChk!H7+gfsKos!H7+gfsPni!H7+gfsYap!H7+gfsNat!I7</f>
        <v>0.81540000000000001</v>
      </c>
      <c r="I7" s="591">
        <f>gfsChk!I7+gfsKos!I7+gfsPni!I7+gfsYap!I7+gfsNat!J7</f>
        <v>2.092117</v>
      </c>
      <c r="J7" s="591">
        <f>gfsChk!J7+gfsKos!J7+gfsPni!J7+gfsYap!J7+gfsNat!K7</f>
        <v>2.5701480000000001</v>
      </c>
      <c r="K7" s="591">
        <f>gfsChk!K7+gfsKos!K7+gfsPni!K7+gfsYap!K7+gfsNat!L7</f>
        <v>4.3784369999999999</v>
      </c>
      <c r="L7" s="591">
        <f>gfsChk!L7+gfsKos!L7+gfsPni!L7+gfsYap!L7+gfsNat!M7</f>
        <v>27.630004</v>
      </c>
      <c r="M7" s="591">
        <f>gfsChk!M7+gfsKos!M7+gfsPni!M7+gfsYap!M7+gfsNat!N7</f>
        <v>4.1383390000000002</v>
      </c>
      <c r="N7" s="591">
        <f>gfsChk!N7+gfsKos!N7+gfsPni!N7+gfsYap!N7+gfsNat!O7</f>
        <v>5.9939999999999998</v>
      </c>
      <c r="O7" s="591">
        <f>gfsChk!O7+gfsKos!O7+gfsPni!O7+gfsYap!O7+gfsNat!P7</f>
        <v>22.731144</v>
      </c>
      <c r="P7" s="591">
        <f>gfsChk!P7+gfsKos!P7+gfsPni!P7+gfsYap!P7+gfsNat!Q7</f>
        <v>84.490544999999997</v>
      </c>
      <c r="Q7" s="591">
        <f>gfsChk!Q7+gfsKos!Q7+gfsPni!Q7+gfsYap!Q7+gfsNat!R7</f>
        <v>0</v>
      </c>
      <c r="R7" s="591">
        <f>gfsChk!R7+gfsKos!R7+gfsPni!R7+gfsYap!R7+gfsNat!S7</f>
        <v>0</v>
      </c>
      <c r="S7" s="591">
        <f>gfsChk!S7+gfsKos!S7+gfsPni!S7+gfsYap!S7+gfsNat!T7</f>
        <v>0</v>
      </c>
      <c r="T7" s="591">
        <f>gfsChk!T7+gfsKos!T7+gfsPni!T7+gfsYap!T7+gfsNat!U7</f>
        <v>0</v>
      </c>
      <c r="U7" s="591">
        <f>gfsChk!U7+gfsKos!U7+gfsPni!U7+gfsYap!U7+gfsNat!V7</f>
        <v>0</v>
      </c>
    </row>
    <row r="8" spans="1:32" s="586" customFormat="1" hidden="1" outlineLevel="1" x14ac:dyDescent="0.2">
      <c r="A8" s="586" t="s">
        <v>634</v>
      </c>
      <c r="B8" s="591">
        <f>gfsChk!B8+gfsKos!B8+gfsPni!B8+gfsYap!B8+gfsNat!C8</f>
        <v>0</v>
      </c>
      <c r="C8" s="591">
        <f>gfsChk!C8+gfsKos!C8+gfsPni!C8+gfsYap!C8+gfsNat!D8</f>
        <v>0</v>
      </c>
      <c r="D8" s="591">
        <f>gfsChk!D8+gfsKos!D8+gfsPni!D8+gfsYap!D8+gfsNat!E8</f>
        <v>0</v>
      </c>
      <c r="E8" s="591">
        <f>gfsChk!E8+gfsKos!E8+gfsPni!E8+gfsYap!E8+gfsNat!F8</f>
        <v>0</v>
      </c>
      <c r="F8" s="591">
        <f>gfsChk!F8+gfsKos!F8+gfsPni!F8+gfsYap!F8+gfsNat!G8</f>
        <v>0</v>
      </c>
      <c r="G8" s="591">
        <f>gfsChk!G8+gfsKos!G8+gfsPni!G8+gfsYap!G8+gfsNat!H8</f>
        <v>0</v>
      </c>
      <c r="H8" s="591">
        <f>gfsChk!H8+gfsKos!H8+gfsPni!H8+gfsYap!H8+gfsNat!I8</f>
        <v>0</v>
      </c>
      <c r="I8" s="591">
        <f>gfsChk!I8+gfsKos!I8+gfsPni!I8+gfsYap!I8+gfsNat!J8</f>
        <v>0</v>
      </c>
      <c r="J8" s="591">
        <f>gfsChk!J8+gfsKos!J8+gfsPni!J8+gfsYap!J8+gfsNat!K8</f>
        <v>0</v>
      </c>
      <c r="K8" s="591">
        <f>gfsChk!K8+gfsKos!K8+gfsPni!K8+gfsYap!K8+gfsNat!L8</f>
        <v>0</v>
      </c>
      <c r="L8" s="591">
        <f>gfsChk!L8+gfsKos!L8+gfsPni!L8+gfsYap!L8+gfsNat!M8</f>
        <v>0</v>
      </c>
      <c r="M8" s="591">
        <f>gfsChk!M8+gfsKos!M8+gfsPni!M8+gfsYap!M8+gfsNat!N8</f>
        <v>0</v>
      </c>
      <c r="N8" s="591">
        <f>gfsChk!N8+gfsKos!N8+gfsPni!N8+gfsYap!N8+gfsNat!O8</f>
        <v>0</v>
      </c>
      <c r="O8" s="591">
        <f>gfsChk!O8+gfsKos!O8+gfsPni!O8+gfsYap!O8+gfsNat!P8</f>
        <v>0</v>
      </c>
      <c r="P8" s="591">
        <f>gfsChk!P8+gfsKos!P8+gfsPni!P8+gfsYap!P8+gfsNat!Q8</f>
        <v>0</v>
      </c>
      <c r="Q8" s="591">
        <f>gfsChk!Q8+gfsKos!Q8+gfsPni!Q8+gfsYap!Q8+gfsNat!R8</f>
        <v>0</v>
      </c>
      <c r="R8" s="591">
        <f>gfsChk!R8+gfsKos!R8+gfsPni!R8+gfsYap!R8+gfsNat!S8</f>
        <v>0</v>
      </c>
      <c r="S8" s="591">
        <f>gfsChk!S8+gfsKos!S8+gfsPni!S8+gfsYap!S8+gfsNat!T8</f>
        <v>0</v>
      </c>
      <c r="T8" s="591">
        <f>gfsChk!T8+gfsKos!T8+gfsPni!T8+gfsYap!T8+gfsNat!U8</f>
        <v>0</v>
      </c>
      <c r="U8" s="591">
        <f>gfsChk!U8+gfsKos!U8+gfsPni!U8+gfsYap!U8+gfsNat!V8</f>
        <v>0</v>
      </c>
    </row>
    <row r="9" spans="1:32" s="586" customFormat="1" hidden="1" outlineLevel="1" x14ac:dyDescent="0.2">
      <c r="A9" s="586" t="s">
        <v>635</v>
      </c>
      <c r="B9" s="591">
        <f>gfsChk!B9+gfsKos!B9+gfsPni!B9+gfsYap!B9+gfsNat!C9</f>
        <v>0</v>
      </c>
      <c r="C9" s="591">
        <f>gfsChk!C9+gfsKos!C9+gfsPni!C9+gfsYap!C9+gfsNat!D9</f>
        <v>0</v>
      </c>
      <c r="D9" s="591">
        <f>gfsChk!D9+gfsKos!D9+gfsPni!D9+gfsYap!D9+gfsNat!E9</f>
        <v>0</v>
      </c>
      <c r="E9" s="591">
        <f>gfsChk!E9+gfsKos!E9+gfsPni!E9+gfsYap!E9+gfsNat!F9</f>
        <v>0</v>
      </c>
      <c r="F9" s="591">
        <f>gfsChk!F9+gfsKos!F9+gfsPni!F9+gfsYap!F9+gfsNat!G9</f>
        <v>0</v>
      </c>
      <c r="G9" s="591">
        <f>gfsChk!G9+gfsKos!G9+gfsPni!G9+gfsYap!G9+gfsNat!H9</f>
        <v>0</v>
      </c>
      <c r="H9" s="591">
        <f>gfsChk!H9+gfsKos!H9+gfsPni!H9+gfsYap!H9+gfsNat!I9</f>
        <v>0</v>
      </c>
      <c r="I9" s="591">
        <f>gfsChk!I9+gfsKos!I9+gfsPni!I9+gfsYap!I9+gfsNat!J9</f>
        <v>0</v>
      </c>
      <c r="J9" s="591">
        <f>gfsChk!J9+gfsKos!J9+gfsPni!J9+gfsYap!J9+gfsNat!K9</f>
        <v>0</v>
      </c>
      <c r="K9" s="591">
        <f>gfsChk!K9+gfsKos!K9+gfsPni!K9+gfsYap!K9+gfsNat!L9</f>
        <v>0</v>
      </c>
      <c r="L9" s="591">
        <f>gfsChk!L9+gfsKos!L9+gfsPni!L9+gfsYap!L9+gfsNat!M9</f>
        <v>0</v>
      </c>
      <c r="M9" s="591">
        <f>gfsChk!M9+gfsKos!M9+gfsPni!M9+gfsYap!M9+gfsNat!N9</f>
        <v>0</v>
      </c>
      <c r="N9" s="591">
        <f>gfsChk!N9+gfsKos!N9+gfsPni!N9+gfsYap!N9+gfsNat!O9</f>
        <v>0</v>
      </c>
      <c r="O9" s="591">
        <f>gfsChk!O9+gfsKos!O9+gfsPni!O9+gfsYap!O9+gfsNat!P9</f>
        <v>0</v>
      </c>
      <c r="P9" s="591">
        <f>gfsChk!P9+gfsKos!P9+gfsPni!P9+gfsYap!P9+gfsNat!Q9</f>
        <v>0</v>
      </c>
      <c r="Q9" s="591">
        <f>gfsChk!Q9+gfsKos!Q9+gfsPni!Q9+gfsYap!Q9+gfsNat!R9</f>
        <v>0</v>
      </c>
      <c r="R9" s="591">
        <f>gfsChk!R9+gfsKos!R9+gfsPni!R9+gfsYap!R9+gfsNat!S9</f>
        <v>0</v>
      </c>
      <c r="S9" s="591">
        <f>gfsChk!S9+gfsKos!S9+gfsPni!S9+gfsYap!S9+gfsNat!T9</f>
        <v>0</v>
      </c>
      <c r="T9" s="591">
        <f>gfsChk!T9+gfsKos!T9+gfsPni!T9+gfsYap!T9+gfsNat!U9</f>
        <v>0</v>
      </c>
      <c r="U9" s="591">
        <f>gfsChk!U9+gfsKos!U9+gfsPni!U9+gfsYap!U9+gfsNat!V9</f>
        <v>0</v>
      </c>
    </row>
    <row r="10" spans="1:32" s="586" customFormat="1" hidden="1" outlineLevel="1" x14ac:dyDescent="0.2">
      <c r="A10" s="586" t="s">
        <v>636</v>
      </c>
      <c r="B10" s="591">
        <f>gfsChk!B10+gfsKos!B10+gfsPni!B10+gfsYap!B10+gfsNat!C10</f>
        <v>0</v>
      </c>
      <c r="C10" s="591">
        <f>gfsChk!C10+gfsKos!C10+gfsPni!C10+gfsYap!C10+gfsNat!D10</f>
        <v>0</v>
      </c>
      <c r="D10" s="591">
        <f>gfsChk!D10+gfsKos!D10+gfsPni!D10+gfsYap!D10+gfsNat!E10</f>
        <v>0</v>
      </c>
      <c r="E10" s="591">
        <f>gfsChk!E10+gfsKos!E10+gfsPni!E10+gfsYap!E10+gfsNat!F10</f>
        <v>0</v>
      </c>
      <c r="F10" s="591">
        <f>gfsChk!F10+gfsKos!F10+gfsPni!F10+gfsYap!F10+gfsNat!G10</f>
        <v>0</v>
      </c>
      <c r="G10" s="591">
        <f>gfsChk!G10+gfsKos!G10+gfsPni!G10+gfsYap!G10+gfsNat!H10</f>
        <v>0</v>
      </c>
      <c r="H10" s="591">
        <f>gfsChk!H10+gfsKos!H10+gfsPni!H10+gfsYap!H10+gfsNat!I10</f>
        <v>0</v>
      </c>
      <c r="I10" s="591">
        <f>gfsChk!I10+gfsKos!I10+gfsPni!I10+gfsYap!I10+gfsNat!J10</f>
        <v>0</v>
      </c>
      <c r="J10" s="591">
        <f>gfsChk!J10+gfsKos!J10+gfsPni!J10+gfsYap!J10+gfsNat!K10</f>
        <v>0</v>
      </c>
      <c r="K10" s="591">
        <f>gfsChk!K10+gfsKos!K10+gfsPni!K10+gfsYap!K10+gfsNat!L10</f>
        <v>0</v>
      </c>
      <c r="L10" s="591">
        <f>gfsChk!L10+gfsKos!L10+gfsPni!L10+gfsYap!L10+gfsNat!M10</f>
        <v>0</v>
      </c>
      <c r="M10" s="591">
        <f>gfsChk!M10+gfsKos!M10+gfsPni!M10+gfsYap!M10+gfsNat!N10</f>
        <v>0</v>
      </c>
      <c r="N10" s="591">
        <f>gfsChk!N10+gfsKos!N10+gfsPni!N10+gfsYap!N10+gfsNat!O10</f>
        <v>0</v>
      </c>
      <c r="O10" s="591">
        <f>gfsChk!O10+gfsKos!O10+gfsPni!O10+gfsYap!O10+gfsNat!P10</f>
        <v>0</v>
      </c>
      <c r="P10" s="591">
        <f>gfsChk!P10+gfsKos!P10+gfsPni!P10+gfsYap!P10+gfsNat!Q10</f>
        <v>0</v>
      </c>
      <c r="Q10" s="591">
        <f>gfsChk!Q10+gfsKos!Q10+gfsPni!Q10+gfsYap!Q10+gfsNat!R10</f>
        <v>0</v>
      </c>
      <c r="R10" s="591">
        <f>gfsChk!R10+gfsKos!R10+gfsPni!R10+gfsYap!R10+gfsNat!S10</f>
        <v>0</v>
      </c>
      <c r="S10" s="591">
        <f>gfsChk!S10+gfsKos!S10+gfsPni!S10+gfsYap!S10+gfsNat!T10</f>
        <v>0</v>
      </c>
      <c r="T10" s="591">
        <f>gfsChk!T10+gfsKos!T10+gfsPni!T10+gfsYap!T10+gfsNat!U10</f>
        <v>0</v>
      </c>
      <c r="U10" s="591">
        <f>gfsChk!U10+gfsKos!U10+gfsPni!U10+gfsYap!U10+gfsNat!V10</f>
        <v>0</v>
      </c>
    </row>
    <row r="11" spans="1:32" s="586" customFormat="1" hidden="1" outlineLevel="1" x14ac:dyDescent="0.2">
      <c r="A11" s="586" t="s">
        <v>637</v>
      </c>
      <c r="B11" s="591">
        <f>gfsChk!B11+gfsKos!B11+gfsPni!B11+gfsYap!B11+gfsNat!C11</f>
        <v>0</v>
      </c>
      <c r="C11" s="591">
        <f>gfsChk!C11+gfsKos!C11+gfsPni!C11+gfsYap!C11+gfsNat!D11</f>
        <v>0</v>
      </c>
      <c r="D11" s="591">
        <f>gfsChk!D11+gfsKos!D11+gfsPni!D11+gfsYap!D11+gfsNat!E11</f>
        <v>0</v>
      </c>
      <c r="E11" s="591">
        <f>gfsChk!E11+gfsKos!E11+gfsPni!E11+gfsYap!E11+gfsNat!F11</f>
        <v>0</v>
      </c>
      <c r="F11" s="591">
        <f>gfsChk!F11+gfsKos!F11+gfsPni!F11+gfsYap!F11+gfsNat!G11</f>
        <v>0</v>
      </c>
      <c r="G11" s="591">
        <f>gfsChk!G11+gfsKos!G11+gfsPni!G11+gfsYap!G11+gfsNat!H11</f>
        <v>0</v>
      </c>
      <c r="H11" s="591">
        <f>gfsChk!H11+gfsKos!H11+gfsPni!H11+gfsYap!H11+gfsNat!I11</f>
        <v>0</v>
      </c>
      <c r="I11" s="591">
        <f>gfsChk!I11+gfsKos!I11+gfsPni!I11+gfsYap!I11+gfsNat!J11</f>
        <v>0</v>
      </c>
      <c r="J11" s="591">
        <f>gfsChk!J11+gfsKos!J11+gfsPni!J11+gfsYap!J11+gfsNat!K11</f>
        <v>0</v>
      </c>
      <c r="K11" s="591">
        <f>gfsChk!K11+gfsKos!K11+gfsPni!K11+gfsYap!K11+gfsNat!L11</f>
        <v>0</v>
      </c>
      <c r="L11" s="591">
        <f>gfsChk!L11+gfsKos!L11+gfsPni!L11+gfsYap!L11+gfsNat!M11</f>
        <v>0</v>
      </c>
      <c r="M11" s="591">
        <f>gfsChk!M11+gfsKos!M11+gfsPni!M11+gfsYap!M11+gfsNat!N11</f>
        <v>0</v>
      </c>
      <c r="N11" s="591">
        <f>gfsChk!N11+gfsKos!N11+gfsPni!N11+gfsYap!N11+gfsNat!O11</f>
        <v>0</v>
      </c>
      <c r="O11" s="591">
        <f>gfsChk!O11+gfsKos!O11+gfsPni!O11+gfsYap!O11+gfsNat!P11</f>
        <v>0</v>
      </c>
      <c r="P11" s="591">
        <f>gfsChk!P11+gfsKos!P11+gfsPni!P11+gfsYap!P11+gfsNat!Q11</f>
        <v>0</v>
      </c>
      <c r="Q11" s="591">
        <f>gfsChk!Q11+gfsKos!Q11+gfsPni!Q11+gfsYap!Q11+gfsNat!R11</f>
        <v>0</v>
      </c>
      <c r="R11" s="591">
        <f>gfsChk!R11+gfsKos!R11+gfsPni!R11+gfsYap!R11+gfsNat!S11</f>
        <v>0</v>
      </c>
      <c r="S11" s="591">
        <f>gfsChk!S11+gfsKos!S11+gfsPni!S11+gfsYap!S11+gfsNat!T11</f>
        <v>0</v>
      </c>
      <c r="T11" s="591">
        <f>gfsChk!T11+gfsKos!T11+gfsPni!T11+gfsYap!T11+gfsNat!U11</f>
        <v>0</v>
      </c>
      <c r="U11" s="591">
        <f>gfsChk!U11+gfsKos!U11+gfsPni!U11+gfsYap!U11+gfsNat!V11</f>
        <v>0</v>
      </c>
    </row>
    <row r="12" spans="1:32" s="586" customFormat="1" hidden="1" outlineLevel="1" x14ac:dyDescent="0.2">
      <c r="A12" s="586" t="s">
        <v>638</v>
      </c>
      <c r="B12" s="591">
        <f>gfsChk!B12+gfsKos!B12+gfsPni!B12+gfsYap!B12+gfsNat!C12</f>
        <v>0</v>
      </c>
      <c r="C12" s="591">
        <f>gfsChk!C12+gfsKos!C12+gfsPni!C12+gfsYap!C12+gfsNat!D12</f>
        <v>0</v>
      </c>
      <c r="D12" s="591">
        <f>gfsChk!D12+gfsKos!D12+gfsPni!D12+gfsYap!D12+gfsNat!E12</f>
        <v>0</v>
      </c>
      <c r="E12" s="591">
        <f>gfsChk!E12+gfsKos!E12+gfsPni!E12+gfsYap!E12+gfsNat!F12</f>
        <v>0</v>
      </c>
      <c r="F12" s="591">
        <f>gfsChk!F12+gfsKos!F12+gfsPni!F12+gfsYap!F12+gfsNat!G12</f>
        <v>0</v>
      </c>
      <c r="G12" s="591">
        <f>gfsChk!G12+gfsKos!G12+gfsPni!G12+gfsYap!G12+gfsNat!H12</f>
        <v>0</v>
      </c>
      <c r="H12" s="591">
        <f>gfsChk!H12+gfsKos!H12+gfsPni!H12+gfsYap!H12+gfsNat!I12</f>
        <v>0</v>
      </c>
      <c r="I12" s="591">
        <f>gfsChk!I12+gfsKos!I12+gfsPni!I12+gfsYap!I12+gfsNat!J12</f>
        <v>0</v>
      </c>
      <c r="J12" s="591">
        <f>gfsChk!J12+gfsKos!J12+gfsPni!J12+gfsYap!J12+gfsNat!K12</f>
        <v>0</v>
      </c>
      <c r="K12" s="591">
        <f>gfsChk!K12+gfsKos!K12+gfsPni!K12+gfsYap!K12+gfsNat!L12</f>
        <v>0</v>
      </c>
      <c r="L12" s="591">
        <f>gfsChk!L12+gfsKos!L12+gfsPni!L12+gfsYap!L12+gfsNat!M12</f>
        <v>0</v>
      </c>
      <c r="M12" s="591">
        <f>gfsChk!M12+gfsKos!M12+gfsPni!M12+gfsYap!M12+gfsNat!N12</f>
        <v>0</v>
      </c>
      <c r="N12" s="591">
        <f>gfsChk!N12+gfsKos!N12+gfsPni!N12+gfsYap!N12+gfsNat!O12</f>
        <v>0</v>
      </c>
      <c r="O12" s="591">
        <f>gfsChk!O12+gfsKos!O12+gfsPni!O12+gfsYap!O12+gfsNat!P12</f>
        <v>0</v>
      </c>
      <c r="P12" s="591">
        <f>gfsChk!P12+gfsKos!P12+gfsPni!P12+gfsYap!P12+gfsNat!Q12</f>
        <v>0</v>
      </c>
      <c r="Q12" s="591">
        <f>gfsChk!Q12+gfsKos!Q12+gfsPni!Q12+gfsYap!Q12+gfsNat!R12</f>
        <v>0</v>
      </c>
      <c r="R12" s="591">
        <f>gfsChk!R12+gfsKos!R12+gfsPni!R12+gfsYap!R12+gfsNat!S12</f>
        <v>0</v>
      </c>
      <c r="S12" s="591">
        <f>gfsChk!S12+gfsKos!S12+gfsPni!S12+gfsYap!S12+gfsNat!T12</f>
        <v>0</v>
      </c>
      <c r="T12" s="591">
        <f>gfsChk!T12+gfsKos!T12+gfsPni!T12+gfsYap!T12+gfsNat!U12</f>
        <v>0</v>
      </c>
      <c r="U12" s="591">
        <f>gfsChk!U12+gfsKos!U12+gfsPni!U12+gfsYap!U12+gfsNat!V12</f>
        <v>0</v>
      </c>
    </row>
    <row r="13" spans="1:32" s="586" customFormat="1" hidden="1" outlineLevel="1" x14ac:dyDescent="0.2">
      <c r="A13" s="586" t="s">
        <v>639</v>
      </c>
      <c r="B13" s="591">
        <f>gfsChk!B13+gfsKos!B13+gfsPni!B13+gfsYap!B13+gfsNat!C13</f>
        <v>0</v>
      </c>
      <c r="C13" s="591">
        <f>gfsChk!C13+gfsKos!C13+gfsPni!C13+gfsYap!C13+gfsNat!D13</f>
        <v>0</v>
      </c>
      <c r="D13" s="591">
        <f>gfsChk!D13+gfsKos!D13+gfsPni!D13+gfsYap!D13+gfsNat!E13</f>
        <v>0</v>
      </c>
      <c r="E13" s="591">
        <f>gfsChk!E13+gfsKos!E13+gfsPni!E13+gfsYap!E13+gfsNat!F13</f>
        <v>0</v>
      </c>
      <c r="F13" s="591">
        <f>gfsChk!F13+gfsKos!F13+gfsPni!F13+gfsYap!F13+gfsNat!G13</f>
        <v>0</v>
      </c>
      <c r="G13" s="591">
        <f>gfsChk!G13+gfsKos!G13+gfsPni!G13+gfsYap!G13+gfsNat!H13</f>
        <v>0</v>
      </c>
      <c r="H13" s="591">
        <f>gfsChk!H13+gfsKos!H13+gfsPni!H13+gfsYap!H13+gfsNat!I13</f>
        <v>0</v>
      </c>
      <c r="I13" s="591">
        <f>gfsChk!I13+gfsKos!I13+gfsPni!I13+gfsYap!I13+gfsNat!J13</f>
        <v>0</v>
      </c>
      <c r="J13" s="591">
        <f>gfsChk!J13+gfsKos!J13+gfsPni!J13+gfsYap!J13+gfsNat!K13</f>
        <v>0</v>
      </c>
      <c r="K13" s="591">
        <f>gfsChk!K13+gfsKos!K13+gfsPni!K13+gfsYap!K13+gfsNat!L13</f>
        <v>0</v>
      </c>
      <c r="L13" s="591">
        <f>gfsChk!L13+gfsKos!L13+gfsPni!L13+gfsYap!L13+gfsNat!M13</f>
        <v>0</v>
      </c>
      <c r="M13" s="591">
        <f>gfsChk!M13+gfsKos!M13+gfsPni!M13+gfsYap!M13+gfsNat!N13</f>
        <v>0</v>
      </c>
      <c r="N13" s="591">
        <f>gfsChk!N13+gfsKos!N13+gfsPni!N13+gfsYap!N13+gfsNat!O13</f>
        <v>0</v>
      </c>
      <c r="O13" s="591">
        <f>gfsChk!O13+gfsKos!O13+gfsPni!O13+gfsYap!O13+gfsNat!P13</f>
        <v>0</v>
      </c>
      <c r="P13" s="591">
        <f>gfsChk!P13+gfsKos!P13+gfsPni!P13+gfsYap!P13+gfsNat!Q13</f>
        <v>0</v>
      </c>
      <c r="Q13" s="591">
        <f>gfsChk!Q13+gfsKos!Q13+gfsPni!Q13+gfsYap!Q13+gfsNat!R13</f>
        <v>0</v>
      </c>
      <c r="R13" s="591">
        <f>gfsChk!R13+gfsKos!R13+gfsPni!R13+gfsYap!R13+gfsNat!S13</f>
        <v>0</v>
      </c>
      <c r="S13" s="591">
        <f>gfsChk!S13+gfsKos!S13+gfsPni!S13+gfsYap!S13+gfsNat!T13</f>
        <v>0</v>
      </c>
      <c r="T13" s="591">
        <f>gfsChk!T13+gfsKos!T13+gfsPni!T13+gfsYap!T13+gfsNat!U13</f>
        <v>0</v>
      </c>
      <c r="U13" s="591">
        <f>gfsChk!U13+gfsKos!U13+gfsPni!U13+gfsYap!U13+gfsNat!V13</f>
        <v>0</v>
      </c>
    </row>
    <row r="14" spans="1:32" s="586" customFormat="1" hidden="1" outlineLevel="1" x14ac:dyDescent="0.2">
      <c r="A14" s="586" t="s">
        <v>640</v>
      </c>
      <c r="B14" s="591">
        <f>gfsChk!B14+gfsKos!B14+gfsPni!B14+gfsYap!B14+gfsNat!C14</f>
        <v>0</v>
      </c>
      <c r="C14" s="591">
        <f>gfsChk!C14+gfsKos!C14+gfsPni!C14+gfsYap!C14+gfsNat!D14</f>
        <v>0</v>
      </c>
      <c r="D14" s="591">
        <f>gfsChk!D14+gfsKos!D14+gfsPni!D14+gfsYap!D14+gfsNat!E14</f>
        <v>0</v>
      </c>
      <c r="E14" s="591">
        <f>gfsChk!E14+gfsKos!E14+gfsPni!E14+gfsYap!E14+gfsNat!F14</f>
        <v>0</v>
      </c>
      <c r="F14" s="591">
        <f>gfsChk!F14+gfsKos!F14+gfsPni!F14+gfsYap!F14+gfsNat!G14</f>
        <v>0</v>
      </c>
      <c r="G14" s="591">
        <f>gfsChk!G14+gfsKos!G14+gfsPni!G14+gfsYap!G14+gfsNat!H14</f>
        <v>0</v>
      </c>
      <c r="H14" s="591">
        <f>gfsChk!H14+gfsKos!H14+gfsPni!H14+gfsYap!H14+gfsNat!I14</f>
        <v>0</v>
      </c>
      <c r="I14" s="591">
        <f>gfsChk!I14+gfsKos!I14+gfsPni!I14+gfsYap!I14+gfsNat!J14</f>
        <v>0</v>
      </c>
      <c r="J14" s="591">
        <f>gfsChk!J14+gfsKos!J14+gfsPni!J14+gfsYap!J14+gfsNat!K14</f>
        <v>0</v>
      </c>
      <c r="K14" s="591">
        <f>gfsChk!K14+gfsKos!K14+gfsPni!K14+gfsYap!K14+gfsNat!L14</f>
        <v>0</v>
      </c>
      <c r="L14" s="591">
        <f>gfsChk!L14+gfsKos!L14+gfsPni!L14+gfsYap!L14+gfsNat!M14</f>
        <v>0</v>
      </c>
      <c r="M14" s="591">
        <f>gfsChk!M14+gfsKos!M14+gfsPni!M14+gfsYap!M14+gfsNat!N14</f>
        <v>0</v>
      </c>
      <c r="N14" s="591">
        <f>gfsChk!N14+gfsKos!N14+gfsPni!N14+gfsYap!N14+gfsNat!O14</f>
        <v>0</v>
      </c>
      <c r="O14" s="591">
        <f>gfsChk!O14+gfsKos!O14+gfsPni!O14+gfsYap!O14+gfsNat!P14</f>
        <v>0</v>
      </c>
      <c r="P14" s="591">
        <f>gfsChk!P14+gfsKos!P14+gfsPni!P14+gfsYap!P14+gfsNat!Q14</f>
        <v>0</v>
      </c>
      <c r="Q14" s="591">
        <f>gfsChk!Q14+gfsKos!Q14+gfsPni!Q14+gfsYap!Q14+gfsNat!R14</f>
        <v>0</v>
      </c>
      <c r="R14" s="591">
        <f>gfsChk!R14+gfsKos!R14+gfsPni!R14+gfsYap!R14+gfsNat!S14</f>
        <v>0</v>
      </c>
      <c r="S14" s="591">
        <f>gfsChk!S14+gfsKos!S14+gfsPni!S14+gfsYap!S14+gfsNat!T14</f>
        <v>0</v>
      </c>
      <c r="T14" s="591">
        <f>gfsChk!T14+gfsKos!T14+gfsPni!T14+gfsYap!T14+gfsNat!U14</f>
        <v>0</v>
      </c>
      <c r="U14" s="591">
        <f>gfsChk!U14+gfsKos!U14+gfsPni!U14+gfsYap!U14+gfsNat!V14</f>
        <v>0</v>
      </c>
    </row>
    <row r="15" spans="1:32" s="586" customFormat="1" hidden="1" outlineLevel="1" x14ac:dyDescent="0.2">
      <c r="A15" s="586" t="s">
        <v>641</v>
      </c>
      <c r="B15" s="591">
        <f>gfsChk!B15+gfsKos!B15+gfsPni!B15+gfsYap!B15+gfsNat!C15</f>
        <v>0</v>
      </c>
      <c r="C15" s="591">
        <f>gfsChk!C15+gfsKos!C15+gfsPni!C15+gfsYap!C15+gfsNat!D15</f>
        <v>0</v>
      </c>
      <c r="D15" s="591">
        <f>gfsChk!D15+gfsKos!D15+gfsPni!D15+gfsYap!D15+gfsNat!E15</f>
        <v>0</v>
      </c>
      <c r="E15" s="591">
        <f>gfsChk!E15+gfsKos!E15+gfsPni!E15+gfsYap!E15+gfsNat!F15</f>
        <v>0</v>
      </c>
      <c r="F15" s="591">
        <f>gfsChk!F15+gfsKos!F15+gfsPni!F15+gfsYap!F15+gfsNat!G15</f>
        <v>0</v>
      </c>
      <c r="G15" s="591">
        <f>gfsChk!G15+gfsKos!G15+gfsPni!G15+gfsYap!G15+gfsNat!H15</f>
        <v>0</v>
      </c>
      <c r="H15" s="591">
        <f>gfsChk!H15+gfsKos!H15+gfsPni!H15+gfsYap!H15+gfsNat!I15</f>
        <v>0</v>
      </c>
      <c r="I15" s="591">
        <f>gfsChk!I15+gfsKos!I15+gfsPni!I15+gfsYap!I15+gfsNat!J15</f>
        <v>0</v>
      </c>
      <c r="J15" s="591">
        <f>gfsChk!J15+gfsKos!J15+gfsPni!J15+gfsYap!J15+gfsNat!K15</f>
        <v>0</v>
      </c>
      <c r="K15" s="591">
        <f>gfsChk!K15+gfsKos!K15+gfsPni!K15+gfsYap!K15+gfsNat!L15</f>
        <v>0</v>
      </c>
      <c r="L15" s="591">
        <f>gfsChk!L15+gfsKos!L15+gfsPni!L15+gfsYap!L15+gfsNat!M15</f>
        <v>0</v>
      </c>
      <c r="M15" s="591">
        <f>gfsChk!M15+gfsKos!M15+gfsPni!M15+gfsYap!M15+gfsNat!N15</f>
        <v>0</v>
      </c>
      <c r="N15" s="591">
        <f>gfsChk!N15+gfsKos!N15+gfsPni!N15+gfsYap!N15+gfsNat!O15</f>
        <v>0</v>
      </c>
      <c r="O15" s="591">
        <f>gfsChk!O15+gfsKos!O15+gfsPni!O15+gfsYap!O15+gfsNat!P15</f>
        <v>0</v>
      </c>
      <c r="P15" s="591">
        <f>gfsChk!P15+gfsKos!P15+gfsPni!P15+gfsYap!P15+gfsNat!Q15</f>
        <v>0</v>
      </c>
      <c r="Q15" s="591">
        <f>gfsChk!Q15+gfsKos!Q15+gfsPni!Q15+gfsYap!Q15+gfsNat!R15</f>
        <v>0</v>
      </c>
      <c r="R15" s="591">
        <f>gfsChk!R15+gfsKos!R15+gfsPni!R15+gfsYap!R15+gfsNat!S15</f>
        <v>0</v>
      </c>
      <c r="S15" s="591">
        <f>gfsChk!S15+gfsKos!S15+gfsPni!S15+gfsYap!S15+gfsNat!T15</f>
        <v>0</v>
      </c>
      <c r="T15" s="591">
        <f>gfsChk!T15+gfsKos!T15+gfsPni!T15+gfsYap!T15+gfsNat!U15</f>
        <v>0</v>
      </c>
      <c r="U15" s="591">
        <f>gfsChk!U15+gfsKos!U15+gfsPni!U15+gfsYap!U15+gfsNat!V15</f>
        <v>0</v>
      </c>
    </row>
    <row r="16" spans="1:32" s="586" customFormat="1" hidden="1" outlineLevel="1" x14ac:dyDescent="0.2">
      <c r="A16" s="586" t="s">
        <v>642</v>
      </c>
      <c r="B16" s="591">
        <f>gfsChk!B16+gfsKos!B16+gfsPni!B16+gfsYap!B16+gfsNat!C16</f>
        <v>0</v>
      </c>
      <c r="C16" s="591">
        <f>gfsChk!C16+gfsKos!C16+gfsPni!C16+gfsYap!C16+gfsNat!D16</f>
        <v>0</v>
      </c>
      <c r="D16" s="591">
        <f>gfsChk!D16+gfsKos!D16+gfsPni!D16+gfsYap!D16+gfsNat!E16</f>
        <v>0</v>
      </c>
      <c r="E16" s="591">
        <f>gfsChk!E16+gfsKos!E16+gfsPni!E16+gfsYap!E16+gfsNat!F16</f>
        <v>0</v>
      </c>
      <c r="F16" s="591">
        <f>gfsChk!F16+gfsKos!F16+gfsPni!F16+gfsYap!F16+gfsNat!G16</f>
        <v>0</v>
      </c>
      <c r="G16" s="591">
        <f>gfsChk!G16+gfsKos!G16+gfsPni!G16+gfsYap!G16+gfsNat!H16</f>
        <v>0</v>
      </c>
      <c r="H16" s="591">
        <f>gfsChk!H16+gfsKos!H16+gfsPni!H16+gfsYap!H16+gfsNat!I16</f>
        <v>0</v>
      </c>
      <c r="I16" s="591">
        <f>gfsChk!I16+gfsKos!I16+gfsPni!I16+gfsYap!I16+gfsNat!J16</f>
        <v>0</v>
      </c>
      <c r="J16" s="591">
        <f>gfsChk!J16+gfsKos!J16+gfsPni!J16+gfsYap!J16+gfsNat!K16</f>
        <v>0</v>
      </c>
      <c r="K16" s="591">
        <f>gfsChk!K16+gfsKos!K16+gfsPni!K16+gfsYap!K16+gfsNat!L16</f>
        <v>0</v>
      </c>
      <c r="L16" s="591">
        <f>gfsChk!L16+gfsKos!L16+gfsPni!L16+gfsYap!L16+gfsNat!M16</f>
        <v>0</v>
      </c>
      <c r="M16" s="591">
        <f>gfsChk!M16+gfsKos!M16+gfsPni!M16+gfsYap!M16+gfsNat!N16</f>
        <v>0</v>
      </c>
      <c r="N16" s="591">
        <f>gfsChk!N16+gfsKos!N16+gfsPni!N16+gfsYap!N16+gfsNat!O16</f>
        <v>0</v>
      </c>
      <c r="O16" s="591">
        <f>gfsChk!O16+gfsKos!O16+gfsPni!O16+gfsYap!O16+gfsNat!P16</f>
        <v>0</v>
      </c>
      <c r="P16" s="591">
        <f>gfsChk!P16+gfsKos!P16+gfsPni!P16+gfsYap!P16+gfsNat!Q16</f>
        <v>0</v>
      </c>
      <c r="Q16" s="591">
        <f>gfsChk!Q16+gfsKos!Q16+gfsPni!Q16+gfsYap!Q16+gfsNat!R16</f>
        <v>0</v>
      </c>
      <c r="R16" s="591">
        <f>gfsChk!R16+gfsKos!R16+gfsPni!R16+gfsYap!R16+gfsNat!S16</f>
        <v>0</v>
      </c>
      <c r="S16" s="591">
        <f>gfsChk!S16+gfsKos!S16+gfsPni!S16+gfsYap!S16+gfsNat!T16</f>
        <v>0</v>
      </c>
      <c r="T16" s="591">
        <f>gfsChk!T16+gfsKos!T16+gfsPni!T16+gfsYap!T16+gfsNat!U16</f>
        <v>0</v>
      </c>
      <c r="U16" s="591">
        <f>gfsChk!U16+gfsKos!U16+gfsPni!U16+gfsYap!U16+gfsNat!V16</f>
        <v>0</v>
      </c>
    </row>
    <row r="17" spans="1:21" s="586" customFormat="1" collapsed="1" x14ac:dyDescent="0.2">
      <c r="A17" s="586" t="s">
        <v>643</v>
      </c>
      <c r="B17" s="591">
        <f>gfsChk!B17+gfsKos!B17+gfsPni!B17+gfsYap!B17+gfsNat!C17</f>
        <v>12.949980511190214</v>
      </c>
      <c r="C17" s="591">
        <f>gfsChk!C17+gfsKos!C17+gfsPni!C17+gfsYap!C17+gfsNat!D17</f>
        <v>14.130497880470852</v>
      </c>
      <c r="D17" s="591">
        <f>gfsChk!D17+gfsKos!D17+gfsPni!D17+gfsYap!D17+gfsNat!E17</f>
        <v>13.287893196221685</v>
      </c>
      <c r="E17" s="591">
        <f>gfsChk!E17+gfsKos!E17+gfsPni!E17+gfsYap!E17+gfsNat!F17</f>
        <v>13.120004602186087</v>
      </c>
      <c r="F17" s="591">
        <f>gfsChk!F17+gfsKos!F17+gfsPni!F17+gfsYap!F17+gfsNat!G17</f>
        <v>13.268684417799131</v>
      </c>
      <c r="G17" s="591">
        <f>gfsChk!G17+gfsKos!G17+gfsPni!G17+gfsYap!G17+gfsNat!H17</f>
        <v>14.750283408433605</v>
      </c>
      <c r="H17" s="591">
        <f>gfsChk!H17+gfsKos!H17+gfsPni!H17+gfsYap!H17+gfsNat!I17</f>
        <v>16.833825999999998</v>
      </c>
      <c r="I17" s="591">
        <f>gfsChk!I17+gfsKos!I17+gfsPni!I17+gfsYap!I17+gfsNat!J17</f>
        <v>17.558987999999999</v>
      </c>
      <c r="J17" s="591">
        <f>gfsChk!J17+gfsKos!J17+gfsPni!J17+gfsYap!J17+gfsNat!K17</f>
        <v>18.082912</v>
      </c>
      <c r="K17" s="591">
        <f>gfsChk!K17+gfsKos!K17+gfsPni!K17+gfsYap!K17+gfsNat!L17</f>
        <v>17.21744</v>
      </c>
      <c r="L17" s="591">
        <f>gfsChk!L17+gfsKos!L17+gfsPni!L17+gfsYap!L17+gfsNat!M17</f>
        <v>16.363521000000002</v>
      </c>
      <c r="M17" s="591">
        <f>gfsChk!M17+gfsKos!M17+gfsPni!M17+gfsYap!M17+gfsNat!N17</f>
        <v>17.355985999999998</v>
      </c>
      <c r="N17" s="591">
        <f>gfsChk!N17+gfsKos!N17+gfsPni!N17+gfsYap!N17+gfsNat!O17</f>
        <v>17.798693</v>
      </c>
      <c r="O17" s="591">
        <f>gfsChk!O17+gfsKos!O17+gfsPni!O17+gfsYap!O17+gfsNat!P17</f>
        <v>19.466780999999997</v>
      </c>
      <c r="P17" s="591">
        <f>gfsChk!P17+gfsKos!P17+gfsPni!P17+gfsYap!P17+gfsNat!Q17</f>
        <v>22.462247999999999</v>
      </c>
      <c r="Q17" s="591">
        <f>gfsChk!Q17+gfsKos!Q17+gfsPni!Q17+gfsYap!Q17+gfsNat!R17</f>
        <v>0</v>
      </c>
      <c r="R17" s="591">
        <f>gfsChk!R17+gfsKos!R17+gfsPni!R17+gfsYap!R17+gfsNat!S17</f>
        <v>0</v>
      </c>
      <c r="S17" s="591">
        <f>gfsChk!S17+gfsKos!S17+gfsPni!S17+gfsYap!S17+gfsNat!T17</f>
        <v>0</v>
      </c>
      <c r="T17" s="591">
        <f>gfsChk!T17+gfsKos!T17+gfsPni!T17+gfsYap!T17+gfsNat!U17</f>
        <v>0</v>
      </c>
      <c r="U17" s="591">
        <f>gfsChk!U17+gfsKos!U17+gfsPni!U17+gfsYap!U17+gfsNat!V17</f>
        <v>0</v>
      </c>
    </row>
    <row r="18" spans="1:21" s="586" customFormat="1" x14ac:dyDescent="0.2">
      <c r="A18" s="586" t="s">
        <v>644</v>
      </c>
      <c r="B18" s="591">
        <f>gfsChk!B18+gfsKos!B18+gfsPni!B18+gfsYap!B18+gfsNat!C18</f>
        <v>10.507164511190213</v>
      </c>
      <c r="C18" s="591">
        <f>gfsChk!C18+gfsKos!C18+gfsPni!C18+gfsYap!C18+gfsNat!D18</f>
        <v>11.287655880470853</v>
      </c>
      <c r="D18" s="591">
        <f>gfsChk!D18+gfsKos!D18+gfsPni!D18+gfsYap!D18+gfsNat!E18</f>
        <v>10.656828196221683</v>
      </c>
      <c r="E18" s="591">
        <f>gfsChk!E18+gfsKos!E18+gfsPni!E18+gfsYap!E18+gfsNat!F18</f>
        <v>10.784960602186088</v>
      </c>
      <c r="F18" s="591">
        <f>gfsChk!F18+gfsKos!F18+gfsPni!F18+gfsYap!F18+gfsNat!G18</f>
        <v>10.305514417799131</v>
      </c>
      <c r="G18" s="591">
        <f>gfsChk!G18+gfsKos!G18+gfsPni!G18+gfsYap!G18+gfsNat!H18</f>
        <v>11.535258408433604</v>
      </c>
      <c r="H18" s="591">
        <f>gfsChk!H18+gfsKos!H18+gfsPni!H18+gfsYap!H18+gfsNat!I18</f>
        <v>13.388268</v>
      </c>
      <c r="I18" s="591">
        <f>gfsChk!I18+gfsKos!I18+gfsPni!I18+gfsYap!I18+gfsNat!J18</f>
        <v>14.201383</v>
      </c>
      <c r="J18" s="591">
        <f>gfsChk!J18+gfsKos!J18+gfsPni!J18+gfsYap!J18+gfsNat!K18</f>
        <v>14.494758000000001</v>
      </c>
      <c r="K18" s="591">
        <f>gfsChk!K18+gfsKos!K18+gfsPni!K18+gfsYap!K18+gfsNat!L18</f>
        <v>13.784832999999999</v>
      </c>
      <c r="L18" s="591">
        <f>gfsChk!L18+gfsKos!L18+gfsPni!L18+gfsYap!L18+gfsNat!M18</f>
        <v>12.440511000000001</v>
      </c>
      <c r="M18" s="591">
        <f>gfsChk!M18+gfsKos!M18+gfsPni!M18+gfsYap!M18+gfsNat!N18</f>
        <v>13.438967999999999</v>
      </c>
      <c r="N18" s="591">
        <f>gfsChk!N18+gfsKos!N18+gfsPni!N18+gfsYap!N18+gfsNat!O18</f>
        <v>13.704004999999999</v>
      </c>
      <c r="O18" s="591">
        <f>gfsChk!O18+gfsKos!O18+gfsPni!O18+gfsYap!O18+gfsNat!P18</f>
        <v>14.566207</v>
      </c>
      <c r="P18" s="591">
        <f>gfsChk!P18+gfsKos!P18+gfsPni!P18+gfsYap!P18+gfsNat!Q18</f>
        <v>17.430170999999998</v>
      </c>
      <c r="Q18" s="591">
        <f>gfsChk!Q18+gfsKos!Q18+gfsPni!Q18+gfsYap!Q18+gfsNat!R18</f>
        <v>0</v>
      </c>
      <c r="R18" s="591">
        <f>gfsChk!R18+gfsKos!R18+gfsPni!R18+gfsYap!R18+gfsNat!S18</f>
        <v>0</v>
      </c>
      <c r="S18" s="591">
        <f>gfsChk!S18+gfsKos!S18+gfsPni!S18+gfsYap!S18+gfsNat!T18</f>
        <v>0</v>
      </c>
      <c r="T18" s="591">
        <f>gfsChk!T18+gfsKos!T18+gfsPni!T18+gfsYap!T18+gfsNat!U18</f>
        <v>0</v>
      </c>
      <c r="U18" s="591">
        <f>gfsChk!U18+gfsKos!U18+gfsPni!U18+gfsYap!U18+gfsNat!V18</f>
        <v>0</v>
      </c>
    </row>
    <row r="19" spans="1:21" s="586" customFormat="1" hidden="1" outlineLevel="1" x14ac:dyDescent="0.2">
      <c r="A19" s="586" t="s">
        <v>645</v>
      </c>
      <c r="B19" s="591">
        <f>gfsChk!B19+gfsKos!B19+gfsPni!B19+gfsYap!B19+gfsNat!C19</f>
        <v>0</v>
      </c>
      <c r="C19" s="591">
        <f>gfsChk!C19+gfsKos!C19+gfsPni!C19+gfsYap!C19+gfsNat!D19</f>
        <v>0</v>
      </c>
      <c r="D19" s="591">
        <f>gfsChk!D19+gfsKos!D19+gfsPni!D19+gfsYap!D19+gfsNat!E19</f>
        <v>0</v>
      </c>
      <c r="E19" s="591">
        <f>gfsChk!E19+gfsKos!E19+gfsPni!E19+gfsYap!E19+gfsNat!F19</f>
        <v>0</v>
      </c>
      <c r="F19" s="591">
        <f>gfsChk!F19+gfsKos!F19+gfsPni!F19+gfsYap!F19+gfsNat!G19</f>
        <v>0</v>
      </c>
      <c r="G19" s="591">
        <f>gfsChk!G19+gfsKos!G19+gfsPni!G19+gfsYap!G19+gfsNat!H19</f>
        <v>0</v>
      </c>
      <c r="H19" s="591">
        <f>gfsChk!H19+gfsKos!H19+gfsPni!H19+gfsYap!H19+gfsNat!I19</f>
        <v>0</v>
      </c>
      <c r="I19" s="591">
        <f>gfsChk!I19+gfsKos!I19+gfsPni!I19+gfsYap!I19+gfsNat!J19</f>
        <v>0</v>
      </c>
      <c r="J19" s="591">
        <f>gfsChk!J19+gfsKos!J19+gfsPni!J19+gfsYap!J19+gfsNat!K19</f>
        <v>0</v>
      </c>
      <c r="K19" s="591">
        <f>gfsChk!K19+gfsKos!K19+gfsPni!K19+gfsYap!K19+gfsNat!L19</f>
        <v>0</v>
      </c>
      <c r="L19" s="591">
        <f>gfsChk!L19+gfsKos!L19+gfsPni!L19+gfsYap!L19+gfsNat!M19</f>
        <v>0</v>
      </c>
      <c r="M19" s="591">
        <f>gfsChk!M19+gfsKos!M19+gfsPni!M19+gfsYap!M19+gfsNat!N19</f>
        <v>0</v>
      </c>
      <c r="N19" s="591">
        <f>gfsChk!N19+gfsKos!N19+gfsPni!N19+gfsYap!N19+gfsNat!O19</f>
        <v>0</v>
      </c>
      <c r="O19" s="591">
        <f>gfsChk!O19+gfsKos!O19+gfsPni!O19+gfsYap!O19+gfsNat!P19</f>
        <v>0</v>
      </c>
      <c r="P19" s="591">
        <f>gfsChk!P19+gfsKos!P19+gfsPni!P19+gfsYap!P19+gfsNat!Q19</f>
        <v>0</v>
      </c>
      <c r="Q19" s="591">
        <f>gfsChk!Q19+gfsKos!Q19+gfsPni!Q19+gfsYap!Q19+gfsNat!R19</f>
        <v>0</v>
      </c>
      <c r="R19" s="591">
        <f>gfsChk!R19+gfsKos!R19+gfsPni!R19+gfsYap!R19+gfsNat!S19</f>
        <v>0</v>
      </c>
      <c r="S19" s="591">
        <f>gfsChk!S19+gfsKos!S19+gfsPni!S19+gfsYap!S19+gfsNat!T19</f>
        <v>0</v>
      </c>
      <c r="T19" s="591">
        <f>gfsChk!T19+gfsKos!T19+gfsPni!T19+gfsYap!T19+gfsNat!U19</f>
        <v>0</v>
      </c>
      <c r="U19" s="591">
        <f>gfsChk!U19+gfsKos!U19+gfsPni!U19+gfsYap!U19+gfsNat!V19</f>
        <v>0</v>
      </c>
    </row>
    <row r="20" spans="1:21" s="586" customFormat="1" collapsed="1" x14ac:dyDescent="0.2">
      <c r="A20" s="586" t="s">
        <v>646</v>
      </c>
      <c r="B20" s="591">
        <f>gfsChk!B20+gfsKos!B20+gfsPni!B20+gfsYap!B20+gfsNat!C20</f>
        <v>3.6805640000000004</v>
      </c>
      <c r="C20" s="591">
        <f>gfsChk!C20+gfsKos!C20+gfsPni!C20+gfsYap!C20+gfsNat!D20</f>
        <v>4.5268610000000002</v>
      </c>
      <c r="D20" s="591">
        <f>gfsChk!D20+gfsKos!D20+gfsPni!D20+gfsYap!D20+gfsNat!E20</f>
        <v>3.7698800000000001</v>
      </c>
      <c r="E20" s="591">
        <f>gfsChk!E20+gfsKos!E20+gfsPni!E20+gfsYap!E20+gfsNat!F20</f>
        <v>3.639564</v>
      </c>
      <c r="F20" s="591">
        <f>gfsChk!F20+gfsKos!F20+gfsPni!F20+gfsYap!F20+gfsNat!G20</f>
        <v>3.6250330000000002</v>
      </c>
      <c r="G20" s="591">
        <f>gfsChk!G20+gfsKos!G20+gfsPni!G20+gfsYap!G20+gfsNat!H20</f>
        <v>3.7794569999999998</v>
      </c>
      <c r="H20" s="591">
        <f>gfsChk!H20+gfsKos!H20+gfsPni!H20+gfsYap!H20+gfsNat!I20</f>
        <v>4.487749</v>
      </c>
      <c r="I20" s="591">
        <f>gfsChk!I20+gfsKos!I20+gfsPni!I20+gfsYap!I20+gfsNat!J20</f>
        <v>5.1308030000000002</v>
      </c>
      <c r="J20" s="591">
        <f>gfsChk!J20+gfsKos!J20+gfsPni!J20+gfsYap!J20+gfsNat!K20</f>
        <v>4.8018809999999998</v>
      </c>
      <c r="K20" s="591">
        <f>gfsChk!K20+gfsKos!K20+gfsPni!K20+gfsYap!K20+gfsNat!L20</f>
        <v>4.9449160000000001</v>
      </c>
      <c r="L20" s="591">
        <f>gfsChk!L20+gfsKos!L20+gfsPni!L20+gfsYap!L20+gfsNat!M20</f>
        <v>3.9618400000000005</v>
      </c>
      <c r="M20" s="591">
        <f>gfsChk!M20+gfsKos!M20+gfsPni!M20+gfsYap!M20+gfsNat!N20</f>
        <v>4.808478</v>
      </c>
      <c r="N20" s="591">
        <f>gfsChk!N20+gfsKos!N20+gfsPni!N20+gfsYap!N20+gfsNat!O20</f>
        <v>5.0929699999999993</v>
      </c>
      <c r="O20" s="591">
        <f>gfsChk!O20+gfsKos!O20+gfsPni!O20+gfsYap!O20+gfsNat!P20</f>
        <v>5.3200969999999996</v>
      </c>
      <c r="P20" s="591">
        <f>gfsChk!P20+gfsKos!P20+gfsPni!P20+gfsYap!P20+gfsNat!Q20</f>
        <v>6.2645429999999998</v>
      </c>
      <c r="Q20" s="591">
        <f>gfsChk!Q20+gfsKos!Q20+gfsPni!Q20+gfsYap!Q20+gfsNat!R20</f>
        <v>0</v>
      </c>
      <c r="R20" s="591">
        <f>gfsChk!R20+gfsKos!R20+gfsPni!R20+gfsYap!R20+gfsNat!S20</f>
        <v>0</v>
      </c>
      <c r="S20" s="591">
        <f>gfsChk!S20+gfsKos!S20+gfsPni!S20+gfsYap!S20+gfsNat!T20</f>
        <v>0</v>
      </c>
      <c r="T20" s="591">
        <f>gfsChk!T20+gfsKos!T20+gfsPni!T20+gfsYap!T20+gfsNat!U20</f>
        <v>0</v>
      </c>
      <c r="U20" s="591">
        <f>gfsChk!U20+gfsKos!U20+gfsPni!U20+gfsYap!U20+gfsNat!V20</f>
        <v>0</v>
      </c>
    </row>
    <row r="21" spans="1:21" s="586" customFormat="1" x14ac:dyDescent="0.2">
      <c r="A21" s="586" t="s">
        <v>647</v>
      </c>
      <c r="B21" s="591">
        <f>gfsChk!B21+gfsKos!B21+gfsPni!B21+gfsYap!B21+gfsNat!C21</f>
        <v>6.8266005111902137</v>
      </c>
      <c r="C21" s="591">
        <f>gfsChk!C21+gfsKos!C21+gfsPni!C21+gfsYap!C21+gfsNat!D21</f>
        <v>6.7607948804708533</v>
      </c>
      <c r="D21" s="591">
        <f>gfsChk!D21+gfsKos!D21+gfsPni!D21+gfsYap!D21+gfsNat!E21</f>
        <v>6.8869481962216845</v>
      </c>
      <c r="E21" s="591">
        <f>gfsChk!E21+gfsKos!E21+gfsPni!E21+gfsYap!E21+gfsNat!F21</f>
        <v>7.1453966021860875</v>
      </c>
      <c r="F21" s="591">
        <f>gfsChk!F21+gfsKos!F21+gfsPni!F21+gfsYap!F21+gfsNat!G21</f>
        <v>6.6804814177991316</v>
      </c>
      <c r="G21" s="591">
        <f>gfsChk!G21+gfsKos!G21+gfsPni!G21+gfsYap!G21+gfsNat!H21</f>
        <v>7.7558014084336033</v>
      </c>
      <c r="H21" s="591">
        <f>gfsChk!H21+gfsKos!H21+gfsPni!H21+gfsYap!H21+gfsNat!I21</f>
        <v>8.9005189999999992</v>
      </c>
      <c r="I21" s="591">
        <f>gfsChk!I21+gfsKos!I21+gfsPni!I21+gfsYap!I21+gfsNat!J21</f>
        <v>9.0705799999999996</v>
      </c>
      <c r="J21" s="591">
        <f>gfsChk!J21+gfsKos!J21+gfsPni!J21+gfsYap!J21+gfsNat!K21</f>
        <v>9.6928769999999993</v>
      </c>
      <c r="K21" s="591">
        <f>gfsChk!K21+gfsKos!K21+gfsPni!K21+gfsYap!K21+gfsNat!L21</f>
        <v>8.8399169999999998</v>
      </c>
      <c r="L21" s="591">
        <f>gfsChk!L21+gfsKos!L21+gfsPni!L21+gfsYap!L21+gfsNat!M21</f>
        <v>8.4786710000000003</v>
      </c>
      <c r="M21" s="591">
        <f>gfsChk!M21+gfsKos!M21+gfsPni!M21+gfsYap!M21+gfsNat!N21</f>
        <v>8.6304899999999982</v>
      </c>
      <c r="N21" s="591">
        <f>gfsChk!N21+gfsKos!N21+gfsPni!N21+gfsYap!N21+gfsNat!O21</f>
        <v>8.6110349999999993</v>
      </c>
      <c r="O21" s="591">
        <f>gfsChk!O21+gfsKos!O21+gfsPni!O21+gfsYap!O21+gfsNat!P21</f>
        <v>9.2461099999999998</v>
      </c>
      <c r="P21" s="591">
        <f>gfsChk!P21+gfsKos!P21+gfsPni!P21+gfsYap!P21+gfsNat!Q21</f>
        <v>11.165628</v>
      </c>
      <c r="Q21" s="591">
        <f>gfsChk!Q21+gfsKos!Q21+gfsPni!Q21+gfsYap!Q21+gfsNat!R21</f>
        <v>0</v>
      </c>
      <c r="R21" s="591">
        <f>gfsChk!R21+gfsKos!R21+gfsPni!R21+gfsYap!R21+gfsNat!S21</f>
        <v>0</v>
      </c>
      <c r="S21" s="591">
        <f>gfsChk!S21+gfsKos!S21+gfsPni!S21+gfsYap!S21+gfsNat!T21</f>
        <v>0</v>
      </c>
      <c r="T21" s="591">
        <f>gfsChk!T21+gfsKos!T21+gfsPni!T21+gfsYap!T21+gfsNat!U21</f>
        <v>0</v>
      </c>
      <c r="U21" s="591">
        <f>gfsChk!U21+gfsKos!U21+gfsPni!U21+gfsYap!U21+gfsNat!V21</f>
        <v>0</v>
      </c>
    </row>
    <row r="22" spans="1:21" s="586" customFormat="1" x14ac:dyDescent="0.2">
      <c r="A22" s="586" t="s">
        <v>648</v>
      </c>
      <c r="B22" s="591">
        <f>gfsChk!B22+gfsKos!B22+gfsPni!B22+gfsYap!B22+gfsNat!C22</f>
        <v>1.91631</v>
      </c>
      <c r="C22" s="591">
        <f>gfsChk!C22+gfsKos!C22+gfsPni!C22+gfsYap!C22+gfsNat!D22</f>
        <v>2.276618</v>
      </c>
      <c r="D22" s="591">
        <f>gfsChk!D22+gfsKos!D22+gfsPni!D22+gfsYap!D22+gfsNat!E22</f>
        <v>2.1269970000000002</v>
      </c>
      <c r="E22" s="591">
        <f>gfsChk!E22+gfsKos!E22+gfsPni!E22+gfsYap!E22+gfsNat!F22</f>
        <v>1.820484</v>
      </c>
      <c r="F22" s="591">
        <f>gfsChk!F22+gfsKos!F22+gfsPni!F22+gfsYap!F22+gfsNat!G22</f>
        <v>2.2801979999999999</v>
      </c>
      <c r="G22" s="591">
        <f>gfsChk!G22+gfsKos!G22+gfsPni!G22+gfsYap!G22+gfsNat!H22</f>
        <v>2.3906860000000001</v>
      </c>
      <c r="H22" s="591">
        <f>gfsChk!H22+gfsKos!H22+gfsPni!H22+gfsYap!H22+gfsNat!I22</f>
        <v>2.2757189999999996</v>
      </c>
      <c r="I22" s="591">
        <f>gfsChk!I22+gfsKos!I22+gfsPni!I22+gfsYap!I22+gfsNat!J22</f>
        <v>2.1156869999999999</v>
      </c>
      <c r="J22" s="591">
        <f>gfsChk!J22+gfsKos!J22+gfsPni!J22+gfsYap!J22+gfsNat!K22</f>
        <v>2.2885470000000003</v>
      </c>
      <c r="K22" s="591">
        <f>gfsChk!K22+gfsKos!K22+gfsPni!K22+gfsYap!K22+gfsNat!L22</f>
        <v>1.6315489999999999</v>
      </c>
      <c r="L22" s="591">
        <f>gfsChk!L22+gfsKos!L22+gfsPni!L22+gfsYap!L22+gfsNat!M22</f>
        <v>2.3317579999999998</v>
      </c>
      <c r="M22" s="591">
        <f>gfsChk!M22+gfsKos!M22+gfsPni!M22+gfsYap!M22+gfsNat!N22</f>
        <v>2.0918420000000002</v>
      </c>
      <c r="N22" s="591">
        <f>gfsChk!N22+gfsKos!N22+gfsPni!N22+gfsYap!N22+gfsNat!O22</f>
        <v>2.2282570000000002</v>
      </c>
      <c r="O22" s="591">
        <f>gfsChk!O22+gfsKos!O22+gfsPni!O22+gfsYap!O22+gfsNat!P22</f>
        <v>2.8042470000000002</v>
      </c>
      <c r="P22" s="591">
        <f>gfsChk!P22+gfsKos!P22+gfsPni!P22+gfsYap!P22+gfsNat!Q22</f>
        <v>2.7089949999999998</v>
      </c>
      <c r="Q22" s="591">
        <f>gfsChk!Q22+gfsKos!Q22+gfsPni!Q22+gfsYap!Q22+gfsNat!R22</f>
        <v>0</v>
      </c>
      <c r="R22" s="591">
        <f>gfsChk!R22+gfsKos!R22+gfsPni!R22+gfsYap!R22+gfsNat!S22</f>
        <v>0</v>
      </c>
      <c r="S22" s="591">
        <f>gfsChk!S22+gfsKos!S22+gfsPni!S22+gfsYap!S22+gfsNat!T22</f>
        <v>0</v>
      </c>
      <c r="T22" s="591">
        <f>gfsChk!T22+gfsKos!T22+gfsPni!T22+gfsYap!T22+gfsNat!U22</f>
        <v>0</v>
      </c>
      <c r="U22" s="591">
        <f>gfsChk!U22+gfsKos!U22+gfsPni!U22+gfsYap!U22+gfsNat!V22</f>
        <v>0</v>
      </c>
    </row>
    <row r="23" spans="1:21" s="586" customFormat="1" hidden="1" outlineLevel="1" x14ac:dyDescent="0.2">
      <c r="A23" s="586" t="s">
        <v>649</v>
      </c>
      <c r="B23" s="591">
        <f>gfsChk!B23+gfsKos!B23+gfsPni!B23+gfsYap!B23+gfsNat!C23</f>
        <v>0</v>
      </c>
      <c r="C23" s="591">
        <f>gfsChk!C23+gfsKos!C23+gfsPni!C23+gfsYap!C23+gfsNat!D23</f>
        <v>0</v>
      </c>
      <c r="D23" s="591">
        <f>gfsChk!D23+gfsKos!D23+gfsPni!D23+gfsYap!D23+gfsNat!E23</f>
        <v>0</v>
      </c>
      <c r="E23" s="591">
        <f>gfsChk!E23+gfsKos!E23+gfsPni!E23+gfsYap!E23+gfsNat!F23</f>
        <v>0</v>
      </c>
      <c r="F23" s="591">
        <f>gfsChk!F23+gfsKos!F23+gfsPni!F23+gfsYap!F23+gfsNat!G23</f>
        <v>0</v>
      </c>
      <c r="G23" s="591">
        <f>gfsChk!G23+gfsKos!G23+gfsPni!G23+gfsYap!G23+gfsNat!H23</f>
        <v>0</v>
      </c>
      <c r="H23" s="591">
        <f>gfsChk!H23+gfsKos!H23+gfsPni!H23+gfsYap!H23+gfsNat!I23</f>
        <v>0</v>
      </c>
      <c r="I23" s="591">
        <f>gfsChk!I23+gfsKos!I23+gfsPni!I23+gfsYap!I23+gfsNat!J23</f>
        <v>0</v>
      </c>
      <c r="J23" s="591">
        <f>gfsChk!J23+gfsKos!J23+gfsPni!J23+gfsYap!J23+gfsNat!K23</f>
        <v>0</v>
      </c>
      <c r="K23" s="591">
        <f>gfsChk!K23+gfsKos!K23+gfsPni!K23+gfsYap!K23+gfsNat!L23</f>
        <v>0</v>
      </c>
      <c r="L23" s="591">
        <f>gfsChk!L23+gfsKos!L23+gfsPni!L23+gfsYap!L23+gfsNat!M23</f>
        <v>0</v>
      </c>
      <c r="M23" s="591">
        <f>gfsChk!M23+gfsKos!M23+gfsPni!M23+gfsYap!M23+gfsNat!N23</f>
        <v>0</v>
      </c>
      <c r="N23" s="591">
        <f>gfsChk!N23+gfsKos!N23+gfsPni!N23+gfsYap!N23+gfsNat!O23</f>
        <v>0</v>
      </c>
      <c r="O23" s="591">
        <f>gfsChk!O23+gfsKos!O23+gfsPni!O23+gfsYap!O23+gfsNat!P23</f>
        <v>0</v>
      </c>
      <c r="P23" s="591">
        <f>gfsChk!P23+gfsKos!P23+gfsPni!P23+gfsYap!P23+gfsNat!Q23</f>
        <v>0</v>
      </c>
      <c r="Q23" s="591">
        <f>gfsChk!Q23+gfsKos!Q23+gfsPni!Q23+gfsYap!Q23+gfsNat!R23</f>
        <v>0</v>
      </c>
      <c r="R23" s="591">
        <f>gfsChk!R23+gfsKos!R23+gfsPni!R23+gfsYap!R23+gfsNat!S23</f>
        <v>0</v>
      </c>
      <c r="S23" s="591">
        <f>gfsChk!S23+gfsKos!S23+gfsPni!S23+gfsYap!S23+gfsNat!T23</f>
        <v>0</v>
      </c>
      <c r="T23" s="591">
        <f>gfsChk!T23+gfsKos!T23+gfsPni!T23+gfsYap!T23+gfsNat!U23</f>
        <v>0</v>
      </c>
      <c r="U23" s="591">
        <f>gfsChk!U23+gfsKos!U23+gfsPni!U23+gfsYap!U23+gfsNat!V23</f>
        <v>0</v>
      </c>
    </row>
    <row r="24" spans="1:21" s="586" customFormat="1" collapsed="1" x14ac:dyDescent="0.2">
      <c r="A24" s="586" t="s">
        <v>650</v>
      </c>
      <c r="B24" s="591">
        <f>gfsChk!B24+gfsKos!B24+gfsPni!B24+gfsYap!B24+gfsNat!C24</f>
        <v>5.7764000000000003E-2</v>
      </c>
      <c r="C24" s="591">
        <f>gfsChk!C24+gfsKos!C24+gfsPni!C24+gfsYap!C24+gfsNat!D24</f>
        <v>5.8846999999999997E-2</v>
      </c>
      <c r="D24" s="591">
        <f>gfsChk!D24+gfsKos!D24+gfsPni!D24+gfsYap!D24+gfsNat!E24</f>
        <v>7.7451999999999993E-2</v>
      </c>
      <c r="E24" s="591">
        <f>gfsChk!E24+gfsKos!E24+gfsPni!E24+gfsYap!E24+gfsNat!F24</f>
        <v>6.0809000000000002E-2</v>
      </c>
      <c r="F24" s="591">
        <f>gfsChk!F24+gfsKos!F24+gfsPni!F24+gfsYap!F24+gfsNat!G24</f>
        <v>6.7788000000000001E-2</v>
      </c>
      <c r="G24" s="591">
        <f>gfsChk!G24+gfsKos!G24+gfsPni!G24+gfsYap!G24+gfsNat!H24</f>
        <v>7.0667999999999995E-2</v>
      </c>
      <c r="H24" s="591">
        <f>gfsChk!H24+gfsKos!H24+gfsPni!H24+gfsYap!H24+gfsNat!I24</f>
        <v>7.8157000000000004E-2</v>
      </c>
      <c r="I24" s="591">
        <f>gfsChk!I24+gfsKos!I24+gfsPni!I24+gfsYap!I24+gfsNat!J24</f>
        <v>8.3950999999999998E-2</v>
      </c>
      <c r="J24" s="591">
        <f>gfsChk!J24+gfsKos!J24+gfsPni!J24+gfsYap!J24+gfsNat!K24</f>
        <v>7.7424999999999994E-2</v>
      </c>
      <c r="K24" s="591">
        <f>gfsChk!K24+gfsKos!K24+gfsPni!K24+gfsYap!K24+gfsNat!L24</f>
        <v>9.0301000000000006E-2</v>
      </c>
      <c r="L24" s="591">
        <f>gfsChk!L24+gfsKos!L24+gfsPni!L24+gfsYap!L24+gfsNat!M24</f>
        <v>8.1196000000000004E-2</v>
      </c>
      <c r="M24" s="591">
        <f>gfsChk!M24+gfsKos!M24+gfsPni!M24+gfsYap!M24+gfsNat!N24</f>
        <v>9.4908000000000006E-2</v>
      </c>
      <c r="N24" s="591">
        <f>gfsChk!N24+gfsKos!N24+gfsPni!N24+gfsYap!N24+gfsNat!O24</f>
        <v>8.8179999999999994E-2</v>
      </c>
      <c r="O24" s="591">
        <f>gfsChk!O24+gfsKos!O24+gfsPni!O24+gfsYap!O24+gfsNat!P24</f>
        <v>9.4752000000000003E-2</v>
      </c>
      <c r="P24" s="591">
        <f>gfsChk!P24+gfsKos!P24+gfsPni!P24+gfsYap!P24+gfsNat!Q24</f>
        <v>0.118557</v>
      </c>
      <c r="Q24" s="591">
        <f>gfsChk!Q24+gfsKos!Q24+gfsPni!Q24+gfsYap!Q24+gfsNat!R24</f>
        <v>0</v>
      </c>
      <c r="R24" s="591">
        <f>gfsChk!R24+gfsKos!R24+gfsPni!R24+gfsYap!R24+gfsNat!S24</f>
        <v>0</v>
      </c>
      <c r="S24" s="591">
        <f>gfsChk!S24+gfsKos!S24+gfsPni!S24+gfsYap!S24+gfsNat!T24</f>
        <v>0</v>
      </c>
      <c r="T24" s="591">
        <f>gfsChk!T24+gfsKos!T24+gfsPni!T24+gfsYap!T24+gfsNat!U24</f>
        <v>0</v>
      </c>
      <c r="U24" s="591">
        <f>gfsChk!U24+gfsKos!U24+gfsPni!U24+gfsYap!U24+gfsNat!V24</f>
        <v>0</v>
      </c>
    </row>
    <row r="25" spans="1:21" s="586" customFormat="1" x14ac:dyDescent="0.2">
      <c r="A25" s="586" t="s">
        <v>651</v>
      </c>
      <c r="B25" s="591">
        <f>gfsChk!B25+gfsKos!B25+gfsPni!B25+gfsYap!B25+gfsNat!C25</f>
        <v>0.46874199999999999</v>
      </c>
      <c r="C25" s="591">
        <f>gfsChk!C25+gfsKos!C25+gfsPni!C25+gfsYap!C25+gfsNat!D25</f>
        <v>0.50737700000000008</v>
      </c>
      <c r="D25" s="591">
        <f>gfsChk!D25+gfsKos!D25+gfsPni!D25+gfsYap!D25+gfsNat!E25</f>
        <v>0.426616</v>
      </c>
      <c r="E25" s="591">
        <f>gfsChk!E25+gfsKos!E25+gfsPni!E25+gfsYap!E25+gfsNat!F25</f>
        <v>0.45375100000000002</v>
      </c>
      <c r="F25" s="591">
        <f>gfsChk!F25+gfsKos!F25+gfsPni!F25+gfsYap!F25+gfsNat!G25</f>
        <v>0.61518400000000006</v>
      </c>
      <c r="G25" s="591">
        <f>gfsChk!G25+gfsKos!G25+gfsPni!G25+gfsYap!G25+gfsNat!H25</f>
        <v>0.75367099999999998</v>
      </c>
      <c r="H25" s="591">
        <f>gfsChk!H25+gfsKos!H25+gfsPni!H25+gfsYap!H25+gfsNat!I25</f>
        <v>1.091682</v>
      </c>
      <c r="I25" s="591">
        <f>gfsChk!I25+gfsKos!I25+gfsPni!I25+gfsYap!I25+gfsNat!J25</f>
        <v>1.157967</v>
      </c>
      <c r="J25" s="591">
        <f>gfsChk!J25+gfsKos!J25+gfsPni!J25+gfsYap!J25+gfsNat!K25</f>
        <v>1.2221820000000001</v>
      </c>
      <c r="K25" s="591">
        <f>gfsChk!K25+gfsKos!K25+gfsPni!K25+gfsYap!K25+gfsNat!L25</f>
        <v>1.7107570000000001</v>
      </c>
      <c r="L25" s="591">
        <f>gfsChk!L25+gfsKos!L25+gfsPni!L25+gfsYap!L25+gfsNat!M25</f>
        <v>1.5100560000000001</v>
      </c>
      <c r="M25" s="591">
        <f>gfsChk!M25+gfsKos!M25+gfsPni!M25+gfsYap!M25+gfsNat!N25</f>
        <v>1.7302680000000001</v>
      </c>
      <c r="N25" s="591">
        <f>gfsChk!N25+gfsKos!N25+gfsPni!N25+gfsYap!N25+gfsNat!O25</f>
        <v>1.7782509999999998</v>
      </c>
      <c r="O25" s="591">
        <f>gfsChk!O25+gfsKos!O25+gfsPni!O25+gfsYap!O25+gfsNat!P25</f>
        <v>2.0015749999999999</v>
      </c>
      <c r="P25" s="591">
        <f>gfsChk!P25+gfsKos!P25+gfsPni!P25+gfsYap!P25+gfsNat!Q25</f>
        <v>2.2045250000000003</v>
      </c>
      <c r="Q25" s="591">
        <f>gfsChk!Q25+gfsKos!Q25+gfsPni!Q25+gfsYap!Q25+gfsNat!R25</f>
        <v>0</v>
      </c>
      <c r="R25" s="591">
        <f>gfsChk!R25+gfsKos!R25+gfsPni!R25+gfsYap!R25+gfsNat!S25</f>
        <v>0</v>
      </c>
      <c r="S25" s="591">
        <f>gfsChk!S25+gfsKos!S25+gfsPni!S25+gfsYap!S25+gfsNat!T25</f>
        <v>0</v>
      </c>
      <c r="T25" s="591">
        <f>gfsChk!T25+gfsKos!T25+gfsPni!T25+gfsYap!T25+gfsNat!U25</f>
        <v>0</v>
      </c>
      <c r="U25" s="591">
        <f>gfsChk!U25+gfsKos!U25+gfsPni!U25+gfsYap!U25+gfsNat!V25</f>
        <v>0</v>
      </c>
    </row>
    <row r="26" spans="1:21" s="586" customFormat="1" hidden="1" outlineLevel="1" x14ac:dyDescent="0.2">
      <c r="A26" s="586" t="s">
        <v>652</v>
      </c>
      <c r="B26" s="591">
        <f>gfsChk!B26+gfsKos!B26+gfsPni!B26+gfsYap!B26+gfsNat!C26</f>
        <v>0</v>
      </c>
      <c r="C26" s="591">
        <f>gfsChk!C26+gfsKos!C26+gfsPni!C26+gfsYap!C26+gfsNat!D26</f>
        <v>0</v>
      </c>
      <c r="D26" s="591">
        <f>gfsChk!D26+gfsKos!D26+gfsPni!D26+gfsYap!D26+gfsNat!E26</f>
        <v>0</v>
      </c>
      <c r="E26" s="591">
        <f>gfsChk!E26+gfsKos!E26+gfsPni!E26+gfsYap!E26+gfsNat!F26</f>
        <v>0</v>
      </c>
      <c r="F26" s="591">
        <f>gfsChk!F26+gfsKos!F26+gfsPni!F26+gfsYap!F26+gfsNat!G26</f>
        <v>0</v>
      </c>
      <c r="G26" s="591">
        <f>gfsChk!G26+gfsKos!G26+gfsPni!G26+gfsYap!G26+gfsNat!H26</f>
        <v>0</v>
      </c>
      <c r="H26" s="591">
        <f>gfsChk!H26+gfsKos!H26+gfsPni!H26+gfsYap!H26+gfsNat!I26</f>
        <v>0</v>
      </c>
      <c r="I26" s="591">
        <f>gfsChk!I26+gfsKos!I26+gfsPni!I26+gfsYap!I26+gfsNat!J26</f>
        <v>0</v>
      </c>
      <c r="J26" s="591">
        <f>gfsChk!J26+gfsKos!J26+gfsPni!J26+gfsYap!J26+gfsNat!K26</f>
        <v>0</v>
      </c>
      <c r="K26" s="591">
        <f>gfsChk!K26+gfsKos!K26+gfsPni!K26+gfsYap!K26+gfsNat!L26</f>
        <v>0</v>
      </c>
      <c r="L26" s="591">
        <f>gfsChk!L26+gfsKos!L26+gfsPni!L26+gfsYap!L26+gfsNat!M26</f>
        <v>0</v>
      </c>
      <c r="M26" s="591">
        <f>gfsChk!M26+gfsKos!M26+gfsPni!M26+gfsYap!M26+gfsNat!N26</f>
        <v>0</v>
      </c>
      <c r="N26" s="591">
        <f>gfsChk!N26+gfsKos!N26+gfsPni!N26+gfsYap!N26+gfsNat!O26</f>
        <v>0</v>
      </c>
      <c r="O26" s="591">
        <f>gfsChk!O26+gfsKos!O26+gfsPni!O26+gfsYap!O26+gfsNat!P26</f>
        <v>0</v>
      </c>
      <c r="P26" s="591">
        <f>gfsChk!P26+gfsKos!P26+gfsPni!P26+gfsYap!P26+gfsNat!Q26</f>
        <v>0</v>
      </c>
      <c r="Q26" s="591">
        <f>gfsChk!Q26+gfsKos!Q26+gfsPni!Q26+gfsYap!Q26+gfsNat!R26</f>
        <v>0</v>
      </c>
      <c r="R26" s="591">
        <f>gfsChk!R26+gfsKos!R26+gfsPni!R26+gfsYap!R26+gfsNat!S26</f>
        <v>0</v>
      </c>
      <c r="S26" s="591">
        <f>gfsChk!S26+gfsKos!S26+gfsPni!S26+gfsYap!S26+gfsNat!T26</f>
        <v>0</v>
      </c>
      <c r="T26" s="591">
        <f>gfsChk!T26+gfsKos!T26+gfsPni!T26+gfsYap!T26+gfsNat!U26</f>
        <v>0</v>
      </c>
      <c r="U26" s="591">
        <f>gfsChk!U26+gfsKos!U26+gfsPni!U26+gfsYap!U26+gfsNat!V26</f>
        <v>0</v>
      </c>
    </row>
    <row r="27" spans="1:21" s="586" customFormat="1" collapsed="1" x14ac:dyDescent="0.2">
      <c r="A27" s="586" t="s">
        <v>653</v>
      </c>
      <c r="B27" s="591">
        <f>gfsChk!B27+gfsKos!B27+gfsPni!B27+gfsYap!B27+gfsNat!C27</f>
        <v>0.46874199999999999</v>
      </c>
      <c r="C27" s="591">
        <f>gfsChk!C27+gfsKos!C27+gfsPni!C27+gfsYap!C27+gfsNat!D27</f>
        <v>0.50737700000000008</v>
      </c>
      <c r="D27" s="591">
        <f>gfsChk!D27+gfsKos!D27+gfsPni!D27+gfsYap!D27+gfsNat!E27</f>
        <v>0.426616</v>
      </c>
      <c r="E27" s="591">
        <f>gfsChk!E27+gfsKos!E27+gfsPni!E27+gfsYap!E27+gfsNat!F27</f>
        <v>0.45375100000000002</v>
      </c>
      <c r="F27" s="591">
        <f>gfsChk!F27+gfsKos!F27+gfsPni!F27+gfsYap!F27+gfsNat!G27</f>
        <v>0.61518400000000006</v>
      </c>
      <c r="G27" s="591">
        <f>gfsChk!G27+gfsKos!G27+gfsPni!G27+gfsYap!G27+gfsNat!H27</f>
        <v>0.75367099999999998</v>
      </c>
      <c r="H27" s="591">
        <f>gfsChk!H27+gfsKos!H27+gfsPni!H27+gfsYap!H27+gfsNat!I27</f>
        <v>1.091682</v>
      </c>
      <c r="I27" s="591">
        <f>gfsChk!I27+gfsKos!I27+gfsPni!I27+gfsYap!I27+gfsNat!J27</f>
        <v>1.157967</v>
      </c>
      <c r="J27" s="591">
        <f>gfsChk!J27+gfsKos!J27+gfsPni!J27+gfsYap!J27+gfsNat!K27</f>
        <v>1.2221820000000001</v>
      </c>
      <c r="K27" s="591">
        <f>gfsChk!K27+gfsKos!K27+gfsPni!K27+gfsYap!K27+gfsNat!L27</f>
        <v>1.7107570000000001</v>
      </c>
      <c r="L27" s="591">
        <f>gfsChk!L27+gfsKos!L27+gfsPni!L27+gfsYap!L27+gfsNat!M27</f>
        <v>1.5100560000000001</v>
      </c>
      <c r="M27" s="591">
        <f>gfsChk!M27+gfsKos!M27+gfsPni!M27+gfsYap!M27+gfsNat!N27</f>
        <v>1.7302680000000001</v>
      </c>
      <c r="N27" s="591">
        <f>gfsChk!N27+gfsKos!N27+gfsPni!N27+gfsYap!N27+gfsNat!O27</f>
        <v>1.7782509999999998</v>
      </c>
      <c r="O27" s="591">
        <f>gfsChk!O27+gfsKos!O27+gfsPni!O27+gfsYap!O27+gfsNat!P27</f>
        <v>2.0015749999999999</v>
      </c>
      <c r="P27" s="591">
        <f>gfsChk!P27+gfsKos!P27+gfsPni!P27+gfsYap!P27+gfsNat!Q27</f>
        <v>2.2045250000000003</v>
      </c>
      <c r="Q27" s="591">
        <f>gfsChk!Q27+gfsKos!Q27+gfsPni!Q27+gfsYap!Q27+gfsNat!R27</f>
        <v>0</v>
      </c>
      <c r="R27" s="591">
        <f>gfsChk!R27+gfsKos!R27+gfsPni!R27+gfsYap!R27+gfsNat!S27</f>
        <v>0</v>
      </c>
      <c r="S27" s="591">
        <f>gfsChk!S27+gfsKos!S27+gfsPni!S27+gfsYap!S27+gfsNat!T27</f>
        <v>0</v>
      </c>
      <c r="T27" s="591">
        <f>gfsChk!T27+gfsKos!T27+gfsPni!T27+gfsYap!T27+gfsNat!U27</f>
        <v>0</v>
      </c>
      <c r="U27" s="591">
        <f>gfsChk!U27+gfsKos!U27+gfsPni!U27+gfsYap!U27+gfsNat!V27</f>
        <v>0</v>
      </c>
    </row>
    <row r="28" spans="1:21" s="586" customFormat="1" hidden="1" outlineLevel="1" x14ac:dyDescent="0.2">
      <c r="A28" s="586" t="s">
        <v>654</v>
      </c>
      <c r="B28" s="591">
        <f>gfsChk!B28+gfsKos!B28+gfsPni!B28+gfsYap!B28+gfsNat!C28</f>
        <v>0</v>
      </c>
      <c r="C28" s="591">
        <f>gfsChk!C28+gfsKos!C28+gfsPni!C28+gfsYap!C28+gfsNat!D28</f>
        <v>0</v>
      </c>
      <c r="D28" s="591">
        <f>gfsChk!D28+gfsKos!D28+gfsPni!D28+gfsYap!D28+gfsNat!E28</f>
        <v>0</v>
      </c>
      <c r="E28" s="591">
        <f>gfsChk!E28+gfsKos!E28+gfsPni!E28+gfsYap!E28+gfsNat!F28</f>
        <v>0</v>
      </c>
      <c r="F28" s="591">
        <f>gfsChk!F28+gfsKos!F28+gfsPni!F28+gfsYap!F28+gfsNat!G28</f>
        <v>0</v>
      </c>
      <c r="G28" s="591">
        <f>gfsChk!G28+gfsKos!G28+gfsPni!G28+gfsYap!G28+gfsNat!H28</f>
        <v>0</v>
      </c>
      <c r="H28" s="591">
        <f>gfsChk!H28+gfsKos!H28+gfsPni!H28+gfsYap!H28+gfsNat!I28</f>
        <v>0</v>
      </c>
      <c r="I28" s="591">
        <f>gfsChk!I28+gfsKos!I28+gfsPni!I28+gfsYap!I28+gfsNat!J28</f>
        <v>0</v>
      </c>
      <c r="J28" s="591">
        <f>gfsChk!J28+gfsKos!J28+gfsPni!J28+gfsYap!J28+gfsNat!K28</f>
        <v>0</v>
      </c>
      <c r="K28" s="591">
        <f>gfsChk!K28+gfsKos!K28+gfsPni!K28+gfsYap!K28+gfsNat!L28</f>
        <v>0</v>
      </c>
      <c r="L28" s="591">
        <f>gfsChk!L28+gfsKos!L28+gfsPni!L28+gfsYap!L28+gfsNat!M28</f>
        <v>0</v>
      </c>
      <c r="M28" s="591">
        <f>gfsChk!M28+gfsKos!M28+gfsPni!M28+gfsYap!M28+gfsNat!N28</f>
        <v>0</v>
      </c>
      <c r="N28" s="591">
        <f>gfsChk!N28+gfsKos!N28+gfsPni!N28+gfsYap!N28+gfsNat!O28</f>
        <v>0</v>
      </c>
      <c r="O28" s="591">
        <f>gfsChk!O28+gfsKos!O28+gfsPni!O28+gfsYap!O28+gfsNat!P28</f>
        <v>0</v>
      </c>
      <c r="P28" s="591">
        <f>gfsChk!P28+gfsKos!P28+gfsPni!P28+gfsYap!P28+gfsNat!Q28</f>
        <v>0</v>
      </c>
      <c r="Q28" s="591">
        <f>gfsChk!Q28+gfsKos!Q28+gfsPni!Q28+gfsYap!Q28+gfsNat!R28</f>
        <v>0</v>
      </c>
      <c r="R28" s="591">
        <f>gfsChk!R28+gfsKos!R28+gfsPni!R28+gfsYap!R28+gfsNat!S28</f>
        <v>0</v>
      </c>
      <c r="S28" s="591">
        <f>gfsChk!S28+gfsKos!S28+gfsPni!S28+gfsYap!S28+gfsNat!T28</f>
        <v>0</v>
      </c>
      <c r="T28" s="591">
        <f>gfsChk!T28+gfsKos!T28+gfsPni!T28+gfsYap!T28+gfsNat!U28</f>
        <v>0</v>
      </c>
      <c r="U28" s="591">
        <f>gfsChk!U28+gfsKos!U28+gfsPni!U28+gfsYap!U28+gfsNat!V28</f>
        <v>0</v>
      </c>
    </row>
    <row r="29" spans="1:21" s="586" customFormat="1" collapsed="1" x14ac:dyDescent="0.2">
      <c r="A29" s="586" t="s">
        <v>655</v>
      </c>
      <c r="B29" s="591">
        <f>gfsChk!B29+gfsKos!B29+gfsPni!B29+gfsYap!B29+gfsNat!C29</f>
        <v>6.9386088845762277</v>
      </c>
      <c r="C29" s="591">
        <f>gfsChk!C29+gfsKos!C29+gfsPni!C29+gfsYap!C29+gfsNat!D29</f>
        <v>8.6751379432113396</v>
      </c>
      <c r="D29" s="591">
        <f>gfsChk!D29+gfsKos!D29+gfsPni!D29+gfsYap!D29+gfsNat!E29</f>
        <v>9.3220296953982924</v>
      </c>
      <c r="E29" s="591">
        <f>gfsChk!E29+gfsKos!E29+gfsPni!E29+gfsYap!E29+gfsNat!F29</f>
        <v>8.3620610627095431</v>
      </c>
      <c r="F29" s="591">
        <f>gfsChk!F29+gfsKos!F29+gfsPni!F29+gfsYap!F29+gfsNat!G29</f>
        <v>8.186898611019787</v>
      </c>
      <c r="G29" s="591">
        <f>gfsChk!G29+gfsKos!G29+gfsPni!G29+gfsYap!G29+gfsNat!H29</f>
        <v>9.159008904431154</v>
      </c>
      <c r="H29" s="591">
        <f>gfsChk!H29+gfsKos!H29+gfsPni!H29+gfsYap!H29+gfsNat!I29</f>
        <v>10.024008</v>
      </c>
      <c r="I29" s="591">
        <f>gfsChk!I29+gfsKos!I29+gfsPni!I29+gfsYap!I29+gfsNat!J29</f>
        <v>9.798525999999999</v>
      </c>
      <c r="J29" s="591">
        <f>gfsChk!J29+gfsKos!J29+gfsPni!J29+gfsYap!J29+gfsNat!K29</f>
        <v>9.4041849999999982</v>
      </c>
      <c r="K29" s="591">
        <f>gfsChk!K29+gfsKos!K29+gfsPni!K29+gfsYap!K29+gfsNat!L29</f>
        <v>8.5239510000000003</v>
      </c>
      <c r="L29" s="591">
        <f>gfsChk!L29+gfsKos!L29+gfsPni!L29+gfsYap!L29+gfsNat!M29</f>
        <v>8.060219</v>
      </c>
      <c r="M29" s="591">
        <f>gfsChk!M29+gfsKos!M29+gfsPni!M29+gfsYap!M29+gfsNat!N29</f>
        <v>9.0298149999999993</v>
      </c>
      <c r="N29" s="591">
        <f>gfsChk!N29+gfsKos!N29+gfsPni!N29+gfsYap!N29+gfsNat!O29</f>
        <v>10.065736000000001</v>
      </c>
      <c r="O29" s="591">
        <f>gfsChk!O29+gfsKos!O29+gfsPni!O29+gfsYap!O29+gfsNat!P29</f>
        <v>12.462761</v>
      </c>
      <c r="P29" s="591">
        <f>gfsChk!P29+gfsKos!P29+gfsPni!P29+gfsYap!P29+gfsNat!Q29</f>
        <v>12.857823</v>
      </c>
      <c r="Q29" s="591">
        <f>gfsChk!Q29+gfsKos!Q29+gfsPni!Q29+gfsYap!Q29+gfsNat!R29</f>
        <v>0</v>
      </c>
      <c r="R29" s="591">
        <f>gfsChk!R29+gfsKos!R29+gfsPni!R29+gfsYap!R29+gfsNat!S29</f>
        <v>0</v>
      </c>
      <c r="S29" s="591">
        <f>gfsChk!S29+gfsKos!S29+gfsPni!S29+gfsYap!S29+gfsNat!T29</f>
        <v>0</v>
      </c>
      <c r="T29" s="591">
        <f>gfsChk!T29+gfsKos!T29+gfsPni!T29+gfsYap!T29+gfsNat!U29</f>
        <v>0</v>
      </c>
      <c r="U29" s="591">
        <f>gfsChk!U29+gfsKos!U29+gfsPni!U29+gfsYap!U29+gfsNat!V29</f>
        <v>0</v>
      </c>
    </row>
    <row r="30" spans="1:21" s="586" customFormat="1" x14ac:dyDescent="0.2">
      <c r="A30" s="586" t="s">
        <v>656</v>
      </c>
      <c r="B30" s="591">
        <f>gfsChk!B30+gfsKos!B30+gfsPni!B30+gfsYap!B30+gfsNat!C30</f>
        <v>6.9386088845762277</v>
      </c>
      <c r="C30" s="591">
        <f>gfsChk!C30+gfsKos!C30+gfsPni!C30+gfsYap!C30+gfsNat!D30</f>
        <v>8.6751379432113396</v>
      </c>
      <c r="D30" s="591">
        <f>gfsChk!D30+gfsKos!D30+gfsPni!D30+gfsYap!D30+gfsNat!E30</f>
        <v>9.3220296953982924</v>
      </c>
      <c r="E30" s="591">
        <f>gfsChk!E30+gfsKos!E30+gfsPni!E30+gfsYap!E30+gfsNat!F30</f>
        <v>8.3620610627095431</v>
      </c>
      <c r="F30" s="591">
        <f>gfsChk!F30+gfsKos!F30+gfsPni!F30+gfsYap!F30+gfsNat!G30</f>
        <v>8.186898611019787</v>
      </c>
      <c r="G30" s="591">
        <f>gfsChk!G30+gfsKos!G30+gfsPni!G30+gfsYap!G30+gfsNat!H30</f>
        <v>9.159008904431154</v>
      </c>
      <c r="H30" s="591">
        <f>gfsChk!H30+gfsKos!H30+gfsPni!H30+gfsYap!H30+gfsNat!I30</f>
        <v>10.024008</v>
      </c>
      <c r="I30" s="591">
        <f>gfsChk!I30+gfsKos!I30+gfsPni!I30+gfsYap!I30+gfsNat!J30</f>
        <v>9.798525999999999</v>
      </c>
      <c r="J30" s="591">
        <f>gfsChk!J30+gfsKos!J30+gfsPni!J30+gfsYap!J30+gfsNat!K30</f>
        <v>9.4041849999999982</v>
      </c>
      <c r="K30" s="591">
        <f>gfsChk!K30+gfsKos!K30+gfsPni!K30+gfsYap!K30+gfsNat!L30</f>
        <v>8.5239510000000003</v>
      </c>
      <c r="L30" s="591">
        <f>gfsChk!L30+gfsKos!L30+gfsPni!L30+gfsYap!L30+gfsNat!M30</f>
        <v>8.060219</v>
      </c>
      <c r="M30" s="591">
        <f>gfsChk!M30+gfsKos!M30+gfsPni!M30+gfsYap!M30+gfsNat!N30</f>
        <v>9.0298149999999993</v>
      </c>
      <c r="N30" s="591">
        <f>gfsChk!N30+gfsKos!N30+gfsPni!N30+gfsYap!N30+gfsNat!O30</f>
        <v>10.065736000000001</v>
      </c>
      <c r="O30" s="591">
        <f>gfsChk!O30+gfsKos!O30+gfsPni!O30+gfsYap!O30+gfsNat!P30</f>
        <v>12.462761</v>
      </c>
      <c r="P30" s="591">
        <f>gfsChk!P30+gfsKos!P30+gfsPni!P30+gfsYap!P30+gfsNat!Q30</f>
        <v>12.857823</v>
      </c>
      <c r="Q30" s="591">
        <f>gfsChk!Q30+gfsKos!Q30+gfsPni!Q30+gfsYap!Q30+gfsNat!R30</f>
        <v>0</v>
      </c>
      <c r="R30" s="591">
        <f>gfsChk!R30+gfsKos!R30+gfsPni!R30+gfsYap!R30+gfsNat!S30</f>
        <v>0</v>
      </c>
      <c r="S30" s="591">
        <f>gfsChk!S30+gfsKos!S30+gfsPni!S30+gfsYap!S30+gfsNat!T30</f>
        <v>0</v>
      </c>
      <c r="T30" s="591">
        <f>gfsChk!T30+gfsKos!T30+gfsPni!T30+gfsYap!T30+gfsNat!U30</f>
        <v>0</v>
      </c>
      <c r="U30" s="591">
        <f>gfsChk!U30+gfsKos!U30+gfsPni!U30+gfsYap!U30+gfsNat!V30</f>
        <v>0</v>
      </c>
    </row>
    <row r="31" spans="1:21" s="586" customFormat="1" hidden="1" outlineLevel="1" x14ac:dyDescent="0.2">
      <c r="A31" s="586" t="s">
        <v>657</v>
      </c>
      <c r="B31" s="591">
        <f>gfsChk!B31+gfsKos!B31+gfsPni!B31+gfsYap!B31+gfsNat!C31</f>
        <v>0</v>
      </c>
      <c r="C31" s="591">
        <f>gfsChk!C31+gfsKos!C31+gfsPni!C31+gfsYap!C31+gfsNat!D31</f>
        <v>0</v>
      </c>
      <c r="D31" s="591">
        <f>gfsChk!D31+gfsKos!D31+gfsPni!D31+gfsYap!D31+gfsNat!E31</f>
        <v>0</v>
      </c>
      <c r="E31" s="591">
        <f>gfsChk!E31+gfsKos!E31+gfsPni!E31+gfsYap!E31+gfsNat!F31</f>
        <v>0</v>
      </c>
      <c r="F31" s="591">
        <f>gfsChk!F31+gfsKos!F31+gfsPni!F31+gfsYap!F31+gfsNat!G31</f>
        <v>0</v>
      </c>
      <c r="G31" s="591">
        <f>gfsChk!G31+gfsKos!G31+gfsPni!G31+gfsYap!G31+gfsNat!H31</f>
        <v>0</v>
      </c>
      <c r="H31" s="591">
        <f>gfsChk!H31+gfsKos!H31+gfsPni!H31+gfsYap!H31+gfsNat!I31</f>
        <v>0</v>
      </c>
      <c r="I31" s="591">
        <f>gfsChk!I31+gfsKos!I31+gfsPni!I31+gfsYap!I31+gfsNat!J31</f>
        <v>0</v>
      </c>
      <c r="J31" s="591">
        <f>gfsChk!J31+gfsKos!J31+gfsPni!J31+gfsYap!J31+gfsNat!K31</f>
        <v>0</v>
      </c>
      <c r="K31" s="591">
        <f>gfsChk!K31+gfsKos!K31+gfsPni!K31+gfsYap!K31+gfsNat!L31</f>
        <v>0</v>
      </c>
      <c r="L31" s="591">
        <f>gfsChk!L31+gfsKos!L31+gfsPni!L31+gfsYap!L31+gfsNat!M31</f>
        <v>0</v>
      </c>
      <c r="M31" s="591">
        <f>gfsChk!M31+gfsKos!M31+gfsPni!M31+gfsYap!M31+gfsNat!N31</f>
        <v>0</v>
      </c>
      <c r="N31" s="591">
        <f>gfsChk!N31+gfsKos!N31+gfsPni!N31+gfsYap!N31+gfsNat!O31</f>
        <v>0</v>
      </c>
      <c r="O31" s="591">
        <f>gfsChk!O31+gfsKos!O31+gfsPni!O31+gfsYap!O31+gfsNat!P31</f>
        <v>0</v>
      </c>
      <c r="P31" s="591">
        <f>gfsChk!P31+gfsKos!P31+gfsPni!P31+gfsYap!P31+gfsNat!Q31</f>
        <v>0</v>
      </c>
      <c r="Q31" s="591">
        <f>gfsChk!Q31+gfsKos!Q31+gfsPni!Q31+gfsYap!Q31+gfsNat!R31</f>
        <v>0</v>
      </c>
      <c r="R31" s="591">
        <f>gfsChk!R31+gfsKos!R31+gfsPni!R31+gfsYap!R31+gfsNat!S31</f>
        <v>0</v>
      </c>
      <c r="S31" s="591">
        <f>gfsChk!S31+gfsKos!S31+gfsPni!S31+gfsYap!S31+gfsNat!T31</f>
        <v>0</v>
      </c>
      <c r="T31" s="591">
        <f>gfsChk!T31+gfsKos!T31+gfsPni!T31+gfsYap!T31+gfsNat!U31</f>
        <v>0</v>
      </c>
      <c r="U31" s="591">
        <f>gfsChk!U31+gfsKos!U31+gfsPni!U31+gfsYap!U31+gfsNat!V31</f>
        <v>0</v>
      </c>
    </row>
    <row r="32" spans="1:21" s="586" customFormat="1" hidden="1" outlineLevel="1" x14ac:dyDescent="0.2">
      <c r="A32" s="586" t="s">
        <v>658</v>
      </c>
      <c r="B32" s="591">
        <f>gfsChk!B32+gfsKos!B32+gfsPni!B32+gfsYap!B32+gfsNat!C32</f>
        <v>0</v>
      </c>
      <c r="C32" s="591">
        <f>gfsChk!C32+gfsKos!C32+gfsPni!C32+gfsYap!C32+gfsNat!D32</f>
        <v>0</v>
      </c>
      <c r="D32" s="591">
        <f>gfsChk!D32+gfsKos!D32+gfsPni!D32+gfsYap!D32+gfsNat!E32</f>
        <v>0</v>
      </c>
      <c r="E32" s="591">
        <f>gfsChk!E32+gfsKos!E32+gfsPni!E32+gfsYap!E32+gfsNat!F32</f>
        <v>0</v>
      </c>
      <c r="F32" s="591">
        <f>gfsChk!F32+gfsKos!F32+gfsPni!F32+gfsYap!F32+gfsNat!G32</f>
        <v>0</v>
      </c>
      <c r="G32" s="591">
        <f>gfsChk!G32+gfsKos!G32+gfsPni!G32+gfsYap!G32+gfsNat!H32</f>
        <v>0</v>
      </c>
      <c r="H32" s="591">
        <f>gfsChk!H32+gfsKos!H32+gfsPni!H32+gfsYap!H32+gfsNat!I32</f>
        <v>0</v>
      </c>
      <c r="I32" s="591">
        <f>gfsChk!I32+gfsKos!I32+gfsPni!I32+gfsYap!I32+gfsNat!J32</f>
        <v>0</v>
      </c>
      <c r="J32" s="591">
        <f>gfsChk!J32+gfsKos!J32+gfsPni!J32+gfsYap!J32+gfsNat!K32</f>
        <v>0</v>
      </c>
      <c r="K32" s="591">
        <f>gfsChk!K32+gfsKos!K32+gfsPni!K32+gfsYap!K32+gfsNat!L32</f>
        <v>0</v>
      </c>
      <c r="L32" s="591">
        <f>gfsChk!L32+gfsKos!L32+gfsPni!L32+gfsYap!L32+gfsNat!M32</f>
        <v>0</v>
      </c>
      <c r="M32" s="591">
        <f>gfsChk!M32+gfsKos!M32+gfsPni!M32+gfsYap!M32+gfsNat!N32</f>
        <v>0</v>
      </c>
      <c r="N32" s="591">
        <f>gfsChk!N32+gfsKos!N32+gfsPni!N32+gfsYap!N32+gfsNat!O32</f>
        <v>0</v>
      </c>
      <c r="O32" s="591">
        <f>gfsChk!O32+gfsKos!O32+gfsPni!O32+gfsYap!O32+gfsNat!P32</f>
        <v>0</v>
      </c>
      <c r="P32" s="591">
        <f>gfsChk!P32+gfsKos!P32+gfsPni!P32+gfsYap!P32+gfsNat!Q32</f>
        <v>0</v>
      </c>
      <c r="Q32" s="591">
        <f>gfsChk!Q32+gfsKos!Q32+gfsPni!Q32+gfsYap!Q32+gfsNat!R32</f>
        <v>0</v>
      </c>
      <c r="R32" s="591">
        <f>gfsChk!R32+gfsKos!R32+gfsPni!R32+gfsYap!R32+gfsNat!S32</f>
        <v>0</v>
      </c>
      <c r="S32" s="591">
        <f>gfsChk!S32+gfsKos!S32+gfsPni!S32+gfsYap!S32+gfsNat!T32</f>
        <v>0</v>
      </c>
      <c r="T32" s="591">
        <f>gfsChk!T32+gfsKos!T32+gfsPni!T32+gfsYap!T32+gfsNat!U32</f>
        <v>0</v>
      </c>
      <c r="U32" s="591">
        <f>gfsChk!U32+gfsKos!U32+gfsPni!U32+gfsYap!U32+gfsNat!V32</f>
        <v>0</v>
      </c>
    </row>
    <row r="33" spans="1:21" s="586" customFormat="1" hidden="1" outlineLevel="1" x14ac:dyDescent="0.2">
      <c r="A33" s="586" t="s">
        <v>659</v>
      </c>
      <c r="B33" s="591">
        <f>gfsChk!B33+gfsKos!B33+gfsPni!B33+gfsYap!B33+gfsNat!C33</f>
        <v>0</v>
      </c>
      <c r="C33" s="591">
        <f>gfsChk!C33+gfsKos!C33+gfsPni!C33+gfsYap!C33+gfsNat!D33</f>
        <v>0</v>
      </c>
      <c r="D33" s="591">
        <f>gfsChk!D33+gfsKos!D33+gfsPni!D33+gfsYap!D33+gfsNat!E33</f>
        <v>0</v>
      </c>
      <c r="E33" s="591">
        <f>gfsChk!E33+gfsKos!E33+gfsPni!E33+gfsYap!E33+gfsNat!F33</f>
        <v>0</v>
      </c>
      <c r="F33" s="591">
        <f>gfsChk!F33+gfsKos!F33+gfsPni!F33+gfsYap!F33+gfsNat!G33</f>
        <v>0</v>
      </c>
      <c r="G33" s="591">
        <f>gfsChk!G33+gfsKos!G33+gfsPni!G33+gfsYap!G33+gfsNat!H33</f>
        <v>0</v>
      </c>
      <c r="H33" s="591">
        <f>gfsChk!H33+gfsKos!H33+gfsPni!H33+gfsYap!H33+gfsNat!I33</f>
        <v>0</v>
      </c>
      <c r="I33" s="591">
        <f>gfsChk!I33+gfsKos!I33+gfsPni!I33+gfsYap!I33+gfsNat!J33</f>
        <v>0</v>
      </c>
      <c r="J33" s="591">
        <f>gfsChk!J33+gfsKos!J33+gfsPni!J33+gfsYap!J33+gfsNat!K33</f>
        <v>0</v>
      </c>
      <c r="K33" s="591">
        <f>gfsChk!K33+gfsKos!K33+gfsPni!K33+gfsYap!K33+gfsNat!L33</f>
        <v>0</v>
      </c>
      <c r="L33" s="591">
        <f>gfsChk!L33+gfsKos!L33+gfsPni!L33+gfsYap!L33+gfsNat!M33</f>
        <v>0</v>
      </c>
      <c r="M33" s="591">
        <f>gfsChk!M33+gfsKos!M33+gfsPni!M33+gfsYap!M33+gfsNat!N33</f>
        <v>0</v>
      </c>
      <c r="N33" s="591">
        <f>gfsChk!N33+gfsKos!N33+gfsPni!N33+gfsYap!N33+gfsNat!O33</f>
        <v>0</v>
      </c>
      <c r="O33" s="591">
        <f>gfsChk!O33+gfsKos!O33+gfsPni!O33+gfsYap!O33+gfsNat!P33</f>
        <v>0</v>
      </c>
      <c r="P33" s="591">
        <f>gfsChk!P33+gfsKos!P33+gfsPni!P33+gfsYap!P33+gfsNat!Q33</f>
        <v>0</v>
      </c>
      <c r="Q33" s="591">
        <f>gfsChk!Q33+gfsKos!Q33+gfsPni!Q33+gfsYap!Q33+gfsNat!R33</f>
        <v>0</v>
      </c>
      <c r="R33" s="591">
        <f>gfsChk!R33+gfsKos!R33+gfsPni!R33+gfsYap!R33+gfsNat!S33</f>
        <v>0</v>
      </c>
      <c r="S33" s="591">
        <f>gfsChk!S33+gfsKos!S33+gfsPni!S33+gfsYap!S33+gfsNat!T33</f>
        <v>0</v>
      </c>
      <c r="T33" s="591">
        <f>gfsChk!T33+gfsKos!T33+gfsPni!T33+gfsYap!T33+gfsNat!U33</f>
        <v>0</v>
      </c>
      <c r="U33" s="591">
        <f>gfsChk!U33+gfsKos!U33+gfsPni!U33+gfsYap!U33+gfsNat!V33</f>
        <v>0</v>
      </c>
    </row>
    <row r="34" spans="1:21" s="586" customFormat="1" hidden="1" outlineLevel="1" x14ac:dyDescent="0.2">
      <c r="A34" s="586" t="s">
        <v>660</v>
      </c>
      <c r="B34" s="591">
        <f>gfsChk!B34+gfsKos!B34+gfsPni!B34+gfsYap!B34+gfsNat!C34</f>
        <v>0</v>
      </c>
      <c r="C34" s="591">
        <f>gfsChk!C34+gfsKos!C34+gfsPni!C34+gfsYap!C34+gfsNat!D34</f>
        <v>0</v>
      </c>
      <c r="D34" s="591">
        <f>gfsChk!D34+gfsKos!D34+gfsPni!D34+gfsYap!D34+gfsNat!E34</f>
        <v>0</v>
      </c>
      <c r="E34" s="591">
        <f>gfsChk!E34+gfsKos!E34+gfsPni!E34+gfsYap!E34+gfsNat!F34</f>
        <v>0</v>
      </c>
      <c r="F34" s="591">
        <f>gfsChk!F34+gfsKos!F34+gfsPni!F34+gfsYap!F34+gfsNat!G34</f>
        <v>0</v>
      </c>
      <c r="G34" s="591">
        <f>gfsChk!G34+gfsKos!G34+gfsPni!G34+gfsYap!G34+gfsNat!H34</f>
        <v>0</v>
      </c>
      <c r="H34" s="591">
        <f>gfsChk!H34+gfsKos!H34+gfsPni!H34+gfsYap!H34+gfsNat!I34</f>
        <v>0</v>
      </c>
      <c r="I34" s="591">
        <f>gfsChk!I34+gfsKos!I34+gfsPni!I34+gfsYap!I34+gfsNat!J34</f>
        <v>0</v>
      </c>
      <c r="J34" s="591">
        <f>gfsChk!J34+gfsKos!J34+gfsPni!J34+gfsYap!J34+gfsNat!K34</f>
        <v>0</v>
      </c>
      <c r="K34" s="591">
        <f>gfsChk!K34+gfsKos!K34+gfsPni!K34+gfsYap!K34+gfsNat!L34</f>
        <v>0</v>
      </c>
      <c r="L34" s="591">
        <f>gfsChk!L34+gfsKos!L34+gfsPni!L34+gfsYap!L34+gfsNat!M34</f>
        <v>0</v>
      </c>
      <c r="M34" s="591">
        <f>gfsChk!M34+gfsKos!M34+gfsPni!M34+gfsYap!M34+gfsNat!N34</f>
        <v>0</v>
      </c>
      <c r="N34" s="591">
        <f>gfsChk!N34+gfsKos!N34+gfsPni!N34+gfsYap!N34+gfsNat!O34</f>
        <v>0</v>
      </c>
      <c r="O34" s="591">
        <f>gfsChk!O34+gfsKos!O34+gfsPni!O34+gfsYap!O34+gfsNat!P34</f>
        <v>0</v>
      </c>
      <c r="P34" s="591">
        <f>gfsChk!P34+gfsKos!P34+gfsPni!P34+gfsYap!P34+gfsNat!Q34</f>
        <v>0</v>
      </c>
      <c r="Q34" s="591">
        <f>gfsChk!Q34+gfsKos!Q34+gfsPni!Q34+gfsYap!Q34+gfsNat!R34</f>
        <v>0</v>
      </c>
      <c r="R34" s="591">
        <f>gfsChk!R34+gfsKos!R34+gfsPni!R34+gfsYap!R34+gfsNat!S34</f>
        <v>0</v>
      </c>
      <c r="S34" s="591">
        <f>gfsChk!S34+gfsKos!S34+gfsPni!S34+gfsYap!S34+gfsNat!T34</f>
        <v>0</v>
      </c>
      <c r="T34" s="591">
        <f>gfsChk!T34+gfsKos!T34+gfsPni!T34+gfsYap!T34+gfsNat!U34</f>
        <v>0</v>
      </c>
      <c r="U34" s="591">
        <f>gfsChk!U34+gfsKos!U34+gfsPni!U34+gfsYap!U34+gfsNat!V34</f>
        <v>0</v>
      </c>
    </row>
    <row r="35" spans="1:21" s="586" customFormat="1" hidden="1" outlineLevel="1" x14ac:dyDescent="0.2">
      <c r="A35" s="586" t="s">
        <v>661</v>
      </c>
      <c r="B35" s="591">
        <f>gfsChk!B35+gfsKos!B35+gfsPni!B35+gfsYap!B35+gfsNat!C35</f>
        <v>0</v>
      </c>
      <c r="C35" s="591">
        <f>gfsChk!C35+gfsKos!C35+gfsPni!C35+gfsYap!C35+gfsNat!D35</f>
        <v>0</v>
      </c>
      <c r="D35" s="591">
        <f>gfsChk!D35+gfsKos!D35+gfsPni!D35+gfsYap!D35+gfsNat!E35</f>
        <v>0</v>
      </c>
      <c r="E35" s="591">
        <f>gfsChk!E35+gfsKos!E35+gfsPni!E35+gfsYap!E35+gfsNat!F35</f>
        <v>0</v>
      </c>
      <c r="F35" s="591">
        <f>gfsChk!F35+gfsKos!F35+gfsPni!F35+gfsYap!F35+gfsNat!G35</f>
        <v>0</v>
      </c>
      <c r="G35" s="591">
        <f>gfsChk!G35+gfsKos!G35+gfsPni!G35+gfsYap!G35+gfsNat!H35</f>
        <v>0</v>
      </c>
      <c r="H35" s="591">
        <f>gfsChk!H35+gfsKos!H35+gfsPni!H35+gfsYap!H35+gfsNat!I35</f>
        <v>0</v>
      </c>
      <c r="I35" s="591">
        <f>gfsChk!I35+gfsKos!I35+gfsPni!I35+gfsYap!I35+gfsNat!J35</f>
        <v>0</v>
      </c>
      <c r="J35" s="591">
        <f>gfsChk!J35+gfsKos!J35+gfsPni!J35+gfsYap!J35+gfsNat!K35</f>
        <v>0</v>
      </c>
      <c r="K35" s="591">
        <f>gfsChk!K35+gfsKos!K35+gfsPni!K35+gfsYap!K35+gfsNat!L35</f>
        <v>0</v>
      </c>
      <c r="L35" s="591">
        <f>gfsChk!L35+gfsKos!L35+gfsPni!L35+gfsYap!L35+gfsNat!M35</f>
        <v>0</v>
      </c>
      <c r="M35" s="591">
        <f>gfsChk!M35+gfsKos!M35+gfsPni!M35+gfsYap!M35+gfsNat!N35</f>
        <v>0</v>
      </c>
      <c r="N35" s="591">
        <f>gfsChk!N35+gfsKos!N35+gfsPni!N35+gfsYap!N35+gfsNat!O35</f>
        <v>0</v>
      </c>
      <c r="O35" s="591">
        <f>gfsChk!O35+gfsKos!O35+gfsPni!O35+gfsYap!O35+gfsNat!P35</f>
        <v>0</v>
      </c>
      <c r="P35" s="591">
        <f>gfsChk!P35+gfsKos!P35+gfsPni!P35+gfsYap!P35+gfsNat!Q35</f>
        <v>0</v>
      </c>
      <c r="Q35" s="591">
        <f>gfsChk!Q35+gfsKos!Q35+gfsPni!Q35+gfsYap!Q35+gfsNat!R35</f>
        <v>0</v>
      </c>
      <c r="R35" s="591">
        <f>gfsChk!R35+gfsKos!R35+gfsPni!R35+gfsYap!R35+gfsNat!S35</f>
        <v>0</v>
      </c>
      <c r="S35" s="591">
        <f>gfsChk!S35+gfsKos!S35+gfsPni!S35+gfsYap!S35+gfsNat!T35</f>
        <v>0</v>
      </c>
      <c r="T35" s="591">
        <f>gfsChk!T35+gfsKos!T35+gfsPni!T35+gfsYap!T35+gfsNat!U35</f>
        <v>0</v>
      </c>
      <c r="U35" s="591">
        <f>gfsChk!U35+gfsKos!U35+gfsPni!U35+gfsYap!U35+gfsNat!V35</f>
        <v>0</v>
      </c>
    </row>
    <row r="36" spans="1:21" s="586" customFormat="1" collapsed="1" x14ac:dyDescent="0.2">
      <c r="A36" s="586" t="s">
        <v>662</v>
      </c>
      <c r="B36" s="591">
        <f>gfsChk!B36+gfsKos!B36+gfsPni!B36+gfsYap!B36+gfsNat!C36</f>
        <v>0.22154999999999997</v>
      </c>
      <c r="C36" s="591">
        <f>gfsChk!C36+gfsKos!C36+gfsPni!C36+gfsYap!C36+gfsNat!D36</f>
        <v>1.6308000000000003E-2</v>
      </c>
      <c r="D36" s="591">
        <f>gfsChk!D36+gfsKos!D36+gfsPni!D36+gfsYap!D36+gfsNat!E36</f>
        <v>0.62313499999999999</v>
      </c>
      <c r="E36" s="591">
        <f>gfsChk!E36+gfsKos!E36+gfsPni!E36+gfsYap!E36+gfsNat!F36</f>
        <v>3.1179000000000012E-2</v>
      </c>
      <c r="F36" s="591">
        <f>gfsChk!F36+gfsKos!F36+gfsPni!F36+gfsYap!F36+gfsNat!G36</f>
        <v>0.13393099999999999</v>
      </c>
      <c r="G36" s="591">
        <f>gfsChk!G36+gfsKos!G36+gfsPni!G36+gfsYap!G36+gfsNat!H36</f>
        <v>0.44267799999999996</v>
      </c>
      <c r="H36" s="591">
        <f>gfsChk!H36+gfsKos!H36+gfsPni!H36+gfsYap!H36+gfsNat!I36</f>
        <v>0.33429500000000001</v>
      </c>
      <c r="I36" s="591">
        <f>gfsChk!I36+gfsKos!I36+gfsPni!I36+gfsYap!I36+gfsNat!J36</f>
        <v>0.29733700000000002</v>
      </c>
      <c r="J36" s="591">
        <f>gfsChk!J36+gfsKos!J36+gfsPni!J36+gfsYap!J36+gfsNat!K36</f>
        <v>0.22496300000000002</v>
      </c>
      <c r="K36" s="591">
        <f>gfsChk!K36+gfsKos!K36+gfsPni!K36+gfsYap!K36+gfsNat!L36</f>
        <v>0.24823400000000001</v>
      </c>
      <c r="L36" s="591">
        <f>gfsChk!L36+gfsKos!L36+gfsPni!L36+gfsYap!L36+gfsNat!M36</f>
        <v>0.150363</v>
      </c>
      <c r="M36" s="591">
        <f>gfsChk!M36+gfsKos!M36+gfsPni!M36+gfsYap!M36+gfsNat!N36</f>
        <v>0.26263900000000001</v>
      </c>
      <c r="N36" s="591">
        <f>gfsChk!N36+gfsKos!N36+gfsPni!N36+gfsYap!N36+gfsNat!O36</f>
        <v>0.32599800000000001</v>
      </c>
      <c r="O36" s="591">
        <f>gfsChk!O36+gfsKos!O36+gfsPni!O36+gfsYap!O36+gfsNat!P36</f>
        <v>0.45901599999999998</v>
      </c>
      <c r="P36" s="591">
        <f>gfsChk!P36+gfsKos!P36+gfsPni!P36+gfsYap!P36+gfsNat!Q36</f>
        <v>0.52092700000000003</v>
      </c>
      <c r="Q36" s="591">
        <f>gfsChk!Q36+gfsKos!Q36+gfsPni!Q36+gfsYap!Q36+gfsNat!R36</f>
        <v>0</v>
      </c>
      <c r="R36" s="591">
        <f>gfsChk!R36+gfsKos!R36+gfsPni!R36+gfsYap!R36+gfsNat!S36</f>
        <v>0</v>
      </c>
      <c r="S36" s="591">
        <f>gfsChk!S36+gfsKos!S36+gfsPni!S36+gfsYap!S36+gfsNat!T36</f>
        <v>0</v>
      </c>
      <c r="T36" s="591">
        <f>gfsChk!T36+gfsKos!T36+gfsPni!T36+gfsYap!T36+gfsNat!U36</f>
        <v>0</v>
      </c>
      <c r="U36" s="591">
        <f>gfsChk!U36+gfsKos!U36+gfsPni!U36+gfsYap!U36+gfsNat!V36</f>
        <v>0</v>
      </c>
    </row>
    <row r="37" spans="1:21" s="586" customFormat="1" x14ac:dyDescent="0.2">
      <c r="A37" s="586" t="s">
        <v>663</v>
      </c>
      <c r="B37" s="591">
        <f>gfsChk!B37+gfsKos!B37+gfsPni!B37+gfsYap!B37+gfsNat!C37</f>
        <v>0.22154999999999997</v>
      </c>
      <c r="C37" s="591">
        <f>gfsChk!C37+gfsKos!C37+gfsPni!C37+gfsYap!C37+gfsNat!D37</f>
        <v>1.6308000000000003E-2</v>
      </c>
      <c r="D37" s="591">
        <f>gfsChk!D37+gfsKos!D37+gfsPni!D37+gfsYap!D37+gfsNat!E37</f>
        <v>0.62313499999999999</v>
      </c>
      <c r="E37" s="591">
        <f>gfsChk!E37+gfsKos!E37+gfsPni!E37+gfsYap!E37+gfsNat!F37</f>
        <v>3.1179000000000012E-2</v>
      </c>
      <c r="F37" s="591">
        <f>gfsChk!F37+gfsKos!F37+gfsPni!F37+gfsYap!F37+gfsNat!G37</f>
        <v>0.13393099999999999</v>
      </c>
      <c r="G37" s="591">
        <f>gfsChk!G37+gfsKos!G37+gfsPni!G37+gfsYap!G37+gfsNat!H37</f>
        <v>0.23548499999999997</v>
      </c>
      <c r="H37" s="591">
        <f>gfsChk!H37+gfsKos!H37+gfsPni!H37+gfsYap!H37+gfsNat!I37</f>
        <v>5.3288000000000002E-2</v>
      </c>
      <c r="I37" s="591">
        <f>gfsChk!I37+gfsKos!I37+gfsPni!I37+gfsYap!I37+gfsNat!J37</f>
        <v>5.074E-2</v>
      </c>
      <c r="J37" s="591">
        <f>gfsChk!J37+gfsKos!J37+gfsPni!J37+gfsYap!J37+gfsNat!K37</f>
        <v>5.3629999999999997E-2</v>
      </c>
      <c r="K37" s="591">
        <f>gfsChk!K37+gfsKos!K37+gfsPni!K37+gfsYap!K37+gfsNat!L37</f>
        <v>6.0005000000000003E-2</v>
      </c>
      <c r="L37" s="591">
        <f>gfsChk!L37+gfsKos!L37+gfsPni!L37+gfsYap!L37+gfsNat!M37</f>
        <v>4.7698999999999998E-2</v>
      </c>
      <c r="M37" s="591">
        <f>gfsChk!M37+gfsKos!M37+gfsPni!M37+gfsYap!M37+gfsNat!N37</f>
        <v>7.2619000000000003E-2</v>
      </c>
      <c r="N37" s="591">
        <f>gfsChk!N37+gfsKos!N37+gfsPni!N37+gfsYap!N37+gfsNat!O37</f>
        <v>9.7833000000000003E-2</v>
      </c>
      <c r="O37" s="591">
        <f>gfsChk!O37+gfsKos!O37+gfsPni!O37+gfsYap!O37+gfsNat!P37</f>
        <v>7.9436000000000007E-2</v>
      </c>
      <c r="P37" s="591">
        <f>gfsChk!P37+gfsKos!P37+gfsPni!P37+gfsYap!P37+gfsNat!Q37</f>
        <v>9.8029000000000005E-2</v>
      </c>
      <c r="Q37" s="591">
        <f>gfsChk!Q37+gfsKos!Q37+gfsPni!Q37+gfsYap!Q37+gfsNat!R37</f>
        <v>0</v>
      </c>
      <c r="R37" s="591">
        <f>gfsChk!R37+gfsKos!R37+gfsPni!R37+gfsYap!R37+gfsNat!S37</f>
        <v>0</v>
      </c>
      <c r="S37" s="591">
        <f>gfsChk!S37+gfsKos!S37+gfsPni!S37+gfsYap!S37+gfsNat!T37</f>
        <v>0</v>
      </c>
      <c r="T37" s="591">
        <f>gfsChk!T37+gfsKos!T37+gfsPni!T37+gfsYap!T37+gfsNat!U37</f>
        <v>0</v>
      </c>
      <c r="U37" s="591">
        <f>gfsChk!U37+gfsKos!U37+gfsPni!U37+gfsYap!U37+gfsNat!V37</f>
        <v>0</v>
      </c>
    </row>
    <row r="38" spans="1:21" s="586" customFormat="1" x14ac:dyDescent="0.2">
      <c r="A38" s="586" t="s">
        <v>664</v>
      </c>
      <c r="B38" s="591">
        <f>gfsChk!B38+gfsKos!B38+gfsPni!B38+gfsYap!B38+gfsNat!C38</f>
        <v>0</v>
      </c>
      <c r="C38" s="591">
        <f>gfsChk!C38+gfsKos!C38+gfsPni!C38+gfsYap!C38+gfsNat!D38</f>
        <v>0</v>
      </c>
      <c r="D38" s="591">
        <f>gfsChk!D38+gfsKos!D38+gfsPni!D38+gfsYap!D38+gfsNat!E38</f>
        <v>0</v>
      </c>
      <c r="E38" s="591">
        <f>gfsChk!E38+gfsKos!E38+gfsPni!E38+gfsYap!E38+gfsNat!F38</f>
        <v>0</v>
      </c>
      <c r="F38" s="591">
        <f>gfsChk!F38+gfsKos!F38+gfsPni!F38+gfsYap!F38+gfsNat!G38</f>
        <v>0</v>
      </c>
      <c r="G38" s="591">
        <f>gfsChk!G38+gfsKos!G38+gfsPni!G38+gfsYap!G38+gfsNat!H38</f>
        <v>0.20719299999999999</v>
      </c>
      <c r="H38" s="591">
        <f>gfsChk!H38+gfsKos!H38+gfsPni!H38+gfsYap!H38+gfsNat!I38</f>
        <v>0.28100700000000001</v>
      </c>
      <c r="I38" s="591">
        <f>gfsChk!I38+gfsKos!I38+gfsPni!I38+gfsYap!I38+gfsNat!J38</f>
        <v>0.24659700000000001</v>
      </c>
      <c r="J38" s="591">
        <f>gfsChk!J38+gfsKos!J38+gfsPni!J38+gfsYap!J38+gfsNat!K38</f>
        <v>0.17133300000000001</v>
      </c>
      <c r="K38" s="591">
        <f>gfsChk!K38+gfsKos!K38+gfsPni!K38+gfsYap!K38+gfsNat!L38</f>
        <v>0.18822900000000001</v>
      </c>
      <c r="L38" s="591">
        <f>gfsChk!L38+gfsKos!L38+gfsPni!L38+gfsYap!L38+gfsNat!M38</f>
        <v>0.10266400000000001</v>
      </c>
      <c r="M38" s="591">
        <f>gfsChk!M38+gfsKos!M38+gfsPni!M38+gfsYap!M38+gfsNat!N38</f>
        <v>0.19001999999999999</v>
      </c>
      <c r="N38" s="591">
        <f>gfsChk!N38+gfsKos!N38+gfsPni!N38+gfsYap!N38+gfsNat!O38</f>
        <v>0.22816500000000001</v>
      </c>
      <c r="O38" s="591">
        <f>gfsChk!O38+gfsKos!O38+gfsPni!O38+gfsYap!O38+gfsNat!P38</f>
        <v>0.37957999999999997</v>
      </c>
      <c r="P38" s="591">
        <f>gfsChk!P38+gfsKos!P38+gfsPni!P38+gfsYap!P38+gfsNat!Q38</f>
        <v>0.422898</v>
      </c>
      <c r="Q38" s="591">
        <f>gfsChk!Q38+gfsKos!Q38+gfsPni!Q38+gfsYap!Q38+gfsNat!R38</f>
        <v>0</v>
      </c>
      <c r="R38" s="591">
        <f>gfsChk!R38+gfsKos!R38+gfsPni!R38+gfsYap!R38+gfsNat!S38</f>
        <v>0</v>
      </c>
      <c r="S38" s="591">
        <f>gfsChk!S38+gfsKos!S38+gfsPni!S38+gfsYap!S38+gfsNat!T38</f>
        <v>0</v>
      </c>
      <c r="T38" s="591">
        <f>gfsChk!T38+gfsKos!T38+gfsPni!T38+gfsYap!T38+gfsNat!U38</f>
        <v>0</v>
      </c>
      <c r="U38" s="591">
        <f>gfsChk!U38+gfsKos!U38+gfsPni!U38+gfsYap!U38+gfsNat!V38</f>
        <v>0</v>
      </c>
    </row>
    <row r="39" spans="1:21" s="586" customFormat="1" hidden="1" outlineLevel="1" x14ac:dyDescent="0.2">
      <c r="A39" s="585" t="s">
        <v>665</v>
      </c>
      <c r="B39" s="591">
        <f>gfsChk!B39+gfsKos!B39+gfsPni!B39+gfsYap!B39+gfsNat!C39</f>
        <v>0</v>
      </c>
      <c r="C39" s="591">
        <f>gfsChk!C39+gfsKos!C39+gfsPni!C39+gfsYap!C39+gfsNat!D39</f>
        <v>0</v>
      </c>
      <c r="D39" s="591">
        <f>gfsChk!D39+gfsKos!D39+gfsPni!D39+gfsYap!D39+gfsNat!E39</f>
        <v>0</v>
      </c>
      <c r="E39" s="591">
        <f>gfsChk!E39+gfsKos!E39+gfsPni!E39+gfsYap!E39+gfsNat!F39</f>
        <v>0</v>
      </c>
      <c r="F39" s="591">
        <f>gfsChk!F39+gfsKos!F39+gfsPni!F39+gfsYap!F39+gfsNat!G39</f>
        <v>0</v>
      </c>
      <c r="G39" s="591">
        <f>gfsChk!G39+gfsKos!G39+gfsPni!G39+gfsYap!G39+gfsNat!H39</f>
        <v>0</v>
      </c>
      <c r="H39" s="591">
        <f>gfsChk!H39+gfsKos!H39+gfsPni!H39+gfsYap!H39+gfsNat!I39</f>
        <v>0</v>
      </c>
      <c r="I39" s="591">
        <f>gfsChk!I39+gfsKos!I39+gfsPni!I39+gfsYap!I39+gfsNat!J39</f>
        <v>0</v>
      </c>
      <c r="J39" s="591">
        <f>gfsChk!J39+gfsKos!J39+gfsPni!J39+gfsYap!J39+gfsNat!K39</f>
        <v>0</v>
      </c>
      <c r="K39" s="591">
        <f>gfsChk!K39+gfsKos!K39+gfsPni!K39+gfsYap!K39+gfsNat!L39</f>
        <v>0</v>
      </c>
      <c r="L39" s="591">
        <f>gfsChk!L39+gfsKos!L39+gfsPni!L39+gfsYap!L39+gfsNat!M39</f>
        <v>0</v>
      </c>
      <c r="M39" s="591">
        <f>gfsChk!M39+gfsKos!M39+gfsPni!M39+gfsYap!M39+gfsNat!N39</f>
        <v>0</v>
      </c>
      <c r="N39" s="591">
        <f>gfsChk!N39+gfsKos!N39+gfsPni!N39+gfsYap!N39+gfsNat!O39</f>
        <v>0</v>
      </c>
      <c r="O39" s="591">
        <f>gfsChk!O39+gfsKos!O39+gfsPni!O39+gfsYap!O39+gfsNat!P39</f>
        <v>0</v>
      </c>
      <c r="P39" s="591">
        <f>gfsChk!P39+gfsKos!P39+gfsPni!P39+gfsYap!P39+gfsNat!Q39</f>
        <v>0</v>
      </c>
      <c r="Q39" s="591">
        <f>gfsChk!Q39+gfsKos!Q39+gfsPni!Q39+gfsYap!Q39+gfsNat!R39</f>
        <v>0</v>
      </c>
      <c r="R39" s="591">
        <f>gfsChk!R39+gfsKos!R39+gfsPni!R39+gfsYap!R39+gfsNat!S39</f>
        <v>0</v>
      </c>
      <c r="S39" s="591">
        <f>gfsChk!S39+gfsKos!S39+gfsPni!S39+gfsYap!S39+gfsNat!T39</f>
        <v>0</v>
      </c>
      <c r="T39" s="591">
        <f>gfsChk!T39+gfsKos!T39+gfsPni!T39+gfsYap!T39+gfsNat!U39</f>
        <v>0</v>
      </c>
      <c r="U39" s="591">
        <f>gfsChk!U39+gfsKos!U39+gfsPni!U39+gfsYap!U39+gfsNat!V39</f>
        <v>0</v>
      </c>
    </row>
    <row r="40" spans="1:21" s="586" customFormat="1" hidden="1" outlineLevel="1" x14ac:dyDescent="0.2">
      <c r="A40" s="586" t="s">
        <v>666</v>
      </c>
      <c r="B40" s="591">
        <f>gfsChk!B40+gfsKos!B40+gfsPni!B40+gfsYap!B40+gfsNat!C40</f>
        <v>0</v>
      </c>
      <c r="C40" s="591">
        <f>gfsChk!C40+gfsKos!C40+gfsPni!C40+gfsYap!C40+gfsNat!D40</f>
        <v>0</v>
      </c>
      <c r="D40" s="591">
        <f>gfsChk!D40+gfsKos!D40+gfsPni!D40+gfsYap!D40+gfsNat!E40</f>
        <v>0</v>
      </c>
      <c r="E40" s="591">
        <f>gfsChk!E40+gfsKos!E40+gfsPni!E40+gfsYap!E40+gfsNat!F40</f>
        <v>0</v>
      </c>
      <c r="F40" s="591">
        <f>gfsChk!F40+gfsKos!F40+gfsPni!F40+gfsYap!F40+gfsNat!G40</f>
        <v>0</v>
      </c>
      <c r="G40" s="591">
        <f>gfsChk!G40+gfsKos!G40+gfsPni!G40+gfsYap!G40+gfsNat!H40</f>
        <v>0</v>
      </c>
      <c r="H40" s="591">
        <f>gfsChk!H40+gfsKos!H40+gfsPni!H40+gfsYap!H40+gfsNat!I40</f>
        <v>0</v>
      </c>
      <c r="I40" s="591">
        <f>gfsChk!I40+gfsKos!I40+gfsPni!I40+gfsYap!I40+gfsNat!J40</f>
        <v>0</v>
      </c>
      <c r="J40" s="591">
        <f>gfsChk!J40+gfsKos!J40+gfsPni!J40+gfsYap!J40+gfsNat!K40</f>
        <v>0</v>
      </c>
      <c r="K40" s="591">
        <f>gfsChk!K40+gfsKos!K40+gfsPni!K40+gfsYap!K40+gfsNat!L40</f>
        <v>0</v>
      </c>
      <c r="L40" s="591">
        <f>gfsChk!L40+gfsKos!L40+gfsPni!L40+gfsYap!L40+gfsNat!M40</f>
        <v>0</v>
      </c>
      <c r="M40" s="591">
        <f>gfsChk!M40+gfsKos!M40+gfsPni!M40+gfsYap!M40+gfsNat!N40</f>
        <v>0</v>
      </c>
      <c r="N40" s="591">
        <f>gfsChk!N40+gfsKos!N40+gfsPni!N40+gfsYap!N40+gfsNat!O40</f>
        <v>0</v>
      </c>
      <c r="O40" s="591">
        <f>gfsChk!O40+gfsKos!O40+gfsPni!O40+gfsYap!O40+gfsNat!P40</f>
        <v>0</v>
      </c>
      <c r="P40" s="591">
        <f>gfsChk!P40+gfsKos!P40+gfsPni!P40+gfsYap!P40+gfsNat!Q40</f>
        <v>0</v>
      </c>
      <c r="Q40" s="591">
        <f>gfsChk!Q40+gfsKos!Q40+gfsPni!Q40+gfsYap!Q40+gfsNat!R40</f>
        <v>0</v>
      </c>
      <c r="R40" s="591">
        <f>gfsChk!R40+gfsKos!R40+gfsPni!R40+gfsYap!R40+gfsNat!S40</f>
        <v>0</v>
      </c>
      <c r="S40" s="591">
        <f>gfsChk!S40+gfsKos!S40+gfsPni!S40+gfsYap!S40+gfsNat!T40</f>
        <v>0</v>
      </c>
      <c r="T40" s="591">
        <f>gfsChk!T40+gfsKos!T40+gfsPni!T40+gfsYap!T40+gfsNat!U40</f>
        <v>0</v>
      </c>
      <c r="U40" s="591">
        <f>gfsChk!U40+gfsKos!U40+gfsPni!U40+gfsYap!U40+gfsNat!V40</f>
        <v>0</v>
      </c>
    </row>
    <row r="41" spans="1:21" s="586" customFormat="1" hidden="1" outlineLevel="1" x14ac:dyDescent="0.2">
      <c r="A41" s="586" t="s">
        <v>667</v>
      </c>
      <c r="B41" s="591">
        <f>gfsChk!B41+gfsKos!B41+gfsPni!B41+gfsYap!B41+gfsNat!C41</f>
        <v>0</v>
      </c>
      <c r="C41" s="591">
        <f>gfsChk!C41+gfsKos!C41+gfsPni!C41+gfsYap!C41+gfsNat!D41</f>
        <v>0</v>
      </c>
      <c r="D41" s="591">
        <f>gfsChk!D41+gfsKos!D41+gfsPni!D41+gfsYap!D41+gfsNat!E41</f>
        <v>0</v>
      </c>
      <c r="E41" s="591">
        <f>gfsChk!E41+gfsKos!E41+gfsPni!E41+gfsYap!E41+gfsNat!F41</f>
        <v>0</v>
      </c>
      <c r="F41" s="591">
        <f>gfsChk!F41+gfsKos!F41+gfsPni!F41+gfsYap!F41+gfsNat!G41</f>
        <v>0</v>
      </c>
      <c r="G41" s="591">
        <f>gfsChk!G41+gfsKos!G41+gfsPni!G41+gfsYap!G41+gfsNat!H41</f>
        <v>0</v>
      </c>
      <c r="H41" s="591">
        <f>gfsChk!H41+gfsKos!H41+gfsPni!H41+gfsYap!H41+gfsNat!I41</f>
        <v>0</v>
      </c>
      <c r="I41" s="591">
        <f>gfsChk!I41+gfsKos!I41+gfsPni!I41+gfsYap!I41+gfsNat!J41</f>
        <v>0</v>
      </c>
      <c r="J41" s="591">
        <f>gfsChk!J41+gfsKos!J41+gfsPni!J41+gfsYap!J41+gfsNat!K41</f>
        <v>0</v>
      </c>
      <c r="K41" s="591">
        <f>gfsChk!K41+gfsKos!K41+gfsPni!K41+gfsYap!K41+gfsNat!L41</f>
        <v>0</v>
      </c>
      <c r="L41" s="591">
        <f>gfsChk!L41+gfsKos!L41+gfsPni!L41+gfsYap!L41+gfsNat!M41</f>
        <v>0</v>
      </c>
      <c r="M41" s="591">
        <f>gfsChk!M41+gfsKos!M41+gfsPni!M41+gfsYap!M41+gfsNat!N41</f>
        <v>0</v>
      </c>
      <c r="N41" s="591">
        <f>gfsChk!N41+gfsKos!N41+gfsPni!N41+gfsYap!N41+gfsNat!O41</f>
        <v>0</v>
      </c>
      <c r="O41" s="591">
        <f>gfsChk!O41+gfsKos!O41+gfsPni!O41+gfsYap!O41+gfsNat!P41</f>
        <v>0</v>
      </c>
      <c r="P41" s="591">
        <f>gfsChk!P41+gfsKos!P41+gfsPni!P41+gfsYap!P41+gfsNat!Q41</f>
        <v>0</v>
      </c>
      <c r="Q41" s="591">
        <f>gfsChk!Q41+gfsKos!Q41+gfsPni!Q41+gfsYap!Q41+gfsNat!R41</f>
        <v>0</v>
      </c>
      <c r="R41" s="591">
        <f>gfsChk!R41+gfsKos!R41+gfsPni!R41+gfsYap!R41+gfsNat!S41</f>
        <v>0</v>
      </c>
      <c r="S41" s="591">
        <f>gfsChk!S41+gfsKos!S41+gfsPni!S41+gfsYap!S41+gfsNat!T41</f>
        <v>0</v>
      </c>
      <c r="T41" s="591">
        <f>gfsChk!T41+gfsKos!T41+gfsPni!T41+gfsYap!T41+gfsNat!U41</f>
        <v>0</v>
      </c>
      <c r="U41" s="591">
        <f>gfsChk!U41+gfsKos!U41+gfsPni!U41+gfsYap!U41+gfsNat!V41</f>
        <v>0</v>
      </c>
    </row>
    <row r="42" spans="1:21" s="586" customFormat="1" hidden="1" outlineLevel="1" x14ac:dyDescent="0.2">
      <c r="A42" s="586" t="s">
        <v>668</v>
      </c>
      <c r="B42" s="591">
        <f>gfsChk!B42+gfsKos!B42+gfsPni!B42+gfsYap!B42+gfsNat!C42</f>
        <v>0</v>
      </c>
      <c r="C42" s="591">
        <f>gfsChk!C42+gfsKos!C42+gfsPni!C42+gfsYap!C42+gfsNat!D42</f>
        <v>0</v>
      </c>
      <c r="D42" s="591">
        <f>gfsChk!D42+gfsKos!D42+gfsPni!D42+gfsYap!D42+gfsNat!E42</f>
        <v>0</v>
      </c>
      <c r="E42" s="591">
        <f>gfsChk!E42+gfsKos!E42+gfsPni!E42+gfsYap!E42+gfsNat!F42</f>
        <v>0</v>
      </c>
      <c r="F42" s="591">
        <f>gfsChk!F42+gfsKos!F42+gfsPni!F42+gfsYap!F42+gfsNat!G42</f>
        <v>0</v>
      </c>
      <c r="G42" s="591">
        <f>gfsChk!G42+gfsKos!G42+gfsPni!G42+gfsYap!G42+gfsNat!H42</f>
        <v>0</v>
      </c>
      <c r="H42" s="591">
        <f>gfsChk!H42+gfsKos!H42+gfsPni!H42+gfsYap!H42+gfsNat!I42</f>
        <v>0</v>
      </c>
      <c r="I42" s="591">
        <f>gfsChk!I42+gfsKos!I42+gfsPni!I42+gfsYap!I42+gfsNat!J42</f>
        <v>0</v>
      </c>
      <c r="J42" s="591">
        <f>gfsChk!J42+gfsKos!J42+gfsPni!J42+gfsYap!J42+gfsNat!K42</f>
        <v>0</v>
      </c>
      <c r="K42" s="591">
        <f>gfsChk!K42+gfsKos!K42+gfsPni!K42+gfsYap!K42+gfsNat!L42</f>
        <v>0</v>
      </c>
      <c r="L42" s="591">
        <f>gfsChk!L42+gfsKos!L42+gfsPni!L42+gfsYap!L42+gfsNat!M42</f>
        <v>0</v>
      </c>
      <c r="M42" s="591">
        <f>gfsChk!M42+gfsKos!M42+gfsPni!M42+gfsYap!M42+gfsNat!N42</f>
        <v>0</v>
      </c>
      <c r="N42" s="591">
        <f>gfsChk!N42+gfsKos!N42+gfsPni!N42+gfsYap!N42+gfsNat!O42</f>
        <v>0</v>
      </c>
      <c r="O42" s="591">
        <f>gfsChk!O42+gfsKos!O42+gfsPni!O42+gfsYap!O42+gfsNat!P42</f>
        <v>0</v>
      </c>
      <c r="P42" s="591">
        <f>gfsChk!P42+gfsKos!P42+gfsPni!P42+gfsYap!P42+gfsNat!Q42</f>
        <v>0</v>
      </c>
      <c r="Q42" s="591">
        <f>gfsChk!Q42+gfsKos!Q42+gfsPni!Q42+gfsYap!Q42+gfsNat!R42</f>
        <v>0</v>
      </c>
      <c r="R42" s="591">
        <f>gfsChk!R42+gfsKos!R42+gfsPni!R42+gfsYap!R42+gfsNat!S42</f>
        <v>0</v>
      </c>
      <c r="S42" s="591">
        <f>gfsChk!S42+gfsKos!S42+gfsPni!S42+gfsYap!S42+gfsNat!T42</f>
        <v>0</v>
      </c>
      <c r="T42" s="591">
        <f>gfsChk!T42+gfsKos!T42+gfsPni!T42+gfsYap!T42+gfsNat!U42</f>
        <v>0</v>
      </c>
      <c r="U42" s="591">
        <f>gfsChk!U42+gfsKos!U42+gfsPni!U42+gfsYap!U42+gfsNat!V42</f>
        <v>0</v>
      </c>
    </row>
    <row r="43" spans="1:21" s="586" customFormat="1" hidden="1" outlineLevel="1" x14ac:dyDescent="0.2">
      <c r="A43" s="586" t="s">
        <v>669</v>
      </c>
      <c r="B43" s="591">
        <f>gfsChk!B43+gfsKos!B43+gfsPni!B43+gfsYap!B43+gfsNat!C43</f>
        <v>0</v>
      </c>
      <c r="C43" s="591">
        <f>gfsChk!C43+gfsKos!C43+gfsPni!C43+gfsYap!C43+gfsNat!D43</f>
        <v>0</v>
      </c>
      <c r="D43" s="591">
        <f>gfsChk!D43+gfsKos!D43+gfsPni!D43+gfsYap!D43+gfsNat!E43</f>
        <v>0</v>
      </c>
      <c r="E43" s="591">
        <f>gfsChk!E43+gfsKos!E43+gfsPni!E43+gfsYap!E43+gfsNat!F43</f>
        <v>0</v>
      </c>
      <c r="F43" s="591">
        <f>gfsChk!F43+gfsKos!F43+gfsPni!F43+gfsYap!F43+gfsNat!G43</f>
        <v>0</v>
      </c>
      <c r="G43" s="591">
        <f>gfsChk!G43+gfsKos!G43+gfsPni!G43+gfsYap!G43+gfsNat!H43</f>
        <v>0</v>
      </c>
      <c r="H43" s="591">
        <f>gfsChk!H43+gfsKos!H43+gfsPni!H43+gfsYap!H43+gfsNat!I43</f>
        <v>0</v>
      </c>
      <c r="I43" s="591">
        <f>gfsChk!I43+gfsKos!I43+gfsPni!I43+gfsYap!I43+gfsNat!J43</f>
        <v>0</v>
      </c>
      <c r="J43" s="591">
        <f>gfsChk!J43+gfsKos!J43+gfsPni!J43+gfsYap!J43+gfsNat!K43</f>
        <v>0</v>
      </c>
      <c r="K43" s="591">
        <f>gfsChk!K43+gfsKos!K43+gfsPni!K43+gfsYap!K43+gfsNat!L43</f>
        <v>0</v>
      </c>
      <c r="L43" s="591">
        <f>gfsChk!L43+gfsKos!L43+gfsPni!L43+gfsYap!L43+gfsNat!M43</f>
        <v>0</v>
      </c>
      <c r="M43" s="591">
        <f>gfsChk!M43+gfsKos!M43+gfsPni!M43+gfsYap!M43+gfsNat!N43</f>
        <v>0</v>
      </c>
      <c r="N43" s="591">
        <f>gfsChk!N43+gfsKos!N43+gfsPni!N43+gfsYap!N43+gfsNat!O43</f>
        <v>0</v>
      </c>
      <c r="O43" s="591">
        <f>gfsChk!O43+gfsKos!O43+gfsPni!O43+gfsYap!O43+gfsNat!P43</f>
        <v>0</v>
      </c>
      <c r="P43" s="591">
        <f>gfsChk!P43+gfsKos!P43+gfsPni!P43+gfsYap!P43+gfsNat!Q43</f>
        <v>0</v>
      </c>
      <c r="Q43" s="591">
        <f>gfsChk!Q43+gfsKos!Q43+gfsPni!Q43+gfsYap!Q43+gfsNat!R43</f>
        <v>0</v>
      </c>
      <c r="R43" s="591">
        <f>gfsChk!R43+gfsKos!R43+gfsPni!R43+gfsYap!R43+gfsNat!S43</f>
        <v>0</v>
      </c>
      <c r="S43" s="591">
        <f>gfsChk!S43+gfsKos!S43+gfsPni!S43+gfsYap!S43+gfsNat!T43</f>
        <v>0</v>
      </c>
      <c r="T43" s="591">
        <f>gfsChk!T43+gfsKos!T43+gfsPni!T43+gfsYap!T43+gfsNat!U43</f>
        <v>0</v>
      </c>
      <c r="U43" s="591">
        <f>gfsChk!U43+gfsKos!U43+gfsPni!U43+gfsYap!U43+gfsNat!V43</f>
        <v>0</v>
      </c>
    </row>
    <row r="44" spans="1:21" s="586" customFormat="1" hidden="1" outlineLevel="1" x14ac:dyDescent="0.2">
      <c r="A44" s="586" t="s">
        <v>670</v>
      </c>
      <c r="B44" s="591">
        <f>gfsChk!B44+gfsKos!B44+gfsPni!B44+gfsYap!B44+gfsNat!C44</f>
        <v>0</v>
      </c>
      <c r="C44" s="591">
        <f>gfsChk!C44+gfsKos!C44+gfsPni!C44+gfsYap!C44+gfsNat!D44</f>
        <v>0</v>
      </c>
      <c r="D44" s="591">
        <f>gfsChk!D44+gfsKos!D44+gfsPni!D44+gfsYap!D44+gfsNat!E44</f>
        <v>0</v>
      </c>
      <c r="E44" s="591">
        <f>gfsChk!E44+gfsKos!E44+gfsPni!E44+gfsYap!E44+gfsNat!F44</f>
        <v>0</v>
      </c>
      <c r="F44" s="591">
        <f>gfsChk!F44+gfsKos!F44+gfsPni!F44+gfsYap!F44+gfsNat!G44</f>
        <v>0</v>
      </c>
      <c r="G44" s="591">
        <f>gfsChk!G44+gfsKos!G44+gfsPni!G44+gfsYap!G44+gfsNat!H44</f>
        <v>0</v>
      </c>
      <c r="H44" s="591">
        <f>gfsChk!H44+gfsKos!H44+gfsPni!H44+gfsYap!H44+gfsNat!I44</f>
        <v>0</v>
      </c>
      <c r="I44" s="591">
        <f>gfsChk!I44+gfsKos!I44+gfsPni!I44+gfsYap!I44+gfsNat!J44</f>
        <v>0</v>
      </c>
      <c r="J44" s="591">
        <f>gfsChk!J44+gfsKos!J44+gfsPni!J44+gfsYap!J44+gfsNat!K44</f>
        <v>0</v>
      </c>
      <c r="K44" s="591">
        <f>gfsChk!K44+gfsKos!K44+gfsPni!K44+gfsYap!K44+gfsNat!L44</f>
        <v>0</v>
      </c>
      <c r="L44" s="591">
        <f>gfsChk!L44+gfsKos!L44+gfsPni!L44+gfsYap!L44+gfsNat!M44</f>
        <v>0</v>
      </c>
      <c r="M44" s="591">
        <f>gfsChk!M44+gfsKos!M44+gfsPni!M44+gfsYap!M44+gfsNat!N44</f>
        <v>0</v>
      </c>
      <c r="N44" s="591">
        <f>gfsChk!N44+gfsKos!N44+gfsPni!N44+gfsYap!N44+gfsNat!O44</f>
        <v>0</v>
      </c>
      <c r="O44" s="591">
        <f>gfsChk!O44+gfsKos!O44+gfsPni!O44+gfsYap!O44+gfsNat!P44</f>
        <v>0</v>
      </c>
      <c r="P44" s="591">
        <f>gfsChk!P44+gfsKos!P44+gfsPni!P44+gfsYap!P44+gfsNat!Q44</f>
        <v>0</v>
      </c>
      <c r="Q44" s="591">
        <f>gfsChk!Q44+gfsKos!Q44+gfsPni!Q44+gfsYap!Q44+gfsNat!R44</f>
        <v>0</v>
      </c>
      <c r="R44" s="591">
        <f>gfsChk!R44+gfsKos!R44+gfsPni!R44+gfsYap!R44+gfsNat!S44</f>
        <v>0</v>
      </c>
      <c r="S44" s="591">
        <f>gfsChk!S44+gfsKos!S44+gfsPni!S44+gfsYap!S44+gfsNat!T44</f>
        <v>0</v>
      </c>
      <c r="T44" s="591">
        <f>gfsChk!T44+gfsKos!T44+gfsPni!T44+gfsYap!T44+gfsNat!U44</f>
        <v>0</v>
      </c>
      <c r="U44" s="591">
        <f>gfsChk!U44+gfsKos!U44+gfsPni!U44+gfsYap!U44+gfsNat!V44</f>
        <v>0</v>
      </c>
    </row>
    <row r="45" spans="1:21" s="586" customFormat="1" hidden="1" outlineLevel="1" x14ac:dyDescent="0.2">
      <c r="A45" s="586" t="s">
        <v>671</v>
      </c>
      <c r="B45" s="591">
        <f>gfsChk!B45+gfsKos!B45+gfsPni!B45+gfsYap!B45+gfsNat!C45</f>
        <v>0</v>
      </c>
      <c r="C45" s="591">
        <f>gfsChk!C45+gfsKos!C45+gfsPni!C45+gfsYap!C45+gfsNat!D45</f>
        <v>0</v>
      </c>
      <c r="D45" s="591">
        <f>gfsChk!D45+gfsKos!D45+gfsPni!D45+gfsYap!D45+gfsNat!E45</f>
        <v>0</v>
      </c>
      <c r="E45" s="591">
        <f>gfsChk!E45+gfsKos!E45+gfsPni!E45+gfsYap!E45+gfsNat!F45</f>
        <v>0</v>
      </c>
      <c r="F45" s="591">
        <f>gfsChk!F45+gfsKos!F45+gfsPni!F45+gfsYap!F45+gfsNat!G45</f>
        <v>0</v>
      </c>
      <c r="G45" s="591">
        <f>gfsChk!G45+gfsKos!G45+gfsPni!G45+gfsYap!G45+gfsNat!H45</f>
        <v>0</v>
      </c>
      <c r="H45" s="591">
        <f>gfsChk!H45+gfsKos!H45+gfsPni!H45+gfsYap!H45+gfsNat!I45</f>
        <v>0</v>
      </c>
      <c r="I45" s="591">
        <f>gfsChk!I45+gfsKos!I45+gfsPni!I45+gfsYap!I45+gfsNat!J45</f>
        <v>0</v>
      </c>
      <c r="J45" s="591">
        <f>gfsChk!J45+gfsKos!J45+gfsPni!J45+gfsYap!J45+gfsNat!K45</f>
        <v>0</v>
      </c>
      <c r="K45" s="591">
        <f>gfsChk!K45+gfsKos!K45+gfsPni!K45+gfsYap!K45+gfsNat!L45</f>
        <v>0</v>
      </c>
      <c r="L45" s="591">
        <f>gfsChk!L45+gfsKos!L45+gfsPni!L45+gfsYap!L45+gfsNat!M45</f>
        <v>0</v>
      </c>
      <c r="M45" s="591">
        <f>gfsChk!M45+gfsKos!M45+gfsPni!M45+gfsYap!M45+gfsNat!N45</f>
        <v>0</v>
      </c>
      <c r="N45" s="591">
        <f>gfsChk!N45+gfsKos!N45+gfsPni!N45+gfsYap!N45+gfsNat!O45</f>
        <v>0</v>
      </c>
      <c r="O45" s="591">
        <f>gfsChk!O45+gfsKos!O45+gfsPni!O45+gfsYap!O45+gfsNat!P45</f>
        <v>0</v>
      </c>
      <c r="P45" s="591">
        <f>gfsChk!P45+gfsKos!P45+gfsPni!P45+gfsYap!P45+gfsNat!Q45</f>
        <v>0</v>
      </c>
      <c r="Q45" s="591">
        <f>gfsChk!Q45+gfsKos!Q45+gfsPni!Q45+gfsYap!Q45+gfsNat!R45</f>
        <v>0</v>
      </c>
      <c r="R45" s="591">
        <f>gfsChk!R45+gfsKos!R45+gfsPni!R45+gfsYap!R45+gfsNat!S45</f>
        <v>0</v>
      </c>
      <c r="S45" s="591">
        <f>gfsChk!S45+gfsKos!S45+gfsPni!S45+gfsYap!S45+gfsNat!T45</f>
        <v>0</v>
      </c>
      <c r="T45" s="591">
        <f>gfsChk!T45+gfsKos!T45+gfsPni!T45+gfsYap!T45+gfsNat!U45</f>
        <v>0</v>
      </c>
      <c r="U45" s="591">
        <f>gfsChk!U45+gfsKos!U45+gfsPni!U45+gfsYap!U45+gfsNat!V45</f>
        <v>0</v>
      </c>
    </row>
    <row r="46" spans="1:21" s="586" customFormat="1" hidden="1" outlineLevel="1" x14ac:dyDescent="0.2">
      <c r="A46" s="586" t="s">
        <v>672</v>
      </c>
      <c r="B46" s="591">
        <f>gfsChk!B46+gfsKos!B46+gfsPni!B46+gfsYap!B46+gfsNat!C46</f>
        <v>0</v>
      </c>
      <c r="C46" s="591">
        <f>gfsChk!C46+gfsKos!C46+gfsPni!C46+gfsYap!C46+gfsNat!D46</f>
        <v>0</v>
      </c>
      <c r="D46" s="591">
        <f>gfsChk!D46+gfsKos!D46+gfsPni!D46+gfsYap!D46+gfsNat!E46</f>
        <v>0</v>
      </c>
      <c r="E46" s="591">
        <f>gfsChk!E46+gfsKos!E46+gfsPni!E46+gfsYap!E46+gfsNat!F46</f>
        <v>0</v>
      </c>
      <c r="F46" s="591">
        <f>gfsChk!F46+gfsKos!F46+gfsPni!F46+gfsYap!F46+gfsNat!G46</f>
        <v>0</v>
      </c>
      <c r="G46" s="591">
        <f>gfsChk!G46+gfsKos!G46+gfsPni!G46+gfsYap!G46+gfsNat!H46</f>
        <v>0</v>
      </c>
      <c r="H46" s="591">
        <f>gfsChk!H46+gfsKos!H46+gfsPni!H46+gfsYap!H46+gfsNat!I46</f>
        <v>0</v>
      </c>
      <c r="I46" s="591">
        <f>gfsChk!I46+gfsKos!I46+gfsPni!I46+gfsYap!I46+gfsNat!J46</f>
        <v>0</v>
      </c>
      <c r="J46" s="591">
        <f>gfsChk!J46+gfsKos!J46+gfsPni!J46+gfsYap!J46+gfsNat!K46</f>
        <v>0</v>
      </c>
      <c r="K46" s="591">
        <f>gfsChk!K46+gfsKos!K46+gfsPni!K46+gfsYap!K46+gfsNat!L46</f>
        <v>0</v>
      </c>
      <c r="L46" s="591">
        <f>gfsChk!L46+gfsKos!L46+gfsPni!L46+gfsYap!L46+gfsNat!M46</f>
        <v>0</v>
      </c>
      <c r="M46" s="591">
        <f>gfsChk!M46+gfsKos!M46+gfsPni!M46+gfsYap!M46+gfsNat!N46</f>
        <v>0</v>
      </c>
      <c r="N46" s="591">
        <f>gfsChk!N46+gfsKos!N46+gfsPni!N46+gfsYap!N46+gfsNat!O46</f>
        <v>0</v>
      </c>
      <c r="O46" s="591">
        <f>gfsChk!O46+gfsKos!O46+gfsPni!O46+gfsYap!O46+gfsNat!P46</f>
        <v>0</v>
      </c>
      <c r="P46" s="591">
        <f>gfsChk!P46+gfsKos!P46+gfsPni!P46+gfsYap!P46+gfsNat!Q46</f>
        <v>0</v>
      </c>
      <c r="Q46" s="591">
        <f>gfsChk!Q46+gfsKos!Q46+gfsPni!Q46+gfsYap!Q46+gfsNat!R46</f>
        <v>0</v>
      </c>
      <c r="R46" s="591">
        <f>gfsChk!R46+gfsKos!R46+gfsPni!R46+gfsYap!R46+gfsNat!S46</f>
        <v>0</v>
      </c>
      <c r="S46" s="591">
        <f>gfsChk!S46+gfsKos!S46+gfsPni!S46+gfsYap!S46+gfsNat!T46</f>
        <v>0</v>
      </c>
      <c r="T46" s="591">
        <f>gfsChk!T46+gfsKos!T46+gfsPni!T46+gfsYap!T46+gfsNat!U46</f>
        <v>0</v>
      </c>
      <c r="U46" s="591">
        <f>gfsChk!U46+gfsKos!U46+gfsPni!U46+gfsYap!U46+gfsNat!V46</f>
        <v>0</v>
      </c>
    </row>
    <row r="47" spans="1:21" s="586" customFormat="1" hidden="1" outlineLevel="1" x14ac:dyDescent="0.2">
      <c r="A47" s="586" t="s">
        <v>673</v>
      </c>
      <c r="B47" s="591">
        <f>gfsChk!B47+gfsKos!B47+gfsPni!B47+gfsYap!B47+gfsNat!C47</f>
        <v>0</v>
      </c>
      <c r="C47" s="591">
        <f>gfsChk!C47+gfsKos!C47+gfsPni!C47+gfsYap!C47+gfsNat!D47</f>
        <v>0</v>
      </c>
      <c r="D47" s="591">
        <f>gfsChk!D47+gfsKos!D47+gfsPni!D47+gfsYap!D47+gfsNat!E47</f>
        <v>0</v>
      </c>
      <c r="E47" s="591">
        <f>gfsChk!E47+gfsKos!E47+gfsPni!E47+gfsYap!E47+gfsNat!F47</f>
        <v>0</v>
      </c>
      <c r="F47" s="591">
        <f>gfsChk!F47+gfsKos!F47+gfsPni!F47+gfsYap!F47+gfsNat!G47</f>
        <v>0</v>
      </c>
      <c r="G47" s="591">
        <f>gfsChk!G47+gfsKos!G47+gfsPni!G47+gfsYap!G47+gfsNat!H47</f>
        <v>0</v>
      </c>
      <c r="H47" s="591">
        <f>gfsChk!H47+gfsKos!H47+gfsPni!H47+gfsYap!H47+gfsNat!I47</f>
        <v>0</v>
      </c>
      <c r="I47" s="591">
        <f>gfsChk!I47+gfsKos!I47+gfsPni!I47+gfsYap!I47+gfsNat!J47</f>
        <v>0</v>
      </c>
      <c r="J47" s="591">
        <f>gfsChk!J47+gfsKos!J47+gfsPni!J47+gfsYap!J47+gfsNat!K47</f>
        <v>0</v>
      </c>
      <c r="K47" s="591">
        <f>gfsChk!K47+gfsKos!K47+gfsPni!K47+gfsYap!K47+gfsNat!L47</f>
        <v>0</v>
      </c>
      <c r="L47" s="591">
        <f>gfsChk!L47+gfsKos!L47+gfsPni!L47+gfsYap!L47+gfsNat!M47</f>
        <v>0</v>
      </c>
      <c r="M47" s="591">
        <f>gfsChk!M47+gfsKos!M47+gfsPni!M47+gfsYap!M47+gfsNat!N47</f>
        <v>0</v>
      </c>
      <c r="N47" s="591">
        <f>gfsChk!N47+gfsKos!N47+gfsPni!N47+gfsYap!N47+gfsNat!O47</f>
        <v>0</v>
      </c>
      <c r="O47" s="591">
        <f>gfsChk!O47+gfsKos!O47+gfsPni!O47+gfsYap!O47+gfsNat!P47</f>
        <v>0</v>
      </c>
      <c r="P47" s="591">
        <f>gfsChk!P47+gfsKos!P47+gfsPni!P47+gfsYap!P47+gfsNat!Q47</f>
        <v>0</v>
      </c>
      <c r="Q47" s="591">
        <f>gfsChk!Q47+gfsKos!Q47+gfsPni!Q47+gfsYap!Q47+gfsNat!R47</f>
        <v>0</v>
      </c>
      <c r="R47" s="591">
        <f>gfsChk!R47+gfsKos!R47+gfsPni!R47+gfsYap!R47+gfsNat!S47</f>
        <v>0</v>
      </c>
      <c r="S47" s="591">
        <f>gfsChk!S47+gfsKos!S47+gfsPni!S47+gfsYap!S47+gfsNat!T47</f>
        <v>0</v>
      </c>
      <c r="T47" s="591">
        <f>gfsChk!T47+gfsKos!T47+gfsPni!T47+gfsYap!T47+gfsNat!U47</f>
        <v>0</v>
      </c>
      <c r="U47" s="591">
        <f>gfsChk!U47+gfsKos!U47+gfsPni!U47+gfsYap!U47+gfsNat!V47</f>
        <v>0</v>
      </c>
    </row>
    <row r="48" spans="1:21" s="586" customFormat="1" hidden="1" outlineLevel="1" x14ac:dyDescent="0.2">
      <c r="A48" s="586" t="s">
        <v>674</v>
      </c>
      <c r="B48" s="591">
        <f>gfsChk!B48+gfsKos!B48+gfsPni!B48+gfsYap!B48+gfsNat!C48</f>
        <v>0</v>
      </c>
      <c r="C48" s="591">
        <f>gfsChk!C48+gfsKos!C48+gfsPni!C48+gfsYap!C48+gfsNat!D48</f>
        <v>0</v>
      </c>
      <c r="D48" s="591">
        <f>gfsChk!D48+gfsKos!D48+gfsPni!D48+gfsYap!D48+gfsNat!E48</f>
        <v>0</v>
      </c>
      <c r="E48" s="591">
        <f>gfsChk!E48+gfsKos!E48+gfsPni!E48+gfsYap!E48+gfsNat!F48</f>
        <v>0</v>
      </c>
      <c r="F48" s="591">
        <f>gfsChk!F48+gfsKos!F48+gfsPni!F48+gfsYap!F48+gfsNat!G48</f>
        <v>0</v>
      </c>
      <c r="G48" s="591">
        <f>gfsChk!G48+gfsKos!G48+gfsPni!G48+gfsYap!G48+gfsNat!H48</f>
        <v>0</v>
      </c>
      <c r="H48" s="591">
        <f>gfsChk!H48+gfsKos!H48+gfsPni!H48+gfsYap!H48+gfsNat!I48</f>
        <v>0</v>
      </c>
      <c r="I48" s="591">
        <f>gfsChk!I48+gfsKos!I48+gfsPni!I48+gfsYap!I48+gfsNat!J48</f>
        <v>0</v>
      </c>
      <c r="J48" s="591">
        <f>gfsChk!J48+gfsKos!J48+gfsPni!J48+gfsYap!J48+gfsNat!K48</f>
        <v>0</v>
      </c>
      <c r="K48" s="591">
        <f>gfsChk!K48+gfsKos!K48+gfsPni!K48+gfsYap!K48+gfsNat!L48</f>
        <v>0</v>
      </c>
      <c r="L48" s="591">
        <f>gfsChk!L48+gfsKos!L48+gfsPni!L48+gfsYap!L48+gfsNat!M48</f>
        <v>0</v>
      </c>
      <c r="M48" s="591">
        <f>gfsChk!M48+gfsKos!M48+gfsPni!M48+gfsYap!M48+gfsNat!N48</f>
        <v>0</v>
      </c>
      <c r="N48" s="591">
        <f>gfsChk!N48+gfsKos!N48+gfsPni!N48+gfsYap!N48+gfsNat!O48</f>
        <v>0</v>
      </c>
      <c r="O48" s="591">
        <f>gfsChk!O48+gfsKos!O48+gfsPni!O48+gfsYap!O48+gfsNat!P48</f>
        <v>0</v>
      </c>
      <c r="P48" s="591">
        <f>gfsChk!P48+gfsKos!P48+gfsPni!P48+gfsYap!P48+gfsNat!Q48</f>
        <v>0</v>
      </c>
      <c r="Q48" s="591">
        <f>gfsChk!Q48+gfsKos!Q48+gfsPni!Q48+gfsYap!Q48+gfsNat!R48</f>
        <v>0</v>
      </c>
      <c r="R48" s="591">
        <f>gfsChk!R48+gfsKos!R48+gfsPni!R48+gfsYap!R48+gfsNat!S48</f>
        <v>0</v>
      </c>
      <c r="S48" s="591">
        <f>gfsChk!S48+gfsKos!S48+gfsPni!S48+gfsYap!S48+gfsNat!T48</f>
        <v>0</v>
      </c>
      <c r="T48" s="591">
        <f>gfsChk!T48+gfsKos!T48+gfsPni!T48+gfsYap!T48+gfsNat!U48</f>
        <v>0</v>
      </c>
      <c r="U48" s="591">
        <f>gfsChk!U48+gfsKos!U48+gfsPni!U48+gfsYap!U48+gfsNat!V48</f>
        <v>0</v>
      </c>
    </row>
    <row r="49" spans="1:21" s="586" customFormat="1" collapsed="1" x14ac:dyDescent="0.2">
      <c r="A49" s="585" t="s">
        <v>675</v>
      </c>
      <c r="B49" s="591">
        <f>gfsChk!B49+gfsKos!B49+gfsPni!B49+gfsYap!B49+gfsNat!C49</f>
        <v>74.271225000000001</v>
      </c>
      <c r="C49" s="591">
        <f>gfsChk!C49+gfsKos!C49+gfsPni!C49+gfsYap!C49+gfsNat!D49</f>
        <v>85.49194700000001</v>
      </c>
      <c r="D49" s="591">
        <f>gfsChk!D49+gfsKos!D49+gfsPni!D49+gfsYap!D49+gfsNat!E49</f>
        <v>85.190465000000003</v>
      </c>
      <c r="E49" s="591">
        <f>gfsChk!E49+gfsKos!E49+gfsPni!E49+gfsYap!E49+gfsNat!F49</f>
        <v>92.905520999999993</v>
      </c>
      <c r="F49" s="591">
        <f>gfsChk!F49+gfsKos!F49+gfsPni!F49+gfsYap!F49+gfsNat!G49</f>
        <v>96.329980000000006</v>
      </c>
      <c r="G49" s="591">
        <f>gfsChk!G49+gfsKos!G49+gfsPni!G49+gfsYap!G49+gfsNat!H49</f>
        <v>124.28395499999999</v>
      </c>
      <c r="H49" s="591">
        <f>gfsChk!H49+gfsKos!H49+gfsPni!H49+gfsYap!H49+gfsNat!I49</f>
        <v>137.39265499999999</v>
      </c>
      <c r="I49" s="591">
        <f>gfsChk!I49+gfsKos!I49+gfsPni!I49+gfsYap!I49+gfsNat!J49</f>
        <v>137.26420899999999</v>
      </c>
      <c r="J49" s="591">
        <f>gfsChk!J49+gfsKos!J49+gfsPni!J49+gfsYap!J49+gfsNat!K49</f>
        <v>141.45158400000003</v>
      </c>
      <c r="K49" s="591">
        <f>gfsChk!K49+gfsKos!K49+gfsPni!K49+gfsYap!K49+gfsNat!L49</f>
        <v>113.588594</v>
      </c>
      <c r="L49" s="591">
        <f>gfsChk!L49+gfsKos!L49+gfsPni!L49+gfsYap!L49+gfsNat!M49</f>
        <v>91.420584999999988</v>
      </c>
      <c r="M49" s="591">
        <f>gfsChk!M49+gfsKos!M49+gfsPni!M49+gfsYap!M49+gfsNat!N49</f>
        <v>92.224135999999987</v>
      </c>
      <c r="N49" s="591">
        <f>gfsChk!N49+gfsKos!N49+gfsPni!N49+gfsYap!N49+gfsNat!O49</f>
        <v>109.960385</v>
      </c>
      <c r="O49" s="591">
        <f>gfsChk!O49+gfsKos!O49+gfsPni!O49+gfsYap!O49+gfsNat!P49</f>
        <v>135.210801</v>
      </c>
      <c r="P49" s="591">
        <f>gfsChk!P49+gfsKos!P49+gfsPni!P49+gfsYap!P49+gfsNat!Q49</f>
        <v>105.15178</v>
      </c>
      <c r="Q49" s="591">
        <f>gfsChk!Q49+gfsKos!Q49+gfsPni!Q49+gfsYap!Q49+gfsNat!R49</f>
        <v>0</v>
      </c>
      <c r="R49" s="591">
        <f>gfsChk!R49+gfsKos!R49+gfsPni!R49+gfsYap!R49+gfsNat!S49</f>
        <v>0</v>
      </c>
      <c r="S49" s="591">
        <f>gfsChk!S49+gfsKos!S49+gfsPni!S49+gfsYap!S49+gfsNat!T49</f>
        <v>0</v>
      </c>
      <c r="T49" s="591">
        <f>gfsChk!T49+gfsKos!T49+gfsPni!T49+gfsYap!T49+gfsNat!U49</f>
        <v>0</v>
      </c>
      <c r="U49" s="591">
        <f>gfsChk!U49+gfsKos!U49+gfsPni!U49+gfsYap!U49+gfsNat!V49</f>
        <v>0</v>
      </c>
    </row>
    <row r="50" spans="1:21" s="586" customFormat="1" x14ac:dyDescent="0.2">
      <c r="A50" s="586" t="s">
        <v>676</v>
      </c>
      <c r="B50" s="591">
        <f>gfsChk!B50+gfsKos!B50+gfsPni!B50+gfsYap!B50+gfsNat!C50</f>
        <v>73.792004999999989</v>
      </c>
      <c r="C50" s="591">
        <f>gfsChk!C50+gfsKos!C50+gfsPni!C50+gfsYap!C50+gfsNat!D50</f>
        <v>83.875781000000003</v>
      </c>
      <c r="D50" s="591">
        <f>gfsChk!D50+gfsKos!D50+gfsPni!D50+gfsYap!D50+gfsNat!E50</f>
        <v>84.793956000000009</v>
      </c>
      <c r="E50" s="591">
        <f>gfsChk!E50+gfsKos!E50+gfsPni!E50+gfsYap!E50+gfsNat!F50</f>
        <v>92.482607999999999</v>
      </c>
      <c r="F50" s="591">
        <f>gfsChk!F50+gfsKos!F50+gfsPni!F50+gfsYap!F50+gfsNat!G50</f>
        <v>95.547742999999997</v>
      </c>
      <c r="G50" s="591">
        <f>gfsChk!G50+gfsKos!G50+gfsPni!G50+gfsYap!G50+gfsNat!H50</f>
        <v>123.58203399999999</v>
      </c>
      <c r="H50" s="591">
        <f>gfsChk!H50+gfsKos!H50+gfsPni!H50+gfsYap!H50+gfsNat!I50</f>
        <v>136.747715</v>
      </c>
      <c r="I50" s="591">
        <f>gfsChk!I50+gfsKos!I50+gfsPni!I50+gfsYap!I50+gfsNat!J50</f>
        <v>136.82737200000003</v>
      </c>
      <c r="J50" s="591">
        <f>gfsChk!J50+gfsKos!J50+gfsPni!J50+gfsYap!J50+gfsNat!K50</f>
        <v>140.60115100000002</v>
      </c>
      <c r="K50" s="591">
        <f>gfsChk!K50+gfsKos!K50+gfsPni!K50+gfsYap!K50+gfsNat!L50</f>
        <v>111.697778</v>
      </c>
      <c r="L50" s="591">
        <f>gfsChk!L50+gfsKos!L50+gfsPni!L50+gfsYap!L50+gfsNat!M50</f>
        <v>88.771753000000018</v>
      </c>
      <c r="M50" s="591">
        <f>gfsChk!M50+gfsKos!M50+gfsPni!M50+gfsYap!M50+gfsNat!N50</f>
        <v>91.094266000000005</v>
      </c>
      <c r="N50" s="591">
        <f>gfsChk!N50+gfsKos!N50+gfsPni!N50+gfsYap!N50+gfsNat!O50</f>
        <v>107.47138299999999</v>
      </c>
      <c r="O50" s="591">
        <f>gfsChk!O50+gfsKos!O50+gfsPni!O50+gfsYap!O50+gfsNat!P50</f>
        <v>130.85261</v>
      </c>
      <c r="P50" s="591">
        <f>gfsChk!P50+gfsKos!P50+gfsPni!P50+gfsYap!P50+gfsNat!Q50</f>
        <v>99.358523000000005</v>
      </c>
      <c r="Q50" s="591">
        <f>gfsChk!Q50+gfsKos!Q50+gfsPni!Q50+gfsYap!Q50+gfsNat!R50</f>
        <v>0</v>
      </c>
      <c r="R50" s="591">
        <f>gfsChk!R50+gfsKos!R50+gfsPni!R50+gfsYap!R50+gfsNat!S50</f>
        <v>0</v>
      </c>
      <c r="S50" s="591">
        <f>gfsChk!S50+gfsKos!S50+gfsPni!S50+gfsYap!S50+gfsNat!T50</f>
        <v>0</v>
      </c>
      <c r="T50" s="591">
        <f>gfsChk!T50+gfsKos!T50+gfsPni!T50+gfsYap!T50+gfsNat!U50</f>
        <v>0</v>
      </c>
      <c r="U50" s="591">
        <f>gfsChk!U50+gfsKos!U50+gfsPni!U50+gfsYap!U50+gfsNat!V50</f>
        <v>0</v>
      </c>
    </row>
    <row r="51" spans="1:21" s="586" customFormat="1" x14ac:dyDescent="0.2">
      <c r="A51" s="586" t="s">
        <v>677</v>
      </c>
      <c r="B51" s="591">
        <f>gfsChk!B51+gfsKos!B51+gfsPni!B51+gfsYap!B51+gfsNat!C51</f>
        <v>73.756178000000006</v>
      </c>
      <c r="C51" s="591">
        <f>gfsChk!C51+gfsKos!C51+gfsPni!C51+gfsYap!C51+gfsNat!D51</f>
        <v>82.137707000000006</v>
      </c>
      <c r="D51" s="591">
        <f>gfsChk!D51+gfsKos!D51+gfsPni!D51+gfsYap!D51+gfsNat!E51</f>
        <v>79.594801000000004</v>
      </c>
      <c r="E51" s="591">
        <f>gfsChk!E51+gfsKos!E51+gfsPni!E51+gfsYap!E51+gfsNat!F51</f>
        <v>79.058052000000004</v>
      </c>
      <c r="F51" s="591">
        <f>gfsChk!F51+gfsKos!F51+gfsPni!F51+gfsYap!F51+gfsNat!G51</f>
        <v>82.573557000000008</v>
      </c>
      <c r="G51" s="591">
        <f>gfsChk!G51+gfsKos!G51+gfsPni!G51+gfsYap!G51+gfsNat!H51</f>
        <v>84.51972099999999</v>
      </c>
      <c r="H51" s="591">
        <f>gfsChk!H51+gfsKos!H51+gfsPni!H51+gfsYap!H51+gfsNat!I51</f>
        <v>86.071221000000008</v>
      </c>
      <c r="I51" s="591">
        <f>gfsChk!I51+gfsKos!I51+gfsPni!I51+gfsYap!I51+gfsNat!J51</f>
        <v>83.999067999999994</v>
      </c>
      <c r="J51" s="591">
        <f>gfsChk!J51+gfsKos!J51+gfsPni!J51+gfsYap!J51+gfsNat!K51</f>
        <v>81.986347000000009</v>
      </c>
      <c r="K51" s="591">
        <f>gfsChk!K51+gfsKos!K51+gfsPni!K51+gfsYap!K51+gfsNat!L51</f>
        <v>80.439273999999997</v>
      </c>
      <c r="L51" s="591">
        <f>gfsChk!L51+gfsKos!L51+gfsPni!L51+gfsYap!L51+gfsNat!M51</f>
        <v>78.549788000000007</v>
      </c>
      <c r="M51" s="591">
        <f>gfsChk!M51+gfsKos!M51+gfsPni!M51+gfsYap!M51+gfsNat!N51</f>
        <v>79.176443000000006</v>
      </c>
      <c r="N51" s="591">
        <f>gfsChk!N51+gfsKos!N51+gfsPni!N51+gfsYap!N51+gfsNat!O51</f>
        <v>85.861461999999989</v>
      </c>
      <c r="O51" s="591">
        <f>gfsChk!O51+gfsKos!O51+gfsPni!O51+gfsYap!O51+gfsNat!P51</f>
        <v>108.379553</v>
      </c>
      <c r="P51" s="591">
        <f>gfsChk!P51+gfsKos!P51+gfsPni!P51+gfsYap!P51+gfsNat!Q51</f>
        <v>90.694197000000003</v>
      </c>
      <c r="Q51" s="591">
        <f>gfsChk!Q51+gfsKos!Q51+gfsPni!Q51+gfsYap!Q51+gfsNat!R51</f>
        <v>0</v>
      </c>
      <c r="R51" s="591">
        <f>gfsChk!R51+gfsKos!R51+gfsPni!R51+gfsYap!R51+gfsNat!S51</f>
        <v>0</v>
      </c>
      <c r="S51" s="591">
        <f>gfsChk!S51+gfsKos!S51+gfsPni!S51+gfsYap!S51+gfsNat!T51</f>
        <v>0</v>
      </c>
      <c r="T51" s="591">
        <f>gfsChk!T51+gfsKos!T51+gfsPni!T51+gfsYap!T51+gfsNat!U51</f>
        <v>0</v>
      </c>
      <c r="U51" s="591">
        <f>gfsChk!U51+gfsKos!U51+gfsPni!U51+gfsYap!U51+gfsNat!V51</f>
        <v>0</v>
      </c>
    </row>
    <row r="52" spans="1:21" s="586" customFormat="1" x14ac:dyDescent="0.2">
      <c r="A52" s="594" t="s">
        <v>678</v>
      </c>
      <c r="B52" s="591">
        <f>gfsChk!B52+gfsKos!B52+gfsPni!B52+gfsYap!B52+gfsNat!C52</f>
        <v>52.048310000000001</v>
      </c>
      <c r="C52" s="591">
        <f>gfsChk!C52+gfsKos!C52+gfsPni!C52+gfsYap!C52+gfsNat!D52</f>
        <v>55.600032000000006</v>
      </c>
      <c r="D52" s="591">
        <f>gfsChk!D52+gfsKos!D52+gfsPni!D52+gfsYap!D52+gfsNat!E52</f>
        <v>59.304877999999995</v>
      </c>
      <c r="E52" s="591">
        <f>gfsChk!E52+gfsKos!E52+gfsPni!E52+gfsYap!E52+gfsNat!F52</f>
        <v>60.495982999999995</v>
      </c>
      <c r="F52" s="591">
        <f>gfsChk!F52+gfsKos!F52+gfsPni!F52+gfsYap!F52+gfsNat!G52</f>
        <v>57.906419999999997</v>
      </c>
      <c r="G52" s="591">
        <f>gfsChk!G52+gfsKos!G52+gfsPni!G52+gfsYap!G52+gfsNat!H52</f>
        <v>65.813457</v>
      </c>
      <c r="H52" s="591">
        <f>gfsChk!H52+gfsKos!H52+gfsPni!H52+gfsYap!H52+gfsNat!I52</f>
        <v>65.867511999999991</v>
      </c>
      <c r="I52" s="591">
        <f>gfsChk!I52+gfsKos!I52+gfsPni!I52+gfsYap!I52+gfsNat!J52</f>
        <v>66.699877999999984</v>
      </c>
      <c r="J52" s="591">
        <f>gfsChk!J52+gfsKos!J52+gfsPni!J52+gfsYap!J52+gfsNat!K52</f>
        <v>65.149229000000005</v>
      </c>
      <c r="K52" s="591">
        <f>gfsChk!K52+gfsKos!K52+gfsPni!K52+gfsYap!K52+gfsNat!L52</f>
        <v>63.015033000000003</v>
      </c>
      <c r="L52" s="591">
        <f>gfsChk!L52+gfsKos!L52+gfsPni!L52+gfsYap!L52+gfsNat!M52</f>
        <v>58.978606000000006</v>
      </c>
      <c r="M52" s="591">
        <f>gfsChk!M52+gfsKos!M52+gfsPni!M52+gfsYap!M52+gfsNat!N52</f>
        <v>62.409120000000009</v>
      </c>
      <c r="N52" s="591">
        <f>gfsChk!N52+gfsKos!N52+gfsPni!N52+gfsYap!N52+gfsNat!O52</f>
        <v>60.65713199999999</v>
      </c>
      <c r="O52" s="591">
        <f>gfsChk!O52+gfsKos!O52+gfsPni!O52+gfsYap!O52+gfsNat!P52</f>
        <v>67.465219000000005</v>
      </c>
      <c r="P52" s="591">
        <f>gfsChk!P52+gfsKos!P52+gfsPni!P52+gfsYap!P52+gfsNat!Q52</f>
        <v>63.600941000000006</v>
      </c>
      <c r="Q52" s="591">
        <f>gfsChk!Q52+gfsKos!Q52+gfsPni!Q52+gfsYap!Q52+gfsNat!R52</f>
        <v>0</v>
      </c>
      <c r="R52" s="591">
        <f>gfsChk!R52+gfsKos!R52+gfsPni!R52+gfsYap!R52+gfsNat!S52</f>
        <v>0</v>
      </c>
      <c r="S52" s="591">
        <f>gfsChk!S52+gfsKos!S52+gfsPni!S52+gfsYap!S52+gfsNat!T52</f>
        <v>0</v>
      </c>
      <c r="T52" s="591">
        <f>gfsChk!T52+gfsKos!T52+gfsPni!T52+gfsYap!T52+gfsNat!U52</f>
        <v>0</v>
      </c>
      <c r="U52" s="591">
        <f>gfsChk!U52+gfsKos!U52+gfsPni!U52+gfsYap!U52+gfsNat!V52</f>
        <v>0</v>
      </c>
    </row>
    <row r="53" spans="1:21" s="586" customFormat="1" x14ac:dyDescent="0.2">
      <c r="A53" s="594" t="s">
        <v>679</v>
      </c>
      <c r="B53" s="591">
        <f>gfsChk!B53+gfsKos!B53+gfsPni!B53+gfsYap!B53+gfsNat!C53</f>
        <v>20.909291</v>
      </c>
      <c r="C53" s="591">
        <f>gfsChk!C53+gfsKos!C53+gfsPni!C53+gfsYap!C53+gfsNat!D53</f>
        <v>24.930011</v>
      </c>
      <c r="D53" s="591">
        <f>gfsChk!D53+gfsKos!D53+gfsPni!D53+gfsYap!D53+gfsNat!E53</f>
        <v>19.326178999999996</v>
      </c>
      <c r="E53" s="591">
        <f>gfsChk!E53+gfsKos!E53+gfsPni!E53+gfsYap!E53+gfsNat!F53</f>
        <v>17.667909999999999</v>
      </c>
      <c r="F53" s="591">
        <f>gfsChk!F53+gfsKos!F53+gfsPni!F53+gfsYap!F53+gfsNat!G53</f>
        <v>23.354835000000001</v>
      </c>
      <c r="G53" s="591">
        <f>gfsChk!G53+gfsKos!G53+gfsPni!G53+gfsYap!G53+gfsNat!H53</f>
        <v>16.766204999999999</v>
      </c>
      <c r="H53" s="591">
        <f>gfsChk!H53+gfsKos!H53+gfsPni!H53+gfsYap!H53+gfsNat!I53</f>
        <v>17.351596000000001</v>
      </c>
      <c r="I53" s="591">
        <f>gfsChk!I53+gfsKos!I53+gfsPni!I53+gfsYap!I53+gfsNat!J53</f>
        <v>15.795294999999999</v>
      </c>
      <c r="J53" s="591">
        <f>gfsChk!J53+gfsKos!J53+gfsPni!J53+gfsYap!J53+gfsNat!K53</f>
        <v>15.160060999999999</v>
      </c>
      <c r="K53" s="591">
        <f>gfsChk!K53+gfsKos!K53+gfsPni!K53+gfsYap!K53+gfsNat!L53</f>
        <v>15.376144999999999</v>
      </c>
      <c r="L53" s="591">
        <f>gfsChk!L53+gfsKos!L53+gfsPni!L53+gfsYap!L53+gfsNat!M53</f>
        <v>15.376463999999999</v>
      </c>
      <c r="M53" s="591">
        <f>gfsChk!M53+gfsKos!M53+gfsPni!M53+gfsYap!M53+gfsNat!N53</f>
        <v>15.198347999999999</v>
      </c>
      <c r="N53" s="591">
        <f>gfsChk!N53+gfsKos!N53+gfsPni!N53+gfsYap!N53+gfsNat!O53</f>
        <v>16.186744000000001</v>
      </c>
      <c r="O53" s="591">
        <f>gfsChk!O53+gfsKos!O53+gfsPni!O53+gfsYap!O53+gfsNat!P53</f>
        <v>17.136198999999998</v>
      </c>
      <c r="P53" s="591">
        <f>gfsChk!P53+gfsKos!P53+gfsPni!P53+gfsYap!P53+gfsNat!Q53</f>
        <v>17.159649000000002</v>
      </c>
      <c r="Q53" s="591">
        <f>gfsChk!Q53+gfsKos!Q53+gfsPni!Q53+gfsYap!Q53+gfsNat!R53</f>
        <v>0</v>
      </c>
      <c r="R53" s="591">
        <f>gfsChk!R53+gfsKos!R53+gfsPni!R53+gfsYap!R53+gfsNat!S53</f>
        <v>0</v>
      </c>
      <c r="S53" s="591">
        <f>gfsChk!S53+gfsKos!S53+gfsPni!S53+gfsYap!S53+gfsNat!T53</f>
        <v>0</v>
      </c>
      <c r="T53" s="591">
        <f>gfsChk!T53+gfsKos!T53+gfsPni!T53+gfsYap!T53+gfsNat!U53</f>
        <v>0</v>
      </c>
      <c r="U53" s="591">
        <f>gfsChk!U53+gfsKos!U53+gfsPni!U53+gfsYap!U53+gfsNat!V53</f>
        <v>0</v>
      </c>
    </row>
    <row r="54" spans="1:21" s="586" customFormat="1" x14ac:dyDescent="0.2">
      <c r="A54" s="594" t="s">
        <v>680</v>
      </c>
      <c r="B54" s="591">
        <f>gfsChk!B54+gfsKos!B54+gfsPni!B54+gfsYap!B54+gfsNat!C54</f>
        <v>0.79857699999999998</v>
      </c>
      <c r="C54" s="591">
        <f>gfsChk!C54+gfsKos!C54+gfsPni!C54+gfsYap!C54+gfsNat!D54</f>
        <v>1.6076639999999998</v>
      </c>
      <c r="D54" s="591">
        <f>gfsChk!D54+gfsKos!D54+gfsPni!D54+gfsYap!D54+gfsNat!E54</f>
        <v>0.96374399999999993</v>
      </c>
      <c r="E54" s="591">
        <f>gfsChk!E54+gfsKos!E54+gfsPni!E54+gfsYap!E54+gfsNat!F54</f>
        <v>0.89415900000000004</v>
      </c>
      <c r="F54" s="591">
        <f>gfsChk!F54+gfsKos!F54+gfsPni!F54+gfsYap!F54+gfsNat!G54</f>
        <v>1.3123019999999999</v>
      </c>
      <c r="G54" s="591">
        <f>gfsChk!G54+gfsKos!G54+gfsPni!G54+gfsYap!G54+gfsNat!H54</f>
        <v>1.940059</v>
      </c>
      <c r="H54" s="591">
        <f>gfsChk!H54+gfsKos!H54+gfsPni!H54+gfsYap!H54+gfsNat!I54</f>
        <v>2.8521130000000001</v>
      </c>
      <c r="I54" s="591">
        <f>gfsChk!I54+gfsKos!I54+gfsPni!I54+gfsYap!I54+gfsNat!J54</f>
        <v>1.503895</v>
      </c>
      <c r="J54" s="591">
        <f>gfsChk!J54+gfsKos!J54+gfsPni!J54+gfsYap!J54+gfsNat!K54</f>
        <v>1.677057</v>
      </c>
      <c r="K54" s="591">
        <f>gfsChk!K54+gfsKos!K54+gfsPni!K54+gfsYap!K54+gfsNat!L54</f>
        <v>2.0480960000000001</v>
      </c>
      <c r="L54" s="591">
        <f>gfsChk!L54+gfsKos!L54+gfsPni!L54+gfsYap!L54+gfsNat!M54</f>
        <v>4.1947179999999999</v>
      </c>
      <c r="M54" s="591">
        <f>gfsChk!M54+gfsKos!M54+gfsPni!M54+gfsYap!M54+gfsNat!N54</f>
        <v>1.568975</v>
      </c>
      <c r="N54" s="591">
        <f>gfsChk!N54+gfsKos!N54+gfsPni!N54+gfsYap!N54+gfsNat!O54</f>
        <v>9.0175859999999997</v>
      </c>
      <c r="O54" s="591">
        <f>gfsChk!O54+gfsKos!O54+gfsPni!O54+gfsYap!O54+gfsNat!P54</f>
        <v>23.778134999999999</v>
      </c>
      <c r="P54" s="591">
        <f>gfsChk!P54+gfsKos!P54+gfsPni!P54+gfsYap!P54+gfsNat!Q54</f>
        <v>9.9336070000000003</v>
      </c>
      <c r="Q54" s="591">
        <f>gfsChk!Q54+gfsKos!Q54+gfsPni!Q54+gfsYap!Q54+gfsNat!R54</f>
        <v>0</v>
      </c>
      <c r="R54" s="591">
        <f>gfsChk!R54+gfsKos!R54+gfsPni!R54+gfsYap!R54+gfsNat!S54</f>
        <v>0</v>
      </c>
      <c r="S54" s="591">
        <f>gfsChk!S54+gfsKos!S54+gfsPni!S54+gfsYap!S54+gfsNat!T54</f>
        <v>0</v>
      </c>
      <c r="T54" s="591">
        <f>gfsChk!T54+gfsKos!T54+gfsPni!T54+gfsYap!T54+gfsNat!U54</f>
        <v>0</v>
      </c>
      <c r="U54" s="591">
        <f>gfsChk!U54+gfsKos!U54+gfsPni!U54+gfsYap!U54+gfsNat!V54</f>
        <v>0</v>
      </c>
    </row>
    <row r="55" spans="1:21" s="586" customFormat="1" x14ac:dyDescent="0.2">
      <c r="A55" s="586" t="s">
        <v>681</v>
      </c>
      <c r="B55" s="591">
        <f>gfsChk!B55+gfsKos!B55+gfsPni!B55+gfsYap!B55+gfsNat!C55</f>
        <v>3.5826999999999998E-2</v>
      </c>
      <c r="C55" s="591">
        <f>gfsChk!C55+gfsKos!C55+gfsPni!C55+gfsYap!C55+gfsNat!D55</f>
        <v>1.7380739999999999</v>
      </c>
      <c r="D55" s="591">
        <f>gfsChk!D55+gfsKos!D55+gfsPni!D55+gfsYap!D55+gfsNat!E55</f>
        <v>5.1991550000000002</v>
      </c>
      <c r="E55" s="591">
        <f>gfsChk!E55+gfsKos!E55+gfsPni!E55+gfsYap!E55+gfsNat!F55</f>
        <v>13.424555999999999</v>
      </c>
      <c r="F55" s="591">
        <f>gfsChk!F55+gfsKos!F55+gfsPni!F55+gfsYap!F55+gfsNat!G55</f>
        <v>12.974186000000001</v>
      </c>
      <c r="G55" s="591">
        <f>gfsChk!G55+gfsKos!G55+gfsPni!G55+gfsYap!G55+gfsNat!H55</f>
        <v>39.062312999999996</v>
      </c>
      <c r="H55" s="591">
        <f>gfsChk!H55+gfsKos!H55+gfsPni!H55+gfsYap!H55+gfsNat!I55</f>
        <v>50.676494000000005</v>
      </c>
      <c r="I55" s="591">
        <f>gfsChk!I55+gfsKos!I55+gfsPni!I55+gfsYap!I55+gfsNat!J55</f>
        <v>52.828304000000003</v>
      </c>
      <c r="J55" s="591">
        <f>gfsChk!J55+gfsKos!J55+gfsPni!J55+gfsYap!J55+gfsNat!K55</f>
        <v>58.614803999999999</v>
      </c>
      <c r="K55" s="591">
        <f>gfsChk!K55+gfsKos!K55+gfsPni!K55+gfsYap!K55+gfsNat!L55</f>
        <v>31.258504000000002</v>
      </c>
      <c r="L55" s="591">
        <f>gfsChk!L55+gfsKos!L55+gfsPni!L55+gfsYap!L55+gfsNat!M55</f>
        <v>10.221965000000001</v>
      </c>
      <c r="M55" s="591">
        <f>gfsChk!M55+gfsKos!M55+gfsPni!M55+gfsYap!M55+gfsNat!N55</f>
        <v>11.917823</v>
      </c>
      <c r="N55" s="591">
        <f>gfsChk!N55+gfsKos!N55+gfsPni!N55+gfsYap!N55+gfsNat!O55</f>
        <v>21.609921</v>
      </c>
      <c r="O55" s="591">
        <f>gfsChk!O55+gfsKos!O55+gfsPni!O55+gfsYap!O55+gfsNat!P55</f>
        <v>22.473057000000001</v>
      </c>
      <c r="P55" s="591">
        <f>gfsChk!P55+gfsKos!P55+gfsPni!P55+gfsYap!P55+gfsNat!Q55</f>
        <v>8.6643259999999991</v>
      </c>
      <c r="Q55" s="591">
        <f>gfsChk!Q55+gfsKos!Q55+gfsPni!Q55+gfsYap!Q55+gfsNat!R55</f>
        <v>0</v>
      </c>
      <c r="R55" s="591">
        <f>gfsChk!R55+gfsKos!R55+gfsPni!R55+gfsYap!R55+gfsNat!S55</f>
        <v>0</v>
      </c>
      <c r="S55" s="591">
        <f>gfsChk!S55+gfsKos!S55+gfsPni!S55+gfsYap!S55+gfsNat!T55</f>
        <v>0</v>
      </c>
      <c r="T55" s="591">
        <f>gfsChk!T55+gfsKos!T55+gfsPni!T55+gfsYap!T55+gfsNat!U55</f>
        <v>0</v>
      </c>
      <c r="U55" s="591">
        <f>gfsChk!U55+gfsKos!U55+gfsPni!U55+gfsYap!U55+gfsNat!V55</f>
        <v>0</v>
      </c>
    </row>
    <row r="56" spans="1:21" s="586" customFormat="1" x14ac:dyDescent="0.2">
      <c r="A56" s="594" t="s">
        <v>682</v>
      </c>
      <c r="B56" s="591">
        <f>gfsChk!B56+gfsKos!B56+gfsPni!B56+gfsYap!B56+gfsNat!C56</f>
        <v>3.5826999999999998E-2</v>
      </c>
      <c r="C56" s="591">
        <f>gfsChk!C56+gfsKos!C56+gfsPni!C56+gfsYap!C56+gfsNat!D56</f>
        <v>0.37494899999999998</v>
      </c>
      <c r="D56" s="591">
        <f>gfsChk!D56+gfsKos!D56+gfsPni!D56+gfsYap!D56+gfsNat!E56</f>
        <v>2.9764119999999998</v>
      </c>
      <c r="E56" s="591">
        <f>gfsChk!E56+gfsKos!E56+gfsPni!E56+gfsYap!E56+gfsNat!F56</f>
        <v>7.03193</v>
      </c>
      <c r="F56" s="591">
        <f>gfsChk!F56+gfsKos!F56+gfsPni!F56+gfsYap!F56+gfsNat!G56</f>
        <v>4.8661789999999998</v>
      </c>
      <c r="G56" s="591">
        <f>gfsChk!G56+gfsKos!G56+gfsPni!G56+gfsYap!G56+gfsNat!H56</f>
        <v>7.4866160000000006</v>
      </c>
      <c r="H56" s="591">
        <f>gfsChk!H56+gfsKos!H56+gfsPni!H56+gfsYap!H56+gfsNat!I56</f>
        <v>16.337391</v>
      </c>
      <c r="I56" s="591">
        <f>gfsChk!I56+gfsKos!I56+gfsPni!I56+gfsYap!I56+gfsNat!J56</f>
        <v>19.246952999999998</v>
      </c>
      <c r="J56" s="591">
        <f>gfsChk!J56+gfsKos!J56+gfsPni!J56+gfsYap!J56+gfsNat!K56</f>
        <v>28.512573999999997</v>
      </c>
      <c r="K56" s="591">
        <f>gfsChk!K56+gfsKos!K56+gfsPni!K56+gfsYap!K56+gfsNat!L56</f>
        <v>16.534935000000001</v>
      </c>
      <c r="L56" s="591">
        <f>gfsChk!L56+gfsKos!L56+gfsPni!L56+gfsYap!L56+gfsNat!M56</f>
        <v>4.9176820000000001</v>
      </c>
      <c r="M56" s="591">
        <f>gfsChk!M56+gfsKos!M56+gfsPni!M56+gfsYap!M56+gfsNat!N56</f>
        <v>7.300675</v>
      </c>
      <c r="N56" s="591">
        <f>gfsChk!N56+gfsKos!N56+gfsPni!N56+gfsYap!N56+gfsNat!O56</f>
        <v>7.1610319999999996</v>
      </c>
      <c r="O56" s="591">
        <f>gfsChk!O56+gfsKos!O56+gfsPni!O56+gfsYap!O56+gfsNat!P56</f>
        <v>5.1646419999999997</v>
      </c>
      <c r="P56" s="591">
        <f>gfsChk!P56+gfsKos!P56+gfsPni!P56+gfsYap!P56+gfsNat!Q56</f>
        <v>2.3999929999999998</v>
      </c>
      <c r="Q56" s="591">
        <f>gfsChk!Q56+gfsKos!Q56+gfsPni!Q56+gfsYap!Q56+gfsNat!R56</f>
        <v>0</v>
      </c>
      <c r="R56" s="591">
        <f>gfsChk!R56+gfsKos!R56+gfsPni!R56+gfsYap!R56+gfsNat!S56</f>
        <v>0</v>
      </c>
      <c r="S56" s="591">
        <f>gfsChk!S56+gfsKos!S56+gfsPni!S56+gfsYap!S56+gfsNat!T56</f>
        <v>0</v>
      </c>
      <c r="T56" s="591">
        <f>gfsChk!T56+gfsKos!T56+gfsPni!T56+gfsYap!T56+gfsNat!U56</f>
        <v>0</v>
      </c>
      <c r="U56" s="591">
        <f>gfsChk!U56+gfsKos!U56+gfsPni!U56+gfsYap!U56+gfsNat!V56</f>
        <v>0</v>
      </c>
    </row>
    <row r="57" spans="1:21" s="586" customFormat="1" x14ac:dyDescent="0.2">
      <c r="A57" s="594" t="s">
        <v>683</v>
      </c>
      <c r="B57" s="591">
        <f>gfsChk!B57+gfsKos!B57+gfsPni!B57+gfsYap!B57+gfsNat!C57</f>
        <v>0</v>
      </c>
      <c r="C57" s="591">
        <f>gfsChk!C57+gfsKos!C57+gfsPni!C57+gfsYap!C57+gfsNat!D57</f>
        <v>1.3631249999999999</v>
      </c>
      <c r="D57" s="591">
        <f>gfsChk!D57+gfsKos!D57+gfsPni!D57+gfsYap!D57+gfsNat!E57</f>
        <v>2.2227429999999999</v>
      </c>
      <c r="E57" s="591">
        <f>gfsChk!E57+gfsKos!E57+gfsPni!E57+gfsYap!E57+gfsNat!F57</f>
        <v>6.3926259999999999</v>
      </c>
      <c r="F57" s="591">
        <f>gfsChk!F57+gfsKos!F57+gfsPni!F57+gfsYap!F57+gfsNat!G57</f>
        <v>8.1080070000000006</v>
      </c>
      <c r="G57" s="591">
        <f>gfsChk!G57+gfsKos!G57+gfsPni!G57+gfsYap!G57+gfsNat!H57</f>
        <v>31.575697000000002</v>
      </c>
      <c r="H57" s="591">
        <f>gfsChk!H57+gfsKos!H57+gfsPni!H57+gfsYap!H57+gfsNat!I57</f>
        <v>34.339103000000001</v>
      </c>
      <c r="I57" s="591">
        <f>gfsChk!I57+gfsKos!I57+gfsPni!I57+gfsYap!I57+gfsNat!J57</f>
        <v>33.581350999999998</v>
      </c>
      <c r="J57" s="591">
        <f>gfsChk!J57+gfsKos!J57+gfsPni!J57+gfsYap!J57+gfsNat!K57</f>
        <v>30.102229999999999</v>
      </c>
      <c r="K57" s="591">
        <f>gfsChk!K57+gfsKos!K57+gfsPni!K57+gfsYap!K57+gfsNat!L57</f>
        <v>14.723568999999999</v>
      </c>
      <c r="L57" s="591">
        <f>gfsChk!L57+gfsKos!L57+gfsPni!L57+gfsYap!L57+gfsNat!M57</f>
        <v>5.3042829999999999</v>
      </c>
      <c r="M57" s="591">
        <f>gfsChk!M57+gfsKos!M57+gfsPni!M57+gfsYap!M57+gfsNat!N57</f>
        <v>4.6171480000000003</v>
      </c>
      <c r="N57" s="591">
        <f>gfsChk!N57+gfsKos!N57+gfsPni!N57+gfsYap!N57+gfsNat!O57</f>
        <v>14.448888999999999</v>
      </c>
      <c r="O57" s="591">
        <f>gfsChk!O57+gfsKos!O57+gfsPni!O57+gfsYap!O57+gfsNat!P57</f>
        <v>17.308415</v>
      </c>
      <c r="P57" s="591">
        <f>gfsChk!P57+gfsKos!P57+gfsPni!P57+gfsYap!P57+gfsNat!Q57</f>
        <v>6.2643329999999997</v>
      </c>
      <c r="Q57" s="591">
        <f>gfsChk!Q57+gfsKos!Q57+gfsPni!Q57+gfsYap!Q57+gfsNat!R57</f>
        <v>0</v>
      </c>
      <c r="R57" s="591">
        <f>gfsChk!R57+gfsKos!R57+gfsPni!R57+gfsYap!R57+gfsNat!S57</f>
        <v>0</v>
      </c>
      <c r="S57" s="591">
        <f>gfsChk!S57+gfsKos!S57+gfsPni!S57+gfsYap!S57+gfsNat!T57</f>
        <v>0</v>
      </c>
      <c r="T57" s="591">
        <f>gfsChk!T57+gfsKos!T57+gfsPni!T57+gfsYap!T57+gfsNat!U57</f>
        <v>0</v>
      </c>
      <c r="U57" s="591">
        <f>gfsChk!U57+gfsKos!U57+gfsPni!U57+gfsYap!U57+gfsNat!V57</f>
        <v>0</v>
      </c>
    </row>
    <row r="58" spans="1:21" s="586" customFormat="1" hidden="1" outlineLevel="1" x14ac:dyDescent="0.2">
      <c r="A58" s="594" t="s">
        <v>684</v>
      </c>
      <c r="B58" s="591">
        <f>gfsChk!B58+gfsKos!B58+gfsPni!B58+gfsYap!B58+gfsNat!C58</f>
        <v>0</v>
      </c>
      <c r="C58" s="591">
        <f>gfsChk!C58+gfsKos!C58+gfsPni!C58+gfsYap!C58+gfsNat!D58</f>
        <v>0</v>
      </c>
      <c r="D58" s="591">
        <f>gfsChk!D58+gfsKos!D58+gfsPni!D58+gfsYap!D58+gfsNat!E58</f>
        <v>0</v>
      </c>
      <c r="E58" s="591">
        <f>gfsChk!E58+gfsKos!E58+gfsPni!E58+gfsYap!E58+gfsNat!F58</f>
        <v>0</v>
      </c>
      <c r="F58" s="591">
        <f>gfsChk!F58+gfsKos!F58+gfsPni!F58+gfsYap!F58+gfsNat!G58</f>
        <v>0</v>
      </c>
      <c r="G58" s="591">
        <f>gfsChk!G58+gfsKos!G58+gfsPni!G58+gfsYap!G58+gfsNat!H58</f>
        <v>0</v>
      </c>
      <c r="H58" s="591">
        <f>gfsChk!H58+gfsKos!H58+gfsPni!H58+gfsYap!H58+gfsNat!I58</f>
        <v>0</v>
      </c>
      <c r="I58" s="591">
        <f>gfsChk!I58+gfsKos!I58+gfsPni!I58+gfsYap!I58+gfsNat!J58</f>
        <v>0</v>
      </c>
      <c r="J58" s="591">
        <f>gfsChk!J58+gfsKos!J58+gfsPni!J58+gfsYap!J58+gfsNat!K58</f>
        <v>0</v>
      </c>
      <c r="K58" s="591">
        <f>gfsChk!K58+gfsKos!K58+gfsPni!K58+gfsYap!K58+gfsNat!L58</f>
        <v>0</v>
      </c>
      <c r="L58" s="591">
        <f>gfsChk!L58+gfsKos!L58+gfsPni!L58+gfsYap!L58+gfsNat!M58</f>
        <v>0</v>
      </c>
      <c r="M58" s="591">
        <f>gfsChk!M58+gfsKos!M58+gfsPni!M58+gfsYap!M58+gfsNat!N58</f>
        <v>0</v>
      </c>
      <c r="N58" s="591">
        <f>gfsChk!N58+gfsKos!N58+gfsPni!N58+gfsYap!N58+gfsNat!O58</f>
        <v>0</v>
      </c>
      <c r="O58" s="591">
        <f>gfsChk!O58+gfsKos!O58+gfsPni!O58+gfsYap!O58+gfsNat!P58</f>
        <v>0</v>
      </c>
      <c r="P58" s="591">
        <f>gfsChk!P58+gfsKos!P58+gfsPni!P58+gfsYap!P58+gfsNat!Q58</f>
        <v>0</v>
      </c>
      <c r="Q58" s="591">
        <f>gfsChk!Q58+gfsKos!Q58+gfsPni!Q58+gfsYap!Q58+gfsNat!R58</f>
        <v>0</v>
      </c>
      <c r="R58" s="591">
        <f>gfsChk!R58+gfsKos!R58+gfsPni!R58+gfsYap!R58+gfsNat!S58</f>
        <v>0</v>
      </c>
      <c r="S58" s="591">
        <f>gfsChk!S58+gfsKos!S58+gfsPni!S58+gfsYap!S58+gfsNat!T58</f>
        <v>0</v>
      </c>
      <c r="T58" s="591">
        <f>gfsChk!T58+gfsKos!T58+gfsPni!T58+gfsYap!T58+gfsNat!U58</f>
        <v>0</v>
      </c>
      <c r="U58" s="591">
        <f>gfsChk!U58+gfsKos!U58+gfsPni!U58+gfsYap!U58+gfsNat!V58</f>
        <v>0</v>
      </c>
    </row>
    <row r="59" spans="1:21" s="586" customFormat="1" hidden="1" outlineLevel="1" x14ac:dyDescent="0.2">
      <c r="A59" s="586" t="s">
        <v>685</v>
      </c>
      <c r="B59" s="591">
        <f>gfsChk!B59+gfsKos!B59+gfsPni!B59+gfsYap!B59+gfsNat!C59</f>
        <v>0</v>
      </c>
      <c r="C59" s="591">
        <f>gfsChk!C59+gfsKos!C59+gfsPni!C59+gfsYap!C59+gfsNat!D59</f>
        <v>0</v>
      </c>
      <c r="D59" s="591">
        <f>gfsChk!D59+gfsKos!D59+gfsPni!D59+gfsYap!D59+gfsNat!E59</f>
        <v>0</v>
      </c>
      <c r="E59" s="591">
        <f>gfsChk!E59+gfsKos!E59+gfsPni!E59+gfsYap!E59+gfsNat!F59</f>
        <v>0</v>
      </c>
      <c r="F59" s="591">
        <f>gfsChk!F59+gfsKos!F59+gfsPni!F59+gfsYap!F59+gfsNat!G59</f>
        <v>0</v>
      </c>
      <c r="G59" s="591">
        <f>gfsChk!G59+gfsKos!G59+gfsPni!G59+gfsYap!G59+gfsNat!H59</f>
        <v>0</v>
      </c>
      <c r="H59" s="591">
        <f>gfsChk!H59+gfsKos!H59+gfsPni!H59+gfsYap!H59+gfsNat!I59</f>
        <v>0</v>
      </c>
      <c r="I59" s="591">
        <f>gfsChk!I59+gfsKos!I59+gfsPni!I59+gfsYap!I59+gfsNat!J59</f>
        <v>0</v>
      </c>
      <c r="J59" s="591">
        <f>gfsChk!J59+gfsKos!J59+gfsPni!J59+gfsYap!J59+gfsNat!K59</f>
        <v>0</v>
      </c>
      <c r="K59" s="591">
        <f>gfsChk!K59+gfsKos!K59+gfsPni!K59+gfsYap!K59+gfsNat!L59</f>
        <v>0</v>
      </c>
      <c r="L59" s="591">
        <f>gfsChk!L59+gfsKos!L59+gfsPni!L59+gfsYap!L59+gfsNat!M59</f>
        <v>0</v>
      </c>
      <c r="M59" s="591">
        <f>gfsChk!M59+gfsKos!M59+gfsPni!M59+gfsYap!M59+gfsNat!N59</f>
        <v>0</v>
      </c>
      <c r="N59" s="591">
        <f>gfsChk!N59+gfsKos!N59+gfsPni!N59+gfsYap!N59+gfsNat!O59</f>
        <v>0</v>
      </c>
      <c r="O59" s="591">
        <f>gfsChk!O59+gfsKos!O59+gfsPni!O59+gfsYap!O59+gfsNat!P59</f>
        <v>0</v>
      </c>
      <c r="P59" s="591">
        <f>gfsChk!P59+gfsKos!P59+gfsPni!P59+gfsYap!P59+gfsNat!Q59</f>
        <v>0</v>
      </c>
      <c r="Q59" s="591">
        <f>gfsChk!Q59+gfsKos!Q59+gfsPni!Q59+gfsYap!Q59+gfsNat!R59</f>
        <v>0</v>
      </c>
      <c r="R59" s="591">
        <f>gfsChk!R59+gfsKos!R59+gfsPni!R59+gfsYap!R59+gfsNat!S59</f>
        <v>0</v>
      </c>
      <c r="S59" s="591">
        <f>gfsChk!S59+gfsKos!S59+gfsPni!S59+gfsYap!S59+gfsNat!T59</f>
        <v>0</v>
      </c>
      <c r="T59" s="591">
        <f>gfsChk!T59+gfsKos!T59+gfsPni!T59+gfsYap!T59+gfsNat!U59</f>
        <v>0</v>
      </c>
      <c r="U59" s="591">
        <f>gfsChk!U59+gfsKos!U59+gfsPni!U59+gfsYap!U59+gfsNat!V59</f>
        <v>0</v>
      </c>
    </row>
    <row r="60" spans="1:21" s="586" customFormat="1" hidden="1" outlineLevel="1" x14ac:dyDescent="0.2">
      <c r="A60" s="586" t="s">
        <v>686</v>
      </c>
      <c r="B60" s="591">
        <f>gfsChk!B60+gfsKos!B60+gfsPni!B60+gfsYap!B60+gfsNat!C60</f>
        <v>0</v>
      </c>
      <c r="C60" s="591">
        <f>gfsChk!C60+gfsKos!C60+gfsPni!C60+gfsYap!C60+gfsNat!D60</f>
        <v>0</v>
      </c>
      <c r="D60" s="591">
        <f>gfsChk!D60+gfsKos!D60+gfsPni!D60+gfsYap!D60+gfsNat!E60</f>
        <v>0</v>
      </c>
      <c r="E60" s="591">
        <f>gfsChk!E60+gfsKos!E60+gfsPni!E60+gfsYap!E60+gfsNat!F60</f>
        <v>0</v>
      </c>
      <c r="F60" s="591">
        <f>gfsChk!F60+gfsKos!F60+gfsPni!F60+gfsYap!F60+gfsNat!G60</f>
        <v>0</v>
      </c>
      <c r="G60" s="591">
        <f>gfsChk!G60+gfsKos!G60+gfsPni!G60+gfsYap!G60+gfsNat!H60</f>
        <v>0</v>
      </c>
      <c r="H60" s="591">
        <f>gfsChk!H60+gfsKos!H60+gfsPni!H60+gfsYap!H60+gfsNat!I60</f>
        <v>0</v>
      </c>
      <c r="I60" s="591">
        <f>gfsChk!I60+gfsKos!I60+gfsPni!I60+gfsYap!I60+gfsNat!J60</f>
        <v>0</v>
      </c>
      <c r="J60" s="591">
        <f>gfsChk!J60+gfsKos!J60+gfsPni!J60+gfsYap!J60+gfsNat!K60</f>
        <v>0</v>
      </c>
      <c r="K60" s="591">
        <f>gfsChk!K60+gfsKos!K60+gfsPni!K60+gfsYap!K60+gfsNat!L60</f>
        <v>0</v>
      </c>
      <c r="L60" s="591">
        <f>gfsChk!L60+gfsKos!L60+gfsPni!L60+gfsYap!L60+gfsNat!M60</f>
        <v>0</v>
      </c>
      <c r="M60" s="591">
        <f>gfsChk!M60+gfsKos!M60+gfsPni!M60+gfsYap!M60+gfsNat!N60</f>
        <v>0</v>
      </c>
      <c r="N60" s="591">
        <f>gfsChk!N60+gfsKos!N60+gfsPni!N60+gfsYap!N60+gfsNat!O60</f>
        <v>0</v>
      </c>
      <c r="O60" s="591">
        <f>gfsChk!O60+gfsKos!O60+gfsPni!O60+gfsYap!O60+gfsNat!P60</f>
        <v>0</v>
      </c>
      <c r="P60" s="591">
        <f>gfsChk!P60+gfsKos!P60+gfsPni!P60+gfsYap!P60+gfsNat!Q60</f>
        <v>0</v>
      </c>
      <c r="Q60" s="591">
        <f>gfsChk!Q60+gfsKos!Q60+gfsPni!Q60+gfsYap!Q60+gfsNat!R60</f>
        <v>0</v>
      </c>
      <c r="R60" s="591">
        <f>gfsChk!R60+gfsKos!R60+gfsPni!R60+gfsYap!R60+gfsNat!S60</f>
        <v>0</v>
      </c>
      <c r="S60" s="591">
        <f>gfsChk!S60+gfsKos!S60+gfsPni!S60+gfsYap!S60+gfsNat!T60</f>
        <v>0</v>
      </c>
      <c r="T60" s="591">
        <f>gfsChk!T60+gfsKos!T60+gfsPni!T60+gfsYap!T60+gfsNat!U60</f>
        <v>0</v>
      </c>
      <c r="U60" s="591">
        <f>gfsChk!U60+gfsKos!U60+gfsPni!U60+gfsYap!U60+gfsNat!V60</f>
        <v>0</v>
      </c>
    </row>
    <row r="61" spans="1:21" s="586" customFormat="1" hidden="1" outlineLevel="1" x14ac:dyDescent="0.2">
      <c r="A61" s="586" t="s">
        <v>687</v>
      </c>
      <c r="B61" s="591">
        <f>gfsChk!B61+gfsKos!B61+gfsPni!B61+gfsYap!B61+gfsNat!C61</f>
        <v>0</v>
      </c>
      <c r="C61" s="591">
        <f>gfsChk!C61+gfsKos!C61+gfsPni!C61+gfsYap!C61+gfsNat!D61</f>
        <v>0</v>
      </c>
      <c r="D61" s="591">
        <f>gfsChk!D61+gfsKos!D61+gfsPni!D61+gfsYap!D61+gfsNat!E61</f>
        <v>0</v>
      </c>
      <c r="E61" s="591">
        <f>gfsChk!E61+gfsKos!E61+gfsPni!E61+gfsYap!E61+gfsNat!F61</f>
        <v>0</v>
      </c>
      <c r="F61" s="591">
        <f>gfsChk!F61+gfsKos!F61+gfsPni!F61+gfsYap!F61+gfsNat!G61</f>
        <v>0</v>
      </c>
      <c r="G61" s="591">
        <f>gfsChk!G61+gfsKos!G61+gfsPni!G61+gfsYap!G61+gfsNat!H61</f>
        <v>0</v>
      </c>
      <c r="H61" s="591">
        <f>gfsChk!H61+gfsKos!H61+gfsPni!H61+gfsYap!H61+gfsNat!I61</f>
        <v>0</v>
      </c>
      <c r="I61" s="591">
        <f>gfsChk!I61+gfsKos!I61+gfsPni!I61+gfsYap!I61+gfsNat!J61</f>
        <v>0</v>
      </c>
      <c r="J61" s="591">
        <f>gfsChk!J61+gfsKos!J61+gfsPni!J61+gfsYap!J61+gfsNat!K61</f>
        <v>0</v>
      </c>
      <c r="K61" s="591">
        <f>gfsChk!K61+gfsKos!K61+gfsPni!K61+gfsYap!K61+gfsNat!L61</f>
        <v>0</v>
      </c>
      <c r="L61" s="591">
        <f>gfsChk!L61+gfsKos!L61+gfsPni!L61+gfsYap!L61+gfsNat!M61</f>
        <v>0</v>
      </c>
      <c r="M61" s="591">
        <f>gfsChk!M61+gfsKos!M61+gfsPni!M61+gfsYap!M61+gfsNat!N61</f>
        <v>0</v>
      </c>
      <c r="N61" s="591">
        <f>gfsChk!N61+gfsKos!N61+gfsPni!N61+gfsYap!N61+gfsNat!O61</f>
        <v>0</v>
      </c>
      <c r="O61" s="591">
        <f>gfsChk!O61+gfsKos!O61+gfsPni!O61+gfsYap!O61+gfsNat!P61</f>
        <v>0</v>
      </c>
      <c r="P61" s="591">
        <f>gfsChk!P61+gfsKos!P61+gfsPni!P61+gfsYap!P61+gfsNat!Q61</f>
        <v>0</v>
      </c>
      <c r="Q61" s="591">
        <f>gfsChk!Q61+gfsKos!Q61+gfsPni!Q61+gfsYap!Q61+gfsNat!R61</f>
        <v>0</v>
      </c>
      <c r="R61" s="591">
        <f>gfsChk!R61+gfsKos!R61+gfsPni!R61+gfsYap!R61+gfsNat!S61</f>
        <v>0</v>
      </c>
      <c r="S61" s="591">
        <f>gfsChk!S61+gfsKos!S61+gfsPni!S61+gfsYap!S61+gfsNat!T61</f>
        <v>0</v>
      </c>
      <c r="T61" s="591">
        <f>gfsChk!T61+gfsKos!T61+gfsPni!T61+gfsYap!T61+gfsNat!U61</f>
        <v>0</v>
      </c>
      <c r="U61" s="591">
        <f>gfsChk!U61+gfsKos!U61+gfsPni!U61+gfsYap!U61+gfsNat!V61</f>
        <v>0</v>
      </c>
    </row>
    <row r="62" spans="1:21" s="586" customFormat="1" collapsed="1" x14ac:dyDescent="0.2">
      <c r="A62" s="586" t="s">
        <v>688</v>
      </c>
      <c r="B62" s="591">
        <f>gfsChk!B62+gfsKos!B62+gfsPni!B62+gfsYap!B62+gfsNat!C62</f>
        <v>0.47921999999999998</v>
      </c>
      <c r="C62" s="591">
        <f>gfsChk!C62+gfsKos!C62+gfsPni!C62+gfsYap!C62+gfsNat!D62</f>
        <v>1.6161660000000002</v>
      </c>
      <c r="D62" s="591">
        <f>gfsChk!D62+gfsKos!D62+gfsPni!D62+gfsYap!D62+gfsNat!E62</f>
        <v>0.396509</v>
      </c>
      <c r="E62" s="591">
        <f>gfsChk!E62+gfsKos!E62+gfsPni!E62+gfsYap!E62+gfsNat!F62</f>
        <v>0.42291299999999998</v>
      </c>
      <c r="F62" s="591">
        <f>gfsChk!F62+gfsKos!F62+gfsPni!F62+gfsYap!F62+gfsNat!G62</f>
        <v>0.78223700000000007</v>
      </c>
      <c r="G62" s="591">
        <f>gfsChk!G62+gfsKos!G62+gfsPni!G62+gfsYap!G62+gfsNat!H62</f>
        <v>0.70192100000000002</v>
      </c>
      <c r="H62" s="591">
        <f>gfsChk!H62+gfsKos!H62+gfsPni!H62+gfsYap!H62+gfsNat!I62</f>
        <v>0.64494000000000007</v>
      </c>
      <c r="I62" s="591">
        <f>gfsChk!I62+gfsKos!I62+gfsPni!I62+gfsYap!I62+gfsNat!J62</f>
        <v>0.43683700000000003</v>
      </c>
      <c r="J62" s="591">
        <f>gfsChk!J62+gfsKos!J62+gfsPni!J62+gfsYap!J62+gfsNat!K62</f>
        <v>0.85043299999999999</v>
      </c>
      <c r="K62" s="591">
        <f>gfsChk!K62+gfsKos!K62+gfsPni!K62+gfsYap!K62+gfsNat!L62</f>
        <v>1.8908160000000001</v>
      </c>
      <c r="L62" s="591">
        <f>gfsChk!L62+gfsKos!L62+gfsPni!L62+gfsYap!L62+gfsNat!M62</f>
        <v>2.6488320000000001</v>
      </c>
      <c r="M62" s="591">
        <f>gfsChk!M62+gfsKos!M62+gfsPni!M62+gfsYap!M62+gfsNat!N62</f>
        <v>1.1298699999999999</v>
      </c>
      <c r="N62" s="591">
        <f>gfsChk!N62+gfsKos!N62+gfsPni!N62+gfsYap!N62+gfsNat!O62</f>
        <v>2.4890020000000002</v>
      </c>
      <c r="O62" s="591">
        <f>gfsChk!O62+gfsKos!O62+gfsPni!O62+gfsYap!O62+gfsNat!P62</f>
        <v>4.3581909999999997</v>
      </c>
      <c r="P62" s="591">
        <f>gfsChk!P62+gfsKos!P62+gfsPni!P62+gfsYap!P62+gfsNat!Q62</f>
        <v>5.7932570000000005</v>
      </c>
      <c r="Q62" s="591">
        <f>gfsChk!Q62+gfsKos!Q62+gfsPni!Q62+gfsYap!Q62+gfsNat!R62</f>
        <v>0</v>
      </c>
      <c r="R62" s="591">
        <f>gfsChk!R62+gfsKos!R62+gfsPni!R62+gfsYap!R62+gfsNat!S62</f>
        <v>0</v>
      </c>
      <c r="S62" s="591">
        <f>gfsChk!S62+gfsKos!S62+gfsPni!S62+gfsYap!S62+gfsNat!T62</f>
        <v>0</v>
      </c>
      <c r="T62" s="591">
        <f>gfsChk!T62+gfsKos!T62+gfsPni!T62+gfsYap!T62+gfsNat!U62</f>
        <v>0</v>
      </c>
      <c r="U62" s="591">
        <f>gfsChk!U62+gfsKos!U62+gfsPni!U62+gfsYap!U62+gfsNat!V62</f>
        <v>0</v>
      </c>
    </row>
    <row r="63" spans="1:21" s="586" customFormat="1" x14ac:dyDescent="0.2">
      <c r="A63" s="586" t="s">
        <v>689</v>
      </c>
      <c r="B63" s="591">
        <f>gfsChk!B63+gfsKos!B63+gfsPni!B63+gfsYap!B63+gfsNat!C63</f>
        <v>0.47921999999999998</v>
      </c>
      <c r="C63" s="591">
        <f>gfsChk!C63+gfsKos!C63+gfsPni!C63+gfsYap!C63+gfsNat!D63</f>
        <v>1.6161660000000002</v>
      </c>
      <c r="D63" s="591">
        <f>gfsChk!D63+gfsKos!D63+gfsPni!D63+gfsYap!D63+gfsNat!E63</f>
        <v>0.396509</v>
      </c>
      <c r="E63" s="591">
        <f>gfsChk!E63+gfsKos!E63+gfsPni!E63+gfsYap!E63+gfsNat!F63</f>
        <v>0.42291299999999998</v>
      </c>
      <c r="F63" s="591">
        <f>gfsChk!F63+gfsKos!F63+gfsPni!F63+gfsYap!F63+gfsNat!G63</f>
        <v>0.78223700000000007</v>
      </c>
      <c r="G63" s="591">
        <f>gfsChk!G63+gfsKos!G63+gfsPni!G63+gfsYap!G63+gfsNat!H63</f>
        <v>0.70192100000000002</v>
      </c>
      <c r="H63" s="591">
        <f>gfsChk!H63+gfsKos!H63+gfsPni!H63+gfsYap!H63+gfsNat!I63</f>
        <v>0.64494000000000007</v>
      </c>
      <c r="I63" s="591">
        <f>gfsChk!I63+gfsKos!I63+gfsPni!I63+gfsYap!I63+gfsNat!J63</f>
        <v>0.43683700000000003</v>
      </c>
      <c r="J63" s="591">
        <f>gfsChk!J63+gfsKos!J63+gfsPni!J63+gfsYap!J63+gfsNat!K63</f>
        <v>0.85043299999999999</v>
      </c>
      <c r="K63" s="591">
        <f>gfsChk!K63+gfsKos!K63+gfsPni!K63+gfsYap!K63+gfsNat!L63</f>
        <v>1.8908160000000001</v>
      </c>
      <c r="L63" s="591">
        <f>gfsChk!L63+gfsKos!L63+gfsPni!L63+gfsYap!L63+gfsNat!M63</f>
        <v>2.6488320000000001</v>
      </c>
      <c r="M63" s="591">
        <f>gfsChk!M63+gfsKos!M63+gfsPni!M63+gfsYap!M63+gfsNat!N63</f>
        <v>1.1298699999999999</v>
      </c>
      <c r="N63" s="591">
        <f>gfsChk!N63+gfsKos!N63+gfsPni!N63+gfsYap!N63+gfsNat!O63</f>
        <v>2.4890020000000002</v>
      </c>
      <c r="O63" s="591">
        <f>gfsChk!O63+gfsKos!O63+gfsPni!O63+gfsYap!O63+gfsNat!P63</f>
        <v>4.3581909999999997</v>
      </c>
      <c r="P63" s="591">
        <f>gfsChk!P63+gfsKos!P63+gfsPni!P63+gfsYap!P63+gfsNat!Q63</f>
        <v>5.7932570000000005</v>
      </c>
      <c r="Q63" s="591">
        <f>gfsChk!Q63+gfsKos!Q63+gfsPni!Q63+gfsYap!Q63+gfsNat!R63</f>
        <v>0</v>
      </c>
      <c r="R63" s="591">
        <f>gfsChk!R63+gfsKos!R63+gfsPni!R63+gfsYap!R63+gfsNat!S63</f>
        <v>0</v>
      </c>
      <c r="S63" s="591">
        <f>gfsChk!S63+gfsKos!S63+gfsPni!S63+gfsYap!S63+gfsNat!T63</f>
        <v>0</v>
      </c>
      <c r="T63" s="591">
        <f>gfsChk!T63+gfsKos!T63+gfsPni!T63+gfsYap!T63+gfsNat!U63</f>
        <v>0</v>
      </c>
      <c r="U63" s="591">
        <f>gfsChk!U63+gfsKos!U63+gfsPni!U63+gfsYap!U63+gfsNat!V63</f>
        <v>0</v>
      </c>
    </row>
    <row r="64" spans="1:21" s="586" customFormat="1" x14ac:dyDescent="0.2">
      <c r="A64" s="629" t="s">
        <v>690</v>
      </c>
      <c r="B64" s="591">
        <f>gfsChk!B64+gfsKos!B64+gfsPni!B64+gfsYap!B64+gfsNat!C64</f>
        <v>0</v>
      </c>
      <c r="C64" s="591">
        <f>gfsChk!C64+gfsKos!C64+gfsPni!C64+gfsYap!C64+gfsNat!D64</f>
        <v>0.88327900000000004</v>
      </c>
      <c r="D64" s="591">
        <f>gfsChk!D64+gfsKos!D64+gfsPni!D64+gfsYap!D64+gfsNat!E64</f>
        <v>0</v>
      </c>
      <c r="E64" s="591">
        <f>gfsChk!E64+gfsKos!E64+gfsPni!E64+gfsYap!E64+gfsNat!F64</f>
        <v>0</v>
      </c>
      <c r="F64" s="591">
        <f>gfsChk!F64+gfsKos!F64+gfsPni!F64+gfsYap!F64+gfsNat!G64</f>
        <v>0</v>
      </c>
      <c r="G64" s="591">
        <f>gfsChk!G64+gfsKos!G64+gfsPni!G64+gfsYap!G64+gfsNat!H64</f>
        <v>0.15493599999999999</v>
      </c>
      <c r="H64" s="591">
        <f>gfsChk!H64+gfsKos!H64+gfsPni!H64+gfsYap!H64+gfsNat!I64</f>
        <v>0</v>
      </c>
      <c r="I64" s="591">
        <f>gfsChk!I64+gfsKos!I64+gfsPni!I64+gfsYap!I64+gfsNat!J64</f>
        <v>0</v>
      </c>
      <c r="J64" s="591">
        <f>gfsChk!J64+gfsKos!J64+gfsPni!J64+gfsYap!J64+gfsNat!K64</f>
        <v>0</v>
      </c>
      <c r="K64" s="591">
        <f>gfsChk!K64+gfsKos!K64+gfsPni!K64+gfsYap!K64+gfsNat!L64</f>
        <v>0</v>
      </c>
      <c r="L64" s="591">
        <f>gfsChk!L64+gfsKos!L64+gfsPni!L64+gfsYap!L64+gfsNat!M64</f>
        <v>0</v>
      </c>
      <c r="M64" s="591">
        <f>gfsChk!M64+gfsKos!M64+gfsPni!M64+gfsYap!M64+gfsNat!N64</f>
        <v>0</v>
      </c>
      <c r="N64" s="591">
        <f>gfsChk!N64+gfsKos!N64+gfsPni!N64+gfsYap!N64+gfsNat!O64</f>
        <v>0</v>
      </c>
      <c r="O64" s="591">
        <f>gfsChk!O64+gfsKos!O64+gfsPni!O64+gfsYap!O64+gfsNat!P64</f>
        <v>0</v>
      </c>
      <c r="P64" s="591">
        <f>gfsChk!P64+gfsKos!P64+gfsPni!P64+gfsYap!P64+gfsNat!Q64</f>
        <v>0</v>
      </c>
      <c r="Q64" s="591">
        <f>gfsChk!Q64+gfsKos!Q64+gfsPni!Q64+gfsYap!Q64+gfsNat!R64</f>
        <v>0</v>
      </c>
      <c r="R64" s="591">
        <f>gfsChk!R64+gfsKos!R64+gfsPni!R64+gfsYap!R64+gfsNat!S64</f>
        <v>0</v>
      </c>
      <c r="S64" s="591">
        <f>gfsChk!S64+gfsKos!S64+gfsPni!S64+gfsYap!S64+gfsNat!T64</f>
        <v>0</v>
      </c>
      <c r="T64" s="591">
        <f>gfsChk!T64+gfsKos!T64+gfsPni!T64+gfsYap!T64+gfsNat!U64</f>
        <v>0</v>
      </c>
      <c r="U64" s="591">
        <f>gfsChk!U64+gfsKos!U64+gfsPni!U64+gfsYap!U64+gfsNat!V64</f>
        <v>0</v>
      </c>
    </row>
    <row r="65" spans="1:21" s="586" customFormat="1" hidden="1" outlineLevel="1" x14ac:dyDescent="0.2">
      <c r="A65" s="629" t="s">
        <v>691</v>
      </c>
      <c r="B65" s="591">
        <f>gfsChk!B65+gfsKos!B65+gfsPni!B65+gfsYap!B65+gfsNat!C65</f>
        <v>0.47921999999999998</v>
      </c>
      <c r="C65" s="591">
        <f>gfsChk!C65+gfsKos!C65+gfsPni!C65+gfsYap!C65+gfsNat!D65</f>
        <v>0.73288700000000007</v>
      </c>
      <c r="D65" s="591">
        <f>gfsChk!D65+gfsKos!D65+gfsPni!D65+gfsYap!D65+gfsNat!E65</f>
        <v>0.396509</v>
      </c>
      <c r="E65" s="591">
        <f>gfsChk!E65+gfsKos!E65+gfsPni!E65+gfsYap!E65+gfsNat!F65</f>
        <v>0.42291299999999998</v>
      </c>
      <c r="F65" s="591">
        <f>gfsChk!F65+gfsKos!F65+gfsPni!F65+gfsYap!F65+gfsNat!G65</f>
        <v>0.78223700000000007</v>
      </c>
      <c r="G65" s="591">
        <f>gfsChk!G65+gfsKos!G65+gfsPni!G65+gfsYap!G65+gfsNat!H65</f>
        <v>0.54698500000000005</v>
      </c>
      <c r="H65" s="591">
        <f>gfsChk!H65+gfsKos!H65+gfsPni!H65+gfsYap!H65+gfsNat!I65</f>
        <v>0.64494000000000007</v>
      </c>
      <c r="I65" s="591">
        <f>gfsChk!I65+gfsKos!I65+gfsPni!I65+gfsYap!I65+gfsNat!J65</f>
        <v>0.43683700000000003</v>
      </c>
      <c r="J65" s="591">
        <f>gfsChk!J65+gfsKos!J65+gfsPni!J65+gfsYap!J65+gfsNat!K65</f>
        <v>0.85043299999999999</v>
      </c>
      <c r="K65" s="591">
        <f>gfsChk!K65+gfsKos!K65+gfsPni!K65+gfsYap!K65+gfsNat!L65</f>
        <v>1.8908160000000001</v>
      </c>
      <c r="L65" s="591">
        <f>gfsChk!L65+gfsKos!L65+gfsPni!L65+gfsYap!L65+gfsNat!M65</f>
        <v>2.6488320000000001</v>
      </c>
      <c r="M65" s="591">
        <f>gfsChk!M65+gfsKos!M65+gfsPni!M65+gfsYap!M65+gfsNat!N65</f>
        <v>1.1298699999999999</v>
      </c>
      <c r="N65" s="591">
        <f>gfsChk!N65+gfsKos!N65+gfsPni!N65+gfsYap!N65+gfsNat!O65</f>
        <v>2.4890020000000002</v>
      </c>
      <c r="O65" s="591">
        <f>gfsChk!O65+gfsKos!O65+gfsPni!O65+gfsYap!O65+gfsNat!P65</f>
        <v>4.3581909999999997</v>
      </c>
      <c r="P65" s="591">
        <f>gfsChk!P65+gfsKos!P65+gfsPni!P65+gfsYap!P65+gfsNat!Q65</f>
        <v>5.7932570000000005</v>
      </c>
      <c r="Q65" s="591">
        <f>gfsChk!Q65+gfsKos!Q65+gfsPni!Q65+gfsYap!Q65+gfsNat!R65</f>
        <v>0</v>
      </c>
      <c r="R65" s="591">
        <f>gfsChk!R65+gfsKos!R65+gfsPni!R65+gfsYap!R65+gfsNat!S65</f>
        <v>0</v>
      </c>
      <c r="S65" s="591">
        <f>gfsChk!S65+gfsKos!S65+gfsPni!S65+gfsYap!S65+gfsNat!T65</f>
        <v>0</v>
      </c>
      <c r="T65" s="591">
        <f>gfsChk!T65+gfsKos!T65+gfsPni!T65+gfsYap!T65+gfsNat!U65</f>
        <v>0</v>
      </c>
      <c r="U65" s="591">
        <f>gfsChk!U65+gfsKos!U65+gfsPni!U65+gfsYap!U65+gfsNat!V65</f>
        <v>0</v>
      </c>
    </row>
    <row r="66" spans="1:21" s="586" customFormat="1" hidden="1" outlineLevel="1" x14ac:dyDescent="0.2">
      <c r="A66" s="586" t="s">
        <v>692</v>
      </c>
      <c r="B66" s="591">
        <f>gfsChk!B66+gfsKos!B66+gfsPni!B66+gfsYap!B66+gfsNat!C66</f>
        <v>0</v>
      </c>
      <c r="C66" s="591">
        <f>gfsChk!C66+gfsKos!C66+gfsPni!C66+gfsYap!C66+gfsNat!D66</f>
        <v>0</v>
      </c>
      <c r="D66" s="591">
        <f>gfsChk!D66+gfsKos!D66+gfsPni!D66+gfsYap!D66+gfsNat!E66</f>
        <v>0</v>
      </c>
      <c r="E66" s="591">
        <f>gfsChk!E66+gfsKos!E66+gfsPni!E66+gfsYap!E66+gfsNat!F66</f>
        <v>0</v>
      </c>
      <c r="F66" s="591">
        <f>gfsChk!F66+gfsKos!F66+gfsPni!F66+gfsYap!F66+gfsNat!G66</f>
        <v>0</v>
      </c>
      <c r="G66" s="591">
        <f>gfsChk!G66+gfsKos!G66+gfsPni!G66+gfsYap!G66+gfsNat!H66</f>
        <v>0</v>
      </c>
      <c r="H66" s="591">
        <f>gfsChk!H66+gfsKos!H66+gfsPni!H66+gfsYap!H66+gfsNat!I66</f>
        <v>0</v>
      </c>
      <c r="I66" s="591">
        <f>gfsChk!I66+gfsKos!I66+gfsPni!I66+gfsYap!I66+gfsNat!J66</f>
        <v>0</v>
      </c>
      <c r="J66" s="591">
        <f>gfsChk!J66+gfsKos!J66+gfsPni!J66+gfsYap!J66+gfsNat!K66</f>
        <v>0</v>
      </c>
      <c r="K66" s="591">
        <f>gfsChk!K66+gfsKos!K66+gfsPni!K66+gfsYap!K66+gfsNat!L66</f>
        <v>0</v>
      </c>
      <c r="L66" s="591">
        <f>gfsChk!L66+gfsKos!L66+gfsPni!L66+gfsYap!L66+gfsNat!M66</f>
        <v>0</v>
      </c>
      <c r="M66" s="591">
        <f>gfsChk!M66+gfsKos!M66+gfsPni!M66+gfsYap!M66+gfsNat!N66</f>
        <v>0</v>
      </c>
      <c r="N66" s="591">
        <f>gfsChk!N66+gfsKos!N66+gfsPni!N66+gfsYap!N66+gfsNat!O66</f>
        <v>0</v>
      </c>
      <c r="O66" s="591">
        <f>gfsChk!O66+gfsKos!O66+gfsPni!O66+gfsYap!O66+gfsNat!P66</f>
        <v>0</v>
      </c>
      <c r="P66" s="591">
        <f>gfsChk!P66+gfsKos!P66+gfsPni!P66+gfsYap!P66+gfsNat!Q66</f>
        <v>0</v>
      </c>
      <c r="Q66" s="591">
        <f>gfsChk!Q66+gfsKos!Q66+gfsPni!Q66+gfsYap!Q66+gfsNat!R66</f>
        <v>0</v>
      </c>
      <c r="R66" s="591">
        <f>gfsChk!R66+gfsKos!R66+gfsPni!R66+gfsYap!R66+gfsNat!S66</f>
        <v>0</v>
      </c>
      <c r="S66" s="591">
        <f>gfsChk!S66+gfsKos!S66+gfsPni!S66+gfsYap!S66+gfsNat!T66</f>
        <v>0</v>
      </c>
      <c r="T66" s="591">
        <f>gfsChk!T66+gfsKos!T66+gfsPni!T66+gfsYap!T66+gfsNat!U66</f>
        <v>0</v>
      </c>
      <c r="U66" s="591">
        <f>gfsChk!U66+gfsKos!U66+gfsPni!U66+gfsYap!U66+gfsNat!V66</f>
        <v>0</v>
      </c>
    </row>
    <row r="67" spans="1:21" s="586" customFormat="1" collapsed="1" x14ac:dyDescent="0.2">
      <c r="A67" s="585" t="s">
        <v>693</v>
      </c>
      <c r="B67" s="591">
        <f>gfsChk!B67+gfsKos!B67+gfsPni!B67+gfsYap!B67+gfsNat!C67</f>
        <v>31.294004999999999</v>
      </c>
      <c r="C67" s="591">
        <f>gfsChk!C67+gfsKos!C67+gfsPni!C67+gfsYap!C67+gfsNat!D67</f>
        <v>19.989480999999998</v>
      </c>
      <c r="D67" s="591">
        <f>gfsChk!D67+gfsKos!D67+gfsPni!D67+gfsYap!D67+gfsNat!E67</f>
        <v>23.996989000000003</v>
      </c>
      <c r="E67" s="591">
        <f>gfsChk!E67+gfsKos!E67+gfsPni!E67+gfsYap!E67+gfsNat!F67</f>
        <v>22.932442999999996</v>
      </c>
      <c r="F67" s="591">
        <f>gfsChk!F67+gfsKos!F67+gfsPni!F67+gfsYap!F67+gfsNat!G67</f>
        <v>26.780645</v>
      </c>
      <c r="G67" s="591">
        <f>gfsChk!G67+gfsKos!G67+gfsPni!G67+gfsYap!G67+gfsNat!H67</f>
        <v>27.513238000000001</v>
      </c>
      <c r="H67" s="591">
        <f>gfsChk!H67+gfsKos!H67+gfsPni!H67+gfsYap!H67+gfsNat!I67</f>
        <v>27.976008999999998</v>
      </c>
      <c r="I67" s="591">
        <f>gfsChk!I67+gfsKos!I67+gfsPni!I67+gfsYap!I67+gfsNat!J67</f>
        <v>26.841186000000004</v>
      </c>
      <c r="J67" s="591">
        <f>gfsChk!J67+gfsKos!J67+gfsPni!J67+gfsYap!J67+gfsNat!K67</f>
        <v>36.644698999999996</v>
      </c>
      <c r="K67" s="591">
        <f>gfsChk!K67+gfsKos!K67+gfsPni!K67+gfsYap!K67+gfsNat!L67</f>
        <v>46.148445999999993</v>
      </c>
      <c r="L67" s="591">
        <f>gfsChk!L67+gfsKos!L67+gfsPni!L67+gfsYap!L67+gfsNat!M67</f>
        <v>56.994914999999999</v>
      </c>
      <c r="M67" s="591">
        <f>gfsChk!M67+gfsKos!M67+gfsPni!M67+gfsYap!M67+gfsNat!N67</f>
        <v>77.824667999999988</v>
      </c>
      <c r="N67" s="591">
        <f>gfsChk!N67+gfsKos!N67+gfsPni!N67+gfsYap!N67+gfsNat!O67</f>
        <v>76.356801999999988</v>
      </c>
      <c r="O67" s="591">
        <f>gfsChk!O67+gfsKos!O67+gfsPni!O67+gfsYap!O67+gfsNat!P67</f>
        <v>87.454355000000007</v>
      </c>
      <c r="P67" s="591">
        <f>gfsChk!P67+gfsKos!P67+gfsPni!P67+gfsYap!P67+gfsNat!Q67</f>
        <v>85.77838100000001</v>
      </c>
      <c r="Q67" s="591">
        <f>gfsChk!Q67+gfsKos!Q67+gfsPni!Q67+gfsYap!Q67+gfsNat!R67</f>
        <v>0</v>
      </c>
      <c r="R67" s="591">
        <f>gfsChk!R67+gfsKos!R67+gfsPni!R67+gfsYap!R67+gfsNat!S67</f>
        <v>0</v>
      </c>
      <c r="S67" s="591">
        <f>gfsChk!S67+gfsKos!S67+gfsPni!S67+gfsYap!S67+gfsNat!T67</f>
        <v>0</v>
      </c>
      <c r="T67" s="591">
        <f>gfsChk!T67+gfsKos!T67+gfsPni!T67+gfsYap!T67+gfsNat!U67</f>
        <v>0</v>
      </c>
      <c r="U67" s="591">
        <f>gfsChk!U67+gfsKos!U67+gfsPni!U67+gfsYap!U67+gfsNat!V67</f>
        <v>0</v>
      </c>
    </row>
    <row r="68" spans="1:21" s="586" customFormat="1" x14ac:dyDescent="0.2">
      <c r="A68" s="586" t="s">
        <v>694</v>
      </c>
      <c r="B68" s="591">
        <f>gfsChk!B68+gfsKos!B68+gfsPni!B68+gfsYap!B68+gfsNat!C68</f>
        <v>14.567263000000001</v>
      </c>
      <c r="C68" s="591">
        <f>gfsChk!C68+gfsKos!C68+gfsPni!C68+gfsYap!C68+gfsNat!D68</f>
        <v>13.723308999999999</v>
      </c>
      <c r="D68" s="591">
        <f>gfsChk!D68+gfsKos!D68+gfsPni!D68+gfsYap!D68+gfsNat!E68</f>
        <v>13.528419000000001</v>
      </c>
      <c r="E68" s="591">
        <f>gfsChk!E68+gfsKos!E68+gfsPni!E68+gfsYap!E68+gfsNat!F68</f>
        <v>15.603722999999999</v>
      </c>
      <c r="F68" s="591">
        <f>gfsChk!F68+gfsKos!F68+gfsPni!F68+gfsYap!F68+gfsNat!G68</f>
        <v>17.842445999999999</v>
      </c>
      <c r="G68" s="591">
        <f>gfsChk!G68+gfsKos!G68+gfsPni!G68+gfsYap!G68+gfsNat!H68</f>
        <v>20.749490000000002</v>
      </c>
      <c r="H68" s="591">
        <f>gfsChk!H68+gfsKos!H68+gfsPni!H68+gfsYap!H68+gfsNat!I68</f>
        <v>18.249160999999997</v>
      </c>
      <c r="I68" s="591">
        <f>gfsChk!I68+gfsKos!I68+gfsPni!I68+gfsYap!I68+gfsNat!J68</f>
        <v>19.185994000000001</v>
      </c>
      <c r="J68" s="591">
        <f>gfsChk!J68+gfsKos!J68+gfsPni!J68+gfsYap!J68+gfsNat!K68</f>
        <v>27.313267999999997</v>
      </c>
      <c r="K68" s="591">
        <f>gfsChk!K68+gfsKos!K68+gfsPni!K68+gfsYap!K68+gfsNat!L68</f>
        <v>35.432967999999995</v>
      </c>
      <c r="L68" s="591">
        <f>gfsChk!L68+gfsKos!L68+gfsPni!L68+gfsYap!L68+gfsNat!M68</f>
        <v>48.082737000000002</v>
      </c>
      <c r="M68" s="591">
        <f>gfsChk!M68+gfsKos!M68+gfsPni!M68+gfsYap!M68+gfsNat!N68</f>
        <v>65.493811999999991</v>
      </c>
      <c r="N68" s="591">
        <f>gfsChk!N68+gfsKos!N68+gfsPni!N68+gfsYap!N68+gfsNat!O68</f>
        <v>63.778962999999997</v>
      </c>
      <c r="O68" s="591">
        <f>gfsChk!O68+gfsKos!O68+gfsPni!O68+gfsYap!O68+gfsNat!P68</f>
        <v>73.090840999999998</v>
      </c>
      <c r="P68" s="591">
        <f>gfsChk!P68+gfsKos!P68+gfsPni!P68+gfsYap!P68+gfsNat!Q68</f>
        <v>72.752961999999997</v>
      </c>
      <c r="Q68" s="591">
        <f>gfsChk!Q68+gfsKos!Q68+gfsPni!Q68+gfsYap!Q68+gfsNat!R68</f>
        <v>0</v>
      </c>
      <c r="R68" s="591">
        <f>gfsChk!R68+gfsKos!R68+gfsPni!R68+gfsYap!R68+gfsNat!S68</f>
        <v>0</v>
      </c>
      <c r="S68" s="591">
        <f>gfsChk!S68+gfsKos!S68+gfsPni!S68+gfsYap!S68+gfsNat!T68</f>
        <v>0</v>
      </c>
      <c r="T68" s="591">
        <f>gfsChk!T68+gfsKos!T68+gfsPni!T68+gfsYap!T68+gfsNat!U68</f>
        <v>0</v>
      </c>
      <c r="U68" s="591">
        <f>gfsChk!U68+gfsKos!U68+gfsPni!U68+gfsYap!U68+gfsNat!V68</f>
        <v>0</v>
      </c>
    </row>
    <row r="69" spans="1:21" s="586" customFormat="1" x14ac:dyDescent="0.2">
      <c r="A69" s="586" t="s">
        <v>695</v>
      </c>
      <c r="B69" s="591">
        <f>gfsChk!B69+gfsKos!B69+gfsPni!B69+gfsYap!B69+gfsNat!C69</f>
        <v>2.4998450000000001</v>
      </c>
      <c r="C69" s="591">
        <f>gfsChk!C69+gfsKos!C69+gfsPni!C69+gfsYap!C69+gfsNat!D69</f>
        <v>0.42566199999999998</v>
      </c>
      <c r="D69" s="591">
        <f>gfsChk!D69+gfsKos!D69+gfsPni!D69+gfsYap!D69+gfsNat!E69</f>
        <v>0.36465999999999998</v>
      </c>
      <c r="E69" s="591">
        <f>gfsChk!E69+gfsKos!E69+gfsPni!E69+gfsYap!E69+gfsNat!F69</f>
        <v>0.598576</v>
      </c>
      <c r="F69" s="591">
        <f>gfsChk!F69+gfsKos!F69+gfsPni!F69+gfsYap!F69+gfsNat!G69</f>
        <v>0.79705100000000006</v>
      </c>
      <c r="G69" s="591">
        <f>gfsChk!G69+gfsKos!G69+gfsPni!G69+gfsYap!G69+gfsNat!H69</f>
        <v>0.73335700000000004</v>
      </c>
      <c r="H69" s="591">
        <f>gfsChk!H69+gfsKos!H69+gfsPni!H69+gfsYap!H69+gfsNat!I69</f>
        <v>0.52177799999999996</v>
      </c>
      <c r="I69" s="591">
        <f>gfsChk!I69+gfsKos!I69+gfsPni!I69+gfsYap!I69+gfsNat!J69</f>
        <v>0.37479600000000002</v>
      </c>
      <c r="J69" s="591">
        <f>gfsChk!J69+gfsKos!J69+gfsPni!J69+gfsYap!J69+gfsNat!K69</f>
        <v>0.92886499999999994</v>
      </c>
      <c r="K69" s="591">
        <f>gfsChk!K69+gfsKos!K69+gfsPni!K69+gfsYap!K69+gfsNat!L69</f>
        <v>0.383247</v>
      </c>
      <c r="L69" s="591">
        <f>gfsChk!L69+gfsKos!L69+gfsPni!L69+gfsYap!L69+gfsNat!M69</f>
        <v>0.56492200000000004</v>
      </c>
      <c r="M69" s="591">
        <f>gfsChk!M69+gfsKos!M69+gfsPni!M69+gfsYap!M69+gfsNat!N69</f>
        <v>0.329094</v>
      </c>
      <c r="N69" s="591">
        <f>gfsChk!N69+gfsKos!N69+gfsPni!N69+gfsYap!N69+gfsNat!O69</f>
        <v>0.42216799999999999</v>
      </c>
      <c r="O69" s="591">
        <f>gfsChk!O69+gfsKos!O69+gfsPni!O69+gfsYap!O69+gfsNat!P69</f>
        <v>0.499199</v>
      </c>
      <c r="P69" s="591">
        <f>gfsChk!P69+gfsKos!P69+gfsPni!P69+gfsYap!P69+gfsNat!Q69</f>
        <v>0.42331099999999999</v>
      </c>
      <c r="Q69" s="591">
        <f>gfsChk!Q69+gfsKos!Q69+gfsPni!Q69+gfsYap!Q69+gfsNat!R69</f>
        <v>0</v>
      </c>
      <c r="R69" s="591">
        <f>gfsChk!R69+gfsKos!R69+gfsPni!R69+gfsYap!R69+gfsNat!S69</f>
        <v>0</v>
      </c>
      <c r="S69" s="591">
        <f>gfsChk!S69+gfsKos!S69+gfsPni!S69+gfsYap!S69+gfsNat!T69</f>
        <v>0</v>
      </c>
      <c r="T69" s="591">
        <f>gfsChk!T69+gfsKos!T69+gfsPni!T69+gfsYap!T69+gfsNat!U69</f>
        <v>0</v>
      </c>
      <c r="U69" s="591">
        <f>gfsChk!U69+gfsKos!U69+gfsPni!U69+gfsYap!U69+gfsNat!V69</f>
        <v>0</v>
      </c>
    </row>
    <row r="70" spans="1:21" s="586" customFormat="1" hidden="1" outlineLevel="1" x14ac:dyDescent="0.2">
      <c r="A70" s="586" t="s">
        <v>696</v>
      </c>
      <c r="B70" s="591">
        <f>gfsChk!B70+gfsKos!B70+gfsPni!B70+gfsYap!B70+gfsNat!C70</f>
        <v>0</v>
      </c>
      <c r="C70" s="591">
        <f>gfsChk!C70+gfsKos!C70+gfsPni!C70+gfsYap!C70+gfsNat!D70</f>
        <v>0</v>
      </c>
      <c r="D70" s="591">
        <f>gfsChk!D70+gfsKos!D70+gfsPni!D70+gfsYap!D70+gfsNat!E70</f>
        <v>0</v>
      </c>
      <c r="E70" s="591">
        <f>gfsChk!E70+gfsKos!E70+gfsPni!E70+gfsYap!E70+gfsNat!F70</f>
        <v>0</v>
      </c>
      <c r="F70" s="591">
        <f>gfsChk!F70+gfsKos!F70+gfsPni!F70+gfsYap!F70+gfsNat!G70</f>
        <v>0</v>
      </c>
      <c r="G70" s="591">
        <f>gfsChk!G70+gfsKos!G70+gfsPni!G70+gfsYap!G70+gfsNat!H70</f>
        <v>0</v>
      </c>
      <c r="H70" s="591">
        <f>gfsChk!H70+gfsKos!H70+gfsPni!H70+gfsYap!H70+gfsNat!I70</f>
        <v>0</v>
      </c>
      <c r="I70" s="591">
        <f>gfsChk!I70+gfsKos!I70+gfsPni!I70+gfsYap!I70+gfsNat!J70</f>
        <v>0</v>
      </c>
      <c r="J70" s="591">
        <f>gfsChk!J70+gfsKos!J70+gfsPni!J70+gfsYap!J70+gfsNat!K70</f>
        <v>0</v>
      </c>
      <c r="K70" s="591">
        <f>gfsChk!K70+gfsKos!K70+gfsPni!K70+gfsYap!K70+gfsNat!L70</f>
        <v>0</v>
      </c>
      <c r="L70" s="591">
        <f>gfsChk!L70+gfsKos!L70+gfsPni!L70+gfsYap!L70+gfsNat!M70</f>
        <v>0</v>
      </c>
      <c r="M70" s="591">
        <f>gfsChk!M70+gfsKos!M70+gfsPni!M70+gfsYap!M70+gfsNat!N70</f>
        <v>0</v>
      </c>
      <c r="N70" s="591">
        <f>gfsChk!N70+gfsKos!N70+gfsPni!N70+gfsYap!N70+gfsNat!O70</f>
        <v>0</v>
      </c>
      <c r="O70" s="591">
        <f>gfsChk!O70+gfsKos!O70+gfsPni!O70+gfsYap!O70+gfsNat!P70</f>
        <v>0</v>
      </c>
      <c r="P70" s="591">
        <f>gfsChk!P70+gfsKos!P70+gfsPni!P70+gfsYap!P70+gfsNat!Q70</f>
        <v>0</v>
      </c>
      <c r="Q70" s="591">
        <f>gfsChk!Q70+gfsKos!Q70+gfsPni!Q70+gfsYap!Q70+gfsNat!R70</f>
        <v>0</v>
      </c>
      <c r="R70" s="591">
        <f>gfsChk!R70+gfsKos!R70+gfsPni!R70+gfsYap!R70+gfsNat!S70</f>
        <v>0</v>
      </c>
      <c r="S70" s="591">
        <f>gfsChk!S70+gfsKos!S70+gfsPni!S70+gfsYap!S70+gfsNat!T70</f>
        <v>0</v>
      </c>
      <c r="T70" s="591">
        <f>gfsChk!T70+gfsKos!T70+gfsPni!T70+gfsYap!T70+gfsNat!U70</f>
        <v>0</v>
      </c>
      <c r="U70" s="591">
        <f>gfsChk!U70+gfsKos!U70+gfsPni!U70+gfsYap!U70+gfsNat!V70</f>
        <v>0</v>
      </c>
    </row>
    <row r="71" spans="1:21" s="586" customFormat="1" hidden="1" outlineLevel="1" x14ac:dyDescent="0.2">
      <c r="A71" s="586" t="s">
        <v>697</v>
      </c>
      <c r="B71" s="591">
        <f>gfsChk!B71+gfsKos!B71+gfsPni!B71+gfsYap!B71+gfsNat!C71</f>
        <v>0</v>
      </c>
      <c r="C71" s="591">
        <f>gfsChk!C71+gfsKos!C71+gfsPni!C71+gfsYap!C71+gfsNat!D71</f>
        <v>0</v>
      </c>
      <c r="D71" s="591">
        <f>gfsChk!D71+gfsKos!D71+gfsPni!D71+gfsYap!D71+gfsNat!E71</f>
        <v>0</v>
      </c>
      <c r="E71" s="591">
        <f>gfsChk!E71+gfsKos!E71+gfsPni!E71+gfsYap!E71+gfsNat!F71</f>
        <v>0</v>
      </c>
      <c r="F71" s="591">
        <f>gfsChk!F71+gfsKos!F71+gfsPni!F71+gfsYap!F71+gfsNat!G71</f>
        <v>0</v>
      </c>
      <c r="G71" s="591">
        <f>gfsChk!G71+gfsKos!G71+gfsPni!G71+gfsYap!G71+gfsNat!H71</f>
        <v>0</v>
      </c>
      <c r="H71" s="591">
        <f>gfsChk!H71+gfsKos!H71+gfsPni!H71+gfsYap!H71+gfsNat!I71</f>
        <v>0</v>
      </c>
      <c r="I71" s="591">
        <f>gfsChk!I71+gfsKos!I71+gfsPni!I71+gfsYap!I71+gfsNat!J71</f>
        <v>0</v>
      </c>
      <c r="J71" s="591">
        <f>gfsChk!J71+gfsKos!J71+gfsPni!J71+gfsYap!J71+gfsNat!K71</f>
        <v>0</v>
      </c>
      <c r="K71" s="591">
        <f>gfsChk!K71+gfsKos!K71+gfsPni!K71+gfsYap!K71+gfsNat!L71</f>
        <v>0</v>
      </c>
      <c r="L71" s="591">
        <f>gfsChk!L71+gfsKos!L71+gfsPni!L71+gfsYap!L71+gfsNat!M71</f>
        <v>0</v>
      </c>
      <c r="M71" s="591">
        <f>gfsChk!M71+gfsKos!M71+gfsPni!M71+gfsYap!M71+gfsNat!N71</f>
        <v>0</v>
      </c>
      <c r="N71" s="591">
        <f>gfsChk!N71+gfsKos!N71+gfsPni!N71+gfsYap!N71+gfsNat!O71</f>
        <v>0</v>
      </c>
      <c r="O71" s="591">
        <f>gfsChk!O71+gfsKos!O71+gfsPni!O71+gfsYap!O71+gfsNat!P71</f>
        <v>0</v>
      </c>
      <c r="P71" s="591">
        <f>gfsChk!P71+gfsKos!P71+gfsPni!P71+gfsYap!P71+gfsNat!Q71</f>
        <v>0</v>
      </c>
      <c r="Q71" s="591">
        <f>gfsChk!Q71+gfsKos!Q71+gfsPni!Q71+gfsYap!Q71+gfsNat!R71</f>
        <v>0</v>
      </c>
      <c r="R71" s="591">
        <f>gfsChk!R71+gfsKos!R71+gfsPni!R71+gfsYap!R71+gfsNat!S71</f>
        <v>0</v>
      </c>
      <c r="S71" s="591">
        <f>gfsChk!S71+gfsKos!S71+gfsPni!S71+gfsYap!S71+gfsNat!T71</f>
        <v>0</v>
      </c>
      <c r="T71" s="591">
        <f>gfsChk!T71+gfsKos!T71+gfsPni!T71+gfsYap!T71+gfsNat!U71</f>
        <v>0</v>
      </c>
      <c r="U71" s="591">
        <f>gfsChk!U71+gfsKos!U71+gfsPni!U71+gfsYap!U71+gfsNat!V71</f>
        <v>0</v>
      </c>
    </row>
    <row r="72" spans="1:21" s="586" customFormat="1" hidden="1" outlineLevel="1" x14ac:dyDescent="0.2">
      <c r="A72" s="586" t="s">
        <v>698</v>
      </c>
      <c r="B72" s="591">
        <f>gfsChk!B72+gfsKos!B72+gfsPni!B72+gfsYap!B72+gfsNat!C72</f>
        <v>0</v>
      </c>
      <c r="C72" s="591">
        <f>gfsChk!C72+gfsKos!C72+gfsPni!C72+gfsYap!C72+gfsNat!D72</f>
        <v>0</v>
      </c>
      <c r="D72" s="591">
        <f>gfsChk!D72+gfsKos!D72+gfsPni!D72+gfsYap!D72+gfsNat!E72</f>
        <v>0</v>
      </c>
      <c r="E72" s="591">
        <f>gfsChk!E72+gfsKos!E72+gfsPni!E72+gfsYap!E72+gfsNat!F72</f>
        <v>0</v>
      </c>
      <c r="F72" s="591">
        <f>gfsChk!F72+gfsKos!F72+gfsPni!F72+gfsYap!F72+gfsNat!G72</f>
        <v>0</v>
      </c>
      <c r="G72" s="591">
        <f>gfsChk!G72+gfsKos!G72+gfsPni!G72+gfsYap!G72+gfsNat!H72</f>
        <v>0</v>
      </c>
      <c r="H72" s="591">
        <f>gfsChk!H72+gfsKos!H72+gfsPni!H72+gfsYap!H72+gfsNat!I72</f>
        <v>0</v>
      </c>
      <c r="I72" s="591">
        <f>gfsChk!I72+gfsKos!I72+gfsPni!I72+gfsYap!I72+gfsNat!J72</f>
        <v>0</v>
      </c>
      <c r="J72" s="591">
        <f>gfsChk!J72+gfsKos!J72+gfsPni!J72+gfsYap!J72+gfsNat!K72</f>
        <v>0</v>
      </c>
      <c r="K72" s="591">
        <f>gfsChk!K72+gfsKos!K72+gfsPni!K72+gfsYap!K72+gfsNat!L72</f>
        <v>0</v>
      </c>
      <c r="L72" s="591">
        <f>gfsChk!L72+gfsKos!L72+gfsPni!L72+gfsYap!L72+gfsNat!M72</f>
        <v>0</v>
      </c>
      <c r="M72" s="591">
        <f>gfsChk!M72+gfsKos!M72+gfsPni!M72+gfsYap!M72+gfsNat!N72</f>
        <v>0</v>
      </c>
      <c r="N72" s="591">
        <f>gfsChk!N72+gfsKos!N72+gfsPni!N72+gfsYap!N72+gfsNat!O72</f>
        <v>0</v>
      </c>
      <c r="O72" s="591">
        <f>gfsChk!O72+gfsKos!O72+gfsPni!O72+gfsYap!O72+gfsNat!P72</f>
        <v>0</v>
      </c>
      <c r="P72" s="591">
        <f>gfsChk!P72+gfsKos!P72+gfsPni!P72+gfsYap!P72+gfsNat!Q72</f>
        <v>0</v>
      </c>
      <c r="Q72" s="591">
        <f>gfsChk!Q72+gfsKos!Q72+gfsPni!Q72+gfsYap!Q72+gfsNat!R72</f>
        <v>0</v>
      </c>
      <c r="R72" s="591">
        <f>gfsChk!R72+gfsKos!R72+gfsPni!R72+gfsYap!R72+gfsNat!S72</f>
        <v>0</v>
      </c>
      <c r="S72" s="591">
        <f>gfsChk!S72+gfsKos!S72+gfsPni!S72+gfsYap!S72+gfsNat!T72</f>
        <v>0</v>
      </c>
      <c r="T72" s="591">
        <f>gfsChk!T72+gfsKos!T72+gfsPni!T72+gfsYap!T72+gfsNat!U72</f>
        <v>0</v>
      </c>
      <c r="U72" s="591">
        <f>gfsChk!U72+gfsKos!U72+gfsPni!U72+gfsYap!U72+gfsNat!V72</f>
        <v>0</v>
      </c>
    </row>
    <row r="73" spans="1:21" s="586" customFormat="1" collapsed="1" x14ac:dyDescent="0.2">
      <c r="A73" s="586" t="s">
        <v>699</v>
      </c>
      <c r="B73" s="591">
        <f>gfsChk!B73+gfsKos!B73+gfsPni!B73+gfsYap!B73+gfsNat!C73</f>
        <v>12.067418</v>
      </c>
      <c r="C73" s="591">
        <f>gfsChk!C73+gfsKos!C73+gfsPni!C73+gfsYap!C73+gfsNat!D73</f>
        <v>13.297647</v>
      </c>
      <c r="D73" s="591">
        <f>gfsChk!D73+gfsKos!D73+gfsPni!D73+gfsYap!D73+gfsNat!E73</f>
        <v>13.163759000000001</v>
      </c>
      <c r="E73" s="591">
        <f>gfsChk!E73+gfsKos!E73+gfsPni!E73+gfsYap!E73+gfsNat!F73</f>
        <v>15.005146999999999</v>
      </c>
      <c r="F73" s="591">
        <f>gfsChk!F73+gfsKos!F73+gfsPni!F73+gfsYap!F73+gfsNat!G73</f>
        <v>17.045394999999999</v>
      </c>
      <c r="G73" s="591">
        <f>gfsChk!G73+gfsKos!G73+gfsPni!G73+gfsYap!G73+gfsNat!H73</f>
        <v>20.016133</v>
      </c>
      <c r="H73" s="591">
        <f>gfsChk!H73+gfsKos!H73+gfsPni!H73+gfsYap!H73+gfsNat!I73</f>
        <v>17.727383</v>
      </c>
      <c r="I73" s="591">
        <f>gfsChk!I73+gfsKos!I73+gfsPni!I73+gfsYap!I73+gfsNat!J73</f>
        <v>18.811198000000001</v>
      </c>
      <c r="J73" s="591">
        <f>gfsChk!J73+gfsKos!J73+gfsPni!J73+gfsYap!J73+gfsNat!K73</f>
        <v>26.384402999999999</v>
      </c>
      <c r="K73" s="591">
        <f>gfsChk!K73+gfsKos!K73+gfsPni!K73+gfsYap!K73+gfsNat!L73</f>
        <v>35.049720999999998</v>
      </c>
      <c r="L73" s="591">
        <f>gfsChk!L73+gfsKos!L73+gfsPni!L73+gfsYap!L73+gfsNat!M73</f>
        <v>47.517814999999999</v>
      </c>
      <c r="M73" s="591">
        <f>gfsChk!M73+gfsKos!M73+gfsPni!M73+gfsYap!M73+gfsNat!N73</f>
        <v>65.164717999999993</v>
      </c>
      <c r="N73" s="591">
        <f>gfsChk!N73+gfsKos!N73+gfsPni!N73+gfsYap!N73+gfsNat!O73</f>
        <v>63.356794999999998</v>
      </c>
      <c r="O73" s="591">
        <f>gfsChk!O73+gfsKos!O73+gfsPni!O73+gfsYap!O73+gfsNat!P73</f>
        <v>72.591641999999993</v>
      </c>
      <c r="P73" s="591">
        <f>gfsChk!P73+gfsKos!P73+gfsPni!P73+gfsYap!P73+gfsNat!Q73</f>
        <v>72.329650999999998</v>
      </c>
      <c r="Q73" s="591">
        <f>gfsChk!Q73+gfsKos!Q73+gfsPni!Q73+gfsYap!Q73+gfsNat!R73</f>
        <v>0</v>
      </c>
      <c r="R73" s="591">
        <f>gfsChk!R73+gfsKos!R73+gfsPni!R73+gfsYap!R73+gfsNat!S73</f>
        <v>0</v>
      </c>
      <c r="S73" s="591">
        <f>gfsChk!S73+gfsKos!S73+gfsPni!S73+gfsYap!S73+gfsNat!T73</f>
        <v>0</v>
      </c>
      <c r="T73" s="591">
        <f>gfsChk!T73+gfsKos!T73+gfsPni!T73+gfsYap!T73+gfsNat!U73</f>
        <v>0</v>
      </c>
      <c r="U73" s="591">
        <f>gfsChk!U73+gfsKos!U73+gfsPni!U73+gfsYap!U73+gfsNat!V73</f>
        <v>0</v>
      </c>
    </row>
    <row r="74" spans="1:21" s="586" customFormat="1" hidden="1" outlineLevel="1" x14ac:dyDescent="0.2">
      <c r="A74" s="586" t="s">
        <v>700</v>
      </c>
      <c r="B74" s="591">
        <f>gfsChk!B74+gfsKos!B74+gfsPni!B74+gfsYap!B74+gfsNat!C74</f>
        <v>0</v>
      </c>
      <c r="C74" s="591">
        <f>gfsChk!C74+gfsKos!C74+gfsPni!C74+gfsYap!C74+gfsNat!D74</f>
        <v>0</v>
      </c>
      <c r="D74" s="591">
        <f>gfsChk!D74+gfsKos!D74+gfsPni!D74+gfsYap!D74+gfsNat!E74</f>
        <v>0</v>
      </c>
      <c r="E74" s="591">
        <f>gfsChk!E74+gfsKos!E74+gfsPni!E74+gfsYap!E74+gfsNat!F74</f>
        <v>0</v>
      </c>
      <c r="F74" s="591">
        <f>gfsChk!F74+gfsKos!F74+gfsPni!F74+gfsYap!F74+gfsNat!G74</f>
        <v>0</v>
      </c>
      <c r="G74" s="591">
        <f>gfsChk!G74+gfsKos!G74+gfsPni!G74+gfsYap!G74+gfsNat!H74</f>
        <v>0</v>
      </c>
      <c r="H74" s="591">
        <f>gfsChk!H74+gfsKos!H74+gfsPni!H74+gfsYap!H74+gfsNat!I74</f>
        <v>0</v>
      </c>
      <c r="I74" s="591">
        <f>gfsChk!I74+gfsKos!I74+gfsPni!I74+gfsYap!I74+gfsNat!J74</f>
        <v>0</v>
      </c>
      <c r="J74" s="591">
        <f>gfsChk!J74+gfsKos!J74+gfsPni!J74+gfsYap!J74+gfsNat!K74</f>
        <v>0</v>
      </c>
      <c r="K74" s="591">
        <f>gfsChk!K74+gfsKos!K74+gfsPni!K74+gfsYap!K74+gfsNat!L74</f>
        <v>0</v>
      </c>
      <c r="L74" s="591">
        <f>gfsChk!L74+gfsKos!L74+gfsPni!L74+gfsYap!L74+gfsNat!M74</f>
        <v>0</v>
      </c>
      <c r="M74" s="591">
        <f>gfsChk!M74+gfsKos!M74+gfsPni!M74+gfsYap!M74+gfsNat!N74</f>
        <v>0</v>
      </c>
      <c r="N74" s="591">
        <f>gfsChk!N74+gfsKos!N74+gfsPni!N74+gfsYap!N74+gfsNat!O74</f>
        <v>0</v>
      </c>
      <c r="O74" s="591">
        <f>gfsChk!O74+gfsKos!O74+gfsPni!O74+gfsYap!O74+gfsNat!P74</f>
        <v>0</v>
      </c>
      <c r="P74" s="591">
        <f>gfsChk!P74+gfsKos!P74+gfsPni!P74+gfsYap!P74+gfsNat!Q74</f>
        <v>0</v>
      </c>
      <c r="Q74" s="591">
        <f>gfsChk!Q74+gfsKos!Q74+gfsPni!Q74+gfsYap!Q74+gfsNat!R74</f>
        <v>0</v>
      </c>
      <c r="R74" s="591">
        <f>gfsChk!R74+gfsKos!R74+gfsPni!R74+gfsYap!R74+gfsNat!S74</f>
        <v>0</v>
      </c>
      <c r="S74" s="591">
        <f>gfsChk!S74+gfsKos!S74+gfsPni!S74+gfsYap!S74+gfsNat!T74</f>
        <v>0</v>
      </c>
      <c r="T74" s="591">
        <f>gfsChk!T74+gfsKos!T74+gfsPni!T74+gfsYap!T74+gfsNat!U74</f>
        <v>0</v>
      </c>
      <c r="U74" s="591">
        <f>gfsChk!U74+gfsKos!U74+gfsPni!U74+gfsYap!U74+gfsNat!V74</f>
        <v>0</v>
      </c>
    </row>
    <row r="75" spans="1:21" s="586" customFormat="1" hidden="1" outlineLevel="1" x14ac:dyDescent="0.2">
      <c r="A75" s="586" t="s">
        <v>701</v>
      </c>
      <c r="B75" s="591">
        <f>gfsChk!B75+gfsKos!B75+gfsPni!B75+gfsYap!B75+gfsNat!C75</f>
        <v>0</v>
      </c>
      <c r="C75" s="591">
        <f>gfsChk!C75+gfsKos!C75+gfsPni!C75+gfsYap!C75+gfsNat!D75</f>
        <v>0</v>
      </c>
      <c r="D75" s="591">
        <f>gfsChk!D75+gfsKos!D75+gfsPni!D75+gfsYap!D75+gfsNat!E75</f>
        <v>0</v>
      </c>
      <c r="E75" s="591">
        <f>gfsChk!E75+gfsKos!E75+gfsPni!E75+gfsYap!E75+gfsNat!F75</f>
        <v>0</v>
      </c>
      <c r="F75" s="591">
        <f>gfsChk!F75+gfsKos!F75+gfsPni!F75+gfsYap!F75+gfsNat!G75</f>
        <v>0</v>
      </c>
      <c r="G75" s="591">
        <f>gfsChk!G75+gfsKos!G75+gfsPni!G75+gfsYap!G75+gfsNat!H75</f>
        <v>0</v>
      </c>
      <c r="H75" s="591">
        <f>gfsChk!H75+gfsKos!H75+gfsPni!H75+gfsYap!H75+gfsNat!I75</f>
        <v>0</v>
      </c>
      <c r="I75" s="591">
        <f>gfsChk!I75+gfsKos!I75+gfsPni!I75+gfsYap!I75+gfsNat!J75</f>
        <v>0</v>
      </c>
      <c r="J75" s="591">
        <f>gfsChk!J75+gfsKos!J75+gfsPni!J75+gfsYap!J75+gfsNat!K75</f>
        <v>0</v>
      </c>
      <c r="K75" s="591">
        <f>gfsChk!K75+gfsKos!K75+gfsPni!K75+gfsYap!K75+gfsNat!L75</f>
        <v>0</v>
      </c>
      <c r="L75" s="591">
        <f>gfsChk!L75+gfsKos!L75+gfsPni!L75+gfsYap!L75+gfsNat!M75</f>
        <v>0</v>
      </c>
      <c r="M75" s="591">
        <f>gfsChk!M75+gfsKos!M75+gfsPni!M75+gfsYap!M75+gfsNat!N75</f>
        <v>0</v>
      </c>
      <c r="N75" s="591">
        <f>gfsChk!N75+gfsKos!N75+gfsPni!N75+gfsYap!N75+gfsNat!O75</f>
        <v>0</v>
      </c>
      <c r="O75" s="591">
        <f>gfsChk!O75+gfsKos!O75+gfsPni!O75+gfsYap!O75+gfsNat!P75</f>
        <v>0</v>
      </c>
      <c r="P75" s="591">
        <f>gfsChk!P75+gfsKos!P75+gfsPni!P75+gfsYap!P75+gfsNat!Q75</f>
        <v>0</v>
      </c>
      <c r="Q75" s="591">
        <f>gfsChk!Q75+gfsKos!Q75+gfsPni!Q75+gfsYap!Q75+gfsNat!R75</f>
        <v>0</v>
      </c>
      <c r="R75" s="591">
        <f>gfsChk!R75+gfsKos!R75+gfsPni!R75+gfsYap!R75+gfsNat!S75</f>
        <v>0</v>
      </c>
      <c r="S75" s="591">
        <f>gfsChk!S75+gfsKos!S75+gfsPni!S75+gfsYap!S75+gfsNat!T75</f>
        <v>0</v>
      </c>
      <c r="T75" s="591">
        <f>gfsChk!T75+gfsKos!T75+gfsPni!T75+gfsYap!T75+gfsNat!U75</f>
        <v>0</v>
      </c>
      <c r="U75" s="591">
        <f>gfsChk!U75+gfsKos!U75+gfsPni!U75+gfsYap!U75+gfsNat!V75</f>
        <v>0</v>
      </c>
    </row>
    <row r="76" spans="1:21" s="586" customFormat="1" collapsed="1" x14ac:dyDescent="0.2">
      <c r="A76" s="586" t="s">
        <v>702</v>
      </c>
      <c r="B76" s="591">
        <f>gfsChk!B76+gfsKos!B76+gfsPni!B76+gfsYap!B76+gfsNat!C76</f>
        <v>12.067418</v>
      </c>
      <c r="C76" s="591">
        <f>gfsChk!C76+gfsKos!C76+gfsPni!C76+gfsYap!C76+gfsNat!D76</f>
        <v>13.297647</v>
      </c>
      <c r="D76" s="591">
        <f>gfsChk!D76+gfsKos!D76+gfsPni!D76+gfsYap!D76+gfsNat!E76</f>
        <v>13.163759000000001</v>
      </c>
      <c r="E76" s="591">
        <f>gfsChk!E76+gfsKos!E76+gfsPni!E76+gfsYap!E76+gfsNat!F76</f>
        <v>15.005146999999999</v>
      </c>
      <c r="F76" s="591">
        <f>gfsChk!F76+gfsKos!F76+gfsPni!F76+gfsYap!F76+gfsNat!G76</f>
        <v>17.045394999999999</v>
      </c>
      <c r="G76" s="591">
        <f>gfsChk!G76+gfsKos!G76+gfsPni!G76+gfsYap!G76+gfsNat!H76</f>
        <v>20.016133</v>
      </c>
      <c r="H76" s="591">
        <f>gfsChk!H76+gfsKos!H76+gfsPni!H76+gfsYap!H76+gfsNat!I76</f>
        <v>17.727383</v>
      </c>
      <c r="I76" s="591">
        <f>gfsChk!I76+gfsKos!I76+gfsPni!I76+gfsYap!I76+gfsNat!J76</f>
        <v>18.811198000000001</v>
      </c>
      <c r="J76" s="591">
        <f>gfsChk!J76+gfsKos!J76+gfsPni!J76+gfsYap!J76+gfsNat!K76</f>
        <v>26.384402999999999</v>
      </c>
      <c r="K76" s="591">
        <f>gfsChk!K76+gfsKos!K76+gfsPni!K76+gfsYap!K76+gfsNat!L76</f>
        <v>35.049720999999998</v>
      </c>
      <c r="L76" s="591">
        <f>gfsChk!L76+gfsKos!L76+gfsPni!L76+gfsYap!L76+gfsNat!M76</f>
        <v>47.517814999999999</v>
      </c>
      <c r="M76" s="591">
        <f>gfsChk!M76+gfsKos!M76+gfsPni!M76+gfsYap!M76+gfsNat!N76</f>
        <v>65.164717999999993</v>
      </c>
      <c r="N76" s="591">
        <f>gfsChk!N76+gfsKos!N76+gfsPni!N76+gfsYap!N76+gfsNat!O76</f>
        <v>63.356794999999998</v>
      </c>
      <c r="O76" s="591">
        <f>gfsChk!O76+gfsKos!O76+gfsPni!O76+gfsYap!O76+gfsNat!P76</f>
        <v>72.591641999999993</v>
      </c>
      <c r="P76" s="591">
        <f>gfsChk!P76+gfsKos!P76+gfsPni!P76+gfsYap!P76+gfsNat!Q76</f>
        <v>72.329650999999998</v>
      </c>
      <c r="Q76" s="591">
        <f>gfsChk!Q76+gfsKos!Q76+gfsPni!Q76+gfsYap!Q76+gfsNat!R76</f>
        <v>0</v>
      </c>
      <c r="R76" s="591">
        <f>gfsChk!R76+gfsKos!R76+gfsPni!R76+gfsYap!R76+gfsNat!S76</f>
        <v>0</v>
      </c>
      <c r="S76" s="591">
        <f>gfsChk!S76+gfsKos!S76+gfsPni!S76+gfsYap!S76+gfsNat!T76</f>
        <v>0</v>
      </c>
      <c r="T76" s="591">
        <f>gfsChk!T76+gfsKos!T76+gfsPni!T76+gfsYap!T76+gfsNat!U76</f>
        <v>0</v>
      </c>
      <c r="U76" s="591">
        <f>gfsChk!U76+gfsKos!U76+gfsPni!U76+gfsYap!U76+gfsNat!V76</f>
        <v>0</v>
      </c>
    </row>
    <row r="77" spans="1:21" s="586" customFormat="1" x14ac:dyDescent="0.2">
      <c r="A77" s="586" t="s">
        <v>703</v>
      </c>
      <c r="B77" s="591">
        <f>gfsChk!B77+gfsKos!B77+gfsPni!B77+gfsYap!B77+gfsNat!C77</f>
        <v>9.013221999999999</v>
      </c>
      <c r="C77" s="591">
        <f>gfsChk!C77+gfsKos!C77+gfsPni!C77+gfsYap!C77+gfsNat!D77</f>
        <v>3.5433509999999999</v>
      </c>
      <c r="D77" s="591">
        <f>gfsChk!D77+gfsKos!D77+gfsPni!D77+gfsYap!D77+gfsNat!E77</f>
        <v>5.6534219999999991</v>
      </c>
      <c r="E77" s="591">
        <f>gfsChk!E77+gfsKos!E77+gfsPni!E77+gfsYap!E77+gfsNat!F77</f>
        <v>4.9222970000000004</v>
      </c>
      <c r="F77" s="591">
        <f>gfsChk!F77+gfsKos!F77+gfsPni!F77+gfsYap!F77+gfsNat!G77</f>
        <v>4.8903049999999997</v>
      </c>
      <c r="G77" s="591">
        <f>gfsChk!G77+gfsKos!G77+gfsPni!G77+gfsYap!G77+gfsNat!H77</f>
        <v>5.0539499999999995</v>
      </c>
      <c r="H77" s="591">
        <f>gfsChk!H77+gfsKos!H77+gfsPni!H77+gfsYap!H77+gfsNat!I77</f>
        <v>6.0145299999999997</v>
      </c>
      <c r="I77" s="591">
        <f>gfsChk!I77+gfsKos!I77+gfsPni!I77+gfsYap!I77+gfsNat!J77</f>
        <v>6.1226060000000002</v>
      </c>
      <c r="J77" s="591">
        <f>gfsChk!J77+gfsKos!J77+gfsPni!J77+gfsYap!J77+gfsNat!K77</f>
        <v>7.712928999999999</v>
      </c>
      <c r="K77" s="591">
        <f>gfsChk!K77+gfsKos!K77+gfsPni!K77+gfsYap!K77+gfsNat!L77</f>
        <v>6.5064060000000001</v>
      </c>
      <c r="L77" s="591">
        <f>gfsChk!L77+gfsKos!L77+gfsPni!L77+gfsYap!L77+gfsNat!M77</f>
        <v>6.8730429999999991</v>
      </c>
      <c r="M77" s="591">
        <f>gfsChk!M77+gfsKos!M77+gfsPni!M77+gfsYap!M77+gfsNat!N77</f>
        <v>10.674341</v>
      </c>
      <c r="N77" s="591">
        <f>gfsChk!N77+gfsKos!N77+gfsPni!N77+gfsYap!N77+gfsNat!O77</f>
        <v>9.0424490000000013</v>
      </c>
      <c r="O77" s="591">
        <f>gfsChk!O77+gfsKos!O77+gfsPni!O77+gfsYap!O77+gfsNat!P77</f>
        <v>10.616681</v>
      </c>
      <c r="P77" s="591">
        <f>gfsChk!P77+gfsKos!P77+gfsPni!P77+gfsYap!P77+gfsNat!Q77</f>
        <v>10.687289000000002</v>
      </c>
      <c r="Q77" s="591">
        <f>gfsChk!Q77+gfsKos!Q77+gfsPni!Q77+gfsYap!Q77+gfsNat!R77</f>
        <v>0</v>
      </c>
      <c r="R77" s="591">
        <f>gfsChk!R77+gfsKos!R77+gfsPni!R77+gfsYap!R77+gfsNat!S77</f>
        <v>0</v>
      </c>
      <c r="S77" s="591">
        <f>gfsChk!S77+gfsKos!S77+gfsPni!S77+gfsYap!S77+gfsNat!T77</f>
        <v>0</v>
      </c>
      <c r="T77" s="591">
        <f>gfsChk!T77+gfsKos!T77+gfsPni!T77+gfsYap!T77+gfsNat!U77</f>
        <v>0</v>
      </c>
      <c r="U77" s="591">
        <f>gfsChk!U77+gfsKos!U77+gfsPni!U77+gfsYap!U77+gfsNat!V77</f>
        <v>0</v>
      </c>
    </row>
    <row r="78" spans="1:21" s="586" customFormat="1" x14ac:dyDescent="0.2">
      <c r="A78" s="586" t="s">
        <v>704</v>
      </c>
      <c r="B78" s="591">
        <f>gfsChk!B78+gfsKos!B78+gfsPni!B78+gfsYap!B78+gfsNat!C78</f>
        <v>0.48542099999999999</v>
      </c>
      <c r="C78" s="591">
        <f>gfsChk!C78+gfsKos!C78+gfsPni!C78+gfsYap!C78+gfsNat!D78</f>
        <v>0.43399399999999999</v>
      </c>
      <c r="D78" s="591">
        <f>gfsChk!D78+gfsKos!D78+gfsPni!D78+gfsYap!D78+gfsNat!E78</f>
        <v>0.38629799999999997</v>
      </c>
      <c r="E78" s="591">
        <f>gfsChk!E78+gfsKos!E78+gfsPni!E78+gfsYap!E78+gfsNat!F78</f>
        <v>0.37756600000000001</v>
      </c>
      <c r="F78" s="591">
        <f>gfsChk!F78+gfsKos!F78+gfsPni!F78+gfsYap!F78+gfsNat!G78</f>
        <v>0.43151800000000001</v>
      </c>
      <c r="G78" s="591">
        <f>gfsChk!G78+gfsKos!G78+gfsPni!G78+gfsYap!G78+gfsNat!H78</f>
        <v>0.61117299999999997</v>
      </c>
      <c r="H78" s="591">
        <f>gfsChk!H78+gfsKos!H78+gfsPni!H78+gfsYap!H78+gfsNat!I78</f>
        <v>0.41755799999999998</v>
      </c>
      <c r="I78" s="591">
        <f>gfsChk!I78+gfsKos!I78+gfsPni!I78+gfsYap!I78+gfsNat!J78</f>
        <v>0.42798599999999998</v>
      </c>
      <c r="J78" s="591">
        <f>gfsChk!J78+gfsKos!J78+gfsPni!J78+gfsYap!J78+gfsNat!K78</f>
        <v>0.50403500000000001</v>
      </c>
      <c r="K78" s="591">
        <f>gfsChk!K78+gfsKos!K78+gfsPni!K78+gfsYap!K78+gfsNat!L78</f>
        <v>0.47029799999999999</v>
      </c>
      <c r="L78" s="591">
        <f>gfsChk!L78+gfsKos!L78+gfsPni!L78+gfsYap!L78+gfsNat!M78</f>
        <v>0.40554699999999999</v>
      </c>
      <c r="M78" s="591">
        <f>gfsChk!M78+gfsKos!M78+gfsPni!M78+gfsYap!M78+gfsNat!N78</f>
        <v>0.181316</v>
      </c>
      <c r="N78" s="591">
        <f>gfsChk!N78+gfsKos!N78+gfsPni!N78+gfsYap!N78+gfsNat!O78</f>
        <v>0.16566700000000001</v>
      </c>
      <c r="O78" s="591">
        <f>gfsChk!O78+gfsKos!O78+gfsPni!O78+gfsYap!O78+gfsNat!P78</f>
        <v>0.160386</v>
      </c>
      <c r="P78" s="591">
        <f>gfsChk!P78+gfsKos!P78+gfsPni!P78+gfsYap!P78+gfsNat!Q78</f>
        <v>0.161024</v>
      </c>
      <c r="Q78" s="591">
        <f>gfsChk!Q78+gfsKos!Q78+gfsPni!Q78+gfsYap!Q78+gfsNat!R78</f>
        <v>0</v>
      </c>
      <c r="R78" s="591">
        <f>gfsChk!R78+gfsKos!R78+gfsPni!R78+gfsYap!R78+gfsNat!S78</f>
        <v>0</v>
      </c>
      <c r="S78" s="591">
        <f>gfsChk!S78+gfsKos!S78+gfsPni!S78+gfsYap!S78+gfsNat!T78</f>
        <v>0</v>
      </c>
      <c r="T78" s="591">
        <f>gfsChk!T78+gfsKos!T78+gfsPni!T78+gfsYap!T78+gfsNat!U78</f>
        <v>0</v>
      </c>
      <c r="U78" s="591">
        <f>gfsChk!U78+gfsKos!U78+gfsPni!U78+gfsYap!U78+gfsNat!V78</f>
        <v>0</v>
      </c>
    </row>
    <row r="79" spans="1:21" s="586" customFormat="1" x14ac:dyDescent="0.2">
      <c r="A79" s="586" t="s">
        <v>705</v>
      </c>
      <c r="B79" s="591">
        <f>gfsChk!B79+gfsKos!B79+gfsPni!B79+gfsYap!B79+gfsNat!C79</f>
        <v>5.6278490000000003</v>
      </c>
      <c r="C79" s="591">
        <f>gfsChk!C79+gfsKos!C79+gfsPni!C79+gfsYap!C79+gfsNat!D79</f>
        <v>1.6507679999999998</v>
      </c>
      <c r="D79" s="591">
        <f>gfsChk!D79+gfsKos!D79+gfsPni!D79+gfsYap!D79+gfsNat!E79</f>
        <v>2.5496720000000002</v>
      </c>
      <c r="E79" s="591">
        <f>gfsChk!E79+gfsKos!E79+gfsPni!E79+gfsYap!E79+gfsNat!F79</f>
        <v>2.7753420000000002</v>
      </c>
      <c r="F79" s="591">
        <f>gfsChk!F79+gfsKos!F79+gfsPni!F79+gfsYap!F79+gfsNat!G79</f>
        <v>2.668304</v>
      </c>
      <c r="G79" s="591">
        <f>gfsChk!G79+gfsKos!G79+gfsPni!G79+gfsYap!G79+gfsNat!H79</f>
        <v>2.4530399999999997</v>
      </c>
      <c r="H79" s="591">
        <f>gfsChk!H79+gfsKos!H79+gfsPni!H79+gfsYap!H79+gfsNat!I79</f>
        <v>3.066697</v>
      </c>
      <c r="I79" s="591">
        <f>gfsChk!I79+gfsKos!I79+gfsPni!I79+gfsYap!I79+gfsNat!J79</f>
        <v>2.939273</v>
      </c>
      <c r="J79" s="591">
        <f>gfsChk!J79+gfsKos!J79+gfsPni!J79+gfsYap!J79+gfsNat!K79</f>
        <v>4.7953809999999999</v>
      </c>
      <c r="K79" s="591">
        <f>gfsChk!K79+gfsKos!K79+gfsPni!K79+gfsYap!K79+gfsNat!L79</f>
        <v>3.9029800000000003</v>
      </c>
      <c r="L79" s="591">
        <f>gfsChk!L79+gfsKos!L79+gfsPni!L79+gfsYap!L79+gfsNat!M79</f>
        <v>3.8355940000000004</v>
      </c>
      <c r="M79" s="591">
        <f>gfsChk!M79+gfsKos!M79+gfsPni!M79+gfsYap!M79+gfsNat!N79</f>
        <v>7.9180399999999995</v>
      </c>
      <c r="N79" s="591">
        <f>gfsChk!N79+gfsKos!N79+gfsPni!N79+gfsYap!N79+gfsNat!O79</f>
        <v>5.3202800000000003</v>
      </c>
      <c r="O79" s="591">
        <f>gfsChk!O79+gfsKos!O79+gfsPni!O79+gfsYap!O79+gfsNat!P79</f>
        <v>7.5503549999999997</v>
      </c>
      <c r="P79" s="591">
        <f>gfsChk!P79+gfsKos!P79+gfsPni!P79+gfsYap!P79+gfsNat!Q79</f>
        <v>7.4717530000000005</v>
      </c>
      <c r="Q79" s="591">
        <f>gfsChk!Q79+gfsKos!Q79+gfsPni!Q79+gfsYap!Q79+gfsNat!R79</f>
        <v>0</v>
      </c>
      <c r="R79" s="591">
        <f>gfsChk!R79+gfsKos!R79+gfsPni!R79+gfsYap!R79+gfsNat!S79</f>
        <v>0</v>
      </c>
      <c r="S79" s="591">
        <f>gfsChk!S79+gfsKos!S79+gfsPni!S79+gfsYap!S79+gfsNat!T79</f>
        <v>0</v>
      </c>
      <c r="T79" s="591">
        <f>gfsChk!T79+gfsKos!T79+gfsPni!T79+gfsYap!T79+gfsNat!U79</f>
        <v>0</v>
      </c>
      <c r="U79" s="591">
        <f>gfsChk!U79+gfsKos!U79+gfsPni!U79+gfsYap!U79+gfsNat!V79</f>
        <v>0</v>
      </c>
    </row>
    <row r="80" spans="1:21" s="586" customFormat="1" x14ac:dyDescent="0.2">
      <c r="A80" s="586" t="s">
        <v>706</v>
      </c>
      <c r="B80" s="591">
        <f>gfsChk!B80+gfsKos!B80+gfsPni!B80+gfsYap!B80+gfsNat!C80</f>
        <v>2.8999520000000003</v>
      </c>
      <c r="C80" s="591">
        <f>gfsChk!C80+gfsKos!C80+gfsPni!C80+gfsYap!C80+gfsNat!D80</f>
        <v>1.4585890000000001</v>
      </c>
      <c r="D80" s="591">
        <f>gfsChk!D80+gfsKos!D80+gfsPni!D80+gfsYap!D80+gfsNat!E80</f>
        <v>2.7174520000000002</v>
      </c>
      <c r="E80" s="591">
        <f>gfsChk!E80+gfsKos!E80+gfsPni!E80+gfsYap!E80+gfsNat!F80</f>
        <v>1.7693889999999999</v>
      </c>
      <c r="F80" s="591">
        <f>gfsChk!F80+gfsKos!F80+gfsPni!F80+gfsYap!F80+gfsNat!G80</f>
        <v>1.790483</v>
      </c>
      <c r="G80" s="591">
        <f>gfsChk!G80+gfsKos!G80+gfsPni!G80+gfsYap!G80+gfsNat!H80</f>
        <v>1.9897370000000001</v>
      </c>
      <c r="H80" s="591">
        <f>gfsChk!H80+gfsKos!H80+gfsPni!H80+gfsYap!H80+gfsNat!I80</f>
        <v>2.5302750000000001</v>
      </c>
      <c r="I80" s="591">
        <f>gfsChk!I80+gfsKos!I80+gfsPni!I80+gfsYap!I80+gfsNat!J80</f>
        <v>2.755347</v>
      </c>
      <c r="J80" s="591">
        <f>gfsChk!J80+gfsKos!J80+gfsPni!J80+gfsYap!J80+gfsNat!K80</f>
        <v>2.413513</v>
      </c>
      <c r="K80" s="591">
        <f>gfsChk!K80+gfsKos!K80+gfsPni!K80+gfsYap!K80+gfsNat!L80</f>
        <v>2.1331280000000001</v>
      </c>
      <c r="L80" s="591">
        <f>gfsChk!L80+gfsKos!L80+gfsPni!L80+gfsYap!L80+gfsNat!M80</f>
        <v>2.6319019999999997</v>
      </c>
      <c r="M80" s="591">
        <f>gfsChk!M80+gfsKos!M80+gfsPni!M80+gfsYap!M80+gfsNat!N80</f>
        <v>2.5749849999999999</v>
      </c>
      <c r="N80" s="591">
        <f>gfsChk!N80+gfsKos!N80+gfsPni!N80+gfsYap!N80+gfsNat!O80</f>
        <v>3.5565020000000001</v>
      </c>
      <c r="O80" s="591">
        <f>gfsChk!O80+gfsKos!O80+gfsPni!O80+gfsYap!O80+gfsNat!P80</f>
        <v>2.9059400000000002</v>
      </c>
      <c r="P80" s="591">
        <f>gfsChk!P80+gfsKos!P80+gfsPni!P80+gfsYap!P80+gfsNat!Q80</f>
        <v>3.0545119999999999</v>
      </c>
      <c r="Q80" s="591">
        <f>gfsChk!Q80+gfsKos!Q80+gfsPni!Q80+gfsYap!Q80+gfsNat!R80</f>
        <v>0</v>
      </c>
      <c r="R80" s="591">
        <f>gfsChk!R80+gfsKos!R80+gfsPni!R80+gfsYap!R80+gfsNat!S80</f>
        <v>0</v>
      </c>
      <c r="S80" s="591">
        <f>gfsChk!S80+gfsKos!S80+gfsPni!S80+gfsYap!S80+gfsNat!T80</f>
        <v>0</v>
      </c>
      <c r="T80" s="591">
        <f>gfsChk!T80+gfsKos!T80+gfsPni!T80+gfsYap!T80+gfsNat!U80</f>
        <v>0</v>
      </c>
      <c r="U80" s="591">
        <f>gfsChk!U80+gfsKos!U80+gfsPni!U80+gfsYap!U80+gfsNat!V80</f>
        <v>0</v>
      </c>
    </row>
    <row r="81" spans="1:83" s="586" customFormat="1" hidden="1" outlineLevel="1" x14ac:dyDescent="0.2">
      <c r="A81" s="586" t="s">
        <v>707</v>
      </c>
      <c r="B81" s="591">
        <f>gfsChk!B81+gfsKos!B81+gfsPni!B81+gfsYap!B81+gfsNat!C81</f>
        <v>0</v>
      </c>
      <c r="C81" s="591">
        <f>gfsChk!C81+gfsKos!C81+gfsPni!C81+gfsYap!C81+gfsNat!D81</f>
        <v>0</v>
      </c>
      <c r="D81" s="591">
        <f>gfsChk!D81+gfsKos!D81+gfsPni!D81+gfsYap!D81+gfsNat!E81</f>
        <v>0</v>
      </c>
      <c r="E81" s="591">
        <f>gfsChk!E81+gfsKos!E81+gfsPni!E81+gfsYap!E81+gfsNat!F81</f>
        <v>0</v>
      </c>
      <c r="F81" s="591">
        <f>gfsChk!F81+gfsKos!F81+gfsPni!F81+gfsYap!F81+gfsNat!G81</f>
        <v>0</v>
      </c>
      <c r="G81" s="591">
        <f>gfsChk!G81+gfsKos!G81+gfsPni!G81+gfsYap!G81+gfsNat!H81</f>
        <v>0</v>
      </c>
      <c r="H81" s="591">
        <f>gfsChk!H81+gfsKos!H81+gfsPni!H81+gfsYap!H81+gfsNat!I81</f>
        <v>0</v>
      </c>
      <c r="I81" s="591">
        <f>gfsChk!I81+gfsKos!I81+gfsPni!I81+gfsYap!I81+gfsNat!J81</f>
        <v>0</v>
      </c>
      <c r="J81" s="591">
        <f>gfsChk!J81+gfsKos!J81+gfsPni!J81+gfsYap!J81+gfsNat!K81</f>
        <v>0</v>
      </c>
      <c r="K81" s="591">
        <f>gfsChk!K81+gfsKos!K81+gfsPni!K81+gfsYap!K81+gfsNat!L81</f>
        <v>0</v>
      </c>
      <c r="L81" s="591">
        <f>gfsChk!L81+gfsKos!L81+gfsPni!L81+gfsYap!L81+gfsNat!M81</f>
        <v>0</v>
      </c>
      <c r="M81" s="591">
        <f>gfsChk!M81+gfsKos!M81+gfsPni!M81+gfsYap!M81+gfsNat!N81</f>
        <v>0</v>
      </c>
      <c r="N81" s="591">
        <f>gfsChk!N81+gfsKos!N81+gfsPni!N81+gfsYap!N81+gfsNat!O81</f>
        <v>0</v>
      </c>
      <c r="O81" s="591">
        <f>gfsChk!O81+gfsKos!O81+gfsPni!O81+gfsYap!O81+gfsNat!P81</f>
        <v>0</v>
      </c>
      <c r="P81" s="591">
        <f>gfsChk!P81+gfsKos!P81+gfsPni!P81+gfsYap!P81+gfsNat!Q81</f>
        <v>0</v>
      </c>
      <c r="Q81" s="591">
        <f>gfsChk!Q81+gfsKos!Q81+gfsPni!Q81+gfsYap!Q81+gfsNat!R81</f>
        <v>0</v>
      </c>
      <c r="R81" s="591">
        <f>gfsChk!R81+gfsKos!R81+gfsPni!R81+gfsYap!R81+gfsNat!S81</f>
        <v>0</v>
      </c>
      <c r="S81" s="591">
        <f>gfsChk!S81+gfsKos!S81+gfsPni!S81+gfsYap!S81+gfsNat!T81</f>
        <v>0</v>
      </c>
      <c r="T81" s="591">
        <f>gfsChk!T81+gfsKos!T81+gfsPni!T81+gfsYap!T81+gfsNat!U81</f>
        <v>0</v>
      </c>
      <c r="U81" s="591">
        <f>gfsChk!U81+gfsKos!U81+gfsPni!U81+gfsYap!U81+gfsNat!V81</f>
        <v>0</v>
      </c>
    </row>
    <row r="82" spans="1:83" s="586" customFormat="1" collapsed="1" x14ac:dyDescent="0.2">
      <c r="A82" s="586" t="s">
        <v>708</v>
      </c>
      <c r="B82" s="591">
        <f>gfsChk!B82+gfsKos!B82+gfsPni!B82+gfsYap!B82+gfsNat!C82</f>
        <v>8.1044000000000005E-2</v>
      </c>
      <c r="C82" s="591">
        <f>gfsChk!C82+gfsKos!C82+gfsPni!C82+gfsYap!C82+gfsNat!D82</f>
        <v>6.3375000000000001E-2</v>
      </c>
      <c r="D82" s="591">
        <f>gfsChk!D82+gfsKos!D82+gfsPni!D82+gfsYap!D82+gfsNat!E82</f>
        <v>7.0794999999999997E-2</v>
      </c>
      <c r="E82" s="591">
        <f>gfsChk!E82+gfsKos!E82+gfsPni!E82+gfsYap!E82+gfsNat!F82</f>
        <v>9.8542000000000005E-2</v>
      </c>
      <c r="F82" s="591">
        <f>gfsChk!F82+gfsKos!F82+gfsPni!F82+gfsYap!F82+gfsNat!G82</f>
        <v>6.1103999999999999E-2</v>
      </c>
      <c r="G82" s="591">
        <f>gfsChk!G82+gfsKos!G82+gfsPni!G82+gfsYap!G82+gfsNat!H82</f>
        <v>0.15052399999999999</v>
      </c>
      <c r="H82" s="591">
        <f>gfsChk!H82+gfsKos!H82+gfsPni!H82+gfsYap!H82+gfsNat!I82</f>
        <v>2.2100000000000001E-4</v>
      </c>
      <c r="I82" s="591">
        <f>gfsChk!I82+gfsKos!I82+gfsPni!I82+gfsYap!I82+gfsNat!J82</f>
        <v>4.0999999999999999E-4</v>
      </c>
      <c r="J82" s="591">
        <f>gfsChk!J82+gfsKos!J82+gfsPni!J82+gfsYap!J82+gfsNat!K82</f>
        <v>6.4349999999999997E-3</v>
      </c>
      <c r="K82" s="591">
        <f>gfsChk!K82+gfsKos!K82+gfsPni!K82+gfsYap!K82+gfsNat!L82</f>
        <v>2.2523999999999999E-2</v>
      </c>
      <c r="L82" s="591">
        <f>gfsChk!L82+gfsKos!L82+gfsPni!L82+gfsYap!L82+gfsNat!M82</f>
        <v>5.7769000000000001E-2</v>
      </c>
      <c r="M82" s="591">
        <f>gfsChk!M82+gfsKos!M82+gfsPni!M82+gfsYap!M82+gfsNat!N82</f>
        <v>3.8018000000000003E-2</v>
      </c>
      <c r="N82" s="591">
        <f>gfsChk!N82+gfsKos!N82+gfsPni!N82+gfsYap!N82+gfsNat!O82</f>
        <v>4.1284000000000001E-2</v>
      </c>
      <c r="O82" s="591">
        <f>gfsChk!O82+gfsKos!O82+gfsPni!O82+gfsYap!O82+gfsNat!P82</f>
        <v>4.5048999999999999E-2</v>
      </c>
      <c r="P82" s="591">
        <f>gfsChk!P82+gfsKos!P82+gfsPni!P82+gfsYap!P82+gfsNat!Q82</f>
        <v>3.8958E-2</v>
      </c>
      <c r="Q82" s="591">
        <f>gfsChk!Q82+gfsKos!Q82+gfsPni!Q82+gfsYap!Q82+gfsNat!R82</f>
        <v>0</v>
      </c>
      <c r="R82" s="591">
        <f>gfsChk!R82+gfsKos!R82+gfsPni!R82+gfsYap!R82+gfsNat!S82</f>
        <v>0</v>
      </c>
      <c r="S82" s="591">
        <f>gfsChk!S82+gfsKos!S82+gfsPni!S82+gfsYap!S82+gfsNat!T82</f>
        <v>0</v>
      </c>
      <c r="T82" s="591">
        <f>gfsChk!T82+gfsKos!T82+gfsPni!T82+gfsYap!T82+gfsNat!U82</f>
        <v>0</v>
      </c>
      <c r="U82" s="591">
        <f>gfsChk!U82+gfsKos!U82+gfsPni!U82+gfsYap!U82+gfsNat!V82</f>
        <v>0</v>
      </c>
    </row>
    <row r="83" spans="1:83" s="586" customFormat="1" hidden="1" outlineLevel="1" x14ac:dyDescent="0.2">
      <c r="A83" s="586" t="s">
        <v>709</v>
      </c>
      <c r="B83" s="591">
        <f>gfsChk!B83+gfsKos!B83+gfsPni!B83+gfsYap!B83+gfsNat!C83</f>
        <v>0</v>
      </c>
      <c r="C83" s="591">
        <f>gfsChk!C83+gfsKos!C83+gfsPni!C83+gfsYap!C83+gfsNat!D83</f>
        <v>0</v>
      </c>
      <c r="D83" s="591">
        <f>gfsChk!D83+gfsKos!D83+gfsPni!D83+gfsYap!D83+gfsNat!E83</f>
        <v>0</v>
      </c>
      <c r="E83" s="591">
        <f>gfsChk!E83+gfsKos!E83+gfsPni!E83+gfsYap!E83+gfsNat!F83</f>
        <v>0</v>
      </c>
      <c r="F83" s="591">
        <f>gfsChk!F83+gfsKos!F83+gfsPni!F83+gfsYap!F83+gfsNat!G83</f>
        <v>0</v>
      </c>
      <c r="G83" s="591">
        <f>gfsChk!G83+gfsKos!G83+gfsPni!G83+gfsYap!G83+gfsNat!H83</f>
        <v>0</v>
      </c>
      <c r="H83" s="591">
        <f>gfsChk!H83+gfsKos!H83+gfsPni!H83+gfsYap!H83+gfsNat!I83</f>
        <v>0</v>
      </c>
      <c r="I83" s="591">
        <f>gfsChk!I83+gfsKos!I83+gfsPni!I83+gfsYap!I83+gfsNat!J83</f>
        <v>0</v>
      </c>
      <c r="J83" s="591">
        <f>gfsChk!J83+gfsKos!J83+gfsPni!J83+gfsYap!J83+gfsNat!K83</f>
        <v>0</v>
      </c>
      <c r="K83" s="591">
        <f>gfsChk!K83+gfsKos!K83+gfsPni!K83+gfsYap!K83+gfsNat!L83</f>
        <v>0</v>
      </c>
      <c r="L83" s="591">
        <f>gfsChk!L83+gfsKos!L83+gfsPni!L83+gfsYap!L83+gfsNat!M83</f>
        <v>0</v>
      </c>
      <c r="M83" s="591">
        <f>gfsChk!M83+gfsKos!M83+gfsPni!M83+gfsYap!M83+gfsNat!N83</f>
        <v>0</v>
      </c>
      <c r="N83" s="591">
        <f>gfsChk!N83+gfsKos!N83+gfsPni!N83+gfsYap!N83+gfsNat!O83</f>
        <v>0</v>
      </c>
      <c r="O83" s="591">
        <f>gfsChk!O83+gfsKos!O83+gfsPni!O83+gfsYap!O83+gfsNat!P83</f>
        <v>0</v>
      </c>
      <c r="P83" s="591">
        <f>gfsChk!P83+gfsKos!P83+gfsPni!P83+gfsYap!P83+gfsNat!Q83</f>
        <v>0</v>
      </c>
      <c r="Q83" s="591">
        <f>gfsChk!Q83+gfsKos!Q83+gfsPni!Q83+gfsYap!Q83+gfsNat!R83</f>
        <v>0</v>
      </c>
      <c r="R83" s="591">
        <f>gfsChk!R83+gfsKos!R83+gfsPni!R83+gfsYap!R83+gfsNat!S83</f>
        <v>0</v>
      </c>
      <c r="S83" s="591">
        <f>gfsChk!S83+gfsKos!S83+gfsPni!S83+gfsYap!S83+gfsNat!T83</f>
        <v>0</v>
      </c>
      <c r="T83" s="591">
        <f>gfsChk!T83+gfsKos!T83+gfsPni!T83+gfsYap!T83+gfsNat!U83</f>
        <v>0</v>
      </c>
      <c r="U83" s="591">
        <f>gfsChk!U83+gfsKos!U83+gfsPni!U83+gfsYap!U83+gfsNat!V83</f>
        <v>0</v>
      </c>
    </row>
    <row r="84" spans="1:83" s="586" customFormat="1" hidden="1" outlineLevel="1" x14ac:dyDescent="0.2">
      <c r="A84" s="586" t="s">
        <v>710</v>
      </c>
      <c r="B84" s="591">
        <f>gfsChk!B84+gfsKos!B84+gfsPni!B84+gfsYap!B84+gfsNat!C84</f>
        <v>0</v>
      </c>
      <c r="C84" s="591">
        <f>gfsChk!C84+gfsKos!C84+gfsPni!C84+gfsYap!C84+gfsNat!D84</f>
        <v>0</v>
      </c>
      <c r="D84" s="591">
        <f>gfsChk!D84+gfsKos!D84+gfsPni!D84+gfsYap!D84+gfsNat!E84</f>
        <v>0</v>
      </c>
      <c r="E84" s="591">
        <f>gfsChk!E84+gfsKos!E84+gfsPni!E84+gfsYap!E84+gfsNat!F84</f>
        <v>0</v>
      </c>
      <c r="F84" s="591">
        <f>gfsChk!F84+gfsKos!F84+gfsPni!F84+gfsYap!F84+gfsNat!G84</f>
        <v>0</v>
      </c>
      <c r="G84" s="591">
        <f>gfsChk!G84+gfsKos!G84+gfsPni!G84+gfsYap!G84+gfsNat!H84</f>
        <v>0</v>
      </c>
      <c r="H84" s="591">
        <f>gfsChk!H84+gfsKos!H84+gfsPni!H84+gfsYap!H84+gfsNat!I84</f>
        <v>0</v>
      </c>
      <c r="I84" s="591">
        <f>gfsChk!I84+gfsKos!I84+gfsPni!I84+gfsYap!I84+gfsNat!J84</f>
        <v>0</v>
      </c>
      <c r="J84" s="591">
        <f>gfsChk!J84+gfsKos!J84+gfsPni!J84+gfsYap!J84+gfsNat!K84</f>
        <v>0</v>
      </c>
      <c r="K84" s="591">
        <f>gfsChk!K84+gfsKos!K84+gfsPni!K84+gfsYap!K84+gfsNat!L84</f>
        <v>0</v>
      </c>
      <c r="L84" s="591">
        <f>gfsChk!L84+gfsKos!L84+gfsPni!L84+gfsYap!L84+gfsNat!M84</f>
        <v>0</v>
      </c>
      <c r="M84" s="591">
        <f>gfsChk!M84+gfsKos!M84+gfsPni!M84+gfsYap!M84+gfsNat!N84</f>
        <v>0</v>
      </c>
      <c r="N84" s="591">
        <f>gfsChk!N84+gfsKos!N84+gfsPni!N84+gfsYap!N84+gfsNat!O84</f>
        <v>0</v>
      </c>
      <c r="O84" s="591">
        <f>gfsChk!O84+gfsKos!O84+gfsPni!O84+gfsYap!O84+gfsNat!P84</f>
        <v>0</v>
      </c>
      <c r="P84" s="591">
        <f>gfsChk!P84+gfsKos!P84+gfsPni!P84+gfsYap!P84+gfsNat!Q84</f>
        <v>0</v>
      </c>
      <c r="Q84" s="591">
        <f>gfsChk!Q84+gfsKos!Q84+gfsPni!Q84+gfsYap!Q84+gfsNat!R84</f>
        <v>0</v>
      </c>
      <c r="R84" s="591">
        <f>gfsChk!R84+gfsKos!R84+gfsPni!R84+gfsYap!R84+gfsNat!S84</f>
        <v>0</v>
      </c>
      <c r="S84" s="591">
        <f>gfsChk!S84+gfsKos!S84+gfsPni!S84+gfsYap!S84+gfsNat!T84</f>
        <v>0</v>
      </c>
      <c r="T84" s="591">
        <f>gfsChk!T84+gfsKos!T84+gfsPni!T84+gfsYap!T84+gfsNat!U84</f>
        <v>0</v>
      </c>
      <c r="U84" s="591">
        <f>gfsChk!U84+gfsKos!U84+gfsPni!U84+gfsYap!U84+gfsNat!V84</f>
        <v>0</v>
      </c>
    </row>
    <row r="85" spans="1:83" s="586" customFormat="1" hidden="1" outlineLevel="1" x14ac:dyDescent="0.2">
      <c r="A85" s="586" t="s">
        <v>711</v>
      </c>
      <c r="B85" s="591">
        <f>gfsChk!B85+gfsKos!B85+gfsPni!B85+gfsYap!B85+gfsNat!C85</f>
        <v>0</v>
      </c>
      <c r="C85" s="591">
        <f>gfsChk!C85+gfsKos!C85+gfsPni!C85+gfsYap!C85+gfsNat!D85</f>
        <v>0</v>
      </c>
      <c r="D85" s="591">
        <f>gfsChk!D85+gfsKos!D85+gfsPni!D85+gfsYap!D85+gfsNat!E85</f>
        <v>0</v>
      </c>
      <c r="E85" s="591">
        <f>gfsChk!E85+gfsKos!E85+gfsPni!E85+gfsYap!E85+gfsNat!F85</f>
        <v>0</v>
      </c>
      <c r="F85" s="591">
        <f>gfsChk!F85+gfsKos!F85+gfsPni!F85+gfsYap!F85+gfsNat!G85</f>
        <v>0</v>
      </c>
      <c r="G85" s="591">
        <f>gfsChk!G85+gfsKos!G85+gfsPni!G85+gfsYap!G85+gfsNat!H85</f>
        <v>0</v>
      </c>
      <c r="H85" s="591">
        <f>gfsChk!H85+gfsKos!H85+gfsPni!H85+gfsYap!H85+gfsNat!I85</f>
        <v>0</v>
      </c>
      <c r="I85" s="591">
        <f>gfsChk!I85+gfsKos!I85+gfsPni!I85+gfsYap!I85+gfsNat!J85</f>
        <v>0</v>
      </c>
      <c r="J85" s="591">
        <f>gfsChk!J85+gfsKos!J85+gfsPni!J85+gfsYap!J85+gfsNat!K85</f>
        <v>0</v>
      </c>
      <c r="K85" s="591">
        <f>gfsChk!K85+gfsKos!K85+gfsPni!K85+gfsYap!K85+gfsNat!L85</f>
        <v>0</v>
      </c>
      <c r="L85" s="591">
        <f>gfsChk!L85+gfsKos!L85+gfsPni!L85+gfsYap!L85+gfsNat!M85</f>
        <v>0</v>
      </c>
      <c r="M85" s="591">
        <f>gfsChk!M85+gfsKos!M85+gfsPni!M85+gfsYap!M85+gfsNat!N85</f>
        <v>0</v>
      </c>
      <c r="N85" s="591">
        <f>gfsChk!N85+gfsKos!N85+gfsPni!N85+gfsYap!N85+gfsNat!O85</f>
        <v>0</v>
      </c>
      <c r="O85" s="591">
        <f>gfsChk!O85+gfsKos!O85+gfsPni!O85+gfsYap!O85+gfsNat!P85</f>
        <v>0</v>
      </c>
      <c r="P85" s="591">
        <f>gfsChk!P85+gfsKos!P85+gfsPni!P85+gfsYap!P85+gfsNat!Q85</f>
        <v>0</v>
      </c>
      <c r="Q85" s="591">
        <f>gfsChk!Q85+gfsKos!Q85+gfsPni!Q85+gfsYap!Q85+gfsNat!R85</f>
        <v>0</v>
      </c>
      <c r="R85" s="591">
        <f>gfsChk!R85+gfsKos!R85+gfsPni!R85+gfsYap!R85+gfsNat!S85</f>
        <v>0</v>
      </c>
      <c r="S85" s="591">
        <f>gfsChk!S85+gfsKos!S85+gfsPni!S85+gfsYap!S85+gfsNat!T85</f>
        <v>0</v>
      </c>
      <c r="T85" s="591">
        <f>gfsChk!T85+gfsKos!T85+gfsPni!T85+gfsYap!T85+gfsNat!U85</f>
        <v>0</v>
      </c>
      <c r="U85" s="591">
        <f>gfsChk!U85+gfsKos!U85+gfsPni!U85+gfsYap!U85+gfsNat!V85</f>
        <v>0</v>
      </c>
    </row>
    <row r="86" spans="1:83" s="587" customFormat="1" ht="20.100000000000001" customHeight="1" collapsed="1" x14ac:dyDescent="0.2">
      <c r="A86" s="587" t="s">
        <v>712</v>
      </c>
      <c r="B86" s="596">
        <f>gfsChk!B86+gfsKos!B86+gfsPni!B86+gfsYap!B86+gfsNat!C86</f>
        <v>7.6324759999999996</v>
      </c>
      <c r="C86" s="596">
        <f>gfsChk!C86+gfsKos!C86+gfsPni!C86+gfsYap!C86+gfsNat!D86</f>
        <v>2.659446</v>
      </c>
      <c r="D86" s="596">
        <f>gfsChk!D86+gfsKos!D86+gfsPni!D86+gfsYap!D86+gfsNat!E86</f>
        <v>4.7443530000000003</v>
      </c>
      <c r="E86" s="596">
        <f>gfsChk!E86+gfsKos!E86+gfsPni!E86+gfsYap!E86+gfsNat!F86</f>
        <v>2.3078810000000001</v>
      </c>
      <c r="F86" s="596">
        <f>gfsChk!F86+gfsKos!F86+gfsPni!F86+gfsYap!F86+gfsNat!G86</f>
        <v>3.9867900000000001</v>
      </c>
      <c r="G86" s="596">
        <f>gfsChk!G86+gfsKos!G86+gfsPni!G86+gfsYap!G86+gfsNat!H86</f>
        <v>1.5592739999999998</v>
      </c>
      <c r="H86" s="596">
        <f>gfsChk!H86+gfsKos!H86+gfsPni!H86+gfsYap!H86+gfsNat!I86</f>
        <v>3.712097</v>
      </c>
      <c r="I86" s="596">
        <f>gfsChk!I86+gfsKos!I86+gfsPni!I86+gfsYap!I86+gfsNat!J86</f>
        <v>1.532176</v>
      </c>
      <c r="J86" s="596">
        <f>gfsChk!J86+gfsKos!J86+gfsPni!J86+gfsYap!J86+gfsNat!K86</f>
        <v>1.6120670000000001</v>
      </c>
      <c r="K86" s="596">
        <f>gfsChk!K86+gfsKos!K86+gfsPni!K86+gfsYap!K86+gfsNat!L86</f>
        <v>4.1865480000000002</v>
      </c>
      <c r="L86" s="596">
        <f>gfsChk!L86+gfsKos!L86+gfsPni!L86+gfsYap!L86+gfsNat!M86</f>
        <v>1.981366</v>
      </c>
      <c r="M86" s="596">
        <f>gfsChk!M86+gfsKos!M86+gfsPni!M86+gfsYap!M86+gfsNat!N86</f>
        <v>1.6184970000000001</v>
      </c>
      <c r="N86" s="596">
        <f>gfsChk!N86+gfsKos!N86+gfsPni!N86+gfsYap!N86+gfsNat!O86</f>
        <v>3.4941059999999999</v>
      </c>
      <c r="O86" s="596">
        <f>gfsChk!O86+gfsKos!O86+gfsPni!O86+gfsYap!O86+gfsNat!P86</f>
        <v>3.701784</v>
      </c>
      <c r="P86" s="596">
        <f>gfsChk!P86+gfsKos!P86+gfsPni!P86+gfsYap!P86+gfsNat!Q86</f>
        <v>2.299172</v>
      </c>
      <c r="Q86" s="596">
        <f>gfsChk!Q86+gfsKos!Q86+gfsPni!Q86+gfsYap!Q86+gfsNat!R86</f>
        <v>0</v>
      </c>
      <c r="R86" s="596">
        <f>gfsChk!R86+gfsKos!R86+gfsPni!R86+gfsYap!R86+gfsNat!S86</f>
        <v>0</v>
      </c>
      <c r="S86" s="596">
        <f>gfsChk!S86+gfsKos!S86+gfsPni!S86+gfsYap!S86+gfsNat!T86</f>
        <v>0</v>
      </c>
      <c r="T86" s="596">
        <f>gfsChk!T86+gfsKos!T86+gfsPni!T86+gfsYap!T86+gfsNat!U86</f>
        <v>0</v>
      </c>
      <c r="U86" s="596">
        <f>gfsChk!U86+gfsKos!U86+gfsPni!U86+gfsYap!U86+gfsNat!V86</f>
        <v>0</v>
      </c>
    </row>
    <row r="87" spans="1:83" s="586" customFormat="1" x14ac:dyDescent="0.2">
      <c r="A87" s="590">
        <v>0</v>
      </c>
      <c r="B87" s="591">
        <f>gfsChk!B87+gfsKos!B87+gfsPni!B87+gfsYap!B87+gfsNat!C87</f>
        <v>0</v>
      </c>
      <c r="C87" s="591">
        <f>gfsChk!C87+gfsKos!C87+gfsPni!C87+gfsYap!C87+gfsNat!D87</f>
        <v>0</v>
      </c>
      <c r="D87" s="591">
        <f>gfsChk!D87+gfsKos!D87+gfsPni!D87+gfsYap!D87+gfsNat!E87</f>
        <v>0</v>
      </c>
      <c r="E87" s="591">
        <f>gfsChk!E87+gfsKos!E87+gfsPni!E87+gfsYap!E87+gfsNat!F87</f>
        <v>0</v>
      </c>
      <c r="F87" s="591">
        <f>gfsChk!F87+gfsKos!F87+gfsPni!F87+gfsYap!F87+gfsNat!G87</f>
        <v>0</v>
      </c>
      <c r="G87" s="591">
        <f>gfsChk!G87+gfsKos!G87+gfsPni!G87+gfsYap!G87+gfsNat!H87</f>
        <v>0</v>
      </c>
      <c r="H87" s="591">
        <f>gfsChk!H87+gfsKos!H87+gfsPni!H87+gfsYap!H87+gfsNat!I87</f>
        <v>0</v>
      </c>
      <c r="I87" s="591">
        <f>gfsChk!I87+gfsKos!I87+gfsPni!I87+gfsYap!I87+gfsNat!J87</f>
        <v>0</v>
      </c>
      <c r="J87" s="591">
        <f>gfsChk!J87+gfsKos!J87+gfsPni!J87+gfsYap!J87+gfsNat!K87</f>
        <v>0</v>
      </c>
      <c r="K87" s="591">
        <f>gfsChk!K87+gfsKos!K87+gfsPni!K87+gfsYap!K87+gfsNat!L87</f>
        <v>0</v>
      </c>
      <c r="L87" s="591">
        <f>gfsChk!L87+gfsKos!L87+gfsPni!L87+gfsYap!L87+gfsNat!M87</f>
        <v>0</v>
      </c>
      <c r="M87" s="591">
        <f>gfsChk!M87+gfsKos!M87+gfsPni!M87+gfsYap!M87+gfsNat!N87</f>
        <v>0</v>
      </c>
      <c r="N87" s="591">
        <f>gfsChk!N87+gfsKos!N87+gfsPni!N87+gfsYap!N87+gfsNat!O87</f>
        <v>0</v>
      </c>
      <c r="O87" s="591">
        <f>gfsChk!O87+gfsKos!O87+gfsPni!O87+gfsYap!O87+gfsNat!P87</f>
        <v>0</v>
      </c>
      <c r="P87" s="591">
        <f>gfsChk!P87+gfsKos!P87+gfsPni!P87+gfsYap!P87+gfsNat!Q87</f>
        <v>0</v>
      </c>
      <c r="Q87" s="591">
        <f>gfsChk!Q87+gfsKos!Q87+gfsPni!Q87+gfsYap!Q87+gfsNat!R87</f>
        <v>0</v>
      </c>
      <c r="R87" s="591">
        <f>gfsChk!R87+gfsKos!R87+gfsPni!R87+gfsYap!R87+gfsNat!S87</f>
        <v>0</v>
      </c>
      <c r="S87" s="591">
        <f>gfsChk!S87+gfsKos!S87+gfsPni!S87+gfsYap!S87+gfsNat!T87</f>
        <v>0</v>
      </c>
      <c r="T87" s="591">
        <f>gfsChk!T87+gfsKos!T87+gfsPni!T87+gfsYap!T87+gfsNat!U87</f>
        <v>0</v>
      </c>
      <c r="U87" s="591">
        <f>gfsChk!U87+gfsKos!U87+gfsPni!U87+gfsYap!U87+gfsNat!V87</f>
        <v>0</v>
      </c>
    </row>
    <row r="88" spans="1:83" s="586" customFormat="1" ht="12.75" customHeight="1" x14ac:dyDescent="0.2">
      <c r="A88" s="630" t="s">
        <v>713</v>
      </c>
      <c r="B88" s="591">
        <f>gfsChk!B88+gfsKos!B88+gfsPni!B88+gfsYap!B88+gfsNat!C88</f>
        <v>-165.37694500000001</v>
      </c>
      <c r="C88" s="591">
        <f>gfsChk!C88+gfsKos!C88+gfsPni!C88+gfsYap!C88+gfsNat!D88</f>
        <v>-136.58918559</v>
      </c>
      <c r="D88" s="591">
        <f>gfsChk!D88+gfsKos!D88+gfsPni!D88+gfsYap!D88+gfsNat!E88</f>
        <v>-141.8826468</v>
      </c>
      <c r="E88" s="591">
        <f>gfsChk!E88+gfsKos!E88+gfsPni!E88+gfsYap!E88+gfsNat!F88</f>
        <v>-131.53747369000001</v>
      </c>
      <c r="F88" s="591">
        <f>gfsChk!F88+gfsKos!F88+gfsPni!F88+gfsYap!F88+gfsNat!G88</f>
        <v>-136.58001222000001</v>
      </c>
      <c r="G88" s="591">
        <f>gfsChk!G88+gfsKos!G88+gfsPni!G88+gfsYap!G88+gfsNat!H88</f>
        <v>-129.43613099999999</v>
      </c>
      <c r="H88" s="591">
        <f>gfsChk!H88+gfsKos!H88+gfsPni!H88+gfsYap!H88+gfsNat!I88</f>
        <v>-137.39203278000002</v>
      </c>
      <c r="I88" s="591">
        <f>gfsChk!I88+gfsKos!I88+gfsPni!I88+gfsYap!I88+gfsNat!J88</f>
        <v>-135.793192</v>
      </c>
      <c r="J88" s="591">
        <f>gfsChk!J88+gfsKos!J88+gfsPni!J88+gfsYap!J88+gfsNat!K88</f>
        <v>-142.22865999999999</v>
      </c>
      <c r="K88" s="591">
        <f>gfsChk!K88+gfsKos!K88+gfsPni!K88+gfsYap!K88+gfsNat!L88</f>
        <v>-141.67419100000001</v>
      </c>
      <c r="L88" s="591">
        <f>gfsChk!L88+gfsKos!L88+gfsPni!L88+gfsYap!L88+gfsNat!M88</f>
        <v>-147.93364800000001</v>
      </c>
      <c r="M88" s="591">
        <f>gfsChk!M88+gfsKos!M88+gfsPni!M88+gfsYap!M88+gfsNat!N88</f>
        <v>-153.40245199999998</v>
      </c>
      <c r="N88" s="591">
        <f>gfsChk!N88+gfsKos!N88+gfsPni!N88+gfsYap!N88+gfsNat!O88</f>
        <v>-163.32974899999999</v>
      </c>
      <c r="O88" s="591">
        <f>gfsChk!O88+gfsKos!O88+gfsPni!O88+gfsYap!O88+gfsNat!P88</f>
        <v>-175.13118700000001</v>
      </c>
      <c r="P88" s="591">
        <f>gfsChk!P88+gfsKos!P88+gfsPni!P88+gfsYap!P88+gfsNat!Q88</f>
        <v>-184.45895916615098</v>
      </c>
      <c r="Q88" s="591">
        <f>gfsChk!Q88+gfsKos!Q88+gfsPni!Q88+gfsYap!Q88+gfsNat!R88</f>
        <v>0</v>
      </c>
      <c r="R88" s="591">
        <f>gfsChk!R88+gfsKos!R88+gfsPni!R88+gfsYap!R88+gfsNat!S88</f>
        <v>0</v>
      </c>
      <c r="S88" s="591">
        <f>gfsChk!S88+gfsKos!S88+gfsPni!S88+gfsYap!S88+gfsNat!T88</f>
        <v>0</v>
      </c>
      <c r="T88" s="591">
        <f>gfsChk!T88+gfsKos!T88+gfsPni!T88+gfsYap!T88+gfsNat!U88</f>
        <v>0</v>
      </c>
      <c r="U88" s="591">
        <f>gfsChk!U88+gfsKos!U88+gfsPni!U88+gfsYap!U88+gfsNat!V88</f>
        <v>0</v>
      </c>
      <c r="W88" s="591"/>
      <c r="X88" s="591"/>
      <c r="Y88" s="591"/>
      <c r="Z88" s="591"/>
      <c r="AA88" s="591"/>
      <c r="AB88" s="591"/>
      <c r="AC88" s="591"/>
      <c r="AD88" s="591"/>
      <c r="AH88" s="591"/>
      <c r="AQ88" s="591"/>
      <c r="AY88" s="591"/>
      <c r="BG88" s="591"/>
      <c r="BO88" s="591"/>
      <c r="BW88" s="591"/>
      <c r="CE88" s="591"/>
    </row>
    <row r="89" spans="1:83" s="586" customFormat="1" ht="12.75" customHeight="1" x14ac:dyDescent="0.2">
      <c r="A89" s="592" t="s">
        <v>714</v>
      </c>
      <c r="B89" s="591">
        <f>gfsChk!B89+gfsKos!B89+gfsPni!B89+gfsYap!B89+gfsNat!C89</f>
        <v>-53.643883090706474</v>
      </c>
      <c r="C89" s="591">
        <f>gfsChk!C89+gfsKos!C89+gfsPni!C89+gfsYap!C89+gfsNat!D89</f>
        <v>-55.035987888414752</v>
      </c>
      <c r="D89" s="591">
        <f>gfsChk!D89+gfsKos!D89+gfsPni!D89+gfsYap!D89+gfsNat!E89</f>
        <v>-55.273791982363697</v>
      </c>
      <c r="E89" s="591">
        <f>gfsChk!E89+gfsKos!E89+gfsPni!E89+gfsYap!E89+gfsNat!F89</f>
        <v>-56.539395437460875</v>
      </c>
      <c r="F89" s="591">
        <f>gfsChk!F89+gfsKos!F89+gfsPni!F89+gfsYap!F89+gfsNat!G89</f>
        <v>-65.075326425605851</v>
      </c>
      <c r="G89" s="591">
        <f>gfsChk!G89+gfsKos!G89+gfsPni!G89+gfsYap!G89+gfsNat!H89</f>
        <v>-64.672021999999998</v>
      </c>
      <c r="H89" s="591">
        <f>gfsChk!H89+gfsKos!H89+gfsPni!H89+gfsYap!H89+gfsNat!I89</f>
        <v>-67.980423999999999</v>
      </c>
      <c r="I89" s="591">
        <f>gfsChk!I89+gfsKos!I89+gfsPni!I89+gfsYap!I89+gfsNat!J89</f>
        <v>-67.96705200000001</v>
      </c>
      <c r="J89" s="591">
        <f>gfsChk!J89+gfsKos!J89+gfsPni!J89+gfsYap!J89+gfsNat!K89</f>
        <v>-67.706412999999998</v>
      </c>
      <c r="K89" s="591">
        <f>gfsChk!K89+gfsKos!K89+gfsPni!K89+gfsYap!K89+gfsNat!L89</f>
        <v>-69.071618999999998</v>
      </c>
      <c r="L89" s="591">
        <f>gfsChk!L89+gfsKos!L89+gfsPni!L89+gfsYap!L89+gfsNat!M89</f>
        <v>-69.805423000000005</v>
      </c>
      <c r="M89" s="591">
        <f>gfsChk!M89+gfsKos!M89+gfsPni!M89+gfsYap!M89+gfsNat!N89</f>
        <v>-69.797969999999992</v>
      </c>
      <c r="N89" s="591">
        <f>gfsChk!N89+gfsKos!N89+gfsPni!N89+gfsYap!N89+gfsNat!O89</f>
        <v>-69.839663000000002</v>
      </c>
      <c r="O89" s="591">
        <f>gfsChk!O89+gfsKos!O89+gfsPni!O89+gfsYap!O89+gfsNat!P89</f>
        <v>-73.684494000000001</v>
      </c>
      <c r="P89" s="591">
        <f>gfsChk!P89+gfsKos!P89+gfsPni!P89+gfsYap!P89+gfsNat!Q89</f>
        <v>-74.536929000000001</v>
      </c>
      <c r="Q89" s="591">
        <f>gfsChk!Q89+gfsKos!Q89+gfsPni!Q89+gfsYap!Q89+gfsNat!R89</f>
        <v>0</v>
      </c>
      <c r="R89" s="591">
        <f>gfsChk!R89+gfsKos!R89+gfsPni!R89+gfsYap!R89+gfsNat!S89</f>
        <v>0</v>
      </c>
      <c r="S89" s="591">
        <f>gfsChk!S89+gfsKos!S89+gfsPni!S89+gfsYap!S89+gfsNat!T89</f>
        <v>0</v>
      </c>
      <c r="T89" s="591">
        <f>gfsChk!T89+gfsKos!T89+gfsPni!T89+gfsYap!T89+gfsNat!U89</f>
        <v>0</v>
      </c>
      <c r="U89" s="591">
        <f>gfsChk!U89+gfsKos!U89+gfsPni!U89+gfsYap!U89+gfsNat!V89</f>
        <v>0</v>
      </c>
      <c r="W89" s="591"/>
      <c r="X89" s="591"/>
      <c r="Y89" s="591"/>
      <c r="Z89" s="591"/>
      <c r="AA89" s="591"/>
      <c r="AB89" s="591"/>
      <c r="AC89" s="591"/>
      <c r="AD89" s="591"/>
      <c r="AH89" s="591"/>
      <c r="AQ89" s="591"/>
      <c r="AY89" s="591"/>
      <c r="BG89" s="591"/>
      <c r="BO89" s="591"/>
      <c r="BW89" s="591"/>
      <c r="CE89" s="591"/>
    </row>
    <row r="90" spans="1:83" s="586" customFormat="1" ht="12.75" customHeight="1" x14ac:dyDescent="0.2">
      <c r="A90" s="593" t="s">
        <v>715</v>
      </c>
      <c r="B90" s="591">
        <f>gfsChk!B90+gfsKos!B90+gfsPni!B90+gfsYap!B90+gfsNat!C90</f>
        <v>-53.643883090706474</v>
      </c>
      <c r="C90" s="591">
        <f>gfsChk!C90+gfsKos!C90+gfsPni!C90+gfsYap!C90+gfsNat!D90</f>
        <v>-55.035987888414752</v>
      </c>
      <c r="D90" s="591">
        <f>gfsChk!D90+gfsKos!D90+gfsPni!D90+gfsYap!D90+gfsNat!E90</f>
        <v>-55.273791982363697</v>
      </c>
      <c r="E90" s="591">
        <f>gfsChk!E90+gfsKos!E90+gfsPni!E90+gfsYap!E90+gfsNat!F90</f>
        <v>-56.539395437460875</v>
      </c>
      <c r="F90" s="591">
        <f>gfsChk!F90+gfsKos!F90+gfsPni!F90+gfsYap!F90+gfsNat!G90</f>
        <v>-65.075326425605851</v>
      </c>
      <c r="G90" s="591">
        <f>gfsChk!G90+gfsKos!G90+gfsPni!G90+gfsYap!G90+gfsNat!H90</f>
        <v>-64.405777</v>
      </c>
      <c r="H90" s="591">
        <f>gfsChk!H90+gfsKos!H90+gfsPni!H90+gfsYap!H90+gfsNat!I90</f>
        <v>-67.980423999999999</v>
      </c>
      <c r="I90" s="591">
        <f>gfsChk!I90+gfsKos!I90+gfsPni!I90+gfsYap!I90+gfsNat!J90</f>
        <v>-67.96705200000001</v>
      </c>
      <c r="J90" s="591">
        <f>gfsChk!J90+gfsKos!J90+gfsPni!J90+gfsYap!J90+gfsNat!K90</f>
        <v>-67.706412999999998</v>
      </c>
      <c r="K90" s="591">
        <f>gfsChk!K90+gfsKos!K90+gfsPni!K90+gfsYap!K90+gfsNat!L90</f>
        <v>-69.071618999999998</v>
      </c>
      <c r="L90" s="591">
        <f>gfsChk!L90+gfsKos!L90+gfsPni!L90+gfsYap!L90+gfsNat!M90</f>
        <v>-69.805423000000005</v>
      </c>
      <c r="M90" s="591">
        <f>gfsChk!M90+gfsKos!M90+gfsPni!M90+gfsYap!M90+gfsNat!N90</f>
        <v>-69.797969999999992</v>
      </c>
      <c r="N90" s="591">
        <f>gfsChk!N90+gfsKos!N90+gfsPni!N90+gfsYap!N90+gfsNat!O90</f>
        <v>-69.839663000000002</v>
      </c>
      <c r="O90" s="591">
        <f>gfsChk!O90+gfsKos!O90+gfsPni!O90+gfsYap!O90+gfsNat!P90</f>
        <v>-73.684494000000001</v>
      </c>
      <c r="P90" s="591">
        <f>gfsChk!P90+gfsKos!P90+gfsPni!P90+gfsYap!P90+gfsNat!Q90</f>
        <v>-74.536929000000001</v>
      </c>
      <c r="Q90" s="591">
        <f>gfsChk!Q90+gfsKos!Q90+gfsPni!Q90+gfsYap!Q90+gfsNat!R90</f>
        <v>0</v>
      </c>
      <c r="R90" s="591">
        <f>gfsChk!R90+gfsKos!R90+gfsPni!R90+gfsYap!R90+gfsNat!S90</f>
        <v>0</v>
      </c>
      <c r="S90" s="591">
        <f>gfsChk!S90+gfsKos!S90+gfsPni!S90+gfsYap!S90+gfsNat!T90</f>
        <v>0</v>
      </c>
      <c r="T90" s="591">
        <f>gfsChk!T90+gfsKos!T90+gfsPni!T90+gfsYap!T90+gfsNat!U90</f>
        <v>0</v>
      </c>
      <c r="U90" s="591">
        <f>gfsChk!U90+gfsKos!U90+gfsPni!U90+gfsYap!U90+gfsNat!V90</f>
        <v>0</v>
      </c>
      <c r="W90" s="591"/>
      <c r="X90" s="591"/>
      <c r="Y90" s="591"/>
      <c r="Z90" s="591"/>
      <c r="AA90" s="591"/>
      <c r="AB90" s="591"/>
      <c r="AC90" s="591"/>
      <c r="AD90" s="591"/>
      <c r="AH90" s="591"/>
      <c r="AQ90" s="591"/>
      <c r="AY90" s="591"/>
      <c r="BG90" s="591"/>
      <c r="BO90" s="591"/>
      <c r="BW90" s="591"/>
      <c r="CE90" s="591"/>
    </row>
    <row r="91" spans="1:83" s="586" customFormat="1" ht="12.75" customHeight="1" x14ac:dyDescent="0.2">
      <c r="A91" s="593" t="s">
        <v>716</v>
      </c>
      <c r="B91" s="591">
        <f>gfsChk!B91+gfsKos!B91+gfsPni!B91+gfsYap!B91+gfsNat!C91</f>
        <v>-53.270842090706473</v>
      </c>
      <c r="C91" s="591">
        <f>gfsChk!C91+gfsKos!C91+gfsPni!C91+gfsYap!C91+gfsNat!D91</f>
        <v>-54.635850888414751</v>
      </c>
      <c r="D91" s="591">
        <f>gfsChk!D91+gfsKos!D91+gfsPni!D91+gfsYap!D91+gfsNat!E91</f>
        <v>-54.671566982363707</v>
      </c>
      <c r="E91" s="591">
        <f>gfsChk!E91+gfsKos!E91+gfsPni!E91+gfsYap!E91+gfsNat!F91</f>
        <v>-55.275056437460876</v>
      </c>
      <c r="F91" s="591">
        <f>gfsChk!F91+gfsKos!F91+gfsPni!F91+gfsYap!F91+gfsNat!G91</f>
        <v>-62.330189425605859</v>
      </c>
      <c r="G91" s="591">
        <f>gfsChk!G91+gfsKos!G91+gfsPni!G91+gfsYap!G91+gfsNat!H91</f>
        <v>-59.772396999999998</v>
      </c>
      <c r="H91" s="591">
        <f>gfsChk!H91+gfsKos!H91+gfsPni!H91+gfsYap!H91+gfsNat!I91</f>
        <v>-62.167388000000003</v>
      </c>
      <c r="I91" s="591">
        <f>gfsChk!I91+gfsKos!I91+gfsPni!I91+gfsYap!I91+gfsNat!J91</f>
        <v>-62.681027</v>
      </c>
      <c r="J91" s="591">
        <f>gfsChk!J91+gfsKos!J91+gfsPni!J91+gfsYap!J91+gfsNat!K91</f>
        <v>-61.820968000000001</v>
      </c>
      <c r="K91" s="591">
        <f>gfsChk!K91+gfsKos!K91+gfsPni!K91+gfsYap!K91+gfsNat!L91</f>
        <v>-63.045805999999999</v>
      </c>
      <c r="L91" s="591">
        <f>gfsChk!L91+gfsKos!L91+gfsPni!L91+gfsYap!L91+gfsNat!M91</f>
        <v>-63.180598000000003</v>
      </c>
      <c r="M91" s="591">
        <f>gfsChk!M91+gfsKos!M91+gfsPni!M91+gfsYap!M91+gfsNat!N91</f>
        <v>-63.585932</v>
      </c>
      <c r="N91" s="591">
        <f>gfsChk!N91+gfsKos!N91+gfsPni!N91+gfsYap!N91+gfsNat!O91</f>
        <v>-63.473710999999994</v>
      </c>
      <c r="O91" s="591">
        <f>gfsChk!O91+gfsKos!O91+gfsPni!O91+gfsYap!O91+gfsNat!P91</f>
        <v>-67.424966999999995</v>
      </c>
      <c r="P91" s="591">
        <f>gfsChk!P91+gfsKos!P91+gfsPni!P91+gfsYap!P91+gfsNat!Q91</f>
        <v>-68.319051000000002</v>
      </c>
      <c r="Q91" s="591">
        <f>gfsChk!Q91+gfsKos!Q91+gfsPni!Q91+gfsYap!Q91+gfsNat!R91</f>
        <v>0</v>
      </c>
      <c r="R91" s="591">
        <f>gfsChk!R91+gfsKos!R91+gfsPni!R91+gfsYap!R91+gfsNat!S91</f>
        <v>0</v>
      </c>
      <c r="S91" s="591">
        <f>gfsChk!S91+gfsKos!S91+gfsPni!S91+gfsYap!S91+gfsNat!T91</f>
        <v>0</v>
      </c>
      <c r="T91" s="591">
        <f>gfsChk!T91+gfsKos!T91+gfsPni!T91+gfsYap!T91+gfsNat!U91</f>
        <v>0</v>
      </c>
      <c r="U91" s="591">
        <f>gfsChk!U91+gfsKos!U91+gfsPni!U91+gfsYap!U91+gfsNat!V91</f>
        <v>0</v>
      </c>
      <c r="W91" s="591"/>
      <c r="X91" s="591"/>
      <c r="Y91" s="591"/>
      <c r="Z91" s="591"/>
      <c r="AA91" s="591"/>
      <c r="AB91" s="591"/>
      <c r="AC91" s="591"/>
      <c r="AD91" s="591"/>
      <c r="AH91" s="591"/>
      <c r="AQ91" s="591"/>
      <c r="AY91" s="591"/>
      <c r="BG91" s="591"/>
      <c r="BO91" s="591"/>
      <c r="BW91" s="591"/>
      <c r="BY91" s="591"/>
      <c r="CE91" s="591"/>
    </row>
    <row r="92" spans="1:83" s="586" customFormat="1" ht="12.75" customHeight="1" x14ac:dyDescent="0.2">
      <c r="A92" s="593" t="s">
        <v>717</v>
      </c>
      <c r="B92" s="591">
        <f>gfsChk!B92+gfsKos!B92+gfsPni!B92+gfsYap!B92+gfsNat!C92</f>
        <v>-0.37304100000000001</v>
      </c>
      <c r="C92" s="591">
        <f>gfsChk!C92+gfsKos!C92+gfsPni!C92+gfsYap!C92+gfsNat!D92</f>
        <v>-0.40013700000000002</v>
      </c>
      <c r="D92" s="591">
        <f>gfsChk!D92+gfsKos!D92+gfsPni!D92+gfsYap!D92+gfsNat!E92</f>
        <v>-0.60222500000000001</v>
      </c>
      <c r="E92" s="591">
        <f>gfsChk!E92+gfsKos!E92+gfsPni!E92+gfsYap!E92+gfsNat!F92</f>
        <v>-1.2643390000000001</v>
      </c>
      <c r="F92" s="591">
        <f>gfsChk!F92+gfsKos!F92+gfsPni!F92+gfsYap!F92+gfsNat!G92</f>
        <v>-2.7451370000000002</v>
      </c>
      <c r="G92" s="591">
        <f>gfsChk!G92+gfsKos!G92+gfsPni!G92+gfsYap!G92+gfsNat!H92</f>
        <v>-4.6333800000000007</v>
      </c>
      <c r="H92" s="591">
        <f>gfsChk!H92+gfsKos!H92+gfsPni!H92+gfsYap!H92+gfsNat!I92</f>
        <v>-5.8130360000000003</v>
      </c>
      <c r="I92" s="591">
        <f>gfsChk!I92+gfsKos!I92+gfsPni!I92+gfsYap!I92+gfsNat!J92</f>
        <v>-5.2860249999999995</v>
      </c>
      <c r="J92" s="591">
        <f>gfsChk!J92+gfsKos!J92+gfsPni!J92+gfsYap!J92+gfsNat!K92</f>
        <v>-5.8854450000000007</v>
      </c>
      <c r="K92" s="591">
        <f>gfsChk!K92+gfsKos!K92+gfsPni!K92+gfsYap!K92+gfsNat!L92</f>
        <v>-6.0258129999999994</v>
      </c>
      <c r="L92" s="591">
        <f>gfsChk!L92+gfsKos!L92+gfsPni!L92+gfsYap!L92+gfsNat!M92</f>
        <v>-6.6248249999999995</v>
      </c>
      <c r="M92" s="591">
        <f>gfsChk!M92+gfsKos!M92+gfsPni!M92+gfsYap!M92+gfsNat!N92</f>
        <v>-6.2120380000000006</v>
      </c>
      <c r="N92" s="591">
        <f>gfsChk!N92+gfsKos!N92+gfsPni!N92+gfsYap!N92+gfsNat!O92</f>
        <v>-6.3659520000000001</v>
      </c>
      <c r="O92" s="591">
        <f>gfsChk!O92+gfsKos!O92+gfsPni!O92+gfsYap!O92+gfsNat!P92</f>
        <v>-6.2595270000000003</v>
      </c>
      <c r="P92" s="591">
        <f>gfsChk!P92+gfsKos!P92+gfsPni!P92+gfsYap!P92+gfsNat!Q92</f>
        <v>-6.2178779999999998</v>
      </c>
      <c r="Q92" s="591">
        <f>gfsChk!Q92+gfsKos!Q92+gfsPni!Q92+gfsYap!Q92+gfsNat!R92</f>
        <v>0</v>
      </c>
      <c r="R92" s="591">
        <f>gfsChk!R92+gfsKos!R92+gfsPni!R92+gfsYap!R92+gfsNat!S92</f>
        <v>0</v>
      </c>
      <c r="S92" s="591">
        <f>gfsChk!S92+gfsKos!S92+gfsPni!S92+gfsYap!S92+gfsNat!T92</f>
        <v>0</v>
      </c>
      <c r="T92" s="591">
        <f>gfsChk!T92+gfsKos!T92+gfsPni!T92+gfsYap!T92+gfsNat!U92</f>
        <v>0</v>
      </c>
      <c r="U92" s="591">
        <f>gfsChk!U92+gfsKos!U92+gfsPni!U92+gfsYap!U92+gfsNat!V92</f>
        <v>0</v>
      </c>
      <c r="W92" s="591"/>
      <c r="X92" s="591"/>
      <c r="Y92" s="591"/>
      <c r="Z92" s="591"/>
      <c r="AA92" s="591"/>
      <c r="AB92" s="591"/>
      <c r="AC92" s="591"/>
      <c r="AD92" s="591"/>
      <c r="AH92" s="591"/>
      <c r="AQ92" s="591"/>
      <c r="AY92" s="591"/>
      <c r="BG92" s="591"/>
      <c r="BO92" s="591"/>
      <c r="BW92" s="591"/>
      <c r="BY92" s="591"/>
      <c r="CE92" s="591"/>
    </row>
    <row r="93" spans="1:83" s="586" customFormat="1" ht="12.75" hidden="1" customHeight="1" outlineLevel="1" x14ac:dyDescent="0.2">
      <c r="A93" s="593" t="s">
        <v>718</v>
      </c>
      <c r="B93" s="591">
        <f>gfsChk!B93+gfsKos!B93+gfsPni!B93+gfsYap!B93+gfsNat!C93</f>
        <v>0</v>
      </c>
      <c r="C93" s="591">
        <f>gfsChk!C93+gfsKos!C93+gfsPni!C93+gfsYap!C93+gfsNat!D93</f>
        <v>0</v>
      </c>
      <c r="D93" s="591">
        <f>gfsChk!D93+gfsKos!D93+gfsPni!D93+gfsYap!D93+gfsNat!E93</f>
        <v>0</v>
      </c>
      <c r="E93" s="591">
        <f>gfsChk!E93+gfsKos!E93+gfsPni!E93+gfsYap!E93+gfsNat!F93</f>
        <v>0</v>
      </c>
      <c r="F93" s="591">
        <f>gfsChk!F93+gfsKos!F93+gfsPni!F93+gfsYap!F93+gfsNat!G93</f>
        <v>0</v>
      </c>
      <c r="G93" s="591">
        <f>gfsChk!G93+gfsKos!G93+gfsPni!G93+gfsYap!G93+gfsNat!H93</f>
        <v>-0.26624500000000001</v>
      </c>
      <c r="H93" s="591">
        <f>gfsChk!H93+gfsKos!H93+gfsPni!H93+gfsYap!H93+gfsNat!I93</f>
        <v>0</v>
      </c>
      <c r="I93" s="591">
        <f>gfsChk!I93+gfsKos!I93+gfsPni!I93+gfsYap!I93+gfsNat!J93</f>
        <v>0</v>
      </c>
      <c r="J93" s="591">
        <f>gfsChk!J93+gfsKos!J93+gfsPni!J93+gfsYap!J93+gfsNat!K93</f>
        <v>0</v>
      </c>
      <c r="K93" s="591">
        <f>gfsChk!K93+gfsKos!K93+gfsPni!K93+gfsYap!K93+gfsNat!L93</f>
        <v>0</v>
      </c>
      <c r="L93" s="591">
        <f>gfsChk!L93+gfsKos!L93+gfsPni!L93+gfsYap!L93+gfsNat!M93</f>
        <v>0</v>
      </c>
      <c r="M93" s="591">
        <f>gfsChk!M93+gfsKos!M93+gfsPni!M93+gfsYap!M93+gfsNat!N93</f>
        <v>0</v>
      </c>
      <c r="N93" s="591">
        <f>gfsChk!N93+gfsKos!N93+gfsPni!N93+gfsYap!N93+gfsNat!O93</f>
        <v>0</v>
      </c>
      <c r="O93" s="591">
        <f>gfsChk!O93+gfsKos!O93+gfsPni!O93+gfsYap!O93+gfsNat!P93</f>
        <v>0</v>
      </c>
      <c r="P93" s="591">
        <f>gfsChk!P93+gfsKos!P93+gfsPni!P93+gfsYap!P93+gfsNat!Q93</f>
        <v>0</v>
      </c>
      <c r="Q93" s="591">
        <f>gfsChk!Q93+gfsKos!Q93+gfsPni!Q93+gfsYap!Q93+gfsNat!R93</f>
        <v>0</v>
      </c>
      <c r="R93" s="591">
        <f>gfsChk!R93+gfsKos!R93+gfsPni!R93+gfsYap!R93+gfsNat!S93</f>
        <v>0</v>
      </c>
      <c r="S93" s="591">
        <f>gfsChk!S93+gfsKos!S93+gfsPni!S93+gfsYap!S93+gfsNat!T93</f>
        <v>0</v>
      </c>
      <c r="T93" s="591">
        <f>gfsChk!T93+gfsKos!T93+gfsPni!T93+gfsYap!T93+gfsNat!U93</f>
        <v>0</v>
      </c>
      <c r="U93" s="591">
        <f>gfsChk!U93+gfsKos!U93+gfsPni!U93+gfsYap!U93+gfsNat!V93</f>
        <v>0</v>
      </c>
      <c r="W93" s="591"/>
      <c r="X93" s="591"/>
      <c r="Y93" s="591"/>
      <c r="Z93" s="591"/>
      <c r="AA93" s="591"/>
      <c r="AB93" s="591"/>
      <c r="AC93" s="591"/>
      <c r="AD93" s="591"/>
      <c r="AH93" s="591"/>
      <c r="AQ93" s="591"/>
      <c r="AY93" s="591"/>
      <c r="BG93" s="591"/>
      <c r="BO93" s="591"/>
      <c r="BW93" s="591"/>
      <c r="CE93" s="591"/>
    </row>
    <row r="94" spans="1:83" s="586" customFormat="1" ht="12.75" hidden="1" customHeight="1" outlineLevel="1" x14ac:dyDescent="0.2">
      <c r="A94" s="593" t="s">
        <v>719</v>
      </c>
      <c r="B94" s="591">
        <f>gfsChk!B94+gfsKos!B94+gfsPni!B94+gfsYap!B94+gfsNat!C94</f>
        <v>0</v>
      </c>
      <c r="C94" s="591">
        <f>gfsChk!C94+gfsKos!C94+gfsPni!C94+gfsYap!C94+gfsNat!D94</f>
        <v>0</v>
      </c>
      <c r="D94" s="591">
        <f>gfsChk!D94+gfsKos!D94+gfsPni!D94+gfsYap!D94+gfsNat!E94</f>
        <v>0</v>
      </c>
      <c r="E94" s="591">
        <f>gfsChk!E94+gfsKos!E94+gfsPni!E94+gfsYap!E94+gfsNat!F94</f>
        <v>0</v>
      </c>
      <c r="F94" s="591">
        <f>gfsChk!F94+gfsKos!F94+gfsPni!F94+gfsYap!F94+gfsNat!G94</f>
        <v>0</v>
      </c>
      <c r="G94" s="591">
        <f>gfsChk!G94+gfsKos!G94+gfsPni!G94+gfsYap!G94+gfsNat!H94</f>
        <v>-0.26624500000000001</v>
      </c>
      <c r="H94" s="591">
        <f>gfsChk!H94+gfsKos!H94+gfsPni!H94+gfsYap!H94+gfsNat!I94</f>
        <v>0</v>
      </c>
      <c r="I94" s="591">
        <f>gfsChk!I94+gfsKos!I94+gfsPni!I94+gfsYap!I94+gfsNat!J94</f>
        <v>0</v>
      </c>
      <c r="J94" s="591">
        <f>gfsChk!J94+gfsKos!J94+gfsPni!J94+gfsYap!J94+gfsNat!K94</f>
        <v>0</v>
      </c>
      <c r="K94" s="591">
        <f>gfsChk!K94+gfsKos!K94+gfsPni!K94+gfsYap!K94+gfsNat!L94</f>
        <v>0</v>
      </c>
      <c r="L94" s="591">
        <f>gfsChk!L94+gfsKos!L94+gfsPni!L94+gfsYap!L94+gfsNat!M94</f>
        <v>0</v>
      </c>
      <c r="M94" s="591">
        <f>gfsChk!M94+gfsKos!M94+gfsPni!M94+gfsYap!M94+gfsNat!N94</f>
        <v>0</v>
      </c>
      <c r="N94" s="591">
        <f>gfsChk!N94+gfsKos!N94+gfsPni!N94+gfsYap!N94+gfsNat!O94</f>
        <v>0</v>
      </c>
      <c r="O94" s="591">
        <f>gfsChk!O94+gfsKos!O94+gfsPni!O94+gfsYap!O94+gfsNat!P94</f>
        <v>0</v>
      </c>
      <c r="P94" s="591">
        <f>gfsChk!P94+gfsKos!P94+gfsPni!P94+gfsYap!P94+gfsNat!Q94</f>
        <v>0</v>
      </c>
      <c r="Q94" s="591">
        <f>gfsChk!Q94+gfsKos!Q94+gfsPni!Q94+gfsYap!Q94+gfsNat!R94</f>
        <v>0</v>
      </c>
      <c r="R94" s="591">
        <f>gfsChk!R94+gfsKos!R94+gfsPni!R94+gfsYap!R94+gfsNat!S94</f>
        <v>0</v>
      </c>
      <c r="S94" s="591">
        <f>gfsChk!S94+gfsKos!S94+gfsPni!S94+gfsYap!S94+gfsNat!T94</f>
        <v>0</v>
      </c>
      <c r="T94" s="591">
        <f>gfsChk!T94+gfsKos!T94+gfsPni!T94+gfsYap!T94+gfsNat!U94</f>
        <v>0</v>
      </c>
      <c r="U94" s="591">
        <f>gfsChk!U94+gfsKos!U94+gfsPni!U94+gfsYap!U94+gfsNat!V94</f>
        <v>0</v>
      </c>
      <c r="W94" s="591"/>
      <c r="X94" s="591"/>
      <c r="Y94" s="591"/>
      <c r="Z94" s="591"/>
      <c r="AA94" s="591"/>
      <c r="AB94" s="591"/>
      <c r="AC94" s="591"/>
      <c r="AD94" s="591"/>
      <c r="AH94" s="591"/>
      <c r="AQ94" s="591"/>
      <c r="AY94" s="591"/>
      <c r="BG94" s="591"/>
      <c r="BO94" s="591"/>
      <c r="BW94" s="591"/>
      <c r="BY94" s="591"/>
      <c r="CE94" s="591"/>
    </row>
    <row r="95" spans="1:83" s="586" customFormat="1" ht="12.75" customHeight="1" collapsed="1" x14ac:dyDescent="0.2">
      <c r="A95" s="593" t="s">
        <v>720</v>
      </c>
      <c r="B95" s="591">
        <f>gfsChk!B95+gfsKos!B95+gfsPni!B95+gfsYap!B95+gfsNat!C95</f>
        <v>0</v>
      </c>
      <c r="C95" s="591">
        <f>gfsChk!C95+gfsKos!C95+gfsPni!C95+gfsYap!C95+gfsNat!D95</f>
        <v>0</v>
      </c>
      <c r="D95" s="591">
        <f>gfsChk!D95+gfsKos!D95+gfsPni!D95+gfsYap!D95+gfsNat!E95</f>
        <v>0</v>
      </c>
      <c r="E95" s="591">
        <f>gfsChk!E95+gfsKos!E95+gfsPni!E95+gfsYap!E95+gfsNat!F95</f>
        <v>0</v>
      </c>
      <c r="F95" s="591">
        <f>gfsChk!F95+gfsKos!F95+gfsPni!F95+gfsYap!F95+gfsNat!G95</f>
        <v>0</v>
      </c>
      <c r="G95" s="591">
        <f>gfsChk!G95+gfsKos!G95+gfsPni!G95+gfsYap!G95+gfsNat!H95</f>
        <v>0</v>
      </c>
      <c r="H95" s="591">
        <f>gfsChk!H95+gfsKos!H95+gfsPni!H95+gfsYap!H95+gfsNat!I95</f>
        <v>0</v>
      </c>
      <c r="I95" s="591">
        <f>gfsChk!I95+gfsKos!I95+gfsPni!I95+gfsYap!I95+gfsNat!J95</f>
        <v>0</v>
      </c>
      <c r="J95" s="591">
        <f>gfsChk!J95+gfsKos!J95+gfsPni!J95+gfsYap!J95+gfsNat!K95</f>
        <v>0</v>
      </c>
      <c r="K95" s="591">
        <f>gfsChk!K95+gfsKos!K95+gfsPni!K95+gfsYap!K95+gfsNat!L95</f>
        <v>0</v>
      </c>
      <c r="L95" s="591">
        <f>gfsChk!L95+gfsKos!L95+gfsPni!L95+gfsYap!L95+gfsNat!M95</f>
        <v>0</v>
      </c>
      <c r="M95" s="591">
        <f>gfsChk!M95+gfsKos!M95+gfsPni!M95+gfsYap!M95+gfsNat!N95</f>
        <v>0</v>
      </c>
      <c r="N95" s="591">
        <f>gfsChk!N95+gfsKos!N95+gfsPni!N95+gfsYap!N95+gfsNat!O95</f>
        <v>0</v>
      </c>
      <c r="O95" s="591">
        <f>gfsChk!O95+gfsKos!O95+gfsPni!O95+gfsYap!O95+gfsNat!P95</f>
        <v>0</v>
      </c>
      <c r="P95" s="591">
        <f>gfsChk!P95+gfsKos!P95+gfsPni!P95+gfsYap!P95+gfsNat!Q95</f>
        <v>0</v>
      </c>
      <c r="Q95" s="591">
        <f>gfsChk!Q95+gfsKos!Q95+gfsPni!Q95+gfsYap!Q95+gfsNat!R95</f>
        <v>0</v>
      </c>
      <c r="R95" s="591">
        <f>gfsChk!R95+gfsKos!R95+gfsPni!R95+gfsYap!R95+gfsNat!S95</f>
        <v>0</v>
      </c>
      <c r="S95" s="591">
        <f>gfsChk!S95+gfsKos!S95+gfsPni!S95+gfsYap!S95+gfsNat!T95</f>
        <v>0</v>
      </c>
      <c r="T95" s="591">
        <f>gfsChk!T95+gfsKos!T95+gfsPni!T95+gfsYap!T95+gfsNat!U95</f>
        <v>0</v>
      </c>
      <c r="U95" s="591">
        <f>gfsChk!U95+gfsKos!U95+gfsPni!U95+gfsYap!U95+gfsNat!V95</f>
        <v>0</v>
      </c>
      <c r="W95" s="591"/>
      <c r="X95" s="591"/>
      <c r="Y95" s="591"/>
      <c r="Z95" s="591"/>
      <c r="AA95" s="591"/>
      <c r="AB95" s="591"/>
      <c r="AC95" s="591"/>
      <c r="AD95" s="591"/>
      <c r="AH95" s="591"/>
      <c r="AQ95" s="591"/>
      <c r="AY95" s="591"/>
      <c r="BG95" s="591"/>
      <c r="BO95" s="591"/>
      <c r="BW95" s="591"/>
      <c r="BY95" s="591"/>
      <c r="CE95" s="591"/>
    </row>
    <row r="96" spans="1:83" s="586" customFormat="1" ht="12.75" customHeight="1" x14ac:dyDescent="0.2">
      <c r="A96" s="592" t="s">
        <v>721</v>
      </c>
      <c r="B96" s="591">
        <f>gfsChk!B96+gfsKos!B96+gfsPni!B96+gfsYap!B96+gfsNat!C96</f>
        <v>-24.389022999999998</v>
      </c>
      <c r="C96" s="591">
        <f>gfsChk!C96+gfsKos!C96+gfsPni!C96+gfsYap!C96+gfsNat!D96</f>
        <v>-23.772432999999999</v>
      </c>
      <c r="D96" s="591">
        <f>gfsChk!D96+gfsKos!D96+gfsPni!D96+gfsYap!D96+gfsNat!E96</f>
        <v>-21.211403000000001</v>
      </c>
      <c r="E96" s="591">
        <f>gfsChk!E96+gfsKos!E96+gfsPni!E96+gfsYap!E96+gfsNat!F96</f>
        <v>-21.732312999999998</v>
      </c>
      <c r="F96" s="591">
        <f>gfsChk!F96+gfsKos!F96+gfsPni!F96+gfsYap!F96+gfsNat!G96</f>
        <v>-24.109241999999998</v>
      </c>
      <c r="G96" s="591">
        <f>gfsChk!G96+gfsKos!G96+gfsPni!G96+gfsYap!G96+gfsNat!H96</f>
        <v>-52.592194999999997</v>
      </c>
      <c r="H96" s="591">
        <f>gfsChk!H96+gfsKos!H96+gfsPni!H96+gfsYap!H96+gfsNat!I96</f>
        <v>-54.525221999999999</v>
      </c>
      <c r="I96" s="591">
        <f>gfsChk!I96+gfsKos!I96+gfsPni!I96+gfsYap!I96+gfsNat!J96</f>
        <v>-52.360899000000003</v>
      </c>
      <c r="J96" s="591">
        <f>gfsChk!J96+gfsKos!J96+gfsPni!J96+gfsYap!J96+gfsNat!K96</f>
        <v>-58.843644000000012</v>
      </c>
      <c r="K96" s="591">
        <f>gfsChk!K96+gfsKos!K96+gfsPni!K96+gfsYap!K96+gfsNat!L96</f>
        <v>-53.654603999999999</v>
      </c>
      <c r="L96" s="591">
        <f>gfsChk!L96+gfsKos!L96+gfsPni!L96+gfsYap!L96+gfsNat!M96</f>
        <v>-62.292290000000001</v>
      </c>
      <c r="M96" s="591">
        <f>gfsChk!M96+gfsKos!M96+gfsPni!M96+gfsYap!M96+gfsNat!N96</f>
        <v>-67.804181</v>
      </c>
      <c r="N96" s="591">
        <f>gfsChk!N96+gfsKos!N96+gfsPni!N96+gfsYap!N96+gfsNat!O96</f>
        <v>-75.63288399999999</v>
      </c>
      <c r="O96" s="591">
        <f>gfsChk!O96+gfsKos!O96+gfsPni!O96+gfsYap!O96+gfsNat!P96</f>
        <v>-86.599755000000016</v>
      </c>
      <c r="P96" s="591">
        <f>gfsChk!P96+gfsKos!P96+gfsPni!P96+gfsYap!P96+gfsNat!Q96</f>
        <v>-94.886865999999998</v>
      </c>
      <c r="Q96" s="591">
        <f>gfsChk!Q96+gfsKos!Q96+gfsPni!Q96+gfsYap!Q96+gfsNat!R96</f>
        <v>0</v>
      </c>
      <c r="R96" s="591">
        <f>gfsChk!R96+gfsKos!R96+gfsPni!R96+gfsYap!R96+gfsNat!S96</f>
        <v>0</v>
      </c>
      <c r="S96" s="591">
        <f>gfsChk!S96+gfsKos!S96+gfsPni!S96+gfsYap!S96+gfsNat!T96</f>
        <v>0</v>
      </c>
      <c r="T96" s="591">
        <f>gfsChk!T96+gfsKos!T96+gfsPni!T96+gfsYap!T96+gfsNat!U96</f>
        <v>0</v>
      </c>
      <c r="U96" s="591">
        <f>gfsChk!U96+gfsKos!U96+gfsPni!U96+gfsYap!U96+gfsNat!V96</f>
        <v>0</v>
      </c>
      <c r="W96" s="591"/>
      <c r="X96" s="591"/>
      <c r="Y96" s="591"/>
      <c r="Z96" s="591"/>
      <c r="AA96" s="591"/>
      <c r="AB96" s="591"/>
      <c r="AC96" s="591"/>
      <c r="AD96" s="591"/>
      <c r="AH96" s="591"/>
      <c r="AQ96" s="591"/>
      <c r="AY96" s="591"/>
      <c r="BG96" s="591"/>
      <c r="BO96" s="591"/>
      <c r="BW96" s="591"/>
      <c r="CE96" s="591"/>
    </row>
    <row r="97" spans="1:83" s="586" customFormat="1" ht="12.75" hidden="1" customHeight="1" outlineLevel="1" x14ac:dyDescent="0.2">
      <c r="A97" s="631" t="s">
        <v>722</v>
      </c>
      <c r="B97" s="591">
        <f>gfsChk!B97+gfsKos!B97+gfsPni!B97+gfsYap!B97+gfsNat!C97</f>
        <v>-0.63549</v>
      </c>
      <c r="C97" s="591">
        <f>gfsChk!C97+gfsKos!C97+gfsPni!C97+gfsYap!C97+gfsNat!D97</f>
        <v>-0.46354800000000002</v>
      </c>
      <c r="D97" s="591">
        <f>gfsChk!D97+gfsKos!D97+gfsPni!D97+gfsYap!D97+gfsNat!E97</f>
        <v>-0.61930499999999999</v>
      </c>
      <c r="E97" s="591">
        <f>gfsChk!E97+gfsKos!E97+gfsPni!E97+gfsYap!E97+gfsNat!F97</f>
        <v>-0.74762800000000007</v>
      </c>
      <c r="F97" s="591">
        <f>gfsChk!F97+gfsKos!F97+gfsPni!F97+gfsYap!F97+gfsNat!G97</f>
        <v>-0.81247099999999994</v>
      </c>
      <c r="G97" s="591">
        <f>gfsChk!G97+gfsKos!G97+gfsPni!G97+gfsYap!G97+gfsNat!H97</f>
        <v>-2.5195180000000001</v>
      </c>
      <c r="H97" s="591">
        <f>gfsChk!H97+gfsKos!H97+gfsPni!H97+gfsYap!H97+gfsNat!I97</f>
        <v>-1.977071</v>
      </c>
      <c r="I97" s="591">
        <f>gfsChk!I97+gfsKos!I97+gfsPni!I97+gfsYap!I97+gfsNat!J97</f>
        <v>-2.2440009999999999</v>
      </c>
      <c r="J97" s="591">
        <f>gfsChk!J97+gfsKos!J97+gfsPni!J97+gfsYap!J97+gfsNat!K97</f>
        <v>-2.16547</v>
      </c>
      <c r="K97" s="591">
        <f>gfsChk!K97+gfsKos!K97+gfsPni!K97+gfsYap!K97+gfsNat!L97</f>
        <v>-2.0950889999999998</v>
      </c>
      <c r="L97" s="591">
        <f>gfsChk!L97+gfsKos!L97+gfsPni!L97+gfsYap!L97+gfsNat!M97</f>
        <v>-2.4838719999999999</v>
      </c>
      <c r="M97" s="591">
        <f>gfsChk!M97+gfsKos!M97+gfsPni!M97+gfsYap!M97+gfsNat!N97</f>
        <v>-2.5921959999999999</v>
      </c>
      <c r="N97" s="591">
        <f>gfsChk!N97+gfsKos!N97+gfsPni!N97+gfsYap!N97+gfsNat!O97</f>
        <v>-2.0900599999999998</v>
      </c>
      <c r="O97" s="591">
        <f>gfsChk!O97+gfsKos!O97+gfsPni!O97+gfsYap!O97+gfsNat!P97</f>
        <v>-2.1136620000000002</v>
      </c>
      <c r="P97" s="591">
        <f>gfsChk!P97+gfsKos!P97+gfsPni!P97+gfsYap!P97+gfsNat!Q97</f>
        <v>-2.1253150000000001</v>
      </c>
      <c r="Q97" s="591">
        <f>gfsChk!Q97+gfsKos!Q97+gfsPni!Q97+gfsYap!Q97+gfsNat!R97</f>
        <v>0</v>
      </c>
      <c r="R97" s="591">
        <f>gfsChk!R97+gfsKos!R97+gfsPni!R97+gfsYap!R97+gfsNat!S97</f>
        <v>0</v>
      </c>
      <c r="S97" s="591">
        <f>gfsChk!S97+gfsKos!S97+gfsPni!S97+gfsYap!S97+gfsNat!T97</f>
        <v>0</v>
      </c>
      <c r="T97" s="591">
        <f>gfsChk!T97+gfsKos!T97+gfsPni!T97+gfsYap!T97+gfsNat!U97</f>
        <v>0</v>
      </c>
      <c r="U97" s="591">
        <f>gfsChk!U97+gfsKos!U97+gfsPni!U97+gfsYap!U97+gfsNat!V97</f>
        <v>0</v>
      </c>
      <c r="W97" s="591"/>
      <c r="X97" s="591"/>
      <c r="Y97" s="591"/>
      <c r="Z97" s="591"/>
      <c r="AA97" s="591"/>
      <c r="AB97" s="591"/>
      <c r="AC97" s="591"/>
      <c r="AD97" s="591"/>
      <c r="AH97" s="591"/>
      <c r="AQ97" s="591"/>
      <c r="AY97" s="591"/>
      <c r="BG97" s="591"/>
      <c r="BO97" s="591"/>
      <c r="BW97" s="591"/>
      <c r="BY97" s="591"/>
      <c r="CE97" s="591"/>
    </row>
    <row r="98" spans="1:83" s="586" customFormat="1" ht="12.75" hidden="1" customHeight="1" outlineLevel="1" x14ac:dyDescent="0.2">
      <c r="A98" s="632" t="s">
        <v>723</v>
      </c>
      <c r="B98" s="591">
        <f>gfsChk!B98+gfsKos!B98+gfsPni!B98+gfsYap!B98+gfsNat!C98</f>
        <v>-0.74222600000000005</v>
      </c>
      <c r="C98" s="591">
        <f>gfsChk!C98+gfsKos!C98+gfsPni!C98+gfsYap!C98+gfsNat!D98</f>
        <v>-0.83835100000000007</v>
      </c>
      <c r="D98" s="591">
        <f>gfsChk!D98+gfsKos!D98+gfsPni!D98+gfsYap!D98+gfsNat!E98</f>
        <v>-1.0296289999999999</v>
      </c>
      <c r="E98" s="591">
        <f>gfsChk!E98+gfsKos!E98+gfsPni!E98+gfsYap!E98+gfsNat!F98</f>
        <v>-1.3729290000000001</v>
      </c>
      <c r="F98" s="591">
        <f>gfsChk!F98+gfsKos!F98+gfsPni!F98+gfsYap!F98+gfsNat!G98</f>
        <v>-2.8340749999999999</v>
      </c>
      <c r="G98" s="591">
        <f>gfsChk!G98+gfsKos!G98+gfsPni!G98+gfsYap!G98+gfsNat!H98</f>
        <v>-5.4049550000000002</v>
      </c>
      <c r="H98" s="591">
        <f>gfsChk!H98+gfsKos!H98+gfsPni!H98+gfsYap!H98+gfsNat!I98</f>
        <v>-4.145257</v>
      </c>
      <c r="I98" s="591">
        <f>gfsChk!I98+gfsKos!I98+gfsPni!I98+gfsYap!I98+gfsNat!J98</f>
        <v>-4.2637739999999997</v>
      </c>
      <c r="J98" s="591">
        <f>gfsChk!J98+gfsKos!J98+gfsPni!J98+gfsYap!J98+gfsNat!K98</f>
        <v>-5.0599550000000004</v>
      </c>
      <c r="K98" s="591">
        <f>gfsChk!K98+gfsKos!K98+gfsPni!K98+gfsYap!K98+gfsNat!L98</f>
        <v>-4.6849150000000002</v>
      </c>
      <c r="L98" s="591">
        <f>gfsChk!L98+gfsKos!L98+gfsPni!L98+gfsYap!L98+gfsNat!M98</f>
        <v>-4.5494590000000006</v>
      </c>
      <c r="M98" s="591">
        <f>gfsChk!M98+gfsKos!M98+gfsPni!M98+gfsYap!M98+gfsNat!N98</f>
        <v>-5.0563979999999997</v>
      </c>
      <c r="N98" s="591">
        <f>gfsChk!N98+gfsKos!N98+gfsPni!N98+gfsYap!N98+gfsNat!O98</f>
        <v>-3.149985</v>
      </c>
      <c r="O98" s="591">
        <f>gfsChk!O98+gfsKos!O98+gfsPni!O98+gfsYap!O98+gfsNat!P98</f>
        <v>-3.6202719999999999</v>
      </c>
      <c r="P98" s="591">
        <f>gfsChk!P98+gfsKos!P98+gfsPni!P98+gfsYap!P98+gfsNat!Q98</f>
        <v>-4.2857349999999999</v>
      </c>
      <c r="Q98" s="591">
        <f>gfsChk!Q98+gfsKos!Q98+gfsPni!Q98+gfsYap!Q98+gfsNat!R98</f>
        <v>0</v>
      </c>
      <c r="R98" s="591">
        <f>gfsChk!R98+gfsKos!R98+gfsPni!R98+gfsYap!R98+gfsNat!S98</f>
        <v>0</v>
      </c>
      <c r="S98" s="591">
        <f>gfsChk!S98+gfsKos!S98+gfsPni!S98+gfsYap!S98+gfsNat!T98</f>
        <v>0</v>
      </c>
      <c r="T98" s="591">
        <f>gfsChk!T98+gfsKos!T98+gfsPni!T98+gfsYap!T98+gfsNat!U98</f>
        <v>0</v>
      </c>
      <c r="U98" s="591">
        <f>gfsChk!U98+gfsKos!U98+gfsPni!U98+gfsYap!U98+gfsNat!V98</f>
        <v>0</v>
      </c>
      <c r="V98" s="600"/>
      <c r="W98" s="591"/>
      <c r="X98" s="591"/>
      <c r="Y98" s="591"/>
      <c r="Z98" s="591"/>
      <c r="AA98" s="591"/>
      <c r="AB98" s="591"/>
      <c r="AC98" s="591"/>
      <c r="AD98" s="591"/>
      <c r="AH98" s="591"/>
      <c r="AQ98" s="591"/>
      <c r="AY98" s="591"/>
      <c r="BG98" s="591"/>
      <c r="BO98" s="591"/>
      <c r="BW98" s="591"/>
      <c r="BY98" s="591"/>
      <c r="CE98" s="591"/>
    </row>
    <row r="99" spans="1:83" s="586" customFormat="1" ht="12.75" hidden="1" customHeight="1" outlineLevel="1" x14ac:dyDescent="0.2">
      <c r="A99" s="631" t="s">
        <v>724</v>
      </c>
      <c r="B99" s="591">
        <f>gfsChk!B99+gfsKos!B99+gfsPni!B99+gfsYap!B99+gfsNat!C99</f>
        <v>-0.22456799999999999</v>
      </c>
      <c r="C99" s="591">
        <f>gfsChk!C99+gfsKos!C99+gfsPni!C99+gfsYap!C99+gfsNat!D99</f>
        <v>-0.21010000000000001</v>
      </c>
      <c r="D99" s="591">
        <f>gfsChk!D99+gfsKos!D99+gfsPni!D99+gfsYap!D99+gfsNat!E99</f>
        <v>-0.19703500000000002</v>
      </c>
      <c r="E99" s="591">
        <f>gfsChk!E99+gfsKos!E99+gfsPni!E99+gfsYap!E99+gfsNat!F99</f>
        <v>-0.118224</v>
      </c>
      <c r="F99" s="591">
        <f>gfsChk!F99+gfsKos!F99+gfsPni!F99+gfsYap!F99+gfsNat!G99</f>
        <v>-0.222025</v>
      </c>
      <c r="G99" s="591">
        <f>gfsChk!G99+gfsKos!G99+gfsPni!G99+gfsYap!G99+gfsNat!H99</f>
        <v>-0.279615</v>
      </c>
      <c r="H99" s="591">
        <f>gfsChk!H99+gfsKos!H99+gfsPni!H99+gfsYap!H99+gfsNat!I99</f>
        <v>-0.22817100000000001</v>
      </c>
      <c r="I99" s="591">
        <f>gfsChk!I99+gfsKos!I99+gfsPni!I99+gfsYap!I99+gfsNat!J99</f>
        <v>-0.34304600000000002</v>
      </c>
      <c r="J99" s="591">
        <f>gfsChk!J99+gfsKos!J99+gfsPni!J99+gfsYap!J99+gfsNat!K99</f>
        <v>-0.17191899999999999</v>
      </c>
      <c r="K99" s="591">
        <f>gfsChk!K99+gfsKos!K99+gfsPni!K99+gfsYap!K99+gfsNat!L99</f>
        <v>-0.22870699999999999</v>
      </c>
      <c r="L99" s="591">
        <f>gfsChk!L99+gfsKos!L99+gfsPni!L99+gfsYap!L99+gfsNat!M99</f>
        <v>-0.28405400000000003</v>
      </c>
      <c r="M99" s="591">
        <f>gfsChk!M99+gfsKos!M99+gfsPni!M99+gfsYap!M99+gfsNat!N99</f>
        <v>-0.385077</v>
      </c>
      <c r="N99" s="591">
        <f>gfsChk!N99+gfsKos!N99+gfsPni!N99+gfsYap!N99+gfsNat!O99</f>
        <v>-0.315834</v>
      </c>
      <c r="O99" s="591">
        <f>gfsChk!O99+gfsKos!O99+gfsPni!O99+gfsYap!O99+gfsNat!P99</f>
        <v>-0.326901</v>
      </c>
      <c r="P99" s="591">
        <f>gfsChk!P99+gfsKos!P99+gfsPni!P99+gfsYap!P99+gfsNat!Q99</f>
        <v>-0.259718</v>
      </c>
      <c r="Q99" s="591">
        <f>gfsChk!Q99+gfsKos!Q99+gfsPni!Q99+gfsYap!Q99+gfsNat!R99</f>
        <v>0</v>
      </c>
      <c r="R99" s="591">
        <f>gfsChk!R99+gfsKos!R99+gfsPni!R99+gfsYap!R99+gfsNat!S99</f>
        <v>0</v>
      </c>
      <c r="S99" s="591">
        <f>gfsChk!S99+gfsKos!S99+gfsPni!S99+gfsYap!S99+gfsNat!T99</f>
        <v>0</v>
      </c>
      <c r="T99" s="591">
        <f>gfsChk!T99+gfsKos!T99+gfsPni!T99+gfsYap!T99+gfsNat!U99</f>
        <v>0</v>
      </c>
      <c r="U99" s="591">
        <f>gfsChk!U99+gfsKos!U99+gfsPni!U99+gfsYap!U99+gfsNat!V99</f>
        <v>0</v>
      </c>
      <c r="W99" s="591"/>
      <c r="X99" s="591"/>
      <c r="Y99" s="591"/>
      <c r="Z99" s="591"/>
      <c r="AA99" s="591"/>
      <c r="AB99" s="591"/>
      <c r="AC99" s="591"/>
      <c r="AD99" s="591"/>
      <c r="AH99" s="591"/>
      <c r="AQ99" s="591"/>
      <c r="AY99" s="591"/>
      <c r="BG99" s="591"/>
      <c r="BO99" s="591"/>
      <c r="BW99" s="591"/>
      <c r="BY99" s="591"/>
      <c r="CE99" s="591"/>
    </row>
    <row r="100" spans="1:83" s="586" customFormat="1" ht="12.75" hidden="1" customHeight="1" outlineLevel="1" x14ac:dyDescent="0.2">
      <c r="A100" s="631" t="s">
        <v>725</v>
      </c>
      <c r="B100" s="591">
        <f>gfsChk!B100+gfsKos!B100+gfsPni!B100+gfsYap!B100+gfsNat!C100</f>
        <v>-3.0091830000000002</v>
      </c>
      <c r="C100" s="591">
        <f>gfsChk!C100+gfsKos!C100+gfsPni!C100+gfsYap!C100+gfsNat!D100</f>
        <v>-2.196161</v>
      </c>
      <c r="D100" s="591">
        <f>gfsChk!D100+gfsKos!D100+gfsPni!D100+gfsYap!D100+gfsNat!E100</f>
        <v>-2.6918709999999999</v>
      </c>
      <c r="E100" s="591">
        <f>gfsChk!E100+gfsKos!E100+gfsPni!E100+gfsYap!E100+gfsNat!F100</f>
        <v>-2.8451590000000002</v>
      </c>
      <c r="F100" s="591">
        <f>gfsChk!F100+gfsKos!F100+gfsPni!F100+gfsYap!F100+gfsNat!G100</f>
        <v>-3.3356729999999999</v>
      </c>
      <c r="G100" s="591">
        <f>gfsChk!G100+gfsKos!G100+gfsPni!G100+gfsYap!G100+gfsNat!H100</f>
        <v>-5.3853350000000004</v>
      </c>
      <c r="H100" s="591">
        <f>gfsChk!H100+gfsKos!H100+gfsPni!H100+gfsYap!H100+gfsNat!I100</f>
        <v>-5.3126350000000002</v>
      </c>
      <c r="I100" s="591">
        <f>gfsChk!I100+gfsKos!I100+gfsPni!I100+gfsYap!I100+gfsNat!J100</f>
        <v>-5.4427770000000004</v>
      </c>
      <c r="J100" s="591">
        <f>gfsChk!J100+gfsKos!J100+gfsPni!J100+gfsYap!J100+gfsNat!K100</f>
        <v>-5.8349720000000005</v>
      </c>
      <c r="K100" s="591">
        <f>gfsChk!K100+gfsKos!K100+gfsPni!K100+gfsYap!K100+gfsNat!L100</f>
        <v>-6.2861510000000003</v>
      </c>
      <c r="L100" s="591">
        <f>gfsChk!L100+gfsKos!L100+gfsPni!L100+gfsYap!L100+gfsNat!M100</f>
        <v>-7.3668759999999995</v>
      </c>
      <c r="M100" s="591">
        <f>gfsChk!M100+gfsKos!M100+gfsPni!M100+gfsYap!M100+gfsNat!N100</f>
        <v>-6.3224299999999998</v>
      </c>
      <c r="N100" s="591">
        <f>gfsChk!N100+gfsKos!N100+gfsPni!N100+gfsYap!N100+gfsNat!O100</f>
        <v>-7.3877030000000001</v>
      </c>
      <c r="O100" s="591">
        <f>gfsChk!O100+gfsKos!O100+gfsPni!O100+gfsYap!O100+gfsNat!P100</f>
        <v>-7.8690670000000011</v>
      </c>
      <c r="P100" s="591">
        <f>gfsChk!P100+gfsKos!P100+gfsPni!P100+gfsYap!P100+gfsNat!Q100</f>
        <v>-8.9508639999999993</v>
      </c>
      <c r="Q100" s="591">
        <f>gfsChk!Q100+gfsKos!Q100+gfsPni!Q100+gfsYap!Q100+gfsNat!R100</f>
        <v>0</v>
      </c>
      <c r="R100" s="591">
        <f>gfsChk!R100+gfsKos!R100+gfsPni!R100+gfsYap!R100+gfsNat!S100</f>
        <v>0</v>
      </c>
      <c r="S100" s="591">
        <f>gfsChk!S100+gfsKos!S100+gfsPni!S100+gfsYap!S100+gfsNat!T100</f>
        <v>0</v>
      </c>
      <c r="T100" s="591">
        <f>gfsChk!T100+gfsKos!T100+gfsPni!T100+gfsYap!T100+gfsNat!U100</f>
        <v>0</v>
      </c>
      <c r="U100" s="591">
        <f>gfsChk!U100+gfsKos!U100+gfsPni!U100+gfsYap!U100+gfsNat!V100</f>
        <v>0</v>
      </c>
      <c r="W100" s="591"/>
      <c r="X100" s="591"/>
      <c r="Y100" s="591"/>
      <c r="Z100" s="591"/>
      <c r="AA100" s="591"/>
      <c r="AB100" s="591"/>
      <c r="AC100" s="591"/>
      <c r="AD100" s="591"/>
      <c r="AH100" s="591"/>
      <c r="AQ100" s="591"/>
      <c r="AY100" s="591"/>
      <c r="BG100" s="591"/>
      <c r="BO100" s="591"/>
      <c r="BW100" s="591"/>
      <c r="BY100" s="591"/>
      <c r="CE100" s="591"/>
    </row>
    <row r="101" spans="1:83" s="586" customFormat="1" ht="12.75" hidden="1" customHeight="1" outlineLevel="1" x14ac:dyDescent="0.2">
      <c r="A101" s="631" t="s">
        <v>726</v>
      </c>
      <c r="B101" s="591">
        <f>gfsChk!B101+gfsKos!B101+gfsPni!B101+gfsYap!B101+gfsNat!C101</f>
        <v>0</v>
      </c>
      <c r="C101" s="591">
        <f>gfsChk!C101+gfsKos!C101+gfsPni!C101+gfsYap!C101+gfsNat!D101</f>
        <v>0</v>
      </c>
      <c r="D101" s="591">
        <f>gfsChk!D101+gfsKos!D101+gfsPni!D101+gfsYap!D101+gfsNat!E101</f>
        <v>0</v>
      </c>
      <c r="E101" s="591">
        <f>gfsChk!E101+gfsKos!E101+gfsPni!E101+gfsYap!E101+gfsNat!F101</f>
        <v>-1.0540229999999999</v>
      </c>
      <c r="F101" s="591">
        <f>gfsChk!F101+gfsKos!F101+gfsPni!F101+gfsYap!F101+gfsNat!G101</f>
        <v>-0.51272899999999999</v>
      </c>
      <c r="G101" s="591">
        <f>gfsChk!G101+gfsKos!G101+gfsPni!G101+gfsYap!G101+gfsNat!H101</f>
        <v>-0.72731199999999996</v>
      </c>
      <c r="H101" s="591">
        <f>gfsChk!H101+gfsKos!H101+gfsPni!H101+gfsYap!H101+gfsNat!I101</f>
        <v>-1.236918</v>
      </c>
      <c r="I101" s="591">
        <f>gfsChk!I101+gfsKos!I101+gfsPni!I101+gfsYap!I101+gfsNat!J101</f>
        <v>-1.1333299999999999</v>
      </c>
      <c r="J101" s="591">
        <f>gfsChk!J101+gfsKos!J101+gfsPni!J101+gfsYap!J101+gfsNat!K101</f>
        <v>-0.62736400000000003</v>
      </c>
      <c r="K101" s="591">
        <f>gfsChk!K101+gfsKos!K101+gfsPni!K101+gfsYap!K101+gfsNat!L101</f>
        <v>-0.98526999999999998</v>
      </c>
      <c r="L101" s="591">
        <f>gfsChk!L101+gfsKos!L101+gfsPni!L101+gfsYap!L101+gfsNat!M101</f>
        <v>-0.63365400000000005</v>
      </c>
      <c r="M101" s="591">
        <f>gfsChk!M101+gfsKos!M101+gfsPni!M101+gfsYap!M101+gfsNat!N101</f>
        <v>-0.55982699999999996</v>
      </c>
      <c r="N101" s="591">
        <f>gfsChk!N101+gfsKos!N101+gfsPni!N101+gfsYap!N101+gfsNat!O101</f>
        <v>-0.55475200000000002</v>
      </c>
      <c r="O101" s="591">
        <f>gfsChk!O101+gfsKos!O101+gfsPni!O101+gfsYap!O101+gfsNat!P101</f>
        <v>-0.92011600000000004</v>
      </c>
      <c r="P101" s="591">
        <f>gfsChk!P101+gfsKos!P101+gfsPni!P101+gfsYap!P101+gfsNat!Q101</f>
        <v>-0.872359</v>
      </c>
      <c r="Q101" s="591">
        <f>gfsChk!Q101+gfsKos!Q101+gfsPni!Q101+gfsYap!Q101+gfsNat!R101</f>
        <v>0</v>
      </c>
      <c r="R101" s="591">
        <f>gfsChk!R101+gfsKos!R101+gfsPni!R101+gfsYap!R101+gfsNat!S101</f>
        <v>0</v>
      </c>
      <c r="S101" s="591">
        <f>gfsChk!S101+gfsKos!S101+gfsPni!S101+gfsYap!S101+gfsNat!T101</f>
        <v>0</v>
      </c>
      <c r="T101" s="591">
        <f>gfsChk!T101+gfsKos!T101+gfsPni!T101+gfsYap!T101+gfsNat!U101</f>
        <v>0</v>
      </c>
      <c r="U101" s="591">
        <f>gfsChk!U101+gfsKos!U101+gfsPni!U101+gfsYap!U101+gfsNat!V101</f>
        <v>0</v>
      </c>
      <c r="W101" s="591"/>
      <c r="X101" s="591"/>
      <c r="Y101" s="591"/>
      <c r="Z101" s="591"/>
      <c r="AA101" s="591"/>
      <c r="AB101" s="591"/>
      <c r="AC101" s="591"/>
      <c r="AD101" s="591"/>
      <c r="AH101" s="591"/>
      <c r="AQ101" s="591"/>
      <c r="AY101" s="591"/>
      <c r="BG101" s="591"/>
      <c r="BO101" s="591"/>
      <c r="BW101" s="591"/>
      <c r="BY101" s="591"/>
      <c r="CE101" s="591"/>
    </row>
    <row r="102" spans="1:83" s="586" customFormat="1" ht="12.75" hidden="1" customHeight="1" outlineLevel="1" x14ac:dyDescent="0.2">
      <c r="A102" s="631" t="s">
        <v>727</v>
      </c>
      <c r="B102" s="591">
        <f>gfsChk!B102+gfsKos!B102+gfsPni!B102+gfsYap!B102+gfsNat!C102</f>
        <v>-2.4061360000000001</v>
      </c>
      <c r="C102" s="591">
        <f>gfsChk!C102+gfsKos!C102+gfsPni!C102+gfsYap!C102+gfsNat!D102</f>
        <v>-2.2475799999999997</v>
      </c>
      <c r="D102" s="591">
        <f>gfsChk!D102+gfsKos!D102+gfsPni!D102+gfsYap!D102+gfsNat!E102</f>
        <v>-2.4907979999999998</v>
      </c>
      <c r="E102" s="591">
        <f>gfsChk!E102+gfsKos!E102+gfsPni!E102+gfsYap!E102+gfsNat!F102</f>
        <v>-2.680936</v>
      </c>
      <c r="F102" s="591">
        <f>gfsChk!F102+gfsKos!F102+gfsPni!F102+gfsYap!F102+gfsNat!G102</f>
        <v>-3.2319990000000001</v>
      </c>
      <c r="G102" s="591">
        <f>gfsChk!G102+gfsKos!G102+gfsPni!G102+gfsYap!G102+gfsNat!H102</f>
        <v>-4.4742289999999993</v>
      </c>
      <c r="H102" s="591">
        <f>gfsChk!H102+gfsKos!H102+gfsPni!H102+gfsYap!H102+gfsNat!I102</f>
        <v>-4.8612880000000001</v>
      </c>
      <c r="I102" s="591">
        <f>gfsChk!I102+gfsKos!I102+gfsPni!I102+gfsYap!I102+gfsNat!J102</f>
        <v>-5.9564709999999996</v>
      </c>
      <c r="J102" s="591">
        <f>gfsChk!J102+gfsKos!J102+gfsPni!J102+gfsYap!J102+gfsNat!K102</f>
        <v>-5.7854889999999992</v>
      </c>
      <c r="K102" s="591">
        <f>gfsChk!K102+gfsKos!K102+gfsPni!K102+gfsYap!K102+gfsNat!L102</f>
        <v>-4.6590720000000001</v>
      </c>
      <c r="L102" s="591">
        <f>gfsChk!L102+gfsKos!L102+gfsPni!L102+gfsYap!L102+gfsNat!M102</f>
        <v>-4.7423939999999991</v>
      </c>
      <c r="M102" s="591">
        <f>gfsChk!M102+gfsKos!M102+gfsPni!M102+gfsYap!M102+gfsNat!N102</f>
        <v>-5.4400630000000003</v>
      </c>
      <c r="N102" s="591">
        <f>gfsChk!N102+gfsKos!N102+gfsPni!N102+gfsYap!N102+gfsNat!O102</f>
        <v>-6.42889</v>
      </c>
      <c r="O102" s="591">
        <f>gfsChk!O102+gfsKos!O102+gfsPni!O102+gfsYap!O102+gfsNat!P102</f>
        <v>-5.5383459999999998</v>
      </c>
      <c r="P102" s="591">
        <f>gfsChk!P102+gfsKos!P102+gfsPni!P102+gfsYap!P102+gfsNat!Q102</f>
        <v>-6.3844799999999999</v>
      </c>
      <c r="Q102" s="591">
        <f>gfsChk!Q102+gfsKos!Q102+gfsPni!Q102+gfsYap!Q102+gfsNat!R102</f>
        <v>0</v>
      </c>
      <c r="R102" s="591">
        <f>gfsChk!R102+gfsKos!R102+gfsPni!R102+gfsYap!R102+gfsNat!S102</f>
        <v>0</v>
      </c>
      <c r="S102" s="591">
        <f>gfsChk!S102+gfsKos!S102+gfsPni!S102+gfsYap!S102+gfsNat!T102</f>
        <v>0</v>
      </c>
      <c r="T102" s="591">
        <f>gfsChk!T102+gfsKos!T102+gfsPni!T102+gfsYap!T102+gfsNat!U102</f>
        <v>0</v>
      </c>
      <c r="U102" s="591">
        <f>gfsChk!U102+gfsKos!U102+gfsPni!U102+gfsYap!U102+gfsNat!V102</f>
        <v>0</v>
      </c>
      <c r="W102" s="591"/>
      <c r="X102" s="591"/>
      <c r="Y102" s="591"/>
      <c r="Z102" s="591"/>
      <c r="AA102" s="591"/>
      <c r="AB102" s="591"/>
      <c r="AC102" s="591"/>
      <c r="AD102" s="591"/>
      <c r="AH102" s="591"/>
      <c r="AQ102" s="591"/>
      <c r="AY102" s="591"/>
      <c r="BG102" s="591"/>
      <c r="BO102" s="591"/>
      <c r="BW102" s="591"/>
      <c r="BY102" s="591"/>
      <c r="CE102" s="591"/>
    </row>
    <row r="103" spans="1:83" s="586" customFormat="1" ht="12.75" hidden="1" customHeight="1" outlineLevel="1" x14ac:dyDescent="0.2">
      <c r="A103" s="631" t="s">
        <v>728</v>
      </c>
      <c r="B103" s="591">
        <f>gfsChk!B103+gfsKos!B103+gfsPni!B103+gfsYap!B103+gfsNat!C103</f>
        <v>-1.863194</v>
      </c>
      <c r="C103" s="591">
        <f>gfsChk!C103+gfsKos!C103+gfsPni!C103+gfsYap!C103+gfsNat!D103</f>
        <v>-2.0969420000000003</v>
      </c>
      <c r="D103" s="591">
        <f>gfsChk!D103+gfsKos!D103+gfsPni!D103+gfsYap!D103+gfsNat!E103</f>
        <v>-2.6032500000000001</v>
      </c>
      <c r="E103" s="591">
        <f>gfsChk!E103+gfsKos!E103+gfsPni!E103+gfsYap!E103+gfsNat!F103</f>
        <v>-2.7936030000000001</v>
      </c>
      <c r="F103" s="591">
        <f>gfsChk!F103+gfsKos!F103+gfsPni!F103+gfsYap!F103+gfsNat!G103</f>
        <v>-2.6374420000000001</v>
      </c>
      <c r="G103" s="591">
        <f>gfsChk!G103+gfsKos!G103+gfsPni!G103+gfsYap!G103+gfsNat!H103</f>
        <v>-5.4136509999999998</v>
      </c>
      <c r="H103" s="591">
        <f>gfsChk!H103+gfsKos!H103+gfsPni!H103+gfsYap!H103+gfsNat!I103</f>
        <v>-5.3359230000000002</v>
      </c>
      <c r="I103" s="591">
        <f>gfsChk!I103+gfsKos!I103+gfsPni!I103+gfsYap!I103+gfsNat!J103</f>
        <v>-5.3333170000000001</v>
      </c>
      <c r="J103" s="591">
        <f>gfsChk!J103+gfsKos!J103+gfsPni!J103+gfsYap!J103+gfsNat!K103</f>
        <v>-5.8853020000000003</v>
      </c>
      <c r="K103" s="591">
        <f>gfsChk!K103+gfsKos!K103+gfsPni!K103+gfsYap!K103+gfsNat!L103</f>
        <v>-6.8069889999999997</v>
      </c>
      <c r="L103" s="591">
        <f>gfsChk!L103+gfsKos!L103+gfsPni!L103+gfsYap!L103+gfsNat!M103</f>
        <v>-7.0421240000000003</v>
      </c>
      <c r="M103" s="591">
        <f>gfsChk!M103+gfsKos!M103+gfsPni!M103+gfsYap!M103+gfsNat!N103</f>
        <v>-6.2211020000000001</v>
      </c>
      <c r="N103" s="591">
        <f>gfsChk!N103+gfsKos!N103+gfsPni!N103+gfsYap!N103+gfsNat!O103</f>
        <v>-5.753253</v>
      </c>
      <c r="O103" s="591">
        <f>gfsChk!O103+gfsKos!O103+gfsPni!O103+gfsYap!O103+gfsNat!P103</f>
        <v>-5.8096630000000005</v>
      </c>
      <c r="P103" s="591">
        <f>gfsChk!P103+gfsKos!P103+gfsPni!P103+gfsYap!P103+gfsNat!Q103</f>
        <v>-5.8687969999999989</v>
      </c>
      <c r="Q103" s="591">
        <f>gfsChk!Q103+gfsKos!Q103+gfsPni!Q103+gfsYap!Q103+gfsNat!R103</f>
        <v>0</v>
      </c>
      <c r="R103" s="591">
        <f>gfsChk!R103+gfsKos!R103+gfsPni!R103+gfsYap!R103+gfsNat!S103</f>
        <v>0</v>
      </c>
      <c r="S103" s="591">
        <f>gfsChk!S103+gfsKos!S103+gfsPni!S103+gfsYap!S103+gfsNat!T103</f>
        <v>0</v>
      </c>
      <c r="T103" s="591">
        <f>gfsChk!T103+gfsKos!T103+gfsPni!T103+gfsYap!T103+gfsNat!U103</f>
        <v>0</v>
      </c>
      <c r="U103" s="591">
        <f>gfsChk!U103+gfsKos!U103+gfsPni!U103+gfsYap!U103+gfsNat!V103</f>
        <v>0</v>
      </c>
      <c r="W103" s="591"/>
      <c r="X103" s="591"/>
      <c r="Y103" s="591"/>
      <c r="Z103" s="591"/>
      <c r="AA103" s="591"/>
      <c r="AB103" s="591"/>
      <c r="AC103" s="591"/>
      <c r="AD103" s="591"/>
      <c r="AH103" s="591"/>
      <c r="AQ103" s="591"/>
      <c r="AY103" s="591"/>
      <c r="BG103" s="591"/>
      <c r="BO103" s="591"/>
      <c r="BW103" s="591"/>
      <c r="BY103" s="591"/>
      <c r="CE103" s="591"/>
    </row>
    <row r="104" spans="1:83" s="586" customFormat="1" ht="12.75" hidden="1" customHeight="1" outlineLevel="1" x14ac:dyDescent="0.2">
      <c r="A104" s="631" t="s">
        <v>729</v>
      </c>
      <c r="B104" s="591">
        <f>gfsChk!B104+gfsKos!B104+gfsPni!B104+gfsYap!B104+gfsNat!C104</f>
        <v>0</v>
      </c>
      <c r="C104" s="591">
        <f>gfsChk!C104+gfsKos!C104+gfsPni!C104+gfsYap!C104+gfsNat!D104</f>
        <v>0</v>
      </c>
      <c r="D104" s="591">
        <f>gfsChk!D104+gfsKos!D104+gfsPni!D104+gfsYap!D104+gfsNat!E104</f>
        <v>0</v>
      </c>
      <c r="E104" s="591">
        <f>gfsChk!E104+gfsKos!E104+gfsPni!E104+gfsYap!E104+gfsNat!F104</f>
        <v>0</v>
      </c>
      <c r="F104" s="591">
        <f>gfsChk!F104+gfsKos!F104+gfsPni!F104+gfsYap!F104+gfsNat!G104</f>
        <v>0</v>
      </c>
      <c r="G104" s="591">
        <f>gfsChk!G104+gfsKos!G104+gfsPni!G104+gfsYap!G104+gfsNat!H104</f>
        <v>0</v>
      </c>
      <c r="H104" s="591">
        <f>gfsChk!H104+gfsKos!H104+gfsPni!H104+gfsYap!H104+gfsNat!I104</f>
        <v>-0.36774000000000001</v>
      </c>
      <c r="I104" s="591">
        <f>gfsChk!I104+gfsKos!I104+gfsPni!I104+gfsYap!I104+gfsNat!J104</f>
        <v>-0.142093</v>
      </c>
      <c r="J104" s="591">
        <f>gfsChk!J104+gfsKos!J104+gfsPni!J104+gfsYap!J104+gfsNat!K104</f>
        <v>-0.103701</v>
      </c>
      <c r="K104" s="591">
        <f>gfsChk!K104+gfsKos!K104+gfsPni!K104+gfsYap!K104+gfsNat!L104</f>
        <v>-0.31711600000000001</v>
      </c>
      <c r="L104" s="591">
        <f>gfsChk!L104+gfsKos!L104+gfsPni!L104+gfsYap!L104+gfsNat!M104</f>
        <v>-0.113356</v>
      </c>
      <c r="M104" s="591">
        <f>gfsChk!M104+gfsKos!M104+gfsPni!M104+gfsYap!M104+gfsNat!N104</f>
        <v>-0.20044599999999999</v>
      </c>
      <c r="N104" s="591">
        <f>gfsChk!N104+gfsKos!N104+gfsPni!N104+gfsYap!N104+gfsNat!O104</f>
        <v>-2.4694000000000001E-2</v>
      </c>
      <c r="O104" s="591">
        <f>gfsChk!O104+gfsKos!O104+gfsPni!O104+gfsYap!O104+gfsNat!P104</f>
        <v>-1.4048E-2</v>
      </c>
      <c r="P104" s="591">
        <f>gfsChk!P104+gfsKos!P104+gfsPni!P104+gfsYap!P104+gfsNat!Q104</f>
        <v>-6.489E-3</v>
      </c>
      <c r="Q104" s="591">
        <f>gfsChk!Q104+gfsKos!Q104+gfsPni!Q104+gfsYap!Q104+gfsNat!R104</f>
        <v>0</v>
      </c>
      <c r="R104" s="591">
        <f>gfsChk!R104+gfsKos!R104+gfsPni!R104+gfsYap!R104+gfsNat!S104</f>
        <v>0</v>
      </c>
      <c r="S104" s="591">
        <f>gfsChk!S104+gfsKos!S104+gfsPni!S104+gfsYap!S104+gfsNat!T104</f>
        <v>0</v>
      </c>
      <c r="T104" s="591">
        <f>gfsChk!T104+gfsKos!T104+gfsPni!T104+gfsYap!T104+gfsNat!U104</f>
        <v>0</v>
      </c>
      <c r="U104" s="591">
        <f>gfsChk!U104+gfsKos!U104+gfsPni!U104+gfsYap!U104+gfsNat!V104</f>
        <v>0</v>
      </c>
      <c r="W104" s="591"/>
      <c r="X104" s="591"/>
      <c r="Y104" s="591"/>
      <c r="Z104" s="591"/>
      <c r="AA104" s="591"/>
      <c r="AB104" s="591"/>
      <c r="AC104" s="591"/>
      <c r="AD104" s="591"/>
      <c r="AH104" s="591"/>
      <c r="AQ104" s="591"/>
      <c r="AY104" s="591"/>
      <c r="BG104" s="591"/>
      <c r="BO104" s="591"/>
      <c r="BW104" s="591"/>
      <c r="BY104" s="591"/>
      <c r="CE104" s="591"/>
    </row>
    <row r="105" spans="1:83" s="586" customFormat="1" ht="12.75" hidden="1" customHeight="1" outlineLevel="1" x14ac:dyDescent="0.2">
      <c r="A105" s="631" t="s">
        <v>730</v>
      </c>
      <c r="B105" s="591">
        <f>gfsChk!B105+gfsKos!B105+gfsPni!B105+gfsYap!B105+gfsNat!C105</f>
        <v>-0.17799100000000001</v>
      </c>
      <c r="C105" s="591">
        <f>gfsChk!C105+gfsKos!C105+gfsPni!C105+gfsYap!C105+gfsNat!D105</f>
        <v>-0.29069400000000001</v>
      </c>
      <c r="D105" s="591">
        <f>gfsChk!D105+gfsKos!D105+gfsPni!D105+gfsYap!D105+gfsNat!E105</f>
        <v>-0.245253</v>
      </c>
      <c r="E105" s="591">
        <f>gfsChk!E105+gfsKos!E105+gfsPni!E105+gfsYap!E105+gfsNat!F105</f>
        <v>-0.440027</v>
      </c>
      <c r="F105" s="591">
        <f>gfsChk!F105+gfsKos!F105+gfsPni!F105+gfsYap!F105+gfsNat!G105</f>
        <v>-0.30249300000000001</v>
      </c>
      <c r="G105" s="591">
        <f>gfsChk!G105+gfsKos!G105+gfsPni!G105+gfsYap!G105+gfsNat!H105</f>
        <v>-0.55396000000000001</v>
      </c>
      <c r="H105" s="591">
        <f>gfsChk!H105+gfsKos!H105+gfsPni!H105+gfsYap!H105+gfsNat!I105</f>
        <v>-0.35850100000000001</v>
      </c>
      <c r="I105" s="591">
        <f>gfsChk!I105+gfsKos!I105+gfsPni!I105+gfsYap!I105+gfsNat!J105</f>
        <v>-0.293074</v>
      </c>
      <c r="J105" s="591">
        <f>gfsChk!J105+gfsKos!J105+gfsPni!J105+gfsYap!J105+gfsNat!K105</f>
        <v>-0.191661</v>
      </c>
      <c r="K105" s="591">
        <f>gfsChk!K105+gfsKos!K105+gfsPni!K105+gfsYap!K105+gfsNat!L105</f>
        <v>-0.123054</v>
      </c>
      <c r="L105" s="591">
        <f>gfsChk!L105+gfsKos!L105+gfsPni!L105+gfsYap!L105+gfsNat!M105</f>
        <v>-0.25554900000000003</v>
      </c>
      <c r="M105" s="591">
        <f>gfsChk!M105+gfsKos!M105+gfsPni!M105+gfsYap!M105+gfsNat!N105</f>
        <v>-0.14377899999999999</v>
      </c>
      <c r="N105" s="591">
        <f>gfsChk!N105+gfsKos!N105+gfsPni!N105+gfsYap!N105+gfsNat!O105</f>
        <v>-0.30446099999999998</v>
      </c>
      <c r="O105" s="591">
        <f>gfsChk!O105+gfsKos!O105+gfsPni!O105+gfsYap!O105+gfsNat!P105</f>
        <v>-0.23502599999999998</v>
      </c>
      <c r="P105" s="591">
        <f>gfsChk!P105+gfsKos!P105+gfsPni!P105+gfsYap!P105+gfsNat!Q105</f>
        <v>-0.435525</v>
      </c>
      <c r="Q105" s="591">
        <f>gfsChk!Q105+gfsKos!Q105+gfsPni!Q105+gfsYap!Q105+gfsNat!R105</f>
        <v>0</v>
      </c>
      <c r="R105" s="591">
        <f>gfsChk!R105+gfsKos!R105+gfsPni!R105+gfsYap!R105+gfsNat!S105</f>
        <v>0</v>
      </c>
      <c r="S105" s="591">
        <f>gfsChk!S105+gfsKos!S105+gfsPni!S105+gfsYap!S105+gfsNat!T105</f>
        <v>0</v>
      </c>
      <c r="T105" s="591">
        <f>gfsChk!T105+gfsKos!T105+gfsPni!T105+gfsYap!T105+gfsNat!U105</f>
        <v>0</v>
      </c>
      <c r="U105" s="591">
        <f>gfsChk!U105+gfsKos!U105+gfsPni!U105+gfsYap!U105+gfsNat!V105</f>
        <v>0</v>
      </c>
      <c r="W105" s="591"/>
      <c r="X105" s="591"/>
      <c r="Y105" s="591"/>
      <c r="Z105" s="591"/>
      <c r="AA105" s="591"/>
      <c r="AB105" s="591"/>
      <c r="AC105" s="591"/>
      <c r="AD105" s="591"/>
      <c r="AH105" s="591"/>
      <c r="AQ105" s="591"/>
      <c r="AY105" s="591"/>
      <c r="BG105" s="591"/>
      <c r="BO105" s="591"/>
      <c r="BW105" s="591"/>
      <c r="BY105" s="591"/>
      <c r="CE105" s="591"/>
    </row>
    <row r="106" spans="1:83" s="586" customFormat="1" ht="12.75" hidden="1" customHeight="1" outlineLevel="1" x14ac:dyDescent="0.2">
      <c r="A106" s="631" t="s">
        <v>731</v>
      </c>
      <c r="B106" s="591">
        <f>gfsChk!B106+gfsKos!B106+gfsPni!B106+gfsYap!B106+gfsNat!C106</f>
        <v>0</v>
      </c>
      <c r="C106" s="591">
        <f>gfsChk!C106+gfsKos!C106+gfsPni!C106+gfsYap!C106+gfsNat!D106</f>
        <v>0</v>
      </c>
      <c r="D106" s="591">
        <f>gfsChk!D106+gfsKos!D106+gfsPni!D106+gfsYap!D106+gfsNat!E106</f>
        <v>0</v>
      </c>
      <c r="E106" s="591">
        <f>gfsChk!E106+gfsKos!E106+gfsPni!E106+gfsYap!E106+gfsNat!F106</f>
        <v>0</v>
      </c>
      <c r="F106" s="591">
        <f>gfsChk!F106+gfsKos!F106+gfsPni!F106+gfsYap!F106+gfsNat!G106</f>
        <v>0</v>
      </c>
      <c r="G106" s="591">
        <f>gfsChk!G106+gfsKos!G106+gfsPni!G106+gfsYap!G106+gfsNat!H106</f>
        <v>0</v>
      </c>
      <c r="H106" s="591">
        <f>gfsChk!H106+gfsKos!H106+gfsPni!H106+gfsYap!H106+gfsNat!I106</f>
        <v>0</v>
      </c>
      <c r="I106" s="591">
        <f>gfsChk!I106+gfsKos!I106+gfsPni!I106+gfsYap!I106+gfsNat!J106</f>
        <v>0</v>
      </c>
      <c r="J106" s="591">
        <f>gfsChk!J106+gfsKos!J106+gfsPni!J106+gfsYap!J106+gfsNat!K106</f>
        <v>0</v>
      </c>
      <c r="K106" s="591">
        <f>gfsChk!K106+gfsKos!K106+gfsPni!K106+gfsYap!K106+gfsNat!L106</f>
        <v>0</v>
      </c>
      <c r="L106" s="591">
        <f>gfsChk!L106+gfsKos!L106+gfsPni!L106+gfsYap!L106+gfsNat!M106</f>
        <v>0</v>
      </c>
      <c r="M106" s="591">
        <f>gfsChk!M106+gfsKos!M106+gfsPni!M106+gfsYap!M106+gfsNat!N106</f>
        <v>0</v>
      </c>
      <c r="N106" s="591">
        <f>gfsChk!N106+gfsKos!N106+gfsPni!N106+gfsYap!N106+gfsNat!O106</f>
        <v>0</v>
      </c>
      <c r="O106" s="591">
        <f>gfsChk!O106+gfsKos!O106+gfsPni!O106+gfsYap!O106+gfsNat!P106</f>
        <v>0</v>
      </c>
      <c r="P106" s="591">
        <f>gfsChk!P106+gfsKos!P106+gfsPni!P106+gfsYap!P106+gfsNat!Q106</f>
        <v>0</v>
      </c>
      <c r="Q106" s="591">
        <f>gfsChk!Q106+gfsKos!Q106+gfsPni!Q106+gfsYap!Q106+gfsNat!R106</f>
        <v>0</v>
      </c>
      <c r="R106" s="591">
        <f>gfsChk!R106+gfsKos!R106+gfsPni!R106+gfsYap!R106+gfsNat!S106</f>
        <v>0</v>
      </c>
      <c r="S106" s="591">
        <f>gfsChk!S106+gfsKos!S106+gfsPni!S106+gfsYap!S106+gfsNat!T106</f>
        <v>0</v>
      </c>
      <c r="T106" s="591">
        <f>gfsChk!T106+gfsKos!T106+gfsPni!T106+gfsYap!T106+gfsNat!U106</f>
        <v>0</v>
      </c>
      <c r="U106" s="591">
        <f>gfsChk!U106+gfsKos!U106+gfsPni!U106+gfsYap!U106+gfsNat!V106</f>
        <v>0</v>
      </c>
      <c r="W106" s="591"/>
      <c r="X106" s="591"/>
      <c r="Y106" s="591"/>
      <c r="Z106" s="591"/>
      <c r="AA106" s="591"/>
      <c r="AB106" s="591"/>
      <c r="AC106" s="591"/>
      <c r="AD106" s="591"/>
      <c r="AH106" s="591"/>
      <c r="AQ106" s="591"/>
      <c r="AY106" s="591"/>
      <c r="BG106" s="591"/>
      <c r="BO106" s="591"/>
      <c r="BW106" s="591"/>
      <c r="BY106" s="591"/>
      <c r="CE106" s="591"/>
    </row>
    <row r="107" spans="1:83" s="586" customFormat="1" ht="12.75" hidden="1" customHeight="1" outlineLevel="1" x14ac:dyDescent="0.2">
      <c r="A107" s="631" t="s">
        <v>732</v>
      </c>
      <c r="B107" s="591">
        <f>gfsChk!B107+gfsKos!B107+gfsPni!B107+gfsYap!B107+gfsNat!C107</f>
        <v>-2.390523</v>
      </c>
      <c r="C107" s="591">
        <f>gfsChk!C107+gfsKos!C107+gfsPni!C107+gfsYap!C107+gfsNat!D107</f>
        <v>-2.3495330000000001</v>
      </c>
      <c r="D107" s="591">
        <f>gfsChk!D107+gfsKos!D107+gfsPni!D107+gfsYap!D107+gfsNat!E107</f>
        <v>-2.8268620000000002</v>
      </c>
      <c r="E107" s="591">
        <f>gfsChk!E107+gfsKos!E107+gfsPni!E107+gfsYap!E107+gfsNat!F107</f>
        <v>-2.6092070000000001</v>
      </c>
      <c r="F107" s="591">
        <f>gfsChk!F107+gfsKos!F107+gfsPni!F107+gfsYap!F107+gfsNat!G107</f>
        <v>-2.486119</v>
      </c>
      <c r="G107" s="591">
        <f>gfsChk!G107+gfsKos!G107+gfsPni!G107+gfsYap!G107+gfsNat!H107</f>
        <v>-8.4466870000000007</v>
      </c>
      <c r="H107" s="591">
        <f>gfsChk!H107+gfsKos!H107+gfsPni!H107+gfsYap!H107+gfsNat!I107</f>
        <v>-10.079351000000001</v>
      </c>
      <c r="I107" s="591">
        <f>gfsChk!I107+gfsKos!I107+gfsPni!I107+gfsYap!I107+gfsNat!J107</f>
        <v>-9.8052969999999995</v>
      </c>
      <c r="J107" s="591">
        <f>gfsChk!J107+gfsKos!J107+gfsPni!J107+gfsYap!J107+gfsNat!K107</f>
        <v>-9.2945569999999993</v>
      </c>
      <c r="K107" s="591">
        <f>gfsChk!K107+gfsKos!K107+gfsPni!K107+gfsYap!K107+gfsNat!L107</f>
        <v>-8.7002959999999998</v>
      </c>
      <c r="L107" s="591">
        <f>gfsChk!L107+gfsKos!L107+gfsPni!L107+gfsYap!L107+gfsNat!M107</f>
        <v>-10.586324000000001</v>
      </c>
      <c r="M107" s="591">
        <f>gfsChk!M107+gfsKos!M107+gfsPni!M107+gfsYap!M107+gfsNat!N107</f>
        <v>-9.7984530000000003</v>
      </c>
      <c r="N107" s="591">
        <f>gfsChk!N107+gfsKos!N107+gfsPni!N107+gfsYap!N107+gfsNat!O107</f>
        <v>-10.695663</v>
      </c>
      <c r="O107" s="591">
        <f>gfsChk!O107+gfsKos!O107+gfsPni!O107+gfsYap!O107+gfsNat!P107</f>
        <v>-11.160888</v>
      </c>
      <c r="P107" s="591">
        <f>gfsChk!P107+gfsKos!P107+gfsPni!P107+gfsYap!P107+gfsNat!Q107</f>
        <v>-13.308192</v>
      </c>
      <c r="Q107" s="591">
        <f>gfsChk!Q107+gfsKos!Q107+gfsPni!Q107+gfsYap!Q107+gfsNat!R107</f>
        <v>0</v>
      </c>
      <c r="R107" s="591">
        <f>gfsChk!R107+gfsKos!R107+gfsPni!R107+gfsYap!R107+gfsNat!S107</f>
        <v>0</v>
      </c>
      <c r="S107" s="591">
        <f>gfsChk!S107+gfsKos!S107+gfsPni!S107+gfsYap!S107+gfsNat!T107</f>
        <v>0</v>
      </c>
      <c r="T107" s="591">
        <f>gfsChk!T107+gfsKos!T107+gfsPni!T107+gfsYap!T107+gfsNat!U107</f>
        <v>0</v>
      </c>
      <c r="U107" s="591">
        <f>gfsChk!U107+gfsKos!U107+gfsPni!U107+gfsYap!U107+gfsNat!V107</f>
        <v>0</v>
      </c>
      <c r="W107" s="591"/>
      <c r="X107" s="591"/>
      <c r="Y107" s="591"/>
      <c r="Z107" s="591"/>
      <c r="AA107" s="591"/>
      <c r="AB107" s="591"/>
      <c r="AC107" s="591"/>
      <c r="AD107" s="591"/>
      <c r="AH107" s="591"/>
      <c r="AQ107" s="591"/>
      <c r="AY107" s="591"/>
      <c r="BG107" s="591"/>
      <c r="BO107" s="591"/>
      <c r="BW107" s="591"/>
      <c r="BY107" s="591"/>
      <c r="CE107" s="591"/>
    </row>
    <row r="108" spans="1:83" s="586" customFormat="1" ht="12.75" hidden="1" customHeight="1" outlineLevel="1" x14ac:dyDescent="0.2">
      <c r="A108" s="631" t="s">
        <v>733</v>
      </c>
      <c r="B108" s="591">
        <f>gfsChk!B108+gfsKos!B108+gfsPni!B108+gfsYap!B108+gfsNat!C108</f>
        <v>-0.27512700000000001</v>
      </c>
      <c r="C108" s="591">
        <f>gfsChk!C108+gfsKos!C108+gfsPni!C108+gfsYap!C108+gfsNat!D108</f>
        <v>-0.773895</v>
      </c>
      <c r="D108" s="591">
        <f>gfsChk!D108+gfsKos!D108+gfsPni!D108+gfsYap!D108+gfsNat!E108</f>
        <v>-0.22962399999999999</v>
      </c>
      <c r="E108" s="591">
        <f>gfsChk!E108+gfsKos!E108+gfsPni!E108+gfsYap!E108+gfsNat!F108</f>
        <v>-0.31435100000000005</v>
      </c>
      <c r="F108" s="591">
        <f>gfsChk!F108+gfsKos!F108+gfsPni!F108+gfsYap!F108+gfsNat!G108</f>
        <v>-0.86813800000000008</v>
      </c>
      <c r="G108" s="591">
        <f>gfsChk!G108+gfsKos!G108+gfsPni!G108+gfsYap!G108+gfsNat!H108</f>
        <v>-1.1237650000000001</v>
      </c>
      <c r="H108" s="591">
        <f>gfsChk!H108+gfsKos!H108+gfsPni!H108+gfsYap!H108+gfsNat!I108</f>
        <v>-0.91637800000000003</v>
      </c>
      <c r="I108" s="591">
        <f>gfsChk!I108+gfsKos!I108+gfsPni!I108+gfsYap!I108+gfsNat!J108</f>
        <v>-0.87666700000000009</v>
      </c>
      <c r="J108" s="591">
        <f>gfsChk!J108+gfsKos!J108+gfsPni!J108+gfsYap!J108+gfsNat!K108</f>
        <v>-0.88389099999999998</v>
      </c>
      <c r="K108" s="591">
        <f>gfsChk!K108+gfsKos!K108+gfsPni!K108+gfsYap!K108+gfsNat!L108</f>
        <v>-1.1282829999999999</v>
      </c>
      <c r="L108" s="591">
        <f>gfsChk!L108+gfsKos!L108+gfsPni!L108+gfsYap!L108+gfsNat!M108</f>
        <v>-1.160893</v>
      </c>
      <c r="M108" s="591">
        <f>gfsChk!M108+gfsKos!M108+gfsPni!M108+gfsYap!M108+gfsNat!N108</f>
        <v>-0.94745500000000005</v>
      </c>
      <c r="N108" s="591">
        <f>gfsChk!N108+gfsKos!N108+gfsPni!N108+gfsYap!N108+gfsNat!O108</f>
        <v>-1.3239099999999999</v>
      </c>
      <c r="O108" s="591">
        <f>gfsChk!O108+gfsKos!O108+gfsPni!O108+gfsYap!O108+gfsNat!P108</f>
        <v>-1.2891250000000001</v>
      </c>
      <c r="P108" s="591">
        <f>gfsChk!P108+gfsKos!P108+gfsPni!P108+gfsYap!P108+gfsNat!Q108</f>
        <v>-1.2579450000000001</v>
      </c>
      <c r="Q108" s="591">
        <f>gfsChk!Q108+gfsKos!Q108+gfsPni!Q108+gfsYap!Q108+gfsNat!R108</f>
        <v>0</v>
      </c>
      <c r="R108" s="591">
        <f>gfsChk!R108+gfsKos!R108+gfsPni!R108+gfsYap!R108+gfsNat!S108</f>
        <v>0</v>
      </c>
      <c r="S108" s="591">
        <f>gfsChk!S108+gfsKos!S108+gfsPni!S108+gfsYap!S108+gfsNat!T108</f>
        <v>0</v>
      </c>
      <c r="T108" s="591">
        <f>gfsChk!T108+gfsKos!T108+gfsPni!T108+gfsYap!T108+gfsNat!U108</f>
        <v>0</v>
      </c>
      <c r="U108" s="591">
        <f>gfsChk!U108+gfsKos!U108+gfsPni!U108+gfsYap!U108+gfsNat!V108</f>
        <v>0</v>
      </c>
      <c r="W108" s="591"/>
      <c r="X108" s="591"/>
      <c r="Y108" s="591"/>
      <c r="Z108" s="591"/>
      <c r="AA108" s="591"/>
      <c r="AB108" s="591"/>
      <c r="AC108" s="591"/>
      <c r="AD108" s="591"/>
      <c r="AH108" s="591"/>
      <c r="AQ108" s="591"/>
      <c r="AY108" s="591"/>
      <c r="BG108" s="591"/>
      <c r="BO108" s="591"/>
      <c r="BW108" s="591"/>
      <c r="BY108" s="591"/>
      <c r="CE108" s="591"/>
    </row>
    <row r="109" spans="1:83" s="586" customFormat="1" ht="12.75" hidden="1" customHeight="1" outlineLevel="1" x14ac:dyDescent="0.2">
      <c r="A109" s="631" t="s">
        <v>734</v>
      </c>
      <c r="B109" s="591">
        <f>gfsChk!B109+gfsKos!B109+gfsPni!B109+gfsYap!B109+gfsNat!C109</f>
        <v>0</v>
      </c>
      <c r="C109" s="591">
        <f>gfsChk!C109+gfsKos!C109+gfsPni!C109+gfsYap!C109+gfsNat!D109</f>
        <v>0</v>
      </c>
      <c r="D109" s="591">
        <f>gfsChk!D109+gfsKos!D109+gfsPni!D109+gfsYap!D109+gfsNat!E109</f>
        <v>0</v>
      </c>
      <c r="E109" s="591">
        <f>gfsChk!E109+gfsKos!E109+gfsPni!E109+gfsYap!E109+gfsNat!F109</f>
        <v>-3.8180000000000002E-3</v>
      </c>
      <c r="F109" s="591">
        <f>gfsChk!F109+gfsKos!F109+gfsPni!F109+gfsYap!F109+gfsNat!G109</f>
        <v>-6.3088000000000005E-2</v>
      </c>
      <c r="G109" s="591">
        <f>gfsChk!G109+gfsKos!G109+gfsPni!G109+gfsYap!G109+gfsNat!H109</f>
        <v>-1.073196</v>
      </c>
      <c r="H109" s="591">
        <f>gfsChk!H109+gfsKos!H109+gfsPni!H109+gfsYap!H109+gfsNat!I109</f>
        <v>-1.580265</v>
      </c>
      <c r="I109" s="591">
        <f>gfsChk!I109+gfsKos!I109+gfsPni!I109+gfsYap!I109+gfsNat!J109</f>
        <v>-1.32517</v>
      </c>
      <c r="J109" s="591">
        <f>gfsChk!J109+gfsKos!J109+gfsPni!J109+gfsYap!J109+gfsNat!K109</f>
        <v>-1.174579</v>
      </c>
      <c r="K109" s="591">
        <f>gfsChk!K109+gfsKos!K109+gfsPni!K109+gfsYap!K109+gfsNat!L109</f>
        <v>-1.4027020000000001</v>
      </c>
      <c r="L109" s="591">
        <f>gfsChk!L109+gfsKos!L109+gfsPni!L109+gfsYap!L109+gfsNat!M109</f>
        <v>-1.8757820000000001</v>
      </c>
      <c r="M109" s="591">
        <f>gfsChk!M109+gfsKos!M109+gfsPni!M109+gfsYap!M109+gfsNat!N109</f>
        <v>-2.764348</v>
      </c>
      <c r="N109" s="591">
        <f>gfsChk!N109+gfsKos!N109+gfsPni!N109+gfsYap!N109+gfsNat!O109</f>
        <v>-3.2909570000000001</v>
      </c>
      <c r="O109" s="591">
        <f>gfsChk!O109+gfsKos!O109+gfsPni!O109+gfsYap!O109+gfsNat!P109</f>
        <v>-4.2154430000000005</v>
      </c>
      <c r="P109" s="591">
        <f>gfsChk!P109+gfsKos!P109+gfsPni!P109+gfsYap!P109+gfsNat!Q109</f>
        <v>-3.849656</v>
      </c>
      <c r="Q109" s="591">
        <f>gfsChk!Q109+gfsKos!Q109+gfsPni!Q109+gfsYap!Q109+gfsNat!R109</f>
        <v>0</v>
      </c>
      <c r="R109" s="591">
        <f>gfsChk!R109+gfsKos!R109+gfsPni!R109+gfsYap!R109+gfsNat!S109</f>
        <v>0</v>
      </c>
      <c r="S109" s="591">
        <f>gfsChk!S109+gfsKos!S109+gfsPni!S109+gfsYap!S109+gfsNat!T109</f>
        <v>0</v>
      </c>
      <c r="T109" s="591">
        <f>gfsChk!T109+gfsKos!T109+gfsPni!T109+gfsYap!T109+gfsNat!U109</f>
        <v>0</v>
      </c>
      <c r="U109" s="591">
        <f>gfsChk!U109+gfsKos!U109+gfsPni!U109+gfsYap!U109+gfsNat!V109</f>
        <v>0</v>
      </c>
      <c r="W109" s="591"/>
      <c r="X109" s="591"/>
      <c r="Y109" s="591"/>
      <c r="Z109" s="591"/>
      <c r="AA109" s="591"/>
      <c r="AB109" s="591"/>
      <c r="AC109" s="591"/>
      <c r="AD109" s="591"/>
      <c r="AH109" s="591"/>
      <c r="AQ109" s="591"/>
      <c r="AY109" s="591"/>
      <c r="BG109" s="591"/>
      <c r="BO109" s="591"/>
      <c r="BW109" s="591"/>
      <c r="BY109" s="591"/>
      <c r="CE109" s="591"/>
    </row>
    <row r="110" spans="1:83" s="586" customFormat="1" ht="12.75" hidden="1" customHeight="1" outlineLevel="1" x14ac:dyDescent="0.2">
      <c r="A110" s="631" t="s">
        <v>735</v>
      </c>
      <c r="B110" s="591">
        <f>gfsChk!B110+gfsKos!B110+gfsPni!B110+gfsYap!B110+gfsNat!C110</f>
        <v>-0.64092400000000005</v>
      </c>
      <c r="C110" s="591">
        <f>gfsChk!C110+gfsKos!C110+gfsPni!C110+gfsYap!C110+gfsNat!D110</f>
        <v>-0.72006799999999993</v>
      </c>
      <c r="D110" s="591">
        <f>gfsChk!D110+gfsKos!D110+gfsPni!D110+gfsYap!D110+gfsNat!E110</f>
        <v>-0.6410610000000001</v>
      </c>
      <c r="E110" s="591">
        <f>gfsChk!E110+gfsKos!E110+gfsPni!E110+gfsYap!E110+gfsNat!F110</f>
        <v>-0.67835699999999999</v>
      </c>
      <c r="F110" s="591">
        <f>gfsChk!F110+gfsKos!F110+gfsPni!F110+gfsYap!F110+gfsNat!G110</f>
        <v>-0.60206799999999994</v>
      </c>
      <c r="G110" s="591">
        <f>gfsChk!G110+gfsKos!G110+gfsPni!G110+gfsYap!G110+gfsNat!H110</f>
        <v>-1.636242</v>
      </c>
      <c r="H110" s="591">
        <f>gfsChk!H110+gfsKos!H110+gfsPni!H110+gfsYap!H110+gfsNat!I110</f>
        <v>-1.651859</v>
      </c>
      <c r="I110" s="591">
        <f>gfsChk!I110+gfsKos!I110+gfsPni!I110+gfsYap!I110+gfsNat!J110</f>
        <v>-1.691686</v>
      </c>
      <c r="J110" s="591">
        <f>gfsChk!J110+gfsKos!J110+gfsPni!J110+gfsYap!J110+gfsNat!K110</f>
        <v>-1.6218179999999998</v>
      </c>
      <c r="K110" s="591">
        <f>gfsChk!K110+gfsKos!K110+gfsPni!K110+gfsYap!K110+gfsNat!L110</f>
        <v>-1.6432660000000001</v>
      </c>
      <c r="L110" s="591">
        <f>gfsChk!L110+gfsKos!L110+gfsPni!L110+gfsYap!L110+gfsNat!M110</f>
        <v>-1.686013</v>
      </c>
      <c r="M110" s="591">
        <f>gfsChk!M110+gfsKos!M110+gfsPni!M110+gfsYap!M110+gfsNat!N110</f>
        <v>-1.6364030000000001</v>
      </c>
      <c r="N110" s="591">
        <f>gfsChk!N110+gfsKos!N110+gfsPni!N110+gfsYap!N110+gfsNat!O110</f>
        <v>-1.7683819999999999</v>
      </c>
      <c r="O110" s="591">
        <f>gfsChk!O110+gfsKos!O110+gfsPni!O110+gfsYap!O110+gfsNat!P110</f>
        <v>-1.662191</v>
      </c>
      <c r="P110" s="591">
        <f>gfsChk!P110+gfsKos!P110+gfsPni!P110+gfsYap!P110+gfsNat!Q110</f>
        <v>-1.6417570000000001</v>
      </c>
      <c r="Q110" s="591">
        <f>gfsChk!Q110+gfsKos!Q110+gfsPni!Q110+gfsYap!Q110+gfsNat!R110</f>
        <v>0</v>
      </c>
      <c r="R110" s="591">
        <f>gfsChk!R110+gfsKos!R110+gfsPni!R110+gfsYap!R110+gfsNat!S110</f>
        <v>0</v>
      </c>
      <c r="S110" s="591">
        <f>gfsChk!S110+gfsKos!S110+gfsPni!S110+gfsYap!S110+gfsNat!T110</f>
        <v>0</v>
      </c>
      <c r="T110" s="591">
        <f>gfsChk!T110+gfsKos!T110+gfsPni!T110+gfsYap!T110+gfsNat!U110</f>
        <v>0</v>
      </c>
      <c r="U110" s="591">
        <f>gfsChk!U110+gfsKos!U110+gfsPni!U110+gfsYap!U110+gfsNat!V110</f>
        <v>0</v>
      </c>
      <c r="W110" s="591"/>
      <c r="X110" s="591"/>
      <c r="Y110" s="591"/>
      <c r="Z110" s="591"/>
      <c r="AA110" s="591"/>
      <c r="AB110" s="591"/>
      <c r="AC110" s="591"/>
      <c r="AD110" s="591"/>
      <c r="AH110" s="591"/>
      <c r="AQ110" s="591"/>
      <c r="AY110" s="591"/>
      <c r="BG110" s="591"/>
      <c r="BO110" s="591"/>
      <c r="BW110" s="591"/>
      <c r="BY110" s="591"/>
      <c r="CE110" s="591"/>
    </row>
    <row r="111" spans="1:83" s="586" customFormat="1" ht="12.75" hidden="1" customHeight="1" outlineLevel="1" x14ac:dyDescent="0.2">
      <c r="A111" s="631" t="s">
        <v>736</v>
      </c>
      <c r="B111" s="591">
        <f>gfsChk!B111+gfsKos!B111+gfsPni!B111+gfsYap!B111+gfsNat!C111</f>
        <v>0</v>
      </c>
      <c r="C111" s="591">
        <f>gfsChk!C111+gfsKos!C111+gfsPni!C111+gfsYap!C111+gfsNat!D111</f>
        <v>0</v>
      </c>
      <c r="D111" s="591">
        <f>gfsChk!D111+gfsKos!D111+gfsPni!D111+gfsYap!D111+gfsNat!E111</f>
        <v>0</v>
      </c>
      <c r="E111" s="591">
        <f>gfsChk!E111+gfsKos!E111+gfsPni!E111+gfsYap!E111+gfsNat!F111</f>
        <v>0</v>
      </c>
      <c r="F111" s="591">
        <f>gfsChk!F111+gfsKos!F111+gfsPni!F111+gfsYap!F111+gfsNat!G111</f>
        <v>0</v>
      </c>
      <c r="G111" s="591">
        <f>gfsChk!G111+gfsKos!G111+gfsPni!G111+gfsYap!G111+gfsNat!H111</f>
        <v>0</v>
      </c>
      <c r="H111" s="591">
        <f>gfsChk!H111+gfsKos!H111+gfsPni!H111+gfsYap!H111+gfsNat!I111</f>
        <v>0</v>
      </c>
      <c r="I111" s="591">
        <f>gfsChk!I111+gfsKos!I111+gfsPni!I111+gfsYap!I111+gfsNat!J111</f>
        <v>0</v>
      </c>
      <c r="J111" s="591">
        <f>gfsChk!J111+gfsKos!J111+gfsPni!J111+gfsYap!J111+gfsNat!K111</f>
        <v>0</v>
      </c>
      <c r="K111" s="591">
        <f>gfsChk!K111+gfsKos!K111+gfsPni!K111+gfsYap!K111+gfsNat!L111</f>
        <v>0</v>
      </c>
      <c r="L111" s="591">
        <f>gfsChk!L111+gfsKos!L111+gfsPni!L111+gfsYap!L111+gfsNat!M111</f>
        <v>0</v>
      </c>
      <c r="M111" s="591">
        <f>gfsChk!M111+gfsKos!M111+gfsPni!M111+gfsYap!M111+gfsNat!N111</f>
        <v>0</v>
      </c>
      <c r="N111" s="591">
        <f>gfsChk!N111+gfsKos!N111+gfsPni!N111+gfsYap!N111+gfsNat!O111</f>
        <v>0</v>
      </c>
      <c r="O111" s="591">
        <f>gfsChk!O111+gfsKos!O111+gfsPni!O111+gfsYap!O111+gfsNat!P111</f>
        <v>0</v>
      </c>
      <c r="P111" s="591">
        <f>gfsChk!P111+gfsKos!P111+gfsPni!P111+gfsYap!P111+gfsNat!Q111</f>
        <v>0</v>
      </c>
      <c r="Q111" s="591">
        <f>gfsChk!Q111+gfsKos!Q111+gfsPni!Q111+gfsYap!Q111+gfsNat!R111</f>
        <v>0</v>
      </c>
      <c r="R111" s="591">
        <f>gfsChk!R111+gfsKos!R111+gfsPni!R111+gfsYap!R111+gfsNat!S111</f>
        <v>0</v>
      </c>
      <c r="S111" s="591">
        <f>gfsChk!S111+gfsKos!S111+gfsPni!S111+gfsYap!S111+gfsNat!T111</f>
        <v>0</v>
      </c>
      <c r="T111" s="591">
        <f>gfsChk!T111+gfsKos!T111+gfsPni!T111+gfsYap!T111+gfsNat!U111</f>
        <v>0</v>
      </c>
      <c r="U111" s="591">
        <f>gfsChk!U111+gfsKos!U111+gfsPni!U111+gfsYap!U111+gfsNat!V111</f>
        <v>0</v>
      </c>
      <c r="W111" s="591"/>
      <c r="X111" s="591"/>
      <c r="Y111" s="591"/>
      <c r="Z111" s="591"/>
      <c r="AA111" s="591"/>
      <c r="AB111" s="591"/>
      <c r="AC111" s="591"/>
      <c r="AD111" s="591"/>
      <c r="AH111" s="591"/>
      <c r="AQ111" s="591"/>
      <c r="AY111" s="591"/>
      <c r="BG111" s="591"/>
      <c r="BO111" s="591"/>
      <c r="BW111" s="591"/>
      <c r="BY111" s="591"/>
      <c r="CE111" s="591"/>
    </row>
    <row r="112" spans="1:83" s="586" customFormat="1" ht="12.75" hidden="1" customHeight="1" outlineLevel="1" x14ac:dyDescent="0.2">
      <c r="A112" s="631" t="s">
        <v>737</v>
      </c>
      <c r="B112" s="591">
        <f>gfsChk!B112+gfsKos!B112+gfsPni!B112+gfsYap!B112+gfsNat!C112</f>
        <v>0</v>
      </c>
      <c r="C112" s="591">
        <f>gfsChk!C112+gfsKos!C112+gfsPni!C112+gfsYap!C112+gfsNat!D112</f>
        <v>0</v>
      </c>
      <c r="D112" s="591">
        <f>gfsChk!D112+gfsKos!D112+gfsPni!D112+gfsYap!D112+gfsNat!E112</f>
        <v>-0.215506</v>
      </c>
      <c r="E112" s="591">
        <f>gfsChk!E112+gfsKos!E112+gfsPni!E112+gfsYap!E112+gfsNat!F112</f>
        <v>-7.4569999999999997E-2</v>
      </c>
      <c r="F112" s="591">
        <f>gfsChk!F112+gfsKos!F112+gfsPni!F112+gfsYap!F112+gfsNat!G112</f>
        <v>-6.6364000000000006E-2</v>
      </c>
      <c r="G112" s="591">
        <f>gfsChk!G112+gfsKos!G112+gfsPni!G112+gfsYap!G112+gfsNat!H112</f>
        <v>-0.378521</v>
      </c>
      <c r="H112" s="591">
        <f>gfsChk!H112+gfsKos!H112+gfsPni!H112+gfsYap!H112+gfsNat!I112</f>
        <v>-0.34238800000000003</v>
      </c>
      <c r="I112" s="591">
        <f>gfsChk!I112+gfsKos!I112+gfsPni!I112+gfsYap!I112+gfsNat!J112</f>
        <v>-0.21316599999999999</v>
      </c>
      <c r="J112" s="591">
        <f>gfsChk!J112+gfsKos!J112+gfsPni!J112+gfsYap!J112+gfsNat!K112</f>
        <v>-0.22409399999999999</v>
      </c>
      <c r="K112" s="591">
        <f>gfsChk!K112+gfsKos!K112+gfsPni!K112+gfsYap!K112+gfsNat!L112</f>
        <v>-0.21234000000000003</v>
      </c>
      <c r="L112" s="591">
        <f>gfsChk!L112+gfsKos!L112+gfsPni!L112+gfsYap!L112+gfsNat!M112</f>
        <v>-0.28202100000000002</v>
      </c>
      <c r="M112" s="591">
        <f>gfsChk!M112+gfsKos!M112+gfsPni!M112+gfsYap!M112+gfsNat!N112</f>
        <v>-0.45981300000000003</v>
      </c>
      <c r="N112" s="591">
        <f>gfsChk!N112+gfsKos!N112+gfsPni!N112+gfsYap!N112+gfsNat!O112</f>
        <v>-0.66777700000000006</v>
      </c>
      <c r="O112" s="591">
        <f>gfsChk!O112+gfsKos!O112+gfsPni!O112+gfsYap!O112+gfsNat!P112</f>
        <v>-0.69006299999999998</v>
      </c>
      <c r="P112" s="591">
        <f>gfsChk!P112+gfsKos!P112+gfsPni!P112+gfsYap!P112+gfsNat!Q112</f>
        <v>-0.77623799999999998</v>
      </c>
      <c r="Q112" s="591">
        <f>gfsChk!Q112+gfsKos!Q112+gfsPni!Q112+gfsYap!Q112+gfsNat!R112</f>
        <v>0</v>
      </c>
      <c r="R112" s="591">
        <f>gfsChk!R112+gfsKos!R112+gfsPni!R112+gfsYap!R112+gfsNat!S112</f>
        <v>0</v>
      </c>
      <c r="S112" s="591">
        <f>gfsChk!S112+gfsKos!S112+gfsPni!S112+gfsYap!S112+gfsNat!T112</f>
        <v>0</v>
      </c>
      <c r="T112" s="591">
        <f>gfsChk!T112+gfsKos!T112+gfsPni!T112+gfsYap!T112+gfsNat!U112</f>
        <v>0</v>
      </c>
      <c r="U112" s="591">
        <f>gfsChk!U112+gfsKos!U112+gfsPni!U112+gfsYap!U112+gfsNat!V112</f>
        <v>0</v>
      </c>
      <c r="W112" s="591"/>
      <c r="X112" s="591"/>
      <c r="Y112" s="591"/>
      <c r="Z112" s="591"/>
      <c r="AA112" s="591"/>
      <c r="AB112" s="591"/>
      <c r="AC112" s="591"/>
      <c r="AD112" s="591"/>
      <c r="AH112" s="591"/>
      <c r="AQ112" s="591"/>
      <c r="AY112" s="591"/>
      <c r="BG112" s="591"/>
      <c r="BO112" s="591"/>
      <c r="BW112" s="591"/>
      <c r="BY112" s="591"/>
      <c r="CE112" s="591"/>
    </row>
    <row r="113" spans="1:83" s="586" customFormat="1" ht="12.75" hidden="1" customHeight="1" outlineLevel="1" x14ac:dyDescent="0.2">
      <c r="A113" s="631" t="s">
        <v>738</v>
      </c>
      <c r="B113" s="591">
        <f>gfsChk!B113+gfsKos!B113+gfsPni!B113+gfsYap!B113+gfsNat!C113</f>
        <v>0</v>
      </c>
      <c r="C113" s="591">
        <f>gfsChk!C113+gfsKos!C113+gfsPni!C113+gfsYap!C113+gfsNat!D113</f>
        <v>0</v>
      </c>
      <c r="D113" s="591">
        <f>gfsChk!D113+gfsKos!D113+gfsPni!D113+gfsYap!D113+gfsNat!E113</f>
        <v>0</v>
      </c>
      <c r="E113" s="591">
        <f>gfsChk!E113+gfsKos!E113+gfsPni!E113+gfsYap!E113+gfsNat!F113</f>
        <v>-3.2740999999999999E-2</v>
      </c>
      <c r="F113" s="591">
        <f>gfsChk!F113+gfsKos!F113+gfsPni!F113+gfsYap!F113+gfsNat!G113</f>
        <v>-6.5799999999999999E-3</v>
      </c>
      <c r="G113" s="591">
        <f>gfsChk!G113+gfsKos!G113+gfsPni!G113+gfsYap!G113+gfsNat!H113</f>
        <v>-0.278972</v>
      </c>
      <c r="H113" s="591">
        <f>gfsChk!H113+gfsKos!H113+gfsPni!H113+gfsYap!H113+gfsNat!I113</f>
        <v>-0.40948899999999999</v>
      </c>
      <c r="I113" s="591">
        <f>gfsChk!I113+gfsKos!I113+gfsPni!I113+gfsYap!I113+gfsNat!J113</f>
        <v>-0.330092</v>
      </c>
      <c r="J113" s="591">
        <f>gfsChk!J113+gfsKos!J113+gfsPni!J113+gfsYap!J113+gfsNat!K113</f>
        <v>-8.6919999999999997E-2</v>
      </c>
      <c r="K113" s="591">
        <f>gfsChk!K113+gfsKos!K113+gfsPni!K113+gfsYap!K113+gfsNat!L113</f>
        <v>-3.1392999999999997E-2</v>
      </c>
      <c r="L113" s="591">
        <f>gfsChk!L113+gfsKos!L113+gfsPni!L113+gfsYap!L113+gfsNat!M113</f>
        <v>-5.1971000000000003E-2</v>
      </c>
      <c r="M113" s="591">
        <f>gfsChk!M113+gfsKos!M113+gfsPni!M113+gfsYap!M113+gfsNat!N113</f>
        <v>-6.4162999999999998E-2</v>
      </c>
      <c r="N113" s="591">
        <f>gfsChk!N113+gfsKos!N113+gfsPni!N113+gfsYap!N113+gfsNat!O113</f>
        <v>-9.7402000000000002E-2</v>
      </c>
      <c r="O113" s="591">
        <f>gfsChk!O113+gfsKos!O113+gfsPni!O113+gfsYap!O113+gfsNat!P113</f>
        <v>-5.3573999999999997E-2</v>
      </c>
      <c r="P113" s="591">
        <f>gfsChk!P113+gfsKos!P113+gfsPni!P113+gfsYap!P113+gfsNat!Q113</f>
        <v>-0.22708600000000001</v>
      </c>
      <c r="Q113" s="591">
        <f>gfsChk!Q113+gfsKos!Q113+gfsPni!Q113+gfsYap!Q113+gfsNat!R113</f>
        <v>0</v>
      </c>
      <c r="R113" s="591">
        <f>gfsChk!R113+gfsKos!R113+gfsPni!R113+gfsYap!R113+gfsNat!S113</f>
        <v>0</v>
      </c>
      <c r="S113" s="591">
        <f>gfsChk!S113+gfsKos!S113+gfsPni!S113+gfsYap!S113+gfsNat!T113</f>
        <v>0</v>
      </c>
      <c r="T113" s="591">
        <f>gfsChk!T113+gfsKos!T113+gfsPni!T113+gfsYap!T113+gfsNat!U113</f>
        <v>0</v>
      </c>
      <c r="U113" s="591">
        <f>gfsChk!U113+gfsKos!U113+gfsPni!U113+gfsYap!U113+gfsNat!V113</f>
        <v>0</v>
      </c>
      <c r="W113" s="591"/>
      <c r="X113" s="591"/>
      <c r="Y113" s="591"/>
      <c r="Z113" s="591"/>
      <c r="AA113" s="591"/>
      <c r="AB113" s="591"/>
      <c r="AC113" s="591"/>
      <c r="AD113" s="591"/>
      <c r="AH113" s="591"/>
      <c r="AQ113" s="591"/>
      <c r="AY113" s="591"/>
      <c r="BG113" s="591"/>
      <c r="BO113" s="591"/>
      <c r="BW113" s="591"/>
      <c r="BY113" s="591"/>
      <c r="CE113" s="591"/>
    </row>
    <row r="114" spans="1:83" s="586" customFormat="1" ht="12.75" hidden="1" customHeight="1" outlineLevel="1" x14ac:dyDescent="0.2">
      <c r="A114" s="631" t="s">
        <v>739</v>
      </c>
      <c r="B114" s="591">
        <f>gfsChk!B114+gfsKos!B114+gfsPni!B114+gfsYap!B114+gfsNat!C114</f>
        <v>-0.15585199999999999</v>
      </c>
      <c r="C114" s="591">
        <f>gfsChk!C114+gfsKos!C114+gfsPni!C114+gfsYap!C114+gfsNat!D114</f>
        <v>-0.14358100000000001</v>
      </c>
      <c r="D114" s="591">
        <f>gfsChk!D114+gfsKos!D114+gfsPni!D114+gfsYap!D114+gfsNat!E114</f>
        <v>-0.14558399999999999</v>
      </c>
      <c r="E114" s="591">
        <f>gfsChk!E114+gfsKos!E114+gfsPni!E114+gfsYap!E114+gfsNat!F114</f>
        <v>-0.30482399999999998</v>
      </c>
      <c r="F114" s="591">
        <f>gfsChk!F114+gfsKos!F114+gfsPni!F114+gfsYap!F114+gfsNat!G114</f>
        <v>-6.7935999999999996E-2</v>
      </c>
      <c r="G114" s="591">
        <f>gfsChk!G114+gfsKos!G114+gfsPni!G114+gfsYap!G114+gfsNat!H114</f>
        <v>-2.698985</v>
      </c>
      <c r="H114" s="591">
        <f>gfsChk!H114+gfsKos!H114+gfsPni!H114+gfsYap!H114+gfsNat!I114</f>
        <v>-2.645648</v>
      </c>
      <c r="I114" s="591">
        <f>gfsChk!I114+gfsKos!I114+gfsPni!I114+gfsYap!I114+gfsNat!J114</f>
        <v>-3.4653640000000001</v>
      </c>
      <c r="J114" s="591">
        <f>gfsChk!J114+gfsKos!J114+gfsPni!J114+gfsYap!J114+gfsNat!K114</f>
        <v>-2.5045010000000003</v>
      </c>
      <c r="K114" s="591">
        <f>gfsChk!K114+gfsKos!K114+gfsPni!K114+gfsYap!K114+gfsNat!L114</f>
        <v>-2.8695430000000002</v>
      </c>
      <c r="L114" s="591">
        <f>gfsChk!L114+gfsKos!L114+gfsPni!L114+gfsYap!L114+gfsNat!M114</f>
        <v>-2.7721140000000002</v>
      </c>
      <c r="M114" s="591">
        <f>gfsChk!M114+gfsKos!M114+gfsPni!M114+gfsYap!M114+gfsNat!N114</f>
        <v>-2.7622149999999999</v>
      </c>
      <c r="N114" s="591">
        <f>gfsChk!N114+gfsKos!N114+gfsPni!N114+gfsYap!N114+gfsNat!O114</f>
        <v>-4.3887599999999996</v>
      </c>
      <c r="O114" s="591">
        <f>gfsChk!O114+gfsKos!O114+gfsPni!O114+gfsYap!O114+gfsNat!P114</f>
        <v>-2.978542</v>
      </c>
      <c r="P114" s="591">
        <f>gfsChk!P114+gfsKos!P114+gfsPni!P114+gfsYap!P114+gfsNat!Q114</f>
        <v>-2.844398</v>
      </c>
      <c r="Q114" s="591">
        <f>gfsChk!Q114+gfsKos!Q114+gfsPni!Q114+gfsYap!Q114+gfsNat!R114</f>
        <v>0</v>
      </c>
      <c r="R114" s="591">
        <f>gfsChk!R114+gfsKos!R114+gfsPni!R114+gfsYap!R114+gfsNat!S114</f>
        <v>0</v>
      </c>
      <c r="S114" s="591">
        <f>gfsChk!S114+gfsKos!S114+gfsPni!S114+gfsYap!S114+gfsNat!T114</f>
        <v>0</v>
      </c>
      <c r="T114" s="591">
        <f>gfsChk!T114+gfsKos!T114+gfsPni!T114+gfsYap!T114+gfsNat!U114</f>
        <v>0</v>
      </c>
      <c r="U114" s="591">
        <f>gfsChk!U114+gfsKos!U114+gfsPni!U114+gfsYap!U114+gfsNat!V114</f>
        <v>0</v>
      </c>
      <c r="W114" s="591"/>
      <c r="X114" s="591"/>
      <c r="Y114" s="591"/>
      <c r="Z114" s="591"/>
      <c r="AA114" s="591"/>
      <c r="AB114" s="591"/>
      <c r="AC114" s="591"/>
      <c r="AD114" s="591"/>
      <c r="AH114" s="591"/>
      <c r="AQ114" s="591"/>
      <c r="AY114" s="591"/>
      <c r="BG114" s="591"/>
      <c r="BO114" s="591"/>
      <c r="BW114" s="591"/>
      <c r="BY114" s="591"/>
      <c r="CE114" s="591"/>
    </row>
    <row r="115" spans="1:83" s="586" customFormat="1" ht="12.75" hidden="1" customHeight="1" outlineLevel="1" x14ac:dyDescent="0.2">
      <c r="A115" s="631" t="s">
        <v>740</v>
      </c>
      <c r="B115" s="591">
        <f>gfsChk!B115+gfsKos!B115+gfsPni!B115+gfsYap!B115+gfsNat!C115</f>
        <v>-11.136838000000001</v>
      </c>
      <c r="C115" s="591">
        <f>gfsChk!C115+gfsKos!C115+gfsPni!C115+gfsYap!C115+gfsNat!D115</f>
        <v>-10.521432000000001</v>
      </c>
      <c r="D115" s="591">
        <f>gfsChk!D115+gfsKos!D115+gfsPni!D115+gfsYap!D115+gfsNat!E115</f>
        <v>-6.8177710000000005</v>
      </c>
      <c r="E115" s="591">
        <f>gfsChk!E115+gfsKos!E115+gfsPni!E115+gfsYap!E115+gfsNat!F115</f>
        <v>-4.953131</v>
      </c>
      <c r="F115" s="591">
        <f>gfsChk!F115+gfsKos!F115+gfsPni!F115+gfsYap!F115+gfsNat!G115</f>
        <v>-4.7841740000000001</v>
      </c>
      <c r="G115" s="591">
        <f>gfsChk!G115+gfsKos!G115+gfsPni!G115+gfsYap!G115+gfsNat!H115</f>
        <v>-9.5994589999999995</v>
      </c>
      <c r="H115" s="591">
        <f>gfsChk!H115+gfsKos!H115+gfsPni!H115+gfsYap!H115+gfsNat!I115</f>
        <v>-9.6638380000000002</v>
      </c>
      <c r="I115" s="591">
        <f>gfsChk!I115+gfsKos!I115+gfsPni!I115+gfsYap!I115+gfsNat!J115</f>
        <v>-6.649659999999999</v>
      </c>
      <c r="J115" s="591">
        <f>gfsChk!J115+gfsKos!J115+gfsPni!J115+gfsYap!J115+gfsNat!K115</f>
        <v>-14.405457</v>
      </c>
      <c r="K115" s="591">
        <f>gfsChk!K115+gfsKos!K115+gfsPni!K115+gfsYap!K115+gfsNat!L115</f>
        <v>-7.1844760000000001</v>
      </c>
      <c r="L115" s="591">
        <f>gfsChk!L115+gfsKos!L115+gfsPni!L115+gfsYap!L115+gfsNat!M115</f>
        <v>-13.532554999999999</v>
      </c>
      <c r="M115" s="591">
        <f>gfsChk!M115+gfsKos!M115+gfsPni!M115+gfsYap!M115+gfsNat!N115</f>
        <v>-19.830945</v>
      </c>
      <c r="N115" s="591">
        <f>gfsChk!N115+gfsKos!N115+gfsPni!N115+gfsYap!N115+gfsNat!O115</f>
        <v>-23.731431000000001</v>
      </c>
      <c r="O115" s="591">
        <f>gfsChk!O115+gfsKos!O115+gfsPni!O115+gfsYap!O115+gfsNat!P115</f>
        <v>-34.706044000000006</v>
      </c>
      <c r="P115" s="591">
        <f>gfsChk!P115+gfsKos!P115+gfsPni!P115+gfsYap!P115+gfsNat!Q115</f>
        <v>-37.074013999999998</v>
      </c>
      <c r="Q115" s="591">
        <f>gfsChk!Q115+gfsKos!Q115+gfsPni!Q115+gfsYap!Q115+gfsNat!R115</f>
        <v>0</v>
      </c>
      <c r="R115" s="591">
        <f>gfsChk!R115+gfsKos!R115+gfsPni!R115+gfsYap!R115+gfsNat!S115</f>
        <v>0</v>
      </c>
      <c r="S115" s="591">
        <f>gfsChk!S115+gfsKos!S115+gfsPni!S115+gfsYap!S115+gfsNat!T115</f>
        <v>0</v>
      </c>
      <c r="T115" s="591">
        <f>gfsChk!T115+gfsKos!T115+gfsPni!T115+gfsYap!T115+gfsNat!U115</f>
        <v>0</v>
      </c>
      <c r="U115" s="591">
        <f>gfsChk!U115+gfsKos!U115+gfsPni!U115+gfsYap!U115+gfsNat!V115</f>
        <v>0</v>
      </c>
      <c r="W115" s="591"/>
      <c r="X115" s="591"/>
      <c r="Y115" s="591"/>
      <c r="Z115" s="591"/>
      <c r="AA115" s="591"/>
      <c r="AB115" s="591"/>
      <c r="AC115" s="591"/>
      <c r="AD115" s="591"/>
      <c r="AH115" s="591"/>
      <c r="AQ115" s="591"/>
      <c r="AY115" s="591"/>
      <c r="BG115" s="591"/>
      <c r="BO115" s="591"/>
      <c r="BW115" s="591"/>
      <c r="BY115" s="591"/>
      <c r="CE115" s="591"/>
    </row>
    <row r="116" spans="1:83" s="586" customFormat="1" ht="12.75" hidden="1" customHeight="1" outlineLevel="1" x14ac:dyDescent="0.2">
      <c r="A116" s="631" t="s">
        <v>741</v>
      </c>
      <c r="B116" s="591">
        <f>gfsChk!B116+gfsKos!B116+gfsPni!B116+gfsYap!B116+gfsNat!C116</f>
        <v>0</v>
      </c>
      <c r="C116" s="591">
        <f>gfsChk!C116+gfsKos!C116+gfsPni!C116+gfsYap!C116+gfsNat!D116</f>
        <v>0</v>
      </c>
      <c r="D116" s="591">
        <f>gfsChk!D116+gfsKos!D116+gfsPni!D116+gfsYap!D116+gfsNat!E116</f>
        <v>0</v>
      </c>
      <c r="E116" s="591">
        <f>gfsChk!E116+gfsKos!E116+gfsPni!E116+gfsYap!E116+gfsNat!F116</f>
        <v>0</v>
      </c>
      <c r="F116" s="591">
        <f>gfsChk!F116+gfsKos!F116+gfsPni!F116+gfsYap!F116+gfsNat!G116</f>
        <v>0</v>
      </c>
      <c r="G116" s="591">
        <f>gfsChk!G116+gfsKos!G116+gfsPni!G116+gfsYap!G116+gfsNat!H116</f>
        <v>0</v>
      </c>
      <c r="H116" s="591">
        <f>gfsChk!H116+gfsKos!H116+gfsPni!H116+gfsYap!H116+gfsNat!I116</f>
        <v>0</v>
      </c>
      <c r="I116" s="591">
        <f>gfsChk!I116+gfsKos!I116+gfsPni!I116+gfsYap!I116+gfsNat!J116</f>
        <v>0</v>
      </c>
      <c r="J116" s="591">
        <f>gfsChk!J116+gfsKos!J116+gfsPni!J116+gfsYap!J116+gfsNat!K116</f>
        <v>0</v>
      </c>
      <c r="K116" s="591">
        <f>gfsChk!K116+gfsKos!K116+gfsPni!K116+gfsYap!K116+gfsNat!L116</f>
        <v>0</v>
      </c>
      <c r="L116" s="591">
        <f>gfsChk!L116+gfsKos!L116+gfsPni!L116+gfsYap!L116+gfsNat!M116</f>
        <v>0</v>
      </c>
      <c r="M116" s="591">
        <f>gfsChk!M116+gfsKos!M116+gfsPni!M116+gfsYap!M116+gfsNat!N116</f>
        <v>0</v>
      </c>
      <c r="N116" s="591">
        <f>gfsChk!N116+gfsKos!N116+gfsPni!N116+gfsYap!N116+gfsNat!O116</f>
        <v>0</v>
      </c>
      <c r="O116" s="591">
        <f>gfsChk!O116+gfsKos!O116+gfsPni!O116+gfsYap!O116+gfsNat!P116</f>
        <v>0</v>
      </c>
      <c r="P116" s="591">
        <f>gfsChk!P116+gfsKos!P116+gfsPni!P116+gfsYap!P116+gfsNat!Q116</f>
        <v>0</v>
      </c>
      <c r="Q116" s="591">
        <f>gfsChk!Q116+gfsKos!Q116+gfsPni!Q116+gfsYap!Q116+gfsNat!R116</f>
        <v>0</v>
      </c>
      <c r="R116" s="591">
        <f>gfsChk!R116+gfsKos!R116+gfsPni!R116+gfsYap!R116+gfsNat!S116</f>
        <v>0</v>
      </c>
      <c r="S116" s="591">
        <f>gfsChk!S116+gfsKos!S116+gfsPni!S116+gfsYap!S116+gfsNat!T116</f>
        <v>0</v>
      </c>
      <c r="T116" s="591">
        <f>gfsChk!T116+gfsKos!T116+gfsPni!T116+gfsYap!T116+gfsNat!U116</f>
        <v>0</v>
      </c>
      <c r="U116" s="591">
        <f>gfsChk!U116+gfsKos!U116+gfsPni!U116+gfsYap!U116+gfsNat!V116</f>
        <v>0</v>
      </c>
      <c r="W116" s="591"/>
      <c r="X116" s="591"/>
      <c r="Y116" s="591"/>
      <c r="Z116" s="591"/>
      <c r="AA116" s="591"/>
      <c r="AB116" s="591"/>
      <c r="AC116" s="591"/>
      <c r="AD116" s="591"/>
      <c r="AH116" s="591"/>
      <c r="AQ116" s="591"/>
      <c r="AY116" s="591"/>
      <c r="BG116" s="591"/>
      <c r="BO116" s="591"/>
      <c r="BW116" s="591"/>
      <c r="BY116" s="591"/>
      <c r="CE116" s="591"/>
    </row>
    <row r="117" spans="1:83" s="586" customFormat="1" ht="12.75" hidden="1" customHeight="1" outlineLevel="1" x14ac:dyDescent="0.2">
      <c r="A117" s="631" t="s">
        <v>742</v>
      </c>
      <c r="B117" s="591">
        <f>gfsChk!B117+gfsKos!B117+gfsPni!B117+gfsYap!B117+gfsNat!C117</f>
        <v>-6.313E-3</v>
      </c>
      <c r="C117" s="591">
        <f>gfsChk!C117+gfsKos!C117+gfsPni!C117+gfsYap!C117+gfsNat!D117</f>
        <v>-1.7696E-2</v>
      </c>
      <c r="D117" s="591">
        <f>gfsChk!D117+gfsKos!D117+gfsPni!D117+gfsYap!D117+gfsNat!E117</f>
        <v>-5.8373000000000001E-2</v>
      </c>
      <c r="E117" s="591">
        <f>gfsChk!E117+gfsKos!E117+gfsPni!E117+gfsYap!E117+gfsNat!F117</f>
        <v>-7.1530999999999997E-2</v>
      </c>
      <c r="F117" s="591">
        <f>gfsChk!F117+gfsKos!F117+gfsPni!F117+gfsYap!F117+gfsNat!G117</f>
        <v>-0.128968</v>
      </c>
      <c r="G117" s="591">
        <f>gfsChk!G117+gfsKos!G117+gfsPni!G117+gfsYap!G117+gfsNat!H117</f>
        <v>-1.016975</v>
      </c>
      <c r="H117" s="591">
        <f>gfsChk!H117+gfsKos!H117+gfsPni!H117+gfsYap!H117+gfsNat!I117</f>
        <v>-1.008238</v>
      </c>
      <c r="I117" s="591">
        <f>gfsChk!I117+gfsKos!I117+gfsPni!I117+gfsYap!I117+gfsNat!J117</f>
        <v>-0.85155100000000006</v>
      </c>
      <c r="J117" s="591">
        <f>gfsChk!J117+gfsKos!J117+gfsPni!J117+gfsYap!J117+gfsNat!K117</f>
        <v>-0.69877699999999998</v>
      </c>
      <c r="K117" s="591">
        <f>gfsChk!K117+gfsKos!K117+gfsPni!K117+gfsYap!K117+gfsNat!L117</f>
        <v>-0.86776700000000007</v>
      </c>
      <c r="L117" s="591">
        <f>gfsChk!L117+gfsKos!L117+gfsPni!L117+gfsYap!L117+gfsNat!M117</f>
        <v>-0.79570300000000005</v>
      </c>
      <c r="M117" s="591">
        <f>gfsChk!M117+gfsKos!M117+gfsPni!M117+gfsYap!M117+gfsNat!N117</f>
        <v>-1.1680999999999999</v>
      </c>
      <c r="N117" s="591">
        <f>gfsChk!N117+gfsKos!N117+gfsPni!N117+gfsYap!N117+gfsNat!O117</f>
        <v>-1.0699780000000001</v>
      </c>
      <c r="O117" s="591">
        <f>gfsChk!O117+gfsKos!O117+gfsPni!O117+gfsYap!O117+gfsNat!P117</f>
        <v>-1.284332</v>
      </c>
      <c r="P117" s="591">
        <f>gfsChk!P117+gfsKos!P117+gfsPni!P117+gfsYap!P117+gfsNat!Q117</f>
        <v>-2.0789120000000003</v>
      </c>
      <c r="Q117" s="591">
        <f>gfsChk!Q117+gfsKos!Q117+gfsPni!Q117+gfsYap!Q117+gfsNat!R117</f>
        <v>0</v>
      </c>
      <c r="R117" s="591">
        <f>gfsChk!R117+gfsKos!R117+gfsPni!R117+gfsYap!R117+gfsNat!S117</f>
        <v>0</v>
      </c>
      <c r="S117" s="591">
        <f>gfsChk!S117+gfsKos!S117+gfsPni!S117+gfsYap!S117+gfsNat!T117</f>
        <v>0</v>
      </c>
      <c r="T117" s="591">
        <f>gfsChk!T117+gfsKos!T117+gfsPni!T117+gfsYap!T117+gfsNat!U117</f>
        <v>0</v>
      </c>
      <c r="U117" s="591">
        <f>gfsChk!U117+gfsKos!U117+gfsPni!U117+gfsYap!U117+gfsNat!V117</f>
        <v>0</v>
      </c>
      <c r="W117" s="591"/>
      <c r="X117" s="591"/>
      <c r="Y117" s="591"/>
      <c r="Z117" s="591"/>
      <c r="AA117" s="591"/>
      <c r="AB117" s="591"/>
      <c r="AC117" s="591"/>
      <c r="AD117" s="591"/>
      <c r="AH117" s="591"/>
      <c r="AQ117" s="591"/>
      <c r="AY117" s="591"/>
      <c r="BG117" s="591"/>
      <c r="BO117" s="591"/>
      <c r="BW117" s="591"/>
      <c r="BY117" s="591"/>
      <c r="CE117" s="591"/>
    </row>
    <row r="118" spans="1:83" s="586" customFormat="1" ht="12.75" hidden="1" customHeight="1" outlineLevel="1" x14ac:dyDescent="0.2">
      <c r="A118" s="631" t="s">
        <v>743</v>
      </c>
      <c r="B118" s="591">
        <f>gfsChk!B118+gfsKos!B118+gfsPni!B118+gfsYap!B118+gfsNat!C118</f>
        <v>0</v>
      </c>
      <c r="C118" s="591">
        <f>gfsChk!C118+gfsKos!C118+gfsPni!C118+gfsYap!C118+gfsNat!D118</f>
        <v>0</v>
      </c>
      <c r="D118" s="591">
        <f>gfsChk!D118+gfsKos!D118+gfsPni!D118+gfsYap!D118+gfsNat!E118</f>
        <v>0</v>
      </c>
      <c r="E118" s="591">
        <f>gfsChk!E118+gfsKos!E118+gfsPni!E118+gfsYap!E118+gfsNat!F118</f>
        <v>0</v>
      </c>
      <c r="F118" s="591">
        <f>gfsChk!F118+gfsKos!F118+gfsPni!F118+gfsYap!F118+gfsNat!G118</f>
        <v>0</v>
      </c>
      <c r="G118" s="591">
        <f>gfsChk!G118+gfsKos!G118+gfsPni!G118+gfsYap!G118+gfsNat!H118</f>
        <v>0</v>
      </c>
      <c r="H118" s="591">
        <f>gfsChk!H118+gfsKos!H118+gfsPni!H118+gfsYap!H118+gfsNat!I118</f>
        <v>0</v>
      </c>
      <c r="I118" s="591">
        <f>gfsChk!I118+gfsKos!I118+gfsPni!I118+gfsYap!I118+gfsNat!J118</f>
        <v>0</v>
      </c>
      <c r="J118" s="591">
        <f>gfsChk!J118+gfsKos!J118+gfsPni!J118+gfsYap!J118+gfsNat!K118</f>
        <v>0</v>
      </c>
      <c r="K118" s="591">
        <f>gfsChk!K118+gfsKos!K118+gfsPni!K118+gfsYap!K118+gfsNat!L118</f>
        <v>0</v>
      </c>
      <c r="L118" s="591">
        <f>gfsChk!L118+gfsKos!L118+gfsPni!L118+gfsYap!L118+gfsNat!M118</f>
        <v>0</v>
      </c>
      <c r="M118" s="591">
        <f>gfsChk!M118+gfsKos!M118+gfsPni!M118+gfsYap!M118+gfsNat!N118</f>
        <v>0</v>
      </c>
      <c r="N118" s="591">
        <f>gfsChk!N118+gfsKos!N118+gfsPni!N118+gfsYap!N118+gfsNat!O118</f>
        <v>0</v>
      </c>
      <c r="O118" s="591">
        <f>gfsChk!O118+gfsKos!O118+gfsPni!O118+gfsYap!O118+gfsNat!P118</f>
        <v>0</v>
      </c>
      <c r="P118" s="591">
        <f>gfsChk!P118+gfsKos!P118+gfsPni!P118+gfsYap!P118+gfsNat!Q118</f>
        <v>0</v>
      </c>
      <c r="Q118" s="591">
        <f>gfsChk!Q118+gfsKos!Q118+gfsPni!Q118+gfsYap!Q118+gfsNat!R118</f>
        <v>0</v>
      </c>
      <c r="R118" s="591">
        <f>gfsChk!R118+gfsKos!R118+gfsPni!R118+gfsYap!R118+gfsNat!S118</f>
        <v>0</v>
      </c>
      <c r="S118" s="591">
        <f>gfsChk!S118+gfsKos!S118+gfsPni!S118+gfsYap!S118+gfsNat!T118</f>
        <v>0</v>
      </c>
      <c r="T118" s="591">
        <f>gfsChk!T118+gfsKos!T118+gfsPni!T118+gfsYap!T118+gfsNat!U118</f>
        <v>0</v>
      </c>
      <c r="U118" s="591">
        <f>gfsChk!U118+gfsKos!U118+gfsPni!U118+gfsYap!U118+gfsNat!V118</f>
        <v>0</v>
      </c>
      <c r="W118" s="591"/>
      <c r="X118" s="591"/>
      <c r="Y118" s="591"/>
      <c r="Z118" s="591"/>
      <c r="AA118" s="591"/>
      <c r="AB118" s="591"/>
      <c r="AC118" s="591"/>
      <c r="AD118" s="591"/>
      <c r="AH118" s="591"/>
      <c r="AQ118" s="591"/>
      <c r="AY118" s="591"/>
      <c r="BG118" s="591"/>
      <c r="BO118" s="591"/>
      <c r="BW118" s="591"/>
      <c r="BY118" s="591"/>
      <c r="CE118" s="591"/>
    </row>
    <row r="119" spans="1:83" s="586" customFormat="1" ht="12.75" hidden="1" customHeight="1" outlineLevel="1" x14ac:dyDescent="0.2">
      <c r="A119" s="631" t="s">
        <v>744</v>
      </c>
      <c r="B119" s="591">
        <f>gfsChk!B119+gfsKos!B119+gfsPni!B119+gfsYap!B119+gfsNat!C119</f>
        <v>-0.72465800000000002</v>
      </c>
      <c r="C119" s="591">
        <f>gfsChk!C119+gfsKos!C119+gfsPni!C119+gfsYap!C119+gfsNat!D119</f>
        <v>-0.90285199999999999</v>
      </c>
      <c r="D119" s="591">
        <f>gfsChk!D119+gfsKos!D119+gfsPni!D119+gfsYap!D119+gfsNat!E119</f>
        <v>-0.39948099999999998</v>
      </c>
      <c r="E119" s="591">
        <f>gfsChk!E119+gfsKos!E119+gfsPni!E119+gfsYap!E119+gfsNat!F119</f>
        <v>-0.60514800000000002</v>
      </c>
      <c r="F119" s="591">
        <f>gfsChk!F119+gfsKos!F119+gfsPni!F119+gfsYap!F119+gfsNat!G119</f>
        <v>-0.99750000000000005</v>
      </c>
      <c r="G119" s="591">
        <f>gfsChk!G119+gfsKos!G119+gfsPni!G119+gfsYap!G119+gfsNat!H119</f>
        <v>-0.81301699999999999</v>
      </c>
      <c r="H119" s="591">
        <f>gfsChk!H119+gfsKos!H119+gfsPni!H119+gfsYap!H119+gfsNat!I119</f>
        <v>-1.270086</v>
      </c>
      <c r="I119" s="591">
        <f>gfsChk!I119+gfsKos!I119+gfsPni!I119+gfsYap!I119+gfsNat!J119</f>
        <v>-0.64612400000000003</v>
      </c>
      <c r="J119" s="591">
        <f>gfsChk!J119+gfsKos!J119+gfsPni!J119+gfsYap!J119+gfsNat!K119</f>
        <v>-0.95753699999999997</v>
      </c>
      <c r="K119" s="591">
        <f>gfsChk!K119+gfsKos!K119+gfsPni!K119+gfsYap!K119+gfsNat!L119</f>
        <v>-0.62087599999999998</v>
      </c>
      <c r="L119" s="591">
        <f>gfsChk!L119+gfsKos!L119+gfsPni!L119+gfsYap!L119+gfsNat!M119</f>
        <v>-0.32934099999999999</v>
      </c>
      <c r="M119" s="591">
        <f>gfsChk!M119+gfsKos!M119+gfsPni!M119+gfsYap!M119+gfsNat!N119</f>
        <v>-0.39007500000000001</v>
      </c>
      <c r="N119" s="591">
        <f>gfsChk!N119+gfsKos!N119+gfsPni!N119+gfsYap!N119+gfsNat!O119</f>
        <v>-0.16966900000000001</v>
      </c>
      <c r="O119" s="591">
        <f>gfsChk!O119+gfsKos!O119+gfsPni!O119+gfsYap!O119+gfsNat!P119</f>
        <v>-0.17628199999999999</v>
      </c>
      <c r="P119" s="591">
        <f>gfsChk!P119+gfsKos!P119+gfsPni!P119+gfsYap!P119+gfsNat!Q119</f>
        <v>-0.36291699999999999</v>
      </c>
      <c r="Q119" s="591">
        <f>gfsChk!Q119+gfsKos!Q119+gfsPni!Q119+gfsYap!Q119+gfsNat!R119</f>
        <v>0</v>
      </c>
      <c r="R119" s="591">
        <f>gfsChk!R119+gfsKos!R119+gfsPni!R119+gfsYap!R119+gfsNat!S119</f>
        <v>0</v>
      </c>
      <c r="S119" s="591">
        <f>gfsChk!S119+gfsKos!S119+gfsPni!S119+gfsYap!S119+gfsNat!T119</f>
        <v>0</v>
      </c>
      <c r="T119" s="591">
        <f>gfsChk!T119+gfsKos!T119+gfsPni!T119+gfsYap!T119+gfsNat!U119</f>
        <v>0</v>
      </c>
      <c r="U119" s="591">
        <f>gfsChk!U119+gfsKos!U119+gfsPni!U119+gfsYap!U119+gfsNat!V119</f>
        <v>0</v>
      </c>
      <c r="W119" s="591"/>
      <c r="X119" s="591"/>
      <c r="Y119" s="591"/>
      <c r="Z119" s="591"/>
      <c r="AA119" s="591"/>
      <c r="AB119" s="591"/>
      <c r="AC119" s="591"/>
      <c r="AD119" s="591"/>
      <c r="AH119" s="591"/>
      <c r="AQ119" s="591"/>
      <c r="AY119" s="591"/>
      <c r="BG119" s="591"/>
      <c r="BO119" s="591"/>
      <c r="BW119" s="591"/>
      <c r="BY119" s="591"/>
      <c r="CE119" s="591"/>
    </row>
    <row r="120" spans="1:83" s="586" customFormat="1" ht="12.75" hidden="1" customHeight="1" outlineLevel="1" x14ac:dyDescent="0.2">
      <c r="A120" s="631" t="s">
        <v>745</v>
      </c>
      <c r="B120" s="591">
        <f>gfsChk!B120+gfsKos!B120+gfsPni!B120+gfsYap!B120+gfsNat!C120</f>
        <v>0</v>
      </c>
      <c r="C120" s="591">
        <f>gfsChk!C120+gfsKos!C120+gfsPni!C120+gfsYap!C120+gfsNat!D120</f>
        <v>0</v>
      </c>
      <c r="D120" s="591">
        <f>gfsChk!D120+gfsKos!D120+gfsPni!D120+gfsYap!D120+gfsNat!E120</f>
        <v>0</v>
      </c>
      <c r="E120" s="591">
        <f>gfsChk!E120+gfsKos!E120+gfsPni!E120+gfsYap!E120+gfsNat!F120</f>
        <v>-5.5170000000000002E-3</v>
      </c>
      <c r="F120" s="591">
        <f>gfsChk!F120+gfsKos!F120+gfsPni!F120+gfsYap!F120+gfsNat!G120</f>
        <v>0</v>
      </c>
      <c r="G120" s="591">
        <f>gfsChk!G120+gfsKos!G120+gfsPni!G120+gfsYap!G120+gfsNat!H120</f>
        <v>-0.51892700000000003</v>
      </c>
      <c r="H120" s="591">
        <f>gfsChk!H120+gfsKos!H120+gfsPni!H120+gfsYap!H120+gfsNat!I120</f>
        <v>-0.54366199999999998</v>
      </c>
      <c r="I120" s="591">
        <f>gfsChk!I120+gfsKos!I120+gfsPni!I120+gfsYap!I120+gfsNat!J120</f>
        <v>-0.50787000000000004</v>
      </c>
      <c r="J120" s="591">
        <f>gfsChk!J120+gfsKos!J120+gfsPni!J120+gfsYap!J120+gfsNat!K120</f>
        <v>-0.49037200000000003</v>
      </c>
      <c r="K120" s="591">
        <f>gfsChk!K120+gfsKos!K120+gfsPni!K120+gfsYap!K120+gfsNat!L120</f>
        <v>-0.901918</v>
      </c>
      <c r="L120" s="591">
        <f>gfsChk!L120+gfsKos!L120+gfsPni!L120+gfsYap!L120+gfsNat!M120</f>
        <v>-0.56499500000000002</v>
      </c>
      <c r="M120" s="591">
        <f>gfsChk!M120+gfsKos!M120+gfsPni!M120+gfsYap!M120+gfsNat!N120</f>
        <v>-0.44790000000000002</v>
      </c>
      <c r="N120" s="591">
        <f>gfsChk!N120+gfsKos!N120+gfsPni!N120+gfsYap!N120+gfsNat!O120</f>
        <v>-0.76360499999999998</v>
      </c>
      <c r="O120" s="591">
        <f>gfsChk!O120+gfsKos!O120+gfsPni!O120+gfsYap!O120+gfsNat!P120</f>
        <v>-0.58927699999999994</v>
      </c>
      <c r="P120" s="591">
        <f>gfsChk!P120+gfsKos!P120+gfsPni!P120+gfsYap!P120+gfsNat!Q120</f>
        <v>-0.599217</v>
      </c>
      <c r="Q120" s="591">
        <f>gfsChk!Q120+gfsKos!Q120+gfsPni!Q120+gfsYap!Q120+gfsNat!R120</f>
        <v>0</v>
      </c>
      <c r="R120" s="591">
        <f>gfsChk!R120+gfsKos!R120+gfsPni!R120+gfsYap!R120+gfsNat!S120</f>
        <v>0</v>
      </c>
      <c r="S120" s="591">
        <f>gfsChk!S120+gfsKos!S120+gfsPni!S120+gfsYap!S120+gfsNat!T120</f>
        <v>0</v>
      </c>
      <c r="T120" s="591">
        <f>gfsChk!T120+gfsKos!T120+gfsPni!T120+gfsYap!T120+gfsNat!U120</f>
        <v>0</v>
      </c>
      <c r="U120" s="591">
        <f>gfsChk!U120+gfsKos!U120+gfsPni!U120+gfsYap!U120+gfsNat!V120</f>
        <v>0</v>
      </c>
      <c r="W120" s="591"/>
      <c r="X120" s="591"/>
      <c r="Y120" s="591"/>
      <c r="Z120" s="591"/>
      <c r="AA120" s="591"/>
      <c r="AB120" s="591"/>
      <c r="AC120" s="591"/>
      <c r="AD120" s="591"/>
      <c r="AH120" s="591"/>
      <c r="AQ120" s="591"/>
      <c r="AY120" s="591"/>
      <c r="BG120" s="591"/>
      <c r="BO120" s="591"/>
      <c r="BW120" s="591"/>
      <c r="BY120" s="591"/>
      <c r="CE120" s="591"/>
    </row>
    <row r="121" spans="1:83" s="586" customFormat="1" ht="12.75" hidden="1" customHeight="1" outlineLevel="1" x14ac:dyDescent="0.2">
      <c r="A121" s="631" t="s">
        <v>746</v>
      </c>
      <c r="B121" s="591">
        <f>gfsChk!B121+gfsKos!B121+gfsPni!B121+gfsYap!B121+gfsNat!C121</f>
        <v>0</v>
      </c>
      <c r="C121" s="591">
        <f>gfsChk!C121+gfsKos!C121+gfsPni!C121+gfsYap!C121+gfsNat!D121</f>
        <v>0</v>
      </c>
      <c r="D121" s="591">
        <f>gfsChk!D121+gfsKos!D121+gfsPni!D121+gfsYap!D121+gfsNat!E121</f>
        <v>0</v>
      </c>
      <c r="E121" s="591">
        <f>gfsChk!E121+gfsKos!E121+gfsPni!E121+gfsYap!E121+gfsNat!F121</f>
        <v>-2.6589000000000002E-2</v>
      </c>
      <c r="F121" s="591">
        <f>gfsChk!F121+gfsKos!F121+gfsPni!F121+gfsYap!F121+gfsNat!G121</f>
        <v>-0.14940000000000001</v>
      </c>
      <c r="G121" s="591">
        <f>gfsChk!G121+gfsKos!G121+gfsPni!G121+gfsYap!G121+gfsNat!H121</f>
        <v>-0.24887399999999998</v>
      </c>
      <c r="H121" s="591">
        <f>gfsChk!H121+gfsKos!H121+gfsPni!H121+gfsYap!H121+gfsNat!I121</f>
        <v>-0.59051600000000004</v>
      </c>
      <c r="I121" s="591">
        <f>gfsChk!I121+gfsKos!I121+gfsPni!I121+gfsYap!I121+gfsNat!J121</f>
        <v>-0.84636899999999993</v>
      </c>
      <c r="J121" s="591">
        <f>gfsChk!J121+gfsKos!J121+gfsPni!J121+gfsYap!J121+gfsNat!K121</f>
        <v>-0.67530800000000002</v>
      </c>
      <c r="K121" s="591">
        <f>gfsChk!K121+gfsKos!K121+gfsPni!K121+gfsYap!K121+gfsNat!L121</f>
        <v>-1.905381</v>
      </c>
      <c r="L121" s="591">
        <f>gfsChk!L121+gfsKos!L121+gfsPni!L121+gfsYap!L121+gfsNat!M121</f>
        <v>-1.1832400000000001</v>
      </c>
      <c r="M121" s="591">
        <f>gfsChk!M121+gfsKos!M121+gfsPni!M121+gfsYap!M121+gfsNat!N121</f>
        <v>-0.61299300000000001</v>
      </c>
      <c r="N121" s="591">
        <f>gfsChk!N121+gfsKos!N121+gfsPni!N121+gfsYap!N121+gfsNat!O121</f>
        <v>-1.655718</v>
      </c>
      <c r="O121" s="591">
        <f>gfsChk!O121+gfsKos!O121+gfsPni!O121+gfsYap!O121+gfsNat!P121</f>
        <v>-1.3468930000000001</v>
      </c>
      <c r="P121" s="591">
        <f>gfsChk!P121+gfsKos!P121+gfsPni!P121+gfsYap!P121+gfsNat!Q121</f>
        <v>-1.677252</v>
      </c>
      <c r="Q121" s="591">
        <f>gfsChk!Q121+gfsKos!Q121+gfsPni!Q121+gfsYap!Q121+gfsNat!R121</f>
        <v>0</v>
      </c>
      <c r="R121" s="591">
        <f>gfsChk!R121+gfsKos!R121+gfsPni!R121+gfsYap!R121+gfsNat!S121</f>
        <v>0</v>
      </c>
      <c r="S121" s="591">
        <f>gfsChk!S121+gfsKos!S121+gfsPni!S121+gfsYap!S121+gfsNat!T121</f>
        <v>0</v>
      </c>
      <c r="T121" s="591">
        <f>gfsChk!T121+gfsKos!T121+gfsPni!T121+gfsYap!T121+gfsNat!U121</f>
        <v>0</v>
      </c>
      <c r="U121" s="591">
        <f>gfsChk!U121+gfsKos!U121+gfsPni!U121+gfsYap!U121+gfsNat!V121</f>
        <v>0</v>
      </c>
      <c r="W121" s="591"/>
      <c r="X121" s="591"/>
      <c r="Y121" s="591"/>
      <c r="Z121" s="591"/>
      <c r="AA121" s="591"/>
      <c r="AB121" s="591"/>
      <c r="AC121" s="591"/>
      <c r="AD121" s="591"/>
      <c r="AH121" s="591"/>
      <c r="AQ121" s="591"/>
      <c r="AY121" s="591"/>
      <c r="BG121" s="591"/>
      <c r="BO121" s="591"/>
      <c r="BW121" s="591"/>
      <c r="BY121" s="591"/>
      <c r="CE121" s="591"/>
    </row>
    <row r="122" spans="1:83" s="586" customFormat="1" ht="12.75" customHeight="1" collapsed="1" x14ac:dyDescent="0.2">
      <c r="A122" s="592" t="s">
        <v>747</v>
      </c>
      <c r="B122" s="591">
        <f>gfsChk!B122+gfsKos!B122+gfsPni!B122+gfsYap!B122+gfsNat!C122</f>
        <v>0</v>
      </c>
      <c r="C122" s="591">
        <f>gfsChk!C122+gfsKos!C122+gfsPni!C122+gfsYap!C122+gfsNat!D122</f>
        <v>0</v>
      </c>
      <c r="D122" s="591">
        <f>gfsChk!D122+gfsKos!D122+gfsPni!D122+gfsYap!D122+gfsNat!E122</f>
        <v>0</v>
      </c>
      <c r="E122" s="591">
        <f>gfsChk!E122+gfsKos!E122+gfsPni!E122+gfsYap!E122+gfsNat!F122</f>
        <v>0</v>
      </c>
      <c r="F122" s="591">
        <f>gfsChk!F122+gfsKos!F122+gfsPni!F122+gfsYap!F122+gfsNat!G122</f>
        <v>0</v>
      </c>
      <c r="G122" s="591">
        <f>gfsChk!G122+gfsKos!G122+gfsPni!G122+gfsYap!G122+gfsNat!H122</f>
        <v>0</v>
      </c>
      <c r="H122" s="591">
        <f>gfsChk!H122+gfsKos!H122+gfsPni!H122+gfsYap!H122+gfsNat!I122</f>
        <v>0</v>
      </c>
      <c r="I122" s="591">
        <f>gfsChk!I122+gfsKos!I122+gfsPni!I122+gfsYap!I122+gfsNat!J122</f>
        <v>0</v>
      </c>
      <c r="J122" s="591">
        <f>gfsChk!J122+gfsKos!J122+gfsPni!J122+gfsYap!J122+gfsNat!K122</f>
        <v>0</v>
      </c>
      <c r="K122" s="591">
        <f>gfsChk!K122+gfsKos!K122+gfsPni!K122+gfsYap!K122+gfsNat!L122</f>
        <v>0</v>
      </c>
      <c r="L122" s="591">
        <f>gfsChk!L122+gfsKos!L122+gfsPni!L122+gfsYap!L122+gfsNat!M122</f>
        <v>0</v>
      </c>
      <c r="M122" s="591">
        <f>gfsChk!M122+gfsKos!M122+gfsPni!M122+gfsYap!M122+gfsNat!N122</f>
        <v>0</v>
      </c>
      <c r="N122" s="591">
        <f>gfsChk!N122+gfsKos!N122+gfsPni!N122+gfsYap!N122+gfsNat!O122</f>
        <v>0</v>
      </c>
      <c r="O122" s="591">
        <f>gfsChk!O122+gfsKos!O122+gfsPni!O122+gfsYap!O122+gfsNat!P122</f>
        <v>0</v>
      </c>
      <c r="P122" s="591">
        <f>gfsChk!P122+gfsKos!P122+gfsPni!P122+gfsYap!P122+gfsNat!Q122</f>
        <v>0</v>
      </c>
      <c r="Q122" s="591">
        <f>gfsChk!Q122+gfsKos!Q122+gfsPni!Q122+gfsYap!Q122+gfsNat!R122</f>
        <v>0</v>
      </c>
      <c r="R122" s="591">
        <f>gfsChk!R122+gfsKos!R122+gfsPni!R122+gfsYap!R122+gfsNat!S122</f>
        <v>0</v>
      </c>
      <c r="S122" s="591">
        <f>gfsChk!S122+gfsKos!S122+gfsPni!S122+gfsYap!S122+gfsNat!T122</f>
        <v>0</v>
      </c>
      <c r="T122" s="591">
        <f>gfsChk!T122+gfsKos!T122+gfsPni!T122+gfsYap!T122+gfsNat!U122</f>
        <v>0</v>
      </c>
      <c r="U122" s="591">
        <f>gfsChk!U122+gfsKos!U122+gfsPni!U122+gfsYap!U122+gfsNat!V122</f>
        <v>0</v>
      </c>
      <c r="W122" s="591"/>
      <c r="X122" s="591"/>
      <c r="Y122" s="591"/>
      <c r="Z122" s="591"/>
      <c r="AA122" s="591"/>
      <c r="AB122" s="591"/>
      <c r="AC122" s="591"/>
      <c r="AD122" s="591"/>
      <c r="AH122" s="591"/>
      <c r="AQ122" s="591"/>
      <c r="AY122" s="591"/>
      <c r="BG122" s="591"/>
      <c r="BO122" s="591"/>
      <c r="BW122" s="591"/>
      <c r="CE122" s="591"/>
    </row>
    <row r="123" spans="1:83" s="586" customFormat="1" ht="12.75" customHeight="1" x14ac:dyDescent="0.2">
      <c r="A123" s="592" t="s">
        <v>748</v>
      </c>
      <c r="B123" s="591">
        <f>gfsChk!B123+gfsKos!B123+gfsPni!B123+gfsYap!B123+gfsNat!C123</f>
        <v>-0.48795111000000002</v>
      </c>
      <c r="C123" s="591">
        <f>gfsChk!C123+gfsKos!C123+gfsPni!C123+gfsYap!C123+gfsNat!D123</f>
        <v>-0.44388854750000001</v>
      </c>
      <c r="D123" s="591">
        <f>gfsChk!D123+gfsKos!D123+gfsPni!D123+gfsYap!D123+gfsNat!E123</f>
        <v>-0.4389598139</v>
      </c>
      <c r="E123" s="591">
        <f>gfsChk!E123+gfsKos!E123+gfsPni!E123+gfsYap!E123+gfsNat!F123</f>
        <v>-0.46260494739999997</v>
      </c>
      <c r="F123" s="591">
        <f>gfsChk!F123+gfsKos!F123+gfsPni!F123+gfsYap!F123+gfsNat!G123</f>
        <v>-0.61019004980000002</v>
      </c>
      <c r="G123" s="591">
        <f>gfsChk!G123+gfsKos!G123+gfsPni!G123+gfsYap!G123+gfsNat!H123</f>
        <v>-0.8061315042499998</v>
      </c>
      <c r="H123" s="591">
        <f>gfsChk!H123+gfsKos!H123+gfsPni!H123+gfsYap!H123+gfsNat!I123</f>
        <v>-0.82072029046399297</v>
      </c>
      <c r="I123" s="591">
        <f>gfsChk!I123+gfsKos!I123+gfsPni!I123+gfsYap!I123+gfsNat!J123</f>
        <v>-0.98797865022944009</v>
      </c>
      <c r="J123" s="591">
        <f>gfsChk!J123+gfsKos!J123+gfsPni!J123+gfsYap!J123+gfsNat!K123</f>
        <v>-1.02073534404416</v>
      </c>
      <c r="K123" s="591">
        <f>gfsChk!K123+gfsKos!K123+gfsPni!K123+gfsYap!K123+gfsNat!L123</f>
        <v>-1.2440873822897101</v>
      </c>
      <c r="L123" s="591">
        <f>gfsChk!L123+gfsKos!L123+gfsPni!L123+gfsYap!L123+gfsNat!M123</f>
        <v>-1.1751513163160801</v>
      </c>
      <c r="M123" s="591">
        <f>gfsChk!M123+gfsKos!M123+gfsPni!M123+gfsYap!M123+gfsNat!N123</f>
        <v>-1.14330486609864</v>
      </c>
      <c r="N123" s="591">
        <f>gfsChk!N123+gfsKos!N123+gfsPni!N123+gfsYap!N123+gfsNat!O123</f>
        <v>-1.0153169777584399</v>
      </c>
      <c r="O123" s="591">
        <f>gfsChk!O123+gfsKos!O123+gfsPni!O123+gfsYap!O123+gfsNat!P123</f>
        <v>-0.91471453126808</v>
      </c>
      <c r="P123" s="591">
        <f>gfsChk!P123+gfsKos!P123+gfsPni!P123+gfsYap!P123+gfsNat!Q123</f>
        <v>-0.90281944177943996</v>
      </c>
      <c r="Q123" s="591">
        <f>gfsChk!Q123+gfsKos!Q123+gfsPni!Q123+gfsYap!Q123+gfsNat!R123</f>
        <v>0</v>
      </c>
      <c r="R123" s="591">
        <f>gfsChk!R123+gfsKos!R123+gfsPni!R123+gfsYap!R123+gfsNat!S123</f>
        <v>0</v>
      </c>
      <c r="S123" s="591">
        <f>gfsChk!S123+gfsKos!S123+gfsPni!S123+gfsYap!S123+gfsNat!T123</f>
        <v>0</v>
      </c>
      <c r="T123" s="591">
        <f>gfsChk!T123+gfsKos!T123+gfsPni!T123+gfsYap!T123+gfsNat!U123</f>
        <v>0</v>
      </c>
      <c r="U123" s="591">
        <f>gfsChk!U123+gfsKos!U123+gfsPni!U123+gfsYap!U123+gfsNat!V123</f>
        <v>0</v>
      </c>
      <c r="V123" s="600"/>
      <c r="W123" s="591"/>
      <c r="X123" s="591"/>
      <c r="Y123" s="591"/>
      <c r="Z123" s="591"/>
      <c r="AA123" s="591"/>
      <c r="AB123" s="591"/>
      <c r="AC123" s="591"/>
      <c r="AD123" s="591"/>
      <c r="AH123" s="591"/>
      <c r="AQ123" s="591"/>
      <c r="AY123" s="591"/>
      <c r="BG123" s="591"/>
      <c r="BO123" s="591"/>
      <c r="BW123" s="591"/>
      <c r="BY123" s="600"/>
      <c r="CE123" s="591"/>
    </row>
    <row r="124" spans="1:83" s="586" customFormat="1" ht="12.75" customHeight="1" x14ac:dyDescent="0.2">
      <c r="A124" s="593" t="s">
        <v>749</v>
      </c>
      <c r="B124" s="591">
        <f>gfsChk!B124+gfsKos!B124+gfsPni!B124+gfsYap!B124+gfsNat!C124</f>
        <v>-0.37531411000000003</v>
      </c>
      <c r="C124" s="591">
        <f>gfsChk!C124+gfsKos!C124+gfsPni!C124+gfsYap!C124+gfsNat!D124</f>
        <v>-0.3879150475</v>
      </c>
      <c r="D124" s="591">
        <f>gfsChk!D124+gfsKos!D124+gfsPni!D124+gfsYap!D124+gfsNat!E124</f>
        <v>-0.41178681389999999</v>
      </c>
      <c r="E124" s="591">
        <f>gfsChk!E124+gfsKos!E124+gfsPni!E124+gfsYap!E124+gfsNat!F124</f>
        <v>-0.44208194739999995</v>
      </c>
      <c r="F124" s="591">
        <f>gfsChk!F124+gfsKos!F124+gfsPni!F124+gfsYap!F124+gfsNat!G124</f>
        <v>-0.53922704980000002</v>
      </c>
      <c r="G124" s="591">
        <f>gfsChk!G124+gfsKos!G124+gfsPni!G124+gfsYap!G124+gfsNat!H124</f>
        <v>-0.56997350424999982</v>
      </c>
      <c r="H124" s="591">
        <f>gfsChk!H124+gfsKos!H124+gfsPni!H124+gfsYap!H124+gfsNat!I124</f>
        <v>-0.59635129046399293</v>
      </c>
      <c r="I124" s="591">
        <f>gfsChk!I124+gfsKos!I124+gfsPni!I124+gfsYap!I124+gfsNat!J124</f>
        <v>-0.64197765022944009</v>
      </c>
      <c r="J124" s="591">
        <f>gfsChk!J124+gfsKos!J124+gfsPni!J124+gfsYap!J124+gfsNat!K124</f>
        <v>-0.66804734404416</v>
      </c>
      <c r="K124" s="591">
        <f>gfsChk!K124+gfsKos!K124+gfsPni!K124+gfsYap!K124+gfsNat!L124</f>
        <v>-0.71643938228971016</v>
      </c>
      <c r="L124" s="591">
        <f>gfsChk!L124+gfsKos!L124+gfsPni!L124+gfsYap!L124+gfsNat!M124</f>
        <v>-0.7206843163160801</v>
      </c>
      <c r="M124" s="591">
        <f>gfsChk!M124+gfsKos!M124+gfsPni!M124+gfsYap!M124+gfsNat!N124</f>
        <v>-0.71690386609863999</v>
      </c>
      <c r="N124" s="591">
        <f>gfsChk!N124+gfsKos!N124+gfsPni!N124+gfsYap!N124+gfsNat!O124</f>
        <v>-0.65364197775844002</v>
      </c>
      <c r="O124" s="591">
        <f>gfsChk!O124+gfsKos!O124+gfsPni!O124+gfsYap!O124+gfsNat!P124</f>
        <v>-0.65098053126807998</v>
      </c>
      <c r="P124" s="591">
        <f>gfsChk!P124+gfsKos!P124+gfsPni!P124+gfsYap!P124+gfsNat!Q124</f>
        <v>-0.59037444177943998</v>
      </c>
      <c r="Q124" s="591">
        <f>gfsChk!Q124+gfsKos!Q124+gfsPni!Q124+gfsYap!Q124+gfsNat!R124</f>
        <v>0</v>
      </c>
      <c r="R124" s="591">
        <f>gfsChk!R124+gfsKos!R124+gfsPni!R124+gfsYap!R124+gfsNat!S124</f>
        <v>0</v>
      </c>
      <c r="S124" s="591">
        <f>gfsChk!S124+gfsKos!S124+gfsPni!S124+gfsYap!S124+gfsNat!T124</f>
        <v>0</v>
      </c>
      <c r="T124" s="591">
        <f>gfsChk!T124+gfsKos!T124+gfsPni!T124+gfsYap!T124+gfsNat!U124</f>
        <v>0</v>
      </c>
      <c r="U124" s="591">
        <f>gfsChk!U124+gfsKos!U124+gfsPni!U124+gfsYap!U124+gfsNat!V124</f>
        <v>0</v>
      </c>
      <c r="W124" s="591"/>
      <c r="X124" s="591"/>
      <c r="Y124" s="591"/>
      <c r="Z124" s="591"/>
      <c r="AA124" s="591"/>
      <c r="AB124" s="591"/>
      <c r="AC124" s="591"/>
      <c r="AD124" s="591"/>
      <c r="AH124" s="591"/>
      <c r="AQ124" s="591"/>
      <c r="AY124" s="591"/>
      <c r="BG124" s="591"/>
      <c r="BO124" s="591"/>
      <c r="BW124" s="591"/>
      <c r="BY124" s="591"/>
      <c r="CE124" s="591"/>
    </row>
    <row r="125" spans="1:83" s="586" customFormat="1" ht="12.75" hidden="1" customHeight="1" outlineLevel="1" x14ac:dyDescent="0.2">
      <c r="A125" s="593" t="s">
        <v>750</v>
      </c>
      <c r="B125" s="591">
        <f>gfsChk!B125+gfsKos!B125+gfsPni!B125+gfsYap!B125+gfsNat!C125</f>
        <v>0</v>
      </c>
      <c r="C125" s="591">
        <f>gfsChk!C125+gfsKos!C125+gfsPni!C125+gfsYap!C125+gfsNat!D125</f>
        <v>0</v>
      </c>
      <c r="D125" s="591">
        <f>gfsChk!D125+gfsKos!D125+gfsPni!D125+gfsYap!D125+gfsNat!E125</f>
        <v>0</v>
      </c>
      <c r="E125" s="591">
        <f>gfsChk!E125+gfsKos!E125+gfsPni!E125+gfsYap!E125+gfsNat!F125</f>
        <v>0</v>
      </c>
      <c r="F125" s="591">
        <f>gfsChk!F125+gfsKos!F125+gfsPni!F125+gfsYap!F125+gfsNat!G125</f>
        <v>0</v>
      </c>
      <c r="G125" s="591">
        <f>gfsChk!G125+gfsKos!G125+gfsPni!G125+gfsYap!G125+gfsNat!H125</f>
        <v>0</v>
      </c>
      <c r="H125" s="591">
        <f>gfsChk!H125+gfsKos!H125+gfsPni!H125+gfsYap!H125+gfsNat!I125</f>
        <v>0</v>
      </c>
      <c r="I125" s="591">
        <f>gfsChk!I125+gfsKos!I125+gfsPni!I125+gfsYap!I125+gfsNat!J125</f>
        <v>0</v>
      </c>
      <c r="J125" s="591">
        <f>gfsChk!J125+gfsKos!J125+gfsPni!J125+gfsYap!J125+gfsNat!K125</f>
        <v>0</v>
      </c>
      <c r="K125" s="591">
        <f>gfsChk!K125+gfsKos!K125+gfsPni!K125+gfsYap!K125+gfsNat!L125</f>
        <v>0</v>
      </c>
      <c r="L125" s="591">
        <f>gfsChk!L125+gfsKos!L125+gfsPni!L125+gfsYap!L125+gfsNat!M125</f>
        <v>0</v>
      </c>
      <c r="M125" s="591">
        <f>gfsChk!M125+gfsKos!M125+gfsPni!M125+gfsYap!M125+gfsNat!N125</f>
        <v>0</v>
      </c>
      <c r="N125" s="591">
        <f>gfsChk!N125+gfsKos!N125+gfsPni!N125+gfsYap!N125+gfsNat!O125</f>
        <v>0</v>
      </c>
      <c r="O125" s="591">
        <f>gfsChk!O125+gfsKos!O125+gfsPni!O125+gfsYap!O125+gfsNat!P125</f>
        <v>0</v>
      </c>
      <c r="P125" s="591">
        <f>gfsChk!P125+gfsKos!P125+gfsPni!P125+gfsYap!P125+gfsNat!Q125</f>
        <v>0</v>
      </c>
      <c r="Q125" s="591">
        <f>gfsChk!Q125+gfsKos!Q125+gfsPni!Q125+gfsYap!Q125+gfsNat!R125</f>
        <v>0</v>
      </c>
      <c r="R125" s="591">
        <f>gfsChk!R125+gfsKos!R125+gfsPni!R125+gfsYap!R125+gfsNat!S125</f>
        <v>0</v>
      </c>
      <c r="S125" s="591">
        <f>gfsChk!S125+gfsKos!S125+gfsPni!S125+gfsYap!S125+gfsNat!T125</f>
        <v>0</v>
      </c>
      <c r="T125" s="591">
        <f>gfsChk!T125+gfsKos!T125+gfsPni!T125+gfsYap!T125+gfsNat!U125</f>
        <v>0</v>
      </c>
      <c r="U125" s="591">
        <f>gfsChk!U125+gfsKos!U125+gfsPni!U125+gfsYap!U125+gfsNat!V125</f>
        <v>0</v>
      </c>
      <c r="W125" s="591"/>
      <c r="X125" s="591"/>
      <c r="Y125" s="591"/>
      <c r="Z125" s="591"/>
      <c r="AA125" s="591"/>
      <c r="AB125" s="591"/>
      <c r="AC125" s="591"/>
      <c r="AD125" s="591"/>
      <c r="AH125" s="591"/>
      <c r="AQ125" s="591"/>
      <c r="AY125" s="591"/>
      <c r="BG125" s="591"/>
      <c r="BO125" s="591"/>
      <c r="BW125" s="591"/>
      <c r="BY125" s="591"/>
      <c r="CE125" s="591"/>
    </row>
    <row r="126" spans="1:83" s="586" customFormat="1" ht="12.75" customHeight="1" collapsed="1" x14ac:dyDescent="0.2">
      <c r="A126" s="593" t="s">
        <v>751</v>
      </c>
      <c r="B126" s="591">
        <f>gfsChk!B126+gfsKos!B126+gfsPni!B126+gfsYap!B126+gfsNat!C126</f>
        <v>-0.112637</v>
      </c>
      <c r="C126" s="591">
        <f>gfsChk!C126+gfsKos!C126+gfsPni!C126+gfsYap!C126+gfsNat!D126</f>
        <v>-5.5973500000000002E-2</v>
      </c>
      <c r="D126" s="591">
        <f>gfsChk!D126+gfsKos!D126+gfsPni!D126+gfsYap!D126+gfsNat!E126</f>
        <v>-2.7172999999999999E-2</v>
      </c>
      <c r="E126" s="591">
        <f>gfsChk!E126+gfsKos!E126+gfsPni!E126+gfsYap!E126+gfsNat!F126</f>
        <v>-2.0523E-2</v>
      </c>
      <c r="F126" s="591">
        <f>gfsChk!F126+gfsKos!F126+gfsPni!F126+gfsYap!F126+gfsNat!G126</f>
        <v>-7.0962999999999998E-2</v>
      </c>
      <c r="G126" s="591">
        <f>gfsChk!G126+gfsKos!G126+gfsPni!G126+gfsYap!G126+gfsNat!H126</f>
        <v>-0.23615800000000001</v>
      </c>
      <c r="H126" s="591">
        <f>gfsChk!H126+gfsKos!H126+gfsPni!H126+gfsYap!H126+gfsNat!I126</f>
        <v>-0.22436899999999999</v>
      </c>
      <c r="I126" s="591">
        <f>gfsChk!I126+gfsKos!I126+gfsPni!I126+gfsYap!I126+gfsNat!J126</f>
        <v>-0.346001</v>
      </c>
      <c r="J126" s="591">
        <f>gfsChk!J126+gfsKos!J126+gfsPni!J126+gfsYap!J126+gfsNat!K126</f>
        <v>-0.352688</v>
      </c>
      <c r="K126" s="591">
        <f>gfsChk!K126+gfsKos!K126+gfsPni!K126+gfsYap!K126+gfsNat!L126</f>
        <v>-0.52764800000000001</v>
      </c>
      <c r="L126" s="591">
        <f>gfsChk!L126+gfsKos!L126+gfsPni!L126+gfsYap!L126+gfsNat!M126</f>
        <v>-0.45446700000000001</v>
      </c>
      <c r="M126" s="591">
        <f>gfsChk!M126+gfsKos!M126+gfsPni!M126+gfsYap!M126+gfsNat!N126</f>
        <v>-0.42640099999999997</v>
      </c>
      <c r="N126" s="591">
        <f>gfsChk!N126+gfsKos!N126+gfsPni!N126+gfsYap!N126+gfsNat!O126</f>
        <v>-0.36167499999999997</v>
      </c>
      <c r="O126" s="591">
        <f>gfsChk!O126+gfsKos!O126+gfsPni!O126+gfsYap!O126+gfsNat!P126</f>
        <v>-0.26373400000000002</v>
      </c>
      <c r="P126" s="591">
        <f>gfsChk!P126+gfsKos!P126+gfsPni!P126+gfsYap!P126+gfsNat!Q126</f>
        <v>-0.31244500000000003</v>
      </c>
      <c r="Q126" s="591">
        <f>gfsChk!Q126+gfsKos!Q126+gfsPni!Q126+gfsYap!Q126+gfsNat!R126</f>
        <v>0</v>
      </c>
      <c r="R126" s="591">
        <f>gfsChk!R126+gfsKos!R126+gfsPni!R126+gfsYap!R126+gfsNat!S126</f>
        <v>0</v>
      </c>
      <c r="S126" s="591">
        <f>gfsChk!S126+gfsKos!S126+gfsPni!S126+gfsYap!S126+gfsNat!T126</f>
        <v>0</v>
      </c>
      <c r="T126" s="591">
        <f>gfsChk!T126+gfsKos!T126+gfsPni!T126+gfsYap!T126+gfsNat!U126</f>
        <v>0</v>
      </c>
      <c r="U126" s="591">
        <f>gfsChk!U126+gfsKos!U126+gfsPni!U126+gfsYap!U126+gfsNat!V126</f>
        <v>0</v>
      </c>
      <c r="W126" s="591"/>
      <c r="X126" s="591"/>
      <c r="Y126" s="591"/>
      <c r="Z126" s="591"/>
      <c r="AA126" s="591"/>
      <c r="AB126" s="591"/>
      <c r="AC126" s="591"/>
      <c r="AD126" s="591"/>
      <c r="AH126" s="591"/>
      <c r="AQ126" s="591"/>
      <c r="AY126" s="591"/>
      <c r="BG126" s="591"/>
      <c r="BO126" s="591"/>
      <c r="BW126" s="591"/>
      <c r="BY126" s="591"/>
      <c r="CE126" s="591"/>
    </row>
    <row r="127" spans="1:83" s="586" customFormat="1" ht="12.75" customHeight="1" x14ac:dyDescent="0.2">
      <c r="A127" s="592" t="s">
        <v>752</v>
      </c>
      <c r="B127" s="591">
        <f>gfsChk!B127+gfsKos!B127+gfsPni!B127+gfsYap!B127+gfsNat!C127</f>
        <v>-1.8091919999999999</v>
      </c>
      <c r="C127" s="591">
        <f>gfsChk!C127+gfsKos!C127+gfsPni!C127+gfsYap!C127+gfsNat!D127</f>
        <v>-0.59410099999999999</v>
      </c>
      <c r="D127" s="591">
        <f>gfsChk!D127+gfsKos!D127+gfsPni!D127+gfsYap!D127+gfsNat!E127</f>
        <v>-0.54072600000000004</v>
      </c>
      <c r="E127" s="591">
        <f>gfsChk!E127+gfsKos!E127+gfsPni!E127+gfsYap!E127+gfsNat!F127</f>
        <v>-0.69581999999999999</v>
      </c>
      <c r="F127" s="591">
        <f>gfsChk!F127+gfsKos!F127+gfsPni!F127+gfsYap!F127+gfsNat!G127</f>
        <v>-3.5829119999999999</v>
      </c>
      <c r="G127" s="591">
        <f>gfsChk!G127+gfsKos!G127+gfsPni!G127+gfsYap!G127+gfsNat!H127</f>
        <v>-1.5710850000000001</v>
      </c>
      <c r="H127" s="591">
        <f>gfsChk!H127+gfsKos!H127+gfsPni!H127+gfsYap!H127+gfsNat!I127</f>
        <v>-1.034443</v>
      </c>
      <c r="I127" s="591">
        <f>gfsChk!I127+gfsKos!I127+gfsPni!I127+gfsYap!I127+gfsNat!J127</f>
        <v>-0.69956899999999989</v>
      </c>
      <c r="J127" s="591">
        <f>gfsChk!J127+gfsKos!J127+gfsPni!J127+gfsYap!J127+gfsNat!K127</f>
        <v>-0.96434299999999995</v>
      </c>
      <c r="K127" s="591">
        <f>gfsChk!K127+gfsKos!K127+gfsPni!K127+gfsYap!K127+gfsNat!L127</f>
        <v>-0.64397100000000007</v>
      </c>
      <c r="L127" s="591">
        <f>gfsChk!L127+gfsKos!L127+gfsPni!L127+gfsYap!L127+gfsNat!M127</f>
        <v>-0.66438299999999995</v>
      </c>
      <c r="M127" s="591">
        <f>gfsChk!M127+gfsKos!M127+gfsPni!M127+gfsYap!M127+gfsNat!N127</f>
        <v>-0.29219200000000006</v>
      </c>
      <c r="N127" s="591">
        <f>gfsChk!N127+gfsKos!N127+gfsPni!N127+gfsYap!N127+gfsNat!O127</f>
        <v>-0.28537000000000001</v>
      </c>
      <c r="O127" s="591">
        <f>gfsChk!O127+gfsKos!O127+gfsPni!O127+gfsYap!O127+gfsNat!P127</f>
        <v>-1.333739</v>
      </c>
      <c r="P127" s="591">
        <f>gfsChk!P127+gfsKos!P127+gfsPni!P127+gfsYap!P127+gfsNat!Q127</f>
        <v>-0.24506200000000003</v>
      </c>
      <c r="Q127" s="591">
        <f>gfsChk!Q127+gfsKos!Q127+gfsPni!Q127+gfsYap!Q127+gfsNat!R127</f>
        <v>0</v>
      </c>
      <c r="R127" s="591">
        <f>gfsChk!R127+gfsKos!R127+gfsPni!R127+gfsYap!R127+gfsNat!S127</f>
        <v>0</v>
      </c>
      <c r="S127" s="591">
        <f>gfsChk!S127+gfsKos!S127+gfsPni!S127+gfsYap!S127+gfsNat!T127</f>
        <v>0</v>
      </c>
      <c r="T127" s="591">
        <f>gfsChk!T127+gfsKos!T127+gfsPni!T127+gfsYap!T127+gfsNat!U127</f>
        <v>0</v>
      </c>
      <c r="U127" s="591">
        <f>gfsChk!U127+gfsKos!U127+gfsPni!U127+gfsYap!U127+gfsNat!V127</f>
        <v>0</v>
      </c>
      <c r="W127" s="591"/>
      <c r="X127" s="591"/>
      <c r="Y127" s="591"/>
      <c r="Z127" s="591"/>
      <c r="AA127" s="591"/>
      <c r="AB127" s="591"/>
      <c r="AC127" s="591"/>
      <c r="AD127" s="591"/>
      <c r="AH127" s="591"/>
      <c r="AQ127" s="591"/>
      <c r="AY127" s="591"/>
      <c r="BG127" s="591"/>
      <c r="BO127" s="591"/>
      <c r="BW127" s="591"/>
      <c r="CE127" s="591"/>
    </row>
    <row r="128" spans="1:83" s="586" customFormat="1" ht="12.75" customHeight="1" x14ac:dyDescent="0.2">
      <c r="A128" s="593" t="s">
        <v>753</v>
      </c>
      <c r="B128" s="591">
        <f>gfsChk!B128+gfsKos!B128+gfsPni!B128+gfsYap!B128+gfsNat!C128</f>
        <v>-1.3091919999999999</v>
      </c>
      <c r="C128" s="591">
        <f>gfsChk!C128+gfsKos!C128+gfsPni!C128+gfsYap!C128+gfsNat!D128</f>
        <v>-0.59410099999999999</v>
      </c>
      <c r="D128" s="591">
        <f>gfsChk!D128+gfsKos!D128+gfsPni!D128+gfsYap!D128+gfsNat!E128</f>
        <v>-0.54072600000000004</v>
      </c>
      <c r="E128" s="591">
        <f>gfsChk!E128+gfsKos!E128+gfsPni!E128+gfsYap!E128+gfsNat!F128</f>
        <v>-0.69581999999999999</v>
      </c>
      <c r="F128" s="591">
        <f>gfsChk!F128+gfsKos!F128+gfsPni!F128+gfsYap!F128+gfsNat!G128</f>
        <v>-3.5829119999999999</v>
      </c>
      <c r="G128" s="591">
        <f>gfsChk!G128+gfsKos!G128+gfsPni!G128+gfsYap!G128+gfsNat!H128</f>
        <v>-1.4527600000000001</v>
      </c>
      <c r="H128" s="591">
        <f>gfsChk!H128+gfsKos!H128+gfsPni!H128+gfsYap!H128+gfsNat!I128</f>
        <v>-0.986232</v>
      </c>
      <c r="I128" s="591">
        <f>gfsChk!I128+gfsKos!I128+gfsPni!I128+gfsYap!I128+gfsNat!J128</f>
        <v>-0.69956899999999989</v>
      </c>
      <c r="J128" s="591">
        <f>gfsChk!J128+gfsKos!J128+gfsPni!J128+gfsYap!J128+gfsNat!K128</f>
        <v>-0.96434299999999995</v>
      </c>
      <c r="K128" s="591">
        <f>gfsChk!K128+gfsKos!K128+gfsPni!K128+gfsYap!K128+gfsNat!L128</f>
        <v>-0.64397100000000007</v>
      </c>
      <c r="L128" s="591">
        <f>gfsChk!L128+gfsKos!L128+gfsPni!L128+gfsYap!L128+gfsNat!M128</f>
        <v>-0.62897599999999998</v>
      </c>
      <c r="M128" s="591">
        <f>gfsChk!M128+gfsKos!M128+gfsPni!M128+gfsYap!M128+gfsNat!N128</f>
        <v>-0.29219200000000006</v>
      </c>
      <c r="N128" s="591">
        <f>gfsChk!N128+gfsKos!N128+gfsPni!N128+gfsYap!N128+gfsNat!O128</f>
        <v>-0.28537000000000001</v>
      </c>
      <c r="O128" s="591">
        <f>gfsChk!O128+gfsKos!O128+gfsPni!O128+gfsYap!O128+gfsNat!P128</f>
        <v>-1.333739</v>
      </c>
      <c r="P128" s="591">
        <f>gfsChk!P128+gfsKos!P128+gfsPni!P128+gfsYap!P128+gfsNat!Q128</f>
        <v>-0.24506200000000003</v>
      </c>
      <c r="Q128" s="591">
        <f>gfsChk!Q128+gfsKos!Q128+gfsPni!Q128+gfsYap!Q128+gfsNat!R128</f>
        <v>0</v>
      </c>
      <c r="R128" s="591">
        <f>gfsChk!R128+gfsKos!R128+gfsPni!R128+gfsYap!R128+gfsNat!S128</f>
        <v>0</v>
      </c>
      <c r="S128" s="591">
        <f>gfsChk!S128+gfsKos!S128+gfsPni!S128+gfsYap!S128+gfsNat!T128</f>
        <v>0</v>
      </c>
      <c r="T128" s="591">
        <f>gfsChk!T128+gfsKos!T128+gfsPni!T128+gfsYap!T128+gfsNat!U128</f>
        <v>0</v>
      </c>
      <c r="U128" s="591">
        <f>gfsChk!U128+gfsKos!U128+gfsPni!U128+gfsYap!U128+gfsNat!V128</f>
        <v>0</v>
      </c>
      <c r="W128" s="591"/>
      <c r="X128" s="591"/>
      <c r="Y128" s="591"/>
      <c r="Z128" s="591"/>
      <c r="AA128" s="591"/>
      <c r="AB128" s="591"/>
      <c r="AC128" s="591"/>
      <c r="AD128" s="591"/>
      <c r="AH128" s="591"/>
      <c r="AQ128" s="591"/>
      <c r="AY128" s="591"/>
      <c r="BG128" s="591"/>
      <c r="BO128" s="591"/>
      <c r="BW128" s="591"/>
      <c r="CE128" s="591"/>
    </row>
    <row r="129" spans="1:83" s="586" customFormat="1" ht="12.75" customHeight="1" x14ac:dyDescent="0.2">
      <c r="A129" s="593" t="s">
        <v>754</v>
      </c>
      <c r="B129" s="591">
        <f>gfsChk!B129+gfsKos!B129+gfsPni!B129+gfsYap!B129+gfsNat!C129</f>
        <v>-1.115205</v>
      </c>
      <c r="C129" s="591">
        <f>gfsChk!C129+gfsKos!C129+gfsPni!C129+gfsYap!C129+gfsNat!D129</f>
        <v>-0.38881199999999999</v>
      </c>
      <c r="D129" s="591">
        <f>gfsChk!D129+gfsKos!D129+gfsPni!D129+gfsYap!D129+gfsNat!E129</f>
        <v>-0.39763599999999999</v>
      </c>
      <c r="E129" s="591">
        <f>gfsChk!E129+gfsKos!E129+gfsPni!E129+gfsYap!E129+gfsNat!F129</f>
        <v>-0.25397899999999995</v>
      </c>
      <c r="F129" s="591">
        <f>gfsChk!F129+gfsKos!F129+gfsPni!F129+gfsYap!F129+gfsNat!G129</f>
        <v>-3.3384879999999999</v>
      </c>
      <c r="G129" s="591">
        <f>gfsChk!G129+gfsKos!G129+gfsPni!G129+gfsYap!G129+gfsNat!H129</f>
        <v>-1.0925370000000001</v>
      </c>
      <c r="H129" s="591">
        <f>gfsChk!H129+gfsKos!H129+gfsPni!H129+gfsYap!H129+gfsNat!I129</f>
        <v>-0.59706999999999999</v>
      </c>
      <c r="I129" s="591">
        <f>gfsChk!I129+gfsKos!I129+gfsPni!I129+gfsYap!I129+gfsNat!J129</f>
        <v>-0.31179400000000002</v>
      </c>
      <c r="J129" s="591">
        <f>gfsChk!J129+gfsKos!J129+gfsPni!J129+gfsYap!J129+gfsNat!K129</f>
        <v>-0.57130400000000003</v>
      </c>
      <c r="K129" s="591">
        <f>gfsChk!K129+gfsKos!K129+gfsPni!K129+gfsYap!K129+gfsNat!L129</f>
        <v>-0.27798699999999998</v>
      </c>
      <c r="L129" s="591">
        <f>gfsChk!L129+gfsKos!L129+gfsPni!L129+gfsYap!L129+gfsNat!M129</f>
        <v>-0.24148600000000001</v>
      </c>
      <c r="M129" s="591">
        <f>gfsChk!M129+gfsKos!M129+gfsPni!M129+gfsYap!M129+gfsNat!N129</f>
        <v>-2.9404E-2</v>
      </c>
      <c r="N129" s="591">
        <f>gfsChk!N129+gfsKos!N129+gfsPni!N129+gfsYap!N129+gfsNat!O129</f>
        <v>-2.9555999999999999E-2</v>
      </c>
      <c r="O129" s="591">
        <f>gfsChk!O129+gfsKos!O129+gfsPni!O129+gfsYap!O129+gfsNat!P129</f>
        <v>-0.27216200000000002</v>
      </c>
      <c r="P129" s="591">
        <f>gfsChk!P129+gfsKos!P129+gfsPni!P129+gfsYap!P129+gfsNat!Q129</f>
        <v>-1.5439E-2</v>
      </c>
      <c r="Q129" s="591">
        <f>gfsChk!Q129+gfsKos!Q129+gfsPni!Q129+gfsYap!Q129+gfsNat!R129</f>
        <v>0</v>
      </c>
      <c r="R129" s="591">
        <f>gfsChk!R129+gfsKos!R129+gfsPni!R129+gfsYap!R129+gfsNat!S129</f>
        <v>0</v>
      </c>
      <c r="S129" s="591">
        <f>gfsChk!S129+gfsKos!S129+gfsPni!S129+gfsYap!S129+gfsNat!T129</f>
        <v>0</v>
      </c>
      <c r="T129" s="591">
        <f>gfsChk!T129+gfsKos!T129+gfsPni!T129+gfsYap!T129+gfsNat!U129</f>
        <v>0</v>
      </c>
      <c r="U129" s="591">
        <f>gfsChk!U129+gfsKos!U129+gfsPni!U129+gfsYap!U129+gfsNat!V129</f>
        <v>0</v>
      </c>
      <c r="W129" s="591"/>
      <c r="X129" s="591"/>
      <c r="Y129" s="591"/>
      <c r="Z129" s="591"/>
      <c r="AA129" s="591"/>
      <c r="AB129" s="591"/>
      <c r="AC129" s="591"/>
      <c r="AD129" s="591"/>
      <c r="AH129" s="591"/>
      <c r="AQ129" s="591"/>
      <c r="AY129" s="591"/>
      <c r="BG129" s="591"/>
      <c r="BO129" s="591"/>
      <c r="BW129" s="591"/>
      <c r="BY129" s="591"/>
      <c r="CE129" s="591"/>
    </row>
    <row r="130" spans="1:83" s="586" customFormat="1" ht="12.75" customHeight="1" x14ac:dyDescent="0.2">
      <c r="A130" s="593" t="s">
        <v>755</v>
      </c>
      <c r="B130" s="591">
        <f>gfsChk!B130+gfsKos!B130+gfsPni!B130+gfsYap!B130+gfsNat!C130</f>
        <v>-0.19398699999999999</v>
      </c>
      <c r="C130" s="591">
        <f>gfsChk!C130+gfsKos!C130+gfsPni!C130+gfsYap!C130+gfsNat!D130</f>
        <v>-0.205289</v>
      </c>
      <c r="D130" s="591">
        <f>gfsChk!D130+gfsKos!D130+gfsPni!D130+gfsYap!D130+gfsNat!E130</f>
        <v>-0.14308999999999999</v>
      </c>
      <c r="E130" s="591">
        <f>gfsChk!E130+gfsKos!E130+gfsPni!E130+gfsYap!E130+gfsNat!F130</f>
        <v>-0.44184099999999998</v>
      </c>
      <c r="F130" s="591">
        <f>gfsChk!F130+gfsKos!F130+gfsPni!F130+gfsYap!F130+gfsNat!G130</f>
        <v>-0.244424</v>
      </c>
      <c r="G130" s="591">
        <f>gfsChk!G130+gfsKos!G130+gfsPni!G130+gfsYap!G130+gfsNat!H130</f>
        <v>-0.36022299999999996</v>
      </c>
      <c r="H130" s="591">
        <f>gfsChk!H130+gfsKos!H130+gfsPni!H130+gfsYap!H130+gfsNat!I130</f>
        <v>-0.38916200000000001</v>
      </c>
      <c r="I130" s="591">
        <f>gfsChk!I130+gfsKos!I130+gfsPni!I130+gfsYap!I130+gfsNat!J130</f>
        <v>-0.38777499999999998</v>
      </c>
      <c r="J130" s="591">
        <f>gfsChk!J130+gfsKos!J130+gfsPni!J130+gfsYap!J130+gfsNat!K130</f>
        <v>-0.39303900000000003</v>
      </c>
      <c r="K130" s="591">
        <f>gfsChk!K130+gfsKos!K130+gfsPni!K130+gfsYap!K130+gfsNat!L130</f>
        <v>-0.36598399999999998</v>
      </c>
      <c r="L130" s="591">
        <f>gfsChk!L130+gfsKos!L130+gfsPni!L130+gfsYap!L130+gfsNat!M130</f>
        <v>-0.38749</v>
      </c>
      <c r="M130" s="591">
        <f>gfsChk!M130+gfsKos!M130+gfsPni!M130+gfsYap!M130+gfsNat!N130</f>
        <v>-0.26278800000000002</v>
      </c>
      <c r="N130" s="591">
        <f>gfsChk!N130+gfsKos!N130+gfsPni!N130+gfsYap!N130+gfsNat!O130</f>
        <v>-0.25581399999999999</v>
      </c>
      <c r="O130" s="591">
        <f>gfsChk!O130+gfsKos!O130+gfsPni!O130+gfsYap!O130+gfsNat!P130</f>
        <v>-1.061577</v>
      </c>
      <c r="P130" s="591">
        <f>gfsChk!P130+gfsKos!P130+gfsPni!P130+gfsYap!P130+gfsNat!Q130</f>
        <v>-0.22962300000000002</v>
      </c>
      <c r="Q130" s="591">
        <f>gfsChk!Q130+gfsKos!Q130+gfsPni!Q130+gfsYap!Q130+gfsNat!R130</f>
        <v>0</v>
      </c>
      <c r="R130" s="591">
        <f>gfsChk!R130+gfsKos!R130+gfsPni!R130+gfsYap!R130+gfsNat!S130</f>
        <v>0</v>
      </c>
      <c r="S130" s="591">
        <f>gfsChk!S130+gfsKos!S130+gfsPni!S130+gfsYap!S130+gfsNat!T130</f>
        <v>0</v>
      </c>
      <c r="T130" s="591">
        <f>gfsChk!T130+gfsKos!T130+gfsPni!T130+gfsYap!T130+gfsNat!U130</f>
        <v>0</v>
      </c>
      <c r="U130" s="591">
        <f>gfsChk!U130+gfsKos!U130+gfsPni!U130+gfsYap!U130+gfsNat!V130</f>
        <v>0</v>
      </c>
      <c r="W130" s="591"/>
      <c r="X130" s="591"/>
      <c r="Y130" s="591"/>
      <c r="Z130" s="591"/>
      <c r="AA130" s="591"/>
      <c r="AB130" s="591"/>
      <c r="AC130" s="591"/>
      <c r="AD130" s="591"/>
      <c r="AH130" s="591"/>
      <c r="AQ130" s="591"/>
      <c r="AY130" s="591"/>
      <c r="BG130" s="591"/>
      <c r="BO130" s="591"/>
      <c r="BW130" s="591"/>
      <c r="BY130" s="591"/>
      <c r="CE130" s="591"/>
    </row>
    <row r="131" spans="1:83" s="586" customFormat="1" ht="12.75" customHeight="1" x14ac:dyDescent="0.2">
      <c r="A131" s="593" t="s">
        <v>756</v>
      </c>
      <c r="B131" s="591">
        <f>gfsChk!B131+gfsKos!B131+gfsPni!B131+gfsYap!B131+gfsNat!C131</f>
        <v>-0.5</v>
      </c>
      <c r="C131" s="591">
        <f>gfsChk!C131+gfsKos!C131+gfsPni!C131+gfsYap!C131+gfsNat!D131</f>
        <v>0</v>
      </c>
      <c r="D131" s="591">
        <f>gfsChk!D131+gfsKos!D131+gfsPni!D131+gfsYap!D131+gfsNat!E131</f>
        <v>0</v>
      </c>
      <c r="E131" s="591">
        <f>gfsChk!E131+gfsKos!E131+gfsPni!E131+gfsYap!E131+gfsNat!F131</f>
        <v>0</v>
      </c>
      <c r="F131" s="591">
        <f>gfsChk!F131+gfsKos!F131+gfsPni!F131+gfsYap!F131+gfsNat!G131</f>
        <v>0</v>
      </c>
      <c r="G131" s="591">
        <f>gfsChk!G131+gfsKos!G131+gfsPni!G131+gfsYap!G131+gfsNat!H131</f>
        <v>-0.118325</v>
      </c>
      <c r="H131" s="591">
        <f>gfsChk!H131+gfsKos!H131+gfsPni!H131+gfsYap!H131+gfsNat!I131</f>
        <v>-4.8210999999999997E-2</v>
      </c>
      <c r="I131" s="591">
        <f>gfsChk!I131+gfsKos!I131+gfsPni!I131+gfsYap!I131+gfsNat!J131</f>
        <v>0</v>
      </c>
      <c r="J131" s="591">
        <f>gfsChk!J131+gfsKos!J131+gfsPni!J131+gfsYap!J131+gfsNat!K131</f>
        <v>0</v>
      </c>
      <c r="K131" s="591">
        <f>gfsChk!K131+gfsKos!K131+gfsPni!K131+gfsYap!K131+gfsNat!L131</f>
        <v>0</v>
      </c>
      <c r="L131" s="591">
        <f>gfsChk!L131+gfsKos!L131+gfsPni!L131+gfsYap!L131+gfsNat!M131</f>
        <v>-3.5407000000000001E-2</v>
      </c>
      <c r="M131" s="591">
        <f>gfsChk!M131+gfsKos!M131+gfsPni!M131+gfsYap!M131+gfsNat!N131</f>
        <v>0</v>
      </c>
      <c r="N131" s="591">
        <f>gfsChk!N131+gfsKos!N131+gfsPni!N131+gfsYap!N131+gfsNat!O131</f>
        <v>0</v>
      </c>
      <c r="O131" s="591">
        <f>gfsChk!O131+gfsKos!O131+gfsPni!O131+gfsYap!O131+gfsNat!P131</f>
        <v>0</v>
      </c>
      <c r="P131" s="591">
        <f>gfsChk!P131+gfsKos!P131+gfsPni!P131+gfsYap!P131+gfsNat!Q131</f>
        <v>0</v>
      </c>
      <c r="Q131" s="591">
        <f>gfsChk!Q131+gfsKos!Q131+gfsPni!Q131+gfsYap!Q131+gfsNat!R131</f>
        <v>0</v>
      </c>
      <c r="R131" s="591">
        <f>gfsChk!R131+gfsKos!R131+gfsPni!R131+gfsYap!R131+gfsNat!S131</f>
        <v>0</v>
      </c>
      <c r="S131" s="591">
        <f>gfsChk!S131+gfsKos!S131+gfsPni!S131+gfsYap!S131+gfsNat!T131</f>
        <v>0</v>
      </c>
      <c r="T131" s="591">
        <f>gfsChk!T131+gfsKos!T131+gfsPni!T131+gfsYap!T131+gfsNat!U131</f>
        <v>0</v>
      </c>
      <c r="U131" s="591">
        <f>gfsChk!U131+gfsKos!U131+gfsPni!U131+gfsYap!U131+gfsNat!V131</f>
        <v>0</v>
      </c>
      <c r="W131" s="591"/>
      <c r="X131" s="591"/>
      <c r="Y131" s="591"/>
      <c r="Z131" s="591"/>
      <c r="AA131" s="591"/>
      <c r="AB131" s="591"/>
      <c r="AC131" s="591"/>
      <c r="AD131" s="591"/>
      <c r="AH131" s="591"/>
      <c r="AQ131" s="591"/>
      <c r="AY131" s="591"/>
      <c r="BG131" s="591"/>
      <c r="BO131" s="591"/>
      <c r="BW131" s="591"/>
      <c r="CE131" s="591"/>
    </row>
    <row r="132" spans="1:83" s="586" customFormat="1" ht="12.75" customHeight="1" x14ac:dyDescent="0.2">
      <c r="A132" s="593" t="s">
        <v>757</v>
      </c>
      <c r="B132" s="591">
        <f>gfsChk!B132+gfsKos!B132+gfsPni!B132+gfsYap!B132+gfsNat!C132</f>
        <v>-0.5</v>
      </c>
      <c r="C132" s="591">
        <f>gfsChk!C132+gfsKos!C132+gfsPni!C132+gfsYap!C132+gfsNat!D132</f>
        <v>0</v>
      </c>
      <c r="D132" s="591">
        <f>gfsChk!D132+gfsKos!D132+gfsPni!D132+gfsYap!D132+gfsNat!E132</f>
        <v>0</v>
      </c>
      <c r="E132" s="591">
        <f>gfsChk!E132+gfsKos!E132+gfsPni!E132+gfsYap!E132+gfsNat!F132</f>
        <v>0</v>
      </c>
      <c r="F132" s="591">
        <f>gfsChk!F132+gfsKos!F132+gfsPni!F132+gfsYap!F132+gfsNat!G132</f>
        <v>0</v>
      </c>
      <c r="G132" s="591">
        <f>gfsChk!G132+gfsKos!G132+gfsPni!G132+gfsYap!G132+gfsNat!H132</f>
        <v>-0.118325</v>
      </c>
      <c r="H132" s="591">
        <f>gfsChk!H132+gfsKos!H132+gfsPni!H132+gfsYap!H132+gfsNat!I132</f>
        <v>-4.8210999999999997E-2</v>
      </c>
      <c r="I132" s="591">
        <f>gfsChk!I132+gfsKos!I132+gfsPni!I132+gfsYap!I132+gfsNat!J132</f>
        <v>0</v>
      </c>
      <c r="J132" s="591">
        <f>gfsChk!J132+gfsKos!J132+gfsPni!J132+gfsYap!J132+gfsNat!K132</f>
        <v>0</v>
      </c>
      <c r="K132" s="591">
        <f>gfsChk!K132+gfsKos!K132+gfsPni!K132+gfsYap!K132+gfsNat!L132</f>
        <v>0</v>
      </c>
      <c r="L132" s="591">
        <f>gfsChk!L132+gfsKos!L132+gfsPni!L132+gfsYap!L132+gfsNat!M132</f>
        <v>-3.5407000000000001E-2</v>
      </c>
      <c r="M132" s="591">
        <f>gfsChk!M132+gfsKos!M132+gfsPni!M132+gfsYap!M132+gfsNat!N132</f>
        <v>0</v>
      </c>
      <c r="N132" s="591">
        <f>gfsChk!N132+gfsKos!N132+gfsPni!N132+gfsYap!N132+gfsNat!O132</f>
        <v>0</v>
      </c>
      <c r="O132" s="591">
        <f>gfsChk!O132+gfsKos!O132+gfsPni!O132+gfsYap!O132+gfsNat!P132</f>
        <v>0</v>
      </c>
      <c r="P132" s="591">
        <f>gfsChk!P132+gfsKos!P132+gfsPni!P132+gfsYap!P132+gfsNat!Q132</f>
        <v>0</v>
      </c>
      <c r="Q132" s="591">
        <f>gfsChk!Q132+gfsKos!Q132+gfsPni!Q132+gfsYap!Q132+gfsNat!R132</f>
        <v>0</v>
      </c>
      <c r="R132" s="591">
        <f>gfsChk!R132+gfsKos!R132+gfsPni!R132+gfsYap!R132+gfsNat!S132</f>
        <v>0</v>
      </c>
      <c r="S132" s="591">
        <f>gfsChk!S132+gfsKos!S132+gfsPni!S132+gfsYap!S132+gfsNat!T132</f>
        <v>0</v>
      </c>
      <c r="T132" s="591">
        <f>gfsChk!T132+gfsKos!T132+gfsPni!T132+gfsYap!T132+gfsNat!U132</f>
        <v>0</v>
      </c>
      <c r="U132" s="591">
        <f>gfsChk!U132+gfsKos!U132+gfsPni!U132+gfsYap!U132+gfsNat!V132</f>
        <v>0</v>
      </c>
      <c r="W132" s="591"/>
      <c r="X132" s="591"/>
      <c r="Y132" s="591"/>
      <c r="Z132" s="591"/>
      <c r="AA132" s="591"/>
      <c r="AB132" s="591"/>
      <c r="AC132" s="591"/>
      <c r="AD132" s="591"/>
      <c r="AH132" s="591"/>
      <c r="AQ132" s="591"/>
      <c r="AY132" s="591"/>
      <c r="BG132" s="591"/>
      <c r="BO132" s="591"/>
      <c r="BW132" s="591"/>
      <c r="BY132" s="591"/>
      <c r="CE132" s="591"/>
    </row>
    <row r="133" spans="1:83" s="586" customFormat="1" ht="12.75" hidden="1" customHeight="1" outlineLevel="1" x14ac:dyDescent="0.2">
      <c r="A133" s="593" t="s">
        <v>758</v>
      </c>
      <c r="B133" s="591">
        <f>gfsChk!B133+gfsKos!B133+gfsPni!B133+gfsYap!B133+gfsNat!C133</f>
        <v>0</v>
      </c>
      <c r="C133" s="591">
        <f>gfsChk!C133+gfsKos!C133+gfsPni!C133+gfsYap!C133+gfsNat!D133</f>
        <v>0</v>
      </c>
      <c r="D133" s="591">
        <f>gfsChk!D133+gfsKos!D133+gfsPni!D133+gfsYap!D133+gfsNat!E133</f>
        <v>0</v>
      </c>
      <c r="E133" s="591">
        <f>gfsChk!E133+gfsKos!E133+gfsPni!E133+gfsYap!E133+gfsNat!F133</f>
        <v>0</v>
      </c>
      <c r="F133" s="591">
        <f>gfsChk!F133+gfsKos!F133+gfsPni!F133+gfsYap!F133+gfsNat!G133</f>
        <v>0</v>
      </c>
      <c r="G133" s="591">
        <f>gfsChk!G133+gfsKos!G133+gfsPni!G133+gfsYap!G133+gfsNat!H133</f>
        <v>0</v>
      </c>
      <c r="H133" s="591">
        <f>gfsChk!H133+gfsKos!H133+gfsPni!H133+gfsYap!H133+gfsNat!I133</f>
        <v>0</v>
      </c>
      <c r="I133" s="591">
        <f>gfsChk!I133+gfsKos!I133+gfsPni!I133+gfsYap!I133+gfsNat!J133</f>
        <v>0</v>
      </c>
      <c r="J133" s="591">
        <f>gfsChk!J133+gfsKos!J133+gfsPni!J133+gfsYap!J133+gfsNat!K133</f>
        <v>0</v>
      </c>
      <c r="K133" s="591">
        <f>gfsChk!K133+gfsKos!K133+gfsPni!K133+gfsYap!K133+gfsNat!L133</f>
        <v>0</v>
      </c>
      <c r="L133" s="591">
        <f>gfsChk!L133+gfsKos!L133+gfsPni!L133+gfsYap!L133+gfsNat!M133</f>
        <v>0</v>
      </c>
      <c r="M133" s="591">
        <f>gfsChk!M133+gfsKos!M133+gfsPni!M133+gfsYap!M133+gfsNat!N133</f>
        <v>0</v>
      </c>
      <c r="N133" s="591">
        <f>gfsChk!N133+gfsKos!N133+gfsPni!N133+gfsYap!N133+gfsNat!O133</f>
        <v>0</v>
      </c>
      <c r="O133" s="591">
        <f>gfsChk!O133+gfsKos!O133+gfsPni!O133+gfsYap!O133+gfsNat!P133</f>
        <v>0</v>
      </c>
      <c r="P133" s="591">
        <f>gfsChk!P133+gfsKos!P133+gfsPni!P133+gfsYap!P133+gfsNat!Q133</f>
        <v>0</v>
      </c>
      <c r="Q133" s="591">
        <f>gfsChk!Q133+gfsKos!Q133+gfsPni!Q133+gfsYap!Q133+gfsNat!R133</f>
        <v>0</v>
      </c>
      <c r="R133" s="591">
        <f>gfsChk!R133+gfsKos!R133+gfsPni!R133+gfsYap!R133+gfsNat!S133</f>
        <v>0</v>
      </c>
      <c r="S133" s="591">
        <f>gfsChk!S133+gfsKos!S133+gfsPni!S133+gfsYap!S133+gfsNat!T133</f>
        <v>0</v>
      </c>
      <c r="T133" s="591">
        <f>gfsChk!T133+gfsKos!T133+gfsPni!T133+gfsYap!T133+gfsNat!U133</f>
        <v>0</v>
      </c>
      <c r="U133" s="591">
        <f>gfsChk!U133+gfsKos!U133+gfsPni!U133+gfsYap!U133+gfsNat!V133</f>
        <v>0</v>
      </c>
      <c r="W133" s="591"/>
      <c r="X133" s="591"/>
      <c r="Y133" s="591"/>
      <c r="Z133" s="591"/>
      <c r="AA133" s="591"/>
      <c r="AB133" s="591"/>
      <c r="AC133" s="591"/>
      <c r="AD133" s="591"/>
      <c r="AH133" s="591"/>
      <c r="AQ133" s="591"/>
      <c r="AY133" s="591"/>
      <c r="BG133" s="591"/>
      <c r="BO133" s="591"/>
      <c r="BW133" s="591"/>
      <c r="BY133" s="591"/>
      <c r="CE133" s="591"/>
    </row>
    <row r="134" spans="1:83" s="586" customFormat="1" ht="12.75" hidden="1" customHeight="1" outlineLevel="1" x14ac:dyDescent="0.2">
      <c r="A134" s="593" t="s">
        <v>759</v>
      </c>
      <c r="B134" s="591">
        <f>gfsChk!B134+gfsKos!B134+gfsPni!B134+gfsYap!B134+gfsNat!C134</f>
        <v>0</v>
      </c>
      <c r="C134" s="591">
        <f>gfsChk!C134+gfsKos!C134+gfsPni!C134+gfsYap!C134+gfsNat!D134</f>
        <v>0</v>
      </c>
      <c r="D134" s="591">
        <f>gfsChk!D134+gfsKos!D134+gfsPni!D134+gfsYap!D134+gfsNat!E134</f>
        <v>0</v>
      </c>
      <c r="E134" s="591">
        <f>gfsChk!E134+gfsKos!E134+gfsPni!E134+gfsYap!E134+gfsNat!F134</f>
        <v>0</v>
      </c>
      <c r="F134" s="591">
        <f>gfsChk!F134+gfsKos!F134+gfsPni!F134+gfsYap!F134+gfsNat!G134</f>
        <v>0</v>
      </c>
      <c r="G134" s="591">
        <f>gfsChk!G134+gfsKos!G134+gfsPni!G134+gfsYap!G134+gfsNat!H134</f>
        <v>0</v>
      </c>
      <c r="H134" s="591">
        <f>gfsChk!H134+gfsKos!H134+gfsPni!H134+gfsYap!H134+gfsNat!I134</f>
        <v>0</v>
      </c>
      <c r="I134" s="591">
        <f>gfsChk!I134+gfsKos!I134+gfsPni!I134+gfsYap!I134+gfsNat!J134</f>
        <v>0</v>
      </c>
      <c r="J134" s="591">
        <f>gfsChk!J134+gfsKos!J134+gfsPni!J134+gfsYap!J134+gfsNat!K134</f>
        <v>0</v>
      </c>
      <c r="K134" s="591">
        <f>gfsChk!K134+gfsKos!K134+gfsPni!K134+gfsYap!K134+gfsNat!L134</f>
        <v>0</v>
      </c>
      <c r="L134" s="591">
        <f>gfsChk!L134+gfsKos!L134+gfsPni!L134+gfsYap!L134+gfsNat!M134</f>
        <v>0</v>
      </c>
      <c r="M134" s="591">
        <f>gfsChk!M134+gfsKos!M134+gfsPni!M134+gfsYap!M134+gfsNat!N134</f>
        <v>0</v>
      </c>
      <c r="N134" s="591">
        <f>gfsChk!N134+gfsKos!N134+gfsPni!N134+gfsYap!N134+gfsNat!O134</f>
        <v>0</v>
      </c>
      <c r="O134" s="591">
        <f>gfsChk!O134+gfsKos!O134+gfsPni!O134+gfsYap!O134+gfsNat!P134</f>
        <v>0</v>
      </c>
      <c r="P134" s="591">
        <f>gfsChk!P134+gfsKos!P134+gfsPni!P134+gfsYap!P134+gfsNat!Q134</f>
        <v>0</v>
      </c>
      <c r="Q134" s="591">
        <f>gfsChk!Q134+gfsKos!Q134+gfsPni!Q134+gfsYap!Q134+gfsNat!R134</f>
        <v>0</v>
      </c>
      <c r="R134" s="591">
        <f>gfsChk!R134+gfsKos!R134+gfsPni!R134+gfsYap!R134+gfsNat!S134</f>
        <v>0</v>
      </c>
      <c r="S134" s="591">
        <f>gfsChk!S134+gfsKos!S134+gfsPni!S134+gfsYap!S134+gfsNat!T134</f>
        <v>0</v>
      </c>
      <c r="T134" s="591">
        <f>gfsChk!T134+gfsKos!T134+gfsPni!T134+gfsYap!T134+gfsNat!U134</f>
        <v>0</v>
      </c>
      <c r="U134" s="591">
        <f>gfsChk!U134+gfsKos!U134+gfsPni!U134+gfsYap!U134+gfsNat!V134</f>
        <v>0</v>
      </c>
      <c r="W134" s="591"/>
      <c r="X134" s="591"/>
      <c r="Y134" s="591"/>
      <c r="Z134" s="591"/>
      <c r="AA134" s="591"/>
      <c r="AB134" s="591"/>
      <c r="AC134" s="591"/>
      <c r="AD134" s="591"/>
      <c r="AH134" s="591"/>
      <c r="AQ134" s="591"/>
      <c r="AY134" s="591"/>
      <c r="BG134" s="591"/>
      <c r="BO134" s="591"/>
      <c r="BW134" s="591"/>
      <c r="CE134" s="591"/>
    </row>
    <row r="135" spans="1:83" s="586" customFormat="1" ht="12.75" customHeight="1" collapsed="1" x14ac:dyDescent="0.2">
      <c r="A135" s="592" t="s">
        <v>760</v>
      </c>
      <c r="B135" s="591">
        <f>gfsChk!B135+gfsKos!B135+gfsPni!B135+gfsYap!B135+gfsNat!C135</f>
        <v>-31.256061000000003</v>
      </c>
      <c r="C135" s="591">
        <f>gfsChk!C135+gfsKos!C135+gfsPni!C135+gfsYap!C135+gfsNat!D135</f>
        <v>-3.6624410000000003</v>
      </c>
      <c r="D135" s="591">
        <f>gfsChk!D135+gfsKos!D135+gfsPni!D135+gfsYap!D135+gfsNat!E135</f>
        <v>-6.6128599999999995</v>
      </c>
      <c r="E135" s="591">
        <f>gfsChk!E135+gfsKos!E135+gfsPni!E135+gfsYap!E135+gfsNat!F135</f>
        <v>-3.7137480000000007</v>
      </c>
      <c r="F135" s="591">
        <f>gfsChk!F135+gfsKos!F135+gfsPni!F135+gfsYap!F135+gfsNat!G135</f>
        <v>-3.4199090000000001</v>
      </c>
      <c r="G135" s="591">
        <f>gfsChk!G135+gfsKos!G135+gfsPni!G135+gfsYap!G135+gfsNat!H135</f>
        <v>-3.4100509999999997</v>
      </c>
      <c r="H135" s="591">
        <f>gfsChk!H135+gfsKos!H135+gfsPni!H135+gfsYap!H135+gfsNat!I135</f>
        <v>-6.3967910000000003</v>
      </c>
      <c r="I135" s="591">
        <f>gfsChk!I135+gfsKos!I135+gfsPni!I135+gfsYap!I135+gfsNat!J135</f>
        <v>-5.8408719999999992</v>
      </c>
      <c r="J135" s="591">
        <f>gfsChk!J135+gfsKos!J135+gfsPni!J135+gfsYap!J135+gfsNat!K135</f>
        <v>-5.1950070000000004</v>
      </c>
      <c r="K135" s="591">
        <f>gfsChk!K135+gfsKos!K135+gfsPni!K135+gfsYap!K135+gfsNat!L135</f>
        <v>-4.5338599999999998</v>
      </c>
      <c r="L135" s="591">
        <f>gfsChk!L135+gfsKos!L135+gfsPni!L135+gfsYap!L135+gfsNat!M135</f>
        <v>-5.1996990000000007</v>
      </c>
      <c r="M135" s="591">
        <f>gfsChk!M135+gfsKos!M135+gfsPni!M135+gfsYap!M135+gfsNat!N135</f>
        <v>-6.0560339999999995</v>
      </c>
      <c r="N135" s="591">
        <f>gfsChk!N135+gfsKos!N135+gfsPni!N135+gfsYap!N135+gfsNat!O135</f>
        <v>-9.7818819999999995</v>
      </c>
      <c r="O135" s="591">
        <f>gfsChk!O135+gfsKos!O135+gfsPni!O135+gfsYap!O135+gfsNat!P135</f>
        <v>-4.2157229999999997</v>
      </c>
      <c r="P135" s="591">
        <f>gfsChk!P135+gfsKos!P135+gfsPni!P135+gfsYap!P135+gfsNat!Q135</f>
        <v>-4.4132850000000001</v>
      </c>
      <c r="Q135" s="591">
        <f>gfsChk!Q135+gfsKos!Q135+gfsPni!Q135+gfsYap!Q135+gfsNat!R135</f>
        <v>0</v>
      </c>
      <c r="R135" s="591">
        <f>gfsChk!R135+gfsKos!R135+gfsPni!R135+gfsYap!R135+gfsNat!S135</f>
        <v>0</v>
      </c>
      <c r="S135" s="591">
        <f>gfsChk!S135+gfsKos!S135+gfsPni!S135+gfsYap!S135+gfsNat!T135</f>
        <v>0</v>
      </c>
      <c r="T135" s="591">
        <f>gfsChk!T135+gfsKos!T135+gfsPni!T135+gfsYap!T135+gfsNat!U135</f>
        <v>0</v>
      </c>
      <c r="U135" s="591">
        <f>gfsChk!U135+gfsKos!U135+gfsPni!U135+gfsYap!U135+gfsNat!V135</f>
        <v>0</v>
      </c>
      <c r="W135" s="591"/>
      <c r="X135" s="591"/>
      <c r="Y135" s="591"/>
      <c r="Z135" s="591"/>
      <c r="AA135" s="591"/>
      <c r="AB135" s="591"/>
      <c r="AC135" s="591"/>
      <c r="AD135" s="591"/>
      <c r="AH135" s="591"/>
      <c r="AQ135" s="591"/>
      <c r="AY135" s="591"/>
      <c r="BG135" s="591"/>
      <c r="BO135" s="591"/>
      <c r="BW135" s="591"/>
      <c r="CE135" s="591"/>
    </row>
    <row r="136" spans="1:83" s="586" customFormat="1" ht="12.75" hidden="1" customHeight="1" outlineLevel="1" x14ac:dyDescent="0.2">
      <c r="A136" s="593" t="s">
        <v>761</v>
      </c>
      <c r="B136" s="591">
        <f>gfsChk!B136+gfsKos!B136+gfsPni!B136+gfsYap!B136+gfsNat!C136</f>
        <v>0</v>
      </c>
      <c r="C136" s="591">
        <f>gfsChk!C136+gfsKos!C136+gfsPni!C136+gfsYap!C136+gfsNat!D136</f>
        <v>0</v>
      </c>
      <c r="D136" s="591">
        <f>gfsChk!D136+gfsKos!D136+gfsPni!D136+gfsYap!D136+gfsNat!E136</f>
        <v>0</v>
      </c>
      <c r="E136" s="591">
        <f>gfsChk!E136+gfsKos!E136+gfsPni!E136+gfsYap!E136+gfsNat!F136</f>
        <v>0</v>
      </c>
      <c r="F136" s="591">
        <f>gfsChk!F136+gfsKos!F136+gfsPni!F136+gfsYap!F136+gfsNat!G136</f>
        <v>0</v>
      </c>
      <c r="G136" s="591">
        <f>gfsChk!G136+gfsKos!G136+gfsPni!G136+gfsYap!G136+gfsNat!H136</f>
        <v>0</v>
      </c>
      <c r="H136" s="591">
        <f>gfsChk!H136+gfsKos!H136+gfsPni!H136+gfsYap!H136+gfsNat!I136</f>
        <v>0</v>
      </c>
      <c r="I136" s="591">
        <f>gfsChk!I136+gfsKos!I136+gfsPni!I136+gfsYap!I136+gfsNat!J136</f>
        <v>0</v>
      </c>
      <c r="J136" s="591">
        <f>gfsChk!J136+gfsKos!J136+gfsPni!J136+gfsYap!J136+gfsNat!K136</f>
        <v>0</v>
      </c>
      <c r="K136" s="591">
        <f>gfsChk!K136+gfsKos!K136+gfsPni!K136+gfsYap!K136+gfsNat!L136</f>
        <v>0</v>
      </c>
      <c r="L136" s="591">
        <f>gfsChk!L136+gfsKos!L136+gfsPni!L136+gfsYap!L136+gfsNat!M136</f>
        <v>0</v>
      </c>
      <c r="M136" s="591">
        <f>gfsChk!M136+gfsKos!M136+gfsPni!M136+gfsYap!M136+gfsNat!N136</f>
        <v>0</v>
      </c>
      <c r="N136" s="591">
        <f>gfsChk!N136+gfsKos!N136+gfsPni!N136+gfsYap!N136+gfsNat!O136</f>
        <v>0</v>
      </c>
      <c r="O136" s="591">
        <f>gfsChk!O136+gfsKos!O136+gfsPni!O136+gfsYap!O136+gfsNat!P136</f>
        <v>0</v>
      </c>
      <c r="P136" s="591">
        <f>gfsChk!P136+gfsKos!P136+gfsPni!P136+gfsYap!P136+gfsNat!Q136</f>
        <v>0</v>
      </c>
      <c r="Q136" s="591">
        <f>gfsChk!Q136+gfsKos!Q136+gfsPni!Q136+gfsYap!Q136+gfsNat!R136</f>
        <v>0</v>
      </c>
      <c r="R136" s="591">
        <f>gfsChk!R136+gfsKos!R136+gfsPni!R136+gfsYap!R136+gfsNat!S136</f>
        <v>0</v>
      </c>
      <c r="S136" s="591">
        <f>gfsChk!S136+gfsKos!S136+gfsPni!S136+gfsYap!S136+gfsNat!T136</f>
        <v>0</v>
      </c>
      <c r="T136" s="591">
        <f>gfsChk!T136+gfsKos!T136+gfsPni!T136+gfsYap!T136+gfsNat!U136</f>
        <v>0</v>
      </c>
      <c r="U136" s="591">
        <f>gfsChk!U136+gfsKos!U136+gfsPni!U136+gfsYap!U136+gfsNat!V136</f>
        <v>0</v>
      </c>
      <c r="W136" s="591"/>
      <c r="X136" s="591"/>
      <c r="Y136" s="591"/>
      <c r="Z136" s="591"/>
      <c r="AA136" s="591"/>
      <c r="AB136" s="591"/>
      <c r="AC136" s="591"/>
      <c r="AD136" s="591"/>
      <c r="AH136" s="591"/>
      <c r="AQ136" s="591"/>
      <c r="AY136" s="591"/>
      <c r="BG136" s="591"/>
      <c r="BO136" s="591"/>
      <c r="BW136" s="591"/>
      <c r="CE136" s="591"/>
    </row>
    <row r="137" spans="1:83" s="586" customFormat="1" ht="12.75" hidden="1" customHeight="1" outlineLevel="1" x14ac:dyDescent="0.2">
      <c r="A137" s="593" t="s">
        <v>762</v>
      </c>
      <c r="B137" s="591">
        <f>gfsChk!B137+gfsKos!B137+gfsPni!B137+gfsYap!B137+gfsNat!C137</f>
        <v>0</v>
      </c>
      <c r="C137" s="591">
        <f>gfsChk!C137+gfsKos!C137+gfsPni!C137+gfsYap!C137+gfsNat!D137</f>
        <v>0</v>
      </c>
      <c r="D137" s="591">
        <f>gfsChk!D137+gfsKos!D137+gfsPni!D137+gfsYap!D137+gfsNat!E137</f>
        <v>0</v>
      </c>
      <c r="E137" s="591">
        <f>gfsChk!E137+gfsKos!E137+gfsPni!E137+gfsYap!E137+gfsNat!F137</f>
        <v>0</v>
      </c>
      <c r="F137" s="591">
        <f>gfsChk!F137+gfsKos!F137+gfsPni!F137+gfsYap!F137+gfsNat!G137</f>
        <v>0</v>
      </c>
      <c r="G137" s="591">
        <f>gfsChk!G137+gfsKos!G137+gfsPni!G137+gfsYap!G137+gfsNat!H137</f>
        <v>0</v>
      </c>
      <c r="H137" s="591">
        <f>gfsChk!H137+gfsKos!H137+gfsPni!H137+gfsYap!H137+gfsNat!I137</f>
        <v>0</v>
      </c>
      <c r="I137" s="591">
        <f>gfsChk!I137+gfsKos!I137+gfsPni!I137+gfsYap!I137+gfsNat!J137</f>
        <v>0</v>
      </c>
      <c r="J137" s="591">
        <f>gfsChk!J137+gfsKos!J137+gfsPni!J137+gfsYap!J137+gfsNat!K137</f>
        <v>0</v>
      </c>
      <c r="K137" s="591">
        <f>gfsChk!K137+gfsKos!K137+gfsPni!K137+gfsYap!K137+gfsNat!L137</f>
        <v>0</v>
      </c>
      <c r="L137" s="591">
        <f>gfsChk!L137+gfsKos!L137+gfsPni!L137+gfsYap!L137+gfsNat!M137</f>
        <v>0</v>
      </c>
      <c r="M137" s="591">
        <f>gfsChk!M137+gfsKos!M137+gfsPni!M137+gfsYap!M137+gfsNat!N137</f>
        <v>0</v>
      </c>
      <c r="N137" s="591">
        <f>gfsChk!N137+gfsKos!N137+gfsPni!N137+gfsYap!N137+gfsNat!O137</f>
        <v>0</v>
      </c>
      <c r="O137" s="591">
        <f>gfsChk!O137+gfsKos!O137+gfsPni!O137+gfsYap!O137+gfsNat!P137</f>
        <v>0</v>
      </c>
      <c r="P137" s="591">
        <f>gfsChk!P137+gfsKos!P137+gfsPni!P137+gfsYap!P137+gfsNat!Q137</f>
        <v>0</v>
      </c>
      <c r="Q137" s="591">
        <f>gfsChk!Q137+gfsKos!Q137+gfsPni!Q137+gfsYap!Q137+gfsNat!R137</f>
        <v>0</v>
      </c>
      <c r="R137" s="591">
        <f>gfsChk!R137+gfsKos!R137+gfsPni!R137+gfsYap!R137+gfsNat!S137</f>
        <v>0</v>
      </c>
      <c r="S137" s="591">
        <f>gfsChk!S137+gfsKos!S137+gfsPni!S137+gfsYap!S137+gfsNat!T137</f>
        <v>0</v>
      </c>
      <c r="T137" s="591">
        <f>gfsChk!T137+gfsKos!T137+gfsPni!T137+gfsYap!T137+gfsNat!U137</f>
        <v>0</v>
      </c>
      <c r="U137" s="591">
        <f>gfsChk!U137+gfsKos!U137+gfsPni!U137+gfsYap!U137+gfsNat!V137</f>
        <v>0</v>
      </c>
      <c r="W137" s="591"/>
      <c r="X137" s="591"/>
      <c r="Y137" s="591"/>
      <c r="Z137" s="591"/>
      <c r="AA137" s="591"/>
      <c r="AB137" s="591"/>
      <c r="AC137" s="591"/>
      <c r="AD137" s="591"/>
      <c r="AH137" s="591"/>
      <c r="AQ137" s="591"/>
      <c r="AY137" s="591"/>
      <c r="BG137" s="591"/>
      <c r="BO137" s="591"/>
      <c r="BW137" s="591"/>
      <c r="BY137" s="591"/>
      <c r="CE137" s="591"/>
    </row>
    <row r="138" spans="1:83" s="586" customFormat="1" ht="12.75" hidden="1" customHeight="1" outlineLevel="1" x14ac:dyDescent="0.2">
      <c r="A138" s="593" t="s">
        <v>763</v>
      </c>
      <c r="B138" s="591">
        <f>gfsChk!B138+gfsKos!B138+gfsPni!B138+gfsYap!B138+gfsNat!C138</f>
        <v>0</v>
      </c>
      <c r="C138" s="591">
        <f>gfsChk!C138+gfsKos!C138+gfsPni!C138+gfsYap!C138+gfsNat!D138</f>
        <v>0</v>
      </c>
      <c r="D138" s="591">
        <f>gfsChk!D138+gfsKos!D138+gfsPni!D138+gfsYap!D138+gfsNat!E138</f>
        <v>0</v>
      </c>
      <c r="E138" s="591">
        <f>gfsChk!E138+gfsKos!E138+gfsPni!E138+gfsYap!E138+gfsNat!F138</f>
        <v>0</v>
      </c>
      <c r="F138" s="591">
        <f>gfsChk!F138+gfsKos!F138+gfsPni!F138+gfsYap!F138+gfsNat!G138</f>
        <v>0</v>
      </c>
      <c r="G138" s="591">
        <f>gfsChk!G138+gfsKos!G138+gfsPni!G138+gfsYap!G138+gfsNat!H138</f>
        <v>0</v>
      </c>
      <c r="H138" s="591">
        <f>gfsChk!H138+gfsKos!H138+gfsPni!H138+gfsYap!H138+gfsNat!I138</f>
        <v>0</v>
      </c>
      <c r="I138" s="591">
        <f>gfsChk!I138+gfsKos!I138+gfsPni!I138+gfsYap!I138+gfsNat!J138</f>
        <v>0</v>
      </c>
      <c r="J138" s="591">
        <f>gfsChk!J138+gfsKos!J138+gfsPni!J138+gfsYap!J138+gfsNat!K138</f>
        <v>0</v>
      </c>
      <c r="K138" s="591">
        <f>gfsChk!K138+gfsKos!K138+gfsPni!K138+gfsYap!K138+gfsNat!L138</f>
        <v>0</v>
      </c>
      <c r="L138" s="591">
        <f>gfsChk!L138+gfsKos!L138+gfsPni!L138+gfsYap!L138+gfsNat!M138</f>
        <v>0</v>
      </c>
      <c r="M138" s="591">
        <f>gfsChk!M138+gfsKos!M138+gfsPni!M138+gfsYap!M138+gfsNat!N138</f>
        <v>0</v>
      </c>
      <c r="N138" s="591">
        <f>gfsChk!N138+gfsKos!N138+gfsPni!N138+gfsYap!N138+gfsNat!O138</f>
        <v>0</v>
      </c>
      <c r="O138" s="591">
        <f>gfsChk!O138+gfsKos!O138+gfsPni!O138+gfsYap!O138+gfsNat!P138</f>
        <v>0</v>
      </c>
      <c r="P138" s="591">
        <f>gfsChk!P138+gfsKos!P138+gfsPni!P138+gfsYap!P138+gfsNat!Q138</f>
        <v>0</v>
      </c>
      <c r="Q138" s="591">
        <f>gfsChk!Q138+gfsKos!Q138+gfsPni!Q138+gfsYap!Q138+gfsNat!R138</f>
        <v>0</v>
      </c>
      <c r="R138" s="591">
        <f>gfsChk!R138+gfsKos!R138+gfsPni!R138+gfsYap!R138+gfsNat!S138</f>
        <v>0</v>
      </c>
      <c r="S138" s="591">
        <f>gfsChk!S138+gfsKos!S138+gfsPni!S138+gfsYap!S138+gfsNat!T138</f>
        <v>0</v>
      </c>
      <c r="T138" s="591">
        <f>gfsChk!T138+gfsKos!T138+gfsPni!T138+gfsYap!T138+gfsNat!U138</f>
        <v>0</v>
      </c>
      <c r="U138" s="591">
        <f>gfsChk!U138+gfsKos!U138+gfsPni!U138+gfsYap!U138+gfsNat!V138</f>
        <v>0</v>
      </c>
      <c r="W138" s="591"/>
      <c r="X138" s="591"/>
      <c r="Y138" s="591"/>
      <c r="Z138" s="591"/>
      <c r="AA138" s="591"/>
      <c r="AB138" s="591"/>
      <c r="AC138" s="591"/>
      <c r="AD138" s="591"/>
      <c r="AH138" s="591"/>
      <c r="AQ138" s="591"/>
      <c r="AY138" s="591"/>
      <c r="BG138" s="591"/>
      <c r="BO138" s="591"/>
      <c r="BW138" s="591"/>
      <c r="BY138" s="591"/>
      <c r="CE138" s="591"/>
    </row>
    <row r="139" spans="1:83" s="586" customFormat="1" ht="12.75" hidden="1" customHeight="1" outlineLevel="1" x14ac:dyDescent="0.2">
      <c r="A139" s="593" t="s">
        <v>764</v>
      </c>
      <c r="B139" s="591">
        <f>gfsChk!B139+gfsKos!B139+gfsPni!B139+gfsYap!B139+gfsNat!C139</f>
        <v>0</v>
      </c>
      <c r="C139" s="591">
        <f>gfsChk!C139+gfsKos!C139+gfsPni!C139+gfsYap!C139+gfsNat!D139</f>
        <v>0</v>
      </c>
      <c r="D139" s="591">
        <f>gfsChk!D139+gfsKos!D139+gfsPni!D139+gfsYap!D139+gfsNat!E139</f>
        <v>0</v>
      </c>
      <c r="E139" s="591">
        <f>gfsChk!E139+gfsKos!E139+gfsPni!E139+gfsYap!E139+gfsNat!F139</f>
        <v>0</v>
      </c>
      <c r="F139" s="591">
        <f>gfsChk!F139+gfsKos!F139+gfsPni!F139+gfsYap!F139+gfsNat!G139</f>
        <v>0</v>
      </c>
      <c r="G139" s="591">
        <f>gfsChk!G139+gfsKos!G139+gfsPni!G139+gfsYap!G139+gfsNat!H139</f>
        <v>0</v>
      </c>
      <c r="H139" s="591">
        <f>gfsChk!H139+gfsKos!H139+gfsPni!H139+gfsYap!H139+gfsNat!I139</f>
        <v>0</v>
      </c>
      <c r="I139" s="591">
        <f>gfsChk!I139+gfsKos!I139+gfsPni!I139+gfsYap!I139+gfsNat!J139</f>
        <v>0</v>
      </c>
      <c r="J139" s="591">
        <f>gfsChk!J139+gfsKos!J139+gfsPni!J139+gfsYap!J139+gfsNat!K139</f>
        <v>0</v>
      </c>
      <c r="K139" s="591">
        <f>gfsChk!K139+gfsKos!K139+gfsPni!K139+gfsYap!K139+gfsNat!L139</f>
        <v>0</v>
      </c>
      <c r="L139" s="591">
        <f>gfsChk!L139+gfsKos!L139+gfsPni!L139+gfsYap!L139+gfsNat!M139</f>
        <v>0</v>
      </c>
      <c r="M139" s="591">
        <f>gfsChk!M139+gfsKos!M139+gfsPni!M139+gfsYap!M139+gfsNat!N139</f>
        <v>0</v>
      </c>
      <c r="N139" s="591">
        <f>gfsChk!N139+gfsKos!N139+gfsPni!N139+gfsYap!N139+gfsNat!O139</f>
        <v>0</v>
      </c>
      <c r="O139" s="591">
        <f>gfsChk!O139+gfsKos!O139+gfsPni!O139+gfsYap!O139+gfsNat!P139</f>
        <v>0</v>
      </c>
      <c r="P139" s="591">
        <f>gfsChk!P139+gfsKos!P139+gfsPni!P139+gfsYap!P139+gfsNat!Q139</f>
        <v>0</v>
      </c>
      <c r="Q139" s="591">
        <f>gfsChk!Q139+gfsKos!Q139+gfsPni!Q139+gfsYap!Q139+gfsNat!R139</f>
        <v>0</v>
      </c>
      <c r="R139" s="591">
        <f>gfsChk!R139+gfsKos!R139+gfsPni!R139+gfsYap!R139+gfsNat!S139</f>
        <v>0</v>
      </c>
      <c r="S139" s="591">
        <f>gfsChk!S139+gfsKos!S139+gfsPni!S139+gfsYap!S139+gfsNat!T139</f>
        <v>0</v>
      </c>
      <c r="T139" s="591">
        <f>gfsChk!T139+gfsKos!T139+gfsPni!T139+gfsYap!T139+gfsNat!U139</f>
        <v>0</v>
      </c>
      <c r="U139" s="591">
        <f>gfsChk!U139+gfsKos!U139+gfsPni!U139+gfsYap!U139+gfsNat!V139</f>
        <v>0</v>
      </c>
      <c r="W139" s="591"/>
      <c r="X139" s="591"/>
      <c r="Y139" s="591"/>
      <c r="Z139" s="591"/>
      <c r="AA139" s="591"/>
      <c r="AB139" s="591"/>
      <c r="AC139" s="591"/>
      <c r="AD139" s="591"/>
      <c r="AH139" s="591"/>
      <c r="AQ139" s="591"/>
      <c r="AY139" s="591"/>
      <c r="BG139" s="591"/>
      <c r="BO139" s="591"/>
      <c r="BW139" s="591"/>
      <c r="CE139" s="591"/>
    </row>
    <row r="140" spans="1:83" s="586" customFormat="1" ht="12.75" hidden="1" customHeight="1" outlineLevel="1" x14ac:dyDescent="0.2">
      <c r="A140" s="593" t="s">
        <v>765</v>
      </c>
      <c r="B140" s="591">
        <f>gfsChk!B140+gfsKos!B140+gfsPni!B140+gfsYap!B140+gfsNat!C140</f>
        <v>0</v>
      </c>
      <c r="C140" s="591">
        <f>gfsChk!C140+gfsKos!C140+gfsPni!C140+gfsYap!C140+gfsNat!D140</f>
        <v>0</v>
      </c>
      <c r="D140" s="591">
        <f>gfsChk!D140+gfsKos!D140+gfsPni!D140+gfsYap!D140+gfsNat!E140</f>
        <v>0</v>
      </c>
      <c r="E140" s="591">
        <f>gfsChk!E140+gfsKos!E140+gfsPni!E140+gfsYap!E140+gfsNat!F140</f>
        <v>0</v>
      </c>
      <c r="F140" s="591">
        <f>gfsChk!F140+gfsKos!F140+gfsPni!F140+gfsYap!F140+gfsNat!G140</f>
        <v>0</v>
      </c>
      <c r="G140" s="591">
        <f>gfsChk!G140+gfsKos!G140+gfsPni!G140+gfsYap!G140+gfsNat!H140</f>
        <v>0</v>
      </c>
      <c r="H140" s="591">
        <f>gfsChk!H140+gfsKos!H140+gfsPni!H140+gfsYap!H140+gfsNat!I140</f>
        <v>0</v>
      </c>
      <c r="I140" s="591">
        <f>gfsChk!I140+gfsKos!I140+gfsPni!I140+gfsYap!I140+gfsNat!J140</f>
        <v>0</v>
      </c>
      <c r="J140" s="591">
        <f>gfsChk!J140+gfsKos!J140+gfsPni!J140+gfsYap!J140+gfsNat!K140</f>
        <v>0</v>
      </c>
      <c r="K140" s="591">
        <f>gfsChk!K140+gfsKos!K140+gfsPni!K140+gfsYap!K140+gfsNat!L140</f>
        <v>0</v>
      </c>
      <c r="L140" s="591">
        <f>gfsChk!L140+gfsKos!L140+gfsPni!L140+gfsYap!L140+gfsNat!M140</f>
        <v>0</v>
      </c>
      <c r="M140" s="591">
        <f>gfsChk!M140+gfsKos!M140+gfsPni!M140+gfsYap!M140+gfsNat!N140</f>
        <v>0</v>
      </c>
      <c r="N140" s="591">
        <f>gfsChk!N140+gfsKos!N140+gfsPni!N140+gfsYap!N140+gfsNat!O140</f>
        <v>0</v>
      </c>
      <c r="O140" s="591">
        <f>gfsChk!O140+gfsKos!O140+gfsPni!O140+gfsYap!O140+gfsNat!P140</f>
        <v>0</v>
      </c>
      <c r="P140" s="591">
        <f>gfsChk!P140+gfsKos!P140+gfsPni!P140+gfsYap!P140+gfsNat!Q140</f>
        <v>0</v>
      </c>
      <c r="Q140" s="591">
        <f>gfsChk!Q140+gfsKos!Q140+gfsPni!Q140+gfsYap!Q140+gfsNat!R140</f>
        <v>0</v>
      </c>
      <c r="R140" s="591">
        <f>gfsChk!R140+gfsKos!R140+gfsPni!R140+gfsYap!R140+gfsNat!S140</f>
        <v>0</v>
      </c>
      <c r="S140" s="591">
        <f>gfsChk!S140+gfsKos!S140+gfsPni!S140+gfsYap!S140+gfsNat!T140</f>
        <v>0</v>
      </c>
      <c r="T140" s="591">
        <f>gfsChk!T140+gfsKos!T140+gfsPni!T140+gfsYap!T140+gfsNat!U140</f>
        <v>0</v>
      </c>
      <c r="U140" s="591">
        <f>gfsChk!U140+gfsKos!U140+gfsPni!U140+gfsYap!U140+gfsNat!V140</f>
        <v>0</v>
      </c>
      <c r="W140" s="591"/>
      <c r="X140" s="591"/>
      <c r="Y140" s="591"/>
      <c r="Z140" s="591"/>
      <c r="AA140" s="591"/>
      <c r="AB140" s="591"/>
      <c r="AC140" s="591"/>
      <c r="AD140" s="591"/>
      <c r="AH140" s="591"/>
      <c r="AQ140" s="591"/>
      <c r="AY140" s="591"/>
      <c r="BG140" s="591"/>
      <c r="BO140" s="591"/>
      <c r="BW140" s="591"/>
      <c r="BY140" s="591"/>
      <c r="CE140" s="591"/>
    </row>
    <row r="141" spans="1:83" s="586" customFormat="1" ht="12.75" hidden="1" customHeight="1" outlineLevel="1" x14ac:dyDescent="0.2">
      <c r="A141" s="593" t="s">
        <v>766</v>
      </c>
      <c r="B141" s="591">
        <f>gfsChk!B141+gfsKos!B141+gfsPni!B141+gfsYap!B141+gfsNat!C141</f>
        <v>0</v>
      </c>
      <c r="C141" s="591">
        <f>gfsChk!C141+gfsKos!C141+gfsPni!C141+gfsYap!C141+gfsNat!D141</f>
        <v>0</v>
      </c>
      <c r="D141" s="591">
        <f>gfsChk!D141+gfsKos!D141+gfsPni!D141+gfsYap!D141+gfsNat!E141</f>
        <v>0</v>
      </c>
      <c r="E141" s="591">
        <f>gfsChk!E141+gfsKos!E141+gfsPni!E141+gfsYap!E141+gfsNat!F141</f>
        <v>0</v>
      </c>
      <c r="F141" s="591">
        <f>gfsChk!F141+gfsKos!F141+gfsPni!F141+gfsYap!F141+gfsNat!G141</f>
        <v>0</v>
      </c>
      <c r="G141" s="591">
        <f>gfsChk!G141+gfsKos!G141+gfsPni!G141+gfsYap!G141+gfsNat!H141</f>
        <v>0</v>
      </c>
      <c r="H141" s="591">
        <f>gfsChk!H141+gfsKos!H141+gfsPni!H141+gfsYap!H141+gfsNat!I141</f>
        <v>0</v>
      </c>
      <c r="I141" s="591">
        <f>gfsChk!I141+gfsKos!I141+gfsPni!I141+gfsYap!I141+gfsNat!J141</f>
        <v>0</v>
      </c>
      <c r="J141" s="591">
        <f>gfsChk!J141+gfsKos!J141+gfsPni!J141+gfsYap!J141+gfsNat!K141</f>
        <v>0</v>
      </c>
      <c r="K141" s="591">
        <f>gfsChk!K141+gfsKos!K141+gfsPni!K141+gfsYap!K141+gfsNat!L141</f>
        <v>0</v>
      </c>
      <c r="L141" s="591">
        <f>gfsChk!L141+gfsKos!L141+gfsPni!L141+gfsYap!L141+gfsNat!M141</f>
        <v>0</v>
      </c>
      <c r="M141" s="591">
        <f>gfsChk!M141+gfsKos!M141+gfsPni!M141+gfsYap!M141+gfsNat!N141</f>
        <v>0</v>
      </c>
      <c r="N141" s="591">
        <f>gfsChk!N141+gfsKos!N141+gfsPni!N141+gfsYap!N141+gfsNat!O141</f>
        <v>0</v>
      </c>
      <c r="O141" s="591">
        <f>gfsChk!O141+gfsKos!O141+gfsPni!O141+gfsYap!O141+gfsNat!P141</f>
        <v>0</v>
      </c>
      <c r="P141" s="591">
        <f>gfsChk!P141+gfsKos!P141+gfsPni!P141+gfsYap!P141+gfsNat!Q141</f>
        <v>0</v>
      </c>
      <c r="Q141" s="591">
        <f>gfsChk!Q141+gfsKos!Q141+gfsPni!Q141+gfsYap!Q141+gfsNat!R141</f>
        <v>0</v>
      </c>
      <c r="R141" s="591">
        <f>gfsChk!R141+gfsKos!R141+gfsPni!R141+gfsYap!R141+gfsNat!S141</f>
        <v>0</v>
      </c>
      <c r="S141" s="591">
        <f>gfsChk!S141+gfsKos!S141+gfsPni!S141+gfsYap!S141+gfsNat!T141</f>
        <v>0</v>
      </c>
      <c r="T141" s="591">
        <f>gfsChk!T141+gfsKos!T141+gfsPni!T141+gfsYap!T141+gfsNat!U141</f>
        <v>0</v>
      </c>
      <c r="U141" s="591">
        <f>gfsChk!U141+gfsKos!U141+gfsPni!U141+gfsYap!U141+gfsNat!V141</f>
        <v>0</v>
      </c>
      <c r="W141" s="591"/>
      <c r="X141" s="591"/>
      <c r="Y141" s="591"/>
      <c r="Z141" s="591"/>
      <c r="AA141" s="591"/>
      <c r="AB141" s="591"/>
      <c r="AC141" s="591"/>
      <c r="AD141" s="591"/>
      <c r="AH141" s="591"/>
      <c r="AQ141" s="591"/>
      <c r="AY141" s="591"/>
      <c r="BG141" s="591"/>
      <c r="BO141" s="591"/>
      <c r="BW141" s="591"/>
      <c r="BY141" s="591"/>
      <c r="CE141" s="591"/>
    </row>
    <row r="142" spans="1:83" s="586" customFormat="1" ht="12.75" customHeight="1" collapsed="1" x14ac:dyDescent="0.2">
      <c r="A142" s="593" t="s">
        <v>767</v>
      </c>
      <c r="B142" s="591">
        <f>gfsChk!B142+gfsKos!B142+gfsPni!B142+gfsYap!B142+gfsNat!C142</f>
        <v>-31.256061000000003</v>
      </c>
      <c r="C142" s="591">
        <f>gfsChk!C142+gfsKos!C142+gfsPni!C142+gfsYap!C142+gfsNat!D142</f>
        <v>-3.6624410000000003</v>
      </c>
      <c r="D142" s="591">
        <f>gfsChk!D142+gfsKos!D142+gfsPni!D142+gfsYap!D142+gfsNat!E142</f>
        <v>-6.6128599999999995</v>
      </c>
      <c r="E142" s="591">
        <f>gfsChk!E142+gfsKos!E142+gfsPni!E142+gfsYap!E142+gfsNat!F142</f>
        <v>-3.7137480000000007</v>
      </c>
      <c r="F142" s="591">
        <f>gfsChk!F142+gfsKos!F142+gfsPni!F142+gfsYap!F142+gfsNat!G142</f>
        <v>-3.4199090000000001</v>
      </c>
      <c r="G142" s="591">
        <f>gfsChk!G142+gfsKos!G142+gfsPni!G142+gfsYap!G142+gfsNat!H142</f>
        <v>-3.4100509999999997</v>
      </c>
      <c r="H142" s="591">
        <f>gfsChk!H142+gfsKos!H142+gfsPni!H142+gfsYap!H142+gfsNat!I142</f>
        <v>-6.3967910000000003</v>
      </c>
      <c r="I142" s="591">
        <f>gfsChk!I142+gfsKos!I142+gfsPni!I142+gfsYap!I142+gfsNat!J142</f>
        <v>-5.8408719999999992</v>
      </c>
      <c r="J142" s="591">
        <f>gfsChk!J142+gfsKos!J142+gfsPni!J142+gfsYap!J142+gfsNat!K142</f>
        <v>-5.1950070000000004</v>
      </c>
      <c r="K142" s="591">
        <f>gfsChk!K142+gfsKos!K142+gfsPni!K142+gfsYap!K142+gfsNat!L142</f>
        <v>-4.5338599999999998</v>
      </c>
      <c r="L142" s="591">
        <f>gfsChk!L142+gfsKos!L142+gfsPni!L142+gfsYap!L142+gfsNat!M142</f>
        <v>-5.1996990000000007</v>
      </c>
      <c r="M142" s="591">
        <f>gfsChk!M142+gfsKos!M142+gfsPni!M142+gfsYap!M142+gfsNat!N142</f>
        <v>-6.0560339999999995</v>
      </c>
      <c r="N142" s="591">
        <f>gfsChk!N142+gfsKos!N142+gfsPni!N142+gfsYap!N142+gfsNat!O142</f>
        <v>-9.7818819999999995</v>
      </c>
      <c r="O142" s="591">
        <f>gfsChk!O142+gfsKos!O142+gfsPni!O142+gfsYap!O142+gfsNat!P142</f>
        <v>-4.2157229999999997</v>
      </c>
      <c r="P142" s="591">
        <f>gfsChk!P142+gfsKos!P142+gfsPni!P142+gfsYap!P142+gfsNat!Q142</f>
        <v>-4.4132850000000001</v>
      </c>
      <c r="Q142" s="591">
        <f>gfsChk!Q142+gfsKos!Q142+gfsPni!Q142+gfsYap!Q142+gfsNat!R142</f>
        <v>0</v>
      </c>
      <c r="R142" s="591">
        <f>gfsChk!R142+gfsKos!R142+gfsPni!R142+gfsYap!R142+gfsNat!S142</f>
        <v>0</v>
      </c>
      <c r="S142" s="591">
        <f>gfsChk!S142+gfsKos!S142+gfsPni!S142+gfsYap!S142+gfsNat!T142</f>
        <v>0</v>
      </c>
      <c r="T142" s="591">
        <f>gfsChk!T142+gfsKos!T142+gfsPni!T142+gfsYap!T142+gfsNat!U142</f>
        <v>0</v>
      </c>
      <c r="U142" s="591">
        <f>gfsChk!U142+gfsKos!U142+gfsPni!U142+gfsYap!U142+gfsNat!V142</f>
        <v>0</v>
      </c>
      <c r="W142" s="591"/>
      <c r="X142" s="591"/>
      <c r="Y142" s="591"/>
      <c r="Z142" s="591"/>
      <c r="AA142" s="591"/>
      <c r="AB142" s="591"/>
      <c r="AC142" s="591"/>
      <c r="AD142" s="591"/>
      <c r="AH142" s="591"/>
      <c r="AQ142" s="591"/>
      <c r="AY142" s="591"/>
      <c r="BG142" s="591"/>
      <c r="BO142" s="591"/>
      <c r="BW142" s="591"/>
      <c r="CE142" s="591"/>
    </row>
    <row r="143" spans="1:83" s="586" customFormat="1" ht="12.75" customHeight="1" x14ac:dyDescent="0.2">
      <c r="A143" s="593" t="s">
        <v>768</v>
      </c>
      <c r="B143" s="591">
        <f>gfsChk!B143+gfsKos!B143+gfsPni!B143+gfsYap!B143+gfsNat!C143</f>
        <v>-3.5015149999999999</v>
      </c>
      <c r="C143" s="591">
        <f>gfsChk!C143+gfsKos!C143+gfsPni!C143+gfsYap!C143+gfsNat!D143</f>
        <v>-3.6624410000000003</v>
      </c>
      <c r="D143" s="591">
        <f>gfsChk!D143+gfsKos!D143+gfsPni!D143+gfsYap!D143+gfsNat!E143</f>
        <v>-6.6128599999999995</v>
      </c>
      <c r="E143" s="591">
        <f>gfsChk!E143+gfsKos!E143+gfsPni!E143+gfsYap!E143+gfsNat!F143</f>
        <v>-3.7137480000000007</v>
      </c>
      <c r="F143" s="591">
        <f>gfsChk!F143+gfsKos!F143+gfsPni!F143+gfsYap!F143+gfsNat!G143</f>
        <v>-3.4199090000000001</v>
      </c>
      <c r="G143" s="591">
        <f>gfsChk!G143+gfsKos!G143+gfsPni!G143+gfsYap!G143+gfsNat!H143</f>
        <v>-3.4100509999999997</v>
      </c>
      <c r="H143" s="591">
        <f>gfsChk!H143+gfsKos!H143+gfsPni!H143+gfsYap!H143+gfsNat!I143</f>
        <v>-6.3967910000000003</v>
      </c>
      <c r="I143" s="591">
        <f>gfsChk!I143+gfsKos!I143+gfsPni!I143+gfsYap!I143+gfsNat!J143</f>
        <v>-5.8408719999999992</v>
      </c>
      <c r="J143" s="591">
        <f>gfsChk!J143+gfsKos!J143+gfsPni!J143+gfsYap!J143+gfsNat!K143</f>
        <v>-5.1950070000000004</v>
      </c>
      <c r="K143" s="591">
        <f>gfsChk!K143+gfsKos!K143+gfsPni!K143+gfsYap!K143+gfsNat!L143</f>
        <v>-4.5338599999999998</v>
      </c>
      <c r="L143" s="591">
        <f>gfsChk!L143+gfsKos!L143+gfsPni!L143+gfsYap!L143+gfsNat!M143</f>
        <v>-5.1996990000000007</v>
      </c>
      <c r="M143" s="591">
        <f>gfsChk!M143+gfsKos!M143+gfsPni!M143+gfsYap!M143+gfsNat!N143</f>
        <v>-6.0560339999999995</v>
      </c>
      <c r="N143" s="591">
        <f>gfsChk!N143+gfsKos!N143+gfsPni!N143+gfsYap!N143+gfsNat!O143</f>
        <v>-9.7818819999999995</v>
      </c>
      <c r="O143" s="591">
        <f>gfsChk!O143+gfsKos!O143+gfsPni!O143+gfsYap!O143+gfsNat!P143</f>
        <v>-4.2157229999999997</v>
      </c>
      <c r="P143" s="591">
        <f>gfsChk!P143+gfsKos!P143+gfsPni!P143+gfsYap!P143+gfsNat!Q143</f>
        <v>-4.4132850000000001</v>
      </c>
      <c r="Q143" s="591">
        <f>gfsChk!Q143+gfsKos!Q143+gfsPni!Q143+gfsYap!Q143+gfsNat!R143</f>
        <v>0</v>
      </c>
      <c r="R143" s="591">
        <f>gfsChk!R143+gfsKos!R143+gfsPni!R143+gfsYap!R143+gfsNat!S143</f>
        <v>0</v>
      </c>
      <c r="S143" s="591">
        <f>gfsChk!S143+gfsKos!S143+gfsPni!S143+gfsYap!S143+gfsNat!T143</f>
        <v>0</v>
      </c>
      <c r="T143" s="591">
        <f>gfsChk!T143+gfsKos!T143+gfsPni!T143+gfsYap!T143+gfsNat!U143</f>
        <v>0</v>
      </c>
      <c r="U143" s="591">
        <f>gfsChk!U143+gfsKos!U143+gfsPni!U143+gfsYap!U143+gfsNat!V143</f>
        <v>0</v>
      </c>
      <c r="W143" s="591"/>
      <c r="X143" s="591"/>
      <c r="Y143" s="591"/>
      <c r="Z143" s="591"/>
      <c r="AA143" s="591"/>
      <c r="AB143" s="591"/>
      <c r="AC143" s="591"/>
      <c r="AD143" s="591"/>
      <c r="AH143" s="591"/>
      <c r="AQ143" s="591"/>
      <c r="AY143" s="591"/>
      <c r="BG143" s="591"/>
      <c r="BO143" s="591"/>
      <c r="BW143" s="591"/>
      <c r="CE143" s="591"/>
    </row>
    <row r="144" spans="1:83" s="586" customFormat="1" ht="12.75" customHeight="1" x14ac:dyDescent="0.2">
      <c r="A144" s="593" t="s">
        <v>769</v>
      </c>
      <c r="B144" s="591">
        <f>gfsChk!B144+gfsKos!B144+gfsPni!B144+gfsYap!B144+gfsNat!C144</f>
        <v>-1.0876130000000002</v>
      </c>
      <c r="C144" s="591">
        <f>gfsChk!C144+gfsKos!C144+gfsPni!C144+gfsYap!C144+gfsNat!D144</f>
        <v>-0.45421900000000004</v>
      </c>
      <c r="D144" s="591">
        <f>gfsChk!D144+gfsKos!D144+gfsPni!D144+gfsYap!D144+gfsNat!E144</f>
        <v>-0.290294</v>
      </c>
      <c r="E144" s="591">
        <f>gfsChk!E144+gfsKos!E144+gfsPni!E144+gfsYap!E144+gfsNat!F144</f>
        <v>-0.84697800000000001</v>
      </c>
      <c r="F144" s="591">
        <f>gfsChk!F144+gfsKos!F144+gfsPni!F144+gfsYap!F144+gfsNat!G144</f>
        <v>-1.100868</v>
      </c>
      <c r="G144" s="591">
        <f>gfsChk!G144+gfsKos!G144+gfsPni!G144+gfsYap!G144+gfsNat!H144</f>
        <v>-0.91958800000000007</v>
      </c>
      <c r="H144" s="591">
        <f>gfsChk!H144+gfsKos!H144+gfsPni!H144+gfsYap!H144+gfsNat!I144</f>
        <v>-1.6778</v>
      </c>
      <c r="I144" s="591">
        <f>gfsChk!I144+gfsKos!I144+gfsPni!I144+gfsYap!I144+gfsNat!J144</f>
        <v>-1.6428210000000001</v>
      </c>
      <c r="J144" s="591">
        <f>gfsChk!J144+gfsKos!J144+gfsPni!J144+gfsYap!J144+gfsNat!K144</f>
        <v>-2.1042920000000001</v>
      </c>
      <c r="K144" s="591">
        <f>gfsChk!K144+gfsKos!K144+gfsPni!K144+gfsYap!K144+gfsNat!L144</f>
        <v>-1.6845620000000001</v>
      </c>
      <c r="L144" s="591">
        <f>gfsChk!L144+gfsKos!L144+gfsPni!L144+gfsYap!L144+gfsNat!M144</f>
        <v>-2.3514790000000003</v>
      </c>
      <c r="M144" s="591">
        <f>gfsChk!M144+gfsKos!M144+gfsPni!M144+gfsYap!M144+gfsNat!N144</f>
        <v>-3.2125049999999997</v>
      </c>
      <c r="N144" s="591">
        <f>gfsChk!N144+gfsKos!N144+gfsPni!N144+gfsYap!N144+gfsNat!O144</f>
        <v>-7.0458040000000004</v>
      </c>
      <c r="O144" s="591">
        <f>gfsChk!O144+gfsKos!O144+gfsPni!O144+gfsYap!O144+gfsNat!P144</f>
        <v>-1.35968</v>
      </c>
      <c r="P144" s="591">
        <f>gfsChk!P144+gfsKos!P144+gfsPni!P144+gfsYap!P144+gfsNat!Q144</f>
        <v>-1.4433069999999999</v>
      </c>
      <c r="Q144" s="591">
        <f>gfsChk!Q144+gfsKos!Q144+gfsPni!Q144+gfsYap!Q144+gfsNat!R144</f>
        <v>0</v>
      </c>
      <c r="R144" s="591">
        <f>gfsChk!R144+gfsKos!R144+gfsPni!R144+gfsYap!R144+gfsNat!S144</f>
        <v>0</v>
      </c>
      <c r="S144" s="591">
        <f>gfsChk!S144+gfsKos!S144+gfsPni!S144+gfsYap!S144+gfsNat!T144</f>
        <v>0</v>
      </c>
      <c r="T144" s="591">
        <f>gfsChk!T144+gfsKos!T144+gfsPni!T144+gfsYap!T144+gfsNat!U144</f>
        <v>0</v>
      </c>
      <c r="U144" s="591">
        <f>gfsChk!U144+gfsKos!U144+gfsPni!U144+gfsYap!U144+gfsNat!V144</f>
        <v>0</v>
      </c>
      <c r="W144" s="591"/>
      <c r="X144" s="591"/>
      <c r="Y144" s="591"/>
      <c r="Z144" s="591"/>
      <c r="AA144" s="591"/>
      <c r="AB144" s="591"/>
      <c r="AC144" s="591"/>
      <c r="AD144" s="591"/>
      <c r="AH144" s="591"/>
      <c r="AQ144" s="591"/>
      <c r="AY144" s="591"/>
      <c r="BG144" s="591"/>
      <c r="BO144" s="591"/>
      <c r="BW144" s="591"/>
      <c r="BY144" s="591"/>
      <c r="CE144" s="591"/>
    </row>
    <row r="145" spans="1:83" s="586" customFormat="1" ht="12.75" hidden="1" customHeight="1" outlineLevel="1" x14ac:dyDescent="0.2">
      <c r="A145" s="593" t="s">
        <v>770</v>
      </c>
      <c r="B145" s="591">
        <f>gfsChk!B145+gfsKos!B145+gfsPni!B145+gfsYap!B145+gfsNat!C145</f>
        <v>0</v>
      </c>
      <c r="C145" s="591">
        <f>gfsChk!C145+gfsKos!C145+gfsPni!C145+gfsYap!C145+gfsNat!D145</f>
        <v>0</v>
      </c>
      <c r="D145" s="591">
        <f>gfsChk!D145+gfsKos!D145+gfsPni!D145+gfsYap!D145+gfsNat!E145</f>
        <v>0</v>
      </c>
      <c r="E145" s="591">
        <f>gfsChk!E145+gfsKos!E145+gfsPni!E145+gfsYap!E145+gfsNat!F145</f>
        <v>0</v>
      </c>
      <c r="F145" s="591">
        <f>gfsChk!F145+gfsKos!F145+gfsPni!F145+gfsYap!F145+gfsNat!G145</f>
        <v>0</v>
      </c>
      <c r="G145" s="591">
        <f>gfsChk!G145+gfsKos!G145+gfsPni!G145+gfsYap!G145+gfsNat!H145</f>
        <v>0</v>
      </c>
      <c r="H145" s="591">
        <f>gfsChk!H145+gfsKos!H145+gfsPni!H145+gfsYap!H145+gfsNat!I145</f>
        <v>-1.6134740000000001</v>
      </c>
      <c r="I145" s="591">
        <f>gfsChk!I145+gfsKos!I145+gfsPni!I145+gfsYap!I145+gfsNat!J145</f>
        <v>-8.1000000000000003E-2</v>
      </c>
      <c r="J145" s="591">
        <f>gfsChk!J145+gfsKos!J145+gfsPni!J145+gfsYap!J145+gfsNat!K145</f>
        <v>0</v>
      </c>
      <c r="K145" s="591">
        <f>gfsChk!K145+gfsKos!K145+gfsPni!K145+gfsYap!K145+gfsNat!L145</f>
        <v>0</v>
      </c>
      <c r="L145" s="591">
        <f>gfsChk!L145+gfsKos!L145+gfsPni!L145+gfsYap!L145+gfsNat!M145</f>
        <v>0</v>
      </c>
      <c r="M145" s="591">
        <f>gfsChk!M145+gfsKos!M145+gfsPni!M145+gfsYap!M145+gfsNat!N145</f>
        <v>0</v>
      </c>
      <c r="N145" s="591">
        <f>gfsChk!N145+gfsKos!N145+gfsPni!N145+gfsYap!N145+gfsNat!O145</f>
        <v>0</v>
      </c>
      <c r="O145" s="591">
        <f>gfsChk!O145+gfsKos!O145+gfsPni!O145+gfsYap!O145+gfsNat!P145</f>
        <v>0</v>
      </c>
      <c r="P145" s="591">
        <f>gfsChk!P145+gfsKos!P145+gfsPni!P145+gfsYap!P145+gfsNat!Q145</f>
        <v>0</v>
      </c>
      <c r="Q145" s="591">
        <f>gfsChk!Q145+gfsKos!Q145+gfsPni!Q145+gfsYap!Q145+gfsNat!R145</f>
        <v>0</v>
      </c>
      <c r="R145" s="591">
        <f>gfsChk!R145+gfsKos!R145+gfsPni!R145+gfsYap!R145+gfsNat!S145</f>
        <v>0</v>
      </c>
      <c r="S145" s="591">
        <f>gfsChk!S145+gfsKos!S145+gfsPni!S145+gfsYap!S145+gfsNat!T145</f>
        <v>0</v>
      </c>
      <c r="T145" s="591">
        <f>gfsChk!T145+gfsKos!T145+gfsPni!T145+gfsYap!T145+gfsNat!U145</f>
        <v>0</v>
      </c>
      <c r="U145" s="591">
        <f>gfsChk!U145+gfsKos!U145+gfsPni!U145+gfsYap!U145+gfsNat!V145</f>
        <v>0</v>
      </c>
      <c r="W145" s="591"/>
      <c r="X145" s="591"/>
      <c r="Y145" s="591"/>
      <c r="Z145" s="591"/>
      <c r="AA145" s="591"/>
      <c r="AB145" s="591"/>
      <c r="AC145" s="591"/>
      <c r="AD145" s="591"/>
      <c r="AH145" s="591"/>
      <c r="AQ145" s="591"/>
      <c r="AY145" s="591"/>
      <c r="BG145" s="591"/>
      <c r="BO145" s="591"/>
      <c r="BW145" s="591"/>
      <c r="BY145" s="591"/>
      <c r="CE145" s="591"/>
    </row>
    <row r="146" spans="1:83" s="586" customFormat="1" ht="12.75" customHeight="1" collapsed="1" x14ac:dyDescent="0.2">
      <c r="A146" s="593" t="s">
        <v>771</v>
      </c>
      <c r="B146" s="591">
        <f>gfsChk!B146+gfsKos!B146+gfsPni!B146+gfsYap!B146+gfsNat!C146</f>
        <v>-2.4139020000000002</v>
      </c>
      <c r="C146" s="591">
        <f>gfsChk!C146+gfsKos!C146+gfsPni!C146+gfsYap!C146+gfsNat!D146</f>
        <v>-3.2082220000000001</v>
      </c>
      <c r="D146" s="591">
        <f>gfsChk!D146+gfsKos!D146+gfsPni!D146+gfsYap!D146+gfsNat!E146</f>
        <v>-6.3225660000000001</v>
      </c>
      <c r="E146" s="591">
        <f>gfsChk!E146+gfsKos!E146+gfsPni!E146+gfsYap!E146+gfsNat!F146</f>
        <v>-2.8667699999999998</v>
      </c>
      <c r="F146" s="591">
        <f>gfsChk!F146+gfsKos!F146+gfsPni!F146+gfsYap!F146+gfsNat!G146</f>
        <v>-2.3190409999999999</v>
      </c>
      <c r="G146" s="591">
        <f>gfsChk!G146+gfsKos!G146+gfsPni!G146+gfsYap!G146+gfsNat!H146</f>
        <v>-2.4904630000000001</v>
      </c>
      <c r="H146" s="591">
        <f>gfsChk!H146+gfsKos!H146+gfsPni!H146+gfsYap!H146+gfsNat!I146</f>
        <v>-3.1055169999999999</v>
      </c>
      <c r="I146" s="591">
        <f>gfsChk!I146+gfsKos!I146+gfsPni!I146+gfsYap!I146+gfsNat!J146</f>
        <v>-4.117051</v>
      </c>
      <c r="J146" s="591">
        <f>gfsChk!J146+gfsKos!J146+gfsPni!J146+gfsYap!J146+gfsNat!K146</f>
        <v>-3.0907150000000003</v>
      </c>
      <c r="K146" s="591">
        <f>gfsChk!K146+gfsKos!K146+gfsPni!K146+gfsYap!K146+gfsNat!L146</f>
        <v>-2.8492980000000001</v>
      </c>
      <c r="L146" s="591">
        <f>gfsChk!L146+gfsKos!L146+gfsPni!L146+gfsYap!L146+gfsNat!M146</f>
        <v>-2.84822</v>
      </c>
      <c r="M146" s="591">
        <f>gfsChk!M146+gfsKos!M146+gfsPni!M146+gfsYap!M146+gfsNat!N146</f>
        <v>-2.8435289999999998</v>
      </c>
      <c r="N146" s="591">
        <f>gfsChk!N146+gfsKos!N146+gfsPni!N146+gfsYap!N146+gfsNat!O146</f>
        <v>-2.736078</v>
      </c>
      <c r="O146" s="591">
        <f>gfsChk!O146+gfsKos!O146+gfsPni!O146+gfsYap!O146+gfsNat!P146</f>
        <v>-2.8560429999999997</v>
      </c>
      <c r="P146" s="591">
        <f>gfsChk!P146+gfsKos!P146+gfsPni!P146+gfsYap!P146+gfsNat!Q146</f>
        <v>-2.9699779999999998</v>
      </c>
      <c r="Q146" s="591">
        <f>gfsChk!Q146+gfsKos!Q146+gfsPni!Q146+gfsYap!Q146+gfsNat!R146</f>
        <v>0</v>
      </c>
      <c r="R146" s="591">
        <f>gfsChk!R146+gfsKos!R146+gfsPni!R146+gfsYap!R146+gfsNat!S146</f>
        <v>0</v>
      </c>
      <c r="S146" s="591">
        <f>gfsChk!S146+gfsKos!S146+gfsPni!S146+gfsYap!S146+gfsNat!T146</f>
        <v>0</v>
      </c>
      <c r="T146" s="591">
        <f>gfsChk!T146+gfsKos!T146+gfsPni!T146+gfsYap!T146+gfsNat!U146</f>
        <v>0</v>
      </c>
      <c r="U146" s="591">
        <f>gfsChk!U146+gfsKos!U146+gfsPni!U146+gfsYap!U146+gfsNat!V146</f>
        <v>0</v>
      </c>
      <c r="W146" s="591"/>
      <c r="X146" s="591"/>
      <c r="Y146" s="591"/>
      <c r="Z146" s="591"/>
      <c r="AA146" s="591"/>
      <c r="AB146" s="591"/>
      <c r="AC146" s="591"/>
      <c r="AD146" s="591"/>
      <c r="AH146" s="591"/>
      <c r="AQ146" s="591"/>
      <c r="AY146" s="591"/>
      <c r="BG146" s="591"/>
      <c r="BO146" s="591"/>
      <c r="BW146" s="591"/>
      <c r="BY146" s="591"/>
      <c r="CE146" s="591"/>
    </row>
    <row r="147" spans="1:83" s="586" customFormat="1" ht="12.75" customHeight="1" x14ac:dyDescent="0.2">
      <c r="A147" s="593" t="s">
        <v>772</v>
      </c>
      <c r="B147" s="591">
        <f>gfsChk!B147+gfsKos!B147+gfsPni!B147+gfsYap!B147+gfsNat!C147</f>
        <v>-27.754546000000001</v>
      </c>
      <c r="C147" s="591">
        <f>gfsChk!C147+gfsKos!C147+gfsPni!C147+gfsYap!C147+gfsNat!D147</f>
        <v>0</v>
      </c>
      <c r="D147" s="591">
        <f>gfsChk!D147+gfsKos!D147+gfsPni!D147+gfsYap!D147+gfsNat!E147</f>
        <v>0</v>
      </c>
      <c r="E147" s="591">
        <f>gfsChk!E147+gfsKos!E147+gfsPni!E147+gfsYap!E147+gfsNat!F147</f>
        <v>0</v>
      </c>
      <c r="F147" s="591">
        <f>gfsChk!F147+gfsKos!F147+gfsPni!F147+gfsYap!F147+gfsNat!G147</f>
        <v>0</v>
      </c>
      <c r="G147" s="591">
        <f>gfsChk!G147+gfsKos!G147+gfsPni!G147+gfsYap!G147+gfsNat!H147</f>
        <v>0</v>
      </c>
      <c r="H147" s="591">
        <f>gfsChk!H147+gfsKos!H147+gfsPni!H147+gfsYap!H147+gfsNat!I147</f>
        <v>0</v>
      </c>
      <c r="I147" s="591">
        <f>gfsChk!I147+gfsKos!I147+gfsPni!I147+gfsYap!I147+gfsNat!J147</f>
        <v>0</v>
      </c>
      <c r="J147" s="591">
        <f>gfsChk!J147+gfsKos!J147+gfsPni!J147+gfsYap!J147+gfsNat!K147</f>
        <v>0</v>
      </c>
      <c r="K147" s="591">
        <f>gfsChk!K147+gfsKos!K147+gfsPni!K147+gfsYap!K147+gfsNat!L147</f>
        <v>0</v>
      </c>
      <c r="L147" s="591">
        <f>gfsChk!L147+gfsKos!L147+gfsPni!L147+gfsYap!L147+gfsNat!M147</f>
        <v>0</v>
      </c>
      <c r="M147" s="591">
        <f>gfsChk!M147+gfsKos!M147+gfsPni!M147+gfsYap!M147+gfsNat!N147</f>
        <v>0</v>
      </c>
      <c r="N147" s="591">
        <f>gfsChk!N147+gfsKos!N147+gfsPni!N147+gfsYap!N147+gfsNat!O147</f>
        <v>0</v>
      </c>
      <c r="O147" s="591">
        <f>gfsChk!O147+gfsKos!O147+gfsPni!O147+gfsYap!O147+gfsNat!P147</f>
        <v>0</v>
      </c>
      <c r="P147" s="591">
        <f>gfsChk!P147+gfsKos!P147+gfsPni!P147+gfsYap!P147+gfsNat!Q147</f>
        <v>0</v>
      </c>
      <c r="Q147" s="591">
        <f>gfsChk!Q147+gfsKos!Q147+gfsPni!Q147+gfsYap!Q147+gfsNat!R147</f>
        <v>0</v>
      </c>
      <c r="R147" s="591">
        <f>gfsChk!R147+gfsKos!R147+gfsPni!R147+gfsYap!R147+gfsNat!S147</f>
        <v>0</v>
      </c>
      <c r="S147" s="591">
        <f>gfsChk!S147+gfsKos!S147+gfsPni!S147+gfsYap!S147+gfsNat!T147</f>
        <v>0</v>
      </c>
      <c r="T147" s="591">
        <f>gfsChk!T147+gfsKos!T147+gfsPni!T147+gfsYap!T147+gfsNat!U147</f>
        <v>0</v>
      </c>
      <c r="U147" s="591">
        <f>gfsChk!U147+gfsKos!U147+gfsPni!U147+gfsYap!U147+gfsNat!V147</f>
        <v>0</v>
      </c>
      <c r="W147" s="591"/>
      <c r="X147" s="591"/>
      <c r="Y147" s="591"/>
      <c r="Z147" s="591"/>
      <c r="AA147" s="591"/>
      <c r="AB147" s="591"/>
      <c r="AC147" s="591"/>
      <c r="AD147" s="591"/>
      <c r="AH147" s="591"/>
      <c r="AQ147" s="591"/>
      <c r="AY147" s="591"/>
      <c r="BG147" s="591"/>
      <c r="BO147" s="591"/>
      <c r="BW147" s="591"/>
      <c r="CE147" s="591"/>
    </row>
    <row r="148" spans="1:83" s="586" customFormat="1" ht="12.75" hidden="1" customHeight="1" outlineLevel="1" x14ac:dyDescent="0.2">
      <c r="A148" s="593" t="s">
        <v>773</v>
      </c>
      <c r="B148" s="591">
        <f>gfsChk!B148+gfsKos!B148+gfsPni!B148+gfsYap!B148+gfsNat!C148</f>
        <v>0</v>
      </c>
      <c r="C148" s="591">
        <f>gfsChk!C148+gfsKos!C148+gfsPni!C148+gfsYap!C148+gfsNat!D148</f>
        <v>0</v>
      </c>
      <c r="D148" s="591">
        <f>gfsChk!D148+gfsKos!D148+gfsPni!D148+gfsYap!D148+gfsNat!E148</f>
        <v>0</v>
      </c>
      <c r="E148" s="591">
        <f>gfsChk!E148+gfsKos!E148+gfsPni!E148+gfsYap!E148+gfsNat!F148</f>
        <v>0</v>
      </c>
      <c r="F148" s="591">
        <f>gfsChk!F148+gfsKos!F148+gfsPni!F148+gfsYap!F148+gfsNat!G148</f>
        <v>0</v>
      </c>
      <c r="G148" s="591">
        <f>gfsChk!G148+gfsKos!G148+gfsPni!G148+gfsYap!G148+gfsNat!H148</f>
        <v>0</v>
      </c>
      <c r="H148" s="591">
        <f>gfsChk!H148+gfsKos!H148+gfsPni!H148+gfsYap!H148+gfsNat!I148</f>
        <v>0</v>
      </c>
      <c r="I148" s="591">
        <f>gfsChk!I148+gfsKos!I148+gfsPni!I148+gfsYap!I148+gfsNat!J148</f>
        <v>0</v>
      </c>
      <c r="J148" s="591">
        <f>gfsChk!J148+gfsKos!J148+gfsPni!J148+gfsYap!J148+gfsNat!K148</f>
        <v>0</v>
      </c>
      <c r="K148" s="591">
        <f>gfsChk!K148+gfsKos!K148+gfsPni!K148+gfsYap!K148+gfsNat!L148</f>
        <v>0</v>
      </c>
      <c r="L148" s="591">
        <f>gfsChk!L148+gfsKos!L148+gfsPni!L148+gfsYap!L148+gfsNat!M148</f>
        <v>0</v>
      </c>
      <c r="M148" s="591">
        <f>gfsChk!M148+gfsKos!M148+gfsPni!M148+gfsYap!M148+gfsNat!N148</f>
        <v>0</v>
      </c>
      <c r="N148" s="591">
        <f>gfsChk!N148+gfsKos!N148+gfsPni!N148+gfsYap!N148+gfsNat!O148</f>
        <v>0</v>
      </c>
      <c r="O148" s="591">
        <f>gfsChk!O148+gfsKos!O148+gfsPni!O148+gfsYap!O148+gfsNat!P148</f>
        <v>0</v>
      </c>
      <c r="P148" s="591">
        <f>gfsChk!P148+gfsKos!P148+gfsPni!P148+gfsYap!P148+gfsNat!Q148</f>
        <v>0</v>
      </c>
      <c r="Q148" s="591">
        <f>gfsChk!Q148+gfsKos!Q148+gfsPni!Q148+gfsYap!Q148+gfsNat!R148</f>
        <v>0</v>
      </c>
      <c r="R148" s="591">
        <f>gfsChk!R148+gfsKos!R148+gfsPni!R148+gfsYap!R148+gfsNat!S148</f>
        <v>0</v>
      </c>
      <c r="S148" s="591">
        <f>gfsChk!S148+gfsKos!S148+gfsPni!S148+gfsYap!S148+gfsNat!T148</f>
        <v>0</v>
      </c>
      <c r="T148" s="591">
        <f>gfsChk!T148+gfsKos!T148+gfsPni!T148+gfsYap!T148+gfsNat!U148</f>
        <v>0</v>
      </c>
      <c r="U148" s="591">
        <f>gfsChk!U148+gfsKos!U148+gfsPni!U148+gfsYap!U148+gfsNat!V148</f>
        <v>0</v>
      </c>
      <c r="W148" s="591"/>
      <c r="X148" s="591"/>
      <c r="Y148" s="591"/>
      <c r="Z148" s="591"/>
      <c r="AA148" s="591"/>
      <c r="AB148" s="591"/>
      <c r="AC148" s="591"/>
      <c r="AD148" s="591"/>
      <c r="AH148" s="591"/>
      <c r="AQ148" s="591"/>
      <c r="AY148" s="591"/>
      <c r="BG148" s="591"/>
      <c r="BO148" s="591"/>
      <c r="BW148" s="591"/>
      <c r="BY148" s="591"/>
      <c r="CE148" s="591"/>
    </row>
    <row r="149" spans="1:83" s="586" customFormat="1" ht="12.75" hidden="1" customHeight="1" outlineLevel="1" x14ac:dyDescent="0.2">
      <c r="A149" s="593" t="s">
        <v>774</v>
      </c>
      <c r="B149" s="591">
        <f>gfsChk!B149+gfsKos!B149+gfsPni!B149+gfsYap!B149+gfsNat!C149</f>
        <v>0</v>
      </c>
      <c r="C149" s="591">
        <f>gfsChk!C149+gfsKos!C149+gfsPni!C149+gfsYap!C149+gfsNat!D149</f>
        <v>0</v>
      </c>
      <c r="D149" s="591">
        <f>gfsChk!D149+gfsKos!D149+gfsPni!D149+gfsYap!D149+gfsNat!E149</f>
        <v>0</v>
      </c>
      <c r="E149" s="591">
        <f>gfsChk!E149+gfsKos!E149+gfsPni!E149+gfsYap!E149+gfsNat!F149</f>
        <v>0</v>
      </c>
      <c r="F149" s="591">
        <f>gfsChk!F149+gfsKos!F149+gfsPni!F149+gfsYap!F149+gfsNat!G149</f>
        <v>0</v>
      </c>
      <c r="G149" s="591">
        <f>gfsChk!G149+gfsKos!G149+gfsPni!G149+gfsYap!G149+gfsNat!H149</f>
        <v>0</v>
      </c>
      <c r="H149" s="591">
        <f>gfsChk!H149+gfsKos!H149+gfsPni!H149+gfsYap!H149+gfsNat!I149</f>
        <v>0</v>
      </c>
      <c r="I149" s="591">
        <f>gfsChk!I149+gfsKos!I149+gfsPni!I149+gfsYap!I149+gfsNat!J149</f>
        <v>0</v>
      </c>
      <c r="J149" s="591">
        <f>gfsChk!J149+gfsKos!J149+gfsPni!J149+gfsYap!J149+gfsNat!K149</f>
        <v>0</v>
      </c>
      <c r="K149" s="591">
        <f>gfsChk!K149+gfsKos!K149+gfsPni!K149+gfsYap!K149+gfsNat!L149</f>
        <v>0</v>
      </c>
      <c r="L149" s="591">
        <f>gfsChk!L149+gfsKos!L149+gfsPni!L149+gfsYap!L149+gfsNat!M149</f>
        <v>0</v>
      </c>
      <c r="M149" s="591">
        <f>gfsChk!M149+gfsKos!M149+gfsPni!M149+gfsYap!M149+gfsNat!N149</f>
        <v>0</v>
      </c>
      <c r="N149" s="591">
        <f>gfsChk!N149+gfsKos!N149+gfsPni!N149+gfsYap!N149+gfsNat!O149</f>
        <v>0</v>
      </c>
      <c r="O149" s="591">
        <f>gfsChk!O149+gfsKos!O149+gfsPni!O149+gfsYap!O149+gfsNat!P149</f>
        <v>0</v>
      </c>
      <c r="P149" s="591">
        <f>gfsChk!P149+gfsKos!P149+gfsPni!P149+gfsYap!P149+gfsNat!Q149</f>
        <v>0</v>
      </c>
      <c r="Q149" s="591">
        <f>gfsChk!Q149+gfsKos!Q149+gfsPni!Q149+gfsYap!Q149+gfsNat!R149</f>
        <v>0</v>
      </c>
      <c r="R149" s="591">
        <f>gfsChk!R149+gfsKos!R149+gfsPni!R149+gfsYap!R149+gfsNat!S149</f>
        <v>0</v>
      </c>
      <c r="S149" s="591">
        <f>gfsChk!S149+gfsKos!S149+gfsPni!S149+gfsYap!S149+gfsNat!T149</f>
        <v>0</v>
      </c>
      <c r="T149" s="591">
        <f>gfsChk!T149+gfsKos!T149+gfsPni!T149+gfsYap!T149+gfsNat!U149</f>
        <v>0</v>
      </c>
      <c r="U149" s="591">
        <f>gfsChk!U149+gfsKos!U149+gfsPni!U149+gfsYap!U149+gfsNat!V149</f>
        <v>0</v>
      </c>
      <c r="W149" s="591"/>
      <c r="X149" s="591"/>
      <c r="Y149" s="591"/>
      <c r="Z149" s="591"/>
      <c r="AA149" s="591"/>
      <c r="AB149" s="591"/>
      <c r="AC149" s="591"/>
      <c r="AD149" s="591"/>
      <c r="AH149" s="591"/>
      <c r="AQ149" s="591"/>
      <c r="AY149" s="591"/>
      <c r="BG149" s="591"/>
      <c r="BO149" s="591"/>
      <c r="BW149" s="591"/>
      <c r="BY149" s="591"/>
      <c r="CE149" s="591"/>
    </row>
    <row r="150" spans="1:83" s="586" customFormat="1" ht="12.75" customHeight="1" collapsed="1" x14ac:dyDescent="0.2">
      <c r="A150" s="593" t="s">
        <v>775</v>
      </c>
      <c r="B150" s="591">
        <f>gfsChk!B150+gfsKos!B150+gfsPni!B150+gfsYap!B150+gfsNat!C150</f>
        <v>-27.754546000000001</v>
      </c>
      <c r="C150" s="591">
        <f>gfsChk!C150+gfsKos!C150+gfsPni!C150+gfsYap!C150+gfsNat!D150</f>
        <v>0</v>
      </c>
      <c r="D150" s="591">
        <f>gfsChk!D150+gfsKos!D150+gfsPni!D150+gfsYap!D150+gfsNat!E150</f>
        <v>0</v>
      </c>
      <c r="E150" s="591">
        <f>gfsChk!E150+gfsKos!E150+gfsPni!E150+gfsYap!E150+gfsNat!F150</f>
        <v>0</v>
      </c>
      <c r="F150" s="591">
        <f>gfsChk!F150+gfsKos!F150+gfsPni!F150+gfsYap!F150+gfsNat!G150</f>
        <v>0</v>
      </c>
      <c r="G150" s="591">
        <f>gfsChk!G150+gfsKos!G150+gfsPni!G150+gfsYap!G150+gfsNat!H150</f>
        <v>0</v>
      </c>
      <c r="H150" s="591">
        <f>gfsChk!H150+gfsKos!H150+gfsPni!H150+gfsYap!H150+gfsNat!I150</f>
        <v>0</v>
      </c>
      <c r="I150" s="591">
        <f>gfsChk!I150+gfsKos!I150+gfsPni!I150+gfsYap!I150+gfsNat!J150</f>
        <v>0</v>
      </c>
      <c r="J150" s="591">
        <f>gfsChk!J150+gfsKos!J150+gfsPni!J150+gfsYap!J150+gfsNat!K150</f>
        <v>0</v>
      </c>
      <c r="K150" s="591">
        <f>gfsChk!K150+gfsKos!K150+gfsPni!K150+gfsYap!K150+gfsNat!L150</f>
        <v>0</v>
      </c>
      <c r="L150" s="591">
        <f>gfsChk!L150+gfsKos!L150+gfsPni!L150+gfsYap!L150+gfsNat!M150</f>
        <v>0</v>
      </c>
      <c r="M150" s="591">
        <f>gfsChk!M150+gfsKos!M150+gfsPni!M150+gfsYap!M150+gfsNat!N150</f>
        <v>0</v>
      </c>
      <c r="N150" s="591">
        <f>gfsChk!N150+gfsKos!N150+gfsPni!N150+gfsYap!N150+gfsNat!O150</f>
        <v>0</v>
      </c>
      <c r="O150" s="591">
        <f>gfsChk!O150+gfsKos!O150+gfsPni!O150+gfsYap!O150+gfsNat!P150</f>
        <v>0</v>
      </c>
      <c r="P150" s="591">
        <f>gfsChk!P150+gfsKos!P150+gfsPni!P150+gfsYap!P150+gfsNat!Q150</f>
        <v>0</v>
      </c>
      <c r="Q150" s="591">
        <f>gfsChk!Q150+gfsKos!Q150+gfsPni!Q150+gfsYap!Q150+gfsNat!R150</f>
        <v>0</v>
      </c>
      <c r="R150" s="591">
        <f>gfsChk!R150+gfsKos!R150+gfsPni!R150+gfsYap!R150+gfsNat!S150</f>
        <v>0</v>
      </c>
      <c r="S150" s="591">
        <f>gfsChk!S150+gfsKos!S150+gfsPni!S150+gfsYap!S150+gfsNat!T150</f>
        <v>0</v>
      </c>
      <c r="T150" s="591">
        <f>gfsChk!T150+gfsKos!T150+gfsPni!T150+gfsYap!T150+gfsNat!U150</f>
        <v>0</v>
      </c>
      <c r="U150" s="591">
        <f>gfsChk!U150+gfsKos!U150+gfsPni!U150+gfsYap!U150+gfsNat!V150</f>
        <v>0</v>
      </c>
      <c r="W150" s="591"/>
      <c r="X150" s="591"/>
      <c r="Y150" s="591"/>
      <c r="Z150" s="591"/>
      <c r="AA150" s="591"/>
      <c r="AB150" s="591"/>
      <c r="AC150" s="591"/>
      <c r="AD150" s="591"/>
      <c r="AH150" s="591"/>
      <c r="AQ150" s="591"/>
      <c r="AY150" s="591"/>
      <c r="BG150" s="591"/>
      <c r="BO150" s="591"/>
      <c r="BW150" s="591"/>
      <c r="BY150" s="591"/>
      <c r="CE150" s="591"/>
    </row>
    <row r="151" spans="1:83" s="586" customFormat="1" ht="12.75" hidden="1" customHeight="1" outlineLevel="1" x14ac:dyDescent="0.2">
      <c r="A151" s="592" t="s">
        <v>776</v>
      </c>
      <c r="B151" s="591">
        <f>gfsChk!B151+gfsKos!B151+gfsPni!B151+gfsYap!B151+gfsNat!C151</f>
        <v>0</v>
      </c>
      <c r="C151" s="591">
        <f>gfsChk!C151+gfsKos!C151+gfsPni!C151+gfsYap!C151+gfsNat!D151</f>
        <v>0</v>
      </c>
      <c r="D151" s="591">
        <f>gfsChk!D151+gfsKos!D151+gfsPni!D151+gfsYap!D151+gfsNat!E151</f>
        <v>0</v>
      </c>
      <c r="E151" s="591">
        <f>gfsChk!E151+gfsKos!E151+gfsPni!E151+gfsYap!E151+gfsNat!F151</f>
        <v>0</v>
      </c>
      <c r="F151" s="591">
        <f>gfsChk!F151+gfsKos!F151+gfsPni!F151+gfsYap!F151+gfsNat!G151</f>
        <v>0</v>
      </c>
      <c r="G151" s="591">
        <f>gfsChk!G151+gfsKos!G151+gfsPni!G151+gfsYap!G151+gfsNat!H151</f>
        <v>0</v>
      </c>
      <c r="H151" s="591">
        <f>gfsChk!H151+gfsKos!H151+gfsPni!H151+gfsYap!H151+gfsNat!I151</f>
        <v>0</v>
      </c>
      <c r="I151" s="591">
        <f>gfsChk!I151+gfsKos!I151+gfsPni!I151+gfsYap!I151+gfsNat!J151</f>
        <v>0</v>
      </c>
      <c r="J151" s="591">
        <f>gfsChk!J151+gfsKos!J151+gfsPni!J151+gfsYap!J151+gfsNat!K151</f>
        <v>0</v>
      </c>
      <c r="K151" s="591">
        <f>gfsChk!K151+gfsKos!K151+gfsPni!K151+gfsYap!K151+gfsNat!L151</f>
        <v>0</v>
      </c>
      <c r="L151" s="591">
        <f>gfsChk!L151+gfsKos!L151+gfsPni!L151+gfsYap!L151+gfsNat!M151</f>
        <v>0</v>
      </c>
      <c r="M151" s="591">
        <f>gfsChk!M151+gfsKos!M151+gfsPni!M151+gfsYap!M151+gfsNat!N151</f>
        <v>0</v>
      </c>
      <c r="N151" s="591">
        <f>gfsChk!N151+gfsKos!N151+gfsPni!N151+gfsYap!N151+gfsNat!O151</f>
        <v>0</v>
      </c>
      <c r="O151" s="591">
        <f>gfsChk!O151+gfsKos!O151+gfsPni!O151+gfsYap!O151+gfsNat!P151</f>
        <v>0</v>
      </c>
      <c r="P151" s="591">
        <f>gfsChk!P151+gfsKos!P151+gfsPni!P151+gfsYap!P151+gfsNat!Q151</f>
        <v>0</v>
      </c>
      <c r="Q151" s="591">
        <f>gfsChk!Q151+gfsKos!Q151+gfsPni!Q151+gfsYap!Q151+gfsNat!R151</f>
        <v>0</v>
      </c>
      <c r="R151" s="591">
        <f>gfsChk!R151+gfsKos!R151+gfsPni!R151+gfsYap!R151+gfsNat!S151</f>
        <v>0</v>
      </c>
      <c r="S151" s="591">
        <f>gfsChk!S151+gfsKos!S151+gfsPni!S151+gfsYap!S151+gfsNat!T151</f>
        <v>0</v>
      </c>
      <c r="T151" s="591">
        <f>gfsChk!T151+gfsKos!T151+gfsPni!T151+gfsYap!T151+gfsNat!U151</f>
        <v>0</v>
      </c>
      <c r="U151" s="591">
        <f>gfsChk!U151+gfsKos!U151+gfsPni!U151+gfsYap!U151+gfsNat!V151</f>
        <v>0</v>
      </c>
      <c r="W151" s="591"/>
      <c r="X151" s="591"/>
      <c r="Y151" s="591"/>
      <c r="Z151" s="591"/>
      <c r="AA151" s="591"/>
      <c r="AB151" s="591"/>
      <c r="AC151" s="591"/>
      <c r="AD151" s="591"/>
      <c r="AH151" s="591"/>
      <c r="AQ151" s="591"/>
      <c r="AY151" s="591"/>
      <c r="BG151" s="591"/>
      <c r="BO151" s="591"/>
      <c r="BW151" s="591"/>
      <c r="CE151" s="591"/>
    </row>
    <row r="152" spans="1:83" s="586" customFormat="1" ht="12.75" hidden="1" customHeight="1" outlineLevel="1" x14ac:dyDescent="0.2">
      <c r="A152" s="593" t="s">
        <v>777</v>
      </c>
      <c r="B152" s="591">
        <f>gfsChk!B152+gfsKos!B152+gfsPni!B152+gfsYap!B152+gfsNat!C152</f>
        <v>0</v>
      </c>
      <c r="C152" s="591">
        <f>gfsChk!C152+gfsKos!C152+gfsPni!C152+gfsYap!C152+gfsNat!D152</f>
        <v>0</v>
      </c>
      <c r="D152" s="591">
        <f>gfsChk!D152+gfsKos!D152+gfsPni!D152+gfsYap!D152+gfsNat!E152</f>
        <v>0</v>
      </c>
      <c r="E152" s="591">
        <f>gfsChk!E152+gfsKos!E152+gfsPni!E152+gfsYap!E152+gfsNat!F152</f>
        <v>0</v>
      </c>
      <c r="F152" s="591">
        <f>gfsChk!F152+gfsKos!F152+gfsPni!F152+gfsYap!F152+gfsNat!G152</f>
        <v>0</v>
      </c>
      <c r="G152" s="591">
        <f>gfsChk!G152+gfsKos!G152+gfsPni!G152+gfsYap!G152+gfsNat!H152</f>
        <v>0</v>
      </c>
      <c r="H152" s="591">
        <f>gfsChk!H152+gfsKos!H152+gfsPni!H152+gfsYap!H152+gfsNat!I152</f>
        <v>0</v>
      </c>
      <c r="I152" s="591">
        <f>gfsChk!I152+gfsKos!I152+gfsPni!I152+gfsYap!I152+gfsNat!J152</f>
        <v>0</v>
      </c>
      <c r="J152" s="591">
        <f>gfsChk!J152+gfsKos!J152+gfsPni!J152+gfsYap!J152+gfsNat!K152</f>
        <v>0</v>
      </c>
      <c r="K152" s="591">
        <f>gfsChk!K152+gfsKos!K152+gfsPni!K152+gfsYap!K152+gfsNat!L152</f>
        <v>0</v>
      </c>
      <c r="L152" s="591">
        <f>gfsChk!L152+gfsKos!L152+gfsPni!L152+gfsYap!L152+gfsNat!M152</f>
        <v>0</v>
      </c>
      <c r="M152" s="591">
        <f>gfsChk!M152+gfsKos!M152+gfsPni!M152+gfsYap!M152+gfsNat!N152</f>
        <v>0</v>
      </c>
      <c r="N152" s="591">
        <f>gfsChk!N152+gfsKos!N152+gfsPni!N152+gfsYap!N152+gfsNat!O152</f>
        <v>0</v>
      </c>
      <c r="O152" s="591">
        <f>gfsChk!O152+gfsKos!O152+gfsPni!O152+gfsYap!O152+gfsNat!P152</f>
        <v>0</v>
      </c>
      <c r="P152" s="591">
        <f>gfsChk!P152+gfsKos!P152+gfsPni!P152+gfsYap!P152+gfsNat!Q152</f>
        <v>0</v>
      </c>
      <c r="Q152" s="591">
        <f>gfsChk!Q152+gfsKos!Q152+gfsPni!Q152+gfsYap!Q152+gfsNat!R152</f>
        <v>0</v>
      </c>
      <c r="R152" s="591">
        <f>gfsChk!R152+gfsKos!R152+gfsPni!R152+gfsYap!R152+gfsNat!S152</f>
        <v>0</v>
      </c>
      <c r="S152" s="591">
        <f>gfsChk!S152+gfsKos!S152+gfsPni!S152+gfsYap!S152+gfsNat!T152</f>
        <v>0</v>
      </c>
      <c r="T152" s="591">
        <f>gfsChk!T152+gfsKos!T152+gfsPni!T152+gfsYap!T152+gfsNat!U152</f>
        <v>0</v>
      </c>
      <c r="U152" s="591">
        <f>gfsChk!U152+gfsKos!U152+gfsPni!U152+gfsYap!U152+gfsNat!V152</f>
        <v>0</v>
      </c>
      <c r="W152" s="591"/>
      <c r="X152" s="591"/>
      <c r="Y152" s="591"/>
      <c r="Z152" s="591"/>
      <c r="AA152" s="591"/>
      <c r="AB152" s="591"/>
      <c r="AC152" s="591"/>
      <c r="AD152" s="591"/>
      <c r="AH152" s="591"/>
      <c r="AQ152" s="591"/>
      <c r="AY152" s="591"/>
      <c r="BG152" s="591"/>
      <c r="BO152" s="591"/>
      <c r="BW152" s="591"/>
      <c r="CE152" s="591"/>
    </row>
    <row r="153" spans="1:83" s="586" customFormat="1" ht="12.75" hidden="1" customHeight="1" outlineLevel="1" x14ac:dyDescent="0.2">
      <c r="A153" s="593" t="s">
        <v>778</v>
      </c>
      <c r="B153" s="591">
        <f>gfsChk!B153+gfsKos!B153+gfsPni!B153+gfsYap!B153+gfsNat!C153</f>
        <v>0</v>
      </c>
      <c r="C153" s="591">
        <f>gfsChk!C153+gfsKos!C153+gfsPni!C153+gfsYap!C153+gfsNat!D153</f>
        <v>0</v>
      </c>
      <c r="D153" s="591">
        <f>gfsChk!D153+gfsKos!D153+gfsPni!D153+gfsYap!D153+gfsNat!E153</f>
        <v>0</v>
      </c>
      <c r="E153" s="591">
        <f>gfsChk!E153+gfsKos!E153+gfsPni!E153+gfsYap!E153+gfsNat!F153</f>
        <v>0</v>
      </c>
      <c r="F153" s="591">
        <f>gfsChk!F153+gfsKos!F153+gfsPni!F153+gfsYap!F153+gfsNat!G153</f>
        <v>0</v>
      </c>
      <c r="G153" s="591">
        <f>gfsChk!G153+gfsKos!G153+gfsPni!G153+gfsYap!G153+gfsNat!H153</f>
        <v>0</v>
      </c>
      <c r="H153" s="591">
        <f>gfsChk!H153+gfsKos!H153+gfsPni!H153+gfsYap!H153+gfsNat!I153</f>
        <v>0</v>
      </c>
      <c r="I153" s="591">
        <f>gfsChk!I153+gfsKos!I153+gfsPni!I153+gfsYap!I153+gfsNat!J153</f>
        <v>0</v>
      </c>
      <c r="J153" s="591">
        <f>gfsChk!J153+gfsKos!J153+gfsPni!J153+gfsYap!J153+gfsNat!K153</f>
        <v>0</v>
      </c>
      <c r="K153" s="591">
        <f>gfsChk!K153+gfsKos!K153+gfsPni!K153+gfsYap!K153+gfsNat!L153</f>
        <v>0</v>
      </c>
      <c r="L153" s="591">
        <f>gfsChk!L153+gfsKos!L153+gfsPni!L153+gfsYap!L153+gfsNat!M153</f>
        <v>0</v>
      </c>
      <c r="M153" s="591">
        <f>gfsChk!M153+gfsKos!M153+gfsPni!M153+gfsYap!M153+gfsNat!N153</f>
        <v>0</v>
      </c>
      <c r="N153" s="591">
        <f>gfsChk!N153+gfsKos!N153+gfsPni!N153+gfsYap!N153+gfsNat!O153</f>
        <v>0</v>
      </c>
      <c r="O153" s="591">
        <f>gfsChk!O153+gfsKos!O153+gfsPni!O153+gfsYap!O153+gfsNat!P153</f>
        <v>0</v>
      </c>
      <c r="P153" s="591">
        <f>gfsChk!P153+gfsKos!P153+gfsPni!P153+gfsYap!P153+gfsNat!Q153</f>
        <v>0</v>
      </c>
      <c r="Q153" s="591">
        <f>gfsChk!Q153+gfsKos!Q153+gfsPni!Q153+gfsYap!Q153+gfsNat!R153</f>
        <v>0</v>
      </c>
      <c r="R153" s="591">
        <f>gfsChk!R153+gfsKos!R153+gfsPni!R153+gfsYap!R153+gfsNat!S153</f>
        <v>0</v>
      </c>
      <c r="S153" s="591">
        <f>gfsChk!S153+gfsKos!S153+gfsPni!S153+gfsYap!S153+gfsNat!T153</f>
        <v>0</v>
      </c>
      <c r="T153" s="591">
        <f>gfsChk!T153+gfsKos!T153+gfsPni!T153+gfsYap!T153+gfsNat!U153</f>
        <v>0</v>
      </c>
      <c r="U153" s="591">
        <f>gfsChk!U153+gfsKos!U153+gfsPni!U153+gfsYap!U153+gfsNat!V153</f>
        <v>0</v>
      </c>
      <c r="W153" s="591"/>
      <c r="X153" s="591"/>
      <c r="Y153" s="591"/>
      <c r="Z153" s="591"/>
      <c r="AA153" s="591"/>
      <c r="AB153" s="591"/>
      <c r="AC153" s="591"/>
      <c r="AD153" s="591"/>
      <c r="AH153" s="591"/>
      <c r="AQ153" s="591"/>
      <c r="AY153" s="591"/>
      <c r="BG153" s="591"/>
      <c r="BO153" s="591"/>
      <c r="BW153" s="591"/>
      <c r="BY153" s="591"/>
      <c r="CE153" s="591"/>
    </row>
    <row r="154" spans="1:83" s="586" customFormat="1" ht="12.75" hidden="1" customHeight="1" outlineLevel="1" x14ac:dyDescent="0.2">
      <c r="A154" s="593" t="s">
        <v>779</v>
      </c>
      <c r="B154" s="591">
        <f>gfsChk!B154+gfsKos!B154+gfsPni!B154+gfsYap!B154+gfsNat!C154</f>
        <v>0</v>
      </c>
      <c r="C154" s="591">
        <f>gfsChk!C154+gfsKos!C154+gfsPni!C154+gfsYap!C154+gfsNat!D154</f>
        <v>0</v>
      </c>
      <c r="D154" s="591">
        <f>gfsChk!D154+gfsKos!D154+gfsPni!D154+gfsYap!D154+gfsNat!E154</f>
        <v>0</v>
      </c>
      <c r="E154" s="591">
        <f>gfsChk!E154+gfsKos!E154+gfsPni!E154+gfsYap!E154+gfsNat!F154</f>
        <v>0</v>
      </c>
      <c r="F154" s="591">
        <f>gfsChk!F154+gfsKos!F154+gfsPni!F154+gfsYap!F154+gfsNat!G154</f>
        <v>0</v>
      </c>
      <c r="G154" s="591">
        <f>gfsChk!G154+gfsKos!G154+gfsPni!G154+gfsYap!G154+gfsNat!H154</f>
        <v>0</v>
      </c>
      <c r="H154" s="591">
        <f>gfsChk!H154+gfsKos!H154+gfsPni!H154+gfsYap!H154+gfsNat!I154</f>
        <v>0</v>
      </c>
      <c r="I154" s="591">
        <f>gfsChk!I154+gfsKos!I154+gfsPni!I154+gfsYap!I154+gfsNat!J154</f>
        <v>0</v>
      </c>
      <c r="J154" s="591">
        <f>gfsChk!J154+gfsKos!J154+gfsPni!J154+gfsYap!J154+gfsNat!K154</f>
        <v>0</v>
      </c>
      <c r="K154" s="591">
        <f>gfsChk!K154+gfsKos!K154+gfsPni!K154+gfsYap!K154+gfsNat!L154</f>
        <v>0</v>
      </c>
      <c r="L154" s="591">
        <f>gfsChk!L154+gfsKos!L154+gfsPni!L154+gfsYap!L154+gfsNat!M154</f>
        <v>0</v>
      </c>
      <c r="M154" s="591">
        <f>gfsChk!M154+gfsKos!M154+gfsPni!M154+gfsYap!M154+gfsNat!N154</f>
        <v>0</v>
      </c>
      <c r="N154" s="591">
        <f>gfsChk!N154+gfsKos!N154+gfsPni!N154+gfsYap!N154+gfsNat!O154</f>
        <v>0</v>
      </c>
      <c r="O154" s="591">
        <f>gfsChk!O154+gfsKos!O154+gfsPni!O154+gfsYap!O154+gfsNat!P154</f>
        <v>0</v>
      </c>
      <c r="P154" s="591">
        <f>gfsChk!P154+gfsKos!P154+gfsPni!P154+gfsYap!P154+gfsNat!Q154</f>
        <v>0</v>
      </c>
      <c r="Q154" s="591">
        <f>gfsChk!Q154+gfsKos!Q154+gfsPni!Q154+gfsYap!Q154+gfsNat!R154</f>
        <v>0</v>
      </c>
      <c r="R154" s="591">
        <f>gfsChk!R154+gfsKos!R154+gfsPni!R154+gfsYap!R154+gfsNat!S154</f>
        <v>0</v>
      </c>
      <c r="S154" s="591">
        <f>gfsChk!S154+gfsKos!S154+gfsPni!S154+gfsYap!S154+gfsNat!T154</f>
        <v>0</v>
      </c>
      <c r="T154" s="591">
        <f>gfsChk!T154+gfsKos!T154+gfsPni!T154+gfsYap!T154+gfsNat!U154</f>
        <v>0</v>
      </c>
      <c r="U154" s="591">
        <f>gfsChk!U154+gfsKos!U154+gfsPni!U154+gfsYap!U154+gfsNat!V154</f>
        <v>0</v>
      </c>
      <c r="W154" s="591"/>
      <c r="X154" s="591"/>
      <c r="Y154" s="591"/>
      <c r="Z154" s="591"/>
      <c r="AA154" s="591"/>
      <c r="AB154" s="591"/>
      <c r="AC154" s="591"/>
      <c r="AD154" s="591"/>
      <c r="AH154" s="591"/>
      <c r="AQ154" s="591"/>
      <c r="AY154" s="591"/>
      <c r="BG154" s="591"/>
      <c r="BO154" s="591"/>
      <c r="BW154" s="591"/>
      <c r="BY154" s="591"/>
      <c r="CE154" s="591"/>
    </row>
    <row r="155" spans="1:83" s="586" customFormat="1" ht="12.75" hidden="1" customHeight="1" outlineLevel="1" x14ac:dyDescent="0.2">
      <c r="A155" s="593" t="s">
        <v>780</v>
      </c>
      <c r="B155" s="591">
        <f>gfsChk!B155+gfsKos!B155+gfsPni!B155+gfsYap!B155+gfsNat!C155</f>
        <v>0</v>
      </c>
      <c r="C155" s="591">
        <f>gfsChk!C155+gfsKos!C155+gfsPni!C155+gfsYap!C155+gfsNat!D155</f>
        <v>0</v>
      </c>
      <c r="D155" s="591">
        <f>gfsChk!D155+gfsKos!D155+gfsPni!D155+gfsYap!D155+gfsNat!E155</f>
        <v>0</v>
      </c>
      <c r="E155" s="591">
        <f>gfsChk!E155+gfsKos!E155+gfsPni!E155+gfsYap!E155+gfsNat!F155</f>
        <v>0</v>
      </c>
      <c r="F155" s="591">
        <f>gfsChk!F155+gfsKos!F155+gfsPni!F155+gfsYap!F155+gfsNat!G155</f>
        <v>0</v>
      </c>
      <c r="G155" s="591">
        <f>gfsChk!G155+gfsKos!G155+gfsPni!G155+gfsYap!G155+gfsNat!H155</f>
        <v>0</v>
      </c>
      <c r="H155" s="591">
        <f>gfsChk!H155+gfsKos!H155+gfsPni!H155+gfsYap!H155+gfsNat!I155</f>
        <v>0</v>
      </c>
      <c r="I155" s="591">
        <f>gfsChk!I155+gfsKos!I155+gfsPni!I155+gfsYap!I155+gfsNat!J155</f>
        <v>0</v>
      </c>
      <c r="J155" s="591">
        <f>gfsChk!J155+gfsKos!J155+gfsPni!J155+gfsYap!J155+gfsNat!K155</f>
        <v>0</v>
      </c>
      <c r="K155" s="591">
        <f>gfsChk!K155+gfsKos!K155+gfsPni!K155+gfsYap!K155+gfsNat!L155</f>
        <v>0</v>
      </c>
      <c r="L155" s="591">
        <f>gfsChk!L155+gfsKos!L155+gfsPni!L155+gfsYap!L155+gfsNat!M155</f>
        <v>0</v>
      </c>
      <c r="M155" s="591">
        <f>gfsChk!M155+gfsKos!M155+gfsPni!M155+gfsYap!M155+gfsNat!N155</f>
        <v>0</v>
      </c>
      <c r="N155" s="591">
        <f>gfsChk!N155+gfsKos!N155+gfsPni!N155+gfsYap!N155+gfsNat!O155</f>
        <v>0</v>
      </c>
      <c r="O155" s="591">
        <f>gfsChk!O155+gfsKos!O155+gfsPni!O155+gfsYap!O155+gfsNat!P155</f>
        <v>0</v>
      </c>
      <c r="P155" s="591">
        <f>gfsChk!P155+gfsKos!P155+gfsPni!P155+gfsYap!P155+gfsNat!Q155</f>
        <v>0</v>
      </c>
      <c r="Q155" s="591">
        <f>gfsChk!Q155+gfsKos!Q155+gfsPni!Q155+gfsYap!Q155+gfsNat!R155</f>
        <v>0</v>
      </c>
      <c r="R155" s="591">
        <f>gfsChk!R155+gfsKos!R155+gfsPni!R155+gfsYap!R155+gfsNat!S155</f>
        <v>0</v>
      </c>
      <c r="S155" s="591">
        <f>gfsChk!S155+gfsKos!S155+gfsPni!S155+gfsYap!S155+gfsNat!T155</f>
        <v>0</v>
      </c>
      <c r="T155" s="591">
        <f>gfsChk!T155+gfsKos!T155+gfsPni!T155+gfsYap!T155+gfsNat!U155</f>
        <v>0</v>
      </c>
      <c r="U155" s="591">
        <f>gfsChk!U155+gfsKos!U155+gfsPni!U155+gfsYap!U155+gfsNat!V155</f>
        <v>0</v>
      </c>
      <c r="W155" s="591"/>
      <c r="X155" s="591"/>
      <c r="Y155" s="591"/>
      <c r="Z155" s="591"/>
      <c r="AA155" s="591"/>
      <c r="AB155" s="591"/>
      <c r="AC155" s="591"/>
      <c r="AD155" s="591"/>
      <c r="AH155" s="591"/>
      <c r="AQ155" s="591"/>
      <c r="AY155" s="591"/>
      <c r="BG155" s="591"/>
      <c r="BO155" s="591"/>
      <c r="BW155" s="591"/>
      <c r="CE155" s="591"/>
    </row>
    <row r="156" spans="1:83" s="586" customFormat="1" ht="12.75" hidden="1" customHeight="1" outlineLevel="1" x14ac:dyDescent="0.2">
      <c r="A156" s="593" t="s">
        <v>781</v>
      </c>
      <c r="B156" s="591">
        <f>gfsChk!B156+gfsKos!B156+gfsPni!B156+gfsYap!B156+gfsNat!C156</f>
        <v>0</v>
      </c>
      <c r="C156" s="591">
        <f>gfsChk!C156+gfsKos!C156+gfsPni!C156+gfsYap!C156+gfsNat!D156</f>
        <v>0</v>
      </c>
      <c r="D156" s="591">
        <f>gfsChk!D156+gfsKos!D156+gfsPni!D156+gfsYap!D156+gfsNat!E156</f>
        <v>0</v>
      </c>
      <c r="E156" s="591">
        <f>gfsChk!E156+gfsKos!E156+gfsPni!E156+gfsYap!E156+gfsNat!F156</f>
        <v>0</v>
      </c>
      <c r="F156" s="591">
        <f>gfsChk!F156+gfsKos!F156+gfsPni!F156+gfsYap!F156+gfsNat!G156</f>
        <v>0</v>
      </c>
      <c r="G156" s="591">
        <f>gfsChk!G156+gfsKos!G156+gfsPni!G156+gfsYap!G156+gfsNat!H156</f>
        <v>0</v>
      </c>
      <c r="H156" s="591">
        <f>gfsChk!H156+gfsKos!H156+gfsPni!H156+gfsYap!H156+gfsNat!I156</f>
        <v>0</v>
      </c>
      <c r="I156" s="591">
        <f>gfsChk!I156+gfsKos!I156+gfsPni!I156+gfsYap!I156+gfsNat!J156</f>
        <v>0</v>
      </c>
      <c r="J156" s="591">
        <f>gfsChk!J156+gfsKos!J156+gfsPni!J156+gfsYap!J156+gfsNat!K156</f>
        <v>0</v>
      </c>
      <c r="K156" s="591">
        <f>gfsChk!K156+gfsKos!K156+gfsPni!K156+gfsYap!K156+gfsNat!L156</f>
        <v>0</v>
      </c>
      <c r="L156" s="591">
        <f>gfsChk!L156+gfsKos!L156+gfsPni!L156+gfsYap!L156+gfsNat!M156</f>
        <v>0</v>
      </c>
      <c r="M156" s="591">
        <f>gfsChk!M156+gfsKos!M156+gfsPni!M156+gfsYap!M156+gfsNat!N156</f>
        <v>0</v>
      </c>
      <c r="N156" s="591">
        <f>gfsChk!N156+gfsKos!N156+gfsPni!N156+gfsYap!N156+gfsNat!O156</f>
        <v>0</v>
      </c>
      <c r="O156" s="591">
        <f>gfsChk!O156+gfsKos!O156+gfsPni!O156+gfsYap!O156+gfsNat!P156</f>
        <v>0</v>
      </c>
      <c r="P156" s="591">
        <f>gfsChk!P156+gfsKos!P156+gfsPni!P156+gfsYap!P156+gfsNat!Q156</f>
        <v>0</v>
      </c>
      <c r="Q156" s="591">
        <f>gfsChk!Q156+gfsKos!Q156+gfsPni!Q156+gfsYap!Q156+gfsNat!R156</f>
        <v>0</v>
      </c>
      <c r="R156" s="591">
        <f>gfsChk!R156+gfsKos!R156+gfsPni!R156+gfsYap!R156+gfsNat!S156</f>
        <v>0</v>
      </c>
      <c r="S156" s="591">
        <f>gfsChk!S156+gfsKos!S156+gfsPni!S156+gfsYap!S156+gfsNat!T156</f>
        <v>0</v>
      </c>
      <c r="T156" s="591">
        <f>gfsChk!T156+gfsKos!T156+gfsPni!T156+gfsYap!T156+gfsNat!U156</f>
        <v>0</v>
      </c>
      <c r="U156" s="591">
        <f>gfsChk!U156+gfsKos!U156+gfsPni!U156+gfsYap!U156+gfsNat!V156</f>
        <v>0</v>
      </c>
      <c r="W156" s="591"/>
      <c r="X156" s="591"/>
      <c r="Y156" s="591"/>
      <c r="Z156" s="591"/>
      <c r="AA156" s="591"/>
      <c r="AB156" s="591"/>
      <c r="AC156" s="591"/>
      <c r="AD156" s="591"/>
      <c r="AH156" s="591"/>
      <c r="AQ156" s="591"/>
      <c r="AY156" s="591"/>
      <c r="BG156" s="591"/>
      <c r="BO156" s="591"/>
      <c r="BW156" s="591"/>
      <c r="BY156" s="591"/>
      <c r="CE156" s="591"/>
    </row>
    <row r="157" spans="1:83" s="586" customFormat="1" ht="12.75" hidden="1" customHeight="1" outlineLevel="1" x14ac:dyDescent="0.2">
      <c r="A157" s="593" t="s">
        <v>782</v>
      </c>
      <c r="B157" s="591">
        <f>gfsChk!B157+gfsKos!B157+gfsPni!B157+gfsYap!B157+gfsNat!C157</f>
        <v>0</v>
      </c>
      <c r="C157" s="591">
        <f>gfsChk!C157+gfsKos!C157+gfsPni!C157+gfsYap!C157+gfsNat!D157</f>
        <v>0</v>
      </c>
      <c r="D157" s="591">
        <f>gfsChk!D157+gfsKos!D157+gfsPni!D157+gfsYap!D157+gfsNat!E157</f>
        <v>0</v>
      </c>
      <c r="E157" s="591">
        <f>gfsChk!E157+gfsKos!E157+gfsPni!E157+gfsYap!E157+gfsNat!F157</f>
        <v>0</v>
      </c>
      <c r="F157" s="591">
        <f>gfsChk!F157+gfsKos!F157+gfsPni!F157+gfsYap!F157+gfsNat!G157</f>
        <v>0</v>
      </c>
      <c r="G157" s="591">
        <f>gfsChk!G157+gfsKos!G157+gfsPni!G157+gfsYap!G157+gfsNat!H157</f>
        <v>0</v>
      </c>
      <c r="H157" s="591">
        <f>gfsChk!H157+gfsKos!H157+gfsPni!H157+gfsYap!H157+gfsNat!I157</f>
        <v>0</v>
      </c>
      <c r="I157" s="591">
        <f>gfsChk!I157+gfsKos!I157+gfsPni!I157+gfsYap!I157+gfsNat!J157</f>
        <v>0</v>
      </c>
      <c r="J157" s="591">
        <f>gfsChk!J157+gfsKos!J157+gfsPni!J157+gfsYap!J157+gfsNat!K157</f>
        <v>0</v>
      </c>
      <c r="K157" s="591">
        <f>gfsChk!K157+gfsKos!K157+gfsPni!K157+gfsYap!K157+gfsNat!L157</f>
        <v>0</v>
      </c>
      <c r="L157" s="591">
        <f>gfsChk!L157+gfsKos!L157+gfsPni!L157+gfsYap!L157+gfsNat!M157</f>
        <v>0</v>
      </c>
      <c r="M157" s="591">
        <f>gfsChk!M157+gfsKos!M157+gfsPni!M157+gfsYap!M157+gfsNat!N157</f>
        <v>0</v>
      </c>
      <c r="N157" s="591">
        <f>gfsChk!N157+gfsKos!N157+gfsPni!N157+gfsYap!N157+gfsNat!O157</f>
        <v>0</v>
      </c>
      <c r="O157" s="591">
        <f>gfsChk!O157+gfsKos!O157+gfsPni!O157+gfsYap!O157+gfsNat!P157</f>
        <v>0</v>
      </c>
      <c r="P157" s="591">
        <f>gfsChk!P157+gfsKos!P157+gfsPni!P157+gfsYap!P157+gfsNat!Q157</f>
        <v>0</v>
      </c>
      <c r="Q157" s="591">
        <f>gfsChk!Q157+gfsKos!Q157+gfsPni!Q157+gfsYap!Q157+gfsNat!R157</f>
        <v>0</v>
      </c>
      <c r="R157" s="591">
        <f>gfsChk!R157+gfsKos!R157+gfsPni!R157+gfsYap!R157+gfsNat!S157</f>
        <v>0</v>
      </c>
      <c r="S157" s="591">
        <f>gfsChk!S157+gfsKos!S157+gfsPni!S157+gfsYap!S157+gfsNat!T157</f>
        <v>0</v>
      </c>
      <c r="T157" s="591">
        <f>gfsChk!T157+gfsKos!T157+gfsPni!T157+gfsYap!T157+gfsNat!U157</f>
        <v>0</v>
      </c>
      <c r="U157" s="591">
        <f>gfsChk!U157+gfsKos!U157+gfsPni!U157+gfsYap!U157+gfsNat!V157</f>
        <v>0</v>
      </c>
      <c r="W157" s="591"/>
      <c r="X157" s="591"/>
      <c r="Y157" s="591"/>
      <c r="Z157" s="591"/>
      <c r="AA157" s="591"/>
      <c r="AB157" s="591"/>
      <c r="AC157" s="591"/>
      <c r="AD157" s="591"/>
      <c r="AH157" s="591"/>
      <c r="AQ157" s="591"/>
      <c r="AY157" s="591"/>
      <c r="BG157" s="591"/>
      <c r="BO157" s="591"/>
      <c r="BW157" s="591"/>
      <c r="BY157" s="591"/>
      <c r="CE157" s="591"/>
    </row>
    <row r="158" spans="1:83" s="586" customFormat="1" ht="12.75" hidden="1" customHeight="1" outlineLevel="1" x14ac:dyDescent="0.2">
      <c r="A158" s="593" t="s">
        <v>783</v>
      </c>
      <c r="B158" s="591">
        <f>gfsChk!B158+gfsKos!B158+gfsPni!B158+gfsYap!B158+gfsNat!C158</f>
        <v>0</v>
      </c>
      <c r="C158" s="591">
        <f>gfsChk!C158+gfsKos!C158+gfsPni!C158+gfsYap!C158+gfsNat!D158</f>
        <v>0</v>
      </c>
      <c r="D158" s="591">
        <f>gfsChk!D158+gfsKos!D158+gfsPni!D158+gfsYap!D158+gfsNat!E158</f>
        <v>0</v>
      </c>
      <c r="E158" s="591">
        <f>gfsChk!E158+gfsKos!E158+gfsPni!E158+gfsYap!E158+gfsNat!F158</f>
        <v>0</v>
      </c>
      <c r="F158" s="591">
        <f>gfsChk!F158+gfsKos!F158+gfsPni!F158+gfsYap!F158+gfsNat!G158</f>
        <v>0</v>
      </c>
      <c r="G158" s="591">
        <f>gfsChk!G158+gfsKos!G158+gfsPni!G158+gfsYap!G158+gfsNat!H158</f>
        <v>0</v>
      </c>
      <c r="H158" s="591">
        <f>gfsChk!H158+gfsKos!H158+gfsPni!H158+gfsYap!H158+gfsNat!I158</f>
        <v>0</v>
      </c>
      <c r="I158" s="591">
        <f>gfsChk!I158+gfsKos!I158+gfsPni!I158+gfsYap!I158+gfsNat!J158</f>
        <v>0</v>
      </c>
      <c r="J158" s="591">
        <f>gfsChk!J158+gfsKos!J158+gfsPni!J158+gfsYap!J158+gfsNat!K158</f>
        <v>0</v>
      </c>
      <c r="K158" s="591">
        <f>gfsChk!K158+gfsKos!K158+gfsPni!K158+gfsYap!K158+gfsNat!L158</f>
        <v>0</v>
      </c>
      <c r="L158" s="591">
        <f>gfsChk!L158+gfsKos!L158+gfsPni!L158+gfsYap!L158+gfsNat!M158</f>
        <v>0</v>
      </c>
      <c r="M158" s="591">
        <f>gfsChk!M158+gfsKos!M158+gfsPni!M158+gfsYap!M158+gfsNat!N158</f>
        <v>0</v>
      </c>
      <c r="N158" s="591">
        <f>gfsChk!N158+gfsKos!N158+gfsPni!N158+gfsYap!N158+gfsNat!O158</f>
        <v>0</v>
      </c>
      <c r="O158" s="591">
        <f>gfsChk!O158+gfsKos!O158+gfsPni!O158+gfsYap!O158+gfsNat!P158</f>
        <v>0</v>
      </c>
      <c r="P158" s="591">
        <f>gfsChk!P158+gfsKos!P158+gfsPni!P158+gfsYap!P158+gfsNat!Q158</f>
        <v>0</v>
      </c>
      <c r="Q158" s="591">
        <f>gfsChk!Q158+gfsKos!Q158+gfsPni!Q158+gfsYap!Q158+gfsNat!R158</f>
        <v>0</v>
      </c>
      <c r="R158" s="591">
        <f>gfsChk!R158+gfsKos!R158+gfsPni!R158+gfsYap!R158+gfsNat!S158</f>
        <v>0</v>
      </c>
      <c r="S158" s="591">
        <f>gfsChk!S158+gfsKos!S158+gfsPni!S158+gfsYap!S158+gfsNat!T158</f>
        <v>0</v>
      </c>
      <c r="T158" s="591">
        <f>gfsChk!T158+gfsKos!T158+gfsPni!T158+gfsYap!T158+gfsNat!U158</f>
        <v>0</v>
      </c>
      <c r="U158" s="591">
        <f>gfsChk!U158+gfsKos!U158+gfsPni!U158+gfsYap!U158+gfsNat!V158</f>
        <v>0</v>
      </c>
      <c r="W158" s="591"/>
      <c r="X158" s="591"/>
      <c r="Y158" s="591"/>
      <c r="Z158" s="591"/>
      <c r="AA158" s="591"/>
      <c r="AB158" s="591"/>
      <c r="AC158" s="591"/>
      <c r="AD158" s="591"/>
      <c r="AH158" s="591"/>
      <c r="AQ158" s="591"/>
      <c r="AY158" s="591"/>
      <c r="BG158" s="591"/>
      <c r="BO158" s="591"/>
      <c r="BW158" s="591"/>
      <c r="CE158" s="591"/>
    </row>
    <row r="159" spans="1:83" s="586" customFormat="1" ht="12.75" hidden="1" customHeight="1" outlineLevel="1" x14ac:dyDescent="0.2">
      <c r="A159" s="593" t="s">
        <v>784</v>
      </c>
      <c r="B159" s="591">
        <f>gfsChk!B159+gfsKos!B159+gfsPni!B159+gfsYap!B159+gfsNat!C159</f>
        <v>0</v>
      </c>
      <c r="C159" s="591">
        <f>gfsChk!C159+gfsKos!C159+gfsPni!C159+gfsYap!C159+gfsNat!D159</f>
        <v>0</v>
      </c>
      <c r="D159" s="591">
        <f>gfsChk!D159+gfsKos!D159+gfsPni!D159+gfsYap!D159+gfsNat!E159</f>
        <v>0</v>
      </c>
      <c r="E159" s="591">
        <f>gfsChk!E159+gfsKos!E159+gfsPni!E159+gfsYap!E159+gfsNat!F159</f>
        <v>0</v>
      </c>
      <c r="F159" s="591">
        <f>gfsChk!F159+gfsKos!F159+gfsPni!F159+gfsYap!F159+gfsNat!G159</f>
        <v>0</v>
      </c>
      <c r="G159" s="591">
        <f>gfsChk!G159+gfsKos!G159+gfsPni!G159+gfsYap!G159+gfsNat!H159</f>
        <v>0</v>
      </c>
      <c r="H159" s="591">
        <f>gfsChk!H159+gfsKos!H159+gfsPni!H159+gfsYap!H159+gfsNat!I159</f>
        <v>0</v>
      </c>
      <c r="I159" s="591">
        <f>gfsChk!I159+gfsKos!I159+gfsPni!I159+gfsYap!I159+gfsNat!J159</f>
        <v>0</v>
      </c>
      <c r="J159" s="591">
        <f>gfsChk!J159+gfsKos!J159+gfsPni!J159+gfsYap!J159+gfsNat!K159</f>
        <v>0</v>
      </c>
      <c r="K159" s="591">
        <f>gfsChk!K159+gfsKos!K159+gfsPni!K159+gfsYap!K159+gfsNat!L159</f>
        <v>0</v>
      </c>
      <c r="L159" s="591">
        <f>gfsChk!L159+gfsKos!L159+gfsPni!L159+gfsYap!L159+gfsNat!M159</f>
        <v>0</v>
      </c>
      <c r="M159" s="591">
        <f>gfsChk!M159+gfsKos!M159+gfsPni!M159+gfsYap!M159+gfsNat!N159</f>
        <v>0</v>
      </c>
      <c r="N159" s="591">
        <f>gfsChk!N159+gfsKos!N159+gfsPni!N159+gfsYap!N159+gfsNat!O159</f>
        <v>0</v>
      </c>
      <c r="O159" s="591">
        <f>gfsChk!O159+gfsKos!O159+gfsPni!O159+gfsYap!O159+gfsNat!P159</f>
        <v>0</v>
      </c>
      <c r="P159" s="591">
        <f>gfsChk!P159+gfsKos!P159+gfsPni!P159+gfsYap!P159+gfsNat!Q159</f>
        <v>0</v>
      </c>
      <c r="Q159" s="591">
        <f>gfsChk!Q159+gfsKos!Q159+gfsPni!Q159+gfsYap!Q159+gfsNat!R159</f>
        <v>0</v>
      </c>
      <c r="R159" s="591">
        <f>gfsChk!R159+gfsKos!R159+gfsPni!R159+gfsYap!R159+gfsNat!S159</f>
        <v>0</v>
      </c>
      <c r="S159" s="591">
        <f>gfsChk!S159+gfsKos!S159+gfsPni!S159+gfsYap!S159+gfsNat!T159</f>
        <v>0</v>
      </c>
      <c r="T159" s="591">
        <f>gfsChk!T159+gfsKos!T159+gfsPni!T159+gfsYap!T159+gfsNat!U159</f>
        <v>0</v>
      </c>
      <c r="U159" s="591">
        <f>gfsChk!U159+gfsKos!U159+gfsPni!U159+gfsYap!U159+gfsNat!V159</f>
        <v>0</v>
      </c>
      <c r="W159" s="591"/>
      <c r="X159" s="591"/>
      <c r="Y159" s="591"/>
      <c r="Z159" s="591"/>
      <c r="AA159" s="591"/>
      <c r="AB159" s="591"/>
      <c r="AC159" s="591"/>
      <c r="AD159" s="591"/>
      <c r="AH159" s="591"/>
      <c r="AQ159" s="591"/>
      <c r="AY159" s="591"/>
      <c r="BG159" s="591"/>
      <c r="BO159" s="591"/>
      <c r="BW159" s="591"/>
      <c r="BY159" s="591"/>
      <c r="CE159" s="591"/>
    </row>
    <row r="160" spans="1:83" s="586" customFormat="1" ht="12.75" hidden="1" customHeight="1" outlineLevel="1" x14ac:dyDescent="0.2">
      <c r="A160" s="593" t="s">
        <v>785</v>
      </c>
      <c r="B160" s="591">
        <f>gfsChk!B160+gfsKos!B160+gfsPni!B160+gfsYap!B160+gfsNat!C160</f>
        <v>0</v>
      </c>
      <c r="C160" s="591">
        <f>gfsChk!C160+gfsKos!C160+gfsPni!C160+gfsYap!C160+gfsNat!D160</f>
        <v>0</v>
      </c>
      <c r="D160" s="591">
        <f>gfsChk!D160+gfsKos!D160+gfsPni!D160+gfsYap!D160+gfsNat!E160</f>
        <v>0</v>
      </c>
      <c r="E160" s="591">
        <f>gfsChk!E160+gfsKos!E160+gfsPni!E160+gfsYap!E160+gfsNat!F160</f>
        <v>0</v>
      </c>
      <c r="F160" s="591">
        <f>gfsChk!F160+gfsKos!F160+gfsPni!F160+gfsYap!F160+gfsNat!G160</f>
        <v>0</v>
      </c>
      <c r="G160" s="591">
        <f>gfsChk!G160+gfsKos!G160+gfsPni!G160+gfsYap!G160+gfsNat!H160</f>
        <v>0</v>
      </c>
      <c r="H160" s="591">
        <f>gfsChk!H160+gfsKos!H160+gfsPni!H160+gfsYap!H160+gfsNat!I160</f>
        <v>0</v>
      </c>
      <c r="I160" s="591">
        <f>gfsChk!I160+gfsKos!I160+gfsPni!I160+gfsYap!I160+gfsNat!J160</f>
        <v>0</v>
      </c>
      <c r="J160" s="591">
        <f>gfsChk!J160+gfsKos!J160+gfsPni!J160+gfsYap!J160+gfsNat!K160</f>
        <v>0</v>
      </c>
      <c r="K160" s="591">
        <f>gfsChk!K160+gfsKos!K160+gfsPni!K160+gfsYap!K160+gfsNat!L160</f>
        <v>0</v>
      </c>
      <c r="L160" s="591">
        <f>gfsChk!L160+gfsKos!L160+gfsPni!L160+gfsYap!L160+gfsNat!M160</f>
        <v>0</v>
      </c>
      <c r="M160" s="591">
        <f>gfsChk!M160+gfsKos!M160+gfsPni!M160+gfsYap!M160+gfsNat!N160</f>
        <v>0</v>
      </c>
      <c r="N160" s="591">
        <f>gfsChk!N160+gfsKos!N160+gfsPni!N160+gfsYap!N160+gfsNat!O160</f>
        <v>0</v>
      </c>
      <c r="O160" s="591">
        <f>gfsChk!O160+gfsKos!O160+gfsPni!O160+gfsYap!O160+gfsNat!P160</f>
        <v>0</v>
      </c>
      <c r="P160" s="591">
        <f>gfsChk!P160+gfsKos!P160+gfsPni!P160+gfsYap!P160+gfsNat!Q160</f>
        <v>0</v>
      </c>
      <c r="Q160" s="591">
        <f>gfsChk!Q160+gfsKos!Q160+gfsPni!Q160+gfsYap!Q160+gfsNat!R160</f>
        <v>0</v>
      </c>
      <c r="R160" s="591">
        <f>gfsChk!R160+gfsKos!R160+gfsPni!R160+gfsYap!R160+gfsNat!S160</f>
        <v>0</v>
      </c>
      <c r="S160" s="591">
        <f>gfsChk!S160+gfsKos!S160+gfsPni!S160+gfsYap!S160+gfsNat!T160</f>
        <v>0</v>
      </c>
      <c r="T160" s="591">
        <f>gfsChk!T160+gfsKos!T160+gfsPni!T160+gfsYap!T160+gfsNat!U160</f>
        <v>0</v>
      </c>
      <c r="U160" s="591">
        <f>gfsChk!U160+gfsKos!U160+gfsPni!U160+gfsYap!U160+gfsNat!V160</f>
        <v>0</v>
      </c>
      <c r="W160" s="591"/>
      <c r="X160" s="591"/>
      <c r="Y160" s="591"/>
      <c r="Z160" s="591"/>
      <c r="AA160" s="591"/>
      <c r="AB160" s="591"/>
      <c r="AC160" s="591"/>
      <c r="AD160" s="591"/>
      <c r="AH160" s="591"/>
      <c r="AQ160" s="591"/>
      <c r="AY160" s="591"/>
      <c r="BG160" s="591"/>
      <c r="BO160" s="591"/>
      <c r="BW160" s="591"/>
      <c r="BY160" s="591"/>
      <c r="CE160" s="591"/>
    </row>
    <row r="161" spans="1:83" s="586" customFormat="1" ht="12.75" customHeight="1" collapsed="1" x14ac:dyDescent="0.2">
      <c r="A161" s="592" t="s">
        <v>786</v>
      </c>
      <c r="B161" s="591">
        <f>gfsChk!B161+gfsKos!B161+gfsPni!B161+gfsYap!B161+gfsNat!C161</f>
        <v>-53.790834799293528</v>
      </c>
      <c r="C161" s="591">
        <f>gfsChk!C161+gfsKos!C161+gfsPni!C161+gfsYap!C161+gfsNat!D161</f>
        <v>-53.080334154085243</v>
      </c>
      <c r="D161" s="591">
        <f>gfsChk!D161+gfsKos!D161+gfsPni!D161+gfsYap!D161+gfsNat!E161</f>
        <v>-57.804906003736306</v>
      </c>
      <c r="E161" s="591">
        <f>gfsChk!E161+gfsKos!E161+gfsPni!E161+gfsYap!E161+gfsNat!F161</f>
        <v>-48.393592305139123</v>
      </c>
      <c r="F161" s="591">
        <f>gfsChk!F161+gfsKos!F161+gfsPni!F161+gfsYap!F161+gfsNat!G161</f>
        <v>-39.782432744594139</v>
      </c>
      <c r="G161" s="591">
        <f>gfsChk!G161+gfsKos!G161+gfsPni!G161+gfsYap!G161+gfsNat!H161</f>
        <v>-6.3846464957500029</v>
      </c>
      <c r="H161" s="591">
        <f>gfsChk!H161+gfsKos!H161+gfsPni!H161+gfsYap!H161+gfsNat!I161</f>
        <v>-6.6344324895360103</v>
      </c>
      <c r="I161" s="591">
        <f>gfsChk!I161+gfsKos!I161+gfsPni!I161+gfsYap!I161+gfsNat!J161</f>
        <v>-7.9368213497705611</v>
      </c>
      <c r="J161" s="591">
        <f>gfsChk!J161+gfsKos!J161+gfsPni!J161+gfsYap!J161+gfsNat!K161</f>
        <v>-8.4985176559558369</v>
      </c>
      <c r="K161" s="591">
        <f>gfsChk!K161+gfsKos!K161+gfsPni!K161+gfsYap!K161+gfsNat!L161</f>
        <v>-12.526049617710292</v>
      </c>
      <c r="L161" s="591">
        <f>gfsChk!L161+gfsKos!L161+gfsPni!L161+gfsYap!L161+gfsNat!M161</f>
        <v>-8.7967016836839207</v>
      </c>
      <c r="M161" s="591">
        <f>gfsChk!M161+gfsKos!M161+gfsPni!M161+gfsYap!M161+gfsNat!N161</f>
        <v>-8.308770133901362</v>
      </c>
      <c r="N161" s="591">
        <f>gfsChk!N161+gfsKos!N161+gfsPni!N161+gfsYap!N161+gfsNat!O161</f>
        <v>-6.7746330222415594</v>
      </c>
      <c r="O161" s="591">
        <f>gfsChk!O161+gfsKos!O161+gfsPni!O161+gfsYap!O161+gfsNat!P161</f>
        <v>-8.3827614687319247</v>
      </c>
      <c r="P161" s="591">
        <f>gfsChk!P161+gfsKos!P161+gfsPni!P161+gfsYap!P161+gfsNat!Q161</f>
        <v>-9.4739977243715305</v>
      </c>
      <c r="Q161" s="591">
        <f>gfsChk!Q161+gfsKos!Q161+gfsPni!Q161+gfsYap!Q161+gfsNat!R161</f>
        <v>0</v>
      </c>
      <c r="R161" s="591">
        <f>gfsChk!R161+gfsKos!R161+gfsPni!R161+gfsYap!R161+gfsNat!S161</f>
        <v>0</v>
      </c>
      <c r="S161" s="591">
        <f>gfsChk!S161+gfsKos!S161+gfsPni!S161+gfsYap!S161+gfsNat!T161</f>
        <v>0</v>
      </c>
      <c r="T161" s="591">
        <f>gfsChk!T161+gfsKos!T161+gfsPni!T161+gfsYap!T161+gfsNat!U161</f>
        <v>0</v>
      </c>
      <c r="U161" s="591">
        <f>gfsChk!U161+gfsKos!U161+gfsPni!U161+gfsYap!U161+gfsNat!V161</f>
        <v>0</v>
      </c>
      <c r="W161" s="591"/>
      <c r="X161" s="591"/>
      <c r="Y161" s="591"/>
      <c r="Z161" s="591"/>
      <c r="AA161" s="591"/>
      <c r="AB161" s="591"/>
      <c r="AC161" s="591"/>
      <c r="AD161" s="591"/>
      <c r="AH161" s="591"/>
      <c r="AQ161" s="591"/>
      <c r="AY161" s="591"/>
      <c r="BG161" s="591"/>
      <c r="BO161" s="591"/>
      <c r="BW161" s="591"/>
      <c r="CE161" s="591"/>
    </row>
    <row r="162" spans="1:83" s="586" customFormat="1" ht="12.75" hidden="1" customHeight="1" outlineLevel="1" x14ac:dyDescent="0.2">
      <c r="A162" s="593" t="s">
        <v>787</v>
      </c>
      <c r="B162" s="591">
        <f>gfsChk!B162+gfsKos!B162+gfsPni!B162+gfsYap!B162+gfsNat!C162</f>
        <v>0</v>
      </c>
      <c r="C162" s="591">
        <f>gfsChk!C162+gfsKos!C162+gfsPni!C162+gfsYap!C162+gfsNat!D162</f>
        <v>0</v>
      </c>
      <c r="D162" s="591">
        <f>gfsChk!D162+gfsKos!D162+gfsPni!D162+gfsYap!D162+gfsNat!E162</f>
        <v>0</v>
      </c>
      <c r="E162" s="591">
        <f>gfsChk!E162+gfsKos!E162+gfsPni!E162+gfsYap!E162+gfsNat!F162</f>
        <v>0</v>
      </c>
      <c r="F162" s="591">
        <f>gfsChk!F162+gfsKos!F162+gfsPni!F162+gfsYap!F162+gfsNat!G162</f>
        <v>0</v>
      </c>
      <c r="G162" s="591">
        <f>gfsChk!G162+gfsKos!G162+gfsPni!G162+gfsYap!G162+gfsNat!H162</f>
        <v>0</v>
      </c>
      <c r="H162" s="591">
        <f>gfsChk!H162+gfsKos!H162+gfsPni!H162+gfsYap!H162+gfsNat!I162</f>
        <v>0</v>
      </c>
      <c r="I162" s="591">
        <f>gfsChk!I162+gfsKos!I162+gfsPni!I162+gfsYap!I162+gfsNat!J162</f>
        <v>0</v>
      </c>
      <c r="J162" s="591">
        <f>gfsChk!J162+gfsKos!J162+gfsPni!J162+gfsYap!J162+gfsNat!K162</f>
        <v>0</v>
      </c>
      <c r="K162" s="591">
        <f>gfsChk!K162+gfsKos!K162+gfsPni!K162+gfsYap!K162+gfsNat!L162</f>
        <v>0</v>
      </c>
      <c r="L162" s="591">
        <f>gfsChk!L162+gfsKos!L162+gfsPni!L162+gfsYap!L162+gfsNat!M162</f>
        <v>0</v>
      </c>
      <c r="M162" s="591">
        <f>gfsChk!M162+gfsKos!M162+gfsPni!M162+gfsYap!M162+gfsNat!N162</f>
        <v>0</v>
      </c>
      <c r="N162" s="591">
        <f>gfsChk!N162+gfsKos!N162+gfsPni!N162+gfsYap!N162+gfsNat!O162</f>
        <v>0</v>
      </c>
      <c r="O162" s="591">
        <f>gfsChk!O162+gfsKos!O162+gfsPni!O162+gfsYap!O162+gfsNat!P162</f>
        <v>0</v>
      </c>
      <c r="P162" s="591">
        <f>gfsChk!P162+gfsKos!P162+gfsPni!P162+gfsYap!P162+gfsNat!Q162</f>
        <v>0</v>
      </c>
      <c r="Q162" s="591">
        <f>gfsChk!Q162+gfsKos!Q162+gfsPni!Q162+gfsYap!Q162+gfsNat!R162</f>
        <v>0</v>
      </c>
      <c r="R162" s="591">
        <f>gfsChk!R162+gfsKos!R162+gfsPni!R162+gfsYap!R162+gfsNat!S162</f>
        <v>0</v>
      </c>
      <c r="S162" s="591">
        <f>gfsChk!S162+gfsKos!S162+gfsPni!S162+gfsYap!S162+gfsNat!T162</f>
        <v>0</v>
      </c>
      <c r="T162" s="591">
        <f>gfsChk!T162+gfsKos!T162+gfsPni!T162+gfsYap!T162+gfsNat!U162</f>
        <v>0</v>
      </c>
      <c r="U162" s="591">
        <f>gfsChk!U162+gfsKos!U162+gfsPni!U162+gfsYap!U162+gfsNat!V162</f>
        <v>0</v>
      </c>
      <c r="W162" s="591"/>
      <c r="X162" s="591"/>
      <c r="Y162" s="591"/>
      <c r="Z162" s="591"/>
      <c r="AA162" s="591"/>
      <c r="AB162" s="591"/>
      <c r="AC162" s="591"/>
      <c r="AD162" s="591"/>
      <c r="AH162" s="591"/>
      <c r="AQ162" s="591"/>
      <c r="AY162" s="591"/>
      <c r="BG162" s="591"/>
      <c r="BO162" s="591"/>
      <c r="BW162" s="591"/>
      <c r="CE162" s="591"/>
    </row>
    <row r="163" spans="1:83" s="586" customFormat="1" ht="12.75" hidden="1" customHeight="1" outlineLevel="1" x14ac:dyDescent="0.2">
      <c r="A163" s="593" t="s">
        <v>788</v>
      </c>
      <c r="B163" s="591">
        <f>gfsChk!B163+gfsKos!B163+gfsPni!B163+gfsYap!B163+gfsNat!C163</f>
        <v>0</v>
      </c>
      <c r="C163" s="591">
        <f>gfsChk!C163+gfsKos!C163+gfsPni!C163+gfsYap!C163+gfsNat!D163</f>
        <v>0</v>
      </c>
      <c r="D163" s="591">
        <f>gfsChk!D163+gfsKos!D163+gfsPni!D163+gfsYap!D163+gfsNat!E163</f>
        <v>0</v>
      </c>
      <c r="E163" s="591">
        <f>gfsChk!E163+gfsKos!E163+gfsPni!E163+gfsYap!E163+gfsNat!F163</f>
        <v>0</v>
      </c>
      <c r="F163" s="591">
        <f>gfsChk!F163+gfsKos!F163+gfsPni!F163+gfsYap!F163+gfsNat!G163</f>
        <v>0</v>
      </c>
      <c r="G163" s="591">
        <f>gfsChk!G163+gfsKos!G163+gfsPni!G163+gfsYap!G163+gfsNat!H163</f>
        <v>0</v>
      </c>
      <c r="H163" s="591">
        <f>gfsChk!H163+gfsKos!H163+gfsPni!H163+gfsYap!H163+gfsNat!I163</f>
        <v>0</v>
      </c>
      <c r="I163" s="591">
        <f>gfsChk!I163+gfsKos!I163+gfsPni!I163+gfsYap!I163+gfsNat!J163</f>
        <v>0</v>
      </c>
      <c r="J163" s="591">
        <f>gfsChk!J163+gfsKos!J163+gfsPni!J163+gfsYap!J163+gfsNat!K163</f>
        <v>0</v>
      </c>
      <c r="K163" s="591">
        <f>gfsChk!K163+gfsKos!K163+gfsPni!K163+gfsYap!K163+gfsNat!L163</f>
        <v>0</v>
      </c>
      <c r="L163" s="591">
        <f>gfsChk!L163+gfsKos!L163+gfsPni!L163+gfsYap!L163+gfsNat!M163</f>
        <v>0</v>
      </c>
      <c r="M163" s="591">
        <f>gfsChk!M163+gfsKos!M163+gfsPni!M163+gfsYap!M163+gfsNat!N163</f>
        <v>0</v>
      </c>
      <c r="N163" s="591">
        <f>gfsChk!N163+gfsKos!N163+gfsPni!N163+gfsYap!N163+gfsNat!O163</f>
        <v>0</v>
      </c>
      <c r="O163" s="591">
        <f>gfsChk!O163+gfsKos!O163+gfsPni!O163+gfsYap!O163+gfsNat!P163</f>
        <v>0</v>
      </c>
      <c r="P163" s="591">
        <f>gfsChk!P163+gfsKos!P163+gfsPni!P163+gfsYap!P163+gfsNat!Q163</f>
        <v>0</v>
      </c>
      <c r="Q163" s="591">
        <f>gfsChk!Q163+gfsKos!Q163+gfsPni!Q163+gfsYap!Q163+gfsNat!R163</f>
        <v>0</v>
      </c>
      <c r="R163" s="591">
        <f>gfsChk!R163+gfsKos!R163+gfsPni!R163+gfsYap!R163+gfsNat!S163</f>
        <v>0</v>
      </c>
      <c r="S163" s="591">
        <f>gfsChk!S163+gfsKos!S163+gfsPni!S163+gfsYap!S163+gfsNat!T163</f>
        <v>0</v>
      </c>
      <c r="T163" s="591">
        <f>gfsChk!T163+gfsKos!T163+gfsPni!T163+gfsYap!T163+gfsNat!U163</f>
        <v>0</v>
      </c>
      <c r="U163" s="591">
        <f>gfsChk!U163+gfsKos!U163+gfsPni!U163+gfsYap!U163+gfsNat!V163</f>
        <v>0</v>
      </c>
      <c r="W163" s="591"/>
      <c r="X163" s="591"/>
      <c r="Y163" s="591"/>
      <c r="Z163" s="591"/>
      <c r="AA163" s="591"/>
      <c r="AB163" s="591"/>
      <c r="AC163" s="591"/>
      <c r="AD163" s="591"/>
      <c r="AH163" s="591"/>
      <c r="AQ163" s="591"/>
      <c r="AY163" s="591"/>
      <c r="BG163" s="591"/>
      <c r="BO163" s="591"/>
      <c r="BW163" s="591"/>
      <c r="BY163" s="591"/>
      <c r="CE163" s="591"/>
    </row>
    <row r="164" spans="1:83" s="586" customFormat="1" ht="12.75" hidden="1" customHeight="1" outlineLevel="1" x14ac:dyDescent="0.2">
      <c r="A164" s="593" t="s">
        <v>789</v>
      </c>
      <c r="B164" s="591">
        <f>gfsChk!B164+gfsKos!B164+gfsPni!B164+gfsYap!B164+gfsNat!C164</f>
        <v>0</v>
      </c>
      <c r="C164" s="591">
        <f>gfsChk!C164+gfsKos!C164+gfsPni!C164+gfsYap!C164+gfsNat!D164</f>
        <v>0</v>
      </c>
      <c r="D164" s="591">
        <f>gfsChk!D164+gfsKos!D164+gfsPni!D164+gfsYap!D164+gfsNat!E164</f>
        <v>0</v>
      </c>
      <c r="E164" s="591">
        <f>gfsChk!E164+gfsKos!E164+gfsPni!E164+gfsYap!E164+gfsNat!F164</f>
        <v>0</v>
      </c>
      <c r="F164" s="591">
        <f>gfsChk!F164+gfsKos!F164+gfsPni!F164+gfsYap!F164+gfsNat!G164</f>
        <v>0</v>
      </c>
      <c r="G164" s="591">
        <f>gfsChk!G164+gfsKos!G164+gfsPni!G164+gfsYap!G164+gfsNat!H164</f>
        <v>0</v>
      </c>
      <c r="H164" s="591">
        <f>gfsChk!H164+gfsKos!H164+gfsPni!H164+gfsYap!H164+gfsNat!I164</f>
        <v>0</v>
      </c>
      <c r="I164" s="591">
        <f>gfsChk!I164+gfsKos!I164+gfsPni!I164+gfsYap!I164+gfsNat!J164</f>
        <v>0</v>
      </c>
      <c r="J164" s="591">
        <f>gfsChk!J164+gfsKos!J164+gfsPni!J164+gfsYap!J164+gfsNat!K164</f>
        <v>0</v>
      </c>
      <c r="K164" s="591">
        <f>gfsChk!K164+gfsKos!K164+gfsPni!K164+gfsYap!K164+gfsNat!L164</f>
        <v>0</v>
      </c>
      <c r="L164" s="591">
        <f>gfsChk!L164+gfsKos!L164+gfsPni!L164+gfsYap!L164+gfsNat!M164</f>
        <v>0</v>
      </c>
      <c r="M164" s="591">
        <f>gfsChk!M164+gfsKos!M164+gfsPni!M164+gfsYap!M164+gfsNat!N164</f>
        <v>0</v>
      </c>
      <c r="N164" s="591">
        <f>gfsChk!N164+gfsKos!N164+gfsPni!N164+gfsYap!N164+gfsNat!O164</f>
        <v>0</v>
      </c>
      <c r="O164" s="591">
        <f>gfsChk!O164+gfsKos!O164+gfsPni!O164+gfsYap!O164+gfsNat!P164</f>
        <v>0</v>
      </c>
      <c r="P164" s="591">
        <f>gfsChk!P164+gfsKos!P164+gfsPni!P164+gfsYap!P164+gfsNat!Q164</f>
        <v>0</v>
      </c>
      <c r="Q164" s="591">
        <f>gfsChk!Q164+gfsKos!Q164+gfsPni!Q164+gfsYap!Q164+gfsNat!R164</f>
        <v>0</v>
      </c>
      <c r="R164" s="591">
        <f>gfsChk!R164+gfsKos!R164+gfsPni!R164+gfsYap!R164+gfsNat!S164</f>
        <v>0</v>
      </c>
      <c r="S164" s="591">
        <f>gfsChk!S164+gfsKos!S164+gfsPni!S164+gfsYap!S164+gfsNat!T164</f>
        <v>0</v>
      </c>
      <c r="T164" s="591">
        <f>gfsChk!T164+gfsKos!T164+gfsPni!T164+gfsYap!T164+gfsNat!U164</f>
        <v>0</v>
      </c>
      <c r="U164" s="591">
        <f>gfsChk!U164+gfsKos!U164+gfsPni!U164+gfsYap!U164+gfsNat!V164</f>
        <v>0</v>
      </c>
      <c r="W164" s="591"/>
      <c r="X164" s="591"/>
      <c r="Y164" s="591"/>
      <c r="Z164" s="591"/>
      <c r="AA164" s="591"/>
      <c r="AB164" s="591"/>
      <c r="AC164" s="591"/>
      <c r="AD164" s="591"/>
      <c r="AH164" s="591"/>
      <c r="AQ164" s="591"/>
      <c r="AY164" s="591"/>
      <c r="BG164" s="591"/>
      <c r="BO164" s="591"/>
      <c r="BW164" s="591"/>
      <c r="BY164" s="591"/>
      <c r="CE164" s="591"/>
    </row>
    <row r="165" spans="1:83" s="586" customFormat="1" ht="12.75" hidden="1" customHeight="1" outlineLevel="1" x14ac:dyDescent="0.2">
      <c r="A165" s="593" t="s">
        <v>790</v>
      </c>
      <c r="B165" s="591">
        <f>gfsChk!B165+gfsKos!B165+gfsPni!B165+gfsYap!B165+gfsNat!C165</f>
        <v>0</v>
      </c>
      <c r="C165" s="591">
        <f>gfsChk!C165+gfsKos!C165+gfsPni!C165+gfsYap!C165+gfsNat!D165</f>
        <v>0</v>
      </c>
      <c r="D165" s="591">
        <f>gfsChk!D165+gfsKos!D165+gfsPni!D165+gfsYap!D165+gfsNat!E165</f>
        <v>0</v>
      </c>
      <c r="E165" s="591">
        <f>gfsChk!E165+gfsKos!E165+gfsPni!E165+gfsYap!E165+gfsNat!F165</f>
        <v>0</v>
      </c>
      <c r="F165" s="591">
        <f>gfsChk!F165+gfsKos!F165+gfsPni!F165+gfsYap!F165+gfsNat!G165</f>
        <v>0</v>
      </c>
      <c r="G165" s="591">
        <f>gfsChk!G165+gfsKos!G165+gfsPni!G165+gfsYap!G165+gfsNat!H165</f>
        <v>0</v>
      </c>
      <c r="H165" s="591">
        <f>gfsChk!H165+gfsKos!H165+gfsPni!H165+gfsYap!H165+gfsNat!I165</f>
        <v>0</v>
      </c>
      <c r="I165" s="591">
        <f>gfsChk!I165+gfsKos!I165+gfsPni!I165+gfsYap!I165+gfsNat!J165</f>
        <v>0</v>
      </c>
      <c r="J165" s="591">
        <f>gfsChk!J165+gfsKos!J165+gfsPni!J165+gfsYap!J165+gfsNat!K165</f>
        <v>0</v>
      </c>
      <c r="K165" s="591">
        <f>gfsChk!K165+gfsKos!K165+gfsPni!K165+gfsYap!K165+gfsNat!L165</f>
        <v>0</v>
      </c>
      <c r="L165" s="591">
        <f>gfsChk!L165+gfsKos!L165+gfsPni!L165+gfsYap!L165+gfsNat!M165</f>
        <v>0</v>
      </c>
      <c r="M165" s="591">
        <f>gfsChk!M165+gfsKos!M165+gfsPni!M165+gfsYap!M165+gfsNat!N165</f>
        <v>0</v>
      </c>
      <c r="N165" s="591">
        <f>gfsChk!N165+gfsKos!N165+gfsPni!N165+gfsYap!N165+gfsNat!O165</f>
        <v>0</v>
      </c>
      <c r="O165" s="591">
        <f>gfsChk!O165+gfsKos!O165+gfsPni!O165+gfsYap!O165+gfsNat!P165</f>
        <v>0</v>
      </c>
      <c r="P165" s="591">
        <f>gfsChk!P165+gfsKos!P165+gfsPni!P165+gfsYap!P165+gfsNat!Q165</f>
        <v>0</v>
      </c>
      <c r="Q165" s="591">
        <f>gfsChk!Q165+gfsKos!Q165+gfsPni!Q165+gfsYap!Q165+gfsNat!R165</f>
        <v>0</v>
      </c>
      <c r="R165" s="591">
        <f>gfsChk!R165+gfsKos!R165+gfsPni!R165+gfsYap!R165+gfsNat!S165</f>
        <v>0</v>
      </c>
      <c r="S165" s="591">
        <f>gfsChk!S165+gfsKos!S165+gfsPni!S165+gfsYap!S165+gfsNat!T165</f>
        <v>0</v>
      </c>
      <c r="T165" s="591">
        <f>gfsChk!T165+gfsKos!T165+gfsPni!T165+gfsYap!T165+gfsNat!U165</f>
        <v>0</v>
      </c>
      <c r="U165" s="591">
        <f>gfsChk!U165+gfsKos!U165+gfsPni!U165+gfsYap!U165+gfsNat!V165</f>
        <v>0</v>
      </c>
      <c r="W165" s="591"/>
      <c r="X165" s="591"/>
      <c r="Y165" s="591"/>
      <c r="Z165" s="591"/>
      <c r="AA165" s="591"/>
      <c r="AB165" s="591"/>
      <c r="AC165" s="591"/>
      <c r="AD165" s="591"/>
      <c r="AH165" s="591"/>
      <c r="AQ165" s="591"/>
      <c r="AY165" s="591"/>
      <c r="BG165" s="591"/>
      <c r="BO165" s="591"/>
      <c r="BW165" s="591"/>
      <c r="BY165" s="591"/>
      <c r="CE165" s="591"/>
    </row>
    <row r="166" spans="1:83" s="586" customFormat="1" ht="12.75" hidden="1" customHeight="1" outlineLevel="1" x14ac:dyDescent="0.2">
      <c r="A166" s="593" t="s">
        <v>791</v>
      </c>
      <c r="B166" s="591">
        <f>gfsChk!B166+gfsKos!B166+gfsPni!B166+gfsYap!B166+gfsNat!C166</f>
        <v>0</v>
      </c>
      <c r="C166" s="591">
        <f>gfsChk!C166+gfsKos!C166+gfsPni!C166+gfsYap!C166+gfsNat!D166</f>
        <v>0</v>
      </c>
      <c r="D166" s="591">
        <f>gfsChk!D166+gfsKos!D166+gfsPni!D166+gfsYap!D166+gfsNat!E166</f>
        <v>0</v>
      </c>
      <c r="E166" s="591">
        <f>gfsChk!E166+gfsKos!E166+gfsPni!E166+gfsYap!E166+gfsNat!F166</f>
        <v>0</v>
      </c>
      <c r="F166" s="591">
        <f>gfsChk!F166+gfsKos!F166+gfsPni!F166+gfsYap!F166+gfsNat!G166</f>
        <v>0</v>
      </c>
      <c r="G166" s="591">
        <f>gfsChk!G166+gfsKos!G166+gfsPni!G166+gfsYap!G166+gfsNat!H166</f>
        <v>0</v>
      </c>
      <c r="H166" s="591">
        <f>gfsChk!H166+gfsKos!H166+gfsPni!H166+gfsYap!H166+gfsNat!I166</f>
        <v>0</v>
      </c>
      <c r="I166" s="591">
        <f>gfsChk!I166+gfsKos!I166+gfsPni!I166+gfsYap!I166+gfsNat!J166</f>
        <v>0</v>
      </c>
      <c r="J166" s="591">
        <f>gfsChk!J166+gfsKos!J166+gfsPni!J166+gfsYap!J166+gfsNat!K166</f>
        <v>0</v>
      </c>
      <c r="K166" s="591">
        <f>gfsChk!K166+gfsKos!K166+gfsPni!K166+gfsYap!K166+gfsNat!L166</f>
        <v>0</v>
      </c>
      <c r="L166" s="591">
        <f>gfsChk!L166+gfsKos!L166+gfsPni!L166+gfsYap!L166+gfsNat!M166</f>
        <v>0</v>
      </c>
      <c r="M166" s="591">
        <f>gfsChk!M166+gfsKos!M166+gfsPni!M166+gfsYap!M166+gfsNat!N166</f>
        <v>0</v>
      </c>
      <c r="N166" s="591">
        <f>gfsChk!N166+gfsKos!N166+gfsPni!N166+gfsYap!N166+gfsNat!O166</f>
        <v>0</v>
      </c>
      <c r="O166" s="591">
        <f>gfsChk!O166+gfsKos!O166+gfsPni!O166+gfsYap!O166+gfsNat!P166</f>
        <v>0</v>
      </c>
      <c r="P166" s="591">
        <f>gfsChk!P166+gfsKos!P166+gfsPni!P166+gfsYap!P166+gfsNat!Q166</f>
        <v>0</v>
      </c>
      <c r="Q166" s="591">
        <f>gfsChk!Q166+gfsKos!Q166+gfsPni!Q166+gfsYap!Q166+gfsNat!R166</f>
        <v>0</v>
      </c>
      <c r="R166" s="591">
        <f>gfsChk!R166+gfsKos!R166+gfsPni!R166+gfsYap!R166+gfsNat!S166</f>
        <v>0</v>
      </c>
      <c r="S166" s="591">
        <f>gfsChk!S166+gfsKos!S166+gfsPni!S166+gfsYap!S166+gfsNat!T166</f>
        <v>0</v>
      </c>
      <c r="T166" s="591">
        <f>gfsChk!T166+gfsKos!T166+gfsPni!T166+gfsYap!T166+gfsNat!U166</f>
        <v>0</v>
      </c>
      <c r="U166" s="591">
        <f>gfsChk!U166+gfsKos!U166+gfsPni!U166+gfsYap!U166+gfsNat!V166</f>
        <v>0</v>
      </c>
      <c r="W166" s="591"/>
      <c r="X166" s="591"/>
      <c r="Y166" s="591"/>
      <c r="Z166" s="591"/>
      <c r="AA166" s="591"/>
      <c r="AB166" s="591"/>
      <c r="AC166" s="591"/>
      <c r="AD166" s="591"/>
      <c r="AH166" s="591"/>
      <c r="AQ166" s="591"/>
      <c r="AY166" s="591"/>
      <c r="BG166" s="591"/>
      <c r="BO166" s="591"/>
      <c r="BW166" s="591"/>
      <c r="BY166" s="591"/>
      <c r="CE166" s="591"/>
    </row>
    <row r="167" spans="1:83" s="586" customFormat="1" ht="12.75" customHeight="1" collapsed="1" x14ac:dyDescent="0.2">
      <c r="A167" s="593" t="s">
        <v>792</v>
      </c>
      <c r="B167" s="591">
        <f>gfsChk!B167+gfsKos!B167+gfsPni!B167+gfsYap!B167+gfsNat!C167</f>
        <v>-53.790834799293528</v>
      </c>
      <c r="C167" s="591">
        <f>gfsChk!C167+gfsKos!C167+gfsPni!C167+gfsYap!C167+gfsNat!D167</f>
        <v>-53.080334154085243</v>
      </c>
      <c r="D167" s="591">
        <f>gfsChk!D167+gfsKos!D167+gfsPni!D167+gfsYap!D167+gfsNat!E167</f>
        <v>-57.804906003736306</v>
      </c>
      <c r="E167" s="591">
        <f>gfsChk!E167+gfsKos!E167+gfsPni!E167+gfsYap!E167+gfsNat!F167</f>
        <v>-48.393592305139123</v>
      </c>
      <c r="F167" s="591">
        <f>gfsChk!F167+gfsKos!F167+gfsPni!F167+gfsYap!F167+gfsNat!G167</f>
        <v>-39.782432744594139</v>
      </c>
      <c r="G167" s="591">
        <f>gfsChk!G167+gfsKos!G167+gfsPni!G167+gfsYap!G167+gfsNat!H167</f>
        <v>-6.3846464957500029</v>
      </c>
      <c r="H167" s="591">
        <f>gfsChk!H167+gfsKos!H167+gfsPni!H167+gfsYap!H167+gfsNat!I167</f>
        <v>-6.6344324895360103</v>
      </c>
      <c r="I167" s="591">
        <f>gfsChk!I167+gfsKos!I167+gfsPni!I167+gfsYap!I167+gfsNat!J167</f>
        <v>-7.9368213497705611</v>
      </c>
      <c r="J167" s="591">
        <f>gfsChk!J167+gfsKos!J167+gfsPni!J167+gfsYap!J167+gfsNat!K167</f>
        <v>-8.4985176559558369</v>
      </c>
      <c r="K167" s="591">
        <f>gfsChk!K167+gfsKos!K167+gfsPni!K167+gfsYap!K167+gfsNat!L167</f>
        <v>-12.526049617710292</v>
      </c>
      <c r="L167" s="591">
        <f>gfsChk!L167+gfsKos!L167+gfsPni!L167+gfsYap!L167+gfsNat!M167</f>
        <v>-8.7967016836839207</v>
      </c>
      <c r="M167" s="591">
        <f>gfsChk!M167+gfsKos!M167+gfsPni!M167+gfsYap!M167+gfsNat!N167</f>
        <v>-8.308770133901362</v>
      </c>
      <c r="N167" s="591">
        <f>gfsChk!N167+gfsKos!N167+gfsPni!N167+gfsYap!N167+gfsNat!O167</f>
        <v>-6.7746330222415594</v>
      </c>
      <c r="O167" s="591">
        <f>gfsChk!O167+gfsKos!O167+gfsPni!O167+gfsYap!O167+gfsNat!P167</f>
        <v>-8.3827614687319247</v>
      </c>
      <c r="P167" s="591">
        <f>gfsChk!P167+gfsKos!P167+gfsPni!P167+gfsYap!P167+gfsNat!Q167</f>
        <v>-9.4739977243715305</v>
      </c>
      <c r="Q167" s="591">
        <f>gfsChk!Q167+gfsKos!Q167+gfsPni!Q167+gfsYap!Q167+gfsNat!R167</f>
        <v>0</v>
      </c>
      <c r="R167" s="591">
        <f>gfsChk!R167+gfsKos!R167+gfsPni!R167+gfsYap!R167+gfsNat!S167</f>
        <v>0</v>
      </c>
      <c r="S167" s="591">
        <f>gfsChk!S167+gfsKos!S167+gfsPni!S167+gfsYap!S167+gfsNat!T167</f>
        <v>0</v>
      </c>
      <c r="T167" s="591">
        <f>gfsChk!T167+gfsKos!T167+gfsPni!T167+gfsYap!T167+gfsNat!U167</f>
        <v>0</v>
      </c>
      <c r="U167" s="591">
        <f>gfsChk!U167+gfsKos!U167+gfsPni!U167+gfsYap!U167+gfsNat!V167</f>
        <v>0</v>
      </c>
      <c r="W167" s="591"/>
      <c r="X167" s="591"/>
      <c r="Y167" s="591"/>
      <c r="Z167" s="591"/>
      <c r="AA167" s="591"/>
      <c r="AB167" s="591"/>
      <c r="AC167" s="591"/>
      <c r="AD167" s="591"/>
      <c r="AH167" s="591"/>
      <c r="AQ167" s="591"/>
      <c r="AY167" s="591"/>
      <c r="BG167" s="591"/>
      <c r="BO167" s="591"/>
      <c r="BW167" s="591"/>
      <c r="CE167" s="591"/>
    </row>
    <row r="168" spans="1:83" s="586" customFormat="1" ht="12.75" customHeight="1" x14ac:dyDescent="0.2">
      <c r="A168" s="593" t="s">
        <v>793</v>
      </c>
      <c r="B168" s="591">
        <f>gfsChk!B168+gfsKos!B168+gfsPni!B168+gfsYap!B168+gfsNat!C168</f>
        <v>-53.790834799293528</v>
      </c>
      <c r="C168" s="591">
        <f>gfsChk!C168+gfsKos!C168+gfsPni!C168+gfsYap!C168+gfsNat!D168</f>
        <v>-53.080334154085243</v>
      </c>
      <c r="D168" s="591">
        <f>gfsChk!D168+gfsKos!D168+gfsPni!D168+gfsYap!D168+gfsNat!E168</f>
        <v>-57.804906003736306</v>
      </c>
      <c r="E168" s="591">
        <f>gfsChk!E168+gfsKos!E168+gfsPni!E168+gfsYap!E168+gfsNat!F168</f>
        <v>-48.393592305139123</v>
      </c>
      <c r="F168" s="591">
        <f>gfsChk!F168+gfsKos!F168+gfsPni!F168+gfsYap!F168+gfsNat!G168</f>
        <v>-39.782432744594139</v>
      </c>
      <c r="G168" s="591">
        <f>gfsChk!G168+gfsKos!G168+gfsPni!G168+gfsYap!G168+gfsNat!H168</f>
        <v>-6.3846464957500029</v>
      </c>
      <c r="H168" s="591">
        <f>gfsChk!H168+gfsKos!H168+gfsPni!H168+gfsYap!H168+gfsNat!I168</f>
        <v>-6.6344324895360103</v>
      </c>
      <c r="I168" s="591">
        <f>gfsChk!I168+gfsKos!I168+gfsPni!I168+gfsYap!I168+gfsNat!J168</f>
        <v>-7.9368213497705611</v>
      </c>
      <c r="J168" s="591">
        <f>gfsChk!J168+gfsKos!J168+gfsPni!J168+gfsYap!J168+gfsNat!K168</f>
        <v>-8.4985176559558369</v>
      </c>
      <c r="K168" s="591">
        <f>gfsChk!K168+gfsKos!K168+gfsPni!K168+gfsYap!K168+gfsNat!L168</f>
        <v>-12.526049617710292</v>
      </c>
      <c r="L168" s="591">
        <f>gfsChk!L168+gfsKos!L168+gfsPni!L168+gfsYap!L168+gfsNat!M168</f>
        <v>-8.7967016836839207</v>
      </c>
      <c r="M168" s="591">
        <f>gfsChk!M168+gfsKos!M168+gfsPni!M168+gfsYap!M168+gfsNat!N168</f>
        <v>-8.308770133901362</v>
      </c>
      <c r="N168" s="591">
        <f>gfsChk!N168+gfsKos!N168+gfsPni!N168+gfsYap!N168+gfsNat!O168</f>
        <v>-6.7746330222415594</v>
      </c>
      <c r="O168" s="591">
        <f>gfsChk!O168+gfsKos!O168+gfsPni!O168+gfsYap!O168+gfsNat!P168</f>
        <v>-8.3827614687319247</v>
      </c>
      <c r="P168" s="591">
        <f>gfsChk!P168+gfsKos!P168+gfsPni!P168+gfsYap!P168+gfsNat!Q168</f>
        <v>-9.4739977243715305</v>
      </c>
      <c r="Q168" s="591">
        <f>gfsChk!Q168+gfsKos!Q168+gfsPni!Q168+gfsYap!Q168+gfsNat!R168</f>
        <v>0</v>
      </c>
      <c r="R168" s="591">
        <f>gfsChk!R168+gfsKos!R168+gfsPni!R168+gfsYap!R168+gfsNat!S168</f>
        <v>0</v>
      </c>
      <c r="S168" s="591">
        <f>gfsChk!S168+gfsKos!S168+gfsPni!S168+gfsYap!S168+gfsNat!T168</f>
        <v>0</v>
      </c>
      <c r="T168" s="591">
        <f>gfsChk!T168+gfsKos!T168+gfsPni!T168+gfsYap!T168+gfsNat!U168</f>
        <v>0</v>
      </c>
      <c r="U168" s="591">
        <f>gfsChk!U168+gfsKos!U168+gfsPni!U168+gfsYap!U168+gfsNat!V168</f>
        <v>0</v>
      </c>
      <c r="W168" s="591"/>
      <c r="X168" s="591"/>
      <c r="Y168" s="591"/>
      <c r="Z168" s="591"/>
      <c r="AA168" s="591"/>
      <c r="AB168" s="591"/>
      <c r="AC168" s="591"/>
      <c r="AD168" s="591"/>
      <c r="AH168" s="591"/>
      <c r="AQ168" s="591"/>
      <c r="AY168" s="591"/>
      <c r="BG168" s="591"/>
      <c r="BO168" s="591"/>
      <c r="BW168" s="591"/>
      <c r="CE168" s="591"/>
    </row>
    <row r="169" spans="1:83" s="586" customFormat="1" ht="12.75" customHeight="1" x14ac:dyDescent="0.2">
      <c r="A169" s="594" t="s">
        <v>794</v>
      </c>
      <c r="B169" s="591">
        <f>gfsChk!B169+gfsKos!B169+gfsPni!B169+gfsYap!B169+gfsNat!C169</f>
        <v>-0.40718900000000002</v>
      </c>
      <c r="C169" s="591">
        <f>gfsChk!C169+gfsKos!C169+gfsPni!C169+gfsYap!C169+gfsNat!D169</f>
        <v>-0.36151100000000003</v>
      </c>
      <c r="D169" s="591">
        <f>gfsChk!D169+gfsKos!D169+gfsPni!D169+gfsYap!D169+gfsNat!E169</f>
        <v>-0.37947399999999998</v>
      </c>
      <c r="E169" s="591">
        <f>gfsChk!E169+gfsKos!E169+gfsPni!E169+gfsYap!E169+gfsNat!F169</f>
        <v>-0.34314200000000006</v>
      </c>
      <c r="F169" s="591">
        <f>gfsChk!F169+gfsKos!F169+gfsPni!F169+gfsYap!F169+gfsNat!G169</f>
        <v>-0.311274</v>
      </c>
      <c r="G169" s="591">
        <f>gfsChk!G169+gfsKos!G169+gfsPni!G169+gfsYap!G169+gfsNat!H169</f>
        <v>-0.35532799999999998</v>
      </c>
      <c r="H169" s="591">
        <f>gfsChk!H169+gfsKos!H169+gfsPni!H169+gfsYap!H169+gfsNat!I169</f>
        <v>-0.485319</v>
      </c>
      <c r="I169" s="591">
        <f>gfsChk!I169+gfsKos!I169+gfsPni!I169+gfsYap!I169+gfsNat!J169</f>
        <v>-0.396011</v>
      </c>
      <c r="J169" s="591">
        <f>gfsChk!J169+gfsKos!J169+gfsPni!J169+gfsYap!J169+gfsNat!K169</f>
        <v>-0.27314700000000003</v>
      </c>
      <c r="K169" s="591">
        <f>gfsChk!K169+gfsKos!K169+gfsPni!K169+gfsYap!K169+gfsNat!L169</f>
        <v>-0.37586000000000003</v>
      </c>
      <c r="L169" s="591">
        <f>gfsChk!L169+gfsKos!L169+gfsPni!L169+gfsYap!L169+gfsNat!M169</f>
        <v>-0.349443</v>
      </c>
      <c r="M169" s="591">
        <f>gfsChk!M169+gfsKos!M169+gfsPni!M169+gfsYap!M169+gfsNat!N169</f>
        <v>-0.29913500000000004</v>
      </c>
      <c r="N169" s="591">
        <f>gfsChk!N169+gfsKos!N169+gfsPni!N169+gfsYap!N169+gfsNat!O169</f>
        <v>-0.39944299999999999</v>
      </c>
      <c r="O169" s="591">
        <f>gfsChk!O169+gfsKos!O169+gfsPni!O169+gfsYap!O169+gfsNat!P169</f>
        <v>-0.40302100000000002</v>
      </c>
      <c r="P169" s="591">
        <f>gfsChk!P169+gfsKos!P169+gfsPni!P169+gfsYap!P169+gfsNat!Q169</f>
        <v>-0.28628800000000004</v>
      </c>
      <c r="Q169" s="591">
        <f>gfsChk!Q169+gfsKos!Q169+gfsPni!Q169+gfsYap!Q169+gfsNat!R169</f>
        <v>0</v>
      </c>
      <c r="R169" s="591">
        <f>gfsChk!R169+gfsKos!R169+gfsPni!R169+gfsYap!R169+gfsNat!S169</f>
        <v>0</v>
      </c>
      <c r="S169" s="591">
        <f>gfsChk!S169+gfsKos!S169+gfsPni!S169+gfsYap!S169+gfsNat!T169</f>
        <v>0</v>
      </c>
      <c r="T169" s="591">
        <f>gfsChk!T169+gfsKos!T169+gfsPni!T169+gfsYap!T169+gfsNat!U169</f>
        <v>0</v>
      </c>
      <c r="U169" s="591">
        <f>gfsChk!U169+gfsKos!U169+gfsPni!U169+gfsYap!U169+gfsNat!V169</f>
        <v>0</v>
      </c>
      <c r="W169" s="591"/>
      <c r="X169" s="591"/>
      <c r="Y169" s="591"/>
      <c r="Z169" s="591"/>
      <c r="AA169" s="591"/>
      <c r="AB169" s="591"/>
      <c r="AC169" s="591"/>
      <c r="AD169" s="591"/>
      <c r="AH169" s="591"/>
      <c r="AQ169" s="591"/>
      <c r="AY169" s="591"/>
      <c r="BG169" s="591"/>
      <c r="BO169" s="591"/>
      <c r="BW169" s="591"/>
      <c r="BY169" s="591"/>
      <c r="CE169" s="591"/>
    </row>
    <row r="170" spans="1:83" s="586" customFormat="1" ht="12.75" customHeight="1" x14ac:dyDescent="0.2">
      <c r="A170" s="594" t="s">
        <v>795</v>
      </c>
      <c r="B170" s="591">
        <f>gfsChk!B170+gfsKos!B170+gfsPni!B170+gfsYap!B170+gfsNat!C170</f>
        <v>-0.97189500000000006</v>
      </c>
      <c r="C170" s="591">
        <f>gfsChk!C170+gfsKos!C170+gfsPni!C170+gfsYap!C170+gfsNat!D170</f>
        <v>-1.082201</v>
      </c>
      <c r="D170" s="591">
        <f>gfsChk!D170+gfsKos!D170+gfsPni!D170+gfsYap!D170+gfsNat!E170</f>
        <v>-1.046664</v>
      </c>
      <c r="E170" s="591">
        <f>gfsChk!E170+gfsKos!E170+gfsPni!E170+gfsYap!E170+gfsNat!F170</f>
        <v>-1.2699609999999999</v>
      </c>
      <c r="F170" s="591">
        <f>gfsChk!F170+gfsKos!F170+gfsPni!F170+gfsYap!F170+gfsNat!G170</f>
        <v>-1.285717</v>
      </c>
      <c r="G170" s="591">
        <f>gfsChk!G170+gfsKos!G170+gfsPni!G170+gfsYap!G170+gfsNat!H170</f>
        <v>-3.1933030000000002</v>
      </c>
      <c r="H170" s="591">
        <f>gfsChk!H170+gfsKos!H170+gfsPni!H170+gfsYap!H170+gfsNat!I170</f>
        <v>-3.344827</v>
      </c>
      <c r="I170" s="591">
        <f>gfsChk!I170+gfsKos!I170+gfsPni!I170+gfsYap!I170+gfsNat!J170</f>
        <v>-3.2256</v>
      </c>
      <c r="J170" s="591">
        <f>gfsChk!J170+gfsKos!J170+gfsPni!J170+gfsYap!J170+gfsNat!K170</f>
        <v>-3.4278260000000005</v>
      </c>
      <c r="K170" s="591">
        <f>gfsChk!K170+gfsKos!K170+gfsPni!K170+gfsYap!K170+gfsNat!L170</f>
        <v>-3.2396120000000002</v>
      </c>
      <c r="L170" s="591">
        <f>gfsChk!L170+gfsKos!L170+gfsPni!L170+gfsYap!L170+gfsNat!M170</f>
        <v>-3.0811269999999999</v>
      </c>
      <c r="M170" s="591">
        <f>gfsChk!M170+gfsKos!M170+gfsPni!M170+gfsYap!M170+gfsNat!N170</f>
        <v>-3.5200809999999998</v>
      </c>
      <c r="N170" s="591">
        <f>gfsChk!N170+gfsKos!N170+gfsPni!N170+gfsYap!N170+gfsNat!O170</f>
        <v>-3.4794989999999997</v>
      </c>
      <c r="O170" s="591">
        <f>gfsChk!O170+gfsKos!O170+gfsPni!O170+gfsYap!O170+gfsNat!P170</f>
        <v>-3.8807780000000003</v>
      </c>
      <c r="P170" s="591">
        <f>gfsChk!P170+gfsKos!P170+gfsPni!P170+gfsYap!P170+gfsNat!Q170</f>
        <v>-3.9300540000000002</v>
      </c>
      <c r="Q170" s="591">
        <f>gfsChk!Q170+gfsKos!Q170+gfsPni!Q170+gfsYap!Q170+gfsNat!R170</f>
        <v>0</v>
      </c>
      <c r="R170" s="591">
        <f>gfsChk!R170+gfsKos!R170+gfsPni!R170+gfsYap!R170+gfsNat!S170</f>
        <v>0</v>
      </c>
      <c r="S170" s="591">
        <f>gfsChk!S170+gfsKos!S170+gfsPni!S170+gfsYap!S170+gfsNat!T170</f>
        <v>0</v>
      </c>
      <c r="T170" s="591">
        <f>gfsChk!T170+gfsKos!T170+gfsPni!T170+gfsYap!T170+gfsNat!U170</f>
        <v>0</v>
      </c>
      <c r="U170" s="591">
        <f>gfsChk!U170+gfsKos!U170+gfsPni!U170+gfsYap!U170+gfsNat!V170</f>
        <v>0</v>
      </c>
      <c r="W170" s="591"/>
      <c r="X170" s="591"/>
      <c r="Y170" s="591"/>
      <c r="Z170" s="591"/>
      <c r="AA170" s="591"/>
      <c r="AB170" s="591"/>
      <c r="AC170" s="591"/>
      <c r="AD170" s="591"/>
      <c r="AH170" s="591"/>
      <c r="AQ170" s="591"/>
      <c r="AY170" s="591"/>
      <c r="BG170" s="591"/>
      <c r="BO170" s="591"/>
      <c r="BW170" s="591"/>
      <c r="BY170" s="591"/>
      <c r="CE170" s="591"/>
    </row>
    <row r="171" spans="1:83" s="586" customFormat="1" ht="12.75" customHeight="1" x14ac:dyDescent="0.2">
      <c r="A171" s="594" t="s">
        <v>796</v>
      </c>
      <c r="B171" s="591">
        <f>gfsChk!B171+gfsKos!B171+gfsPni!B171+gfsYap!B171+gfsNat!C171</f>
        <v>0</v>
      </c>
      <c r="C171" s="591">
        <f>gfsChk!C171+gfsKos!C171+gfsPni!C171+gfsYap!C171+gfsNat!D171</f>
        <v>0</v>
      </c>
      <c r="D171" s="591">
        <f>gfsChk!D171+gfsKos!D171+gfsPni!D171+gfsYap!D171+gfsNat!E171</f>
        <v>0</v>
      </c>
      <c r="E171" s="591">
        <f>gfsChk!E171+gfsKos!E171+gfsPni!E171+gfsYap!E171+gfsNat!F171</f>
        <v>0</v>
      </c>
      <c r="F171" s="591">
        <f>gfsChk!F171+gfsKos!F171+gfsPni!F171+gfsYap!F171+gfsNat!G171</f>
        <v>-1.6500000000000001E-2</v>
      </c>
      <c r="G171" s="591">
        <f>gfsChk!G171+gfsKos!G171+gfsPni!G171+gfsYap!G171+gfsNat!H171</f>
        <v>0</v>
      </c>
      <c r="H171" s="591">
        <f>gfsChk!H171+gfsKos!H171+gfsPni!H171+gfsYap!H171+gfsNat!I171</f>
        <v>-8.8303999999999994E-2</v>
      </c>
      <c r="I171" s="591">
        <f>gfsChk!I171+gfsKos!I171+gfsPni!I171+gfsYap!I171+gfsNat!J171</f>
        <v>-0.11767999999999999</v>
      </c>
      <c r="J171" s="591">
        <f>gfsChk!J171+gfsKos!J171+gfsPni!J171+gfsYap!J171+gfsNat!K171</f>
        <v>-2.6576720000000003</v>
      </c>
      <c r="K171" s="591">
        <f>gfsChk!K171+gfsKos!K171+gfsPni!K171+gfsYap!K171+gfsNat!L171</f>
        <v>-1.912839</v>
      </c>
      <c r="L171" s="591">
        <f>gfsChk!L171+gfsKos!L171+gfsPni!L171+gfsYap!L171+gfsNat!M171</f>
        <v>-0.80871700000000002</v>
      </c>
      <c r="M171" s="591">
        <f>gfsChk!M171+gfsKos!M171+gfsPni!M171+gfsYap!M171+gfsNat!N171</f>
        <v>-0.62128199999999989</v>
      </c>
      <c r="N171" s="591">
        <f>gfsChk!N171+gfsKos!N171+gfsPni!N171+gfsYap!N171+gfsNat!O171</f>
        <v>-0.40980500000000003</v>
      </c>
      <c r="O171" s="591">
        <f>gfsChk!O171+gfsKos!O171+gfsPni!O171+gfsYap!O171+gfsNat!P171</f>
        <v>-0.52700199999999997</v>
      </c>
      <c r="P171" s="591">
        <f>gfsChk!P171+gfsKos!P171+gfsPni!P171+gfsYap!P171+gfsNat!Q171</f>
        <v>-0.40562100000000001</v>
      </c>
      <c r="Q171" s="591">
        <f>gfsChk!Q171+gfsKos!Q171+gfsPni!Q171+gfsYap!Q171+gfsNat!R171</f>
        <v>0</v>
      </c>
      <c r="R171" s="591">
        <f>gfsChk!R171+gfsKos!R171+gfsPni!R171+gfsYap!R171+gfsNat!S171</f>
        <v>0</v>
      </c>
      <c r="S171" s="591">
        <f>gfsChk!S171+gfsKos!S171+gfsPni!S171+gfsYap!S171+gfsNat!T171</f>
        <v>0</v>
      </c>
      <c r="T171" s="591">
        <f>gfsChk!T171+gfsKos!T171+gfsPni!T171+gfsYap!T171+gfsNat!U171</f>
        <v>0</v>
      </c>
      <c r="U171" s="591">
        <f>gfsChk!U171+gfsKos!U171+gfsPni!U171+gfsYap!U171+gfsNat!V171</f>
        <v>0</v>
      </c>
      <c r="W171" s="591"/>
      <c r="X171" s="591"/>
      <c r="Y171" s="591"/>
      <c r="Z171" s="591"/>
      <c r="AA171" s="591"/>
      <c r="AB171" s="591"/>
      <c r="AC171" s="591"/>
      <c r="AD171" s="591"/>
      <c r="AH171" s="591"/>
      <c r="AQ171" s="591"/>
      <c r="AY171" s="591"/>
      <c r="BG171" s="591"/>
      <c r="BO171" s="591"/>
      <c r="BW171" s="591"/>
      <c r="BY171" s="591"/>
      <c r="CE171" s="591"/>
    </row>
    <row r="172" spans="1:83" s="587" customFormat="1" ht="20.100000000000001" customHeight="1" x14ac:dyDescent="0.2">
      <c r="A172" s="595" t="s">
        <v>797</v>
      </c>
      <c r="B172" s="596">
        <f>gfsChk!B172+gfsKos!B172+gfsPni!B172+gfsYap!B172+gfsNat!C172</f>
        <v>-52.411750799293529</v>
      </c>
      <c r="C172" s="596">
        <f>gfsChk!C172+gfsKos!C172+gfsPni!C172+gfsYap!C172+gfsNat!D172</f>
        <v>-51.636622154085245</v>
      </c>
      <c r="D172" s="596">
        <f>gfsChk!D172+gfsKos!D172+gfsPni!D172+gfsYap!D172+gfsNat!E172</f>
        <v>-56.378768003736297</v>
      </c>
      <c r="E172" s="596">
        <f>gfsChk!E172+gfsKos!E172+gfsPni!E172+gfsYap!E172+gfsNat!F172</f>
        <v>-46.780489305139128</v>
      </c>
      <c r="F172" s="596">
        <f>gfsChk!F172+gfsKos!F172+gfsPni!F172+gfsYap!F172+gfsNat!G172</f>
        <v>-38.168941744594143</v>
      </c>
      <c r="G172" s="596">
        <f>gfsChk!G172+gfsKos!G172+gfsPni!G172+gfsYap!G172+gfsNat!H172</f>
        <v>-2.8360154957500026</v>
      </c>
      <c r="H172" s="596">
        <f>gfsChk!H172+gfsKos!H172+gfsPni!H172+gfsYap!H172+gfsNat!I172</f>
        <v>-2.7159824895360098</v>
      </c>
      <c r="I172" s="596">
        <f>gfsChk!I172+gfsKos!I172+gfsPni!I172+gfsYap!I172+gfsNat!J172</f>
        <v>-4.1975303497705614</v>
      </c>
      <c r="J172" s="596">
        <f>gfsChk!J172+gfsKos!J172+gfsPni!J172+gfsYap!J172+gfsNat!K172</f>
        <v>-2.1398726559558363</v>
      </c>
      <c r="K172" s="596">
        <f>gfsChk!K172+gfsKos!K172+gfsPni!K172+gfsYap!K172+gfsNat!L172</f>
        <v>-6.9977386177102927</v>
      </c>
      <c r="L172" s="596">
        <f>gfsChk!L172+gfsKos!L172+gfsPni!L172+gfsYap!L172+gfsNat!M172</f>
        <v>-4.5574146836839207</v>
      </c>
      <c r="M172" s="596">
        <f>gfsChk!M172+gfsKos!M172+gfsPni!M172+gfsYap!M172+gfsNat!N172</f>
        <v>-3.8682721339013617</v>
      </c>
      <c r="N172" s="596">
        <f>gfsChk!N172+gfsKos!N172+gfsPni!N172+gfsYap!N172+gfsNat!O172</f>
        <v>-2.4858860222415591</v>
      </c>
      <c r="O172" s="596">
        <f>gfsChk!O172+gfsKos!O172+gfsPni!O172+gfsYap!O172+gfsNat!P172</f>
        <v>-3.5719604687319251</v>
      </c>
      <c r="P172" s="596">
        <f>gfsChk!P172+gfsKos!P172+gfsPni!P172+gfsYap!P172+gfsNat!Q172</f>
        <v>-4.8520347243715296</v>
      </c>
      <c r="Q172" s="596">
        <f>gfsChk!Q172+gfsKos!Q172+gfsPni!Q172+gfsYap!Q172+gfsNat!R172</f>
        <v>0</v>
      </c>
      <c r="R172" s="596">
        <f>gfsChk!R172+gfsKos!R172+gfsPni!R172+gfsYap!R172+gfsNat!S172</f>
        <v>0</v>
      </c>
      <c r="S172" s="596">
        <f>gfsChk!S172+gfsKos!S172+gfsPni!S172+gfsYap!S172+gfsNat!T172</f>
        <v>0</v>
      </c>
      <c r="T172" s="596">
        <f>gfsChk!T172+gfsKos!T172+gfsPni!T172+gfsYap!T172+gfsNat!U172</f>
        <v>0</v>
      </c>
      <c r="U172" s="596">
        <f>gfsChk!U172+gfsKos!U172+gfsPni!U172+gfsYap!U172+gfsNat!V172</f>
        <v>0</v>
      </c>
      <c r="W172" s="633"/>
      <c r="X172" s="633"/>
      <c r="Y172" s="633"/>
      <c r="Z172" s="633"/>
      <c r="AA172" s="633"/>
      <c r="AB172" s="633"/>
      <c r="AC172" s="633"/>
      <c r="AD172" s="633"/>
      <c r="AH172" s="596"/>
      <c r="AQ172" s="596"/>
      <c r="AY172" s="596"/>
      <c r="BG172" s="596"/>
      <c r="BO172" s="596"/>
      <c r="BW172" s="596"/>
      <c r="BY172" s="596"/>
      <c r="CE172" s="596"/>
    </row>
    <row r="173" spans="1:83" s="586" customFormat="1" ht="12.75" hidden="1" customHeight="1" outlineLevel="1" x14ac:dyDescent="0.2">
      <c r="A173" s="593" t="s">
        <v>798</v>
      </c>
      <c r="B173" s="591">
        <f>gfsChk!B173+gfsKos!B173+gfsPni!B173+gfsYap!B173+gfsNat!C173</f>
        <v>0</v>
      </c>
      <c r="C173" s="591">
        <f>gfsChk!C173+gfsKos!C173+gfsPni!C173+gfsYap!C173+gfsNat!D173</f>
        <v>0</v>
      </c>
      <c r="D173" s="591">
        <f>gfsChk!D173+gfsKos!D173+gfsPni!D173+gfsYap!D173+gfsNat!E173</f>
        <v>0</v>
      </c>
      <c r="E173" s="591">
        <f>gfsChk!E173+gfsKos!E173+gfsPni!E173+gfsYap!E173+gfsNat!F173</f>
        <v>0</v>
      </c>
      <c r="F173" s="591">
        <f>gfsChk!F173+gfsKos!F173+gfsPni!F173+gfsYap!F173+gfsNat!G173</f>
        <v>0</v>
      </c>
      <c r="G173" s="591">
        <f>gfsChk!G173+gfsKos!G173+gfsPni!G173+gfsYap!G173+gfsNat!H173</f>
        <v>0</v>
      </c>
      <c r="H173" s="591">
        <f>gfsChk!H173+gfsKos!H173+gfsPni!H173+gfsYap!H173+gfsNat!I173</f>
        <v>0</v>
      </c>
      <c r="I173" s="591">
        <f>gfsChk!I173+gfsKos!I173+gfsPni!I173+gfsYap!I173+gfsNat!J173</f>
        <v>0</v>
      </c>
      <c r="J173" s="591">
        <f>gfsChk!J173+gfsKos!J173+gfsPni!J173+gfsYap!J173+gfsNat!K173</f>
        <v>0</v>
      </c>
      <c r="K173" s="591">
        <f>gfsChk!K173+gfsKos!K173+gfsPni!K173+gfsYap!K173+gfsNat!L173</f>
        <v>0</v>
      </c>
      <c r="L173" s="591">
        <f>gfsChk!L173+gfsKos!L173+gfsPni!L173+gfsYap!L173+gfsNat!M173</f>
        <v>0</v>
      </c>
      <c r="M173" s="591">
        <f>gfsChk!M173+gfsKos!M173+gfsPni!M173+gfsYap!M173+gfsNat!N173</f>
        <v>0</v>
      </c>
      <c r="N173" s="591">
        <f>gfsChk!N173+gfsKos!N173+gfsPni!N173+gfsYap!N173+gfsNat!O173</f>
        <v>0</v>
      </c>
      <c r="O173" s="591">
        <f>gfsChk!O173+gfsKos!O173+gfsPni!O173+gfsYap!O173+gfsNat!P173</f>
        <v>0</v>
      </c>
      <c r="P173" s="591">
        <f>gfsChk!P173+gfsKos!P173+gfsPni!P173+gfsYap!P173+gfsNat!Q173</f>
        <v>0</v>
      </c>
      <c r="Q173" s="591">
        <f>gfsChk!Q173+gfsKos!Q173+gfsPni!Q173+gfsYap!Q173+gfsNat!R173</f>
        <v>0</v>
      </c>
      <c r="R173" s="591">
        <f>gfsChk!R173+gfsKos!R173+gfsPni!R173+gfsYap!R173+gfsNat!S173</f>
        <v>0</v>
      </c>
      <c r="S173" s="591">
        <f>gfsChk!S173+gfsKos!S173+gfsPni!S173+gfsYap!S173+gfsNat!T173</f>
        <v>0</v>
      </c>
      <c r="T173" s="591">
        <f>gfsChk!T173+gfsKos!T173+gfsPni!T173+gfsYap!T173+gfsNat!U173</f>
        <v>0</v>
      </c>
      <c r="U173" s="591">
        <f>gfsChk!U173+gfsKos!U173+gfsPni!U173+gfsYap!U173+gfsNat!V173</f>
        <v>0</v>
      </c>
      <c r="Z173" s="591"/>
      <c r="AH173" s="591"/>
      <c r="AQ173" s="591"/>
      <c r="AY173" s="591"/>
      <c r="BG173" s="591"/>
      <c r="BO173" s="591"/>
      <c r="BW173" s="591"/>
      <c r="CE173" s="591"/>
    </row>
    <row r="174" spans="1:83" s="586" customFormat="1" ht="12.75" hidden="1" customHeight="1" outlineLevel="1" x14ac:dyDescent="0.2">
      <c r="A174" s="594" t="s">
        <v>799</v>
      </c>
      <c r="B174" s="591">
        <f>gfsChk!B174+gfsKos!B174+gfsPni!B174+gfsYap!B174+gfsNat!C174</f>
        <v>0</v>
      </c>
      <c r="C174" s="591">
        <f>gfsChk!C174+gfsKos!C174+gfsPni!C174+gfsYap!C174+gfsNat!D174</f>
        <v>0</v>
      </c>
      <c r="D174" s="591">
        <f>gfsChk!D174+gfsKos!D174+gfsPni!D174+gfsYap!D174+gfsNat!E174</f>
        <v>0</v>
      </c>
      <c r="E174" s="591">
        <f>gfsChk!E174+gfsKos!E174+gfsPni!E174+gfsYap!E174+gfsNat!F174</f>
        <v>0</v>
      </c>
      <c r="F174" s="591">
        <f>gfsChk!F174+gfsKos!F174+gfsPni!F174+gfsYap!F174+gfsNat!G174</f>
        <v>0</v>
      </c>
      <c r="G174" s="591">
        <f>gfsChk!G174+gfsKos!G174+gfsPni!G174+gfsYap!G174+gfsNat!H174</f>
        <v>0</v>
      </c>
      <c r="H174" s="591">
        <f>gfsChk!H174+gfsKos!H174+gfsPni!H174+gfsYap!H174+gfsNat!I174</f>
        <v>0</v>
      </c>
      <c r="I174" s="591">
        <f>gfsChk!I174+gfsKos!I174+gfsPni!I174+gfsYap!I174+gfsNat!J174</f>
        <v>0</v>
      </c>
      <c r="J174" s="591">
        <f>gfsChk!J174+gfsKos!J174+gfsPni!J174+gfsYap!J174+gfsNat!K174</f>
        <v>0</v>
      </c>
      <c r="K174" s="591">
        <f>gfsChk!K174+gfsKos!K174+gfsPni!K174+gfsYap!K174+gfsNat!L174</f>
        <v>0</v>
      </c>
      <c r="L174" s="591">
        <f>gfsChk!L174+gfsKos!L174+gfsPni!L174+gfsYap!L174+gfsNat!M174</f>
        <v>0</v>
      </c>
      <c r="M174" s="591">
        <f>gfsChk!M174+gfsKos!M174+gfsPni!M174+gfsYap!M174+gfsNat!N174</f>
        <v>0</v>
      </c>
      <c r="N174" s="591">
        <f>gfsChk!N174+gfsKos!N174+gfsPni!N174+gfsYap!N174+gfsNat!O174</f>
        <v>0</v>
      </c>
      <c r="O174" s="591">
        <f>gfsChk!O174+gfsKos!O174+gfsPni!O174+gfsYap!O174+gfsNat!P174</f>
        <v>0</v>
      </c>
      <c r="P174" s="591">
        <f>gfsChk!P174+gfsKos!P174+gfsPni!P174+gfsYap!P174+gfsNat!Q174</f>
        <v>0</v>
      </c>
      <c r="Q174" s="591">
        <f>gfsChk!Q174+gfsKos!Q174+gfsPni!Q174+gfsYap!Q174+gfsNat!R174</f>
        <v>0</v>
      </c>
      <c r="R174" s="591">
        <f>gfsChk!R174+gfsKos!R174+gfsPni!R174+gfsYap!R174+gfsNat!S174</f>
        <v>0</v>
      </c>
      <c r="S174" s="591">
        <f>gfsChk!S174+gfsKos!S174+gfsPni!S174+gfsYap!S174+gfsNat!T174</f>
        <v>0</v>
      </c>
      <c r="T174" s="591">
        <f>gfsChk!T174+gfsKos!T174+gfsPni!T174+gfsYap!T174+gfsNat!U174</f>
        <v>0</v>
      </c>
      <c r="U174" s="591">
        <f>gfsChk!U174+gfsKos!U174+gfsPni!U174+gfsYap!U174+gfsNat!V174</f>
        <v>0</v>
      </c>
      <c r="Z174" s="591"/>
      <c r="AH174" s="591"/>
      <c r="AQ174" s="591"/>
      <c r="AY174" s="591"/>
      <c r="BG174" s="591"/>
      <c r="BO174" s="591"/>
      <c r="BW174" s="591"/>
      <c r="CE174" s="591"/>
    </row>
    <row r="175" spans="1:83" s="586" customFormat="1" ht="12.75" hidden="1" customHeight="1" outlineLevel="1" x14ac:dyDescent="0.2">
      <c r="A175" s="594" t="s">
        <v>800</v>
      </c>
      <c r="B175" s="591">
        <f>gfsChk!B175+gfsKos!B175+gfsPni!B175+gfsYap!B175+gfsNat!C175</f>
        <v>0</v>
      </c>
      <c r="C175" s="591">
        <f>gfsChk!C175+gfsKos!C175+gfsPni!C175+gfsYap!C175+gfsNat!D175</f>
        <v>0</v>
      </c>
      <c r="D175" s="591">
        <f>gfsChk!D175+gfsKos!D175+gfsPni!D175+gfsYap!D175+gfsNat!E175</f>
        <v>0</v>
      </c>
      <c r="E175" s="591">
        <f>gfsChk!E175+gfsKos!E175+gfsPni!E175+gfsYap!E175+gfsNat!F175</f>
        <v>0</v>
      </c>
      <c r="F175" s="591">
        <f>gfsChk!F175+gfsKos!F175+gfsPni!F175+gfsYap!F175+gfsNat!G175</f>
        <v>0</v>
      </c>
      <c r="G175" s="591">
        <f>gfsChk!G175+gfsKos!G175+gfsPni!G175+gfsYap!G175+gfsNat!H175</f>
        <v>0</v>
      </c>
      <c r="H175" s="591">
        <f>gfsChk!H175+gfsKos!H175+gfsPni!H175+gfsYap!H175+gfsNat!I175</f>
        <v>0</v>
      </c>
      <c r="I175" s="591">
        <f>gfsChk!I175+gfsKos!I175+gfsPni!I175+gfsYap!I175+gfsNat!J175</f>
        <v>0</v>
      </c>
      <c r="J175" s="591">
        <f>gfsChk!J175+gfsKos!J175+gfsPni!J175+gfsYap!J175+gfsNat!K175</f>
        <v>0</v>
      </c>
      <c r="K175" s="591">
        <f>gfsChk!K175+gfsKos!K175+gfsPni!K175+gfsYap!K175+gfsNat!L175</f>
        <v>0</v>
      </c>
      <c r="L175" s="591">
        <f>gfsChk!L175+gfsKos!L175+gfsPni!L175+gfsYap!L175+gfsNat!M175</f>
        <v>0</v>
      </c>
      <c r="M175" s="591">
        <f>gfsChk!M175+gfsKos!M175+gfsPni!M175+gfsYap!M175+gfsNat!N175</f>
        <v>0</v>
      </c>
      <c r="N175" s="591">
        <f>gfsChk!N175+gfsKos!N175+gfsPni!N175+gfsYap!N175+gfsNat!O175</f>
        <v>0</v>
      </c>
      <c r="O175" s="591">
        <f>gfsChk!O175+gfsKos!O175+gfsPni!O175+gfsYap!O175+gfsNat!P175</f>
        <v>0</v>
      </c>
      <c r="P175" s="591">
        <f>gfsChk!P175+gfsKos!P175+gfsPni!P175+gfsYap!P175+gfsNat!Q175</f>
        <v>0</v>
      </c>
      <c r="Q175" s="591">
        <f>gfsChk!Q175+gfsKos!Q175+gfsPni!Q175+gfsYap!Q175+gfsNat!R175</f>
        <v>0</v>
      </c>
      <c r="R175" s="591">
        <f>gfsChk!R175+gfsKos!R175+gfsPni!R175+gfsYap!R175+gfsNat!S175</f>
        <v>0</v>
      </c>
      <c r="S175" s="591">
        <f>gfsChk!S175+gfsKos!S175+gfsPni!S175+gfsYap!S175+gfsNat!T175</f>
        <v>0</v>
      </c>
      <c r="T175" s="591">
        <f>gfsChk!T175+gfsKos!T175+gfsPni!T175+gfsYap!T175+gfsNat!U175</f>
        <v>0</v>
      </c>
      <c r="U175" s="591">
        <f>gfsChk!U175+gfsKos!U175+gfsPni!U175+gfsYap!U175+gfsNat!V175</f>
        <v>0</v>
      </c>
      <c r="Z175" s="591"/>
      <c r="AH175" s="591"/>
      <c r="AQ175" s="591"/>
      <c r="AY175" s="591"/>
      <c r="BG175" s="591"/>
      <c r="BO175" s="591"/>
      <c r="BW175" s="591"/>
      <c r="CE175" s="591"/>
    </row>
    <row r="176" spans="1:83" s="586" customFormat="1" ht="12.75" hidden="1" customHeight="1" outlineLevel="1" x14ac:dyDescent="0.2">
      <c r="A176" s="594" t="s">
        <v>801</v>
      </c>
      <c r="B176" s="591">
        <f>gfsChk!B176+gfsKos!B176+gfsPni!B176+gfsYap!B176+gfsNat!C176</f>
        <v>0</v>
      </c>
      <c r="C176" s="591">
        <f>gfsChk!C176+gfsKos!C176+gfsPni!C176+gfsYap!C176+gfsNat!D176</f>
        <v>0</v>
      </c>
      <c r="D176" s="591">
        <f>gfsChk!D176+gfsKos!D176+gfsPni!D176+gfsYap!D176+gfsNat!E176</f>
        <v>0</v>
      </c>
      <c r="E176" s="591">
        <f>gfsChk!E176+gfsKos!E176+gfsPni!E176+gfsYap!E176+gfsNat!F176</f>
        <v>0</v>
      </c>
      <c r="F176" s="591">
        <f>gfsChk!F176+gfsKos!F176+gfsPni!F176+gfsYap!F176+gfsNat!G176</f>
        <v>0</v>
      </c>
      <c r="G176" s="591">
        <f>gfsChk!G176+gfsKos!G176+gfsPni!G176+gfsYap!G176+gfsNat!H176</f>
        <v>0</v>
      </c>
      <c r="H176" s="591">
        <f>gfsChk!H176+gfsKos!H176+gfsPni!H176+gfsYap!H176+gfsNat!I176</f>
        <v>0</v>
      </c>
      <c r="I176" s="591">
        <f>gfsChk!I176+gfsKos!I176+gfsPni!I176+gfsYap!I176+gfsNat!J176</f>
        <v>0</v>
      </c>
      <c r="J176" s="591">
        <f>gfsChk!J176+gfsKos!J176+gfsPni!J176+gfsYap!J176+gfsNat!K176</f>
        <v>0</v>
      </c>
      <c r="K176" s="591">
        <f>gfsChk!K176+gfsKos!K176+gfsPni!K176+gfsYap!K176+gfsNat!L176</f>
        <v>0</v>
      </c>
      <c r="L176" s="591">
        <f>gfsChk!L176+gfsKos!L176+gfsPni!L176+gfsYap!L176+gfsNat!M176</f>
        <v>0</v>
      </c>
      <c r="M176" s="591">
        <f>gfsChk!M176+gfsKos!M176+gfsPni!M176+gfsYap!M176+gfsNat!N176</f>
        <v>0</v>
      </c>
      <c r="N176" s="591">
        <f>gfsChk!N176+gfsKos!N176+gfsPni!N176+gfsYap!N176+gfsNat!O176</f>
        <v>0</v>
      </c>
      <c r="O176" s="591">
        <f>gfsChk!O176+gfsKos!O176+gfsPni!O176+gfsYap!O176+gfsNat!P176</f>
        <v>0</v>
      </c>
      <c r="P176" s="591">
        <f>gfsChk!P176+gfsKos!P176+gfsPni!P176+gfsYap!P176+gfsNat!Q176</f>
        <v>0</v>
      </c>
      <c r="Q176" s="591">
        <f>gfsChk!Q176+gfsKos!Q176+gfsPni!Q176+gfsYap!Q176+gfsNat!R176</f>
        <v>0</v>
      </c>
      <c r="R176" s="591">
        <f>gfsChk!R176+gfsKos!R176+gfsPni!R176+gfsYap!R176+gfsNat!S176</f>
        <v>0</v>
      </c>
      <c r="S176" s="591">
        <f>gfsChk!S176+gfsKos!S176+gfsPni!S176+gfsYap!S176+gfsNat!T176</f>
        <v>0</v>
      </c>
      <c r="T176" s="591">
        <f>gfsChk!T176+gfsKos!T176+gfsPni!T176+gfsYap!T176+gfsNat!U176</f>
        <v>0</v>
      </c>
      <c r="U176" s="591">
        <f>gfsChk!U176+gfsKos!U176+gfsPni!U176+gfsYap!U176+gfsNat!V176</f>
        <v>0</v>
      </c>
      <c r="Z176" s="591"/>
      <c r="AH176" s="591"/>
      <c r="AQ176" s="591"/>
      <c r="AY176" s="591"/>
      <c r="BG176" s="591"/>
      <c r="BO176" s="591"/>
      <c r="BW176" s="591"/>
      <c r="CE176" s="591"/>
    </row>
    <row r="177" spans="1:83" s="586" customFormat="1" ht="12.75" hidden="1" customHeight="1" outlineLevel="1" x14ac:dyDescent="0.2">
      <c r="A177" s="594" t="s">
        <v>802</v>
      </c>
      <c r="B177" s="591">
        <f>gfsChk!B177+gfsKos!B177+gfsPni!B177+gfsYap!B177+gfsNat!C177</f>
        <v>0</v>
      </c>
      <c r="C177" s="591">
        <f>gfsChk!C177+gfsKos!C177+gfsPni!C177+gfsYap!C177+gfsNat!D177</f>
        <v>0</v>
      </c>
      <c r="D177" s="591">
        <f>gfsChk!D177+gfsKos!D177+gfsPni!D177+gfsYap!D177+gfsNat!E177</f>
        <v>0</v>
      </c>
      <c r="E177" s="591">
        <f>gfsChk!E177+gfsKos!E177+gfsPni!E177+gfsYap!E177+gfsNat!F177</f>
        <v>0</v>
      </c>
      <c r="F177" s="591">
        <f>gfsChk!F177+gfsKos!F177+gfsPni!F177+gfsYap!F177+gfsNat!G177</f>
        <v>0</v>
      </c>
      <c r="G177" s="591">
        <f>gfsChk!G177+gfsKos!G177+gfsPni!G177+gfsYap!G177+gfsNat!H177</f>
        <v>0</v>
      </c>
      <c r="H177" s="591">
        <f>gfsChk!H177+gfsKos!H177+gfsPni!H177+gfsYap!H177+gfsNat!I177</f>
        <v>0</v>
      </c>
      <c r="I177" s="591">
        <f>gfsChk!I177+gfsKos!I177+gfsPni!I177+gfsYap!I177+gfsNat!J177</f>
        <v>0</v>
      </c>
      <c r="J177" s="591">
        <f>gfsChk!J177+gfsKos!J177+gfsPni!J177+gfsYap!J177+gfsNat!K177</f>
        <v>0</v>
      </c>
      <c r="K177" s="591">
        <f>gfsChk!K177+gfsKos!K177+gfsPni!K177+gfsYap!K177+gfsNat!L177</f>
        <v>0</v>
      </c>
      <c r="L177" s="591">
        <f>gfsChk!L177+gfsKos!L177+gfsPni!L177+gfsYap!L177+gfsNat!M177</f>
        <v>0</v>
      </c>
      <c r="M177" s="591">
        <f>gfsChk!M177+gfsKos!M177+gfsPni!M177+gfsYap!M177+gfsNat!N177</f>
        <v>0</v>
      </c>
      <c r="N177" s="591">
        <f>gfsChk!N177+gfsKos!N177+gfsPni!N177+gfsYap!N177+gfsNat!O177</f>
        <v>0</v>
      </c>
      <c r="O177" s="591">
        <f>gfsChk!O177+gfsKos!O177+gfsPni!O177+gfsYap!O177+gfsNat!P177</f>
        <v>0</v>
      </c>
      <c r="P177" s="591">
        <f>gfsChk!P177+gfsKos!P177+gfsPni!P177+gfsYap!P177+gfsNat!Q177</f>
        <v>0</v>
      </c>
      <c r="Q177" s="591">
        <f>gfsChk!Q177+gfsKos!Q177+gfsPni!Q177+gfsYap!Q177+gfsNat!R177</f>
        <v>0</v>
      </c>
      <c r="R177" s="591">
        <f>gfsChk!R177+gfsKos!R177+gfsPni!R177+gfsYap!R177+gfsNat!S177</f>
        <v>0</v>
      </c>
      <c r="S177" s="591">
        <f>gfsChk!S177+gfsKos!S177+gfsPni!S177+gfsYap!S177+gfsNat!T177</f>
        <v>0</v>
      </c>
      <c r="T177" s="591">
        <f>gfsChk!T177+gfsKos!T177+gfsPni!T177+gfsYap!T177+gfsNat!U177</f>
        <v>0</v>
      </c>
      <c r="U177" s="591">
        <f>gfsChk!U177+gfsKos!U177+gfsPni!U177+gfsYap!U177+gfsNat!V177</f>
        <v>0</v>
      </c>
      <c r="Z177" s="591"/>
      <c r="AH177" s="591"/>
      <c r="AQ177" s="591"/>
      <c r="AY177" s="591"/>
      <c r="BG177" s="591"/>
      <c r="BO177" s="591"/>
      <c r="BW177" s="591"/>
      <c r="CE177" s="591"/>
    </row>
    <row r="178" spans="1:83" s="586" customFormat="1" ht="12.75" hidden="1" customHeight="1" outlineLevel="1" x14ac:dyDescent="0.2">
      <c r="A178" s="594" t="s">
        <v>803</v>
      </c>
      <c r="B178" s="591">
        <f>gfsChk!B178+gfsKos!B178+gfsPni!B178+gfsYap!B178+gfsNat!C178</f>
        <v>0</v>
      </c>
      <c r="C178" s="591">
        <f>gfsChk!C178+gfsKos!C178+gfsPni!C178+gfsYap!C178+gfsNat!D178</f>
        <v>0</v>
      </c>
      <c r="D178" s="591">
        <f>gfsChk!D178+gfsKos!D178+gfsPni!D178+gfsYap!D178+gfsNat!E178</f>
        <v>0</v>
      </c>
      <c r="E178" s="591">
        <f>gfsChk!E178+gfsKos!E178+gfsPni!E178+gfsYap!E178+gfsNat!F178</f>
        <v>0</v>
      </c>
      <c r="F178" s="591">
        <f>gfsChk!F178+gfsKos!F178+gfsPni!F178+gfsYap!F178+gfsNat!G178</f>
        <v>0</v>
      </c>
      <c r="G178" s="591">
        <f>gfsChk!G178+gfsKos!G178+gfsPni!G178+gfsYap!G178+gfsNat!H178</f>
        <v>0</v>
      </c>
      <c r="H178" s="591">
        <f>gfsChk!H178+gfsKos!H178+gfsPni!H178+gfsYap!H178+gfsNat!I178</f>
        <v>0</v>
      </c>
      <c r="I178" s="591">
        <f>gfsChk!I178+gfsKos!I178+gfsPni!I178+gfsYap!I178+gfsNat!J178</f>
        <v>0</v>
      </c>
      <c r="J178" s="591">
        <f>gfsChk!J178+gfsKos!J178+gfsPni!J178+gfsYap!J178+gfsNat!K178</f>
        <v>0</v>
      </c>
      <c r="K178" s="591">
        <f>gfsChk!K178+gfsKos!K178+gfsPni!K178+gfsYap!K178+gfsNat!L178</f>
        <v>0</v>
      </c>
      <c r="L178" s="591">
        <f>gfsChk!L178+gfsKos!L178+gfsPni!L178+gfsYap!L178+gfsNat!M178</f>
        <v>0</v>
      </c>
      <c r="M178" s="591">
        <f>gfsChk!M178+gfsKos!M178+gfsPni!M178+gfsYap!M178+gfsNat!N178</f>
        <v>0</v>
      </c>
      <c r="N178" s="591">
        <f>gfsChk!N178+gfsKos!N178+gfsPni!N178+gfsYap!N178+gfsNat!O178</f>
        <v>0</v>
      </c>
      <c r="O178" s="591">
        <f>gfsChk!O178+gfsKos!O178+gfsPni!O178+gfsYap!O178+gfsNat!P178</f>
        <v>0</v>
      </c>
      <c r="P178" s="591">
        <f>gfsChk!P178+gfsKos!P178+gfsPni!P178+gfsYap!P178+gfsNat!Q178</f>
        <v>0</v>
      </c>
      <c r="Q178" s="591">
        <f>gfsChk!Q178+gfsKos!Q178+gfsPni!Q178+gfsYap!Q178+gfsNat!R178</f>
        <v>0</v>
      </c>
      <c r="R178" s="591">
        <f>gfsChk!R178+gfsKos!R178+gfsPni!R178+gfsYap!R178+gfsNat!S178</f>
        <v>0</v>
      </c>
      <c r="S178" s="591">
        <f>gfsChk!S178+gfsKos!S178+gfsPni!S178+gfsYap!S178+gfsNat!T178</f>
        <v>0</v>
      </c>
      <c r="T178" s="591">
        <f>gfsChk!T178+gfsKos!T178+gfsPni!T178+gfsYap!T178+gfsNat!U178</f>
        <v>0</v>
      </c>
      <c r="U178" s="591">
        <f>gfsChk!U178+gfsKos!U178+gfsPni!U178+gfsYap!U178+gfsNat!V178</f>
        <v>0</v>
      </c>
      <c r="Z178" s="591"/>
      <c r="AH178" s="591"/>
      <c r="AQ178" s="591"/>
      <c r="AY178" s="591"/>
      <c r="BG178" s="591"/>
      <c r="BO178" s="591"/>
      <c r="BW178" s="591"/>
      <c r="CE178" s="591"/>
    </row>
    <row r="179" spans="1:83" s="587" customFormat="1" ht="20.100000000000001" hidden="1" customHeight="1" outlineLevel="1" x14ac:dyDescent="0.2">
      <c r="A179" s="595" t="s">
        <v>804</v>
      </c>
      <c r="B179" s="633">
        <f>gfsChk!B179+gfsKos!B179+gfsPni!B179+gfsYap!B179+gfsNat!C179</f>
        <v>0</v>
      </c>
      <c r="C179" s="633">
        <f>gfsChk!C179+gfsKos!C179+gfsPni!C179+gfsYap!C179+gfsNat!D179</f>
        <v>0</v>
      </c>
      <c r="D179" s="633">
        <f>gfsChk!D179+gfsKos!D179+gfsPni!D179+gfsYap!D179+gfsNat!E179</f>
        <v>0</v>
      </c>
      <c r="E179" s="633">
        <f>gfsChk!E179+gfsKos!E179+gfsPni!E179+gfsYap!E179+gfsNat!F179</f>
        <v>0</v>
      </c>
      <c r="F179" s="633">
        <f>gfsChk!F179+gfsKos!F179+gfsPni!F179+gfsYap!F179+gfsNat!G179</f>
        <v>0</v>
      </c>
      <c r="G179" s="633">
        <f>gfsChk!G179+gfsKos!G179+gfsPni!G179+gfsYap!G179+gfsNat!H179</f>
        <v>0</v>
      </c>
      <c r="H179" s="633">
        <f>gfsChk!H179+gfsKos!H179+gfsPni!H179+gfsYap!H179+gfsNat!I179</f>
        <v>0</v>
      </c>
      <c r="I179" s="633">
        <f>gfsChk!I179+gfsKos!I179+gfsPni!I179+gfsYap!I179+gfsNat!J179</f>
        <v>0</v>
      </c>
      <c r="J179" s="633">
        <f>gfsChk!J179+gfsKos!J179+gfsPni!J179+gfsYap!J179+gfsNat!K179</f>
        <v>0</v>
      </c>
      <c r="K179" s="633">
        <f>gfsChk!K179+gfsKos!K179+gfsPni!K179+gfsYap!K179+gfsNat!L179</f>
        <v>0</v>
      </c>
      <c r="L179" s="633">
        <f>gfsChk!L179+gfsKos!L179+gfsPni!L179+gfsYap!L179+gfsNat!M179</f>
        <v>0</v>
      </c>
      <c r="M179" s="633">
        <f>gfsChk!M179+gfsKos!M179+gfsPni!M179+gfsYap!M179+gfsNat!N179</f>
        <v>0</v>
      </c>
      <c r="N179" s="633">
        <f>gfsChk!N179+gfsKos!N179+gfsPni!N179+gfsYap!N179+gfsNat!O179</f>
        <v>0</v>
      </c>
      <c r="O179" s="633">
        <f>gfsChk!O179+gfsKos!O179+gfsPni!O179+gfsYap!O179+gfsNat!P179</f>
        <v>0</v>
      </c>
      <c r="P179" s="633">
        <f>gfsChk!P179+gfsKos!P179+gfsPni!P179+gfsYap!P179+gfsNat!Q179</f>
        <v>0</v>
      </c>
      <c r="Q179" s="633">
        <f>gfsChk!Q179+gfsKos!Q179+gfsPni!Q179+gfsYap!Q179+gfsNat!R179</f>
        <v>0</v>
      </c>
      <c r="R179" s="633">
        <f>gfsChk!R179+gfsKos!R179+gfsPni!R179+gfsYap!R179+gfsNat!S179</f>
        <v>0</v>
      </c>
      <c r="S179" s="633">
        <f>gfsChk!S179+gfsKos!S179+gfsPni!S179+gfsYap!S179+gfsNat!T179</f>
        <v>0</v>
      </c>
      <c r="T179" s="633">
        <f>gfsChk!T179+gfsKos!T179+gfsPni!T179+gfsYap!T179+gfsNat!U179</f>
        <v>0</v>
      </c>
      <c r="U179" s="633">
        <f>gfsChk!U179+gfsKos!U179+gfsPni!U179+gfsYap!U179+gfsNat!V179</f>
        <v>0</v>
      </c>
      <c r="Z179" s="596"/>
      <c r="AH179" s="596"/>
      <c r="AQ179" s="596"/>
      <c r="AY179" s="596"/>
      <c r="BG179" s="596"/>
      <c r="BO179" s="596"/>
      <c r="BW179" s="596"/>
      <c r="BY179" s="596"/>
      <c r="CE179" s="596"/>
    </row>
    <row r="180" spans="1:83" s="586" customFormat="1" collapsed="1" x14ac:dyDescent="0.2">
      <c r="A180" s="591">
        <v>0</v>
      </c>
      <c r="B180" s="591">
        <f>gfsChk!B180+gfsKos!B180+gfsPni!B180+gfsYap!B180+gfsNat!C180</f>
        <v>0</v>
      </c>
      <c r="C180" s="591">
        <f>gfsChk!C180+gfsKos!C180+gfsPni!C180+gfsYap!C180+gfsNat!D180</f>
        <v>0</v>
      </c>
      <c r="D180" s="591">
        <f>gfsChk!D180+gfsKos!D180+gfsPni!D180+gfsYap!D180+gfsNat!E180</f>
        <v>0</v>
      </c>
      <c r="E180" s="591">
        <f>gfsChk!E180+gfsKos!E180+gfsPni!E180+gfsYap!E180+gfsNat!F180</f>
        <v>0</v>
      </c>
      <c r="F180" s="591">
        <f>gfsChk!F180+gfsKos!F180+gfsPni!F180+gfsYap!F180+gfsNat!G180</f>
        <v>0</v>
      </c>
      <c r="G180" s="591">
        <f>gfsChk!G180+gfsKos!G180+gfsPni!G180+gfsYap!G180+gfsNat!H180</f>
        <v>0</v>
      </c>
      <c r="H180" s="591">
        <f>gfsChk!H180+gfsKos!H180+gfsPni!H180+gfsYap!H180+gfsNat!I180</f>
        <v>0</v>
      </c>
      <c r="I180" s="591">
        <f>gfsChk!I180+gfsKos!I180+gfsPni!I180+gfsYap!I180+gfsNat!J180</f>
        <v>0</v>
      </c>
      <c r="J180" s="591">
        <f>gfsChk!J180+gfsKos!J180+gfsPni!J180+gfsYap!J180+gfsNat!K180</f>
        <v>0</v>
      </c>
      <c r="K180" s="591">
        <f>gfsChk!K180+gfsKos!K180+gfsPni!K180+gfsYap!K180+gfsNat!L180</f>
        <v>0</v>
      </c>
      <c r="L180" s="591">
        <f>gfsChk!L180+gfsKos!L180+gfsPni!L180+gfsYap!L180+gfsNat!M180</f>
        <v>0</v>
      </c>
      <c r="M180" s="591">
        <f>gfsChk!M180+gfsKos!M180+gfsPni!M180+gfsYap!M180+gfsNat!N180</f>
        <v>0</v>
      </c>
      <c r="N180" s="591">
        <f>gfsChk!N180+gfsKos!N180+gfsPni!N180+gfsYap!N180+gfsNat!O180</f>
        <v>0</v>
      </c>
      <c r="O180" s="591">
        <f>gfsChk!O180+gfsKos!O180+gfsPni!O180+gfsYap!O180+gfsNat!P180</f>
        <v>0</v>
      </c>
      <c r="P180" s="591">
        <f>gfsChk!P180+gfsKos!P180+gfsPni!P180+gfsYap!P180+gfsNat!Q180</f>
        <v>0</v>
      </c>
      <c r="Q180" s="591">
        <f>gfsChk!Q180+gfsKos!Q180+gfsPni!Q180+gfsYap!Q180+gfsNat!R180</f>
        <v>0</v>
      </c>
      <c r="R180" s="591">
        <f>gfsChk!R180+gfsKos!R180+gfsPni!R180+gfsYap!R180+gfsNat!S180</f>
        <v>0</v>
      </c>
      <c r="S180" s="591">
        <f>gfsChk!S180+gfsKos!S180+gfsPni!S180+gfsYap!S180+gfsNat!T180</f>
        <v>0</v>
      </c>
      <c r="T180" s="591">
        <f>gfsChk!T180+gfsKos!T180+gfsPni!T180+gfsYap!T180+gfsNat!U180</f>
        <v>0</v>
      </c>
      <c r="U180" s="591">
        <f>gfsChk!U180+gfsKos!U180+gfsPni!U180+gfsYap!U180+gfsNat!V180</f>
        <v>0</v>
      </c>
    </row>
    <row r="181" spans="1:83" s="586" customFormat="1" x14ac:dyDescent="0.2">
      <c r="A181" s="612" t="s">
        <v>805</v>
      </c>
      <c r="B181" s="591">
        <f>gfsChk!B181+gfsKos!B181+gfsPni!B181+gfsYap!B181+gfsNat!C181</f>
        <v>32.140299000000006</v>
      </c>
      <c r="C181" s="591">
        <f>gfsChk!C181+gfsKos!C181+gfsPni!C181+gfsYap!C181+gfsNat!D181</f>
        <v>1.7330635899999978</v>
      </c>
      <c r="D181" s="591">
        <f>gfsChk!D181+gfsKos!D181+gfsPni!D181+gfsYap!D181+gfsNat!E181</f>
        <v>2.8147767999999971</v>
      </c>
      <c r="E181" s="591">
        <f>gfsChk!E181+gfsKos!E181+gfsPni!E181+gfsYap!E181+gfsNat!F181</f>
        <v>-11.63176331</v>
      </c>
      <c r="F181" s="591">
        <f>gfsChk!F181+gfsKos!F181+gfsPni!F181+gfsYap!F181+gfsNat!G181</f>
        <v>-15.450297780000005</v>
      </c>
      <c r="G181" s="591">
        <f>gfsChk!G181+gfsKos!G181+gfsPni!G181+gfsYap!G181+gfsNat!H181</f>
        <v>-55.985644000000008</v>
      </c>
      <c r="H181" s="591">
        <f>gfsChk!H181+gfsKos!H181+gfsPni!H181+gfsYap!H181+gfsNat!I181</f>
        <v>-61.410777219999986</v>
      </c>
      <c r="I181" s="591">
        <f>gfsChk!I181+gfsKos!I181+gfsPni!I181+gfsYap!I181+gfsNat!J181</f>
        <v>-65.000189999999989</v>
      </c>
      <c r="J181" s="591">
        <f>gfsChk!J181+gfsKos!J181+gfsPni!J181+gfsYap!J181+gfsNat!K181</f>
        <v>-72.762982999999991</v>
      </c>
      <c r="K181" s="591">
        <f>gfsChk!K181+gfsKos!K181+gfsPni!K181+gfsYap!K181+gfsNat!L181</f>
        <v>-56.312024000000008</v>
      </c>
      <c r="L181" s="591">
        <f>gfsChk!L181+gfsKos!L181+gfsPni!L181+gfsYap!L181+gfsNat!M181</f>
        <v>-60.757233999999997</v>
      </c>
      <c r="M181" s="591">
        <f>gfsChk!M181+gfsKos!M181+gfsPni!M181+gfsYap!M181+gfsNat!N181</f>
        <v>-55.597992999999995</v>
      </c>
      <c r="N181" s="591">
        <f>gfsChk!N181+gfsKos!N181+gfsPni!N181+gfsYap!N181+gfsNat!O181</f>
        <v>-65.718286000000006</v>
      </c>
      <c r="O181" s="591">
        <f>gfsChk!O181+gfsKos!O181+gfsPni!O181+gfsYap!O181+gfsNat!P181</f>
        <v>-111.56946600000003</v>
      </c>
      <c r="P181" s="591">
        <f>gfsChk!P181+gfsKos!P181+gfsPni!P181+gfsYap!P181+gfsNat!Q181</f>
        <v>-135.92201583384903</v>
      </c>
      <c r="Q181" s="591">
        <f>gfsChk!Q181+gfsKos!Q181+gfsPni!Q181+gfsYap!Q181+gfsNat!R181</f>
        <v>0</v>
      </c>
      <c r="R181" s="591">
        <f>gfsChk!R181+gfsKos!R181+gfsPni!R181+gfsYap!R181+gfsNat!S181</f>
        <v>0</v>
      </c>
      <c r="S181" s="591">
        <f>gfsChk!S181+gfsKos!S181+gfsPni!S181+gfsYap!S181+gfsNat!T181</f>
        <v>0</v>
      </c>
      <c r="T181" s="591">
        <f>gfsChk!T181+gfsKos!T181+gfsPni!T181+gfsYap!T181+gfsNat!U181</f>
        <v>0</v>
      </c>
      <c r="U181" s="591">
        <f>gfsChk!U181+gfsKos!U181+gfsPni!U181+gfsYap!U181+gfsNat!V181</f>
        <v>0</v>
      </c>
      <c r="W181" s="591"/>
      <c r="X181" s="591"/>
      <c r="Y181" s="591"/>
      <c r="Z181" s="591"/>
      <c r="AA181" s="591"/>
      <c r="AB181" s="591"/>
      <c r="AC181" s="591"/>
      <c r="AD181" s="591"/>
    </row>
    <row r="182" spans="1:83" s="586" customFormat="1" ht="12.75" customHeight="1" x14ac:dyDescent="0.2">
      <c r="A182" s="630" t="s">
        <v>806</v>
      </c>
      <c r="B182" s="591">
        <f>gfsChk!B182+gfsKos!B182+gfsPni!B182+gfsYap!B182+gfsNat!C182</f>
        <v>-4.6265530000000004</v>
      </c>
      <c r="C182" s="591">
        <f>gfsChk!C182+gfsKos!C182+gfsPni!C182+gfsYap!C182+gfsNat!D182</f>
        <v>-12.180782000000001</v>
      </c>
      <c r="D182" s="591">
        <f>gfsChk!D182+gfsKos!D182+gfsPni!D182+gfsYap!D182+gfsNat!E182</f>
        <v>-10.773364000000001</v>
      </c>
      <c r="E182" s="591">
        <f>gfsChk!E182+gfsKos!E182+gfsPni!E182+gfsYap!E182+gfsNat!F182</f>
        <v>-20.608343999999999</v>
      </c>
      <c r="F182" s="591">
        <f>gfsChk!F182+gfsKos!F182+gfsPni!F182+gfsYap!F182+gfsNat!G182</f>
        <v>-19.504874000000001</v>
      </c>
      <c r="G182" s="591">
        <f>gfsChk!G182+gfsKos!G182+gfsPni!G182+gfsYap!G182+gfsNat!H182</f>
        <v>-48.735081000000001</v>
      </c>
      <c r="H182" s="591">
        <f>gfsChk!H182+gfsKos!H182+gfsPni!H182+gfsYap!H182+gfsNat!I182</f>
        <v>-62.195518999999997</v>
      </c>
      <c r="I182" s="591">
        <f>gfsChk!I182+gfsKos!I182+gfsPni!I182+gfsYap!I182+gfsNat!J182</f>
        <v>-67.434253999999996</v>
      </c>
      <c r="J182" s="591">
        <f>gfsChk!J182+gfsKos!J182+gfsPni!J182+gfsYap!J182+gfsNat!K182</f>
        <v>-70.926822000000001</v>
      </c>
      <c r="K182" s="591">
        <f>gfsChk!K182+gfsKos!K182+gfsPni!K182+gfsYap!K182+gfsNat!L182</f>
        <v>-47.230354999999996</v>
      </c>
      <c r="L182" s="591">
        <f>gfsChk!L182+gfsKos!L182+gfsPni!L182+gfsYap!L182+gfsNat!M182</f>
        <v>-25.237518000000001</v>
      </c>
      <c r="M182" s="591">
        <f>gfsChk!M182+gfsKos!M182+gfsPni!M182+gfsYap!M182+gfsNat!N182</f>
        <v>-22.857248000000002</v>
      </c>
      <c r="N182" s="591">
        <f>gfsChk!N182+gfsKos!N182+gfsPni!N182+gfsYap!N182+gfsNat!O182</f>
        <v>-41.610079999999996</v>
      </c>
      <c r="O182" s="591">
        <f>gfsChk!O182+gfsKos!O182+gfsPni!O182+gfsYap!O182+gfsNat!P182</f>
        <v>-59.353497000000004</v>
      </c>
      <c r="P182" s="591">
        <f>gfsChk!P182+gfsKos!P182+gfsPni!P182+gfsYap!P182+gfsNat!Q182</f>
        <v>-38.553899999999999</v>
      </c>
      <c r="Q182" s="591">
        <f>gfsChk!Q182+gfsKos!Q182+gfsPni!Q182+gfsYap!Q182+gfsNat!R182</f>
        <v>0</v>
      </c>
      <c r="R182" s="591">
        <f>gfsChk!R182+gfsKos!R182+gfsPni!R182+gfsYap!R182+gfsNat!S182</f>
        <v>0</v>
      </c>
      <c r="S182" s="591">
        <f>gfsChk!S182+gfsKos!S182+gfsPni!S182+gfsYap!S182+gfsNat!T182</f>
        <v>0</v>
      </c>
      <c r="T182" s="591">
        <f>gfsChk!T182+gfsKos!T182+gfsPni!T182+gfsYap!T182+gfsNat!U182</f>
        <v>0</v>
      </c>
      <c r="U182" s="591">
        <f>gfsChk!U182+gfsKos!U182+gfsPni!U182+gfsYap!U182+gfsNat!V182</f>
        <v>0</v>
      </c>
      <c r="W182" s="591"/>
      <c r="X182" s="591"/>
      <c r="Y182" s="591"/>
      <c r="Z182" s="591"/>
      <c r="AA182" s="591"/>
      <c r="AB182" s="591"/>
      <c r="AC182" s="591"/>
      <c r="AH182" s="591"/>
      <c r="AQ182" s="591"/>
      <c r="AY182" s="591"/>
      <c r="BG182" s="591"/>
      <c r="BO182" s="591"/>
      <c r="BW182" s="591"/>
      <c r="CE182" s="591"/>
    </row>
    <row r="183" spans="1:83" s="586" customFormat="1" ht="12.75" customHeight="1" x14ac:dyDescent="0.2">
      <c r="A183" s="592" t="s">
        <v>807</v>
      </c>
      <c r="B183" s="591">
        <f>gfsChk!B183+gfsKos!B183+gfsPni!B183+gfsYap!B183+gfsNat!C183</f>
        <v>-4.4576089999999997</v>
      </c>
      <c r="C183" s="591">
        <f>gfsChk!C183+gfsKos!C183+gfsPni!C183+gfsYap!C183+gfsNat!D183</f>
        <v>-12.249573000000002</v>
      </c>
      <c r="D183" s="591">
        <f>gfsChk!D183+gfsKos!D183+gfsPni!D183+gfsYap!D183+gfsNat!E183</f>
        <v>-11.082243</v>
      </c>
      <c r="E183" s="591">
        <f>gfsChk!E183+gfsKos!E183+gfsPni!E183+gfsYap!E183+gfsNat!F183</f>
        <v>-20.681258</v>
      </c>
      <c r="F183" s="591">
        <f>gfsChk!F183+gfsKos!F183+gfsPni!F183+gfsYap!F183+gfsNat!G183</f>
        <v>-19.508973000000001</v>
      </c>
      <c r="G183" s="591">
        <f>gfsChk!G183+gfsKos!G183+gfsPni!G183+gfsYap!G183+gfsNat!H183</f>
        <v>-48.731658000000003</v>
      </c>
      <c r="H183" s="591">
        <f>gfsChk!H183+gfsKos!H183+gfsPni!H183+gfsYap!H183+gfsNat!I183</f>
        <v>-62.104419</v>
      </c>
      <c r="I183" s="591">
        <f>gfsChk!I183+gfsKos!I183+gfsPni!I183+gfsYap!I183+gfsNat!J183</f>
        <v>-67.444383000000002</v>
      </c>
      <c r="J183" s="591">
        <f>gfsChk!J183+gfsKos!J183+gfsPni!J183+gfsYap!J183+gfsNat!K183</f>
        <v>-70.710180999999992</v>
      </c>
      <c r="K183" s="591">
        <f>gfsChk!K183+gfsKos!K183+gfsPni!K183+gfsYap!K183+gfsNat!L183</f>
        <v>-47.230354999999996</v>
      </c>
      <c r="L183" s="591">
        <f>gfsChk!L183+gfsKos!L183+gfsPni!L183+gfsYap!L183+gfsNat!M183</f>
        <v>-25.237518000000001</v>
      </c>
      <c r="M183" s="591">
        <f>gfsChk!M183+gfsKos!M183+gfsPni!M183+gfsYap!M183+gfsNat!N183</f>
        <v>-22.857248000000002</v>
      </c>
      <c r="N183" s="591">
        <f>gfsChk!N183+gfsKos!N183+gfsPni!N183+gfsYap!N183+gfsNat!O183</f>
        <v>-41.640026999999996</v>
      </c>
      <c r="O183" s="591">
        <f>gfsChk!O183+gfsKos!O183+gfsPni!O183+gfsYap!O183+gfsNat!P183</f>
        <v>-59.160277000000001</v>
      </c>
      <c r="P183" s="591">
        <f>gfsChk!P183+gfsKos!P183+gfsPni!P183+gfsYap!P183+gfsNat!Q183</f>
        <v>-38.443899999999999</v>
      </c>
      <c r="Q183" s="591">
        <f>gfsChk!Q183+gfsKos!Q183+gfsPni!Q183+gfsYap!Q183+gfsNat!R183</f>
        <v>0</v>
      </c>
      <c r="R183" s="591">
        <f>gfsChk!R183+gfsKos!R183+gfsPni!R183+gfsYap!R183+gfsNat!S183</f>
        <v>0</v>
      </c>
      <c r="S183" s="591">
        <f>gfsChk!S183+gfsKos!S183+gfsPni!S183+gfsYap!S183+gfsNat!T183</f>
        <v>0</v>
      </c>
      <c r="T183" s="591">
        <f>gfsChk!T183+gfsKos!T183+gfsPni!T183+gfsYap!T183+gfsNat!U183</f>
        <v>0</v>
      </c>
      <c r="U183" s="591">
        <f>gfsChk!U183+gfsKos!U183+gfsPni!U183+gfsYap!U183+gfsNat!V183</f>
        <v>0</v>
      </c>
      <c r="W183" s="591"/>
      <c r="X183" s="591"/>
      <c r="Y183" s="591"/>
      <c r="Z183" s="591"/>
      <c r="AA183" s="591"/>
      <c r="AB183" s="591"/>
      <c r="AC183" s="591"/>
      <c r="AH183" s="591"/>
      <c r="AQ183" s="591"/>
      <c r="AY183" s="591"/>
      <c r="BG183" s="591"/>
      <c r="BO183" s="591"/>
      <c r="BW183" s="591"/>
      <c r="CE183" s="591"/>
    </row>
    <row r="184" spans="1:83" s="586" customFormat="1" ht="12.75" customHeight="1" x14ac:dyDescent="0.2">
      <c r="A184" s="634" t="s">
        <v>808</v>
      </c>
      <c r="B184" s="591">
        <f>gfsChk!B184+gfsKos!B184+gfsPni!B184+gfsYap!B184+gfsNat!C184</f>
        <v>-4.1860440000000008</v>
      </c>
      <c r="C184" s="591">
        <f>gfsChk!C184+gfsKos!C184+gfsPni!C184+gfsYap!C184+gfsNat!D184</f>
        <v>-11.453292000000001</v>
      </c>
      <c r="D184" s="591">
        <f>gfsChk!D184+gfsKos!D184+gfsPni!D184+gfsYap!D184+gfsNat!E184</f>
        <v>-10.561070000000001</v>
      </c>
      <c r="E184" s="591">
        <f>gfsChk!E184+gfsKos!E184+gfsPni!E184+gfsYap!E184+gfsNat!F184</f>
        <v>-20.314147999999999</v>
      </c>
      <c r="F184" s="591">
        <f>gfsChk!F184+gfsKos!F184+gfsPni!F184+gfsYap!F184+gfsNat!G184</f>
        <v>-19.231511000000001</v>
      </c>
      <c r="G184" s="591">
        <f>gfsChk!G184+gfsKos!G184+gfsPni!G184+gfsYap!G184+gfsNat!H184</f>
        <v>-44.517648999999999</v>
      </c>
      <c r="H184" s="591">
        <f>gfsChk!H184+gfsKos!H184+gfsPni!H184+gfsYap!H184+gfsNat!I184</f>
        <v>-56.950008000000004</v>
      </c>
      <c r="I184" s="591">
        <f>gfsChk!I184+gfsKos!I184+gfsPni!I184+gfsYap!I184+gfsNat!J184</f>
        <v>-62.978335999999999</v>
      </c>
      <c r="J184" s="591">
        <f>gfsChk!J184+gfsKos!J184+gfsPni!J184+gfsYap!J184+gfsNat!K184</f>
        <v>-67.279114000000007</v>
      </c>
      <c r="K184" s="591">
        <f>gfsChk!K184+gfsKos!K184+gfsPni!K184+gfsYap!K184+gfsNat!L184</f>
        <v>-43.173069999999996</v>
      </c>
      <c r="L184" s="591">
        <f>gfsChk!L184+gfsKos!L184+gfsPni!L184+gfsYap!L184+gfsNat!M184</f>
        <v>-21.190936999999998</v>
      </c>
      <c r="M184" s="591">
        <f>gfsChk!M184+gfsKos!M184+gfsPni!M184+gfsYap!M184+gfsNat!N184</f>
        <v>-18.929433000000003</v>
      </c>
      <c r="N184" s="591">
        <f>gfsChk!N184+gfsKos!N184+gfsPni!N184+gfsYap!N184+gfsNat!O184</f>
        <v>-37.292628000000001</v>
      </c>
      <c r="O184" s="591">
        <f>gfsChk!O184+gfsKos!O184+gfsPni!O184+gfsYap!O184+gfsNat!P184</f>
        <v>-53.730593999999996</v>
      </c>
      <c r="P184" s="591">
        <f>gfsChk!P184+gfsKos!P184+gfsPni!P184+gfsYap!P184+gfsNat!Q184</f>
        <v>-34.161200000000001</v>
      </c>
      <c r="Q184" s="591">
        <f>gfsChk!Q184+gfsKos!Q184+gfsPni!Q184+gfsYap!Q184+gfsNat!R184</f>
        <v>0</v>
      </c>
      <c r="R184" s="591">
        <f>gfsChk!R184+gfsKos!R184+gfsPni!R184+gfsYap!R184+gfsNat!S184</f>
        <v>0</v>
      </c>
      <c r="S184" s="591">
        <f>gfsChk!S184+gfsKos!S184+gfsPni!S184+gfsYap!S184+gfsNat!T184</f>
        <v>0</v>
      </c>
      <c r="T184" s="591">
        <f>gfsChk!T184+gfsKos!T184+gfsPni!T184+gfsYap!T184+gfsNat!U184</f>
        <v>0</v>
      </c>
      <c r="U184" s="591">
        <f>gfsChk!U184+gfsKos!U184+gfsPni!U184+gfsYap!U184+gfsNat!V184</f>
        <v>0</v>
      </c>
      <c r="W184" s="591"/>
      <c r="X184" s="591"/>
      <c r="Y184" s="591"/>
      <c r="Z184" s="591"/>
      <c r="AA184" s="591"/>
      <c r="AB184" s="591"/>
      <c r="AC184" s="591"/>
      <c r="AH184" s="591"/>
      <c r="AQ184" s="591"/>
      <c r="AY184" s="591"/>
      <c r="BG184" s="591"/>
      <c r="BO184" s="591"/>
      <c r="BW184" s="591"/>
      <c r="CE184" s="591"/>
    </row>
    <row r="185" spans="1:83" s="586" customFormat="1" ht="12.75" hidden="1" customHeight="1" outlineLevel="1" x14ac:dyDescent="0.2">
      <c r="A185" s="634" t="s">
        <v>809</v>
      </c>
      <c r="B185" s="591">
        <f>gfsChk!B185+gfsKos!B185+gfsPni!B185+gfsYap!B185+gfsNat!C185</f>
        <v>0</v>
      </c>
      <c r="C185" s="591">
        <f>gfsChk!C185+gfsKos!C185+gfsPni!C185+gfsYap!C185+gfsNat!D185</f>
        <v>0</v>
      </c>
      <c r="D185" s="591">
        <f>gfsChk!D185+gfsKos!D185+gfsPni!D185+gfsYap!D185+gfsNat!E185</f>
        <v>0</v>
      </c>
      <c r="E185" s="591">
        <f>gfsChk!E185+gfsKos!E185+gfsPni!E185+gfsYap!E185+gfsNat!F185</f>
        <v>0</v>
      </c>
      <c r="F185" s="591">
        <f>gfsChk!F185+gfsKos!F185+gfsPni!F185+gfsYap!F185+gfsNat!G185</f>
        <v>0</v>
      </c>
      <c r="G185" s="591">
        <f>gfsChk!G185+gfsKos!G185+gfsPni!G185+gfsYap!G185+gfsNat!H185</f>
        <v>0</v>
      </c>
      <c r="H185" s="591">
        <f>gfsChk!H185+gfsKos!H185+gfsPni!H185+gfsYap!H185+gfsNat!I185</f>
        <v>0</v>
      </c>
      <c r="I185" s="591">
        <f>gfsChk!I185+gfsKos!I185+gfsPni!I185+gfsYap!I185+gfsNat!J185</f>
        <v>0</v>
      </c>
      <c r="J185" s="591">
        <f>gfsChk!J185+gfsKos!J185+gfsPni!J185+gfsYap!J185+gfsNat!K185</f>
        <v>0</v>
      </c>
      <c r="K185" s="591">
        <f>gfsChk!K185+gfsKos!K185+gfsPni!K185+gfsYap!K185+gfsNat!L185</f>
        <v>0</v>
      </c>
      <c r="L185" s="591">
        <f>gfsChk!L185+gfsKos!L185+gfsPni!L185+gfsYap!L185+gfsNat!M185</f>
        <v>0</v>
      </c>
      <c r="M185" s="591">
        <f>gfsChk!M185+gfsKos!M185+gfsPni!M185+gfsYap!M185+gfsNat!N185</f>
        <v>0</v>
      </c>
      <c r="N185" s="591">
        <f>gfsChk!N185+gfsKos!N185+gfsPni!N185+gfsYap!N185+gfsNat!O185</f>
        <v>0</v>
      </c>
      <c r="O185" s="591">
        <f>gfsChk!O185+gfsKos!O185+gfsPni!O185+gfsYap!O185+gfsNat!P185</f>
        <v>0</v>
      </c>
      <c r="P185" s="591">
        <f>gfsChk!P185+gfsKos!P185+gfsPni!P185+gfsYap!P185+gfsNat!Q185</f>
        <v>0</v>
      </c>
      <c r="Q185" s="591">
        <f>gfsChk!Q185+gfsKos!Q185+gfsPni!Q185+gfsYap!Q185+gfsNat!R185</f>
        <v>0</v>
      </c>
      <c r="R185" s="591">
        <f>gfsChk!R185+gfsKos!R185+gfsPni!R185+gfsYap!R185+gfsNat!S185</f>
        <v>0</v>
      </c>
      <c r="S185" s="591">
        <f>gfsChk!S185+gfsKos!S185+gfsPni!S185+gfsYap!S185+gfsNat!T185</f>
        <v>0</v>
      </c>
      <c r="T185" s="591">
        <f>gfsChk!T185+gfsKos!T185+gfsPni!T185+gfsYap!T185+gfsNat!U185</f>
        <v>0</v>
      </c>
      <c r="U185" s="591">
        <f>gfsChk!U185+gfsKos!U185+gfsPni!U185+gfsYap!U185+gfsNat!V185</f>
        <v>0</v>
      </c>
      <c r="W185" s="591"/>
      <c r="X185" s="591"/>
      <c r="Y185" s="591"/>
      <c r="Z185" s="591"/>
      <c r="AA185" s="591"/>
      <c r="AB185" s="591"/>
      <c r="AC185" s="591"/>
      <c r="AH185" s="591"/>
      <c r="AQ185" s="591"/>
      <c r="AY185" s="591"/>
      <c r="BG185" s="591"/>
      <c r="BO185" s="591"/>
      <c r="BW185" s="591"/>
      <c r="CE185" s="591"/>
    </row>
    <row r="186" spans="1:83" s="586" customFormat="1" ht="12.75" customHeight="1" collapsed="1" x14ac:dyDescent="0.2">
      <c r="A186" s="634" t="s">
        <v>810</v>
      </c>
      <c r="B186" s="591">
        <f>gfsChk!B186+gfsKos!B186+gfsPni!B186+gfsYap!B186+gfsNat!C186</f>
        <v>0</v>
      </c>
      <c r="C186" s="591">
        <f>gfsChk!C186+gfsKos!C186+gfsPni!C186+gfsYap!C186+gfsNat!D186</f>
        <v>0</v>
      </c>
      <c r="D186" s="591">
        <f>gfsChk!D186+gfsKos!D186+gfsPni!D186+gfsYap!D186+gfsNat!E186</f>
        <v>0</v>
      </c>
      <c r="E186" s="591">
        <f>gfsChk!E186+gfsKos!E186+gfsPni!E186+gfsYap!E186+gfsNat!F186</f>
        <v>0</v>
      </c>
      <c r="F186" s="591">
        <f>gfsChk!F186+gfsKos!F186+gfsPni!F186+gfsYap!F186+gfsNat!G186</f>
        <v>0.54817700000000003</v>
      </c>
      <c r="G186" s="591">
        <f>gfsChk!G186+gfsKos!G186+gfsPni!G186+gfsYap!G186+gfsNat!H186</f>
        <v>9.7827999999999998E-2</v>
      </c>
      <c r="H186" s="591">
        <f>gfsChk!H186+gfsKos!H186+gfsPni!H186+gfsYap!H186+gfsNat!I186</f>
        <v>0</v>
      </c>
      <c r="I186" s="591">
        <f>gfsChk!I186+gfsKos!I186+gfsPni!I186+gfsYap!I186+gfsNat!J186</f>
        <v>0</v>
      </c>
      <c r="J186" s="591">
        <f>gfsChk!J186+gfsKos!J186+gfsPni!J186+gfsYap!J186+gfsNat!K186</f>
        <v>0</v>
      </c>
      <c r="K186" s="591">
        <f>gfsChk!K186+gfsKos!K186+gfsPni!K186+gfsYap!K186+gfsNat!L186</f>
        <v>0</v>
      </c>
      <c r="L186" s="591">
        <f>gfsChk!L186+gfsKos!L186+gfsPni!L186+gfsYap!L186+gfsNat!M186</f>
        <v>0</v>
      </c>
      <c r="M186" s="591">
        <f>gfsChk!M186+gfsKos!M186+gfsPni!M186+gfsYap!M186+gfsNat!N186</f>
        <v>0</v>
      </c>
      <c r="N186" s="591">
        <f>gfsChk!N186+gfsKos!N186+gfsPni!N186+gfsYap!N186+gfsNat!O186</f>
        <v>0</v>
      </c>
      <c r="O186" s="591">
        <f>gfsChk!O186+gfsKos!O186+gfsPni!O186+gfsYap!O186+gfsNat!P186</f>
        <v>0</v>
      </c>
      <c r="P186" s="591">
        <f>gfsChk!P186+gfsKos!P186+gfsPni!P186+gfsYap!P186+gfsNat!Q186</f>
        <v>0</v>
      </c>
      <c r="Q186" s="591">
        <f>gfsChk!Q186+gfsKos!Q186+gfsPni!Q186+gfsYap!Q186+gfsNat!R186</f>
        <v>0</v>
      </c>
      <c r="R186" s="591">
        <f>gfsChk!R186+gfsKos!R186+gfsPni!R186+gfsYap!R186+gfsNat!S186</f>
        <v>0</v>
      </c>
      <c r="S186" s="591">
        <f>gfsChk!S186+gfsKos!S186+gfsPni!S186+gfsYap!S186+gfsNat!T186</f>
        <v>0</v>
      </c>
      <c r="T186" s="591">
        <f>gfsChk!T186+gfsKos!T186+gfsPni!T186+gfsYap!T186+gfsNat!U186</f>
        <v>0</v>
      </c>
      <c r="U186" s="591">
        <f>gfsChk!U186+gfsKos!U186+gfsPni!U186+gfsYap!U186+gfsNat!V186</f>
        <v>0</v>
      </c>
      <c r="W186" s="591"/>
      <c r="X186" s="591"/>
      <c r="Y186" s="591"/>
      <c r="Z186" s="591"/>
      <c r="AA186" s="591"/>
      <c r="AB186" s="591"/>
      <c r="AC186" s="591"/>
      <c r="AH186" s="591"/>
      <c r="AQ186" s="591"/>
      <c r="AY186" s="591"/>
      <c r="BG186" s="591"/>
      <c r="BO186" s="591"/>
      <c r="BW186" s="591"/>
      <c r="CE186" s="591"/>
    </row>
    <row r="187" spans="1:83" s="586" customFormat="1" ht="12.75" customHeight="1" x14ac:dyDescent="0.2">
      <c r="A187" s="634" t="s">
        <v>811</v>
      </c>
      <c r="B187" s="591">
        <f>gfsChk!B187+gfsKos!B187+gfsPni!B187+gfsYap!B187+gfsNat!C187</f>
        <v>-4.1860440000000008</v>
      </c>
      <c r="C187" s="591">
        <f>gfsChk!C187+gfsKos!C187+gfsPni!C187+gfsYap!C187+gfsNat!D187</f>
        <v>-11.453292000000001</v>
      </c>
      <c r="D187" s="591">
        <f>gfsChk!D187+gfsKos!D187+gfsPni!D187+gfsYap!D187+gfsNat!E187</f>
        <v>-10.561070000000001</v>
      </c>
      <c r="E187" s="591">
        <f>gfsChk!E187+gfsKos!E187+gfsPni!E187+gfsYap!E187+gfsNat!F187</f>
        <v>-20.314147999999999</v>
      </c>
      <c r="F187" s="591">
        <f>gfsChk!F187+gfsKos!F187+gfsPni!F187+gfsYap!F187+gfsNat!G187</f>
        <v>-19.779688</v>
      </c>
      <c r="G187" s="591">
        <f>gfsChk!G187+gfsKos!G187+gfsPni!G187+gfsYap!G187+gfsNat!H187</f>
        <v>-44.615476999999998</v>
      </c>
      <c r="H187" s="591">
        <f>gfsChk!H187+gfsKos!H187+gfsPni!H187+gfsYap!H187+gfsNat!I187</f>
        <v>-56.950008000000004</v>
      </c>
      <c r="I187" s="591">
        <f>gfsChk!I187+gfsKos!I187+gfsPni!I187+gfsYap!I187+gfsNat!J187</f>
        <v>-62.978335999999999</v>
      </c>
      <c r="J187" s="591">
        <f>gfsChk!J187+gfsKos!J187+gfsPni!J187+gfsYap!J187+gfsNat!K187</f>
        <v>-67.279114000000007</v>
      </c>
      <c r="K187" s="591">
        <f>gfsChk!K187+gfsKos!K187+gfsPni!K187+gfsYap!K187+gfsNat!L187</f>
        <v>-43.173069999999996</v>
      </c>
      <c r="L187" s="591">
        <f>gfsChk!L187+gfsKos!L187+gfsPni!L187+gfsYap!L187+gfsNat!M187</f>
        <v>-21.190936999999998</v>
      </c>
      <c r="M187" s="591">
        <f>gfsChk!M187+gfsKos!M187+gfsPni!M187+gfsYap!M187+gfsNat!N187</f>
        <v>-18.929433000000003</v>
      </c>
      <c r="N187" s="591">
        <f>gfsChk!N187+gfsKos!N187+gfsPni!N187+gfsYap!N187+gfsNat!O187</f>
        <v>-37.292628000000001</v>
      </c>
      <c r="O187" s="591">
        <f>gfsChk!O187+gfsKos!O187+gfsPni!O187+gfsYap!O187+gfsNat!P187</f>
        <v>-53.730593999999996</v>
      </c>
      <c r="P187" s="591">
        <f>gfsChk!P187+gfsKos!P187+gfsPni!P187+gfsYap!P187+gfsNat!Q187</f>
        <v>-34.161200000000001</v>
      </c>
      <c r="Q187" s="591">
        <f>gfsChk!Q187+gfsKos!Q187+gfsPni!Q187+gfsYap!Q187+gfsNat!R187</f>
        <v>0</v>
      </c>
      <c r="R187" s="591">
        <f>gfsChk!R187+gfsKos!R187+gfsPni!R187+gfsYap!R187+gfsNat!S187</f>
        <v>0</v>
      </c>
      <c r="S187" s="591">
        <f>gfsChk!S187+gfsKos!S187+gfsPni!S187+gfsYap!S187+gfsNat!T187</f>
        <v>0</v>
      </c>
      <c r="T187" s="591">
        <f>gfsChk!T187+gfsKos!T187+gfsPni!T187+gfsYap!T187+gfsNat!U187</f>
        <v>0</v>
      </c>
      <c r="U187" s="591">
        <f>gfsChk!U187+gfsKos!U187+gfsPni!U187+gfsYap!U187+gfsNat!V187</f>
        <v>0</v>
      </c>
      <c r="W187" s="591"/>
      <c r="X187" s="591"/>
      <c r="Y187" s="591"/>
      <c r="Z187" s="591"/>
      <c r="AA187" s="591"/>
      <c r="AB187" s="591"/>
      <c r="AC187" s="591"/>
      <c r="AH187" s="591"/>
      <c r="AQ187" s="591"/>
      <c r="AY187" s="591"/>
      <c r="BG187" s="591"/>
      <c r="BO187" s="591"/>
      <c r="BW187" s="591"/>
      <c r="CE187" s="591"/>
    </row>
    <row r="188" spans="1:83" s="586" customFormat="1" ht="12.75" customHeight="1" x14ac:dyDescent="0.2">
      <c r="A188" s="634" t="s">
        <v>812</v>
      </c>
      <c r="B188" s="591">
        <f>gfsChk!B188+gfsKos!B188+gfsPni!B188+gfsYap!B188+gfsNat!C188</f>
        <v>-0.271565</v>
      </c>
      <c r="C188" s="591">
        <f>gfsChk!C188+gfsKos!C188+gfsPni!C188+gfsYap!C188+gfsNat!D188</f>
        <v>-0.79628100000000002</v>
      </c>
      <c r="D188" s="591">
        <f>gfsChk!D188+gfsKos!D188+gfsPni!D188+gfsYap!D188+gfsNat!E188</f>
        <v>-0.521173</v>
      </c>
      <c r="E188" s="591">
        <f>gfsChk!E188+gfsKos!E188+gfsPni!E188+gfsYap!E188+gfsNat!F188</f>
        <v>-0.36710999999999999</v>
      </c>
      <c r="F188" s="591">
        <f>gfsChk!F188+gfsKos!F188+gfsPni!F188+gfsYap!F188+gfsNat!G188</f>
        <v>-0.27746199999999999</v>
      </c>
      <c r="G188" s="591">
        <f>gfsChk!G188+gfsKos!G188+gfsPni!G188+gfsYap!G188+gfsNat!H188</f>
        <v>-4.2140089999999999</v>
      </c>
      <c r="H188" s="591">
        <f>gfsChk!H188+gfsKos!H188+gfsPni!H188+gfsYap!H188+gfsNat!I188</f>
        <v>-5.1544109999999996</v>
      </c>
      <c r="I188" s="591">
        <f>gfsChk!I188+gfsKos!I188+gfsPni!I188+gfsYap!I188+gfsNat!J188</f>
        <v>-4.4660469999999997</v>
      </c>
      <c r="J188" s="591">
        <f>gfsChk!J188+gfsKos!J188+gfsPni!J188+gfsYap!J188+gfsNat!K188</f>
        <v>-3.4310669999999996</v>
      </c>
      <c r="K188" s="591">
        <f>gfsChk!K188+gfsKos!K188+gfsPni!K188+gfsYap!K188+gfsNat!L188</f>
        <v>-4.0572850000000003</v>
      </c>
      <c r="L188" s="591">
        <f>gfsChk!L188+gfsKos!L188+gfsPni!L188+gfsYap!L188+gfsNat!M188</f>
        <v>-4.0465809999999998</v>
      </c>
      <c r="M188" s="591">
        <f>gfsChk!M188+gfsKos!M188+gfsPni!M188+gfsYap!M188+gfsNat!N188</f>
        <v>-3.9278150000000003</v>
      </c>
      <c r="N188" s="591">
        <f>gfsChk!N188+gfsKos!N188+gfsPni!N188+gfsYap!N188+gfsNat!O188</f>
        <v>-4.3473990000000002</v>
      </c>
      <c r="O188" s="591">
        <f>gfsChk!O188+gfsKos!O188+gfsPni!O188+gfsYap!O188+gfsNat!P188</f>
        <v>-5.4296830000000007</v>
      </c>
      <c r="P188" s="591">
        <f>gfsChk!P188+gfsKos!P188+gfsPni!P188+gfsYap!P188+gfsNat!Q188</f>
        <v>-4.2827000000000002</v>
      </c>
      <c r="Q188" s="591">
        <f>gfsChk!Q188+gfsKos!Q188+gfsPni!Q188+gfsYap!Q188+gfsNat!R188</f>
        <v>0</v>
      </c>
      <c r="R188" s="591">
        <f>gfsChk!R188+gfsKos!R188+gfsPni!R188+gfsYap!R188+gfsNat!S188</f>
        <v>0</v>
      </c>
      <c r="S188" s="591">
        <f>gfsChk!S188+gfsKos!S188+gfsPni!S188+gfsYap!S188+gfsNat!T188</f>
        <v>0</v>
      </c>
      <c r="T188" s="591">
        <f>gfsChk!T188+gfsKos!T188+gfsPni!T188+gfsYap!T188+gfsNat!U188</f>
        <v>0</v>
      </c>
      <c r="U188" s="591">
        <f>gfsChk!U188+gfsKos!U188+gfsPni!U188+gfsYap!U188+gfsNat!V188</f>
        <v>0</v>
      </c>
      <c r="W188" s="591"/>
      <c r="X188" s="591"/>
      <c r="Y188" s="591"/>
      <c r="Z188" s="591"/>
      <c r="AA188" s="591"/>
      <c r="AB188" s="591"/>
      <c r="AC188" s="591"/>
      <c r="AH188" s="591"/>
      <c r="AQ188" s="591"/>
      <c r="AY188" s="591"/>
      <c r="BG188" s="591"/>
      <c r="BO188" s="591"/>
      <c r="BW188" s="591"/>
      <c r="CE188" s="591"/>
    </row>
    <row r="189" spans="1:83" s="586" customFormat="1" ht="12.75" customHeight="1" x14ac:dyDescent="0.2">
      <c r="A189" s="634" t="s">
        <v>813</v>
      </c>
      <c r="B189" s="591">
        <f>gfsChk!B189+gfsKos!B189+gfsPni!B189+gfsYap!B189+gfsNat!C189</f>
        <v>0</v>
      </c>
      <c r="C189" s="591">
        <f>gfsChk!C189+gfsKos!C189+gfsPni!C189+gfsYap!C189+gfsNat!D189</f>
        <v>0</v>
      </c>
      <c r="D189" s="591">
        <f>gfsChk!D189+gfsKos!D189+gfsPni!D189+gfsYap!D189+gfsNat!E189</f>
        <v>0</v>
      </c>
      <c r="E189" s="591">
        <f>gfsChk!E189+gfsKos!E189+gfsPni!E189+gfsYap!E189+gfsNat!F189</f>
        <v>0</v>
      </c>
      <c r="F189" s="591">
        <f>gfsChk!F189+gfsKos!F189+gfsPni!F189+gfsYap!F189+gfsNat!G189</f>
        <v>0</v>
      </c>
      <c r="G189" s="591">
        <f>gfsChk!G189+gfsKos!G189+gfsPni!G189+gfsYap!G189+gfsNat!H189</f>
        <v>-0.41592800000000002</v>
      </c>
      <c r="H189" s="591">
        <f>gfsChk!H189+gfsKos!H189+gfsPni!H189+gfsYap!H189+gfsNat!I189</f>
        <v>-0.86352399999999996</v>
      </c>
      <c r="I189" s="591">
        <f>gfsChk!I189+gfsKos!I189+gfsPni!I189+gfsYap!I189+gfsNat!J189</f>
        <v>-1.023115</v>
      </c>
      <c r="J189" s="591">
        <f>gfsChk!J189+gfsKos!J189+gfsPni!J189+gfsYap!J189+gfsNat!K189</f>
        <v>-0.74770200000000009</v>
      </c>
      <c r="K189" s="591">
        <f>gfsChk!K189+gfsKos!K189+gfsPni!K189+gfsYap!K189+gfsNat!L189</f>
        <v>-0.574712</v>
      </c>
      <c r="L189" s="591">
        <f>gfsChk!L189+gfsKos!L189+gfsPni!L189+gfsYap!L189+gfsNat!M189</f>
        <v>-0.78342699999999987</v>
      </c>
      <c r="M189" s="591">
        <f>gfsChk!M189+gfsKos!M189+gfsPni!M189+gfsYap!M189+gfsNat!N189</f>
        <v>-0.77036600000000011</v>
      </c>
      <c r="N189" s="591">
        <f>gfsChk!N189+gfsKos!N189+gfsPni!N189+gfsYap!N189+gfsNat!O189</f>
        <v>-0.845885</v>
      </c>
      <c r="O189" s="591">
        <f>gfsChk!O189+gfsKos!O189+gfsPni!O189+gfsYap!O189+gfsNat!P189</f>
        <v>-0.73497900000000005</v>
      </c>
      <c r="P189" s="591">
        <f>gfsChk!P189+gfsKos!P189+gfsPni!P189+gfsYap!P189+gfsNat!Q189</f>
        <v>-0.89316200000000001</v>
      </c>
      <c r="Q189" s="591">
        <f>gfsChk!Q189+gfsKos!Q189+gfsPni!Q189+gfsYap!Q189+gfsNat!R189</f>
        <v>0</v>
      </c>
      <c r="R189" s="591">
        <f>gfsChk!R189+gfsKos!R189+gfsPni!R189+gfsYap!R189+gfsNat!S189</f>
        <v>0</v>
      </c>
      <c r="S189" s="591">
        <f>gfsChk!S189+gfsKos!S189+gfsPni!S189+gfsYap!S189+gfsNat!T189</f>
        <v>0</v>
      </c>
      <c r="T189" s="591">
        <f>gfsChk!T189+gfsKos!T189+gfsPni!T189+gfsYap!T189+gfsNat!U189</f>
        <v>0</v>
      </c>
      <c r="U189" s="591">
        <f>gfsChk!U189+gfsKos!U189+gfsPni!U189+gfsYap!U189+gfsNat!V189</f>
        <v>0</v>
      </c>
      <c r="W189" s="591"/>
      <c r="X189" s="591"/>
      <c r="Y189" s="591"/>
      <c r="Z189" s="591"/>
      <c r="AA189" s="591"/>
      <c r="AB189" s="591"/>
      <c r="AC189" s="591"/>
      <c r="AH189" s="591"/>
      <c r="AQ189" s="591"/>
      <c r="AY189" s="591"/>
      <c r="BG189" s="591"/>
      <c r="BO189" s="591"/>
      <c r="BW189" s="591"/>
      <c r="CE189" s="591"/>
    </row>
    <row r="190" spans="1:83" s="586" customFormat="1" ht="12.75" customHeight="1" x14ac:dyDescent="0.2">
      <c r="A190" s="634" t="s">
        <v>814</v>
      </c>
      <c r="B190" s="591">
        <f>gfsChk!B190+gfsKos!B190+gfsPni!B190+gfsYap!B190+gfsNat!C190</f>
        <v>-0.271565</v>
      </c>
      <c r="C190" s="591">
        <f>gfsChk!C190+gfsKos!C190+gfsPni!C190+gfsYap!C190+gfsNat!D190</f>
        <v>-0.79628100000000002</v>
      </c>
      <c r="D190" s="591">
        <f>gfsChk!D190+gfsKos!D190+gfsPni!D190+gfsYap!D190+gfsNat!E190</f>
        <v>-0.521173</v>
      </c>
      <c r="E190" s="591">
        <f>gfsChk!E190+gfsKos!E190+gfsPni!E190+gfsYap!E190+gfsNat!F190</f>
        <v>-0.36710999999999999</v>
      </c>
      <c r="F190" s="591">
        <f>gfsChk!F190+gfsKos!F190+gfsPni!F190+gfsYap!F190+gfsNat!G190</f>
        <v>-0.27746199999999999</v>
      </c>
      <c r="G190" s="591">
        <f>gfsChk!G190+gfsKos!G190+gfsPni!G190+gfsYap!G190+gfsNat!H190</f>
        <v>-3.7980809999999998</v>
      </c>
      <c r="H190" s="591">
        <f>gfsChk!H190+gfsKos!H190+gfsPni!H190+gfsYap!H190+gfsNat!I190</f>
        <v>-4.2908869999999997</v>
      </c>
      <c r="I190" s="591">
        <f>gfsChk!I190+gfsKos!I190+gfsPni!I190+gfsYap!I190+gfsNat!J190</f>
        <v>-3.4429319999999999</v>
      </c>
      <c r="J190" s="591">
        <f>gfsChk!J190+gfsKos!J190+gfsPni!J190+gfsYap!J190+gfsNat!K190</f>
        <v>-2.6833650000000002</v>
      </c>
      <c r="K190" s="591">
        <f>gfsChk!K190+gfsKos!K190+gfsPni!K190+gfsYap!K190+gfsNat!L190</f>
        <v>-3.4825729999999999</v>
      </c>
      <c r="L190" s="591">
        <f>gfsChk!L190+gfsKos!L190+gfsPni!L190+gfsYap!L190+gfsNat!M190</f>
        <v>-3.2631540000000001</v>
      </c>
      <c r="M190" s="591">
        <f>gfsChk!M190+gfsKos!M190+gfsPni!M190+gfsYap!M190+gfsNat!N190</f>
        <v>-3.1574490000000002</v>
      </c>
      <c r="N190" s="591">
        <f>gfsChk!N190+gfsKos!N190+gfsPni!N190+gfsYap!N190+gfsNat!O190</f>
        <v>-3.5015140000000002</v>
      </c>
      <c r="O190" s="591">
        <f>gfsChk!O190+gfsKos!O190+gfsPni!O190+gfsYap!O190+gfsNat!P190</f>
        <v>-4.6947039999999998</v>
      </c>
      <c r="P190" s="591">
        <f>gfsChk!P190+gfsKos!P190+gfsPni!P190+gfsYap!P190+gfsNat!Q190</f>
        <v>-3.3895379999999999</v>
      </c>
      <c r="Q190" s="591">
        <f>gfsChk!Q190+gfsKos!Q190+gfsPni!Q190+gfsYap!Q190+gfsNat!R190</f>
        <v>0</v>
      </c>
      <c r="R190" s="591">
        <f>gfsChk!R190+gfsKos!R190+gfsPni!R190+gfsYap!R190+gfsNat!S190</f>
        <v>0</v>
      </c>
      <c r="S190" s="591">
        <f>gfsChk!S190+gfsKos!S190+gfsPni!S190+gfsYap!S190+gfsNat!T190</f>
        <v>0</v>
      </c>
      <c r="T190" s="591">
        <f>gfsChk!T190+gfsKos!T190+gfsPni!T190+gfsYap!T190+gfsNat!U190</f>
        <v>0</v>
      </c>
      <c r="U190" s="591">
        <f>gfsChk!U190+gfsKos!U190+gfsPni!U190+gfsYap!U190+gfsNat!V190</f>
        <v>0</v>
      </c>
      <c r="W190" s="591"/>
      <c r="X190" s="591"/>
      <c r="Y190" s="591"/>
      <c r="Z190" s="591"/>
      <c r="AA190" s="591"/>
      <c r="AB190" s="591"/>
      <c r="AC190" s="591"/>
      <c r="AH190" s="591"/>
      <c r="AQ190" s="591"/>
      <c r="AY190" s="591"/>
      <c r="BG190" s="591"/>
      <c r="BO190" s="591"/>
      <c r="BW190" s="591"/>
      <c r="CE190" s="591"/>
    </row>
    <row r="191" spans="1:83" s="586" customFormat="1" ht="12.75" hidden="1" customHeight="1" outlineLevel="1" x14ac:dyDescent="0.2">
      <c r="A191" s="634" t="s">
        <v>815</v>
      </c>
      <c r="B191" s="591">
        <f>gfsChk!B191+gfsKos!B191+gfsPni!B191+gfsYap!B191+gfsNat!C191</f>
        <v>0</v>
      </c>
      <c r="C191" s="591">
        <f>gfsChk!C191+gfsKos!C191+gfsPni!C191+gfsYap!C191+gfsNat!D191</f>
        <v>0</v>
      </c>
      <c r="D191" s="591">
        <f>gfsChk!D191+gfsKos!D191+gfsPni!D191+gfsYap!D191+gfsNat!E191</f>
        <v>0</v>
      </c>
      <c r="E191" s="591">
        <f>gfsChk!E191+gfsKos!E191+gfsPni!E191+gfsYap!E191+gfsNat!F191</f>
        <v>0</v>
      </c>
      <c r="F191" s="591">
        <f>gfsChk!F191+gfsKos!F191+gfsPni!F191+gfsYap!F191+gfsNat!G191</f>
        <v>0</v>
      </c>
      <c r="G191" s="591">
        <f>gfsChk!G191+gfsKos!G191+gfsPni!G191+gfsYap!G191+gfsNat!H191</f>
        <v>0</v>
      </c>
      <c r="H191" s="591">
        <f>gfsChk!H191+gfsKos!H191+gfsPni!H191+gfsYap!H191+gfsNat!I191</f>
        <v>0</v>
      </c>
      <c r="I191" s="591">
        <f>gfsChk!I191+gfsKos!I191+gfsPni!I191+gfsYap!I191+gfsNat!J191</f>
        <v>0</v>
      </c>
      <c r="J191" s="591">
        <f>gfsChk!J191+gfsKos!J191+gfsPni!J191+gfsYap!J191+gfsNat!K191</f>
        <v>0</v>
      </c>
      <c r="K191" s="591">
        <f>gfsChk!K191+gfsKos!K191+gfsPni!K191+gfsYap!K191+gfsNat!L191</f>
        <v>0</v>
      </c>
      <c r="L191" s="591">
        <f>gfsChk!L191+gfsKos!L191+gfsPni!L191+gfsYap!L191+gfsNat!M191</f>
        <v>0</v>
      </c>
      <c r="M191" s="591">
        <f>gfsChk!M191+gfsKos!M191+gfsPni!M191+gfsYap!M191+gfsNat!N191</f>
        <v>0</v>
      </c>
      <c r="N191" s="591">
        <f>gfsChk!N191+gfsKos!N191+gfsPni!N191+gfsYap!N191+gfsNat!O191</f>
        <v>0</v>
      </c>
      <c r="O191" s="591">
        <f>gfsChk!O191+gfsKos!O191+gfsPni!O191+gfsYap!O191+gfsNat!P191</f>
        <v>0</v>
      </c>
      <c r="P191" s="591">
        <f>gfsChk!P191+gfsKos!P191+gfsPni!P191+gfsYap!P191+gfsNat!Q191</f>
        <v>0</v>
      </c>
      <c r="Q191" s="591">
        <f>gfsChk!Q191+gfsKos!Q191+gfsPni!Q191+gfsYap!Q191+gfsNat!R191</f>
        <v>0</v>
      </c>
      <c r="R191" s="591">
        <f>gfsChk!R191+gfsKos!R191+gfsPni!R191+gfsYap!R191+gfsNat!S191</f>
        <v>0</v>
      </c>
      <c r="S191" s="591">
        <f>gfsChk!S191+gfsKos!S191+gfsPni!S191+gfsYap!S191+gfsNat!T191</f>
        <v>0</v>
      </c>
      <c r="T191" s="591">
        <f>gfsChk!T191+gfsKos!T191+gfsPni!T191+gfsYap!T191+gfsNat!U191</f>
        <v>0</v>
      </c>
      <c r="U191" s="591">
        <f>gfsChk!U191+gfsKos!U191+gfsPni!U191+gfsYap!U191+gfsNat!V191</f>
        <v>0</v>
      </c>
      <c r="W191" s="591"/>
      <c r="X191" s="591"/>
      <c r="Y191" s="591"/>
      <c r="Z191" s="591"/>
      <c r="AA191" s="591"/>
      <c r="AB191" s="591"/>
      <c r="AC191" s="591"/>
      <c r="AH191" s="591"/>
      <c r="AQ191" s="591"/>
      <c r="AY191" s="591"/>
      <c r="BG191" s="591"/>
      <c r="BO191" s="591"/>
      <c r="BW191" s="591"/>
      <c r="CE191" s="591"/>
    </row>
    <row r="192" spans="1:83" s="586" customFormat="1" ht="12.75" hidden="1" customHeight="1" outlineLevel="1" x14ac:dyDescent="0.2">
      <c r="A192" s="634" t="s">
        <v>816</v>
      </c>
      <c r="B192" s="591">
        <f>gfsChk!B192+gfsKos!B192+gfsPni!B192+gfsYap!B192+gfsNat!C192</f>
        <v>0</v>
      </c>
      <c r="C192" s="591">
        <f>gfsChk!C192+gfsKos!C192+gfsPni!C192+gfsYap!C192+gfsNat!D192</f>
        <v>0</v>
      </c>
      <c r="D192" s="591">
        <f>gfsChk!D192+gfsKos!D192+gfsPni!D192+gfsYap!D192+gfsNat!E192</f>
        <v>0</v>
      </c>
      <c r="E192" s="591">
        <f>gfsChk!E192+gfsKos!E192+gfsPni!E192+gfsYap!E192+gfsNat!F192</f>
        <v>0</v>
      </c>
      <c r="F192" s="591">
        <f>gfsChk!F192+gfsKos!F192+gfsPni!F192+gfsYap!F192+gfsNat!G192</f>
        <v>0</v>
      </c>
      <c r="G192" s="591">
        <f>gfsChk!G192+gfsKos!G192+gfsPni!G192+gfsYap!G192+gfsNat!H192</f>
        <v>0</v>
      </c>
      <c r="H192" s="591">
        <f>gfsChk!H192+gfsKos!H192+gfsPni!H192+gfsYap!H192+gfsNat!I192</f>
        <v>0</v>
      </c>
      <c r="I192" s="591">
        <f>gfsChk!I192+gfsKos!I192+gfsPni!I192+gfsYap!I192+gfsNat!J192</f>
        <v>0</v>
      </c>
      <c r="J192" s="591">
        <f>gfsChk!J192+gfsKos!J192+gfsPni!J192+gfsYap!J192+gfsNat!K192</f>
        <v>0</v>
      </c>
      <c r="K192" s="591">
        <f>gfsChk!K192+gfsKos!K192+gfsPni!K192+gfsYap!K192+gfsNat!L192</f>
        <v>0</v>
      </c>
      <c r="L192" s="591">
        <f>gfsChk!L192+gfsKos!L192+gfsPni!L192+gfsYap!L192+gfsNat!M192</f>
        <v>0</v>
      </c>
      <c r="M192" s="591">
        <f>gfsChk!M192+gfsKos!M192+gfsPni!M192+gfsYap!M192+gfsNat!N192</f>
        <v>0</v>
      </c>
      <c r="N192" s="591">
        <f>gfsChk!N192+gfsKos!N192+gfsPni!N192+gfsYap!N192+gfsNat!O192</f>
        <v>0</v>
      </c>
      <c r="O192" s="591">
        <f>gfsChk!O192+gfsKos!O192+gfsPni!O192+gfsYap!O192+gfsNat!P192</f>
        <v>0</v>
      </c>
      <c r="P192" s="591">
        <f>gfsChk!P192+gfsKos!P192+gfsPni!P192+gfsYap!P192+gfsNat!Q192</f>
        <v>0</v>
      </c>
      <c r="Q192" s="591">
        <f>gfsChk!Q192+gfsKos!Q192+gfsPni!Q192+gfsYap!Q192+gfsNat!R192</f>
        <v>0</v>
      </c>
      <c r="R192" s="591">
        <f>gfsChk!R192+gfsKos!R192+gfsPni!R192+gfsYap!R192+gfsNat!S192</f>
        <v>0</v>
      </c>
      <c r="S192" s="591">
        <f>gfsChk!S192+gfsKos!S192+gfsPni!S192+gfsYap!S192+gfsNat!T192</f>
        <v>0</v>
      </c>
      <c r="T192" s="591">
        <f>gfsChk!T192+gfsKos!T192+gfsPni!T192+gfsYap!T192+gfsNat!U192</f>
        <v>0</v>
      </c>
      <c r="U192" s="591">
        <f>gfsChk!U192+gfsKos!U192+gfsPni!U192+gfsYap!U192+gfsNat!V192</f>
        <v>0</v>
      </c>
      <c r="W192" s="591"/>
      <c r="X192" s="591"/>
      <c r="Y192" s="591"/>
      <c r="Z192" s="591"/>
      <c r="AA192" s="591"/>
      <c r="AB192" s="591"/>
      <c r="AC192" s="591"/>
      <c r="AH192" s="591"/>
      <c r="AQ192" s="591"/>
      <c r="AY192" s="591"/>
      <c r="BG192" s="591"/>
      <c r="BO192" s="591"/>
      <c r="BW192" s="591"/>
      <c r="CE192" s="591"/>
    </row>
    <row r="193" spans="1:83" s="586" customFormat="1" ht="12.75" hidden="1" customHeight="1" outlineLevel="1" x14ac:dyDescent="0.2">
      <c r="A193" s="634" t="s">
        <v>817</v>
      </c>
      <c r="B193" s="591">
        <f>gfsChk!B193+gfsKos!B193+gfsPni!B193+gfsYap!B193+gfsNat!C193</f>
        <v>0</v>
      </c>
      <c r="C193" s="591">
        <f>gfsChk!C193+gfsKos!C193+gfsPni!C193+gfsYap!C193+gfsNat!D193</f>
        <v>0</v>
      </c>
      <c r="D193" s="591">
        <f>gfsChk!D193+gfsKos!D193+gfsPni!D193+gfsYap!D193+gfsNat!E193</f>
        <v>0</v>
      </c>
      <c r="E193" s="591">
        <f>gfsChk!E193+gfsKos!E193+gfsPni!E193+gfsYap!E193+gfsNat!F193</f>
        <v>0</v>
      </c>
      <c r="F193" s="591">
        <f>gfsChk!F193+gfsKos!F193+gfsPni!F193+gfsYap!F193+gfsNat!G193</f>
        <v>0</v>
      </c>
      <c r="G193" s="591">
        <f>gfsChk!G193+gfsKos!G193+gfsPni!G193+gfsYap!G193+gfsNat!H193</f>
        <v>0</v>
      </c>
      <c r="H193" s="591">
        <f>gfsChk!H193+gfsKos!H193+gfsPni!H193+gfsYap!H193+gfsNat!I193</f>
        <v>0</v>
      </c>
      <c r="I193" s="591">
        <f>gfsChk!I193+gfsKos!I193+gfsPni!I193+gfsYap!I193+gfsNat!J193</f>
        <v>0</v>
      </c>
      <c r="J193" s="591">
        <f>gfsChk!J193+gfsKos!J193+gfsPni!J193+gfsYap!J193+gfsNat!K193</f>
        <v>0</v>
      </c>
      <c r="K193" s="591">
        <f>gfsChk!K193+gfsKos!K193+gfsPni!K193+gfsYap!K193+gfsNat!L193</f>
        <v>0</v>
      </c>
      <c r="L193" s="591">
        <f>gfsChk!L193+gfsKos!L193+gfsPni!L193+gfsYap!L193+gfsNat!M193</f>
        <v>0</v>
      </c>
      <c r="M193" s="591">
        <f>gfsChk!M193+gfsKos!M193+gfsPni!M193+gfsYap!M193+gfsNat!N193</f>
        <v>0</v>
      </c>
      <c r="N193" s="591">
        <f>gfsChk!N193+gfsKos!N193+gfsPni!N193+gfsYap!N193+gfsNat!O193</f>
        <v>0</v>
      </c>
      <c r="O193" s="591">
        <f>gfsChk!O193+gfsKos!O193+gfsPni!O193+gfsYap!O193+gfsNat!P193</f>
        <v>0</v>
      </c>
      <c r="P193" s="591">
        <f>gfsChk!P193+gfsKos!P193+gfsPni!P193+gfsYap!P193+gfsNat!Q193</f>
        <v>0</v>
      </c>
      <c r="Q193" s="591">
        <f>gfsChk!Q193+gfsKos!Q193+gfsPni!Q193+gfsYap!Q193+gfsNat!R193</f>
        <v>0</v>
      </c>
      <c r="R193" s="591">
        <f>gfsChk!R193+gfsKos!R193+gfsPni!R193+gfsYap!R193+gfsNat!S193</f>
        <v>0</v>
      </c>
      <c r="S193" s="591">
        <f>gfsChk!S193+gfsKos!S193+gfsPni!S193+gfsYap!S193+gfsNat!T193</f>
        <v>0</v>
      </c>
      <c r="T193" s="591">
        <f>gfsChk!T193+gfsKos!T193+gfsPni!T193+gfsYap!T193+gfsNat!U193</f>
        <v>0</v>
      </c>
      <c r="U193" s="591">
        <f>gfsChk!U193+gfsKos!U193+gfsPni!U193+gfsYap!U193+gfsNat!V193</f>
        <v>0</v>
      </c>
      <c r="W193" s="591"/>
      <c r="X193" s="591"/>
      <c r="Y193" s="591"/>
      <c r="Z193" s="591"/>
      <c r="AA193" s="591"/>
      <c r="AB193" s="591"/>
      <c r="AC193" s="591"/>
      <c r="AH193" s="591"/>
      <c r="AQ193" s="591"/>
      <c r="AY193" s="591"/>
      <c r="BG193" s="591"/>
      <c r="BO193" s="591"/>
      <c r="BW193" s="591"/>
      <c r="CE193" s="591"/>
    </row>
    <row r="194" spans="1:83" s="586" customFormat="1" ht="12.75" customHeight="1" collapsed="1" x14ac:dyDescent="0.2">
      <c r="A194" s="592" t="s">
        <v>818</v>
      </c>
      <c r="B194" s="591">
        <f>gfsChk!B194+gfsKos!B194+gfsPni!B194+gfsYap!B194+gfsNat!C194</f>
        <v>-0.16894400000000004</v>
      </c>
      <c r="C194" s="591">
        <f>gfsChk!C194+gfsKos!C194+gfsPni!C194+gfsYap!C194+gfsNat!D194</f>
        <v>6.8791000000000019E-2</v>
      </c>
      <c r="D194" s="591">
        <f>gfsChk!D194+gfsKos!D194+gfsPni!D194+gfsYap!D194+gfsNat!E194</f>
        <v>0.30887899999999996</v>
      </c>
      <c r="E194" s="591">
        <f>gfsChk!E194+gfsKos!E194+gfsPni!E194+gfsYap!E194+gfsNat!F194</f>
        <v>7.2913999999999993E-2</v>
      </c>
      <c r="F194" s="591">
        <f>gfsChk!F194+gfsKos!F194+gfsPni!F194+gfsYap!F194+gfsNat!G194</f>
        <v>4.0990000000000019E-3</v>
      </c>
      <c r="G194" s="591">
        <f>gfsChk!G194+gfsKos!G194+gfsPni!G194+gfsYap!G194+gfsNat!H194</f>
        <v>-3.422999999999999E-3</v>
      </c>
      <c r="H194" s="591">
        <f>gfsChk!H194+gfsKos!H194+gfsPni!H194+gfsYap!H194+gfsNat!I194</f>
        <v>-6.2600000000000017E-3</v>
      </c>
      <c r="I194" s="591">
        <f>gfsChk!I194+gfsKos!I194+gfsPni!I194+gfsYap!I194+gfsNat!J194</f>
        <v>1.0128999999999999E-2</v>
      </c>
      <c r="J194" s="591">
        <f>gfsChk!J194+gfsKos!J194+gfsPni!J194+gfsYap!J194+gfsNat!K194</f>
        <v>-1.0000000000010001E-6</v>
      </c>
      <c r="K194" s="591">
        <f>gfsChk!K194+gfsKos!K194+gfsPni!K194+gfsYap!K194+gfsNat!L194</f>
        <v>0</v>
      </c>
      <c r="L194" s="591">
        <f>gfsChk!L194+gfsKos!L194+gfsPni!L194+gfsYap!L194+gfsNat!M194</f>
        <v>0</v>
      </c>
      <c r="M194" s="591">
        <f>gfsChk!M194+gfsKos!M194+gfsPni!M194+gfsYap!M194+gfsNat!N194</f>
        <v>0</v>
      </c>
      <c r="N194" s="591">
        <f>gfsChk!N194+gfsKos!N194+gfsPni!N194+gfsYap!N194+gfsNat!O194</f>
        <v>2.9947000000000001E-2</v>
      </c>
      <c r="O194" s="591">
        <f>gfsChk!O194+gfsKos!O194+gfsPni!O194+gfsYap!O194+gfsNat!P194</f>
        <v>0</v>
      </c>
      <c r="P194" s="591">
        <f>gfsChk!P194+gfsKos!P194+gfsPni!P194+gfsYap!P194+gfsNat!Q194</f>
        <v>0</v>
      </c>
      <c r="Q194" s="591">
        <f>gfsChk!Q194+gfsKos!Q194+gfsPni!Q194+gfsYap!Q194+gfsNat!R194</f>
        <v>0</v>
      </c>
      <c r="R194" s="591">
        <f>gfsChk!R194+gfsKos!R194+gfsPni!R194+gfsYap!R194+gfsNat!S194</f>
        <v>0</v>
      </c>
      <c r="S194" s="591">
        <f>gfsChk!S194+gfsKos!S194+gfsPni!S194+gfsYap!S194+gfsNat!T194</f>
        <v>0</v>
      </c>
      <c r="T194" s="591">
        <f>gfsChk!T194+gfsKos!T194+gfsPni!T194+gfsYap!T194+gfsNat!U194</f>
        <v>0</v>
      </c>
      <c r="U194" s="591">
        <f>gfsChk!U194+gfsKos!U194+gfsPni!U194+gfsYap!U194+gfsNat!V194</f>
        <v>0</v>
      </c>
      <c r="W194" s="591"/>
      <c r="X194" s="591"/>
      <c r="Y194" s="591"/>
      <c r="Z194" s="591"/>
      <c r="AA194" s="591"/>
      <c r="AB194" s="591"/>
      <c r="AC194" s="591"/>
      <c r="AH194" s="591"/>
      <c r="AQ194" s="591"/>
      <c r="AY194" s="591"/>
      <c r="BG194" s="591"/>
      <c r="BO194" s="591"/>
      <c r="BW194" s="591"/>
      <c r="CE194" s="591"/>
    </row>
    <row r="195" spans="1:83" s="586" customFormat="1" ht="12.75" hidden="1" customHeight="1" outlineLevel="1" x14ac:dyDescent="0.2">
      <c r="A195" s="634" t="s">
        <v>819</v>
      </c>
      <c r="B195" s="591">
        <f>gfsChk!B195+gfsKos!B195+gfsPni!B195+gfsYap!B195+gfsNat!C195</f>
        <v>0</v>
      </c>
      <c r="C195" s="591">
        <f>gfsChk!C195+gfsKos!C195+gfsPni!C195+gfsYap!C195+gfsNat!D195</f>
        <v>0</v>
      </c>
      <c r="D195" s="591">
        <f>gfsChk!D195+gfsKos!D195+gfsPni!D195+gfsYap!D195+gfsNat!E195</f>
        <v>0</v>
      </c>
      <c r="E195" s="591">
        <f>gfsChk!E195+gfsKos!E195+gfsPni!E195+gfsYap!E195+gfsNat!F195</f>
        <v>0</v>
      </c>
      <c r="F195" s="591">
        <f>gfsChk!F195+gfsKos!F195+gfsPni!F195+gfsYap!F195+gfsNat!G195</f>
        <v>0</v>
      </c>
      <c r="G195" s="591">
        <f>gfsChk!G195+gfsKos!G195+gfsPni!G195+gfsYap!G195+gfsNat!H195</f>
        <v>0</v>
      </c>
      <c r="H195" s="591">
        <f>gfsChk!H195+gfsKos!H195+gfsPni!H195+gfsYap!H195+gfsNat!I195</f>
        <v>0</v>
      </c>
      <c r="I195" s="591">
        <f>gfsChk!I195+gfsKos!I195+gfsPni!I195+gfsYap!I195+gfsNat!J195</f>
        <v>0</v>
      </c>
      <c r="J195" s="591">
        <f>gfsChk!J195+gfsKos!J195+gfsPni!J195+gfsYap!J195+gfsNat!K195</f>
        <v>0</v>
      </c>
      <c r="K195" s="591">
        <f>gfsChk!K195+gfsKos!K195+gfsPni!K195+gfsYap!K195+gfsNat!L195</f>
        <v>0</v>
      </c>
      <c r="L195" s="591">
        <f>gfsChk!L195+gfsKos!L195+gfsPni!L195+gfsYap!L195+gfsNat!M195</f>
        <v>0</v>
      </c>
      <c r="M195" s="591">
        <f>gfsChk!M195+gfsKos!M195+gfsPni!M195+gfsYap!M195+gfsNat!N195</f>
        <v>0</v>
      </c>
      <c r="N195" s="591">
        <f>gfsChk!N195+gfsKos!N195+gfsPni!N195+gfsYap!N195+gfsNat!O195</f>
        <v>0</v>
      </c>
      <c r="O195" s="591">
        <f>gfsChk!O195+gfsKos!O195+gfsPni!O195+gfsYap!O195+gfsNat!P195</f>
        <v>0</v>
      </c>
      <c r="P195" s="591">
        <f>gfsChk!P195+gfsKos!P195+gfsPni!P195+gfsYap!P195+gfsNat!Q195</f>
        <v>0</v>
      </c>
      <c r="Q195" s="591">
        <f>gfsChk!Q195+gfsKos!Q195+gfsPni!Q195+gfsYap!Q195+gfsNat!R195</f>
        <v>0</v>
      </c>
      <c r="R195" s="591">
        <f>gfsChk!R195+gfsKos!R195+gfsPni!R195+gfsYap!R195+gfsNat!S195</f>
        <v>0</v>
      </c>
      <c r="S195" s="591">
        <f>gfsChk!S195+gfsKos!S195+gfsPni!S195+gfsYap!S195+gfsNat!T195</f>
        <v>0</v>
      </c>
      <c r="T195" s="591">
        <f>gfsChk!T195+gfsKos!T195+gfsPni!T195+gfsYap!T195+gfsNat!U195</f>
        <v>0</v>
      </c>
      <c r="U195" s="591">
        <f>gfsChk!U195+gfsKos!U195+gfsPni!U195+gfsYap!U195+gfsNat!V195</f>
        <v>0</v>
      </c>
      <c r="W195" s="591"/>
      <c r="X195" s="591"/>
      <c r="Y195" s="591"/>
      <c r="Z195" s="591"/>
      <c r="AA195" s="591"/>
      <c r="AB195" s="591"/>
      <c r="AC195" s="591"/>
      <c r="AH195" s="591"/>
      <c r="AQ195" s="591"/>
      <c r="AY195" s="591"/>
      <c r="BG195" s="591"/>
      <c r="BO195" s="591"/>
      <c r="BW195" s="591"/>
      <c r="CE195" s="591"/>
    </row>
    <row r="196" spans="1:83" s="586" customFormat="1" ht="12.75" customHeight="1" collapsed="1" x14ac:dyDescent="0.2">
      <c r="A196" s="634" t="s">
        <v>820</v>
      </c>
      <c r="B196" s="591">
        <f>gfsChk!B196+gfsKos!B196+gfsPni!B196+gfsYap!B196+gfsNat!C196</f>
        <v>-0.16894400000000004</v>
      </c>
      <c r="C196" s="591">
        <f>gfsChk!C196+gfsKos!C196+gfsPni!C196+gfsYap!C196+gfsNat!D196</f>
        <v>6.8791000000000019E-2</v>
      </c>
      <c r="D196" s="591">
        <f>gfsChk!D196+gfsKos!D196+gfsPni!D196+gfsYap!D196+gfsNat!E196</f>
        <v>0.30887899999999996</v>
      </c>
      <c r="E196" s="591">
        <f>gfsChk!E196+gfsKos!E196+gfsPni!E196+gfsYap!E196+gfsNat!F196</f>
        <v>7.2913999999999993E-2</v>
      </c>
      <c r="F196" s="591">
        <f>gfsChk!F196+gfsKos!F196+gfsPni!F196+gfsYap!F196+gfsNat!G196</f>
        <v>4.0990000000000019E-3</v>
      </c>
      <c r="G196" s="591">
        <f>gfsChk!G196+gfsKos!G196+gfsPni!G196+gfsYap!G196+gfsNat!H196</f>
        <v>-3.422999999999999E-3</v>
      </c>
      <c r="H196" s="591">
        <f>gfsChk!H196+gfsKos!H196+gfsPni!H196+gfsYap!H196+gfsNat!I196</f>
        <v>-6.2600000000000017E-3</v>
      </c>
      <c r="I196" s="591">
        <f>gfsChk!I196+gfsKos!I196+gfsPni!I196+gfsYap!I196+gfsNat!J196</f>
        <v>1.0128999999999999E-2</v>
      </c>
      <c r="J196" s="591">
        <f>gfsChk!J196+gfsKos!J196+gfsPni!J196+gfsYap!J196+gfsNat!K196</f>
        <v>-1.0000000000010001E-6</v>
      </c>
      <c r="K196" s="591">
        <f>gfsChk!K196+gfsKos!K196+gfsPni!K196+gfsYap!K196+gfsNat!L196</f>
        <v>0</v>
      </c>
      <c r="L196" s="591">
        <f>gfsChk!L196+gfsKos!L196+gfsPni!L196+gfsYap!L196+gfsNat!M196</f>
        <v>0</v>
      </c>
      <c r="M196" s="591">
        <f>gfsChk!M196+gfsKos!M196+gfsPni!M196+gfsYap!M196+gfsNat!N196</f>
        <v>0</v>
      </c>
      <c r="N196" s="591">
        <f>gfsChk!N196+gfsKos!N196+gfsPni!N196+gfsYap!N196+gfsNat!O196</f>
        <v>2.9947000000000001E-2</v>
      </c>
      <c r="O196" s="591">
        <f>gfsChk!O196+gfsKos!O196+gfsPni!O196+gfsYap!O196+gfsNat!P196</f>
        <v>0</v>
      </c>
      <c r="P196" s="591">
        <f>gfsChk!P196+gfsKos!P196+gfsPni!P196+gfsYap!P196+gfsNat!Q196</f>
        <v>0</v>
      </c>
      <c r="Q196" s="591">
        <f>gfsChk!Q196+gfsKos!Q196+gfsPni!Q196+gfsYap!Q196+gfsNat!R196</f>
        <v>0</v>
      </c>
      <c r="R196" s="591">
        <f>gfsChk!R196+gfsKos!R196+gfsPni!R196+gfsYap!R196+gfsNat!S196</f>
        <v>0</v>
      </c>
      <c r="S196" s="591">
        <f>gfsChk!S196+gfsKos!S196+gfsPni!S196+gfsYap!S196+gfsNat!T196</f>
        <v>0</v>
      </c>
      <c r="T196" s="591">
        <f>gfsChk!T196+gfsKos!T196+gfsPni!T196+gfsYap!T196+gfsNat!U196</f>
        <v>0</v>
      </c>
      <c r="U196" s="591">
        <f>gfsChk!U196+gfsKos!U196+gfsPni!U196+gfsYap!U196+gfsNat!V196</f>
        <v>0</v>
      </c>
      <c r="W196" s="591"/>
      <c r="X196" s="591"/>
      <c r="Y196" s="591"/>
      <c r="Z196" s="591"/>
      <c r="AA196" s="591"/>
      <c r="AB196" s="591"/>
      <c r="AC196" s="591"/>
      <c r="AH196" s="591"/>
      <c r="AQ196" s="591"/>
      <c r="AY196" s="591"/>
      <c r="BG196" s="591"/>
      <c r="BO196" s="591"/>
      <c r="BW196" s="591"/>
      <c r="CE196" s="591"/>
    </row>
    <row r="197" spans="1:83" s="586" customFormat="1" ht="12.75" customHeight="1" x14ac:dyDescent="0.2">
      <c r="A197" s="634" t="s">
        <v>821</v>
      </c>
      <c r="B197" s="591">
        <f>gfsChk!B197+gfsKos!B197+gfsPni!B197+gfsYap!B197+gfsNat!C197</f>
        <v>-0.16894400000000004</v>
      </c>
      <c r="C197" s="591">
        <f>gfsChk!C197+gfsKos!C197+gfsPni!C197+gfsYap!C197+gfsNat!D197</f>
        <v>6.8791000000000019E-2</v>
      </c>
      <c r="D197" s="591">
        <f>gfsChk!D197+gfsKos!D197+gfsPni!D197+gfsYap!D197+gfsNat!E197</f>
        <v>0.30887899999999996</v>
      </c>
      <c r="E197" s="591">
        <f>gfsChk!E197+gfsKos!E197+gfsPni!E197+gfsYap!E197+gfsNat!F197</f>
        <v>7.2913999999999993E-2</v>
      </c>
      <c r="F197" s="591">
        <f>gfsChk!F197+gfsKos!F197+gfsPni!F197+gfsYap!F197+gfsNat!G197</f>
        <v>4.0990000000000019E-3</v>
      </c>
      <c r="G197" s="591">
        <f>gfsChk!G197+gfsKos!G197+gfsPni!G197+gfsYap!G197+gfsNat!H197</f>
        <v>-3.422999999999999E-3</v>
      </c>
      <c r="H197" s="591">
        <f>gfsChk!H197+gfsKos!H197+gfsPni!H197+gfsYap!H197+gfsNat!I197</f>
        <v>-6.2600000000000017E-3</v>
      </c>
      <c r="I197" s="591">
        <f>gfsChk!I197+gfsKos!I197+gfsPni!I197+gfsYap!I197+gfsNat!J197</f>
        <v>1.0128999999999999E-2</v>
      </c>
      <c r="J197" s="591">
        <f>gfsChk!J197+gfsKos!J197+gfsPni!J197+gfsYap!J197+gfsNat!K197</f>
        <v>-1.0000000000010001E-6</v>
      </c>
      <c r="K197" s="591">
        <f>gfsChk!K197+gfsKos!K197+gfsPni!K197+gfsYap!K197+gfsNat!L197</f>
        <v>0</v>
      </c>
      <c r="L197" s="591">
        <f>gfsChk!L197+gfsKos!L197+gfsPni!L197+gfsYap!L197+gfsNat!M197</f>
        <v>0</v>
      </c>
      <c r="M197" s="591">
        <f>gfsChk!M197+gfsKos!M197+gfsPni!M197+gfsYap!M197+gfsNat!N197</f>
        <v>0</v>
      </c>
      <c r="N197" s="591">
        <f>gfsChk!N197+gfsKos!N197+gfsPni!N197+gfsYap!N197+gfsNat!O197</f>
        <v>2.9947000000000001E-2</v>
      </c>
      <c r="O197" s="591">
        <f>gfsChk!O197+gfsKos!O197+gfsPni!O197+gfsYap!O197+gfsNat!P197</f>
        <v>0</v>
      </c>
      <c r="P197" s="591">
        <f>gfsChk!P197+gfsKos!P197+gfsPni!P197+gfsYap!P197+gfsNat!Q197</f>
        <v>0</v>
      </c>
      <c r="Q197" s="591">
        <f>gfsChk!Q197+gfsKos!Q197+gfsPni!Q197+gfsYap!Q197+gfsNat!R197</f>
        <v>0</v>
      </c>
      <c r="R197" s="591">
        <f>gfsChk!R197+gfsKos!R197+gfsPni!R197+gfsYap!R197+gfsNat!S197</f>
        <v>0</v>
      </c>
      <c r="S197" s="591">
        <f>gfsChk!S197+gfsKos!S197+gfsPni!S197+gfsYap!S197+gfsNat!T197</f>
        <v>0</v>
      </c>
      <c r="T197" s="591">
        <f>gfsChk!T197+gfsKos!T197+gfsPni!T197+gfsYap!T197+gfsNat!U197</f>
        <v>0</v>
      </c>
      <c r="U197" s="591">
        <f>gfsChk!U197+gfsKos!U197+gfsPni!U197+gfsYap!U197+gfsNat!V197</f>
        <v>0</v>
      </c>
      <c r="W197" s="591"/>
      <c r="X197" s="591"/>
      <c r="Y197" s="591"/>
      <c r="Z197" s="591"/>
      <c r="AA197" s="591"/>
      <c r="AB197" s="591"/>
      <c r="AC197" s="591"/>
      <c r="AH197" s="591"/>
      <c r="AQ197" s="591"/>
      <c r="AY197" s="591"/>
      <c r="BG197" s="591"/>
      <c r="BO197" s="591"/>
      <c r="BW197" s="591"/>
      <c r="CE197" s="591"/>
    </row>
    <row r="198" spans="1:83" s="586" customFormat="1" ht="12.75" hidden="1" customHeight="1" outlineLevel="1" x14ac:dyDescent="0.2">
      <c r="A198" s="634" t="s">
        <v>822</v>
      </c>
      <c r="B198" s="591">
        <f>gfsChk!B198+gfsKos!B198+gfsPni!B198+gfsYap!B198+gfsNat!C198</f>
        <v>0</v>
      </c>
      <c r="C198" s="591">
        <f>gfsChk!C198+gfsKos!C198+gfsPni!C198+gfsYap!C198+gfsNat!D198</f>
        <v>0</v>
      </c>
      <c r="D198" s="591">
        <f>gfsChk!D198+gfsKos!D198+gfsPni!D198+gfsYap!D198+gfsNat!E198</f>
        <v>0</v>
      </c>
      <c r="E198" s="591">
        <f>gfsChk!E198+gfsKos!E198+gfsPni!E198+gfsYap!E198+gfsNat!F198</f>
        <v>0</v>
      </c>
      <c r="F198" s="591">
        <f>gfsChk!F198+gfsKos!F198+gfsPni!F198+gfsYap!F198+gfsNat!G198</f>
        <v>0</v>
      </c>
      <c r="G198" s="591">
        <f>gfsChk!G198+gfsKos!G198+gfsPni!G198+gfsYap!G198+gfsNat!H198</f>
        <v>0</v>
      </c>
      <c r="H198" s="591">
        <f>gfsChk!H198+gfsKos!H198+gfsPni!H198+gfsYap!H198+gfsNat!I198</f>
        <v>0</v>
      </c>
      <c r="I198" s="591">
        <f>gfsChk!I198+gfsKos!I198+gfsPni!I198+gfsYap!I198+gfsNat!J198</f>
        <v>0</v>
      </c>
      <c r="J198" s="591">
        <f>gfsChk!J198+gfsKos!J198+gfsPni!J198+gfsYap!J198+gfsNat!K198</f>
        <v>0</v>
      </c>
      <c r="K198" s="591">
        <f>gfsChk!K198+gfsKos!K198+gfsPni!K198+gfsYap!K198+gfsNat!L198</f>
        <v>0</v>
      </c>
      <c r="L198" s="591">
        <f>gfsChk!L198+gfsKos!L198+gfsPni!L198+gfsYap!L198+gfsNat!M198</f>
        <v>0</v>
      </c>
      <c r="M198" s="591">
        <f>gfsChk!M198+gfsKos!M198+gfsPni!M198+gfsYap!M198+gfsNat!N198</f>
        <v>0</v>
      </c>
      <c r="N198" s="591">
        <f>gfsChk!N198+gfsKos!N198+gfsPni!N198+gfsYap!N198+gfsNat!O198</f>
        <v>0</v>
      </c>
      <c r="O198" s="591">
        <f>gfsChk!O198+gfsKos!O198+gfsPni!O198+gfsYap!O198+gfsNat!P198</f>
        <v>0</v>
      </c>
      <c r="P198" s="591">
        <f>gfsChk!P198+gfsKos!P198+gfsPni!P198+gfsYap!P198+gfsNat!Q198</f>
        <v>0</v>
      </c>
      <c r="Q198" s="591">
        <f>gfsChk!Q198+gfsKos!Q198+gfsPni!Q198+gfsYap!Q198+gfsNat!R198</f>
        <v>0</v>
      </c>
      <c r="R198" s="591">
        <f>gfsChk!R198+gfsKos!R198+gfsPni!R198+gfsYap!R198+gfsNat!S198</f>
        <v>0</v>
      </c>
      <c r="S198" s="591">
        <f>gfsChk!S198+gfsKos!S198+gfsPni!S198+gfsYap!S198+gfsNat!T198</f>
        <v>0</v>
      </c>
      <c r="T198" s="591">
        <f>gfsChk!T198+gfsKos!T198+gfsPni!T198+gfsYap!T198+gfsNat!U198</f>
        <v>0</v>
      </c>
      <c r="U198" s="591">
        <f>gfsChk!U198+gfsKos!U198+gfsPni!U198+gfsYap!U198+gfsNat!V198</f>
        <v>0</v>
      </c>
      <c r="W198" s="591"/>
      <c r="X198" s="591"/>
      <c r="Y198" s="591"/>
      <c r="Z198" s="591"/>
      <c r="AA198" s="591"/>
      <c r="AB198" s="591"/>
      <c r="AC198" s="591"/>
      <c r="AH198" s="591"/>
      <c r="AQ198" s="591"/>
      <c r="AY198" s="591"/>
      <c r="BG198" s="591"/>
      <c r="BO198" s="591"/>
      <c r="BW198" s="591"/>
      <c r="CE198" s="591"/>
    </row>
    <row r="199" spans="1:83" s="586" customFormat="1" ht="12.75" hidden="1" customHeight="1" outlineLevel="1" x14ac:dyDescent="0.2">
      <c r="A199" s="634" t="s">
        <v>823</v>
      </c>
      <c r="B199" s="591">
        <f>gfsChk!B199+gfsKos!B199+gfsPni!B199+gfsYap!B199+gfsNat!C199</f>
        <v>0</v>
      </c>
      <c r="C199" s="591">
        <f>gfsChk!C199+gfsKos!C199+gfsPni!C199+gfsYap!C199+gfsNat!D199</f>
        <v>0</v>
      </c>
      <c r="D199" s="591">
        <f>gfsChk!D199+gfsKos!D199+gfsPni!D199+gfsYap!D199+gfsNat!E199</f>
        <v>0</v>
      </c>
      <c r="E199" s="591">
        <f>gfsChk!E199+gfsKos!E199+gfsPni!E199+gfsYap!E199+gfsNat!F199</f>
        <v>0</v>
      </c>
      <c r="F199" s="591">
        <f>gfsChk!F199+gfsKos!F199+gfsPni!F199+gfsYap!F199+gfsNat!G199</f>
        <v>0</v>
      </c>
      <c r="G199" s="591">
        <f>gfsChk!G199+gfsKos!G199+gfsPni!G199+gfsYap!G199+gfsNat!H199</f>
        <v>0</v>
      </c>
      <c r="H199" s="591">
        <f>gfsChk!H199+gfsKos!H199+gfsPni!H199+gfsYap!H199+gfsNat!I199</f>
        <v>0</v>
      </c>
      <c r="I199" s="591">
        <f>gfsChk!I199+gfsKos!I199+gfsPni!I199+gfsYap!I199+gfsNat!J199</f>
        <v>0</v>
      </c>
      <c r="J199" s="591">
        <f>gfsChk!J199+gfsKos!J199+gfsPni!J199+gfsYap!J199+gfsNat!K199</f>
        <v>0</v>
      </c>
      <c r="K199" s="591">
        <f>gfsChk!K199+gfsKos!K199+gfsPni!K199+gfsYap!K199+gfsNat!L199</f>
        <v>0</v>
      </c>
      <c r="L199" s="591">
        <f>gfsChk!L199+gfsKos!L199+gfsPni!L199+gfsYap!L199+gfsNat!M199</f>
        <v>0</v>
      </c>
      <c r="M199" s="591">
        <f>gfsChk!M199+gfsKos!M199+gfsPni!M199+gfsYap!M199+gfsNat!N199</f>
        <v>0</v>
      </c>
      <c r="N199" s="591">
        <f>gfsChk!N199+gfsKos!N199+gfsPni!N199+gfsYap!N199+gfsNat!O199</f>
        <v>0</v>
      </c>
      <c r="O199" s="591">
        <f>gfsChk!O199+gfsKos!O199+gfsPni!O199+gfsYap!O199+gfsNat!P199</f>
        <v>0</v>
      </c>
      <c r="P199" s="591">
        <f>gfsChk!P199+gfsKos!P199+gfsPni!P199+gfsYap!P199+gfsNat!Q199</f>
        <v>0</v>
      </c>
      <c r="Q199" s="591">
        <f>gfsChk!Q199+gfsKos!Q199+gfsPni!Q199+gfsYap!Q199+gfsNat!R199</f>
        <v>0</v>
      </c>
      <c r="R199" s="591">
        <f>gfsChk!R199+gfsKos!R199+gfsPni!R199+gfsYap!R199+gfsNat!S199</f>
        <v>0</v>
      </c>
      <c r="S199" s="591">
        <f>gfsChk!S199+gfsKos!S199+gfsPni!S199+gfsYap!S199+gfsNat!T199</f>
        <v>0</v>
      </c>
      <c r="T199" s="591">
        <f>gfsChk!T199+gfsKos!T199+gfsPni!T199+gfsYap!T199+gfsNat!U199</f>
        <v>0</v>
      </c>
      <c r="U199" s="591">
        <f>gfsChk!U199+gfsKos!U199+gfsPni!U199+gfsYap!U199+gfsNat!V199</f>
        <v>0</v>
      </c>
      <c r="W199" s="591"/>
      <c r="X199" s="591"/>
      <c r="Y199" s="591"/>
      <c r="Z199" s="591"/>
      <c r="AA199" s="591"/>
      <c r="AB199" s="591"/>
      <c r="AC199" s="591"/>
      <c r="AH199" s="591"/>
      <c r="AQ199" s="591"/>
      <c r="AY199" s="591"/>
      <c r="BG199" s="591"/>
      <c r="BO199" s="591"/>
      <c r="BW199" s="591"/>
      <c r="CE199" s="591"/>
    </row>
    <row r="200" spans="1:83" s="586" customFormat="1" ht="12.75" hidden="1" customHeight="1" outlineLevel="1" x14ac:dyDescent="0.2">
      <c r="A200" s="634" t="s">
        <v>824</v>
      </c>
      <c r="B200" s="591">
        <f>gfsChk!B200+gfsKos!B200+gfsPni!B200+gfsYap!B200+gfsNat!C200</f>
        <v>0</v>
      </c>
      <c r="C200" s="591">
        <f>gfsChk!C200+gfsKos!C200+gfsPni!C200+gfsYap!C200+gfsNat!D200</f>
        <v>0</v>
      </c>
      <c r="D200" s="591">
        <f>gfsChk!D200+gfsKos!D200+gfsPni!D200+gfsYap!D200+gfsNat!E200</f>
        <v>0</v>
      </c>
      <c r="E200" s="591">
        <f>gfsChk!E200+gfsKos!E200+gfsPni!E200+gfsYap!E200+gfsNat!F200</f>
        <v>0</v>
      </c>
      <c r="F200" s="591">
        <f>gfsChk!F200+gfsKos!F200+gfsPni!F200+gfsYap!F200+gfsNat!G200</f>
        <v>0</v>
      </c>
      <c r="G200" s="591">
        <f>gfsChk!G200+gfsKos!G200+gfsPni!G200+gfsYap!G200+gfsNat!H200</f>
        <v>0</v>
      </c>
      <c r="H200" s="591">
        <f>gfsChk!H200+gfsKos!H200+gfsPni!H200+gfsYap!H200+gfsNat!I200</f>
        <v>0</v>
      </c>
      <c r="I200" s="591">
        <f>gfsChk!I200+gfsKos!I200+gfsPni!I200+gfsYap!I200+gfsNat!J200</f>
        <v>0</v>
      </c>
      <c r="J200" s="591">
        <f>gfsChk!J200+gfsKos!J200+gfsPni!J200+gfsYap!J200+gfsNat!K200</f>
        <v>0</v>
      </c>
      <c r="K200" s="591">
        <f>gfsChk!K200+gfsKos!K200+gfsPni!K200+gfsYap!K200+gfsNat!L200</f>
        <v>0</v>
      </c>
      <c r="L200" s="591">
        <f>gfsChk!L200+gfsKos!L200+gfsPni!L200+gfsYap!L200+gfsNat!M200</f>
        <v>0</v>
      </c>
      <c r="M200" s="591">
        <f>gfsChk!M200+gfsKos!M200+gfsPni!M200+gfsYap!M200+gfsNat!N200</f>
        <v>0</v>
      </c>
      <c r="N200" s="591">
        <f>gfsChk!N200+gfsKos!N200+gfsPni!N200+gfsYap!N200+gfsNat!O200</f>
        <v>0</v>
      </c>
      <c r="O200" s="591">
        <f>gfsChk!O200+gfsKos!O200+gfsPni!O200+gfsYap!O200+gfsNat!P200</f>
        <v>0</v>
      </c>
      <c r="P200" s="591">
        <f>gfsChk!P200+gfsKos!P200+gfsPni!P200+gfsYap!P200+gfsNat!Q200</f>
        <v>0</v>
      </c>
      <c r="Q200" s="591">
        <f>gfsChk!Q200+gfsKos!Q200+gfsPni!Q200+gfsYap!Q200+gfsNat!R200</f>
        <v>0</v>
      </c>
      <c r="R200" s="591">
        <f>gfsChk!R200+gfsKos!R200+gfsPni!R200+gfsYap!R200+gfsNat!S200</f>
        <v>0</v>
      </c>
      <c r="S200" s="591">
        <f>gfsChk!S200+gfsKos!S200+gfsPni!S200+gfsYap!S200+gfsNat!T200</f>
        <v>0</v>
      </c>
      <c r="T200" s="591">
        <f>gfsChk!T200+gfsKos!T200+gfsPni!T200+gfsYap!T200+gfsNat!U200</f>
        <v>0</v>
      </c>
      <c r="U200" s="591">
        <f>gfsChk!U200+gfsKos!U200+gfsPni!U200+gfsYap!U200+gfsNat!V200</f>
        <v>0</v>
      </c>
      <c r="W200" s="591"/>
      <c r="X200" s="591"/>
      <c r="Y200" s="591"/>
      <c r="Z200" s="591"/>
      <c r="AA200" s="591"/>
      <c r="AB200" s="591"/>
      <c r="AC200" s="591"/>
      <c r="AH200" s="591"/>
      <c r="AQ200" s="591"/>
      <c r="AY200" s="591"/>
      <c r="BG200" s="591"/>
      <c r="BO200" s="591"/>
      <c r="BW200" s="591"/>
      <c r="CE200" s="591"/>
    </row>
    <row r="201" spans="1:83" s="586" customFormat="1" ht="12.75" hidden="1" customHeight="1" outlineLevel="1" x14ac:dyDescent="0.2">
      <c r="A201" s="592" t="s">
        <v>825</v>
      </c>
      <c r="B201" s="591">
        <f>gfsChk!B201+gfsKos!B201+gfsPni!B201+gfsYap!B201+gfsNat!C201</f>
        <v>0</v>
      </c>
      <c r="C201" s="591">
        <f>gfsChk!C201+gfsKos!C201+gfsPni!C201+gfsYap!C201+gfsNat!D201</f>
        <v>0</v>
      </c>
      <c r="D201" s="591">
        <f>gfsChk!D201+gfsKos!D201+gfsPni!D201+gfsYap!D201+gfsNat!E201</f>
        <v>0</v>
      </c>
      <c r="E201" s="591">
        <f>gfsChk!E201+gfsKos!E201+gfsPni!E201+gfsYap!E201+gfsNat!F201</f>
        <v>0</v>
      </c>
      <c r="F201" s="591">
        <f>gfsChk!F201+gfsKos!F201+gfsPni!F201+gfsYap!F201+gfsNat!G201</f>
        <v>0</v>
      </c>
      <c r="G201" s="591">
        <f>gfsChk!G201+gfsKos!G201+gfsPni!G201+gfsYap!G201+gfsNat!H201</f>
        <v>0</v>
      </c>
      <c r="H201" s="591">
        <f>gfsChk!H201+gfsKos!H201+gfsPni!H201+gfsYap!H201+gfsNat!I201</f>
        <v>0</v>
      </c>
      <c r="I201" s="591">
        <f>gfsChk!I201+gfsKos!I201+gfsPni!I201+gfsYap!I201+gfsNat!J201</f>
        <v>0</v>
      </c>
      <c r="J201" s="591">
        <f>gfsChk!J201+gfsKos!J201+gfsPni!J201+gfsYap!J201+gfsNat!K201</f>
        <v>0</v>
      </c>
      <c r="K201" s="591">
        <f>gfsChk!K201+gfsKos!K201+gfsPni!K201+gfsYap!K201+gfsNat!L201</f>
        <v>0</v>
      </c>
      <c r="L201" s="591">
        <f>gfsChk!L201+gfsKos!L201+gfsPni!L201+gfsYap!L201+gfsNat!M201</f>
        <v>0</v>
      </c>
      <c r="M201" s="591">
        <f>gfsChk!M201+gfsKos!M201+gfsPni!M201+gfsYap!M201+gfsNat!N201</f>
        <v>0</v>
      </c>
      <c r="N201" s="591">
        <f>gfsChk!N201+gfsKos!N201+gfsPni!N201+gfsYap!N201+gfsNat!O201</f>
        <v>0</v>
      </c>
      <c r="O201" s="591">
        <f>gfsChk!O201+gfsKos!O201+gfsPni!O201+gfsYap!O201+gfsNat!P201</f>
        <v>0</v>
      </c>
      <c r="P201" s="591">
        <f>gfsChk!P201+gfsKos!P201+gfsPni!P201+gfsYap!P201+gfsNat!Q201</f>
        <v>0</v>
      </c>
      <c r="Q201" s="591">
        <f>gfsChk!Q201+gfsKos!Q201+gfsPni!Q201+gfsYap!Q201+gfsNat!R201</f>
        <v>0</v>
      </c>
      <c r="R201" s="591">
        <f>gfsChk!R201+gfsKos!R201+gfsPni!R201+gfsYap!R201+gfsNat!S201</f>
        <v>0</v>
      </c>
      <c r="S201" s="591">
        <f>gfsChk!S201+gfsKos!S201+gfsPni!S201+gfsYap!S201+gfsNat!T201</f>
        <v>0</v>
      </c>
      <c r="T201" s="591">
        <f>gfsChk!T201+gfsKos!T201+gfsPni!T201+gfsYap!T201+gfsNat!U201</f>
        <v>0</v>
      </c>
      <c r="U201" s="591">
        <f>gfsChk!U201+gfsKos!U201+gfsPni!U201+gfsYap!U201+gfsNat!V201</f>
        <v>0</v>
      </c>
      <c r="W201" s="591"/>
      <c r="X201" s="591"/>
      <c r="Y201" s="591"/>
      <c r="Z201" s="591"/>
      <c r="AA201" s="591"/>
      <c r="AB201" s="591"/>
      <c r="AC201" s="591"/>
      <c r="AH201" s="591"/>
      <c r="AQ201" s="591"/>
      <c r="AY201" s="591"/>
      <c r="BG201" s="591"/>
      <c r="BO201" s="591"/>
      <c r="BW201" s="591"/>
      <c r="CE201" s="591"/>
    </row>
    <row r="202" spans="1:83" s="586" customFormat="1" ht="12.75" customHeight="1" collapsed="1" x14ac:dyDescent="0.2">
      <c r="A202" s="592" t="s">
        <v>826</v>
      </c>
      <c r="B202" s="591">
        <f>gfsChk!B202+gfsKos!B202+gfsPni!B202+gfsYap!B202+gfsNat!C202</f>
        <v>0</v>
      </c>
      <c r="C202" s="591">
        <f>gfsChk!C202+gfsKos!C202+gfsPni!C202+gfsYap!C202+gfsNat!D202</f>
        <v>0</v>
      </c>
      <c r="D202" s="591">
        <f>gfsChk!D202+gfsKos!D202+gfsPni!D202+gfsYap!D202+gfsNat!E202</f>
        <v>0</v>
      </c>
      <c r="E202" s="591">
        <f>gfsChk!E202+gfsKos!E202+gfsPni!E202+gfsYap!E202+gfsNat!F202</f>
        <v>0</v>
      </c>
      <c r="F202" s="591">
        <f>gfsChk!F202+gfsKos!F202+gfsPni!F202+gfsYap!F202+gfsNat!G202</f>
        <v>0</v>
      </c>
      <c r="G202" s="591">
        <f>gfsChk!G202+gfsKos!G202+gfsPni!G202+gfsYap!G202+gfsNat!H202</f>
        <v>0</v>
      </c>
      <c r="H202" s="591">
        <f>gfsChk!H202+gfsKos!H202+gfsPni!H202+gfsYap!H202+gfsNat!I202</f>
        <v>-8.4839999999999999E-2</v>
      </c>
      <c r="I202" s="591">
        <f>gfsChk!I202+gfsKos!I202+gfsPni!I202+gfsYap!I202+gfsNat!J202</f>
        <v>0</v>
      </c>
      <c r="J202" s="591">
        <f>gfsChk!J202+gfsKos!J202+gfsPni!J202+gfsYap!J202+gfsNat!K202</f>
        <v>-0.21664</v>
      </c>
      <c r="K202" s="591">
        <f>gfsChk!K202+gfsKos!K202+gfsPni!K202+gfsYap!K202+gfsNat!L202</f>
        <v>0</v>
      </c>
      <c r="L202" s="591">
        <f>gfsChk!L202+gfsKos!L202+gfsPni!L202+gfsYap!L202+gfsNat!M202</f>
        <v>0</v>
      </c>
      <c r="M202" s="591">
        <f>gfsChk!M202+gfsKos!M202+gfsPni!M202+gfsYap!M202+gfsNat!N202</f>
        <v>0</v>
      </c>
      <c r="N202" s="591">
        <f>gfsChk!N202+gfsKos!N202+gfsPni!N202+gfsYap!N202+gfsNat!O202</f>
        <v>0</v>
      </c>
      <c r="O202" s="591">
        <f>gfsChk!O202+gfsKos!O202+gfsPni!O202+gfsYap!O202+gfsNat!P202</f>
        <v>-0.19322</v>
      </c>
      <c r="P202" s="591">
        <f>gfsChk!P202+gfsKos!P202+gfsPni!P202+gfsYap!P202+gfsNat!Q202</f>
        <v>-0.11</v>
      </c>
      <c r="Q202" s="591">
        <f>gfsChk!Q202+gfsKos!Q202+gfsPni!Q202+gfsYap!Q202+gfsNat!R202</f>
        <v>0</v>
      </c>
      <c r="R202" s="591">
        <f>gfsChk!R202+gfsKos!R202+gfsPni!R202+gfsYap!R202+gfsNat!S202</f>
        <v>0</v>
      </c>
      <c r="S202" s="591">
        <f>gfsChk!S202+gfsKos!S202+gfsPni!S202+gfsYap!S202+gfsNat!T202</f>
        <v>0</v>
      </c>
      <c r="T202" s="591">
        <f>gfsChk!T202+gfsKos!T202+gfsPni!T202+gfsYap!T202+gfsNat!U202</f>
        <v>0</v>
      </c>
      <c r="U202" s="591">
        <f>gfsChk!U202+gfsKos!U202+gfsPni!U202+gfsYap!U202+gfsNat!V202</f>
        <v>0</v>
      </c>
      <c r="W202" s="591"/>
      <c r="X202" s="591"/>
      <c r="Y202" s="591"/>
      <c r="Z202" s="591"/>
      <c r="AA202" s="591"/>
      <c r="AB202" s="591"/>
      <c r="AC202" s="591"/>
      <c r="AH202" s="591"/>
      <c r="AQ202" s="591"/>
      <c r="AY202" s="591"/>
      <c r="BG202" s="591"/>
      <c r="BO202" s="591"/>
      <c r="BW202" s="591"/>
      <c r="CE202" s="591"/>
    </row>
    <row r="203" spans="1:83" s="586" customFormat="1" ht="12.75" customHeight="1" x14ac:dyDescent="0.2">
      <c r="A203" s="634" t="s">
        <v>827</v>
      </c>
      <c r="B203" s="591">
        <f>gfsChk!B203+gfsKos!B203+gfsPni!B203+gfsYap!B203+gfsNat!C203</f>
        <v>0</v>
      </c>
      <c r="C203" s="591">
        <f>gfsChk!C203+gfsKos!C203+gfsPni!C203+gfsYap!C203+gfsNat!D203</f>
        <v>0</v>
      </c>
      <c r="D203" s="591">
        <f>gfsChk!D203+gfsKos!D203+gfsPni!D203+gfsYap!D203+gfsNat!E203</f>
        <v>0</v>
      </c>
      <c r="E203" s="591">
        <f>gfsChk!E203+gfsKos!E203+gfsPni!E203+gfsYap!E203+gfsNat!F203</f>
        <v>0</v>
      </c>
      <c r="F203" s="591">
        <f>gfsChk!F203+gfsKos!F203+gfsPni!F203+gfsYap!F203+gfsNat!G203</f>
        <v>0</v>
      </c>
      <c r="G203" s="591">
        <f>gfsChk!G203+gfsKos!G203+gfsPni!G203+gfsYap!G203+gfsNat!H203</f>
        <v>0</v>
      </c>
      <c r="H203" s="591">
        <f>gfsChk!H203+gfsKos!H203+gfsPni!H203+gfsYap!H203+gfsNat!I203</f>
        <v>-8.4839999999999999E-2</v>
      </c>
      <c r="I203" s="591">
        <f>gfsChk!I203+gfsKos!I203+gfsPni!I203+gfsYap!I203+gfsNat!J203</f>
        <v>0</v>
      </c>
      <c r="J203" s="591">
        <f>gfsChk!J203+gfsKos!J203+gfsPni!J203+gfsYap!J203+gfsNat!K203</f>
        <v>-0.21664</v>
      </c>
      <c r="K203" s="591">
        <f>gfsChk!K203+gfsKos!K203+gfsPni!K203+gfsYap!K203+gfsNat!L203</f>
        <v>0</v>
      </c>
      <c r="L203" s="591">
        <f>gfsChk!L203+gfsKos!L203+gfsPni!L203+gfsYap!L203+gfsNat!M203</f>
        <v>0</v>
      </c>
      <c r="M203" s="591">
        <f>gfsChk!M203+gfsKos!M203+gfsPni!M203+gfsYap!M203+gfsNat!N203</f>
        <v>0</v>
      </c>
      <c r="N203" s="591">
        <f>gfsChk!N203+gfsKos!N203+gfsPni!N203+gfsYap!N203+gfsNat!O203</f>
        <v>0</v>
      </c>
      <c r="O203" s="591">
        <f>gfsChk!O203+gfsKos!O203+gfsPni!O203+gfsYap!O203+gfsNat!P203</f>
        <v>-0.19322</v>
      </c>
      <c r="P203" s="591">
        <f>gfsChk!P203+gfsKos!P203+gfsPni!P203+gfsYap!P203+gfsNat!Q203</f>
        <v>-0.11</v>
      </c>
      <c r="Q203" s="591">
        <f>gfsChk!Q203+gfsKos!Q203+gfsPni!Q203+gfsYap!Q203+gfsNat!R203</f>
        <v>0</v>
      </c>
      <c r="R203" s="591">
        <f>gfsChk!R203+gfsKos!R203+gfsPni!R203+gfsYap!R203+gfsNat!S203</f>
        <v>0</v>
      </c>
      <c r="S203" s="591">
        <f>gfsChk!S203+gfsKos!S203+gfsPni!S203+gfsYap!S203+gfsNat!T203</f>
        <v>0</v>
      </c>
      <c r="T203" s="591">
        <f>gfsChk!T203+gfsKos!T203+gfsPni!T203+gfsYap!T203+gfsNat!U203</f>
        <v>0</v>
      </c>
      <c r="U203" s="591">
        <f>gfsChk!U203+gfsKos!U203+gfsPni!U203+gfsYap!U203+gfsNat!V203</f>
        <v>0</v>
      </c>
      <c r="W203" s="591"/>
      <c r="X203" s="591"/>
      <c r="Y203" s="591"/>
      <c r="Z203" s="591"/>
      <c r="AA203" s="591"/>
      <c r="AB203" s="591"/>
      <c r="AC203" s="591"/>
      <c r="AH203" s="591"/>
      <c r="AQ203" s="591"/>
      <c r="AY203" s="591"/>
      <c r="BG203" s="591"/>
      <c r="BO203" s="591"/>
      <c r="BW203" s="591"/>
      <c r="CE203" s="591"/>
    </row>
    <row r="204" spans="1:83" s="586" customFormat="1" x14ac:dyDescent="0.2">
      <c r="A204" s="621" t="s">
        <v>828</v>
      </c>
      <c r="B204" s="597">
        <f>gfsChk!B204+gfsKos!B204+gfsPni!B204+gfsYap!B204+gfsNat!C204</f>
        <v>33.162134000000002</v>
      </c>
      <c r="C204" s="597">
        <f>gfsChk!C204+gfsKos!C204+gfsPni!C204+gfsYap!C204+gfsNat!D204</f>
        <v>18.308606999999999</v>
      </c>
      <c r="D204" s="597">
        <f>gfsChk!D204+gfsKos!D204+gfsPni!D204+gfsYap!D204+gfsNat!E204</f>
        <v>4.0831839999999975</v>
      </c>
      <c r="E204" s="597">
        <f>gfsChk!E204+gfsKos!E204+gfsPni!E204+gfsYap!E204+gfsNat!F204</f>
        <v>13.399497000000002</v>
      </c>
      <c r="F204" s="597">
        <f>gfsChk!F204+gfsKos!F204+gfsPni!F204+gfsYap!F204+gfsNat!G204</f>
        <v>-2.7113620000000047</v>
      </c>
      <c r="G204" s="597">
        <f>gfsChk!G204+gfsKos!G204+gfsPni!G204+gfsYap!G204+gfsNat!H204</f>
        <v>-10.232514999999999</v>
      </c>
      <c r="H204" s="597">
        <f>gfsChk!H204+gfsKos!H204+gfsPni!H204+gfsYap!H204+gfsNat!I204</f>
        <v>2.2927990000000009</v>
      </c>
      <c r="I204" s="597">
        <f>gfsChk!I204+gfsKos!I204+gfsPni!I204+gfsYap!I204+gfsNat!J204</f>
        <v>-3.3561579999999998</v>
      </c>
      <c r="J204" s="597">
        <f>gfsChk!J204+gfsKos!J204+gfsPni!J204+gfsYap!J204+gfsNat!K204</f>
        <v>-7.7048079999999999</v>
      </c>
      <c r="K204" s="597">
        <f>gfsChk!K204+gfsKos!K204+gfsPni!K204+gfsYap!K204+gfsNat!L204</f>
        <v>-3.0262610000000065</v>
      </c>
      <c r="L204" s="597">
        <f>gfsChk!L204+gfsKos!L204+gfsPni!L204+gfsYap!L204+gfsNat!M204</f>
        <v>-29.887316000000006</v>
      </c>
      <c r="M204" s="597">
        <f>gfsChk!M204+gfsKos!M204+gfsPni!M204+gfsYap!M204+gfsNat!N204</f>
        <v>-42.03431599999999</v>
      </c>
      <c r="N204" s="597">
        <f>gfsChk!N204+gfsKos!N204+gfsPni!N204+gfsYap!N204+gfsNat!O204</f>
        <v>-31.343804000000006</v>
      </c>
      <c r="O204" s="597">
        <f>gfsChk!O204+gfsKos!O204+gfsPni!O204+gfsYap!O204+gfsNat!P204</f>
        <v>-83.001712000000012</v>
      </c>
      <c r="P204" s="597">
        <f>gfsChk!P204+gfsKos!P204+gfsPni!P204+gfsYap!P204+gfsNat!Q204</f>
        <v>-80.907487999999987</v>
      </c>
      <c r="Q204" s="597">
        <f>gfsChk!Q204+gfsKos!Q204+gfsPni!Q204+gfsYap!Q204+gfsNat!R204</f>
        <v>0</v>
      </c>
      <c r="R204" s="597">
        <f>gfsChk!R204+gfsKos!R204+gfsPni!R204+gfsYap!R204+gfsNat!S204</f>
        <v>0</v>
      </c>
      <c r="S204" s="597">
        <f>gfsChk!S204+gfsKos!S204+gfsPni!S204+gfsYap!S204+gfsNat!T204</f>
        <v>0</v>
      </c>
      <c r="T204" s="597">
        <f>gfsChk!T204+gfsKos!T204+gfsPni!T204+gfsYap!T204+gfsNat!U204</f>
        <v>0</v>
      </c>
      <c r="U204" s="597">
        <f>gfsChk!U204+gfsKos!U204+gfsPni!U204+gfsYap!U204+gfsNat!V204</f>
        <v>0</v>
      </c>
      <c r="V204" s="701"/>
      <c r="W204" s="591"/>
      <c r="X204" s="591"/>
      <c r="Y204" s="591"/>
      <c r="Z204" s="591"/>
      <c r="AA204" s="591"/>
      <c r="AB204" s="591"/>
      <c r="AC204" s="591"/>
      <c r="AF204" s="598"/>
    </row>
    <row r="205" spans="1:83" s="586" customFormat="1" x14ac:dyDescent="0.2">
      <c r="A205" s="635" t="s">
        <v>829</v>
      </c>
      <c r="B205" s="597">
        <f>gfsChk!B205+gfsKos!B205+gfsPni!B205+gfsYap!B205+gfsNat!C205</f>
        <v>-8.2585519999999981</v>
      </c>
      <c r="C205" s="597">
        <f>gfsChk!C205+gfsKos!C205+gfsPni!C205+gfsYap!C205+gfsNat!D205</f>
        <v>1.4647669999999984</v>
      </c>
      <c r="D205" s="597">
        <f>gfsChk!D205+gfsKos!D205+gfsPni!D205+gfsYap!D205+gfsNat!E205</f>
        <v>-5.8827190000000007</v>
      </c>
      <c r="E205" s="597">
        <f>gfsChk!E205+gfsKos!E205+gfsPni!E205+gfsYap!E205+gfsNat!F205</f>
        <v>4.4845489999999986</v>
      </c>
      <c r="F205" s="597">
        <f>gfsChk!F205+gfsKos!F205+gfsPni!F205+gfsYap!F205+gfsNat!G205</f>
        <v>0.90251199999999887</v>
      </c>
      <c r="G205" s="597">
        <f>gfsChk!G205+gfsKos!G205+gfsPni!G205+gfsYap!G205+gfsNat!H205</f>
        <v>-5.8699920000000017</v>
      </c>
      <c r="H205" s="597">
        <f>gfsChk!H205+gfsKos!H205+gfsPni!H205+gfsYap!H205+gfsNat!I205</f>
        <v>0.62471500000000124</v>
      </c>
      <c r="I205" s="597">
        <f>gfsChk!I205+gfsKos!I205+gfsPni!I205+gfsYap!I205+gfsNat!J205</f>
        <v>-6.8652849999999992</v>
      </c>
      <c r="J205" s="597">
        <f>gfsChk!J205+gfsKos!J205+gfsPni!J205+gfsYap!J205+gfsNat!K205</f>
        <v>-8.0805139999999991</v>
      </c>
      <c r="K205" s="597">
        <f>gfsChk!K205+gfsKos!K205+gfsPni!K205+gfsYap!K205+gfsNat!L205</f>
        <v>-7.2612150000000071</v>
      </c>
      <c r="L205" s="597">
        <f>gfsChk!L205+gfsKos!L205+gfsPni!L205+gfsYap!L205+gfsNat!M205</f>
        <v>-34.039454999999997</v>
      </c>
      <c r="M205" s="597">
        <f>gfsChk!M205+gfsKos!M205+gfsPni!M205+gfsYap!M205+gfsNat!N205</f>
        <v>-17.561160000000001</v>
      </c>
      <c r="N205" s="597">
        <f>gfsChk!N205+gfsKos!N205+gfsPni!N205+gfsYap!N205+gfsNat!O205</f>
        <v>-10.946601999999999</v>
      </c>
      <c r="O205" s="597">
        <f>gfsChk!O205+gfsKos!O205+gfsPni!O205+gfsYap!O205+gfsNat!P205</f>
        <v>-71.31367800000001</v>
      </c>
      <c r="P205" s="597">
        <f>gfsChk!P205+gfsKos!P205+gfsPni!P205+gfsYap!P205+gfsNat!Q205</f>
        <v>15.289785000000013</v>
      </c>
      <c r="Q205" s="597">
        <f>gfsChk!Q205+gfsKos!Q205+gfsPni!Q205+gfsYap!Q205+gfsNat!R205</f>
        <v>0</v>
      </c>
      <c r="R205" s="597">
        <f>gfsChk!R205+gfsKos!R205+gfsPni!R205+gfsYap!R205+gfsNat!S205</f>
        <v>0</v>
      </c>
      <c r="S205" s="597">
        <f>gfsChk!S205+gfsKos!S205+gfsPni!S205+gfsYap!S205+gfsNat!T205</f>
        <v>0</v>
      </c>
      <c r="T205" s="597">
        <f>gfsChk!T205+gfsKos!T205+gfsPni!T205+gfsYap!T205+gfsNat!U205</f>
        <v>0</v>
      </c>
      <c r="U205" s="597">
        <f>gfsChk!U205+gfsKos!U205+gfsPni!U205+gfsYap!U205+gfsNat!V205</f>
        <v>0</v>
      </c>
      <c r="V205" s="701"/>
      <c r="W205" s="591"/>
      <c r="X205" s="591"/>
      <c r="Y205" s="591"/>
      <c r="Z205" s="591"/>
      <c r="AA205" s="591"/>
      <c r="AB205" s="591"/>
      <c r="AC205" s="591"/>
      <c r="AF205" s="598"/>
    </row>
    <row r="206" spans="1:83" s="586" customFormat="1" x14ac:dyDescent="0.2">
      <c r="A206" s="631" t="s">
        <v>830</v>
      </c>
      <c r="B206" s="597">
        <f>gfsChk!B206+gfsKos!B206+gfsPni!B206+gfsYap!B206+gfsNat!C206</f>
        <v>0.12020699999999995</v>
      </c>
      <c r="C206" s="597">
        <f>gfsChk!C206+gfsKos!C206+gfsPni!C206+gfsYap!C206+gfsNat!D206</f>
        <v>2.1231660000000003</v>
      </c>
      <c r="D206" s="597">
        <f>gfsChk!D206+gfsKos!D206+gfsPni!D206+gfsYap!D206+gfsNat!E206</f>
        <v>-4.1621990000000011</v>
      </c>
      <c r="E206" s="597">
        <f>gfsChk!E206+gfsKos!E206+gfsPni!E206+gfsYap!E206+gfsNat!F206</f>
        <v>0.23860500000000062</v>
      </c>
      <c r="F206" s="597">
        <f>gfsChk!F206+gfsKos!F206+gfsPni!F206+gfsYap!F206+gfsNat!G206</f>
        <v>2.5162529999999994</v>
      </c>
      <c r="G206" s="597">
        <f>gfsChk!G206+gfsKos!G206+gfsPni!G206+gfsYap!G206+gfsNat!H206</f>
        <v>-0.66613099999999981</v>
      </c>
      <c r="H206" s="597">
        <f>gfsChk!H206+gfsKos!H206+gfsPni!H206+gfsYap!H206+gfsNat!I206</f>
        <v>-1.2732589999999999</v>
      </c>
      <c r="I206" s="597">
        <f>gfsChk!I206+gfsKos!I206+gfsPni!I206+gfsYap!I206+gfsNat!J206</f>
        <v>-0.11164099999999988</v>
      </c>
      <c r="J206" s="597">
        <f>gfsChk!J206+gfsKos!J206+gfsPni!J206+gfsYap!J206+gfsNat!K206</f>
        <v>-11.754954000000001</v>
      </c>
      <c r="K206" s="597">
        <f>gfsChk!K206+gfsKos!K206+gfsPni!K206+gfsYap!K206+gfsNat!L206</f>
        <v>-1.6249110000000009</v>
      </c>
      <c r="L206" s="597">
        <f>gfsChk!L206+gfsKos!L206+gfsPni!L206+gfsYap!L206+gfsNat!M206</f>
        <v>-33.654359999999997</v>
      </c>
      <c r="M206" s="597">
        <f>gfsChk!M206+gfsKos!M206+gfsPni!M206+gfsYap!M206+gfsNat!N206</f>
        <v>-8.8409579999999988</v>
      </c>
      <c r="N206" s="597">
        <f>gfsChk!N206+gfsKos!N206+gfsPni!N206+gfsYap!N206+gfsNat!O206</f>
        <v>-3.0828230000000003</v>
      </c>
      <c r="O206" s="597">
        <f>gfsChk!O206+gfsKos!O206+gfsPni!O206+gfsYap!O206+gfsNat!P206</f>
        <v>-29.855536000000001</v>
      </c>
      <c r="P206" s="597">
        <f>gfsChk!P206+gfsKos!P206+gfsPni!P206+gfsYap!P206+gfsNat!Q206</f>
        <v>-5.2047149999999949</v>
      </c>
      <c r="Q206" s="597">
        <f>gfsChk!Q206+gfsKos!Q206+gfsPni!Q206+gfsYap!Q206+gfsNat!R206</f>
        <v>0</v>
      </c>
      <c r="R206" s="597">
        <f>gfsChk!R206+gfsKos!R206+gfsPni!R206+gfsYap!R206+gfsNat!S206</f>
        <v>0</v>
      </c>
      <c r="S206" s="597">
        <f>gfsChk!S206+gfsKos!S206+gfsPni!S206+gfsYap!S206+gfsNat!T206</f>
        <v>0</v>
      </c>
      <c r="T206" s="597">
        <f>gfsChk!T206+gfsKos!T206+gfsPni!T206+gfsYap!T206+gfsNat!U206</f>
        <v>0</v>
      </c>
      <c r="U206" s="597">
        <f>gfsChk!U206+gfsKos!U206+gfsPni!U206+gfsYap!U206+gfsNat!V206</f>
        <v>0</v>
      </c>
      <c r="V206" s="701"/>
      <c r="W206" s="591"/>
      <c r="X206" s="591"/>
      <c r="Y206" s="591"/>
      <c r="Z206" s="591"/>
      <c r="AA206" s="591"/>
      <c r="AB206" s="591"/>
      <c r="AC206" s="591"/>
      <c r="AF206" s="598"/>
    </row>
    <row r="207" spans="1:83" s="586" customFormat="1" hidden="1" outlineLevel="1" x14ac:dyDescent="0.2">
      <c r="A207" s="631" t="s">
        <v>831</v>
      </c>
      <c r="B207" s="597">
        <f>gfsChk!B207+gfsKos!B207+gfsPni!B207+gfsYap!B207+gfsNat!C207</f>
        <v>0</v>
      </c>
      <c r="C207" s="597">
        <f>gfsChk!C207+gfsKos!C207+gfsPni!C207+gfsYap!C207+gfsNat!D207</f>
        <v>0</v>
      </c>
      <c r="D207" s="597">
        <f>gfsChk!D207+gfsKos!D207+gfsPni!D207+gfsYap!D207+gfsNat!E207</f>
        <v>0</v>
      </c>
      <c r="E207" s="597">
        <f>gfsChk!E207+gfsKos!E207+gfsPni!E207+gfsYap!E207+gfsNat!F207</f>
        <v>0</v>
      </c>
      <c r="F207" s="597">
        <f>gfsChk!F207+gfsKos!F207+gfsPni!F207+gfsYap!F207+gfsNat!G207</f>
        <v>0</v>
      </c>
      <c r="G207" s="597">
        <f>gfsChk!G207+gfsKos!G207+gfsPni!G207+gfsYap!G207+gfsNat!H207</f>
        <v>0</v>
      </c>
      <c r="H207" s="597">
        <f>gfsChk!H207+gfsKos!H207+gfsPni!H207+gfsYap!H207+gfsNat!I207</f>
        <v>0</v>
      </c>
      <c r="I207" s="597">
        <f>gfsChk!I207+gfsKos!I207+gfsPni!I207+gfsYap!I207+gfsNat!J207</f>
        <v>0</v>
      </c>
      <c r="J207" s="597">
        <f>gfsChk!J207+gfsKos!J207+gfsPni!J207+gfsYap!J207+gfsNat!K207</f>
        <v>0</v>
      </c>
      <c r="K207" s="597">
        <f>gfsChk!K207+gfsKos!K207+gfsPni!K207+gfsYap!K207+gfsNat!L207</f>
        <v>0</v>
      </c>
      <c r="L207" s="597">
        <f>gfsChk!L207+gfsKos!L207+gfsPni!L207+gfsYap!L207+gfsNat!M207</f>
        <v>0</v>
      </c>
      <c r="M207" s="597">
        <f>gfsChk!M207+gfsKos!M207+gfsPni!M207+gfsYap!M207+gfsNat!N207</f>
        <v>0</v>
      </c>
      <c r="N207" s="597">
        <f>gfsChk!N207+gfsKos!N207+gfsPni!N207+gfsYap!N207+gfsNat!O207</f>
        <v>0</v>
      </c>
      <c r="O207" s="597">
        <f>gfsChk!O207+gfsKos!O207+gfsPni!O207+gfsYap!O207+gfsNat!P207</f>
        <v>0</v>
      </c>
      <c r="P207" s="597">
        <f>gfsChk!P207+gfsKos!P207+gfsPni!P207+gfsYap!P207+gfsNat!Q207</f>
        <v>0</v>
      </c>
      <c r="Q207" s="597">
        <f>gfsChk!Q207+gfsKos!Q207+gfsPni!Q207+gfsYap!Q207+gfsNat!R207</f>
        <v>0</v>
      </c>
      <c r="R207" s="597">
        <f>gfsChk!R207+gfsKos!R207+gfsPni!R207+gfsYap!R207+gfsNat!S207</f>
        <v>0</v>
      </c>
      <c r="S207" s="597">
        <f>gfsChk!S207+gfsKos!S207+gfsPni!S207+gfsYap!S207+gfsNat!T207</f>
        <v>0</v>
      </c>
      <c r="T207" s="597">
        <f>gfsChk!T207+gfsKos!T207+gfsPni!T207+gfsYap!T207+gfsNat!U207</f>
        <v>0</v>
      </c>
      <c r="U207" s="597">
        <f>gfsChk!U207+gfsKos!U207+gfsPni!U207+gfsYap!U207+gfsNat!V207</f>
        <v>0</v>
      </c>
      <c r="V207" s="701"/>
      <c r="W207" s="591"/>
      <c r="X207" s="591"/>
      <c r="Y207" s="591"/>
      <c r="Z207" s="591"/>
      <c r="AA207" s="591"/>
      <c r="AB207" s="591"/>
      <c r="AC207" s="591"/>
      <c r="AF207" s="598"/>
    </row>
    <row r="208" spans="1:83" s="586" customFormat="1" collapsed="1" x14ac:dyDescent="0.2">
      <c r="A208" s="631" t="s">
        <v>832</v>
      </c>
      <c r="B208" s="597">
        <f>gfsChk!B208+gfsKos!B208+gfsPni!B208+gfsYap!B208+gfsNat!C208</f>
        <v>-1.1689059999999978</v>
      </c>
      <c r="C208" s="597">
        <f>gfsChk!C208+gfsKos!C208+gfsPni!C208+gfsYap!C208+gfsNat!D208</f>
        <v>-2.550473000000002</v>
      </c>
      <c r="D208" s="597">
        <f>gfsChk!D208+gfsKos!D208+gfsPni!D208+gfsYap!D208+gfsNat!E208</f>
        <v>7.647749000000001</v>
      </c>
      <c r="E208" s="597">
        <f>gfsChk!E208+gfsKos!E208+gfsPni!E208+gfsYap!E208+gfsNat!F208</f>
        <v>-3.2806600000000019</v>
      </c>
      <c r="F208" s="597">
        <f>gfsChk!F208+gfsKos!F208+gfsPni!F208+gfsYap!F208+gfsNat!G208</f>
        <v>-0.64260099999999909</v>
      </c>
      <c r="G208" s="597">
        <f>gfsChk!G208+gfsKos!G208+gfsPni!G208+gfsYap!G208+gfsNat!H208</f>
        <v>-2.1093050000000009</v>
      </c>
      <c r="H208" s="597">
        <f>gfsChk!H208+gfsKos!H208+gfsPni!H208+gfsYap!H208+gfsNat!I208</f>
        <v>2.4074710000000019</v>
      </c>
      <c r="I208" s="597">
        <f>gfsChk!I208+gfsKos!I208+gfsPni!I208+gfsYap!I208+gfsNat!J208</f>
        <v>-1.602141</v>
      </c>
      <c r="J208" s="597">
        <f>gfsChk!J208+gfsKos!J208+gfsPni!J208+gfsYap!J208+gfsNat!K208</f>
        <v>1.053829000000003</v>
      </c>
      <c r="K208" s="597">
        <f>gfsChk!K208+gfsKos!K208+gfsPni!K208+gfsYap!K208+gfsNat!L208</f>
        <v>2.690042999999994</v>
      </c>
      <c r="L208" s="597">
        <f>gfsChk!L208+gfsKos!L208+gfsPni!L208+gfsYap!L208+gfsNat!M208</f>
        <v>-1.7947959999999943</v>
      </c>
      <c r="M208" s="597">
        <f>gfsChk!M208+gfsKos!M208+gfsPni!M208+gfsYap!M208+gfsNat!N208</f>
        <v>0.98005799999999743</v>
      </c>
      <c r="N208" s="597">
        <f>gfsChk!N208+gfsKos!N208+gfsPni!N208+gfsYap!N208+gfsNat!O208</f>
        <v>-0.38343399999999694</v>
      </c>
      <c r="O208" s="597">
        <f>gfsChk!O208+gfsKos!O208+gfsPni!O208+gfsYap!O208+gfsNat!P208</f>
        <v>-5.6599930000000054</v>
      </c>
      <c r="P208" s="597">
        <f>gfsChk!P208+gfsKos!P208+gfsPni!P208+gfsYap!P208+gfsNat!Q208</f>
        <v>2.2788310000000052</v>
      </c>
      <c r="Q208" s="597">
        <f>gfsChk!Q208+gfsKos!Q208+gfsPni!Q208+gfsYap!Q208+gfsNat!R208</f>
        <v>0</v>
      </c>
      <c r="R208" s="597">
        <f>gfsChk!R208+gfsKos!R208+gfsPni!R208+gfsYap!R208+gfsNat!S208</f>
        <v>0</v>
      </c>
      <c r="S208" s="597">
        <f>gfsChk!S208+gfsKos!S208+gfsPni!S208+gfsYap!S208+gfsNat!T208</f>
        <v>0</v>
      </c>
      <c r="T208" s="597">
        <f>gfsChk!T208+gfsKos!T208+gfsPni!T208+gfsYap!T208+gfsNat!U208</f>
        <v>0</v>
      </c>
      <c r="U208" s="597">
        <f>gfsChk!U208+gfsKos!U208+gfsPni!U208+gfsYap!U208+gfsNat!V208</f>
        <v>0</v>
      </c>
      <c r="V208" s="701"/>
      <c r="W208" s="591"/>
      <c r="X208" s="591"/>
      <c r="Y208" s="591"/>
      <c r="Z208" s="591"/>
      <c r="AA208" s="591"/>
      <c r="AB208" s="591"/>
      <c r="AC208" s="591"/>
      <c r="AF208" s="598"/>
    </row>
    <row r="209" spans="1:35" s="586" customFormat="1" x14ac:dyDescent="0.2">
      <c r="A209" s="631" t="s">
        <v>833</v>
      </c>
      <c r="B209" s="597">
        <f>gfsChk!B209+gfsKos!B209+gfsPni!B209+gfsYap!B209+gfsNat!C209</f>
        <v>0</v>
      </c>
      <c r="C209" s="597">
        <f>gfsChk!C209+gfsKos!C209+gfsPni!C209+gfsYap!C209+gfsNat!D209</f>
        <v>0</v>
      </c>
      <c r="D209" s="597">
        <f>gfsChk!D209+gfsKos!D209+gfsPni!D209+gfsYap!D209+gfsNat!E209</f>
        <v>0</v>
      </c>
      <c r="E209" s="597">
        <f>gfsChk!E209+gfsKos!E209+gfsPni!E209+gfsYap!E209+gfsNat!F209</f>
        <v>0</v>
      </c>
      <c r="F209" s="597">
        <f>gfsChk!F209+gfsKos!F209+gfsPni!F209+gfsYap!F209+gfsNat!G209</f>
        <v>0</v>
      </c>
      <c r="G209" s="597">
        <f>gfsChk!G209+gfsKos!G209+gfsPni!G209+gfsYap!G209+gfsNat!H209</f>
        <v>0.60390600000000005</v>
      </c>
      <c r="H209" s="597">
        <f>gfsChk!H209+gfsKos!H209+gfsPni!H209+gfsYap!H209+gfsNat!I209</f>
        <v>0</v>
      </c>
      <c r="I209" s="597">
        <f>gfsChk!I209+gfsKos!I209+gfsPni!I209+gfsYap!I209+gfsNat!J209</f>
        <v>0</v>
      </c>
      <c r="J209" s="597">
        <f>gfsChk!J209+gfsKos!J209+gfsPni!J209+gfsYap!J209+gfsNat!K209</f>
        <v>0</v>
      </c>
      <c r="K209" s="597">
        <f>gfsChk!K209+gfsKos!K209+gfsPni!K209+gfsYap!K209+gfsNat!L209</f>
        <v>0</v>
      </c>
      <c r="L209" s="597">
        <f>gfsChk!L209+gfsKos!L209+gfsPni!L209+gfsYap!L209+gfsNat!M209</f>
        <v>0</v>
      </c>
      <c r="M209" s="597">
        <f>gfsChk!M209+gfsKos!M209+gfsPni!M209+gfsYap!M209+gfsNat!N209</f>
        <v>0</v>
      </c>
      <c r="N209" s="597">
        <f>gfsChk!N209+gfsKos!N209+gfsPni!N209+gfsYap!N209+gfsNat!O209</f>
        <v>0</v>
      </c>
      <c r="O209" s="597">
        <f>gfsChk!O209+gfsKos!O209+gfsPni!O209+gfsYap!O209+gfsNat!P209</f>
        <v>0</v>
      </c>
      <c r="P209" s="597">
        <f>gfsChk!P209+gfsKos!P209+gfsPni!P209+gfsYap!P209+gfsNat!Q209</f>
        <v>0</v>
      </c>
      <c r="Q209" s="597">
        <f>gfsChk!Q209+gfsKos!Q209+gfsPni!Q209+gfsYap!Q209+gfsNat!R209</f>
        <v>0</v>
      </c>
      <c r="R209" s="597">
        <f>gfsChk!R209+gfsKos!R209+gfsPni!R209+gfsYap!R209+gfsNat!S209</f>
        <v>0</v>
      </c>
      <c r="S209" s="597">
        <f>gfsChk!S209+gfsKos!S209+gfsPni!S209+gfsYap!S209+gfsNat!T209</f>
        <v>0</v>
      </c>
      <c r="T209" s="597">
        <f>gfsChk!T209+gfsKos!T209+gfsPni!T209+gfsYap!T209+gfsNat!U209</f>
        <v>0</v>
      </c>
      <c r="U209" s="597">
        <f>gfsChk!U209+gfsKos!U209+gfsPni!U209+gfsYap!U209+gfsNat!V209</f>
        <v>0</v>
      </c>
      <c r="V209" s="701"/>
      <c r="W209" s="591"/>
      <c r="X209" s="591"/>
      <c r="Y209" s="591"/>
      <c r="Z209" s="591"/>
      <c r="AA209" s="591"/>
      <c r="AB209" s="591"/>
      <c r="AC209" s="591"/>
      <c r="AF209" s="598"/>
    </row>
    <row r="210" spans="1:35" s="586" customFormat="1" hidden="1" outlineLevel="1" x14ac:dyDescent="0.2">
      <c r="A210" s="631" t="s">
        <v>834</v>
      </c>
      <c r="B210" s="597">
        <f>gfsChk!B210+gfsKos!B210+gfsPni!B210+gfsYap!B210+gfsNat!C210</f>
        <v>0</v>
      </c>
      <c r="C210" s="597">
        <f>gfsChk!C210+gfsKos!C210+gfsPni!C210+gfsYap!C210+gfsNat!D210</f>
        <v>0</v>
      </c>
      <c r="D210" s="597">
        <f>gfsChk!D210+gfsKos!D210+gfsPni!D210+gfsYap!D210+gfsNat!E210</f>
        <v>0</v>
      </c>
      <c r="E210" s="597">
        <f>gfsChk!E210+gfsKos!E210+gfsPni!E210+gfsYap!E210+gfsNat!F210</f>
        <v>0</v>
      </c>
      <c r="F210" s="597">
        <f>gfsChk!F210+gfsKos!F210+gfsPni!F210+gfsYap!F210+gfsNat!G210</f>
        <v>0</v>
      </c>
      <c r="G210" s="597">
        <f>gfsChk!G210+gfsKos!G210+gfsPni!G210+gfsYap!G210+gfsNat!H210</f>
        <v>0</v>
      </c>
      <c r="H210" s="597">
        <f>gfsChk!H210+gfsKos!H210+gfsPni!H210+gfsYap!H210+gfsNat!I210</f>
        <v>0</v>
      </c>
      <c r="I210" s="597">
        <f>gfsChk!I210+gfsKos!I210+gfsPni!I210+gfsYap!I210+gfsNat!J210</f>
        <v>0</v>
      </c>
      <c r="J210" s="597">
        <f>gfsChk!J210+gfsKos!J210+gfsPni!J210+gfsYap!J210+gfsNat!K210</f>
        <v>0</v>
      </c>
      <c r="K210" s="597">
        <f>gfsChk!K210+gfsKos!K210+gfsPni!K210+gfsYap!K210+gfsNat!L210</f>
        <v>0</v>
      </c>
      <c r="L210" s="597">
        <f>gfsChk!L210+gfsKos!L210+gfsPni!L210+gfsYap!L210+gfsNat!M210</f>
        <v>0</v>
      </c>
      <c r="M210" s="597">
        <f>gfsChk!M210+gfsKos!M210+gfsPni!M210+gfsYap!M210+gfsNat!N210</f>
        <v>0</v>
      </c>
      <c r="N210" s="597">
        <f>gfsChk!N210+gfsKos!N210+gfsPni!N210+gfsYap!N210+gfsNat!O210</f>
        <v>0</v>
      </c>
      <c r="O210" s="597">
        <f>gfsChk!O210+gfsKos!O210+gfsPni!O210+gfsYap!O210+gfsNat!P210</f>
        <v>0</v>
      </c>
      <c r="P210" s="597">
        <f>gfsChk!P210+gfsKos!P210+gfsPni!P210+gfsYap!P210+gfsNat!Q210</f>
        <v>0</v>
      </c>
      <c r="Q210" s="597">
        <f>gfsChk!Q210+gfsKos!Q210+gfsPni!Q210+gfsYap!Q210+gfsNat!R210</f>
        <v>0</v>
      </c>
      <c r="R210" s="597">
        <f>gfsChk!R210+gfsKos!R210+gfsPni!R210+gfsYap!R210+gfsNat!S210</f>
        <v>0</v>
      </c>
      <c r="S210" s="597">
        <f>gfsChk!S210+gfsKos!S210+gfsPni!S210+gfsYap!S210+gfsNat!T210</f>
        <v>0</v>
      </c>
      <c r="T210" s="597">
        <f>gfsChk!T210+gfsKos!T210+gfsPni!T210+gfsYap!T210+gfsNat!U210</f>
        <v>0</v>
      </c>
      <c r="U210" s="597">
        <f>gfsChk!U210+gfsKos!U210+gfsPni!U210+gfsYap!U210+gfsNat!V210</f>
        <v>0</v>
      </c>
      <c r="V210" s="701"/>
      <c r="W210" s="591"/>
      <c r="X210" s="591"/>
      <c r="Y210" s="591"/>
      <c r="Z210" s="591"/>
      <c r="AA210" s="591"/>
      <c r="AB210" s="591"/>
      <c r="AC210" s="591"/>
      <c r="AF210" s="598"/>
    </row>
    <row r="211" spans="1:35" s="586" customFormat="1" hidden="1" outlineLevel="1" x14ac:dyDescent="0.2">
      <c r="A211" s="631" t="s">
        <v>835</v>
      </c>
      <c r="B211" s="597">
        <f>gfsChk!B211+gfsKos!B211+gfsPni!B211+gfsYap!B211+gfsNat!C211</f>
        <v>0</v>
      </c>
      <c r="C211" s="597">
        <f>gfsChk!C211+gfsKos!C211+gfsPni!C211+gfsYap!C211+gfsNat!D211</f>
        <v>0</v>
      </c>
      <c r="D211" s="597">
        <f>gfsChk!D211+gfsKos!D211+gfsPni!D211+gfsYap!D211+gfsNat!E211</f>
        <v>0</v>
      </c>
      <c r="E211" s="597">
        <f>gfsChk!E211+gfsKos!E211+gfsPni!E211+gfsYap!E211+gfsNat!F211</f>
        <v>0</v>
      </c>
      <c r="F211" s="597">
        <f>gfsChk!F211+gfsKos!F211+gfsPni!F211+gfsYap!F211+gfsNat!G211</f>
        <v>0</v>
      </c>
      <c r="G211" s="597">
        <f>gfsChk!G211+gfsKos!G211+gfsPni!G211+gfsYap!G211+gfsNat!H211</f>
        <v>0</v>
      </c>
      <c r="H211" s="597">
        <f>gfsChk!H211+gfsKos!H211+gfsPni!H211+gfsYap!H211+gfsNat!I211</f>
        <v>0</v>
      </c>
      <c r="I211" s="597">
        <f>gfsChk!I211+gfsKos!I211+gfsPni!I211+gfsYap!I211+gfsNat!J211</f>
        <v>0</v>
      </c>
      <c r="J211" s="597">
        <f>gfsChk!J211+gfsKos!J211+gfsPni!J211+gfsYap!J211+gfsNat!K211</f>
        <v>0</v>
      </c>
      <c r="K211" s="597">
        <f>gfsChk!K211+gfsKos!K211+gfsPni!K211+gfsYap!K211+gfsNat!L211</f>
        <v>0</v>
      </c>
      <c r="L211" s="597">
        <f>gfsChk!L211+gfsKos!L211+gfsPni!L211+gfsYap!L211+gfsNat!M211</f>
        <v>0</v>
      </c>
      <c r="M211" s="597">
        <f>gfsChk!M211+gfsKos!M211+gfsPni!M211+gfsYap!M211+gfsNat!N211</f>
        <v>0</v>
      </c>
      <c r="N211" s="597">
        <f>gfsChk!N211+gfsKos!N211+gfsPni!N211+gfsYap!N211+gfsNat!O211</f>
        <v>0</v>
      </c>
      <c r="O211" s="597">
        <f>gfsChk!O211+gfsKos!O211+gfsPni!O211+gfsYap!O211+gfsNat!P211</f>
        <v>0</v>
      </c>
      <c r="P211" s="597">
        <f>gfsChk!P211+gfsKos!P211+gfsPni!P211+gfsYap!P211+gfsNat!Q211</f>
        <v>0</v>
      </c>
      <c r="Q211" s="597">
        <f>gfsChk!Q211+gfsKos!Q211+gfsPni!Q211+gfsYap!Q211+gfsNat!R211</f>
        <v>0</v>
      </c>
      <c r="R211" s="597">
        <f>gfsChk!R211+gfsKos!R211+gfsPni!R211+gfsYap!R211+gfsNat!S211</f>
        <v>0</v>
      </c>
      <c r="S211" s="597">
        <f>gfsChk!S211+gfsKos!S211+gfsPni!S211+gfsYap!S211+gfsNat!T211</f>
        <v>0</v>
      </c>
      <c r="T211" s="597">
        <f>gfsChk!T211+gfsKos!T211+gfsPni!T211+gfsYap!T211+gfsNat!U211</f>
        <v>0</v>
      </c>
      <c r="U211" s="597">
        <f>gfsChk!U211+gfsKos!U211+gfsPni!U211+gfsYap!U211+gfsNat!V211</f>
        <v>0</v>
      </c>
      <c r="V211" s="701"/>
      <c r="W211" s="591"/>
      <c r="X211" s="591"/>
      <c r="Y211" s="591"/>
      <c r="Z211" s="591"/>
      <c r="AA211" s="591"/>
      <c r="AB211" s="591"/>
      <c r="AC211" s="591"/>
      <c r="AF211" s="598"/>
    </row>
    <row r="212" spans="1:35" s="586" customFormat="1" collapsed="1" x14ac:dyDescent="0.2">
      <c r="A212" s="631" t="s">
        <v>836</v>
      </c>
      <c r="B212" s="597">
        <f>gfsChk!B212+gfsKos!B212+gfsPni!B212+gfsYap!B212+gfsNat!C212</f>
        <v>-7.209852999999999</v>
      </c>
      <c r="C212" s="597">
        <f>gfsChk!C212+gfsKos!C212+gfsPni!C212+gfsYap!C212+gfsNat!D212</f>
        <v>1.8920739999999998</v>
      </c>
      <c r="D212" s="597">
        <f>gfsChk!D212+gfsKos!D212+gfsPni!D212+gfsYap!D212+gfsNat!E212</f>
        <v>-9.3682689999999997</v>
      </c>
      <c r="E212" s="597">
        <f>gfsChk!E212+gfsKos!E212+gfsPni!E212+gfsYap!E212+gfsNat!F212</f>
        <v>7.5266039999999998</v>
      </c>
      <c r="F212" s="597">
        <f>gfsChk!F212+gfsKos!F212+gfsPni!F212+gfsYap!F212+gfsNat!G212</f>
        <v>-0.971140000000001</v>
      </c>
      <c r="G212" s="597">
        <f>gfsChk!G212+gfsKos!G212+gfsPni!G212+gfsYap!G212+gfsNat!H212</f>
        <v>-3.6984619999999997</v>
      </c>
      <c r="H212" s="597">
        <f>gfsChk!H212+gfsKos!H212+gfsPni!H212+gfsYap!H212+gfsNat!I212</f>
        <v>-0.50949700000000053</v>
      </c>
      <c r="I212" s="597">
        <f>gfsChk!I212+gfsKos!I212+gfsPni!I212+gfsYap!I212+gfsNat!J212</f>
        <v>-5.1515029999999991</v>
      </c>
      <c r="J212" s="597">
        <f>gfsChk!J212+gfsKos!J212+gfsPni!J212+gfsYap!J212+gfsNat!K212</f>
        <v>2.6206110000000002</v>
      </c>
      <c r="K212" s="597">
        <f>gfsChk!K212+gfsKos!K212+gfsPni!K212+gfsYap!K212+gfsNat!L212</f>
        <v>-8.3263470000000002</v>
      </c>
      <c r="L212" s="597">
        <f>gfsChk!L212+gfsKos!L212+gfsPni!L212+gfsYap!L212+gfsNat!M212</f>
        <v>1.4097009999999996</v>
      </c>
      <c r="M212" s="597">
        <f>gfsChk!M212+gfsKos!M212+gfsPni!M212+gfsYap!M212+gfsNat!N212</f>
        <v>-9.7002600000000001</v>
      </c>
      <c r="N212" s="597">
        <f>gfsChk!N212+gfsKos!N212+gfsPni!N212+gfsYap!N212+gfsNat!O212</f>
        <v>-7.4803450000000007</v>
      </c>
      <c r="O212" s="597">
        <f>gfsChk!O212+gfsKos!O212+gfsPni!O212+gfsYap!O212+gfsNat!P212</f>
        <v>-35.798149000000002</v>
      </c>
      <c r="P212" s="597">
        <f>gfsChk!P212+gfsKos!P212+gfsPni!P212+gfsYap!P212+gfsNat!Q212</f>
        <v>18.215669000000002</v>
      </c>
      <c r="Q212" s="597">
        <f>gfsChk!Q212+gfsKos!Q212+gfsPni!Q212+gfsYap!Q212+gfsNat!R212</f>
        <v>0</v>
      </c>
      <c r="R212" s="597">
        <f>gfsChk!R212+gfsKos!R212+gfsPni!R212+gfsYap!R212+gfsNat!S212</f>
        <v>0</v>
      </c>
      <c r="S212" s="597">
        <f>gfsChk!S212+gfsKos!S212+gfsPni!S212+gfsYap!S212+gfsNat!T212</f>
        <v>0</v>
      </c>
      <c r="T212" s="597">
        <f>gfsChk!T212+gfsKos!T212+gfsPni!T212+gfsYap!T212+gfsNat!U212</f>
        <v>0</v>
      </c>
      <c r="U212" s="597">
        <f>gfsChk!U212+gfsKos!U212+gfsPni!U212+gfsYap!U212+gfsNat!V212</f>
        <v>0</v>
      </c>
      <c r="V212" s="701"/>
      <c r="W212" s="591"/>
      <c r="X212" s="591"/>
      <c r="Y212" s="591"/>
      <c r="Z212" s="591"/>
      <c r="AA212" s="591"/>
      <c r="AB212" s="591"/>
      <c r="AC212" s="591"/>
      <c r="AF212" s="598"/>
    </row>
    <row r="213" spans="1:35" s="586" customFormat="1" x14ac:dyDescent="0.2">
      <c r="A213" s="635" t="s">
        <v>837</v>
      </c>
      <c r="B213" s="597">
        <f>gfsChk!B213+gfsKos!B213+gfsPni!B213+gfsYap!B213+gfsNat!C213</f>
        <v>41.420685999999996</v>
      </c>
      <c r="C213" s="597">
        <f>gfsChk!C213+gfsKos!C213+gfsPni!C213+gfsYap!C213+gfsNat!D213</f>
        <v>16.843840000000004</v>
      </c>
      <c r="D213" s="597">
        <f>gfsChk!D213+gfsKos!D213+gfsPni!D213+gfsYap!D213+gfsNat!E213</f>
        <v>9.9659029999999973</v>
      </c>
      <c r="E213" s="597">
        <f>gfsChk!E213+gfsKos!E213+gfsPni!E213+gfsYap!E213+gfsNat!F213</f>
        <v>8.9149480000000025</v>
      </c>
      <c r="F213" s="597">
        <f>gfsChk!F213+gfsKos!F213+gfsPni!F213+gfsYap!F213+gfsNat!G213</f>
        <v>-3.6138740000000027</v>
      </c>
      <c r="G213" s="597">
        <f>gfsChk!G213+gfsKos!G213+gfsPni!G213+gfsYap!G213+gfsNat!H213</f>
        <v>-4.3625229999999977</v>
      </c>
      <c r="H213" s="597">
        <f>gfsChk!H213+gfsKos!H213+gfsPni!H213+gfsYap!H213+gfsNat!I213</f>
        <v>1.6680839999999988</v>
      </c>
      <c r="I213" s="597">
        <f>gfsChk!I213+gfsKos!I213+gfsPni!I213+gfsYap!I213+gfsNat!J213</f>
        <v>3.509126999999999</v>
      </c>
      <c r="J213" s="597">
        <f>gfsChk!J213+gfsKos!J213+gfsPni!J213+gfsYap!J213+gfsNat!K213</f>
        <v>0.3757060000000001</v>
      </c>
      <c r="K213" s="597">
        <f>gfsChk!K213+gfsKos!K213+gfsPni!K213+gfsYap!K213+gfsNat!L213</f>
        <v>4.2349540000000001</v>
      </c>
      <c r="L213" s="597">
        <f>gfsChk!L213+gfsKos!L213+gfsPni!L213+gfsYap!L213+gfsNat!M213</f>
        <v>4.1521389999999947</v>
      </c>
      <c r="M213" s="597">
        <f>gfsChk!M213+gfsKos!M213+gfsPni!M213+gfsYap!M213+gfsNat!N213</f>
        <v>-24.473155999999982</v>
      </c>
      <c r="N213" s="597">
        <f>gfsChk!N213+gfsKos!N213+gfsPni!N213+gfsYap!N213+gfsNat!O213</f>
        <v>-20.397202000000011</v>
      </c>
      <c r="O213" s="597">
        <f>gfsChk!O213+gfsKos!O213+gfsPni!O213+gfsYap!O213+gfsNat!P213</f>
        <v>-11.688034</v>
      </c>
      <c r="P213" s="597">
        <f>gfsChk!P213+gfsKos!P213+gfsPni!P213+gfsYap!P213+gfsNat!Q213</f>
        <v>-96.197272999999996</v>
      </c>
      <c r="Q213" s="597">
        <f>gfsChk!Q213+gfsKos!Q213+gfsPni!Q213+gfsYap!Q213+gfsNat!R213</f>
        <v>0</v>
      </c>
      <c r="R213" s="597">
        <f>gfsChk!R213+gfsKos!R213+gfsPni!R213+gfsYap!R213+gfsNat!S213</f>
        <v>0</v>
      </c>
      <c r="S213" s="597">
        <f>gfsChk!S213+gfsKos!S213+gfsPni!S213+gfsYap!S213+gfsNat!T213</f>
        <v>0</v>
      </c>
      <c r="T213" s="597">
        <f>gfsChk!T213+gfsKos!T213+gfsPni!T213+gfsYap!T213+gfsNat!U213</f>
        <v>0</v>
      </c>
      <c r="U213" s="597">
        <f>gfsChk!U213+gfsKos!U213+gfsPni!U213+gfsYap!U213+gfsNat!V213</f>
        <v>0</v>
      </c>
      <c r="V213" s="701"/>
      <c r="W213" s="591"/>
      <c r="X213" s="591"/>
      <c r="Y213" s="591"/>
      <c r="Z213" s="591"/>
      <c r="AA213" s="591"/>
      <c r="AB213" s="591"/>
      <c r="AC213" s="591"/>
      <c r="AF213" s="598"/>
    </row>
    <row r="214" spans="1:35" s="586" customFormat="1" x14ac:dyDescent="0.2">
      <c r="A214" s="631" t="s">
        <v>838</v>
      </c>
      <c r="B214" s="597">
        <f>gfsChk!B214+gfsKos!B214+gfsPni!B214+gfsYap!B214+gfsNat!C214</f>
        <v>13.890983</v>
      </c>
      <c r="C214" s="597">
        <f>gfsChk!C214+gfsKos!C214+gfsPni!C214+gfsYap!C214+gfsNat!D214</f>
        <v>0.31311400000000145</v>
      </c>
      <c r="D214" s="597">
        <f>gfsChk!D214+gfsKos!D214+gfsPni!D214+gfsYap!D214+gfsNat!E214</f>
        <v>-0.1154449999999998</v>
      </c>
      <c r="E214" s="597">
        <f>gfsChk!E214+gfsKos!E214+gfsPni!E214+gfsYap!E214+gfsNat!F214</f>
        <v>0.21813399999999938</v>
      </c>
      <c r="F214" s="597">
        <f>gfsChk!F214+gfsKos!F214+gfsPni!F214+gfsYap!F214+gfsNat!G214</f>
        <v>2.4372170000000004</v>
      </c>
      <c r="G214" s="597">
        <f>gfsChk!G214+gfsKos!G214+gfsPni!G214+gfsYap!G214+gfsNat!H214</f>
        <v>-3.8851170000000002</v>
      </c>
      <c r="H214" s="597">
        <f>gfsChk!H214+gfsKos!H214+gfsPni!H214+gfsYap!H214+gfsNat!I214</f>
        <v>-0.84002499999999936</v>
      </c>
      <c r="I214" s="597">
        <f>gfsChk!I214+gfsKos!I214+gfsPni!I214+gfsYap!I214+gfsNat!J214</f>
        <v>0.6693259999999972</v>
      </c>
      <c r="J214" s="597">
        <f>gfsChk!J214+gfsKos!J214+gfsPni!J214+gfsYap!J214+gfsNat!K214</f>
        <v>0.20569599999999966</v>
      </c>
      <c r="K214" s="597">
        <f>gfsChk!K214+gfsKos!K214+gfsPni!K214+gfsYap!K214+gfsNat!L214</f>
        <v>-1.8477539999999988</v>
      </c>
      <c r="L214" s="597">
        <f>gfsChk!L214+gfsKos!L214+gfsPni!L214+gfsYap!L214+gfsNat!M214</f>
        <v>0.58578899999999923</v>
      </c>
      <c r="M214" s="597">
        <f>gfsChk!M214+gfsKos!M214+gfsPni!M214+gfsYap!M214+gfsNat!N214</f>
        <v>-0.67929699999999738</v>
      </c>
      <c r="N214" s="597">
        <f>gfsChk!N214+gfsKos!N214+gfsPni!N214+gfsYap!N214+gfsNat!O214</f>
        <v>-0.67804000000000109</v>
      </c>
      <c r="O214" s="597">
        <f>gfsChk!O214+gfsKos!O214+gfsPni!O214+gfsYap!O214+gfsNat!P214</f>
        <v>8.9320000000000004</v>
      </c>
      <c r="P214" s="597">
        <f>gfsChk!P214+gfsKos!P214+gfsPni!P214+gfsYap!P214+gfsNat!Q214</f>
        <v>-1.7637860000000001</v>
      </c>
      <c r="Q214" s="597">
        <f>gfsChk!Q214+gfsKos!Q214+gfsPni!Q214+gfsYap!Q214+gfsNat!R214</f>
        <v>0</v>
      </c>
      <c r="R214" s="597">
        <f>gfsChk!R214+gfsKos!R214+gfsPni!R214+gfsYap!R214+gfsNat!S214</f>
        <v>0</v>
      </c>
      <c r="S214" s="597">
        <f>gfsChk!S214+gfsKos!S214+gfsPni!S214+gfsYap!S214+gfsNat!T214</f>
        <v>0</v>
      </c>
      <c r="T214" s="597">
        <f>gfsChk!T214+gfsKos!T214+gfsPni!T214+gfsYap!T214+gfsNat!U214</f>
        <v>0</v>
      </c>
      <c r="U214" s="597">
        <f>gfsChk!U214+gfsKos!U214+gfsPni!U214+gfsYap!U214+gfsNat!V214</f>
        <v>0</v>
      </c>
      <c r="V214" s="701"/>
      <c r="W214" s="591"/>
      <c r="X214" s="591"/>
      <c r="Y214" s="591"/>
      <c r="Z214" s="591"/>
      <c r="AA214" s="591"/>
      <c r="AB214" s="591"/>
      <c r="AC214" s="591"/>
      <c r="AF214" s="598"/>
      <c r="AI214" s="600"/>
    </row>
    <row r="215" spans="1:35" s="586" customFormat="1" x14ac:dyDescent="0.2">
      <c r="A215" s="631" t="s">
        <v>839</v>
      </c>
      <c r="B215" s="597">
        <f>gfsChk!B215+gfsKos!B215+gfsPni!B215+gfsYap!B215+gfsNat!C215</f>
        <v>19.642247999999999</v>
      </c>
      <c r="C215" s="597">
        <f>gfsChk!C215+gfsKos!C215+gfsPni!C215+gfsYap!C215+gfsNat!D215</f>
        <v>12.529554000000001</v>
      </c>
      <c r="D215" s="597">
        <f>gfsChk!D215+gfsKos!D215+gfsPni!D215+gfsYap!D215+gfsNat!E215</f>
        <v>11.750518999999995</v>
      </c>
      <c r="E215" s="597">
        <f>gfsChk!E215+gfsKos!E215+gfsPni!E215+gfsYap!E215+gfsNat!F215</f>
        <v>9.7727850000000025</v>
      </c>
      <c r="F215" s="597">
        <f>gfsChk!F215+gfsKos!F215+gfsPni!F215+gfsYap!F215+gfsNat!G215</f>
        <v>-2.3401750000000003</v>
      </c>
      <c r="G215" s="597">
        <f>gfsChk!G215+gfsKos!G215+gfsPni!G215+gfsYap!G215+gfsNat!H215</f>
        <v>6.0879290000000008</v>
      </c>
      <c r="H215" s="597">
        <f>gfsChk!H215+gfsKos!H215+gfsPni!H215+gfsYap!H215+gfsNat!I215</f>
        <v>3.8763199999999971</v>
      </c>
      <c r="I215" s="597">
        <f>gfsChk!I215+gfsKos!I215+gfsPni!I215+gfsYap!I215+gfsNat!J215</f>
        <v>3.5653280000000005</v>
      </c>
      <c r="J215" s="597">
        <f>gfsChk!J215+gfsKos!J215+gfsPni!J215+gfsYap!J215+gfsNat!K215</f>
        <v>10.175581000000003</v>
      </c>
      <c r="K215" s="597">
        <f>gfsChk!K215+gfsKos!K215+gfsPni!K215+gfsYap!K215+gfsNat!L215</f>
        <v>4.5977529999999991</v>
      </c>
      <c r="L215" s="597">
        <f>gfsChk!L215+gfsKos!L215+gfsPni!L215+gfsYap!L215+gfsNat!M215</f>
        <v>10.174147999999997</v>
      </c>
      <c r="M215" s="597">
        <f>gfsChk!M215+gfsKos!M215+gfsPni!M215+gfsYap!M215+gfsNat!N215</f>
        <v>3.572628000000007</v>
      </c>
      <c r="N215" s="597">
        <f>gfsChk!N215+gfsKos!N215+gfsPni!N215+gfsYap!N215+gfsNat!O215</f>
        <v>17.71920699999999</v>
      </c>
      <c r="O215" s="597">
        <f>gfsChk!O215+gfsKos!O215+gfsPni!O215+gfsYap!O215+gfsNat!P215</f>
        <v>17.495635000000004</v>
      </c>
      <c r="P215" s="597">
        <f>gfsChk!P215+gfsKos!P215+gfsPni!P215+gfsYap!P215+gfsNat!Q215</f>
        <v>17.239058999999997</v>
      </c>
      <c r="Q215" s="597">
        <f>gfsChk!Q215+gfsKos!Q215+gfsPni!Q215+gfsYap!Q215+gfsNat!R215</f>
        <v>0</v>
      </c>
      <c r="R215" s="597">
        <f>gfsChk!R215+gfsKos!R215+gfsPni!R215+gfsYap!R215+gfsNat!S215</f>
        <v>0</v>
      </c>
      <c r="S215" s="597">
        <f>gfsChk!S215+gfsKos!S215+gfsPni!S215+gfsYap!S215+gfsNat!T215</f>
        <v>0</v>
      </c>
      <c r="T215" s="597">
        <f>gfsChk!T215+gfsKos!T215+gfsPni!T215+gfsYap!T215+gfsNat!U215</f>
        <v>0</v>
      </c>
      <c r="U215" s="597">
        <f>gfsChk!U215+gfsKos!U215+gfsPni!U215+gfsYap!U215+gfsNat!V215</f>
        <v>0</v>
      </c>
      <c r="V215" s="701"/>
      <c r="W215" s="591"/>
      <c r="X215" s="591"/>
      <c r="Y215" s="591"/>
      <c r="Z215" s="591"/>
      <c r="AA215" s="591"/>
      <c r="AB215" s="591"/>
      <c r="AC215" s="591"/>
      <c r="AF215" s="598"/>
      <c r="AI215" s="600"/>
    </row>
    <row r="216" spans="1:35" s="586" customFormat="1" hidden="1" outlineLevel="1" x14ac:dyDescent="0.2">
      <c r="A216" s="631" t="s">
        <v>840</v>
      </c>
      <c r="B216" s="597">
        <f>gfsChk!B216+gfsKos!B216+gfsPni!B216+gfsYap!B216+gfsNat!C216</f>
        <v>0</v>
      </c>
      <c r="C216" s="597">
        <f>gfsChk!C216+gfsKos!C216+gfsPni!C216+gfsYap!C216+gfsNat!D216</f>
        <v>0</v>
      </c>
      <c r="D216" s="597">
        <f>gfsChk!D216+gfsKos!D216+gfsPni!D216+gfsYap!D216+gfsNat!E216</f>
        <v>0</v>
      </c>
      <c r="E216" s="597">
        <f>gfsChk!E216+gfsKos!E216+gfsPni!E216+gfsYap!E216+gfsNat!F216</f>
        <v>0</v>
      </c>
      <c r="F216" s="597">
        <f>gfsChk!F216+gfsKos!F216+gfsPni!F216+gfsYap!F216+gfsNat!G216</f>
        <v>0</v>
      </c>
      <c r="G216" s="597">
        <f>gfsChk!G216+gfsKos!G216+gfsPni!G216+gfsYap!G216+gfsNat!H216</f>
        <v>0</v>
      </c>
      <c r="H216" s="597">
        <f>gfsChk!H216+gfsKos!H216+gfsPni!H216+gfsYap!H216+gfsNat!I216</f>
        <v>0</v>
      </c>
      <c r="I216" s="597">
        <f>gfsChk!I216+gfsKos!I216+gfsPni!I216+gfsYap!I216+gfsNat!J216</f>
        <v>0</v>
      </c>
      <c r="J216" s="597">
        <f>gfsChk!J216+gfsKos!J216+gfsPni!J216+gfsYap!J216+gfsNat!K216</f>
        <v>0</v>
      </c>
      <c r="K216" s="597">
        <f>gfsChk!K216+gfsKos!K216+gfsPni!K216+gfsYap!K216+gfsNat!L216</f>
        <v>0</v>
      </c>
      <c r="L216" s="597">
        <f>gfsChk!L216+gfsKos!L216+gfsPni!L216+gfsYap!L216+gfsNat!M216</f>
        <v>0</v>
      </c>
      <c r="M216" s="597">
        <f>gfsChk!M216+gfsKos!M216+gfsPni!M216+gfsYap!M216+gfsNat!N216</f>
        <v>0</v>
      </c>
      <c r="N216" s="597">
        <f>gfsChk!N216+gfsKos!N216+gfsPni!N216+gfsYap!N216+gfsNat!O216</f>
        <v>0</v>
      </c>
      <c r="O216" s="597">
        <f>gfsChk!O216+gfsKos!O216+gfsPni!O216+gfsYap!O216+gfsNat!P216</f>
        <v>0</v>
      </c>
      <c r="P216" s="597">
        <f>gfsChk!P216+gfsKos!P216+gfsPni!P216+gfsYap!P216+gfsNat!Q216</f>
        <v>0</v>
      </c>
      <c r="Q216" s="597">
        <f>gfsChk!Q216+gfsKos!Q216+gfsPni!Q216+gfsYap!Q216+gfsNat!R216</f>
        <v>0</v>
      </c>
      <c r="R216" s="597">
        <f>gfsChk!R216+gfsKos!R216+gfsPni!R216+gfsYap!R216+gfsNat!S216</f>
        <v>0</v>
      </c>
      <c r="S216" s="597">
        <f>gfsChk!S216+gfsKos!S216+gfsPni!S216+gfsYap!S216+gfsNat!T216</f>
        <v>0</v>
      </c>
      <c r="T216" s="597">
        <f>gfsChk!T216+gfsKos!T216+gfsPni!T216+gfsYap!T216+gfsNat!U216</f>
        <v>0</v>
      </c>
      <c r="U216" s="597">
        <f>gfsChk!U216+gfsKos!U216+gfsPni!U216+gfsYap!U216+gfsNat!V216</f>
        <v>0</v>
      </c>
      <c r="V216" s="701"/>
      <c r="W216" s="591"/>
      <c r="X216" s="591"/>
      <c r="Y216" s="591"/>
      <c r="Z216" s="591"/>
      <c r="AA216" s="591"/>
      <c r="AB216" s="591"/>
      <c r="AC216" s="591"/>
      <c r="AF216" s="598"/>
      <c r="AI216" s="600"/>
    </row>
    <row r="217" spans="1:35" s="586" customFormat="1" collapsed="1" x14ac:dyDescent="0.2">
      <c r="A217" s="631" t="s">
        <v>841</v>
      </c>
      <c r="B217" s="597">
        <f>gfsChk!B217+gfsKos!B217+gfsPni!B217+gfsYap!B217+gfsNat!C217</f>
        <v>8.9197220000000037</v>
      </c>
      <c r="C217" s="597">
        <f>gfsChk!C217+gfsKos!C217+gfsPni!C217+gfsYap!C217+gfsNat!D217</f>
        <v>3.0402419999999992</v>
      </c>
      <c r="D217" s="597">
        <f>gfsChk!D217+gfsKos!D217+gfsPni!D217+gfsYap!D217+gfsNat!E217</f>
        <v>-0.53367499999999879</v>
      </c>
      <c r="E217" s="597">
        <f>gfsChk!E217+gfsKos!E217+gfsPni!E217+gfsYap!E217+gfsNat!F217</f>
        <v>-0.90601099999999946</v>
      </c>
      <c r="F217" s="597">
        <f>gfsChk!F217+gfsKos!F217+gfsPni!F217+gfsYap!F217+gfsNat!G217</f>
        <v>1.005672999999998</v>
      </c>
      <c r="G217" s="597">
        <f>gfsChk!G217+gfsKos!G217+gfsPni!G217+gfsYap!G217+gfsNat!H217</f>
        <v>-1.7727339999999998</v>
      </c>
      <c r="H217" s="597">
        <f>gfsChk!H217+gfsKos!H217+gfsPni!H217+gfsYap!H217+gfsNat!I217</f>
        <v>-1.6324469999999991</v>
      </c>
      <c r="I217" s="597">
        <f>gfsChk!I217+gfsKos!I217+gfsPni!I217+gfsYap!I217+gfsNat!J217</f>
        <v>3.1137259999999998</v>
      </c>
      <c r="J217" s="597">
        <f>gfsChk!J217+gfsKos!J217+gfsPni!J217+gfsYap!J217+gfsNat!K217</f>
        <v>-5.0535570000000014</v>
      </c>
      <c r="K217" s="597">
        <f>gfsChk!K217+gfsKos!K217+gfsPni!K217+gfsYap!K217+gfsNat!L217</f>
        <v>-2.2426329999999979</v>
      </c>
      <c r="L217" s="597">
        <f>gfsChk!L217+gfsKos!L217+gfsPni!L217+gfsYap!L217+gfsNat!M217</f>
        <v>-12.519341000000004</v>
      </c>
      <c r="M217" s="597">
        <f>gfsChk!M217+gfsKos!M217+gfsPni!M217+gfsYap!M217+gfsNat!N217</f>
        <v>-34.817789999999995</v>
      </c>
      <c r="N217" s="597">
        <f>gfsChk!N217+gfsKos!N217+gfsPni!N217+gfsYap!N217+gfsNat!O217</f>
        <v>-31.187032000000002</v>
      </c>
      <c r="O217" s="597">
        <f>gfsChk!O217+gfsKos!O217+gfsPni!O217+gfsYap!O217+gfsNat!P217</f>
        <v>-38.578060000000008</v>
      </c>
      <c r="P217" s="597">
        <f>gfsChk!P217+gfsKos!P217+gfsPni!P217+gfsYap!P217+gfsNat!Q217</f>
        <v>-119.834619</v>
      </c>
      <c r="Q217" s="597">
        <f>gfsChk!Q217+gfsKos!Q217+gfsPni!Q217+gfsYap!Q217+gfsNat!R217</f>
        <v>0</v>
      </c>
      <c r="R217" s="597">
        <f>gfsChk!R217+gfsKos!R217+gfsPni!R217+gfsYap!R217+gfsNat!S217</f>
        <v>0</v>
      </c>
      <c r="S217" s="597">
        <f>gfsChk!S217+gfsKos!S217+gfsPni!S217+gfsYap!S217+gfsNat!T217</f>
        <v>0</v>
      </c>
      <c r="T217" s="597">
        <f>gfsChk!T217+gfsKos!T217+gfsPni!T217+gfsYap!T217+gfsNat!U217</f>
        <v>0</v>
      </c>
      <c r="U217" s="597">
        <f>gfsChk!U217+gfsKos!U217+gfsPni!U217+gfsYap!U217+gfsNat!V217</f>
        <v>0</v>
      </c>
      <c r="V217" s="701"/>
      <c r="W217" s="591"/>
      <c r="X217" s="591"/>
      <c r="Y217" s="591"/>
      <c r="Z217" s="591"/>
      <c r="AA217" s="591"/>
      <c r="AB217" s="591"/>
      <c r="AC217" s="591"/>
      <c r="AF217" s="598"/>
      <c r="AI217" s="600"/>
    </row>
    <row r="218" spans="1:35" s="586" customFormat="1" hidden="1" outlineLevel="1" x14ac:dyDescent="0.2">
      <c r="A218" s="631" t="s">
        <v>842</v>
      </c>
      <c r="B218" s="597">
        <f>gfsChk!B218+gfsKos!B218+gfsPni!B218+gfsYap!B218+gfsNat!C218</f>
        <v>0</v>
      </c>
      <c r="C218" s="597">
        <f>gfsChk!C218+gfsKos!C218+gfsPni!C218+gfsYap!C218+gfsNat!D218</f>
        <v>0</v>
      </c>
      <c r="D218" s="597">
        <f>gfsChk!D218+gfsKos!D218+gfsPni!D218+gfsYap!D218+gfsNat!E218</f>
        <v>0</v>
      </c>
      <c r="E218" s="597">
        <f>gfsChk!E218+gfsKos!E218+gfsPni!E218+gfsYap!E218+gfsNat!F218</f>
        <v>0</v>
      </c>
      <c r="F218" s="597">
        <f>gfsChk!F218+gfsKos!F218+gfsPni!F218+gfsYap!F218+gfsNat!G218</f>
        <v>0</v>
      </c>
      <c r="G218" s="597">
        <f>gfsChk!G218+gfsKos!G218+gfsPni!G218+gfsYap!G218+gfsNat!H218</f>
        <v>0</v>
      </c>
      <c r="H218" s="597">
        <f>gfsChk!H218+gfsKos!H218+gfsPni!H218+gfsYap!H218+gfsNat!I218</f>
        <v>0</v>
      </c>
      <c r="I218" s="597">
        <f>gfsChk!I218+gfsKos!I218+gfsPni!I218+gfsYap!I218+gfsNat!J218</f>
        <v>0</v>
      </c>
      <c r="J218" s="597">
        <f>gfsChk!J218+gfsKos!J218+gfsPni!J218+gfsYap!J218+gfsNat!K218</f>
        <v>0</v>
      </c>
      <c r="K218" s="597">
        <f>gfsChk!K218+gfsKos!K218+gfsPni!K218+gfsYap!K218+gfsNat!L218</f>
        <v>0</v>
      </c>
      <c r="L218" s="597">
        <f>gfsChk!L218+gfsKos!L218+gfsPni!L218+gfsYap!L218+gfsNat!M218</f>
        <v>0</v>
      </c>
      <c r="M218" s="597">
        <f>gfsChk!M218+gfsKos!M218+gfsPni!M218+gfsYap!M218+gfsNat!N218</f>
        <v>0</v>
      </c>
      <c r="N218" s="597">
        <f>gfsChk!N218+gfsKos!N218+gfsPni!N218+gfsYap!N218+gfsNat!O218</f>
        <v>0</v>
      </c>
      <c r="O218" s="597">
        <f>gfsChk!O218+gfsKos!O218+gfsPni!O218+gfsYap!O218+gfsNat!P218</f>
        <v>0</v>
      </c>
      <c r="P218" s="597">
        <f>gfsChk!P218+gfsKos!P218+gfsPni!P218+gfsYap!P218+gfsNat!Q218</f>
        <v>0</v>
      </c>
      <c r="Q218" s="597">
        <f>gfsChk!Q218+gfsKos!Q218+gfsPni!Q218+gfsYap!Q218+gfsNat!R218</f>
        <v>0</v>
      </c>
      <c r="R218" s="597">
        <f>gfsChk!R218+gfsKos!R218+gfsPni!R218+gfsYap!R218+gfsNat!S218</f>
        <v>0</v>
      </c>
      <c r="S218" s="597">
        <f>gfsChk!S218+gfsKos!S218+gfsPni!S218+gfsYap!S218+gfsNat!T218</f>
        <v>0</v>
      </c>
      <c r="T218" s="597">
        <f>gfsChk!T218+gfsKos!T218+gfsPni!T218+gfsYap!T218+gfsNat!U218</f>
        <v>0</v>
      </c>
      <c r="U218" s="597">
        <f>gfsChk!U218+gfsKos!U218+gfsPni!U218+gfsYap!U218+gfsNat!V218</f>
        <v>0</v>
      </c>
      <c r="V218" s="701"/>
      <c r="W218" s="591"/>
      <c r="X218" s="591"/>
      <c r="Y218" s="591"/>
      <c r="Z218" s="591"/>
      <c r="AA218" s="591"/>
      <c r="AB218" s="591"/>
      <c r="AC218" s="591"/>
      <c r="AF218" s="598"/>
      <c r="AI218" s="600"/>
    </row>
    <row r="219" spans="1:35" s="586" customFormat="1" hidden="1" outlineLevel="1" x14ac:dyDescent="0.2">
      <c r="A219" s="631" t="s">
        <v>843</v>
      </c>
      <c r="B219" s="597">
        <f>gfsChk!B219+gfsKos!B219+gfsPni!B219+gfsYap!B219+gfsNat!C219</f>
        <v>0</v>
      </c>
      <c r="C219" s="597">
        <f>gfsChk!C219+gfsKos!C219+gfsPni!C219+gfsYap!C219+gfsNat!D219</f>
        <v>0</v>
      </c>
      <c r="D219" s="597">
        <f>gfsChk!D219+gfsKos!D219+gfsPni!D219+gfsYap!D219+gfsNat!E219</f>
        <v>0</v>
      </c>
      <c r="E219" s="597">
        <f>gfsChk!E219+gfsKos!E219+gfsPni!E219+gfsYap!E219+gfsNat!F219</f>
        <v>0</v>
      </c>
      <c r="F219" s="597">
        <f>gfsChk!F219+gfsKos!F219+gfsPni!F219+gfsYap!F219+gfsNat!G219</f>
        <v>0</v>
      </c>
      <c r="G219" s="597">
        <f>gfsChk!G219+gfsKos!G219+gfsPni!G219+gfsYap!G219+gfsNat!H219</f>
        <v>0</v>
      </c>
      <c r="H219" s="597">
        <f>gfsChk!H219+gfsKos!H219+gfsPni!H219+gfsYap!H219+gfsNat!I219</f>
        <v>0</v>
      </c>
      <c r="I219" s="597">
        <f>gfsChk!I219+gfsKos!I219+gfsPni!I219+gfsYap!I219+gfsNat!J219</f>
        <v>0</v>
      </c>
      <c r="J219" s="597">
        <f>gfsChk!J219+gfsKos!J219+gfsPni!J219+gfsYap!J219+gfsNat!K219</f>
        <v>0</v>
      </c>
      <c r="K219" s="597">
        <f>gfsChk!K219+gfsKos!K219+gfsPni!K219+gfsYap!K219+gfsNat!L219</f>
        <v>0</v>
      </c>
      <c r="L219" s="597">
        <f>gfsChk!L219+gfsKos!L219+gfsPni!L219+gfsYap!L219+gfsNat!M219</f>
        <v>0</v>
      </c>
      <c r="M219" s="597">
        <f>gfsChk!M219+gfsKos!M219+gfsPni!M219+gfsYap!M219+gfsNat!N219</f>
        <v>0</v>
      </c>
      <c r="N219" s="597">
        <f>gfsChk!N219+gfsKos!N219+gfsPni!N219+gfsYap!N219+gfsNat!O219</f>
        <v>0</v>
      </c>
      <c r="O219" s="597">
        <f>gfsChk!O219+gfsKos!O219+gfsPni!O219+gfsYap!O219+gfsNat!P219</f>
        <v>0</v>
      </c>
      <c r="P219" s="597">
        <f>gfsChk!P219+gfsKos!P219+gfsPni!P219+gfsYap!P219+gfsNat!Q219</f>
        <v>0</v>
      </c>
      <c r="Q219" s="597">
        <f>gfsChk!Q219+gfsKos!Q219+gfsPni!Q219+gfsYap!Q219+gfsNat!R219</f>
        <v>0</v>
      </c>
      <c r="R219" s="597">
        <f>gfsChk!R219+gfsKos!R219+gfsPni!R219+gfsYap!R219+gfsNat!S219</f>
        <v>0</v>
      </c>
      <c r="S219" s="597">
        <f>gfsChk!S219+gfsKos!S219+gfsPni!S219+gfsYap!S219+gfsNat!T219</f>
        <v>0</v>
      </c>
      <c r="T219" s="597">
        <f>gfsChk!T219+gfsKos!T219+gfsPni!T219+gfsYap!T219+gfsNat!U219</f>
        <v>0</v>
      </c>
      <c r="U219" s="597">
        <f>gfsChk!U219+gfsKos!U219+gfsPni!U219+gfsYap!U219+gfsNat!V219</f>
        <v>0</v>
      </c>
      <c r="V219" s="701"/>
      <c r="W219" s="591"/>
      <c r="X219" s="591"/>
      <c r="Y219" s="591"/>
      <c r="Z219" s="591"/>
      <c r="AA219" s="591"/>
      <c r="AB219" s="591"/>
      <c r="AC219" s="591"/>
      <c r="AF219" s="598"/>
      <c r="AI219" s="600"/>
    </row>
    <row r="220" spans="1:35" s="586" customFormat="1" collapsed="1" x14ac:dyDescent="0.2">
      <c r="A220" s="631" t="s">
        <v>844</v>
      </c>
      <c r="B220" s="597">
        <f>gfsChk!B220+gfsKos!B220+gfsPni!B220+gfsYap!B220+gfsNat!C220</f>
        <v>-1.032267</v>
      </c>
      <c r="C220" s="597">
        <f>gfsChk!C220+gfsKos!C220+gfsPni!C220+gfsYap!C220+gfsNat!D220</f>
        <v>0.96093000000000028</v>
      </c>
      <c r="D220" s="597">
        <f>gfsChk!D220+gfsKos!D220+gfsPni!D220+gfsYap!D220+gfsNat!E220</f>
        <v>-1.1354959999999998</v>
      </c>
      <c r="E220" s="597">
        <f>gfsChk!E220+gfsKos!E220+gfsPni!E220+gfsYap!E220+gfsNat!F220</f>
        <v>-0.16996000000000044</v>
      </c>
      <c r="F220" s="597">
        <f>gfsChk!F220+gfsKos!F220+gfsPni!F220+gfsYap!F220+gfsNat!G220</f>
        <v>-4.7165890000000008</v>
      </c>
      <c r="G220" s="597">
        <f>gfsChk!G220+gfsKos!G220+gfsPni!G220+gfsYap!G220+gfsNat!H220</f>
        <v>-4.7926009999999994</v>
      </c>
      <c r="H220" s="597">
        <f>gfsChk!H220+gfsKos!H220+gfsPni!H220+gfsYap!H220+gfsNat!I220</f>
        <v>0.26423600000000003</v>
      </c>
      <c r="I220" s="597">
        <f>gfsChk!I220+gfsKos!I220+gfsPni!I220+gfsYap!I220+gfsNat!J220</f>
        <v>-3.839252999999998</v>
      </c>
      <c r="J220" s="597">
        <f>gfsChk!J220+gfsKos!J220+gfsPni!J220+gfsYap!J220+gfsNat!K220</f>
        <v>-4.9520140000000019</v>
      </c>
      <c r="K220" s="597">
        <f>gfsChk!K220+gfsKos!K220+gfsPni!K220+gfsYap!K220+gfsNat!L220</f>
        <v>3.7275879999999986</v>
      </c>
      <c r="L220" s="597">
        <f>gfsChk!L220+gfsKos!L220+gfsPni!L220+gfsYap!L220+gfsNat!M220</f>
        <v>5.9115430000000018</v>
      </c>
      <c r="M220" s="597">
        <f>gfsChk!M220+gfsKos!M220+gfsPni!M220+gfsYap!M220+gfsNat!N220</f>
        <v>7.4513029999999993</v>
      </c>
      <c r="N220" s="597">
        <f>gfsChk!N220+gfsKos!N220+gfsPni!N220+gfsYap!N220+gfsNat!O220</f>
        <v>-6.2513370000000004</v>
      </c>
      <c r="O220" s="597">
        <f>gfsChk!O220+gfsKos!O220+gfsPni!O220+gfsYap!O220+gfsNat!P220</f>
        <v>0.46239100000000066</v>
      </c>
      <c r="P220" s="597">
        <f>gfsChk!P220+gfsKos!P220+gfsPni!P220+gfsYap!P220+gfsNat!Q220</f>
        <v>8.1620729999999995</v>
      </c>
      <c r="Q220" s="597">
        <f>gfsChk!Q220+gfsKos!Q220+gfsPni!Q220+gfsYap!Q220+gfsNat!R220</f>
        <v>0</v>
      </c>
      <c r="R220" s="597">
        <f>gfsChk!R220+gfsKos!R220+gfsPni!R220+gfsYap!R220+gfsNat!S220</f>
        <v>0</v>
      </c>
      <c r="S220" s="597">
        <f>gfsChk!S220+gfsKos!S220+gfsPni!S220+gfsYap!S220+gfsNat!T220</f>
        <v>0</v>
      </c>
      <c r="T220" s="597">
        <f>gfsChk!T220+gfsKos!T220+gfsPni!T220+gfsYap!T220+gfsNat!U220</f>
        <v>0</v>
      </c>
      <c r="U220" s="597">
        <f>gfsChk!U220+gfsKos!U220+gfsPni!U220+gfsYap!U220+gfsNat!V220</f>
        <v>0</v>
      </c>
      <c r="V220" s="701"/>
      <c r="W220" s="591"/>
      <c r="X220" s="591"/>
      <c r="Y220" s="591"/>
      <c r="Z220" s="591"/>
      <c r="AA220" s="591"/>
      <c r="AB220" s="591"/>
      <c r="AC220" s="591"/>
      <c r="AF220" s="598"/>
      <c r="AI220" s="600"/>
    </row>
    <row r="221" spans="1:35" s="586" customFormat="1" hidden="1" outlineLevel="1" x14ac:dyDescent="0.2">
      <c r="A221" s="635" t="s">
        <v>845</v>
      </c>
      <c r="B221" s="597">
        <f>gfsChk!B221+gfsKos!B221+gfsPni!B221+gfsYap!B221+gfsNat!C221</f>
        <v>0</v>
      </c>
      <c r="C221" s="597">
        <f>gfsChk!C221+gfsKos!C221+gfsPni!C221+gfsYap!C221+gfsNat!D221</f>
        <v>0</v>
      </c>
      <c r="D221" s="597">
        <f>gfsChk!D221+gfsKos!D221+gfsPni!D221+gfsYap!D221+gfsNat!E221</f>
        <v>0</v>
      </c>
      <c r="E221" s="597">
        <f>gfsChk!E221+gfsKos!E221+gfsPni!E221+gfsYap!E221+gfsNat!F221</f>
        <v>0</v>
      </c>
      <c r="F221" s="597">
        <f>gfsChk!F221+gfsKos!F221+gfsPni!F221+gfsYap!F221+gfsNat!G221</f>
        <v>0</v>
      </c>
      <c r="G221" s="597">
        <f>gfsChk!G221+gfsKos!G221+gfsPni!G221+gfsYap!G221+gfsNat!H221</f>
        <v>0</v>
      </c>
      <c r="H221" s="597">
        <f>gfsChk!H221+gfsKos!H221+gfsPni!H221+gfsYap!H221+gfsNat!I221</f>
        <v>0</v>
      </c>
      <c r="I221" s="597">
        <f>gfsChk!I221+gfsKos!I221+gfsPni!I221+gfsYap!I221+gfsNat!J221</f>
        <v>0</v>
      </c>
      <c r="J221" s="597">
        <f>gfsChk!J221+gfsKos!J221+gfsPni!J221+gfsYap!J221+gfsNat!K221</f>
        <v>0</v>
      </c>
      <c r="K221" s="597">
        <f>gfsChk!K221+gfsKos!K221+gfsPni!K221+gfsYap!K221+gfsNat!L221</f>
        <v>0</v>
      </c>
      <c r="L221" s="597">
        <f>gfsChk!L221+gfsKos!L221+gfsPni!L221+gfsYap!L221+gfsNat!M221</f>
        <v>0</v>
      </c>
      <c r="M221" s="597">
        <f>gfsChk!M221+gfsKos!M221+gfsPni!M221+gfsYap!M221+gfsNat!N221</f>
        <v>0</v>
      </c>
      <c r="N221" s="597">
        <f>gfsChk!N221+gfsKos!N221+gfsPni!N221+gfsYap!N221+gfsNat!O221</f>
        <v>0</v>
      </c>
      <c r="O221" s="597">
        <f>gfsChk!O221+gfsKos!O221+gfsPni!O221+gfsYap!O221+gfsNat!P221</f>
        <v>0</v>
      </c>
      <c r="P221" s="597">
        <f>gfsChk!P221+gfsKos!P221+gfsPni!P221+gfsYap!P221+gfsNat!Q221</f>
        <v>0</v>
      </c>
      <c r="Q221" s="597">
        <f>gfsChk!Q221+gfsKos!Q221+gfsPni!Q221+gfsYap!Q221+gfsNat!R221</f>
        <v>0</v>
      </c>
      <c r="R221" s="597">
        <f>gfsChk!R221+gfsKos!R221+gfsPni!R221+gfsYap!R221+gfsNat!S221</f>
        <v>0</v>
      </c>
      <c r="S221" s="597">
        <f>gfsChk!S221+gfsKos!S221+gfsPni!S221+gfsYap!S221+gfsNat!T221</f>
        <v>0</v>
      </c>
      <c r="T221" s="597">
        <f>gfsChk!T221+gfsKos!T221+gfsPni!T221+gfsYap!T221+gfsNat!U221</f>
        <v>0</v>
      </c>
      <c r="U221" s="597">
        <f>gfsChk!U221+gfsKos!U221+gfsPni!U221+gfsYap!U221+gfsNat!V221</f>
        <v>0</v>
      </c>
      <c r="V221" s="701"/>
      <c r="W221" s="591"/>
      <c r="X221" s="591"/>
      <c r="Y221" s="591"/>
      <c r="Z221" s="591"/>
      <c r="AA221" s="591"/>
      <c r="AB221" s="591"/>
      <c r="AC221" s="591"/>
      <c r="AF221" s="598"/>
      <c r="AI221" s="600"/>
    </row>
    <row r="222" spans="1:35" s="586" customFormat="1" collapsed="1" x14ac:dyDescent="0.2">
      <c r="A222" s="625" t="s">
        <v>846</v>
      </c>
      <c r="B222" s="597">
        <f>gfsChk!B222+gfsKos!B222+gfsPni!B222+gfsYap!B222+gfsNat!C222</f>
        <v>3.6047180000000059</v>
      </c>
      <c r="C222" s="597">
        <f>gfsChk!C222+gfsKos!C222+gfsPni!C222+gfsYap!C222+gfsNat!D222</f>
        <v>-4.3947614100000019</v>
      </c>
      <c r="D222" s="597">
        <f>gfsChk!D222+gfsKos!D222+gfsPni!D222+gfsYap!D222+gfsNat!E222</f>
        <v>9.5049567999999987</v>
      </c>
      <c r="E222" s="597">
        <f>gfsChk!E222+gfsKos!E222+gfsPni!E222+gfsYap!E222+gfsNat!F222</f>
        <v>-4.4229163100000006</v>
      </c>
      <c r="F222" s="597">
        <f>gfsChk!F222+gfsKos!F222+gfsPni!F222+gfsYap!F222+gfsNat!G222</f>
        <v>6.7659382199999989</v>
      </c>
      <c r="G222" s="597">
        <f>gfsChk!G222+gfsKos!G222+gfsPni!G222+gfsYap!G222+gfsNat!H222</f>
        <v>2.9819519999999997</v>
      </c>
      <c r="H222" s="597">
        <f>gfsChk!H222+gfsKos!H222+gfsPni!H222+gfsYap!H222+gfsNat!I222</f>
        <v>-1.508057219999998</v>
      </c>
      <c r="I222" s="597">
        <f>gfsChk!I222+gfsKos!I222+gfsPni!I222+gfsYap!I222+gfsNat!J222</f>
        <v>5.7902219999999982</v>
      </c>
      <c r="J222" s="597">
        <f>gfsChk!J222+gfsKos!J222+gfsPni!J222+gfsYap!J222+gfsNat!K222</f>
        <v>5.8686470000000028</v>
      </c>
      <c r="K222" s="597">
        <f>gfsChk!K222+gfsKos!K222+gfsPni!K222+gfsYap!K222+gfsNat!L222</f>
        <v>-6.0554080000000043</v>
      </c>
      <c r="L222" s="597">
        <f>gfsChk!L222+gfsKos!L222+gfsPni!L222+gfsYap!L222+gfsNat!M222</f>
        <v>-5.632399999999997</v>
      </c>
      <c r="M222" s="597">
        <f>gfsChk!M222+gfsKos!M222+gfsPni!M222+gfsYap!M222+gfsNat!N222</f>
        <v>9.293571</v>
      </c>
      <c r="N222" s="597">
        <f>gfsChk!N222+gfsKos!N222+gfsPni!N222+gfsYap!N222+gfsNat!O222</f>
        <v>7.2355979999999978</v>
      </c>
      <c r="O222" s="597">
        <f>gfsChk!O222+gfsKos!O222+gfsPni!O222+gfsYap!O222+gfsNat!P222</f>
        <v>30.785743000000004</v>
      </c>
      <c r="P222" s="597">
        <f>gfsChk!P222+gfsKos!P222+gfsPni!P222+gfsYap!P222+gfsNat!Q222</f>
        <v>-16.460627833849031</v>
      </c>
      <c r="Q222" s="597">
        <f>gfsChk!Q222+gfsKos!Q222+gfsPni!Q222+gfsYap!Q222+gfsNat!R222</f>
        <v>0</v>
      </c>
      <c r="R222" s="597">
        <f>gfsChk!R222+gfsKos!R222+gfsPni!R222+gfsYap!R222+gfsNat!S222</f>
        <v>0</v>
      </c>
      <c r="S222" s="597">
        <f>gfsChk!S222+gfsKos!S222+gfsPni!S222+gfsYap!S222+gfsNat!T222</f>
        <v>0</v>
      </c>
      <c r="T222" s="597">
        <f>gfsChk!T222+gfsKos!T222+gfsPni!T222+gfsYap!T222+gfsNat!U222</f>
        <v>0</v>
      </c>
      <c r="U222" s="597">
        <f>gfsChk!U222+gfsKos!U222+gfsPni!U222+gfsYap!U222+gfsNat!V222</f>
        <v>0</v>
      </c>
      <c r="V222" s="701"/>
      <c r="W222" s="591"/>
      <c r="X222" s="591"/>
      <c r="Y222" s="591"/>
      <c r="Z222" s="591"/>
      <c r="AA222" s="591"/>
      <c r="AB222" s="591"/>
      <c r="AC222" s="591"/>
      <c r="AF222" s="598"/>
      <c r="AI222" s="600"/>
    </row>
    <row r="223" spans="1:35" s="586" customFormat="1" x14ac:dyDescent="0.2">
      <c r="A223" s="635" t="s">
        <v>847</v>
      </c>
      <c r="B223" s="597">
        <f>gfsChk!B223+gfsKos!B223+gfsPni!B223+gfsYap!B223+gfsNat!C223</f>
        <v>2.6301250000000058</v>
      </c>
      <c r="C223" s="597">
        <f>gfsChk!C223+gfsKos!C223+gfsPni!C223+gfsYap!C223+gfsNat!D223</f>
        <v>-5.4256105000000021</v>
      </c>
      <c r="D223" s="597">
        <f>gfsChk!D223+gfsKos!D223+gfsPni!D223+gfsYap!D223+gfsNat!E223</f>
        <v>7.2564909999999996</v>
      </c>
      <c r="E223" s="597">
        <f>gfsChk!E223+gfsKos!E223+gfsPni!E223+gfsYap!E223+gfsNat!F223</f>
        <v>-8.2277290000000001</v>
      </c>
      <c r="F223" s="597">
        <f>gfsChk!F223+gfsKos!F223+gfsPni!F223+gfsYap!F223+gfsNat!G223</f>
        <v>3.0386559999999987</v>
      </c>
      <c r="G223" s="597">
        <f>gfsChk!G223+gfsKos!G223+gfsPni!G223+gfsYap!G223+gfsNat!H223</f>
        <v>1.1358649999999997</v>
      </c>
      <c r="H223" s="597">
        <f>gfsChk!H223+gfsKos!H223+gfsPni!H223+gfsYap!H223+gfsNat!I223</f>
        <v>0.47532600000000191</v>
      </c>
      <c r="I223" s="597">
        <f>gfsChk!I223+gfsKos!I223+gfsPni!I223+gfsYap!I223+gfsNat!J223</f>
        <v>2.0274229999999975</v>
      </c>
      <c r="J223" s="597">
        <f>gfsChk!J223+gfsKos!J223+gfsPni!J223+gfsYap!J223+gfsNat!K223</f>
        <v>4.4594520000000024</v>
      </c>
      <c r="K223" s="597">
        <f>gfsChk!K223+gfsKos!K223+gfsPni!K223+gfsYap!K223+gfsNat!L223</f>
        <v>-6.9822610000000038</v>
      </c>
      <c r="L223" s="597">
        <f>gfsChk!L223+gfsKos!L223+gfsPni!L223+gfsYap!L223+gfsNat!M223</f>
        <v>-5.3679299999999976</v>
      </c>
      <c r="M223" s="597">
        <f>gfsChk!M223+gfsKos!M223+gfsPni!M223+gfsYap!M223+gfsNat!N223</f>
        <v>9.3310069999999996</v>
      </c>
      <c r="N223" s="597">
        <f>gfsChk!N223+gfsKos!N223+gfsPni!N223+gfsYap!N223+gfsNat!O223</f>
        <v>8.4404799999999973</v>
      </c>
      <c r="O223" s="597">
        <f>gfsChk!O223+gfsKos!O223+gfsPni!O223+gfsYap!O223+gfsNat!P223</f>
        <v>26.411922000000004</v>
      </c>
      <c r="P223" s="597">
        <f>gfsChk!P223+gfsKos!P223+gfsPni!P223+gfsYap!P223+gfsNat!Q223</f>
        <v>-14.497049000000001</v>
      </c>
      <c r="Q223" s="597">
        <f>gfsChk!Q223+gfsKos!Q223+gfsPni!Q223+gfsYap!Q223+gfsNat!R223</f>
        <v>0</v>
      </c>
      <c r="R223" s="597">
        <f>gfsChk!R223+gfsKos!R223+gfsPni!R223+gfsYap!R223+gfsNat!S223</f>
        <v>0</v>
      </c>
      <c r="S223" s="597">
        <f>gfsChk!S223+gfsKos!S223+gfsPni!S223+gfsYap!S223+gfsNat!T223</f>
        <v>0</v>
      </c>
      <c r="T223" s="597">
        <f>gfsChk!T223+gfsKos!T223+gfsPni!T223+gfsYap!T223+gfsNat!U223</f>
        <v>0</v>
      </c>
      <c r="U223" s="597">
        <f>gfsChk!U223+gfsKos!U223+gfsPni!U223+gfsYap!U223+gfsNat!V223</f>
        <v>0</v>
      </c>
      <c r="V223" s="701"/>
      <c r="W223" s="591"/>
      <c r="X223" s="591"/>
      <c r="Y223" s="591"/>
      <c r="Z223" s="591"/>
      <c r="AA223" s="591"/>
      <c r="AB223" s="591"/>
      <c r="AC223" s="591"/>
      <c r="AF223" s="598"/>
      <c r="AI223" s="600"/>
    </row>
    <row r="224" spans="1:35" s="586" customFormat="1" ht="12.75" hidden="1" customHeight="1" outlineLevel="1" x14ac:dyDescent="0.2">
      <c r="A224" s="631" t="s">
        <v>848</v>
      </c>
      <c r="B224" s="597">
        <f>gfsChk!B224+gfsKos!B224+gfsPni!B224+gfsYap!B224+gfsNat!C224</f>
        <v>0</v>
      </c>
      <c r="C224" s="597">
        <f>gfsChk!C224+gfsKos!C224+gfsPni!C224+gfsYap!C224+gfsNat!D224</f>
        <v>0</v>
      </c>
      <c r="D224" s="597">
        <f>gfsChk!D224+gfsKos!D224+gfsPni!D224+gfsYap!D224+gfsNat!E224</f>
        <v>0</v>
      </c>
      <c r="E224" s="597">
        <f>gfsChk!E224+gfsKos!E224+gfsPni!E224+gfsYap!E224+gfsNat!F224</f>
        <v>0</v>
      </c>
      <c r="F224" s="597">
        <f>gfsChk!F224+gfsKos!F224+gfsPni!F224+gfsYap!F224+gfsNat!G224</f>
        <v>0</v>
      </c>
      <c r="G224" s="597">
        <f>gfsChk!G224+gfsKos!G224+gfsPni!G224+gfsYap!G224+gfsNat!H224</f>
        <v>0</v>
      </c>
      <c r="H224" s="597">
        <f>gfsChk!H224+gfsKos!H224+gfsPni!H224+gfsYap!H224+gfsNat!I224</f>
        <v>0</v>
      </c>
      <c r="I224" s="597">
        <f>gfsChk!I224+gfsKos!I224+gfsPni!I224+gfsYap!I224+gfsNat!J224</f>
        <v>0</v>
      </c>
      <c r="J224" s="597">
        <f>gfsChk!J224+gfsKos!J224+gfsPni!J224+gfsYap!J224+gfsNat!K224</f>
        <v>0</v>
      </c>
      <c r="K224" s="597">
        <f>gfsChk!K224+gfsKos!K224+gfsPni!K224+gfsYap!K224+gfsNat!L224</f>
        <v>0</v>
      </c>
      <c r="L224" s="597">
        <f>gfsChk!L224+gfsKos!L224+gfsPni!L224+gfsYap!L224+gfsNat!M224</f>
        <v>0</v>
      </c>
      <c r="M224" s="597">
        <f>gfsChk!M224+gfsKos!M224+gfsPni!M224+gfsYap!M224+gfsNat!N224</f>
        <v>0</v>
      </c>
      <c r="N224" s="597">
        <f>gfsChk!N224+gfsKos!N224+gfsPni!N224+gfsYap!N224+gfsNat!O224</f>
        <v>0</v>
      </c>
      <c r="O224" s="597">
        <f>gfsChk!O224+gfsKos!O224+gfsPni!O224+gfsYap!O224+gfsNat!P224</f>
        <v>0</v>
      </c>
      <c r="P224" s="597">
        <f>gfsChk!P224+gfsKos!P224+gfsPni!P224+gfsYap!P224+gfsNat!Q224</f>
        <v>0</v>
      </c>
      <c r="Q224" s="597">
        <f>gfsChk!Q224+gfsKos!Q224+gfsPni!Q224+gfsYap!Q224+gfsNat!R224</f>
        <v>0</v>
      </c>
      <c r="R224" s="597">
        <f>gfsChk!R224+gfsKos!R224+gfsPni!R224+gfsYap!R224+gfsNat!S224</f>
        <v>0</v>
      </c>
      <c r="S224" s="597">
        <f>gfsChk!S224+gfsKos!S224+gfsPni!S224+gfsYap!S224+gfsNat!T224</f>
        <v>0</v>
      </c>
      <c r="T224" s="597">
        <f>gfsChk!T224+gfsKos!T224+gfsPni!T224+gfsYap!T224+gfsNat!U224</f>
        <v>0</v>
      </c>
      <c r="U224" s="597">
        <f>gfsChk!U224+gfsKos!U224+gfsPni!U224+gfsYap!U224+gfsNat!V224</f>
        <v>0</v>
      </c>
      <c r="V224" s="701"/>
      <c r="W224" s="591"/>
      <c r="X224" s="591"/>
      <c r="Y224" s="591"/>
      <c r="Z224" s="591"/>
      <c r="AA224" s="591"/>
      <c r="AB224" s="591"/>
      <c r="AC224" s="591"/>
      <c r="AF224" s="598"/>
      <c r="AI224" s="600"/>
    </row>
    <row r="225" spans="1:35" s="586" customFormat="1" ht="12.75" hidden="1" customHeight="1" outlineLevel="1" x14ac:dyDescent="0.2">
      <c r="A225" s="631" t="s">
        <v>849</v>
      </c>
      <c r="B225" s="597">
        <f>gfsChk!B225+gfsKos!B225+gfsPni!B225+gfsYap!B225+gfsNat!C225</f>
        <v>0</v>
      </c>
      <c r="C225" s="597">
        <f>gfsChk!C225+gfsKos!C225+gfsPni!C225+gfsYap!C225+gfsNat!D225</f>
        <v>0</v>
      </c>
      <c r="D225" s="597">
        <f>gfsChk!D225+gfsKos!D225+gfsPni!D225+gfsYap!D225+gfsNat!E225</f>
        <v>0</v>
      </c>
      <c r="E225" s="597">
        <f>gfsChk!E225+gfsKos!E225+gfsPni!E225+gfsYap!E225+gfsNat!F225</f>
        <v>0</v>
      </c>
      <c r="F225" s="597">
        <f>gfsChk!F225+gfsKos!F225+gfsPni!F225+gfsYap!F225+gfsNat!G225</f>
        <v>0</v>
      </c>
      <c r="G225" s="597">
        <f>gfsChk!G225+gfsKos!G225+gfsPni!G225+gfsYap!G225+gfsNat!H225</f>
        <v>0</v>
      </c>
      <c r="H225" s="597">
        <f>gfsChk!H225+gfsKos!H225+gfsPni!H225+gfsYap!H225+gfsNat!I225</f>
        <v>0</v>
      </c>
      <c r="I225" s="597">
        <f>gfsChk!I225+gfsKos!I225+gfsPni!I225+gfsYap!I225+gfsNat!J225</f>
        <v>0</v>
      </c>
      <c r="J225" s="597">
        <f>gfsChk!J225+gfsKos!J225+gfsPni!J225+gfsYap!J225+gfsNat!K225</f>
        <v>0</v>
      </c>
      <c r="K225" s="597">
        <f>gfsChk!K225+gfsKos!K225+gfsPni!K225+gfsYap!K225+gfsNat!L225</f>
        <v>0</v>
      </c>
      <c r="L225" s="597">
        <f>gfsChk!L225+gfsKos!L225+gfsPni!L225+gfsYap!L225+gfsNat!M225</f>
        <v>0</v>
      </c>
      <c r="M225" s="597">
        <f>gfsChk!M225+gfsKos!M225+gfsPni!M225+gfsYap!M225+gfsNat!N225</f>
        <v>0</v>
      </c>
      <c r="N225" s="597">
        <f>gfsChk!N225+gfsKos!N225+gfsPni!N225+gfsYap!N225+gfsNat!O225</f>
        <v>0</v>
      </c>
      <c r="O225" s="597">
        <f>gfsChk!O225+gfsKos!O225+gfsPni!O225+gfsYap!O225+gfsNat!P225</f>
        <v>0</v>
      </c>
      <c r="P225" s="597">
        <f>gfsChk!P225+gfsKos!P225+gfsPni!P225+gfsYap!P225+gfsNat!Q225</f>
        <v>0</v>
      </c>
      <c r="Q225" s="597">
        <f>gfsChk!Q225+gfsKos!Q225+gfsPni!Q225+gfsYap!Q225+gfsNat!R225</f>
        <v>0</v>
      </c>
      <c r="R225" s="597">
        <f>gfsChk!R225+gfsKos!R225+gfsPni!R225+gfsYap!R225+gfsNat!S225</f>
        <v>0</v>
      </c>
      <c r="S225" s="597">
        <f>gfsChk!S225+gfsKos!S225+gfsPni!S225+gfsYap!S225+gfsNat!T225</f>
        <v>0</v>
      </c>
      <c r="T225" s="597">
        <f>gfsChk!T225+gfsKos!T225+gfsPni!T225+gfsYap!T225+gfsNat!U225</f>
        <v>0</v>
      </c>
      <c r="U225" s="597">
        <f>gfsChk!U225+gfsKos!U225+gfsPni!U225+gfsYap!U225+gfsNat!V225</f>
        <v>0</v>
      </c>
      <c r="V225" s="701"/>
      <c r="W225" s="591"/>
      <c r="X225" s="591"/>
      <c r="Y225" s="591"/>
      <c r="Z225" s="591"/>
      <c r="AA225" s="591"/>
      <c r="AB225" s="591"/>
      <c r="AC225" s="591"/>
      <c r="AF225" s="598"/>
      <c r="AI225" s="600"/>
    </row>
    <row r="226" spans="1:35" s="586" customFormat="1" ht="12.75" hidden="1" customHeight="1" outlineLevel="1" x14ac:dyDescent="0.2">
      <c r="A226" s="631" t="s">
        <v>850</v>
      </c>
      <c r="B226" s="597">
        <f>gfsChk!B226+gfsKos!B226+gfsPni!B226+gfsYap!B226+gfsNat!C226</f>
        <v>0.13665500000000003</v>
      </c>
      <c r="C226" s="597">
        <f>gfsChk!C226+gfsKos!C226+gfsPni!C226+gfsYap!C226+gfsNat!D226</f>
        <v>0.42418649999999997</v>
      </c>
      <c r="D226" s="597">
        <f>gfsChk!D226+gfsKos!D226+gfsPni!D226+gfsYap!D226+gfsNat!E226</f>
        <v>1.4470499999999999</v>
      </c>
      <c r="E226" s="597">
        <f>gfsChk!E226+gfsKos!E226+gfsPni!E226+gfsYap!E226+gfsNat!F226</f>
        <v>3.276084</v>
      </c>
      <c r="F226" s="597">
        <f>gfsChk!F226+gfsKos!F226+gfsPni!F226+gfsYap!F226+gfsNat!G226</f>
        <v>2.613912</v>
      </c>
      <c r="G226" s="597">
        <f>gfsChk!G226+gfsKos!G226+gfsPni!G226+gfsYap!G226+gfsNat!H226</f>
        <v>0.62465099999999996</v>
      </c>
      <c r="H226" s="597">
        <f>gfsChk!H226+gfsKos!H226+gfsPni!H226+gfsYap!H226+gfsNat!I226</f>
        <v>-1.4238999999999891E-2</v>
      </c>
      <c r="I226" s="597">
        <f>gfsChk!I226+gfsKos!I226+gfsPni!I226+gfsYap!I226+gfsNat!J226</f>
        <v>-0.77536400000000016</v>
      </c>
      <c r="J226" s="597">
        <f>gfsChk!J226+gfsKos!J226+gfsPni!J226+gfsYap!J226+gfsNat!K226</f>
        <v>-1.0613219999999999</v>
      </c>
      <c r="K226" s="597">
        <f>gfsChk!K226+gfsKos!K226+gfsPni!K226+gfsYap!K226+gfsNat!L226</f>
        <v>-0.14790000000000006</v>
      </c>
      <c r="L226" s="597">
        <f>gfsChk!L226+gfsKos!L226+gfsPni!L226+gfsYap!L226+gfsNat!M226</f>
        <v>-0.84426800000000002</v>
      </c>
      <c r="M226" s="597">
        <f>gfsChk!M226+gfsKos!M226+gfsPni!M226+gfsYap!M226+gfsNat!N226</f>
        <v>-0.17608699999999999</v>
      </c>
      <c r="N226" s="597">
        <f>gfsChk!N226+gfsKos!N226+gfsPni!N226+gfsYap!N226+gfsNat!O226</f>
        <v>-0.19298999999999999</v>
      </c>
      <c r="O226" s="597">
        <f>gfsChk!O226+gfsKos!O226+gfsPni!O226+gfsYap!O226+gfsNat!P226</f>
        <v>-0.91752199999999995</v>
      </c>
      <c r="P226" s="597">
        <f>gfsChk!P226+gfsKos!P226+gfsPni!P226+gfsYap!P226+gfsNat!Q226</f>
        <v>-1.3510739999999999</v>
      </c>
      <c r="Q226" s="597">
        <f>gfsChk!Q226+gfsKos!Q226+gfsPni!Q226+gfsYap!Q226+gfsNat!R226</f>
        <v>0</v>
      </c>
      <c r="R226" s="597">
        <f>gfsChk!R226+gfsKos!R226+gfsPni!R226+gfsYap!R226+gfsNat!S226</f>
        <v>0</v>
      </c>
      <c r="S226" s="597">
        <f>gfsChk!S226+gfsKos!S226+gfsPni!S226+gfsYap!S226+gfsNat!T226</f>
        <v>0</v>
      </c>
      <c r="T226" s="597">
        <f>gfsChk!T226+gfsKos!T226+gfsPni!T226+gfsYap!T226+gfsNat!U226</f>
        <v>0</v>
      </c>
      <c r="U226" s="597">
        <f>gfsChk!U226+gfsKos!U226+gfsPni!U226+gfsYap!U226+gfsNat!V226</f>
        <v>0</v>
      </c>
      <c r="V226" s="701"/>
      <c r="W226" s="591"/>
      <c r="X226" s="591"/>
      <c r="Y226" s="591"/>
      <c r="Z226" s="591"/>
      <c r="AA226" s="591"/>
      <c r="AB226" s="591"/>
      <c r="AC226" s="591"/>
      <c r="AF226" s="598"/>
      <c r="AI226" s="600"/>
    </row>
    <row r="227" spans="1:35" s="586" customFormat="1" ht="12.75" hidden="1" customHeight="1" outlineLevel="1" x14ac:dyDescent="0.2">
      <c r="A227" s="631" t="s">
        <v>851</v>
      </c>
      <c r="B227" s="597">
        <f>gfsChk!B227+gfsKos!B227+gfsPni!B227+gfsYap!B227+gfsNat!C227</f>
        <v>0</v>
      </c>
      <c r="C227" s="597">
        <f>gfsChk!C227+gfsKos!C227+gfsPni!C227+gfsYap!C227+gfsNat!D227</f>
        <v>0</v>
      </c>
      <c r="D227" s="597">
        <f>gfsChk!D227+gfsKos!D227+gfsPni!D227+gfsYap!D227+gfsNat!E227</f>
        <v>0</v>
      </c>
      <c r="E227" s="597">
        <f>gfsChk!E227+gfsKos!E227+gfsPni!E227+gfsYap!E227+gfsNat!F227</f>
        <v>0</v>
      </c>
      <c r="F227" s="597">
        <f>gfsChk!F227+gfsKos!F227+gfsPni!F227+gfsYap!F227+gfsNat!G227</f>
        <v>0</v>
      </c>
      <c r="G227" s="597">
        <f>gfsChk!G227+gfsKos!G227+gfsPni!G227+gfsYap!G227+gfsNat!H227</f>
        <v>0</v>
      </c>
      <c r="H227" s="597">
        <f>gfsChk!H227+gfsKos!H227+gfsPni!H227+gfsYap!H227+gfsNat!I227</f>
        <v>0</v>
      </c>
      <c r="I227" s="597">
        <f>gfsChk!I227+gfsKos!I227+gfsPni!I227+gfsYap!I227+gfsNat!J227</f>
        <v>0</v>
      </c>
      <c r="J227" s="597">
        <f>gfsChk!J227+gfsKos!J227+gfsPni!J227+gfsYap!J227+gfsNat!K227</f>
        <v>0</v>
      </c>
      <c r="K227" s="597">
        <f>gfsChk!K227+gfsKos!K227+gfsPni!K227+gfsYap!K227+gfsNat!L227</f>
        <v>0</v>
      </c>
      <c r="L227" s="597">
        <f>gfsChk!L227+gfsKos!L227+gfsPni!L227+gfsYap!L227+gfsNat!M227</f>
        <v>0</v>
      </c>
      <c r="M227" s="597">
        <f>gfsChk!M227+gfsKos!M227+gfsPni!M227+gfsYap!M227+gfsNat!N227</f>
        <v>0</v>
      </c>
      <c r="N227" s="597">
        <f>gfsChk!N227+gfsKos!N227+gfsPni!N227+gfsYap!N227+gfsNat!O227</f>
        <v>0</v>
      </c>
      <c r="O227" s="597">
        <f>gfsChk!O227+gfsKos!O227+gfsPni!O227+gfsYap!O227+gfsNat!P227</f>
        <v>0</v>
      </c>
      <c r="P227" s="597">
        <f>gfsChk!P227+gfsKos!P227+gfsPni!P227+gfsYap!P227+gfsNat!Q227</f>
        <v>0</v>
      </c>
      <c r="Q227" s="597">
        <f>gfsChk!Q227+gfsKos!Q227+gfsPni!Q227+gfsYap!Q227+gfsNat!R227</f>
        <v>0</v>
      </c>
      <c r="R227" s="597">
        <f>gfsChk!R227+gfsKos!R227+gfsPni!R227+gfsYap!R227+gfsNat!S227</f>
        <v>0</v>
      </c>
      <c r="S227" s="597">
        <f>gfsChk!S227+gfsKos!S227+gfsPni!S227+gfsYap!S227+gfsNat!T227</f>
        <v>0</v>
      </c>
      <c r="T227" s="597">
        <f>gfsChk!T227+gfsKos!T227+gfsPni!T227+gfsYap!T227+gfsNat!U227</f>
        <v>0</v>
      </c>
      <c r="U227" s="597">
        <f>gfsChk!U227+gfsKos!U227+gfsPni!U227+gfsYap!U227+gfsNat!V227</f>
        <v>0</v>
      </c>
      <c r="V227" s="701"/>
      <c r="W227" s="591"/>
      <c r="X227" s="591"/>
      <c r="Y227" s="591"/>
      <c r="Z227" s="591"/>
      <c r="AA227" s="591"/>
      <c r="AB227" s="591"/>
      <c r="AC227" s="591"/>
      <c r="AF227" s="598"/>
      <c r="AI227" s="600"/>
    </row>
    <row r="228" spans="1:35" s="586" customFormat="1" ht="12.75" hidden="1" customHeight="1" outlineLevel="1" x14ac:dyDescent="0.2">
      <c r="A228" s="631" t="s">
        <v>852</v>
      </c>
      <c r="B228" s="597">
        <f>gfsChk!B228+gfsKos!B228+gfsPni!B228+gfsYap!B228+gfsNat!C228</f>
        <v>0</v>
      </c>
      <c r="C228" s="597">
        <f>gfsChk!C228+gfsKos!C228+gfsPni!C228+gfsYap!C228+gfsNat!D228</f>
        <v>0</v>
      </c>
      <c r="D228" s="597">
        <f>gfsChk!D228+gfsKos!D228+gfsPni!D228+gfsYap!D228+gfsNat!E228</f>
        <v>0</v>
      </c>
      <c r="E228" s="597">
        <f>gfsChk!E228+gfsKos!E228+gfsPni!E228+gfsYap!E228+gfsNat!F228</f>
        <v>0</v>
      </c>
      <c r="F228" s="597">
        <f>gfsChk!F228+gfsKos!F228+gfsPni!F228+gfsYap!F228+gfsNat!G228</f>
        <v>0</v>
      </c>
      <c r="G228" s="597">
        <f>gfsChk!G228+gfsKos!G228+gfsPni!G228+gfsYap!G228+gfsNat!H228</f>
        <v>0</v>
      </c>
      <c r="H228" s="597">
        <f>gfsChk!H228+gfsKos!H228+gfsPni!H228+gfsYap!H228+gfsNat!I228</f>
        <v>0</v>
      </c>
      <c r="I228" s="597">
        <f>gfsChk!I228+gfsKos!I228+gfsPni!I228+gfsYap!I228+gfsNat!J228</f>
        <v>0</v>
      </c>
      <c r="J228" s="597">
        <f>gfsChk!J228+gfsKos!J228+gfsPni!J228+gfsYap!J228+gfsNat!K228</f>
        <v>0</v>
      </c>
      <c r="K228" s="597">
        <f>gfsChk!K228+gfsKos!K228+gfsPni!K228+gfsYap!K228+gfsNat!L228</f>
        <v>0</v>
      </c>
      <c r="L228" s="597">
        <f>gfsChk!L228+gfsKos!L228+gfsPni!L228+gfsYap!L228+gfsNat!M228</f>
        <v>0</v>
      </c>
      <c r="M228" s="597">
        <f>gfsChk!M228+gfsKos!M228+gfsPni!M228+gfsYap!M228+gfsNat!N228</f>
        <v>0</v>
      </c>
      <c r="N228" s="597">
        <f>gfsChk!N228+gfsKos!N228+gfsPni!N228+gfsYap!N228+gfsNat!O228</f>
        <v>0</v>
      </c>
      <c r="O228" s="597">
        <f>gfsChk!O228+gfsKos!O228+gfsPni!O228+gfsYap!O228+gfsNat!P228</f>
        <v>0</v>
      </c>
      <c r="P228" s="597">
        <f>gfsChk!P228+gfsKos!P228+gfsPni!P228+gfsYap!P228+gfsNat!Q228</f>
        <v>0</v>
      </c>
      <c r="Q228" s="597">
        <f>gfsChk!Q228+gfsKos!Q228+gfsPni!Q228+gfsYap!Q228+gfsNat!R228</f>
        <v>0</v>
      </c>
      <c r="R228" s="597">
        <f>gfsChk!R228+gfsKos!R228+gfsPni!R228+gfsYap!R228+gfsNat!S228</f>
        <v>0</v>
      </c>
      <c r="S228" s="597">
        <f>gfsChk!S228+gfsKos!S228+gfsPni!S228+gfsYap!S228+gfsNat!T228</f>
        <v>0</v>
      </c>
      <c r="T228" s="597">
        <f>gfsChk!T228+gfsKos!T228+gfsPni!T228+gfsYap!T228+gfsNat!U228</f>
        <v>0</v>
      </c>
      <c r="U228" s="597">
        <f>gfsChk!U228+gfsKos!U228+gfsPni!U228+gfsYap!U228+gfsNat!V228</f>
        <v>0</v>
      </c>
      <c r="V228" s="701"/>
      <c r="W228" s="591"/>
      <c r="X228" s="591"/>
      <c r="Y228" s="591"/>
      <c r="Z228" s="591"/>
      <c r="AA228" s="591"/>
      <c r="AB228" s="591"/>
      <c r="AC228" s="591"/>
      <c r="AF228" s="598"/>
    </row>
    <row r="229" spans="1:35" s="586" customFormat="1" ht="12.75" hidden="1" customHeight="1" outlineLevel="1" x14ac:dyDescent="0.2">
      <c r="A229" s="631" t="s">
        <v>853</v>
      </c>
      <c r="B229" s="597">
        <f>gfsChk!B229+gfsKos!B229+gfsPni!B229+gfsYap!B229+gfsNat!C229</f>
        <v>0</v>
      </c>
      <c r="C229" s="597">
        <f>gfsChk!C229+gfsKos!C229+gfsPni!C229+gfsYap!C229+gfsNat!D229</f>
        <v>0</v>
      </c>
      <c r="D229" s="597">
        <f>gfsChk!D229+gfsKos!D229+gfsPni!D229+gfsYap!D229+gfsNat!E229</f>
        <v>0</v>
      </c>
      <c r="E229" s="597">
        <f>gfsChk!E229+gfsKos!E229+gfsPni!E229+gfsYap!E229+gfsNat!F229</f>
        <v>0</v>
      </c>
      <c r="F229" s="597">
        <f>gfsChk!F229+gfsKos!F229+gfsPni!F229+gfsYap!F229+gfsNat!G229</f>
        <v>0</v>
      </c>
      <c r="G229" s="597">
        <f>gfsChk!G229+gfsKos!G229+gfsPni!G229+gfsYap!G229+gfsNat!H229</f>
        <v>0</v>
      </c>
      <c r="H229" s="597">
        <f>gfsChk!H229+gfsKos!H229+gfsPni!H229+gfsYap!H229+gfsNat!I229</f>
        <v>0</v>
      </c>
      <c r="I229" s="597">
        <f>gfsChk!I229+gfsKos!I229+gfsPni!I229+gfsYap!I229+gfsNat!J229</f>
        <v>0</v>
      </c>
      <c r="J229" s="597">
        <f>gfsChk!J229+gfsKos!J229+gfsPni!J229+gfsYap!J229+gfsNat!K229</f>
        <v>0</v>
      </c>
      <c r="K229" s="597">
        <f>gfsChk!K229+gfsKos!K229+gfsPni!K229+gfsYap!K229+gfsNat!L229</f>
        <v>0</v>
      </c>
      <c r="L229" s="597">
        <f>gfsChk!L229+gfsKos!L229+gfsPni!L229+gfsYap!L229+gfsNat!M229</f>
        <v>0</v>
      </c>
      <c r="M229" s="597">
        <f>gfsChk!M229+gfsKos!M229+gfsPni!M229+gfsYap!M229+gfsNat!N229</f>
        <v>0</v>
      </c>
      <c r="N229" s="597">
        <f>gfsChk!N229+gfsKos!N229+gfsPni!N229+gfsYap!N229+gfsNat!O229</f>
        <v>0</v>
      </c>
      <c r="O229" s="597">
        <f>gfsChk!O229+gfsKos!O229+gfsPni!O229+gfsYap!O229+gfsNat!P229</f>
        <v>0</v>
      </c>
      <c r="P229" s="597">
        <f>gfsChk!P229+gfsKos!P229+gfsPni!P229+gfsYap!P229+gfsNat!Q229</f>
        <v>0</v>
      </c>
      <c r="Q229" s="597">
        <f>gfsChk!Q229+gfsKos!Q229+gfsPni!Q229+gfsYap!Q229+gfsNat!R229</f>
        <v>0</v>
      </c>
      <c r="R229" s="597">
        <f>gfsChk!R229+gfsKos!R229+gfsPni!R229+gfsYap!R229+gfsNat!S229</f>
        <v>0</v>
      </c>
      <c r="S229" s="597">
        <f>gfsChk!S229+gfsKos!S229+gfsPni!S229+gfsYap!S229+gfsNat!T229</f>
        <v>0</v>
      </c>
      <c r="T229" s="597">
        <f>gfsChk!T229+gfsKos!T229+gfsPni!T229+gfsYap!T229+gfsNat!U229</f>
        <v>0</v>
      </c>
      <c r="U229" s="597">
        <f>gfsChk!U229+gfsKos!U229+gfsPni!U229+gfsYap!U229+gfsNat!V229</f>
        <v>0</v>
      </c>
      <c r="V229" s="701"/>
      <c r="W229" s="591"/>
      <c r="X229" s="591"/>
      <c r="Y229" s="591"/>
      <c r="Z229" s="591"/>
      <c r="AA229" s="591"/>
      <c r="AB229" s="591"/>
      <c r="AC229" s="591"/>
      <c r="AF229" s="598"/>
    </row>
    <row r="230" spans="1:35" s="586" customFormat="1" collapsed="1" x14ac:dyDescent="0.2">
      <c r="A230" s="631" t="s">
        <v>854</v>
      </c>
      <c r="B230" s="597">
        <f>gfsChk!B230+gfsKos!B230+gfsPni!B230+gfsYap!B230+gfsNat!C230</f>
        <v>2.4934700000000056</v>
      </c>
      <c r="C230" s="597">
        <f>gfsChk!C230+gfsKos!C230+gfsPni!C230+gfsYap!C230+gfsNat!D230</f>
        <v>-5.8497970000000024</v>
      </c>
      <c r="D230" s="597">
        <f>gfsChk!D230+gfsKos!D230+gfsPni!D230+gfsYap!D230+gfsNat!E230</f>
        <v>5.8094409999999996</v>
      </c>
      <c r="E230" s="597">
        <f>gfsChk!E230+gfsKos!E230+gfsPni!E230+gfsYap!E230+gfsNat!F230</f>
        <v>-11.503813000000001</v>
      </c>
      <c r="F230" s="597">
        <f>gfsChk!F230+gfsKos!F230+gfsPni!F230+gfsYap!F230+gfsNat!G230</f>
        <v>0.42474399999999868</v>
      </c>
      <c r="G230" s="597">
        <f>gfsChk!G230+gfsKos!G230+gfsPni!G230+gfsYap!G230+gfsNat!H230</f>
        <v>0.51121399999999961</v>
      </c>
      <c r="H230" s="597">
        <f>gfsChk!H230+gfsKos!H230+gfsPni!H230+gfsYap!H230+gfsNat!I230</f>
        <v>0.4895650000000018</v>
      </c>
      <c r="I230" s="597">
        <f>gfsChk!I230+gfsKos!I230+gfsPni!I230+gfsYap!I230+gfsNat!J230</f>
        <v>2.8027869999999977</v>
      </c>
      <c r="J230" s="597">
        <f>gfsChk!J230+gfsKos!J230+gfsPni!J230+gfsYap!J230+gfsNat!K230</f>
        <v>5.520774000000003</v>
      </c>
      <c r="K230" s="597">
        <f>gfsChk!K230+gfsKos!K230+gfsPni!K230+gfsYap!K230+gfsNat!L230</f>
        <v>-6.8343610000000039</v>
      </c>
      <c r="L230" s="597">
        <f>gfsChk!L230+gfsKos!L230+gfsPni!L230+gfsYap!L230+gfsNat!M230</f>
        <v>-4.5236619999999972</v>
      </c>
      <c r="M230" s="597">
        <f>gfsChk!M230+gfsKos!M230+gfsPni!M230+gfsYap!M230+gfsNat!N230</f>
        <v>9.5070939999999986</v>
      </c>
      <c r="N230" s="597">
        <f>gfsChk!N230+gfsKos!N230+gfsPni!N230+gfsYap!N230+gfsNat!O230</f>
        <v>8.6334699999999973</v>
      </c>
      <c r="O230" s="597">
        <f>gfsChk!O230+gfsKos!O230+gfsPni!O230+gfsYap!O230+gfsNat!P230</f>
        <v>27.329444000000002</v>
      </c>
      <c r="P230" s="597">
        <f>gfsChk!P230+gfsKos!P230+gfsPni!P230+gfsYap!P230+gfsNat!Q230</f>
        <v>-13.145975</v>
      </c>
      <c r="Q230" s="597">
        <f>gfsChk!Q230+gfsKos!Q230+gfsPni!Q230+gfsYap!Q230+gfsNat!R230</f>
        <v>0</v>
      </c>
      <c r="R230" s="597">
        <f>gfsChk!R230+gfsKos!R230+gfsPni!R230+gfsYap!R230+gfsNat!S230</f>
        <v>0</v>
      </c>
      <c r="S230" s="597">
        <f>gfsChk!S230+gfsKos!S230+gfsPni!S230+gfsYap!S230+gfsNat!T230</f>
        <v>0</v>
      </c>
      <c r="T230" s="597">
        <f>gfsChk!T230+gfsKos!T230+gfsPni!T230+gfsYap!T230+gfsNat!U230</f>
        <v>0</v>
      </c>
      <c r="U230" s="597">
        <f>gfsChk!U230+gfsKos!U230+gfsPni!U230+gfsYap!U230+gfsNat!V230</f>
        <v>0</v>
      </c>
      <c r="V230" s="701"/>
      <c r="W230" s="591"/>
      <c r="X230" s="591"/>
      <c r="Y230" s="591"/>
      <c r="Z230" s="591"/>
      <c r="AA230" s="591"/>
      <c r="AB230" s="591"/>
      <c r="AC230" s="591"/>
      <c r="AF230" s="598"/>
    </row>
    <row r="231" spans="1:35" s="586" customFormat="1" x14ac:dyDescent="0.2">
      <c r="A231" s="635" t="s">
        <v>855</v>
      </c>
      <c r="B231" s="597">
        <f>gfsChk!B231+gfsKos!B231+gfsPni!B231+gfsYap!B231+gfsNat!C231</f>
        <v>0.97459300000000004</v>
      </c>
      <c r="C231" s="597">
        <f>gfsChk!C231+gfsKos!C231+gfsPni!C231+gfsYap!C231+gfsNat!D231</f>
        <v>1.03084909</v>
      </c>
      <c r="D231" s="597">
        <f>gfsChk!D231+gfsKos!D231+gfsPni!D231+gfsYap!D231+gfsNat!E231</f>
        <v>2.2484658</v>
      </c>
      <c r="E231" s="597">
        <f>gfsChk!E231+gfsKos!E231+gfsPni!E231+gfsYap!E231+gfsNat!F231</f>
        <v>3.8048126900000003</v>
      </c>
      <c r="F231" s="597">
        <f>gfsChk!F231+gfsKos!F231+gfsPni!F231+gfsYap!F231+gfsNat!G231</f>
        <v>3.7272822199999993</v>
      </c>
      <c r="G231" s="597">
        <f>gfsChk!G231+gfsKos!G231+gfsPni!G231+gfsYap!G231+gfsNat!H231</f>
        <v>1.8460869999999998</v>
      </c>
      <c r="H231" s="597">
        <f>gfsChk!H231+gfsKos!H231+gfsPni!H231+gfsYap!H231+gfsNat!I231</f>
        <v>-1.9833832199999999</v>
      </c>
      <c r="I231" s="597">
        <f>gfsChk!I231+gfsKos!I231+gfsPni!I231+gfsYap!I231+gfsNat!J231</f>
        <v>3.7627990000000002</v>
      </c>
      <c r="J231" s="597">
        <f>gfsChk!J231+gfsKos!J231+gfsPni!J231+gfsYap!J231+gfsNat!K231</f>
        <v>1.4091950000000002</v>
      </c>
      <c r="K231" s="597">
        <f>gfsChk!K231+gfsKos!K231+gfsPni!K231+gfsYap!K231+gfsNat!L231</f>
        <v>0.9268529999999997</v>
      </c>
      <c r="L231" s="597">
        <f>gfsChk!L231+gfsKos!L231+gfsPni!L231+gfsYap!L231+gfsNat!M231</f>
        <v>-0.26446999999999998</v>
      </c>
      <c r="M231" s="597">
        <f>gfsChk!M231+gfsKos!M231+gfsPni!M231+gfsYap!M231+gfsNat!N231</f>
        <v>-3.7435999999999581E-2</v>
      </c>
      <c r="N231" s="597">
        <f>gfsChk!N231+gfsKos!N231+gfsPni!N231+gfsYap!N231+gfsNat!O231</f>
        <v>-1.2048819999999998</v>
      </c>
      <c r="O231" s="597">
        <f>gfsChk!O231+gfsKos!O231+gfsPni!O231+gfsYap!O231+gfsNat!P231</f>
        <v>4.3738209999999995</v>
      </c>
      <c r="P231" s="597">
        <f>gfsChk!P231+gfsKos!P231+gfsPni!P231+gfsYap!P231+gfsNat!Q231</f>
        <v>-1.9635788338490301</v>
      </c>
      <c r="Q231" s="597">
        <f>gfsChk!Q231+gfsKos!Q231+gfsPni!Q231+gfsYap!Q231+gfsNat!R231</f>
        <v>0</v>
      </c>
      <c r="R231" s="597">
        <f>gfsChk!R231+gfsKos!R231+gfsPni!R231+gfsYap!R231+gfsNat!S231</f>
        <v>0</v>
      </c>
      <c r="S231" s="597">
        <f>gfsChk!S231+gfsKos!S231+gfsPni!S231+gfsYap!S231+gfsNat!T231</f>
        <v>0</v>
      </c>
      <c r="T231" s="597">
        <f>gfsChk!T231+gfsKos!T231+gfsPni!T231+gfsYap!T231+gfsNat!U231</f>
        <v>0</v>
      </c>
      <c r="U231" s="597">
        <f>gfsChk!U231+gfsKos!U231+gfsPni!U231+gfsYap!U231+gfsNat!V231</f>
        <v>0</v>
      </c>
      <c r="V231" s="701"/>
      <c r="W231" s="591"/>
      <c r="X231" s="591"/>
      <c r="Y231" s="591"/>
      <c r="Z231" s="591"/>
      <c r="AA231" s="591"/>
      <c r="AB231" s="591"/>
      <c r="AC231" s="591"/>
      <c r="AF231" s="598"/>
    </row>
    <row r="232" spans="1:35" s="586" customFormat="1" hidden="1" outlineLevel="1" x14ac:dyDescent="0.2">
      <c r="A232" s="631" t="s">
        <v>856</v>
      </c>
      <c r="B232" s="597">
        <f>gfsChk!B232+gfsKos!B232+gfsPni!B232+gfsYap!B232+gfsNat!C232</f>
        <v>0</v>
      </c>
      <c r="C232" s="597">
        <f>gfsChk!C232+gfsKos!C232+gfsPni!C232+gfsYap!C232+gfsNat!D232</f>
        <v>0</v>
      </c>
      <c r="D232" s="597">
        <f>gfsChk!D232+gfsKos!D232+gfsPni!D232+gfsYap!D232+gfsNat!E232</f>
        <v>0</v>
      </c>
      <c r="E232" s="597">
        <f>gfsChk!E232+gfsKos!E232+gfsPni!E232+gfsYap!E232+gfsNat!F232</f>
        <v>0</v>
      </c>
      <c r="F232" s="597">
        <f>gfsChk!F232+gfsKos!F232+gfsPni!F232+gfsYap!F232+gfsNat!G232</f>
        <v>0</v>
      </c>
      <c r="G232" s="597">
        <f>gfsChk!G232+gfsKos!G232+gfsPni!G232+gfsYap!G232+gfsNat!H232</f>
        <v>0</v>
      </c>
      <c r="H232" s="597">
        <f>gfsChk!H232+gfsKos!H232+gfsPni!H232+gfsYap!H232+gfsNat!I232</f>
        <v>0</v>
      </c>
      <c r="I232" s="597">
        <f>gfsChk!I232+gfsKos!I232+gfsPni!I232+gfsYap!I232+gfsNat!J232</f>
        <v>0</v>
      </c>
      <c r="J232" s="597">
        <f>gfsChk!J232+gfsKos!J232+gfsPni!J232+gfsYap!J232+gfsNat!K232</f>
        <v>0</v>
      </c>
      <c r="K232" s="597">
        <f>gfsChk!K232+gfsKos!K232+gfsPni!K232+gfsYap!K232+gfsNat!L232</f>
        <v>0</v>
      </c>
      <c r="L232" s="597">
        <f>gfsChk!L232+gfsKos!L232+gfsPni!L232+gfsYap!L232+gfsNat!M232</f>
        <v>0</v>
      </c>
      <c r="M232" s="597">
        <f>gfsChk!M232+gfsKos!M232+gfsPni!M232+gfsYap!M232+gfsNat!N232</f>
        <v>0</v>
      </c>
      <c r="N232" s="597">
        <f>gfsChk!N232+gfsKos!N232+gfsPni!N232+gfsYap!N232+gfsNat!O232</f>
        <v>0</v>
      </c>
      <c r="O232" s="597">
        <f>gfsChk!O232+gfsKos!O232+gfsPni!O232+gfsYap!O232+gfsNat!P232</f>
        <v>0</v>
      </c>
      <c r="P232" s="597">
        <f>gfsChk!P232+gfsKos!P232+gfsPni!P232+gfsYap!P232+gfsNat!Q232</f>
        <v>0</v>
      </c>
      <c r="Q232" s="597">
        <f>gfsChk!Q232+gfsKos!Q232+gfsPni!Q232+gfsYap!Q232+gfsNat!R232</f>
        <v>0</v>
      </c>
      <c r="R232" s="597">
        <f>gfsChk!R232+gfsKos!R232+gfsPni!R232+gfsYap!R232+gfsNat!S232</f>
        <v>0</v>
      </c>
      <c r="S232" s="597">
        <f>gfsChk!S232+gfsKos!S232+gfsPni!S232+gfsYap!S232+gfsNat!T232</f>
        <v>0</v>
      </c>
      <c r="T232" s="597">
        <f>gfsChk!T232+gfsKos!T232+gfsPni!T232+gfsYap!T232+gfsNat!U232</f>
        <v>0</v>
      </c>
      <c r="U232" s="597">
        <f>gfsChk!U232+gfsKos!U232+gfsPni!U232+gfsYap!U232+gfsNat!V232</f>
        <v>0</v>
      </c>
      <c r="V232" s="701"/>
      <c r="W232" s="591"/>
      <c r="X232" s="591"/>
      <c r="Y232" s="591"/>
      <c r="Z232" s="591"/>
      <c r="AA232" s="591"/>
      <c r="AB232" s="591"/>
      <c r="AC232" s="591"/>
      <c r="AF232" s="598"/>
    </row>
    <row r="233" spans="1:35" s="586" customFormat="1" hidden="1" outlineLevel="1" x14ac:dyDescent="0.2">
      <c r="A233" s="631" t="s">
        <v>857</v>
      </c>
      <c r="B233" s="597">
        <f>gfsChk!B233+gfsKos!B233+gfsPni!B233+gfsYap!B233+gfsNat!C233</f>
        <v>0</v>
      </c>
      <c r="C233" s="597">
        <f>gfsChk!C233+gfsKos!C233+gfsPni!C233+gfsYap!C233+gfsNat!D233</f>
        <v>0</v>
      </c>
      <c r="D233" s="597">
        <f>gfsChk!D233+gfsKos!D233+gfsPni!D233+gfsYap!D233+gfsNat!E233</f>
        <v>0</v>
      </c>
      <c r="E233" s="597">
        <f>gfsChk!E233+gfsKos!E233+gfsPni!E233+gfsYap!E233+gfsNat!F233</f>
        <v>0</v>
      </c>
      <c r="F233" s="597">
        <f>gfsChk!F233+gfsKos!F233+gfsPni!F233+gfsYap!F233+gfsNat!G233</f>
        <v>0</v>
      </c>
      <c r="G233" s="597">
        <f>gfsChk!G233+gfsKos!G233+gfsPni!G233+gfsYap!G233+gfsNat!H233</f>
        <v>0</v>
      </c>
      <c r="H233" s="597">
        <f>gfsChk!H233+gfsKos!H233+gfsPni!H233+gfsYap!H233+gfsNat!I233</f>
        <v>0</v>
      </c>
      <c r="I233" s="597">
        <f>gfsChk!I233+gfsKos!I233+gfsPni!I233+gfsYap!I233+gfsNat!J233</f>
        <v>0</v>
      </c>
      <c r="J233" s="597">
        <f>gfsChk!J233+gfsKos!J233+gfsPni!J233+gfsYap!J233+gfsNat!K233</f>
        <v>0</v>
      </c>
      <c r="K233" s="597">
        <f>gfsChk!K233+gfsKos!K233+gfsPni!K233+gfsYap!K233+gfsNat!L233</f>
        <v>0</v>
      </c>
      <c r="L233" s="597">
        <f>gfsChk!L233+gfsKos!L233+gfsPni!L233+gfsYap!L233+gfsNat!M233</f>
        <v>0</v>
      </c>
      <c r="M233" s="597">
        <f>gfsChk!M233+gfsKos!M233+gfsPni!M233+gfsYap!M233+gfsNat!N233</f>
        <v>0</v>
      </c>
      <c r="N233" s="597">
        <f>gfsChk!N233+gfsKos!N233+gfsPni!N233+gfsYap!N233+gfsNat!O233</f>
        <v>0</v>
      </c>
      <c r="O233" s="597">
        <f>gfsChk!O233+gfsKos!O233+gfsPni!O233+gfsYap!O233+gfsNat!P233</f>
        <v>0</v>
      </c>
      <c r="P233" s="597">
        <f>gfsChk!P233+gfsKos!P233+gfsPni!P233+gfsYap!P233+gfsNat!Q233</f>
        <v>0</v>
      </c>
      <c r="Q233" s="597">
        <f>gfsChk!Q233+gfsKos!Q233+gfsPni!Q233+gfsYap!Q233+gfsNat!R233</f>
        <v>0</v>
      </c>
      <c r="R233" s="597">
        <f>gfsChk!R233+gfsKos!R233+gfsPni!R233+gfsYap!R233+gfsNat!S233</f>
        <v>0</v>
      </c>
      <c r="S233" s="597">
        <f>gfsChk!S233+gfsKos!S233+gfsPni!S233+gfsYap!S233+gfsNat!T233</f>
        <v>0</v>
      </c>
      <c r="T233" s="597">
        <f>gfsChk!T233+gfsKos!T233+gfsPni!T233+gfsYap!T233+gfsNat!U233</f>
        <v>0</v>
      </c>
      <c r="U233" s="597">
        <f>gfsChk!U233+gfsKos!U233+gfsPni!U233+gfsYap!U233+gfsNat!V233</f>
        <v>0</v>
      </c>
      <c r="V233" s="701"/>
      <c r="W233" s="591"/>
      <c r="X233" s="591"/>
      <c r="Y233" s="591"/>
      <c r="Z233" s="591"/>
      <c r="AA233" s="591"/>
      <c r="AB233" s="591"/>
      <c r="AC233" s="591"/>
      <c r="AF233" s="598"/>
    </row>
    <row r="234" spans="1:35" s="586" customFormat="1" collapsed="1" x14ac:dyDescent="0.2">
      <c r="A234" s="631" t="s">
        <v>858</v>
      </c>
      <c r="B234" s="597">
        <f>gfsChk!B234+gfsKos!B234+gfsPni!B234+gfsYap!B234+gfsNat!C234</f>
        <v>0.97459300000000004</v>
      </c>
      <c r="C234" s="597">
        <f>gfsChk!C234+gfsKos!C234+gfsPni!C234+gfsYap!C234+gfsNat!D234</f>
        <v>1.03084909</v>
      </c>
      <c r="D234" s="597">
        <f>gfsChk!D234+gfsKos!D234+gfsPni!D234+gfsYap!D234+gfsNat!E234</f>
        <v>2.2484658</v>
      </c>
      <c r="E234" s="597">
        <f>gfsChk!E234+gfsKos!E234+gfsPni!E234+gfsYap!E234+gfsNat!F234</f>
        <v>3.1310866900000001</v>
      </c>
      <c r="F234" s="597">
        <f>gfsChk!F234+gfsKos!F234+gfsPni!F234+gfsYap!F234+gfsNat!G234</f>
        <v>2.8588922199999995</v>
      </c>
      <c r="G234" s="597">
        <f>gfsChk!G234+gfsKos!G234+gfsPni!G234+gfsYap!G234+gfsNat!H234</f>
        <v>0.117788</v>
      </c>
      <c r="H234" s="597">
        <f>gfsChk!H234+gfsKos!H234+gfsPni!H234+gfsYap!H234+gfsNat!I234</f>
        <v>-0.36272821999999982</v>
      </c>
      <c r="I234" s="597">
        <f>gfsChk!I234+gfsKos!I234+gfsPni!I234+gfsYap!I234+gfsNat!J234</f>
        <v>3.968089</v>
      </c>
      <c r="J234" s="597">
        <f>gfsChk!J234+gfsKos!J234+gfsPni!J234+gfsYap!J234+gfsNat!K234</f>
        <v>1.727187</v>
      </c>
      <c r="K234" s="597">
        <f>gfsChk!K234+gfsKos!K234+gfsPni!K234+gfsYap!K234+gfsNat!L234</f>
        <v>0.92685199999999979</v>
      </c>
      <c r="L234" s="597">
        <f>gfsChk!L234+gfsKos!L234+gfsPni!L234+gfsYap!L234+gfsNat!M234</f>
        <v>-0.26446900000000007</v>
      </c>
      <c r="M234" s="597">
        <f>gfsChk!M234+gfsKos!M234+gfsPni!M234+gfsYap!M234+gfsNat!N234</f>
        <v>-3.7435999999999581E-2</v>
      </c>
      <c r="N234" s="597">
        <f>gfsChk!N234+gfsKos!N234+gfsPni!N234+gfsYap!N234+gfsNat!O234</f>
        <v>-1.2048819999999998</v>
      </c>
      <c r="O234" s="597">
        <f>gfsChk!O234+gfsKos!O234+gfsPni!O234+gfsYap!O234+gfsNat!P234</f>
        <v>5.500299</v>
      </c>
      <c r="P234" s="597">
        <f>gfsChk!P234+gfsKos!P234+gfsPni!P234+gfsYap!P234+gfsNat!Q234</f>
        <v>-1.9635788338490301</v>
      </c>
      <c r="Q234" s="597">
        <f>gfsChk!Q234+gfsKos!Q234+gfsPni!Q234+gfsYap!Q234+gfsNat!R234</f>
        <v>0</v>
      </c>
      <c r="R234" s="597">
        <f>gfsChk!R234+gfsKos!R234+gfsPni!R234+gfsYap!R234+gfsNat!S234</f>
        <v>0</v>
      </c>
      <c r="S234" s="597">
        <f>gfsChk!S234+gfsKos!S234+gfsPni!S234+gfsYap!S234+gfsNat!T234</f>
        <v>0</v>
      </c>
      <c r="T234" s="597">
        <f>gfsChk!T234+gfsKos!T234+gfsPni!T234+gfsYap!T234+gfsNat!U234</f>
        <v>0</v>
      </c>
      <c r="U234" s="597">
        <f>gfsChk!U234+gfsKos!U234+gfsPni!U234+gfsYap!U234+gfsNat!V234</f>
        <v>0</v>
      </c>
      <c r="V234" s="701"/>
      <c r="W234" s="591"/>
      <c r="X234" s="591"/>
      <c r="Y234" s="591"/>
      <c r="Z234" s="591"/>
      <c r="AA234" s="591"/>
      <c r="AB234" s="591"/>
      <c r="AC234" s="591"/>
      <c r="AF234" s="598"/>
    </row>
    <row r="235" spans="1:35" s="586" customFormat="1" hidden="1" outlineLevel="1" x14ac:dyDescent="0.2">
      <c r="A235" s="631" t="s">
        <v>859</v>
      </c>
      <c r="B235" s="597">
        <f>gfsChk!B235+gfsKos!B235+gfsPni!B235+gfsYap!B235+gfsNat!C235</f>
        <v>0</v>
      </c>
      <c r="C235" s="597">
        <f>gfsChk!C235+gfsKos!C235+gfsPni!C235+gfsYap!C235+gfsNat!D235</f>
        <v>0</v>
      </c>
      <c r="D235" s="597">
        <f>gfsChk!D235+gfsKos!D235+gfsPni!D235+gfsYap!D235+gfsNat!E235</f>
        <v>0</v>
      </c>
      <c r="E235" s="597">
        <f>gfsChk!E235+gfsKos!E235+gfsPni!E235+gfsYap!E235+gfsNat!F235</f>
        <v>0</v>
      </c>
      <c r="F235" s="597">
        <f>gfsChk!F235+gfsKos!F235+gfsPni!F235+gfsYap!F235+gfsNat!G235</f>
        <v>0</v>
      </c>
      <c r="G235" s="597">
        <f>gfsChk!G235+gfsKos!G235+gfsPni!G235+gfsYap!G235+gfsNat!H235</f>
        <v>0</v>
      </c>
      <c r="H235" s="597">
        <f>gfsChk!H235+gfsKos!H235+gfsPni!H235+gfsYap!H235+gfsNat!I235</f>
        <v>0</v>
      </c>
      <c r="I235" s="597">
        <f>gfsChk!I235+gfsKos!I235+gfsPni!I235+gfsYap!I235+gfsNat!J235</f>
        <v>0</v>
      </c>
      <c r="J235" s="597">
        <f>gfsChk!J235+gfsKos!J235+gfsPni!J235+gfsYap!J235+gfsNat!K235</f>
        <v>0</v>
      </c>
      <c r="K235" s="597">
        <f>gfsChk!K235+gfsKos!K235+gfsPni!K235+gfsYap!K235+gfsNat!L235</f>
        <v>0</v>
      </c>
      <c r="L235" s="597">
        <f>gfsChk!L235+gfsKos!L235+gfsPni!L235+gfsYap!L235+gfsNat!M235</f>
        <v>0</v>
      </c>
      <c r="M235" s="597">
        <f>gfsChk!M235+gfsKos!M235+gfsPni!M235+gfsYap!M235+gfsNat!N235</f>
        <v>0</v>
      </c>
      <c r="N235" s="597">
        <f>gfsChk!N235+gfsKos!N235+gfsPni!N235+gfsYap!N235+gfsNat!O235</f>
        <v>0</v>
      </c>
      <c r="O235" s="597">
        <f>gfsChk!O235+gfsKos!O235+gfsPni!O235+gfsYap!O235+gfsNat!P235</f>
        <v>0</v>
      </c>
      <c r="P235" s="597">
        <f>gfsChk!P235+gfsKos!P235+gfsPni!P235+gfsYap!P235+gfsNat!Q235</f>
        <v>0</v>
      </c>
      <c r="Q235" s="597">
        <f>gfsChk!Q235+gfsKos!Q235+gfsPni!Q235+gfsYap!Q235+gfsNat!R235</f>
        <v>0</v>
      </c>
      <c r="R235" s="597">
        <f>gfsChk!R235+gfsKos!R235+gfsPni!R235+gfsYap!R235+gfsNat!S235</f>
        <v>0</v>
      </c>
      <c r="S235" s="597">
        <f>gfsChk!S235+gfsKos!S235+gfsPni!S235+gfsYap!S235+gfsNat!T235</f>
        <v>0</v>
      </c>
      <c r="T235" s="597">
        <f>gfsChk!T235+gfsKos!T235+gfsPni!T235+gfsYap!T235+gfsNat!U235</f>
        <v>0</v>
      </c>
      <c r="U235" s="597">
        <f>gfsChk!U235+gfsKos!U235+gfsPni!U235+gfsYap!U235+gfsNat!V235</f>
        <v>0</v>
      </c>
      <c r="W235" s="591"/>
      <c r="X235" s="591"/>
      <c r="Y235" s="591"/>
      <c r="Z235" s="591"/>
      <c r="AA235" s="591"/>
      <c r="AB235" s="591"/>
      <c r="AC235" s="591"/>
    </row>
    <row r="236" spans="1:35" s="586" customFormat="1" hidden="1" outlineLevel="1" x14ac:dyDescent="0.2">
      <c r="A236" s="631" t="s">
        <v>860</v>
      </c>
      <c r="B236" s="597">
        <f>gfsChk!B236+gfsKos!B236+gfsPni!B236+gfsYap!B236+gfsNat!C236</f>
        <v>0</v>
      </c>
      <c r="C236" s="597">
        <f>gfsChk!C236+gfsKos!C236+gfsPni!C236+gfsYap!C236+gfsNat!D236</f>
        <v>0</v>
      </c>
      <c r="D236" s="597">
        <f>gfsChk!D236+gfsKos!D236+gfsPni!D236+gfsYap!D236+gfsNat!E236</f>
        <v>0</v>
      </c>
      <c r="E236" s="597">
        <f>gfsChk!E236+gfsKos!E236+gfsPni!E236+gfsYap!E236+gfsNat!F236</f>
        <v>0</v>
      </c>
      <c r="F236" s="597">
        <f>gfsChk!F236+gfsKos!F236+gfsPni!F236+gfsYap!F236+gfsNat!G236</f>
        <v>0</v>
      </c>
      <c r="G236" s="597">
        <f>gfsChk!G236+gfsKos!G236+gfsPni!G236+gfsYap!G236+gfsNat!H236</f>
        <v>0</v>
      </c>
      <c r="H236" s="597">
        <f>gfsChk!H236+gfsKos!H236+gfsPni!H236+gfsYap!H236+gfsNat!I236</f>
        <v>0</v>
      </c>
      <c r="I236" s="597">
        <f>gfsChk!I236+gfsKos!I236+gfsPni!I236+gfsYap!I236+gfsNat!J236</f>
        <v>0</v>
      </c>
      <c r="J236" s="597">
        <f>gfsChk!J236+gfsKos!J236+gfsPni!J236+gfsYap!J236+gfsNat!K236</f>
        <v>0</v>
      </c>
      <c r="K236" s="597">
        <f>gfsChk!K236+gfsKos!K236+gfsPni!K236+gfsYap!K236+gfsNat!L236</f>
        <v>0</v>
      </c>
      <c r="L236" s="597">
        <f>gfsChk!L236+gfsKos!L236+gfsPni!L236+gfsYap!L236+gfsNat!M236</f>
        <v>0</v>
      </c>
      <c r="M236" s="597">
        <f>gfsChk!M236+gfsKos!M236+gfsPni!M236+gfsYap!M236+gfsNat!N236</f>
        <v>0</v>
      </c>
      <c r="N236" s="597">
        <f>gfsChk!N236+gfsKos!N236+gfsPni!N236+gfsYap!N236+gfsNat!O236</f>
        <v>0</v>
      </c>
      <c r="O236" s="597">
        <f>gfsChk!O236+gfsKos!O236+gfsPni!O236+gfsYap!O236+gfsNat!P236</f>
        <v>0</v>
      </c>
      <c r="P236" s="597">
        <f>gfsChk!P236+gfsKos!P236+gfsPni!P236+gfsYap!P236+gfsNat!Q236</f>
        <v>0</v>
      </c>
      <c r="Q236" s="597">
        <f>gfsChk!Q236+gfsKos!Q236+gfsPni!Q236+gfsYap!Q236+gfsNat!R236</f>
        <v>0</v>
      </c>
      <c r="R236" s="597">
        <f>gfsChk!R236+gfsKos!R236+gfsPni!R236+gfsYap!R236+gfsNat!S236</f>
        <v>0</v>
      </c>
      <c r="S236" s="597">
        <f>gfsChk!S236+gfsKos!S236+gfsPni!S236+gfsYap!S236+gfsNat!T236</f>
        <v>0</v>
      </c>
      <c r="T236" s="597">
        <f>gfsChk!T236+gfsKos!T236+gfsPni!T236+gfsYap!T236+gfsNat!U236</f>
        <v>0</v>
      </c>
      <c r="U236" s="597">
        <f>gfsChk!U236+gfsKos!U236+gfsPni!U236+gfsYap!U236+gfsNat!V236</f>
        <v>0</v>
      </c>
      <c r="W236" s="591"/>
      <c r="X236" s="591"/>
      <c r="Y236" s="591"/>
      <c r="Z236" s="591"/>
      <c r="AA236" s="591"/>
      <c r="AB236" s="591"/>
      <c r="AC236" s="591"/>
    </row>
    <row r="237" spans="1:35" s="586" customFormat="1" hidden="1" outlineLevel="1" x14ac:dyDescent="0.2">
      <c r="A237" s="631" t="s">
        <v>861</v>
      </c>
      <c r="B237" s="597">
        <f>gfsChk!B237+gfsKos!B237+gfsPni!B237+gfsYap!B237+gfsNat!C237</f>
        <v>0</v>
      </c>
      <c r="C237" s="597">
        <f>gfsChk!C237+gfsKos!C237+gfsPni!C237+gfsYap!C237+gfsNat!D237</f>
        <v>0</v>
      </c>
      <c r="D237" s="597">
        <f>gfsChk!D237+gfsKos!D237+gfsPni!D237+gfsYap!D237+gfsNat!E237</f>
        <v>0</v>
      </c>
      <c r="E237" s="597">
        <f>gfsChk!E237+gfsKos!E237+gfsPni!E237+gfsYap!E237+gfsNat!F237</f>
        <v>0</v>
      </c>
      <c r="F237" s="597">
        <f>gfsChk!F237+gfsKos!F237+gfsPni!F237+gfsYap!F237+gfsNat!G237</f>
        <v>0</v>
      </c>
      <c r="G237" s="597">
        <f>gfsChk!G237+gfsKos!G237+gfsPni!G237+gfsYap!G237+gfsNat!H237</f>
        <v>0</v>
      </c>
      <c r="H237" s="597">
        <f>gfsChk!H237+gfsKos!H237+gfsPni!H237+gfsYap!H237+gfsNat!I237</f>
        <v>0</v>
      </c>
      <c r="I237" s="597">
        <f>gfsChk!I237+gfsKos!I237+gfsPni!I237+gfsYap!I237+gfsNat!J237</f>
        <v>0</v>
      </c>
      <c r="J237" s="597">
        <f>gfsChk!J237+gfsKos!J237+gfsPni!J237+gfsYap!J237+gfsNat!K237</f>
        <v>0</v>
      </c>
      <c r="K237" s="597">
        <f>gfsChk!K237+gfsKos!K237+gfsPni!K237+gfsYap!K237+gfsNat!L237</f>
        <v>0</v>
      </c>
      <c r="L237" s="597">
        <f>gfsChk!L237+gfsKos!L237+gfsPni!L237+gfsYap!L237+gfsNat!M237</f>
        <v>0</v>
      </c>
      <c r="M237" s="597">
        <f>gfsChk!M237+gfsKos!M237+gfsPni!M237+gfsYap!M237+gfsNat!N237</f>
        <v>0</v>
      </c>
      <c r="N237" s="597">
        <f>gfsChk!N237+gfsKos!N237+gfsPni!N237+gfsYap!N237+gfsNat!O237</f>
        <v>0</v>
      </c>
      <c r="O237" s="597">
        <f>gfsChk!O237+gfsKos!O237+gfsPni!O237+gfsYap!O237+gfsNat!P237</f>
        <v>0</v>
      </c>
      <c r="P237" s="597">
        <f>gfsChk!P237+gfsKos!P237+gfsPni!P237+gfsYap!P237+gfsNat!Q237</f>
        <v>0</v>
      </c>
      <c r="Q237" s="597">
        <f>gfsChk!Q237+gfsKos!Q237+gfsPni!Q237+gfsYap!Q237+gfsNat!R237</f>
        <v>0</v>
      </c>
      <c r="R237" s="597">
        <f>gfsChk!R237+gfsKos!R237+gfsPni!R237+gfsYap!R237+gfsNat!S237</f>
        <v>0</v>
      </c>
      <c r="S237" s="597">
        <f>gfsChk!S237+gfsKos!S237+gfsPni!S237+gfsYap!S237+gfsNat!T237</f>
        <v>0</v>
      </c>
      <c r="T237" s="597">
        <f>gfsChk!T237+gfsKos!T237+gfsPni!T237+gfsYap!T237+gfsNat!U237</f>
        <v>0</v>
      </c>
      <c r="U237" s="597">
        <f>gfsChk!U237+gfsKos!U237+gfsPni!U237+gfsYap!U237+gfsNat!V237</f>
        <v>0</v>
      </c>
      <c r="W237" s="591"/>
      <c r="X237" s="591"/>
      <c r="Y237" s="591"/>
      <c r="Z237" s="591"/>
      <c r="AA237" s="591"/>
      <c r="AB237" s="591"/>
      <c r="AC237" s="591"/>
    </row>
    <row r="238" spans="1:35" s="587" customFormat="1" ht="20.100000000000001" customHeight="1" collapsed="1" x14ac:dyDescent="0.2">
      <c r="A238" s="636" t="s">
        <v>862</v>
      </c>
      <c r="B238" s="637">
        <f>gfsChk!B238+gfsKos!B238+gfsPni!B238+gfsYap!B238+gfsNat!C238</f>
        <v>0</v>
      </c>
      <c r="C238" s="637">
        <f>gfsChk!C238+gfsKos!C238+gfsPni!C238+gfsYap!C238+gfsNat!D238</f>
        <v>0</v>
      </c>
      <c r="D238" s="637">
        <f>gfsChk!D238+gfsKos!D238+gfsPni!D238+gfsYap!D238+gfsNat!E238</f>
        <v>0</v>
      </c>
      <c r="E238" s="637">
        <f>gfsChk!E238+gfsKos!E238+gfsPni!E238+gfsYap!E238+gfsNat!F238</f>
        <v>0.67372600000000005</v>
      </c>
      <c r="F238" s="637">
        <f>gfsChk!F238+gfsKos!F238+gfsPni!F238+gfsYap!F238+gfsNat!G238</f>
        <v>0.86839</v>
      </c>
      <c r="G238" s="637">
        <f>gfsChk!G238+gfsKos!G238+gfsPni!G238+gfsYap!G238+gfsNat!H238</f>
        <v>1.7282989999999998</v>
      </c>
      <c r="H238" s="637">
        <f>gfsChk!H238+gfsKos!H238+gfsPni!H238+gfsYap!H238+gfsNat!I238</f>
        <v>-1.620655</v>
      </c>
      <c r="I238" s="637">
        <f>gfsChk!I238+gfsKos!I238+gfsPni!I238+gfsYap!I238+gfsNat!J238</f>
        <v>-0.20528999999999997</v>
      </c>
      <c r="J238" s="637">
        <f>gfsChk!J238+gfsKos!J238+gfsPni!J238+gfsYap!J238+gfsNat!K238</f>
        <v>-0.31799199999999983</v>
      </c>
      <c r="K238" s="637">
        <f>gfsChk!K238+gfsKos!K238+gfsPni!K238+gfsYap!K238+gfsNat!L238</f>
        <v>9.9999999991773336E-7</v>
      </c>
      <c r="L238" s="637">
        <f>gfsChk!L238+gfsKos!L238+gfsPni!L238+gfsYap!L238+gfsNat!M238</f>
        <v>-9.9999999991773336E-7</v>
      </c>
      <c r="M238" s="637">
        <f>gfsChk!M238+gfsKos!M238+gfsPni!M238+gfsYap!M238+gfsNat!N238</f>
        <v>0</v>
      </c>
      <c r="N238" s="637">
        <f>gfsChk!N238+gfsKos!N238+gfsPni!N238+gfsYap!N238+gfsNat!O238</f>
        <v>0</v>
      </c>
      <c r="O238" s="637">
        <f>gfsChk!O238+gfsKos!O238+gfsPni!O238+gfsYap!O238+gfsNat!P238</f>
        <v>-1.1264780000000001</v>
      </c>
      <c r="P238" s="637">
        <f>gfsChk!P238+gfsKos!P238+gfsPni!P238+gfsYap!P238+gfsNat!Q238</f>
        <v>0</v>
      </c>
      <c r="Q238" s="637">
        <f>gfsChk!Q238+gfsKos!Q238+gfsPni!Q238+gfsYap!Q238+gfsNat!R238</f>
        <v>0</v>
      </c>
      <c r="R238" s="637">
        <f>gfsChk!R238+gfsKos!R238+gfsPni!R238+gfsYap!R238+gfsNat!S238</f>
        <v>0</v>
      </c>
      <c r="S238" s="637">
        <f>gfsChk!S238+gfsKos!S238+gfsPni!S238+gfsYap!S238+gfsNat!T238</f>
        <v>0</v>
      </c>
      <c r="T238" s="637">
        <f>gfsChk!T238+gfsKos!T238+gfsPni!T238+gfsYap!T238+gfsNat!U238</f>
        <v>0</v>
      </c>
      <c r="U238" s="637">
        <f>gfsChk!U238+gfsKos!U238+gfsPni!U238+gfsYap!U238+gfsNat!V238</f>
        <v>0</v>
      </c>
      <c r="W238" s="633"/>
      <c r="X238" s="633"/>
      <c r="Y238" s="633"/>
      <c r="Z238" s="633"/>
      <c r="AA238" s="633"/>
      <c r="AB238" s="633"/>
      <c r="AC238" s="633"/>
    </row>
    <row r="239" spans="1:35" s="586" customFormat="1" x14ac:dyDescent="0.2">
      <c r="A239" s="591">
        <v>0</v>
      </c>
      <c r="B239" s="591">
        <f>gfsChk!B239+gfsKos!B239+gfsPni!B239+gfsYap!B239+gfsNat!C239</f>
        <v>0</v>
      </c>
      <c r="C239" s="591">
        <f>gfsChk!C239+gfsKos!C239+gfsPni!C239+gfsYap!C239+gfsNat!D239</f>
        <v>0</v>
      </c>
      <c r="D239" s="591">
        <f>gfsChk!D239+gfsKos!D239+gfsPni!D239+gfsYap!D239+gfsNat!E239</f>
        <v>0</v>
      </c>
      <c r="E239" s="591">
        <f>gfsChk!E239+gfsKos!E239+gfsPni!E239+gfsYap!E239+gfsNat!F239</f>
        <v>0</v>
      </c>
      <c r="F239" s="591">
        <f>gfsChk!F239+gfsKos!F239+gfsPni!F239+gfsYap!F239+gfsNat!G239</f>
        <v>0</v>
      </c>
      <c r="G239" s="591">
        <f>gfsChk!G239+gfsKos!G239+gfsPni!G239+gfsYap!G239+gfsNat!H239</f>
        <v>0</v>
      </c>
      <c r="H239" s="591">
        <f>gfsChk!H239+gfsKos!H239+gfsPni!H239+gfsYap!H239+gfsNat!I239</f>
        <v>0</v>
      </c>
      <c r="I239" s="591">
        <f>gfsChk!I239+gfsKos!I239+gfsPni!I239+gfsYap!I239+gfsNat!J239</f>
        <v>0</v>
      </c>
      <c r="J239" s="591">
        <f>gfsChk!J239+gfsKos!J239+gfsPni!J239+gfsYap!J239+gfsNat!K239</f>
        <v>0</v>
      </c>
      <c r="K239" s="591">
        <f>gfsChk!K239+gfsKos!K239+gfsPni!K239+gfsYap!K239+gfsNat!L239</f>
        <v>0</v>
      </c>
      <c r="L239" s="591">
        <f>gfsChk!L239+gfsKos!L239+gfsPni!L239+gfsYap!L239+gfsNat!M239</f>
        <v>0</v>
      </c>
      <c r="M239" s="591">
        <f>gfsChk!M239+gfsKos!M239+gfsPni!M239+gfsYap!M239+gfsNat!N239</f>
        <v>0</v>
      </c>
      <c r="N239" s="591">
        <f>gfsChk!N239+gfsKos!N239+gfsPni!N239+gfsYap!N239+gfsNat!O239</f>
        <v>0</v>
      </c>
      <c r="O239" s="591">
        <f>gfsChk!O239+gfsKos!O239+gfsPni!O239+gfsYap!O239+gfsNat!P239</f>
        <v>0</v>
      </c>
      <c r="P239" s="591">
        <f>gfsChk!P239+gfsKos!P239+gfsPni!P239+gfsYap!P239+gfsNat!Q239</f>
        <v>0</v>
      </c>
      <c r="Q239" s="591">
        <f>gfsChk!Q239+gfsKos!Q239+gfsPni!Q239+gfsYap!Q239+gfsNat!R239</f>
        <v>0</v>
      </c>
      <c r="R239" s="591">
        <f>gfsChk!R239+gfsKos!R239+gfsPni!R239+gfsYap!R239+gfsNat!S239</f>
        <v>0</v>
      </c>
      <c r="S239" s="591">
        <f>gfsChk!S239+gfsKos!S239+gfsPni!S239+gfsYap!S239+gfsNat!T239</f>
        <v>0</v>
      </c>
      <c r="T239" s="591">
        <f>gfsChk!T239+gfsKos!T239+gfsPni!T239+gfsYap!T239+gfsNat!U239</f>
        <v>0</v>
      </c>
      <c r="U239" s="591">
        <f>gfsChk!U239+gfsKos!U239+gfsPni!U239+gfsYap!U239+gfsNat!V239</f>
        <v>0</v>
      </c>
    </row>
    <row r="240" spans="1:35" s="586" customFormat="1" x14ac:dyDescent="0.2">
      <c r="A240" s="638" t="s">
        <v>863</v>
      </c>
      <c r="B240" s="591">
        <f>gfsChk!B240+gfsKos!B240+gfsPni!B240+gfsYap!B240+gfsNat!C240</f>
        <v>0</v>
      </c>
      <c r="C240" s="591">
        <f>gfsChk!C240+gfsKos!C240+gfsPni!C240+gfsYap!C240+gfsNat!D240</f>
        <v>0</v>
      </c>
      <c r="D240" s="591">
        <f>gfsChk!D240+gfsKos!D240+gfsPni!D240+gfsYap!D240+gfsNat!E240</f>
        <v>0</v>
      </c>
      <c r="E240" s="591">
        <f>gfsChk!E240+gfsKos!E240+gfsPni!E240+gfsYap!E240+gfsNat!F240</f>
        <v>0</v>
      </c>
      <c r="F240" s="591">
        <f>gfsChk!F240+gfsKos!F240+gfsPni!F240+gfsYap!F240+gfsNat!G240</f>
        <v>0</v>
      </c>
      <c r="G240" s="591">
        <f>gfsChk!G240+gfsKos!G240+gfsPni!G240+gfsYap!G240+gfsNat!H240</f>
        <v>0</v>
      </c>
      <c r="H240" s="591">
        <f>gfsChk!H240+gfsKos!H240+gfsPni!H240+gfsYap!H240+gfsNat!I240</f>
        <v>0</v>
      </c>
      <c r="I240" s="591">
        <f>gfsChk!I240+gfsKos!I240+gfsPni!I240+gfsYap!I240+gfsNat!J240</f>
        <v>0</v>
      </c>
      <c r="J240" s="591">
        <f>gfsChk!J240+gfsKos!J240+gfsPni!J240+gfsYap!J240+gfsNat!K240</f>
        <v>0</v>
      </c>
      <c r="K240" s="591">
        <f>gfsChk!K240+gfsKos!K240+gfsPni!K240+gfsYap!K240+gfsNat!L240</f>
        <v>0</v>
      </c>
      <c r="L240" s="591">
        <f>gfsChk!L240+gfsKos!L240+gfsPni!L240+gfsYap!L240+gfsNat!M240</f>
        <v>0</v>
      </c>
      <c r="M240" s="591">
        <f>gfsChk!M240+gfsKos!M240+gfsPni!M240+gfsYap!M240+gfsNat!N240</f>
        <v>0</v>
      </c>
      <c r="N240" s="591">
        <f>gfsChk!N240+gfsKos!N240+gfsPni!N240+gfsYap!N240+gfsNat!O240</f>
        <v>0</v>
      </c>
      <c r="O240" s="591">
        <f>gfsChk!O240+gfsKos!O240+gfsPni!O240+gfsYap!O240+gfsNat!P240</f>
        <v>0</v>
      </c>
      <c r="P240" s="591">
        <f>gfsChk!P240+gfsKos!P240+gfsPni!P240+gfsYap!P240+gfsNat!Q240</f>
        <v>0</v>
      </c>
      <c r="Q240" s="591">
        <f>gfsChk!Q240+gfsKos!Q240+gfsPni!Q240+gfsYap!Q240+gfsNat!R240</f>
        <v>0</v>
      </c>
      <c r="R240" s="591">
        <f>gfsChk!R240+gfsKos!R240+gfsPni!R240+gfsYap!R240+gfsNat!S240</f>
        <v>0</v>
      </c>
      <c r="S240" s="591">
        <f>gfsChk!S240+gfsKos!S240+gfsPni!S240+gfsYap!S240+gfsNat!T240</f>
        <v>0</v>
      </c>
      <c r="T240" s="591">
        <f>gfsChk!T240+gfsKos!T240+gfsPni!T240+gfsYap!T240+gfsNat!U240</f>
        <v>0</v>
      </c>
      <c r="U240" s="591">
        <f>gfsChk!U240+gfsKos!U240+gfsPni!U240+gfsYap!U240+gfsNat!V240</f>
        <v>0</v>
      </c>
    </row>
    <row r="241" spans="1:21" s="586" customFormat="1" x14ac:dyDescent="0.2">
      <c r="A241" s="618" t="s">
        <v>864</v>
      </c>
      <c r="B241" s="591">
        <f>gfsChk!B241+gfsKos!B241+gfsPni!B241+gfsYap!B241+gfsNat!C241</f>
        <v>-19.381813000000001</v>
      </c>
      <c r="C241" s="591">
        <f>gfsChk!C241+gfsKos!C241+gfsPni!C241+gfsYap!C241+gfsNat!D241</f>
        <v>2.3579574099999956</v>
      </c>
      <c r="D241" s="591">
        <f>gfsChk!D241+gfsKos!D241+gfsPni!D241+gfsYap!D241+gfsNat!E241</f>
        <v>-2.5206097999999972</v>
      </c>
      <c r="E241" s="591">
        <f>gfsChk!E241+gfsKos!E241+gfsPni!E241+gfsYap!E241+gfsNat!F241</f>
        <v>-0.90581568999998652</v>
      </c>
      <c r="F241" s="591">
        <f>gfsChk!F241+gfsKos!F241+gfsPni!F241+gfsYap!F241+gfsNat!G241</f>
        <v>1.8108457800000028</v>
      </c>
      <c r="G241" s="591">
        <f>gfsChk!G241+gfsKos!G241+gfsPni!G241+gfsYap!G241+gfsNat!H241</f>
        <v>14.881184000000001</v>
      </c>
      <c r="H241" s="591">
        <f>gfsChk!H241+gfsKos!H241+gfsPni!H241+gfsYap!H241+gfsNat!I241</f>
        <v>12.875429219999983</v>
      </c>
      <c r="I241" s="591">
        <f>gfsChk!I241+gfsKos!I241+gfsPni!I241+gfsYap!I241+gfsNat!J241</f>
        <v>12.816677999999994</v>
      </c>
      <c r="J241" s="591">
        <f>gfsChk!J241+gfsKos!J241+gfsPni!J241+gfsYap!J241+gfsNat!K241</f>
        <v>15.209301999999994</v>
      </c>
      <c r="K241" s="591">
        <f>gfsChk!K241+gfsKos!K241+gfsPni!K241+gfsYap!K241+gfsNat!L241</f>
        <v>25.053520000000006</v>
      </c>
      <c r="L241" s="591">
        <f>gfsChk!L241+gfsKos!L241+gfsPni!L241+gfsYap!L241+gfsNat!M241</f>
        <v>50.53526699999999</v>
      </c>
      <c r="M241" s="591">
        <f>gfsChk!M241+gfsKos!M241+gfsPni!M241+gfsYap!M241+gfsNat!N241</f>
        <v>43.680169999999983</v>
      </c>
      <c r="N241" s="591">
        <f>gfsChk!N241+gfsKos!N241+gfsPni!N241+gfsYap!N241+gfsNat!O241</f>
        <v>44.108365000000013</v>
      </c>
      <c r="O241" s="591">
        <f>gfsChk!O241+gfsKos!O241+gfsPni!O241+gfsYap!O241+gfsNat!P241</f>
        <v>89.09640899999998</v>
      </c>
      <c r="P241" s="591">
        <f>gfsChk!P241+gfsKos!P241+gfsPni!P241+gfsYap!P241+gfsNat!Q241</f>
        <v>127.25768983384903</v>
      </c>
      <c r="Q241" s="591">
        <f>gfsChk!Q241+gfsKos!Q241+gfsPni!Q241+gfsYap!Q241+gfsNat!R241</f>
        <v>0</v>
      </c>
      <c r="R241" s="591">
        <f>gfsChk!R241+gfsKos!R241+gfsPni!R241+gfsYap!R241+gfsNat!S241</f>
        <v>0</v>
      </c>
      <c r="S241" s="591">
        <f>gfsChk!S241+gfsKos!S241+gfsPni!S241+gfsYap!S241+gfsNat!T241</f>
        <v>0</v>
      </c>
      <c r="T241" s="591">
        <f>gfsChk!T241+gfsKos!T241+gfsPni!T241+gfsYap!T241+gfsNat!U241</f>
        <v>0</v>
      </c>
      <c r="U241" s="591">
        <f>gfsChk!U241+gfsKos!U241+gfsPni!U241+gfsYap!U241+gfsNat!V241</f>
        <v>0</v>
      </c>
    </row>
    <row r="242" spans="1:21" s="586" customFormat="1" x14ac:dyDescent="0.2">
      <c r="A242" s="618" t="s">
        <v>865</v>
      </c>
      <c r="B242" s="591">
        <f>gfsChk!B242+gfsKos!B242+gfsPni!B242+gfsYap!B242+gfsNat!C242</f>
        <v>-21.393706890000004</v>
      </c>
      <c r="C242" s="591">
        <f>gfsChk!C242+gfsKos!C242+gfsPni!C242+gfsYap!C242+gfsNat!D242</f>
        <v>2.3761839574999954</v>
      </c>
      <c r="D242" s="591">
        <f>gfsChk!D242+gfsKos!D242+gfsPni!D242+gfsYap!D242+gfsNat!E242</f>
        <v>-2.4463099860999975</v>
      </c>
      <c r="E242" s="591">
        <f>gfsChk!E242+gfsKos!E242+gfsPni!E242+gfsYap!E242+gfsNat!F242</f>
        <v>-1.041786742599986</v>
      </c>
      <c r="F242" s="591">
        <f>gfsChk!F242+gfsKos!F242+gfsPni!F242+gfsYap!F242+gfsNat!G242</f>
        <v>1.623984829800003</v>
      </c>
      <c r="G242" s="591">
        <f>gfsChk!G242+gfsKos!G242+gfsPni!G242+gfsYap!G242+gfsNat!H242</f>
        <v>14.95395850425</v>
      </c>
      <c r="H242" s="591">
        <f>gfsChk!H242+gfsKos!H242+gfsPni!H242+gfsYap!H242+gfsNat!I242</f>
        <v>13.174371510463978</v>
      </c>
      <c r="I242" s="591">
        <f>gfsChk!I242+gfsKos!I242+gfsPni!I242+gfsYap!I242+gfsNat!J242</f>
        <v>13.429860650229434</v>
      </c>
      <c r="J242" s="591">
        <f>gfsChk!J242+gfsKos!J242+gfsPni!J242+gfsYap!J242+gfsNat!K242</f>
        <v>15.301172344044152</v>
      </c>
      <c r="K242" s="591">
        <f>gfsChk!K242+gfsKos!K242+gfsPni!K242+gfsYap!K242+gfsNat!L242</f>
        <v>25.914360382289715</v>
      </c>
      <c r="L242" s="591">
        <f>gfsChk!L242+gfsKos!L242+gfsPni!L242+gfsYap!L242+gfsNat!M242</f>
        <v>51.14549631631607</v>
      </c>
      <c r="M242" s="591">
        <f>gfsChk!M242+gfsKos!M242+gfsPni!M242+gfsYap!M242+gfsNat!N242</f>
        <v>44.494380866098624</v>
      </c>
      <c r="N242" s="591">
        <f>gfsChk!N242+gfsKos!N242+gfsPni!N242+gfsYap!N242+gfsNat!O242</f>
        <v>44.701513977758452</v>
      </c>
      <c r="O242" s="591">
        <f>gfsChk!O242+gfsKos!O242+gfsPni!O242+gfsYap!O242+gfsNat!P242</f>
        <v>89.51192453126805</v>
      </c>
      <c r="P242" s="591">
        <f>gfsChk!P242+gfsKos!P242+gfsPni!P242+gfsYap!P242+gfsNat!Q242</f>
        <v>127.73719827562847</v>
      </c>
      <c r="Q242" s="591">
        <f>gfsChk!Q242+gfsKos!Q242+gfsPni!Q242+gfsYap!Q242+gfsNat!R242</f>
        <v>0</v>
      </c>
      <c r="R242" s="591">
        <f>gfsChk!R242+gfsKos!R242+gfsPni!R242+gfsYap!R242+gfsNat!S242</f>
        <v>0</v>
      </c>
      <c r="S242" s="591">
        <f>gfsChk!S242+gfsKos!S242+gfsPni!S242+gfsYap!S242+gfsNat!T242</f>
        <v>0</v>
      </c>
      <c r="T242" s="591">
        <f>gfsChk!T242+gfsKos!T242+gfsPni!T242+gfsYap!T242+gfsNat!U242</f>
        <v>0</v>
      </c>
      <c r="U242" s="591">
        <f>gfsChk!U242+gfsKos!U242+gfsPni!U242+gfsYap!U242+gfsNat!V242</f>
        <v>0</v>
      </c>
    </row>
    <row r="243" spans="1:21" s="586" customFormat="1" x14ac:dyDescent="0.2">
      <c r="A243" s="618" t="s">
        <v>866</v>
      </c>
      <c r="B243" s="591">
        <f>gfsChk!B243+gfsKos!B243+gfsPni!B243+gfsYap!B243+gfsNat!C243</f>
        <v>-36.766852000000007</v>
      </c>
      <c r="C243" s="591">
        <f>gfsChk!C243+gfsKos!C243+gfsPni!C243+gfsYap!C243+gfsNat!D243</f>
        <v>-13.913845590000001</v>
      </c>
      <c r="D243" s="591">
        <f>gfsChk!D243+gfsKos!D243+gfsPni!D243+gfsYap!D243+gfsNat!E243</f>
        <v>-13.588140800000005</v>
      </c>
      <c r="E243" s="591">
        <f>gfsChk!E243+gfsKos!E243+gfsPni!E243+gfsYap!E243+gfsNat!F243</f>
        <v>-8.9765806899999863</v>
      </c>
      <c r="F243" s="591">
        <f>gfsChk!F243+gfsKos!F243+gfsPni!F243+gfsYap!F243+gfsNat!G243</f>
        <v>-4.0545752199999932</v>
      </c>
      <c r="G243" s="591">
        <f>gfsChk!G243+gfsKos!G243+gfsPni!G243+gfsYap!G243+gfsNat!H243</f>
        <v>5.208415999999997</v>
      </c>
      <c r="H243" s="591">
        <f>gfsChk!H243+gfsKos!H243+gfsPni!H243+gfsYap!H243+gfsNat!I243</f>
        <v>1.3564042199999924</v>
      </c>
      <c r="I243" s="591">
        <f>gfsChk!I243+gfsKos!I243+gfsPni!I243+gfsYap!I243+gfsNat!J243</f>
        <v>-1.7892720000000057</v>
      </c>
      <c r="J243" s="591">
        <f>gfsChk!J243+gfsKos!J243+gfsPni!J243+gfsYap!J243+gfsNat!K243</f>
        <v>2.897283999999992</v>
      </c>
      <c r="K243" s="591">
        <f>gfsChk!K243+gfsKos!K243+gfsPni!K243+gfsYap!K243+gfsNat!L243</f>
        <v>9.0816690000000087</v>
      </c>
      <c r="L243" s="591">
        <f>gfsChk!L243+gfsKos!L243+gfsPni!L243+gfsYap!L243+gfsNat!M243</f>
        <v>35.519713999999986</v>
      </c>
      <c r="M243" s="591">
        <f>gfsChk!M243+gfsKos!M243+gfsPni!M243+gfsYap!M243+gfsNat!N243</f>
        <v>32.740744999999976</v>
      </c>
      <c r="N243" s="591">
        <f>gfsChk!N243+gfsKos!N243+gfsPni!N243+gfsYap!N243+gfsNat!O243</f>
        <v>24.108206000000024</v>
      </c>
      <c r="O243" s="591">
        <f>gfsChk!O243+gfsKos!O243+gfsPni!O243+gfsYap!O243+gfsNat!P243</f>
        <v>52.215968999999987</v>
      </c>
      <c r="P243" s="591">
        <f>gfsChk!P243+gfsKos!P243+gfsPni!P243+gfsYap!P243+gfsNat!Q243</f>
        <v>97.368115833849032</v>
      </c>
      <c r="Q243" s="591">
        <f>gfsChk!Q243+gfsKos!Q243+gfsPni!Q243+gfsYap!Q243+gfsNat!R243</f>
        <v>0</v>
      </c>
      <c r="R243" s="591">
        <f>gfsChk!R243+gfsKos!R243+gfsPni!R243+gfsYap!R243+gfsNat!S243</f>
        <v>0</v>
      </c>
      <c r="S243" s="591">
        <f>gfsChk!S243+gfsKos!S243+gfsPni!S243+gfsYap!S243+gfsNat!T243</f>
        <v>0</v>
      </c>
      <c r="T243" s="591">
        <f>gfsChk!T243+gfsKos!T243+gfsPni!T243+gfsYap!T243+gfsNat!U243</f>
        <v>0</v>
      </c>
      <c r="U243" s="591">
        <f>gfsChk!U243+gfsKos!U243+gfsPni!U243+gfsYap!U243+gfsNat!V243</f>
        <v>0</v>
      </c>
    </row>
    <row r="244" spans="1:21" s="586" customFormat="1" x14ac:dyDescent="0.2">
      <c r="A244" s="618" t="s">
        <v>867</v>
      </c>
      <c r="B244" s="591">
        <f>gfsChk!B244+gfsKos!B244+gfsPni!B244+gfsYap!B244+gfsNat!C244</f>
        <v>-36.766852000000007</v>
      </c>
      <c r="C244" s="591">
        <f>gfsChk!C244+gfsKos!C244+gfsPni!C244+gfsYap!C244+gfsNat!D244</f>
        <v>-13.913845590000001</v>
      </c>
      <c r="D244" s="591">
        <f>gfsChk!D244+gfsKos!D244+gfsPni!D244+gfsYap!D244+gfsNat!E244</f>
        <v>-13.588140800000005</v>
      </c>
      <c r="E244" s="591">
        <f>gfsChk!E244+gfsKos!E244+gfsPni!E244+gfsYap!E244+gfsNat!F244</f>
        <v>-8.9765806899999863</v>
      </c>
      <c r="F244" s="591">
        <f>gfsChk!F244+gfsKos!F244+gfsPni!F244+gfsYap!F244+gfsNat!G244</f>
        <v>-4.0545752199999932</v>
      </c>
      <c r="G244" s="591">
        <f>gfsChk!G244+gfsKos!G244+gfsPni!G244+gfsYap!G244+gfsNat!H244</f>
        <v>5.208415999999997</v>
      </c>
      <c r="H244" s="591">
        <f>gfsChk!H244+gfsKos!H244+gfsPni!H244+gfsYap!H244+gfsNat!I244</f>
        <v>1.3564042199999924</v>
      </c>
      <c r="I244" s="591">
        <f>gfsChk!I244+gfsKos!I244+gfsPni!I244+gfsYap!I244+gfsNat!J244</f>
        <v>-1.7892720000000057</v>
      </c>
      <c r="J244" s="591">
        <f>gfsChk!J244+gfsKos!J244+gfsPni!J244+gfsYap!J244+gfsNat!K244</f>
        <v>2.897283999999992</v>
      </c>
      <c r="K244" s="591">
        <f>gfsChk!K244+gfsKos!K244+gfsPni!K244+gfsYap!K244+gfsNat!L244</f>
        <v>9.0816690000000087</v>
      </c>
      <c r="L244" s="591">
        <f>gfsChk!L244+gfsKos!L244+gfsPni!L244+gfsYap!L244+gfsNat!M244</f>
        <v>35.519713999999986</v>
      </c>
      <c r="M244" s="591">
        <f>gfsChk!M244+gfsKos!M244+gfsPni!M244+gfsYap!M244+gfsNat!N244</f>
        <v>32.740744999999976</v>
      </c>
      <c r="N244" s="591">
        <f>gfsChk!N244+gfsKos!N244+gfsPni!N244+gfsYap!N244+gfsNat!O244</f>
        <v>24.108206000000024</v>
      </c>
      <c r="O244" s="591">
        <f>gfsChk!O244+gfsKos!O244+gfsPni!O244+gfsYap!O244+gfsNat!P244</f>
        <v>52.215968999999987</v>
      </c>
      <c r="P244" s="591">
        <f>gfsChk!P244+gfsKos!P244+gfsPni!P244+gfsYap!P244+gfsNat!Q244</f>
        <v>97.368115833849032</v>
      </c>
      <c r="Q244" s="591">
        <f>gfsChk!Q244+gfsKos!Q244+gfsPni!Q244+gfsYap!Q244+gfsNat!R244</f>
        <v>0</v>
      </c>
      <c r="R244" s="591">
        <f>gfsChk!R244+gfsKos!R244+gfsPni!R244+gfsYap!R244+gfsNat!S244</f>
        <v>0</v>
      </c>
      <c r="S244" s="591">
        <f>gfsChk!S244+gfsKos!S244+gfsPni!S244+gfsYap!S244+gfsNat!T244</f>
        <v>0</v>
      </c>
      <c r="T244" s="591">
        <f>gfsChk!T244+gfsKos!T244+gfsPni!T244+gfsYap!T244+gfsNat!U244</f>
        <v>0</v>
      </c>
      <c r="U244" s="591">
        <f>gfsChk!U244+gfsKos!U244+gfsPni!U244+gfsYap!U244+gfsNat!V244</f>
        <v>0</v>
      </c>
    </row>
    <row r="245" spans="1:21" s="586" customFormat="1" x14ac:dyDescent="0.2">
      <c r="A245" s="618" t="s">
        <v>868</v>
      </c>
      <c r="B245" s="591">
        <f>gfsChk!B245+gfsKos!B245+gfsPni!B245+gfsYap!B245+gfsNat!C245</f>
        <v>-25.984432890000004</v>
      </c>
      <c r="C245" s="591">
        <f>gfsChk!C245+gfsKos!C245+gfsPni!C245+gfsYap!C245+gfsNat!D245</f>
        <v>-8.0665240425000011</v>
      </c>
      <c r="D245" s="591">
        <f>gfsChk!D245+gfsKos!D245+gfsPni!D245+gfsYap!D245+gfsNat!E245</f>
        <v>-8.0205189860999972</v>
      </c>
      <c r="E245" s="591">
        <f>gfsChk!E245+gfsKos!E245+gfsPni!E245+gfsYap!E245+gfsNat!F245</f>
        <v>-8.2255747425999921</v>
      </c>
      <c r="F245" s="591">
        <f>gfsChk!F245+gfsKos!F245+gfsPni!F245+gfsYap!F245+gfsNat!G245</f>
        <v>-4.9067031701999948</v>
      </c>
      <c r="G245" s="591">
        <f>gfsChk!G245+gfsKos!G245+gfsPni!G245+gfsYap!G245+gfsNat!H245</f>
        <v>5.2811905042499969</v>
      </c>
      <c r="H245" s="591">
        <f>gfsChk!H245+gfsKos!H245+gfsPni!H245+gfsYap!H245+gfsNat!I245</f>
        <v>1.6553465104639848</v>
      </c>
      <c r="I245" s="591">
        <f>gfsChk!I245+gfsKos!I245+gfsPni!I245+gfsYap!I245+gfsNat!J245</f>
        <v>-1.1760893497705656</v>
      </c>
      <c r="J245" s="591">
        <f>gfsChk!J245+gfsKos!J245+gfsPni!J245+gfsYap!J245+gfsNat!K245</f>
        <v>2.9891543440441533</v>
      </c>
      <c r="K245" s="591">
        <f>gfsChk!K245+gfsKos!K245+gfsPni!K245+gfsYap!K245+gfsNat!L245</f>
        <v>9.9425093822897193</v>
      </c>
      <c r="L245" s="591">
        <f>gfsChk!L245+gfsKos!L245+gfsPni!L245+gfsYap!L245+gfsNat!M245</f>
        <v>36.129943316316066</v>
      </c>
      <c r="M245" s="591">
        <f>gfsChk!M245+gfsKos!M245+gfsPni!M245+gfsYap!M245+gfsNat!N245</f>
        <v>33.554955866098616</v>
      </c>
      <c r="N245" s="591">
        <f>gfsChk!N245+gfsKos!N245+gfsPni!N245+gfsYap!N245+gfsNat!O245</f>
        <v>24.701354977758463</v>
      </c>
      <c r="O245" s="591">
        <f>gfsChk!O245+gfsKos!O245+gfsPni!O245+gfsYap!O245+gfsNat!P245</f>
        <v>52.631484531268072</v>
      </c>
      <c r="P245" s="591">
        <f>gfsChk!P245+gfsKos!P245+gfsPni!P245+gfsYap!P245+gfsNat!Q245</f>
        <v>97.847624275628462</v>
      </c>
      <c r="Q245" s="591">
        <f>gfsChk!Q245+gfsKos!Q245+gfsPni!Q245+gfsYap!Q245+gfsNat!R245</f>
        <v>0</v>
      </c>
      <c r="R245" s="591">
        <f>gfsChk!R245+gfsKos!R245+gfsPni!R245+gfsYap!R245+gfsNat!S245</f>
        <v>0</v>
      </c>
      <c r="S245" s="591">
        <f>gfsChk!S245+gfsKos!S245+gfsPni!S245+gfsYap!S245+gfsNat!T245</f>
        <v>0</v>
      </c>
      <c r="T245" s="591">
        <f>gfsChk!T245+gfsKos!T245+gfsPni!T245+gfsYap!T245+gfsNat!U245</f>
        <v>0</v>
      </c>
      <c r="U245" s="591">
        <f>gfsChk!U245+gfsKos!U245+gfsPni!U245+gfsYap!U245+gfsNat!V245</f>
        <v>0</v>
      </c>
    </row>
    <row r="246" spans="1:21" s="586" customFormat="1" x14ac:dyDescent="0.2">
      <c r="A246" s="618" t="s">
        <v>869</v>
      </c>
      <c r="B246" s="591">
        <f>gfsChk!B246+gfsKos!B246+gfsPni!B246+gfsYap!B246+gfsNat!C246</f>
        <v>2.2814179999999986</v>
      </c>
      <c r="C246" s="591">
        <f>gfsChk!C246+gfsKos!C246+gfsPni!C246+gfsYap!C246+gfsNat!D246</f>
        <v>0.61988340999999569</v>
      </c>
      <c r="D246" s="591">
        <f>gfsChk!D246+gfsKos!D246+gfsPni!D246+gfsYap!D246+gfsNat!E246</f>
        <v>-7.7197647999999974</v>
      </c>
      <c r="E246" s="591">
        <f>gfsChk!E246+gfsKos!E246+gfsPni!E246+gfsYap!E246+gfsNat!F246</f>
        <v>-14.330371689999986</v>
      </c>
      <c r="F246" s="591">
        <f>gfsChk!F246+gfsKos!F246+gfsPni!F246+gfsYap!F246+gfsNat!G246</f>
        <v>-11.163340219999998</v>
      </c>
      <c r="G246" s="591">
        <f>gfsChk!G246+gfsKos!G246+gfsPni!G246+gfsYap!G246+gfsNat!H246</f>
        <v>-24.181128999999999</v>
      </c>
      <c r="H246" s="591">
        <f>gfsChk!H246+gfsKos!H246+gfsPni!H246+gfsYap!H246+gfsNat!I246</f>
        <v>-37.801064780000019</v>
      </c>
      <c r="I246" s="591">
        <f>gfsChk!I246+gfsKos!I246+gfsPni!I246+gfsYap!I246+gfsNat!J246</f>
        <v>-40.011626000000007</v>
      </c>
      <c r="J246" s="591">
        <f>gfsChk!J246+gfsKos!J246+gfsPni!J246+gfsYap!J246+gfsNat!K246</f>
        <v>-43.405502000000006</v>
      </c>
      <c r="K246" s="591">
        <f>gfsChk!K246+gfsKos!K246+gfsPni!K246+gfsYap!K246+gfsNat!L246</f>
        <v>-6.2049839999999978</v>
      </c>
      <c r="L246" s="591">
        <f>gfsChk!L246+gfsKos!L246+gfsPni!L246+gfsYap!L246+gfsNat!M246</f>
        <v>40.313301999999993</v>
      </c>
      <c r="M246" s="591">
        <f>gfsChk!M246+gfsKos!M246+gfsPni!M246+gfsYap!M246+gfsNat!N246</f>
        <v>31.762346999999984</v>
      </c>
      <c r="N246" s="591">
        <f>gfsChk!N246+gfsKos!N246+gfsPni!N246+gfsYap!N246+gfsNat!O246</f>
        <v>22.498444000000013</v>
      </c>
      <c r="O246" s="591">
        <f>gfsChk!O246+gfsKos!O246+gfsPni!O246+gfsYap!O246+gfsNat!P246</f>
        <v>66.623351999999983</v>
      </c>
      <c r="P246" s="591">
        <f>gfsChk!P246+gfsKos!P246+gfsPni!P246+gfsYap!P246+gfsNat!Q246</f>
        <v>118.59336383384903</v>
      </c>
      <c r="Q246" s="591">
        <f>gfsChk!Q246+gfsKos!Q246+gfsPni!Q246+gfsYap!Q246+gfsNat!R246</f>
        <v>0</v>
      </c>
      <c r="R246" s="591">
        <f>gfsChk!R246+gfsKos!R246+gfsPni!R246+gfsYap!R246+gfsNat!S246</f>
        <v>0</v>
      </c>
      <c r="S246" s="591">
        <f>gfsChk!S246+gfsKos!S246+gfsPni!S246+gfsYap!S246+gfsNat!T246</f>
        <v>0</v>
      </c>
      <c r="T246" s="591">
        <f>gfsChk!T246+gfsKos!T246+gfsPni!T246+gfsYap!T246+gfsNat!U246</f>
        <v>0</v>
      </c>
      <c r="U246" s="591">
        <f>gfsChk!U246+gfsKos!U246+gfsPni!U246+gfsYap!U246+gfsNat!V246</f>
        <v>0</v>
      </c>
    </row>
    <row r="247" spans="1:21" s="586" customFormat="1" x14ac:dyDescent="0.2">
      <c r="A247" s="618" t="s">
        <v>870</v>
      </c>
      <c r="B247" s="591">
        <f>gfsChk!B247+gfsKos!B247+gfsPni!B247+gfsYap!B247+gfsNat!C247</f>
        <v>-170.00349800000001</v>
      </c>
      <c r="C247" s="591">
        <f>gfsChk!C247+gfsKos!C247+gfsPni!C247+gfsYap!C247+gfsNat!D247</f>
        <v>-148.76996759000002</v>
      </c>
      <c r="D247" s="591">
        <f>gfsChk!D247+gfsKos!D247+gfsPni!D247+gfsYap!D247+gfsNat!E247</f>
        <v>-152.65601079999999</v>
      </c>
      <c r="E247" s="591">
        <f>gfsChk!E247+gfsKos!E247+gfsPni!E247+gfsYap!E247+gfsNat!F247</f>
        <v>-152.14581769</v>
      </c>
      <c r="F247" s="591">
        <f>gfsChk!F247+gfsKos!F247+gfsPni!F247+gfsYap!F247+gfsNat!G247</f>
        <v>-156.08488621999999</v>
      </c>
      <c r="G247" s="591">
        <f>gfsChk!G247+gfsKos!G247+gfsPni!G247+gfsYap!G247+gfsNat!H247</f>
        <v>-178.17121200000003</v>
      </c>
      <c r="H247" s="591">
        <f>gfsChk!H247+gfsKos!H247+gfsPni!H247+gfsYap!H247+gfsNat!I247</f>
        <v>-199.58755178000001</v>
      </c>
      <c r="I247" s="591">
        <f>gfsChk!I247+gfsKos!I247+gfsPni!I247+gfsYap!I247+gfsNat!J247</f>
        <v>-203.22744599999999</v>
      </c>
      <c r="J247" s="591">
        <f>gfsChk!J247+gfsKos!J247+gfsPni!J247+gfsYap!J247+gfsNat!K247</f>
        <v>-213.15548200000001</v>
      </c>
      <c r="K247" s="591">
        <f>gfsChk!K247+gfsKos!K247+gfsPni!K247+gfsYap!K247+gfsNat!L247</f>
        <v>-188.90454599999998</v>
      </c>
      <c r="L247" s="591">
        <f>gfsChk!L247+gfsKos!L247+gfsPni!L247+gfsYap!L247+gfsNat!M247</f>
        <v>-173.17116600000003</v>
      </c>
      <c r="M247" s="591">
        <f>gfsChk!M247+gfsKos!M247+gfsPni!M247+gfsYap!M247+gfsNat!N247</f>
        <v>-176.25970000000001</v>
      </c>
      <c r="N247" s="591">
        <f>gfsChk!N247+gfsKos!N247+gfsPni!N247+gfsYap!N247+gfsNat!O247</f>
        <v>-204.93982899999997</v>
      </c>
      <c r="O247" s="591">
        <f>gfsChk!O247+gfsKos!O247+gfsPni!O247+gfsYap!O247+gfsNat!P247</f>
        <v>-234.48468400000002</v>
      </c>
      <c r="P247" s="591">
        <f>gfsChk!P247+gfsKos!P247+gfsPni!P247+gfsYap!P247+gfsNat!Q247</f>
        <v>-223.01285916615097</v>
      </c>
      <c r="Q247" s="591">
        <f>gfsChk!Q247+gfsKos!Q247+gfsPni!Q247+gfsYap!Q247+gfsNat!R247</f>
        <v>0</v>
      </c>
      <c r="R247" s="591">
        <f>gfsChk!R247+gfsKos!R247+gfsPni!R247+gfsYap!R247+gfsNat!S247</f>
        <v>0</v>
      </c>
      <c r="S247" s="591">
        <f>gfsChk!S247+gfsKos!S247+gfsPni!S247+gfsYap!S247+gfsNat!T247</f>
        <v>0</v>
      </c>
      <c r="T247" s="591">
        <f>gfsChk!T247+gfsKos!T247+gfsPni!T247+gfsYap!T247+gfsNat!U247</f>
        <v>0</v>
      </c>
      <c r="U247" s="591">
        <f>gfsChk!U247+gfsKos!U247+gfsPni!U247+gfsYap!U247+gfsNat!V247</f>
        <v>0</v>
      </c>
    </row>
    <row r="248" spans="1:21" s="586" customFormat="1" x14ac:dyDescent="0.2">
      <c r="A248" s="618" t="s">
        <v>871</v>
      </c>
      <c r="B248" s="591">
        <f>gfsChk!B248+gfsKos!B248+gfsPni!B248+gfsYap!B248+gfsNat!C248</f>
        <v>-87.046128090706489</v>
      </c>
      <c r="C248" s="591">
        <f>gfsChk!C248+gfsKos!C248+gfsPni!C248+gfsYap!C248+gfsNat!D248</f>
        <v>-82.35177188841476</v>
      </c>
      <c r="D248" s="591">
        <f>gfsChk!D248+gfsKos!D248+gfsPni!D248+gfsYap!D248+gfsNat!E248</f>
        <v>-82.1386169823637</v>
      </c>
      <c r="E248" s="591">
        <f>gfsChk!E248+gfsKos!E248+gfsPni!E248+gfsYap!E248+gfsNat!F248</f>
        <v>-83.194005437460874</v>
      </c>
      <c r="F248" s="591">
        <f>gfsChk!F248+gfsKos!F248+gfsPni!F248+gfsYap!F248+gfsNat!G248</f>
        <v>-94.074873425605858</v>
      </c>
      <c r="G248" s="591">
        <f>gfsChk!G248+gfsKos!G248+gfsPni!G248+gfsYap!G248+gfsNat!H248</f>
        <v>-122.318167</v>
      </c>
      <c r="H248" s="591">
        <f>gfsChk!H248+gfsKos!H248+gfsPni!H248+gfsYap!H248+gfsNat!I248</f>
        <v>-128.52017600000002</v>
      </c>
      <c r="I248" s="591">
        <f>gfsChk!I248+gfsKos!I248+gfsPni!I248+gfsYap!I248+gfsNat!J248</f>
        <v>-126.450557</v>
      </c>
      <c r="J248" s="591">
        <f>gfsChk!J248+gfsKos!J248+gfsPni!J248+gfsYap!J248+gfsNat!K248</f>
        <v>-134.26298600000001</v>
      </c>
      <c r="K248" s="591">
        <f>gfsChk!K248+gfsKos!K248+gfsPni!K248+gfsYap!K248+gfsNat!L248</f>
        <v>-129.232629</v>
      </c>
      <c r="L248" s="591">
        <f>gfsChk!L248+gfsKos!L248+gfsPni!L248+gfsYap!L248+gfsNat!M248</f>
        <v>-138.97075599999999</v>
      </c>
      <c r="M248" s="591">
        <f>gfsChk!M248+gfsKos!M248+gfsPni!M248+gfsYap!M248+gfsNat!N248</f>
        <v>-148.27649199999999</v>
      </c>
      <c r="N248" s="591">
        <f>gfsChk!N248+gfsKos!N248+gfsPni!N248+gfsYap!N248+gfsNat!O248</f>
        <v>-154.514996</v>
      </c>
      <c r="O248" s="591">
        <f>gfsChk!O248+gfsKos!O248+gfsPni!O248+gfsYap!O248+gfsNat!P248</f>
        <v>-170.90093000000002</v>
      </c>
      <c r="P248" s="591">
        <f>gfsChk!P248+gfsKos!P248+gfsPni!P248+gfsYap!P248+gfsNat!Q248</f>
        <v>-180.11108400000001</v>
      </c>
      <c r="Q248" s="591">
        <f>gfsChk!Q248+gfsKos!Q248+gfsPni!Q248+gfsYap!Q248+gfsNat!R248</f>
        <v>0</v>
      </c>
      <c r="R248" s="591">
        <f>gfsChk!R248+gfsKos!R248+gfsPni!R248+gfsYap!R248+gfsNat!S248</f>
        <v>0</v>
      </c>
      <c r="S248" s="591">
        <f>gfsChk!S248+gfsKos!S248+gfsPni!S248+gfsYap!S248+gfsNat!T248</f>
        <v>0</v>
      </c>
      <c r="T248" s="591">
        <f>gfsChk!T248+gfsKos!T248+gfsPni!T248+gfsYap!T248+gfsNat!U248</f>
        <v>0</v>
      </c>
      <c r="U248" s="591">
        <f>gfsChk!U248+gfsKos!U248+gfsPni!U248+gfsYap!U248+gfsNat!V248</f>
        <v>0</v>
      </c>
    </row>
    <row r="249" spans="1:21" s="587" customFormat="1" ht="20.100000000000001" customHeight="1" x14ac:dyDescent="0.2">
      <c r="A249" s="639" t="s">
        <v>872</v>
      </c>
      <c r="B249" s="596">
        <f>gfsChk!B249+gfsKos!B249+gfsPni!B249+gfsYap!B249+gfsNat!C249</f>
        <v>-4.6265530000000004</v>
      </c>
      <c r="C249" s="596">
        <f>gfsChk!C249+gfsKos!C249+gfsPni!C249+gfsYap!C249+gfsNat!D249</f>
        <v>-12.180782000000001</v>
      </c>
      <c r="D249" s="596">
        <f>gfsChk!D249+gfsKos!D249+gfsPni!D249+gfsYap!D249+gfsNat!E249</f>
        <v>-10.773364000000001</v>
      </c>
      <c r="E249" s="596">
        <f>gfsChk!E249+gfsKos!E249+gfsPni!E249+gfsYap!E249+gfsNat!F249</f>
        <v>-20.608343999999999</v>
      </c>
      <c r="F249" s="596">
        <f>gfsChk!F249+gfsKos!F249+gfsPni!F249+gfsYap!F249+gfsNat!G249</f>
        <v>-19.504874000000001</v>
      </c>
      <c r="G249" s="596">
        <f>gfsChk!G249+gfsKos!G249+gfsPni!G249+gfsYap!G249+gfsNat!H249</f>
        <v>-48.735081000000001</v>
      </c>
      <c r="H249" s="596">
        <f>gfsChk!H249+gfsKos!H249+gfsPni!H249+gfsYap!H249+gfsNat!I249</f>
        <v>-62.110678999999998</v>
      </c>
      <c r="I249" s="596">
        <f>gfsChk!I249+gfsKos!I249+gfsPni!I249+gfsYap!I249+gfsNat!J249</f>
        <v>-67.434253999999996</v>
      </c>
      <c r="J249" s="596">
        <f>gfsChk!J249+gfsKos!J249+gfsPni!J249+gfsYap!J249+gfsNat!K249</f>
        <v>-70.710182000000003</v>
      </c>
      <c r="K249" s="596">
        <f>gfsChk!K249+gfsKos!K249+gfsPni!K249+gfsYap!K249+gfsNat!L249</f>
        <v>-47.230354999999996</v>
      </c>
      <c r="L249" s="596">
        <f>gfsChk!L249+gfsKos!L249+gfsPni!L249+gfsYap!L249+gfsNat!M249</f>
        <v>-25.237518000000001</v>
      </c>
      <c r="M249" s="596">
        <f>gfsChk!M249+gfsKos!M249+gfsPni!M249+gfsYap!M249+gfsNat!N249</f>
        <v>-22.857248000000002</v>
      </c>
      <c r="N249" s="596">
        <f>gfsChk!N249+gfsKos!N249+gfsPni!N249+gfsYap!N249+gfsNat!O249</f>
        <v>-41.610079999999996</v>
      </c>
      <c r="O249" s="596">
        <f>gfsChk!O249+gfsKos!O249+gfsPni!O249+gfsYap!O249+gfsNat!P249</f>
        <v>-59.160277000000001</v>
      </c>
      <c r="P249" s="596">
        <f>gfsChk!P249+gfsKos!P249+gfsPni!P249+gfsYap!P249+gfsNat!Q249</f>
        <v>-38.443899999999999</v>
      </c>
      <c r="Q249" s="596">
        <f>gfsChk!Q249+gfsKos!Q249+gfsPni!Q249+gfsYap!Q249+gfsNat!R249</f>
        <v>0</v>
      </c>
      <c r="R249" s="596">
        <f>gfsChk!R249+gfsKos!R249+gfsPni!R249+gfsYap!R249+gfsNat!S249</f>
        <v>0</v>
      </c>
      <c r="S249" s="596">
        <f>gfsChk!S249+gfsKos!S249+gfsPni!S249+gfsYap!S249+gfsNat!T249</f>
        <v>0</v>
      </c>
      <c r="T249" s="596">
        <f>gfsChk!T249+gfsKos!T249+gfsPni!T249+gfsYap!T249+gfsNat!U249</f>
        <v>0</v>
      </c>
      <c r="U249" s="596">
        <f>gfsChk!U249+gfsKos!U249+gfsPni!U249+gfsYap!U249+gfsNat!V249</f>
        <v>0</v>
      </c>
    </row>
    <row r="250" spans="1:21" s="586" customFormat="1" ht="20.100000000000001" customHeight="1" x14ac:dyDescent="0.2">
      <c r="A250" s="586" t="s">
        <v>873</v>
      </c>
      <c r="B250" s="640">
        <f>gfsChk!B250+gfsKos!B250+gfsPni!B250+gfsYap!B250+gfsNat!C250</f>
        <v>8.8817841970012523E-15</v>
      </c>
      <c r="C250" s="640">
        <f>gfsChk!C250+gfsKos!C250+gfsPni!C250+gfsYap!C250+gfsNat!D250</f>
        <v>-1.2212453270876722E-15</v>
      </c>
      <c r="D250" s="640">
        <f>gfsChk!D250+gfsKos!D250+gfsPni!D250+gfsYap!D250+gfsNat!E250</f>
        <v>-8.8817841970012523E-16</v>
      </c>
      <c r="E250" s="640">
        <f>gfsChk!E250+gfsKos!E250+gfsPni!E250+gfsYap!E250+gfsNat!F250</f>
        <v>1.2434497875801753E-14</v>
      </c>
      <c r="F250" s="640">
        <f>gfsChk!F250+gfsKos!F250+gfsPni!F250+gfsYap!F250+gfsNat!G250</f>
        <v>1.0000000086884953E-6</v>
      </c>
      <c r="G250" s="640">
        <f>gfsChk!G250+gfsKos!G250+gfsPni!G250+gfsYap!G250+gfsNat!H250</f>
        <v>-2.0421469999999915</v>
      </c>
      <c r="H250" s="640">
        <f>gfsChk!H250+gfsKos!H250+gfsPni!H250+gfsYap!H250+gfsNat!I250</f>
        <v>2.1411459999999938</v>
      </c>
      <c r="I250" s="640">
        <f>gfsChk!I250+gfsKos!I250+gfsPni!I250+gfsYap!I250+gfsNat!J250</f>
        <v>0.64479199999998604</v>
      </c>
      <c r="J250" s="640">
        <f>gfsChk!J250+gfsKos!J250+gfsPni!J250+gfsYap!J250+gfsNat!K250</f>
        <v>1.061122999999996</v>
      </c>
      <c r="K250" s="640">
        <f>gfsChk!K250+gfsKos!K250+gfsPni!K250+gfsYap!K250+gfsNat!L250</f>
        <v>-2.6645352591003757E-15</v>
      </c>
      <c r="L250" s="640">
        <f>gfsChk!L250+gfsKos!L250+gfsPni!L250+gfsYap!L250+gfsNat!M250</f>
        <v>-1.9999999945063962E-6</v>
      </c>
      <c r="M250" s="640">
        <f>gfsChk!M250+gfsKos!M250+gfsPni!M250+gfsYap!M250+gfsNat!N250</f>
        <v>7.9936057773011271E-15</v>
      </c>
      <c r="N250" s="640">
        <f>gfsChk!N250+gfsKos!N250+gfsPni!N250+gfsYap!N250+gfsNat!O250</f>
        <v>-9.5479180117763462E-15</v>
      </c>
      <c r="O250" s="640">
        <f>gfsChk!O250+gfsKos!O250+gfsPni!O250+gfsYap!O250+gfsNat!P250</f>
        <v>-7.8270723236073536E-15</v>
      </c>
      <c r="P250" s="640"/>
      <c r="Q250" s="640"/>
      <c r="R250" s="640"/>
      <c r="S250" s="640"/>
      <c r="T250" s="640"/>
      <c r="U250" s="640"/>
    </row>
    <row r="251" spans="1:21" s="586" customFormat="1" ht="20.100000000000001" customHeight="1" x14ac:dyDescent="0.2">
      <c r="A251" s="702" t="s">
        <v>874</v>
      </c>
      <c r="B251" s="591"/>
      <c r="C251" s="591"/>
      <c r="D251" s="591"/>
      <c r="E251" s="591"/>
      <c r="F251" s="591"/>
      <c r="G251" s="591"/>
      <c r="H251" s="591"/>
      <c r="I251" s="591"/>
      <c r="J251" s="591"/>
      <c r="K251" s="591"/>
      <c r="L251" s="591"/>
      <c r="M251" s="591"/>
      <c r="N251" s="591"/>
      <c r="O251" s="591"/>
      <c r="P251" s="591"/>
      <c r="Q251" s="591"/>
      <c r="R251" s="591"/>
      <c r="S251" s="591"/>
      <c r="T251" s="591"/>
      <c r="U251" s="591"/>
    </row>
  </sheetData>
  <pageMargins left="0.70866141732283472" right="0.70866141732283472" top="0.74803149606299213" bottom="0.74803149606299213" header="0.31496062992125984" footer="0.31496062992125984"/>
  <pageSetup scale="50" orientation="portrait" r:id="rId1"/>
  <rowBreaks count="1" manualBreakCount="1">
    <brk id="172" max="1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BK253"/>
  <sheetViews>
    <sheetView view="pageBreakPreview" zoomScale="80" zoomScaleNormal="90" zoomScaleSheetLayoutView="80" workbookViewId="0">
      <pane xSplit="2" ySplit="2" topLeftCell="C79" activePane="bottomRight" state="frozen"/>
      <selection activeCell="A2" sqref="A2"/>
      <selection pane="topRight" activeCell="A2" sqref="A2"/>
      <selection pane="bottomLeft" activeCell="A2" sqref="A2"/>
      <selection pane="bottomRight" activeCell="A2" sqref="A2"/>
    </sheetView>
  </sheetViews>
  <sheetFormatPr defaultColWidth="9.140625" defaultRowHeight="12.75" outlineLevelRow="1" outlineLevelCol="1" x14ac:dyDescent="0.2"/>
  <cols>
    <col min="1" max="1" width="9.140625" style="599"/>
    <col min="2" max="2" width="43.42578125" style="586" customWidth="1"/>
    <col min="3" max="10" width="9.140625" style="586"/>
    <col min="11" max="17" width="9.140625" style="591" customWidth="1"/>
    <col min="18" max="22" width="9.140625" style="584" hidden="1" customWidth="1" outlineLevel="1"/>
    <col min="23" max="23" width="9.140625" style="599" collapsed="1"/>
    <col min="24" max="16384" width="9.140625" style="599"/>
  </cols>
  <sheetData>
    <row r="1" spans="2:22" s="581" customFormat="1" ht="24.95" customHeight="1" x14ac:dyDescent="0.2">
      <c r="B1" s="1005" t="str">
        <f>Index!B125</f>
        <v>Table 13g :  National government detailed government finances (GFS format), FY2004-FY2018</v>
      </c>
      <c r="C1" s="586"/>
      <c r="D1" s="586"/>
      <c r="E1" s="586"/>
      <c r="F1" s="586"/>
      <c r="G1" s="586"/>
      <c r="H1" s="586"/>
      <c r="I1" s="586"/>
      <c r="J1" s="586"/>
      <c r="K1" s="586"/>
      <c r="L1" s="586"/>
      <c r="M1" s="586"/>
      <c r="N1" s="586"/>
      <c r="O1" s="586"/>
      <c r="P1" s="586"/>
      <c r="Q1" s="586"/>
    </row>
    <row r="2" spans="2:22" s="582" customFormat="1" ht="24.95" customHeight="1" x14ac:dyDescent="0.2">
      <c r="B2" s="607" t="s">
        <v>397</v>
      </c>
      <c r="C2" s="608" t="str">
        <f>GNI!L2</f>
        <v>FY2004</v>
      </c>
      <c r="D2" s="608" t="str">
        <f>GNI!M2</f>
        <v>FY2005</v>
      </c>
      <c r="E2" s="608" t="str">
        <f>GNI!N2</f>
        <v>FY2006</v>
      </c>
      <c r="F2" s="608" t="str">
        <f>GNI!O2</f>
        <v>FY2007</v>
      </c>
      <c r="G2" s="608" t="str">
        <f>GNI!P2</f>
        <v>FY2008</v>
      </c>
      <c r="H2" s="608" t="str">
        <f>GNI!Q2</f>
        <v>FY2009</v>
      </c>
      <c r="I2" s="608" t="str">
        <f>GNI!R2</f>
        <v>FY2010</v>
      </c>
      <c r="J2" s="608" t="str">
        <f>GNI!S2</f>
        <v>FY2011</v>
      </c>
      <c r="K2" s="608" t="str">
        <f>GNI!T2</f>
        <v>FY2012</v>
      </c>
      <c r="L2" s="608" t="str">
        <f>GNI!U2</f>
        <v>FY2013</v>
      </c>
      <c r="M2" s="608" t="str">
        <f>GNI!V2</f>
        <v>FY2014</v>
      </c>
      <c r="N2" s="608" t="str">
        <f>GNI!W2</f>
        <v>FY2015</v>
      </c>
      <c r="O2" s="608" t="str">
        <f>GNI!X2</f>
        <v>FY2016</v>
      </c>
      <c r="P2" s="608" t="str">
        <f>GNI!Y2</f>
        <v>FY2017</v>
      </c>
      <c r="Q2" s="608" t="str">
        <f>GNI!Z2</f>
        <v>FY2018</v>
      </c>
      <c r="R2" s="608">
        <f>GNI!AA2</f>
        <v>0</v>
      </c>
      <c r="S2" s="608">
        <f>GNI!AB2</f>
        <v>0</v>
      </c>
      <c r="T2" s="608">
        <f>GNI!AC2</f>
        <v>0</v>
      </c>
      <c r="U2" s="608">
        <f>GNI!AD2</f>
        <v>0</v>
      </c>
      <c r="V2" s="608">
        <f>GNI!AE2</f>
        <v>0</v>
      </c>
    </row>
    <row r="3" spans="2:22" s="674" customFormat="1" ht="20.100000000000001" customHeight="1" x14ac:dyDescent="0.2">
      <c r="B3" s="703" t="s">
        <v>629</v>
      </c>
      <c r="C3" s="704">
        <v>49.183723999999998</v>
      </c>
      <c r="D3" s="704">
        <v>46.772975000000002</v>
      </c>
      <c r="E3" s="704">
        <v>45.622885000000004</v>
      </c>
      <c r="F3" s="704">
        <v>55.100694000000004</v>
      </c>
      <c r="G3" s="704">
        <v>61.813768999999994</v>
      </c>
      <c r="H3" s="704">
        <v>89.227366000000004</v>
      </c>
      <c r="I3" s="704">
        <v>104.23588100000001</v>
      </c>
      <c r="J3" s="704">
        <v>102.636791</v>
      </c>
      <c r="K3" s="704">
        <v>118.94257899999999</v>
      </c>
      <c r="L3" s="704">
        <v>100.255359</v>
      </c>
      <c r="M3" s="704">
        <v>114.06059999999999</v>
      </c>
      <c r="N3" s="704">
        <v>110.40380399999998</v>
      </c>
      <c r="O3" s="704">
        <v>128.15404100000001</v>
      </c>
      <c r="P3" s="704">
        <v>170.94350800000001</v>
      </c>
      <c r="Q3" s="704">
        <v>206.129256</v>
      </c>
      <c r="R3" s="674">
        <v>0</v>
      </c>
      <c r="S3" s="674">
        <v>0</v>
      </c>
      <c r="T3" s="674">
        <v>0</v>
      </c>
      <c r="U3" s="674">
        <v>0</v>
      </c>
      <c r="V3" s="674">
        <v>0</v>
      </c>
    </row>
    <row r="4" spans="2:22" s="674" customFormat="1" x14ac:dyDescent="0.2">
      <c r="B4" s="705" t="s">
        <v>630</v>
      </c>
      <c r="C4" s="704">
        <v>9.9799150000000001</v>
      </c>
      <c r="D4" s="704">
        <v>11.318816</v>
      </c>
      <c r="E4" s="704">
        <v>11.199077999999998</v>
      </c>
      <c r="F4" s="704">
        <v>10.585925</v>
      </c>
      <c r="G4" s="704">
        <v>11.283704999999999</v>
      </c>
      <c r="H4" s="704">
        <v>12.321356000000002</v>
      </c>
      <c r="I4" s="704">
        <v>13.840968000000002</v>
      </c>
      <c r="J4" s="704">
        <v>15.453239000000002</v>
      </c>
      <c r="K4" s="704">
        <v>16.008357</v>
      </c>
      <c r="L4" s="704">
        <v>17.340657</v>
      </c>
      <c r="M4" s="704">
        <v>40.049591999999997</v>
      </c>
      <c r="N4" s="704">
        <v>17.148194</v>
      </c>
      <c r="O4" s="704">
        <v>19.947513000000001</v>
      </c>
      <c r="P4" s="704">
        <v>38.162242999999997</v>
      </c>
      <c r="Q4" s="704">
        <v>101.271963</v>
      </c>
      <c r="R4" s="674">
        <v>0</v>
      </c>
      <c r="S4" s="674">
        <v>0</v>
      </c>
      <c r="T4" s="674">
        <v>0</v>
      </c>
      <c r="U4" s="674">
        <v>0</v>
      </c>
      <c r="V4" s="674">
        <v>0</v>
      </c>
    </row>
    <row r="5" spans="2:22" s="674" customFormat="1" x14ac:dyDescent="0.2">
      <c r="B5" s="673" t="s">
        <v>631</v>
      </c>
      <c r="C5" s="704">
        <v>3.3325260000000001</v>
      </c>
      <c r="D5" s="704">
        <v>3.2964850000000001</v>
      </c>
      <c r="E5" s="704">
        <v>3.1787269999999999</v>
      </c>
      <c r="F5" s="704">
        <v>2.3986109999999998</v>
      </c>
      <c r="G5" s="704">
        <v>3.65598</v>
      </c>
      <c r="H5" s="704">
        <v>3.5101679999999997</v>
      </c>
      <c r="I5" s="704">
        <v>4.3067650000000004</v>
      </c>
      <c r="J5" s="704">
        <v>5.8725420000000002</v>
      </c>
      <c r="K5" s="704">
        <v>6.4683860000000006</v>
      </c>
      <c r="L5" s="704">
        <v>8.2584140000000001</v>
      </c>
      <c r="M5" s="704">
        <v>31.700213999999999</v>
      </c>
      <c r="N5" s="704">
        <v>8.3341080000000005</v>
      </c>
      <c r="O5" s="704">
        <v>10.269577</v>
      </c>
      <c r="P5" s="704">
        <v>27.18337</v>
      </c>
      <c r="Q5" s="704">
        <v>89.044854999999998</v>
      </c>
      <c r="R5" s="674">
        <v>0</v>
      </c>
      <c r="S5" s="674">
        <v>0</v>
      </c>
      <c r="T5" s="674">
        <v>0</v>
      </c>
      <c r="U5" s="674">
        <v>0</v>
      </c>
      <c r="V5" s="674">
        <v>0</v>
      </c>
    </row>
    <row r="6" spans="2:22" s="674" customFormat="1" x14ac:dyDescent="0.2">
      <c r="B6" s="673" t="s">
        <v>632</v>
      </c>
      <c r="C6" s="704">
        <v>3.3325260000000001</v>
      </c>
      <c r="D6" s="704">
        <v>3.2964850000000001</v>
      </c>
      <c r="E6" s="704">
        <v>3.1787269999999999</v>
      </c>
      <c r="F6" s="704">
        <v>2.3986109999999998</v>
      </c>
      <c r="G6" s="704">
        <v>3.6216620000000002</v>
      </c>
      <c r="H6" s="704">
        <v>3.4522599999999999</v>
      </c>
      <c r="I6" s="704">
        <v>3.4913650000000001</v>
      </c>
      <c r="J6" s="704">
        <v>3.7804250000000001</v>
      </c>
      <c r="K6" s="704">
        <v>3.8982380000000001</v>
      </c>
      <c r="L6" s="704">
        <v>3.8799769999999998</v>
      </c>
      <c r="M6" s="704">
        <v>4.0702100000000003</v>
      </c>
      <c r="N6" s="704">
        <v>4.1957690000000003</v>
      </c>
      <c r="O6" s="704">
        <v>4.2755770000000002</v>
      </c>
      <c r="P6" s="704">
        <v>4.4522259999999996</v>
      </c>
      <c r="Q6" s="704">
        <v>4.5543100000000001</v>
      </c>
      <c r="R6" s="674">
        <v>0</v>
      </c>
      <c r="S6" s="674">
        <v>0</v>
      </c>
      <c r="T6" s="674">
        <v>0</v>
      </c>
      <c r="U6" s="674">
        <v>0</v>
      </c>
      <c r="V6" s="674">
        <v>0</v>
      </c>
    </row>
    <row r="7" spans="2:22" s="674" customFormat="1" x14ac:dyDescent="0.2">
      <c r="B7" s="673" t="s">
        <v>633</v>
      </c>
      <c r="C7" s="704">
        <v>0</v>
      </c>
      <c r="D7" s="704">
        <v>0</v>
      </c>
      <c r="E7" s="704">
        <v>0</v>
      </c>
      <c r="F7" s="704">
        <v>0</v>
      </c>
      <c r="G7" s="704">
        <v>3.4318000000000001E-2</v>
      </c>
      <c r="H7" s="704">
        <v>5.7908000000000001E-2</v>
      </c>
      <c r="I7" s="704">
        <v>0.81540000000000001</v>
      </c>
      <c r="J7" s="704">
        <v>2.092117</v>
      </c>
      <c r="K7" s="704">
        <v>2.5701480000000001</v>
      </c>
      <c r="L7" s="704">
        <v>4.3784369999999999</v>
      </c>
      <c r="M7" s="704">
        <v>27.630004</v>
      </c>
      <c r="N7" s="704">
        <v>4.1383390000000002</v>
      </c>
      <c r="O7" s="704">
        <v>5.9939999999999998</v>
      </c>
      <c r="P7" s="704">
        <v>22.731144</v>
      </c>
      <c r="Q7" s="704">
        <v>84.490544999999997</v>
      </c>
      <c r="R7" s="674">
        <v>0</v>
      </c>
      <c r="S7" s="674">
        <v>0</v>
      </c>
      <c r="T7" s="674">
        <v>0</v>
      </c>
      <c r="U7" s="674">
        <v>0</v>
      </c>
      <c r="V7" s="674">
        <v>0</v>
      </c>
    </row>
    <row r="8" spans="2:22" s="674" customFormat="1" hidden="1" outlineLevel="1" x14ac:dyDescent="0.2">
      <c r="B8" s="673" t="s">
        <v>634</v>
      </c>
      <c r="C8" s="704">
        <v>0</v>
      </c>
      <c r="D8" s="704">
        <v>0</v>
      </c>
      <c r="E8" s="704">
        <v>0</v>
      </c>
      <c r="F8" s="704">
        <v>0</v>
      </c>
      <c r="G8" s="704">
        <v>0</v>
      </c>
      <c r="H8" s="704">
        <v>0</v>
      </c>
      <c r="I8" s="704">
        <v>0</v>
      </c>
      <c r="J8" s="704">
        <v>0</v>
      </c>
      <c r="K8" s="704">
        <v>0</v>
      </c>
      <c r="L8" s="704">
        <v>0</v>
      </c>
      <c r="M8" s="704">
        <v>0</v>
      </c>
      <c r="N8" s="704">
        <v>0</v>
      </c>
      <c r="O8" s="704">
        <v>0</v>
      </c>
      <c r="P8" s="704">
        <v>0</v>
      </c>
      <c r="Q8" s="704">
        <v>0</v>
      </c>
      <c r="R8" s="674">
        <v>0</v>
      </c>
      <c r="S8" s="674">
        <v>0</v>
      </c>
      <c r="T8" s="674">
        <v>0</v>
      </c>
      <c r="U8" s="674">
        <v>0</v>
      </c>
      <c r="V8" s="674">
        <v>0</v>
      </c>
    </row>
    <row r="9" spans="2:22" s="674" customFormat="1" hidden="1" outlineLevel="1" x14ac:dyDescent="0.2">
      <c r="B9" s="674" t="s">
        <v>635</v>
      </c>
      <c r="C9" s="704">
        <v>0</v>
      </c>
      <c r="D9" s="704">
        <v>0</v>
      </c>
      <c r="E9" s="704">
        <v>0</v>
      </c>
      <c r="F9" s="704">
        <v>0</v>
      </c>
      <c r="G9" s="704">
        <v>0</v>
      </c>
      <c r="H9" s="704">
        <v>0</v>
      </c>
      <c r="I9" s="704">
        <v>0</v>
      </c>
      <c r="J9" s="704">
        <v>0</v>
      </c>
      <c r="K9" s="704">
        <v>0</v>
      </c>
      <c r="L9" s="704">
        <v>0</v>
      </c>
      <c r="M9" s="704">
        <v>0</v>
      </c>
      <c r="N9" s="704">
        <v>0</v>
      </c>
      <c r="O9" s="704">
        <v>0</v>
      </c>
      <c r="P9" s="704">
        <v>0</v>
      </c>
      <c r="Q9" s="704">
        <v>0</v>
      </c>
      <c r="R9" s="674">
        <v>0</v>
      </c>
      <c r="S9" s="674">
        <v>0</v>
      </c>
      <c r="T9" s="674">
        <v>0</v>
      </c>
      <c r="U9" s="674">
        <v>0</v>
      </c>
      <c r="V9" s="674">
        <v>0</v>
      </c>
    </row>
    <row r="10" spans="2:22" s="674" customFormat="1" hidden="1" outlineLevel="1" x14ac:dyDescent="0.2">
      <c r="B10" s="674" t="s">
        <v>636</v>
      </c>
      <c r="C10" s="704">
        <v>0</v>
      </c>
      <c r="D10" s="704">
        <v>0</v>
      </c>
      <c r="E10" s="704">
        <v>0</v>
      </c>
      <c r="F10" s="704">
        <v>0</v>
      </c>
      <c r="G10" s="704">
        <v>0</v>
      </c>
      <c r="H10" s="704">
        <v>0</v>
      </c>
      <c r="I10" s="704">
        <v>0</v>
      </c>
      <c r="J10" s="704">
        <v>0</v>
      </c>
      <c r="K10" s="704">
        <v>0</v>
      </c>
      <c r="L10" s="704">
        <v>0</v>
      </c>
      <c r="M10" s="704">
        <v>0</v>
      </c>
      <c r="N10" s="704">
        <v>0</v>
      </c>
      <c r="O10" s="704">
        <v>0</v>
      </c>
      <c r="P10" s="704">
        <v>0</v>
      </c>
      <c r="Q10" s="704">
        <v>0</v>
      </c>
      <c r="R10" s="674">
        <v>0</v>
      </c>
      <c r="S10" s="674">
        <v>0</v>
      </c>
      <c r="T10" s="674">
        <v>0</v>
      </c>
      <c r="U10" s="674">
        <v>0</v>
      </c>
      <c r="V10" s="674">
        <v>0</v>
      </c>
    </row>
    <row r="11" spans="2:22" s="674" customFormat="1" hidden="1" outlineLevel="1" x14ac:dyDescent="0.2">
      <c r="B11" s="674" t="s">
        <v>637</v>
      </c>
      <c r="C11" s="704">
        <v>0</v>
      </c>
      <c r="D11" s="704">
        <v>0</v>
      </c>
      <c r="E11" s="704">
        <v>0</v>
      </c>
      <c r="F11" s="704">
        <v>0</v>
      </c>
      <c r="G11" s="704">
        <v>0</v>
      </c>
      <c r="H11" s="704">
        <v>0</v>
      </c>
      <c r="I11" s="704">
        <v>0</v>
      </c>
      <c r="J11" s="704">
        <v>0</v>
      </c>
      <c r="K11" s="704">
        <v>0</v>
      </c>
      <c r="L11" s="704">
        <v>0</v>
      </c>
      <c r="M11" s="704">
        <v>0</v>
      </c>
      <c r="N11" s="704">
        <v>0</v>
      </c>
      <c r="O11" s="704">
        <v>0</v>
      </c>
      <c r="P11" s="704">
        <v>0</v>
      </c>
      <c r="Q11" s="704">
        <v>0</v>
      </c>
      <c r="R11" s="674">
        <v>0</v>
      </c>
      <c r="S11" s="674">
        <v>0</v>
      </c>
      <c r="T11" s="674">
        <v>0</v>
      </c>
      <c r="U11" s="674">
        <v>0</v>
      </c>
      <c r="V11" s="674">
        <v>0</v>
      </c>
    </row>
    <row r="12" spans="2:22" s="674" customFormat="1" hidden="1" outlineLevel="1" x14ac:dyDescent="0.2">
      <c r="B12" s="674" t="s">
        <v>638</v>
      </c>
      <c r="C12" s="704">
        <v>0</v>
      </c>
      <c r="D12" s="704">
        <v>0</v>
      </c>
      <c r="E12" s="704">
        <v>0</v>
      </c>
      <c r="F12" s="704">
        <v>0</v>
      </c>
      <c r="G12" s="704">
        <v>0</v>
      </c>
      <c r="H12" s="704">
        <v>0</v>
      </c>
      <c r="I12" s="704">
        <v>0</v>
      </c>
      <c r="J12" s="704">
        <v>0</v>
      </c>
      <c r="K12" s="704">
        <v>0</v>
      </c>
      <c r="L12" s="704">
        <v>0</v>
      </c>
      <c r="M12" s="704">
        <v>0</v>
      </c>
      <c r="N12" s="704">
        <v>0</v>
      </c>
      <c r="O12" s="704">
        <v>0</v>
      </c>
      <c r="P12" s="704">
        <v>0</v>
      </c>
      <c r="Q12" s="704">
        <v>0</v>
      </c>
      <c r="R12" s="674">
        <v>0</v>
      </c>
      <c r="S12" s="674">
        <v>0</v>
      </c>
      <c r="T12" s="674">
        <v>0</v>
      </c>
      <c r="U12" s="674">
        <v>0</v>
      </c>
      <c r="V12" s="674">
        <v>0</v>
      </c>
    </row>
    <row r="13" spans="2:22" s="674" customFormat="1" hidden="1" outlineLevel="1" x14ac:dyDescent="0.2">
      <c r="B13" s="674" t="s">
        <v>639</v>
      </c>
      <c r="C13" s="704">
        <v>0</v>
      </c>
      <c r="D13" s="704">
        <v>0</v>
      </c>
      <c r="E13" s="704">
        <v>0</v>
      </c>
      <c r="F13" s="704">
        <v>0</v>
      </c>
      <c r="G13" s="704">
        <v>0</v>
      </c>
      <c r="H13" s="704">
        <v>0</v>
      </c>
      <c r="I13" s="704">
        <v>0</v>
      </c>
      <c r="J13" s="704">
        <v>0</v>
      </c>
      <c r="K13" s="704">
        <v>0</v>
      </c>
      <c r="L13" s="704">
        <v>0</v>
      </c>
      <c r="M13" s="704">
        <v>0</v>
      </c>
      <c r="N13" s="704">
        <v>0</v>
      </c>
      <c r="O13" s="704">
        <v>0</v>
      </c>
      <c r="P13" s="704">
        <v>0</v>
      </c>
      <c r="Q13" s="704">
        <v>0</v>
      </c>
      <c r="R13" s="674">
        <v>0</v>
      </c>
      <c r="S13" s="674">
        <v>0</v>
      </c>
      <c r="T13" s="674">
        <v>0</v>
      </c>
      <c r="U13" s="674">
        <v>0</v>
      </c>
      <c r="V13" s="674">
        <v>0</v>
      </c>
    </row>
    <row r="14" spans="2:22" s="674" customFormat="1" hidden="1" outlineLevel="1" x14ac:dyDescent="0.2">
      <c r="B14" s="674" t="s">
        <v>640</v>
      </c>
      <c r="C14" s="704">
        <v>0</v>
      </c>
      <c r="D14" s="704">
        <v>0</v>
      </c>
      <c r="E14" s="704">
        <v>0</v>
      </c>
      <c r="F14" s="704">
        <v>0</v>
      </c>
      <c r="G14" s="704">
        <v>0</v>
      </c>
      <c r="H14" s="704">
        <v>0</v>
      </c>
      <c r="I14" s="704">
        <v>0</v>
      </c>
      <c r="J14" s="704">
        <v>0</v>
      </c>
      <c r="K14" s="704">
        <v>0</v>
      </c>
      <c r="L14" s="704">
        <v>0</v>
      </c>
      <c r="M14" s="704">
        <v>0</v>
      </c>
      <c r="N14" s="704">
        <v>0</v>
      </c>
      <c r="O14" s="704">
        <v>0</v>
      </c>
      <c r="P14" s="704">
        <v>0</v>
      </c>
      <c r="Q14" s="704">
        <v>0</v>
      </c>
      <c r="R14" s="674">
        <v>0</v>
      </c>
      <c r="S14" s="674">
        <v>0</v>
      </c>
      <c r="T14" s="674">
        <v>0</v>
      </c>
      <c r="U14" s="674">
        <v>0</v>
      </c>
      <c r="V14" s="674">
        <v>0</v>
      </c>
    </row>
    <row r="15" spans="2:22" s="674" customFormat="1" hidden="1" outlineLevel="1" x14ac:dyDescent="0.2">
      <c r="B15" s="674" t="s">
        <v>641</v>
      </c>
      <c r="C15" s="704">
        <v>0</v>
      </c>
      <c r="D15" s="704">
        <v>0</v>
      </c>
      <c r="E15" s="704">
        <v>0</v>
      </c>
      <c r="F15" s="704">
        <v>0</v>
      </c>
      <c r="G15" s="704">
        <v>0</v>
      </c>
      <c r="H15" s="704">
        <v>0</v>
      </c>
      <c r="I15" s="704">
        <v>0</v>
      </c>
      <c r="J15" s="704">
        <v>0</v>
      </c>
      <c r="K15" s="704">
        <v>0</v>
      </c>
      <c r="L15" s="704">
        <v>0</v>
      </c>
      <c r="M15" s="704">
        <v>0</v>
      </c>
      <c r="N15" s="704">
        <v>0</v>
      </c>
      <c r="O15" s="704">
        <v>0</v>
      </c>
      <c r="P15" s="704">
        <v>0</v>
      </c>
      <c r="Q15" s="704">
        <v>0</v>
      </c>
      <c r="R15" s="674">
        <v>0</v>
      </c>
      <c r="S15" s="674">
        <v>0</v>
      </c>
      <c r="T15" s="674">
        <v>0</v>
      </c>
      <c r="U15" s="674">
        <v>0</v>
      </c>
      <c r="V15" s="674">
        <v>0</v>
      </c>
    </row>
    <row r="16" spans="2:22" s="674" customFormat="1" hidden="1" outlineLevel="1" x14ac:dyDescent="0.2">
      <c r="B16" s="674" t="s">
        <v>642</v>
      </c>
      <c r="C16" s="704">
        <v>0</v>
      </c>
      <c r="D16" s="704">
        <v>0</v>
      </c>
      <c r="E16" s="704">
        <v>0</v>
      </c>
      <c r="F16" s="704">
        <v>0</v>
      </c>
      <c r="G16" s="704">
        <v>0</v>
      </c>
      <c r="H16" s="704">
        <v>0</v>
      </c>
      <c r="I16" s="704">
        <v>0</v>
      </c>
      <c r="J16" s="704">
        <v>0</v>
      </c>
      <c r="K16" s="704">
        <v>0</v>
      </c>
      <c r="L16" s="704">
        <v>0</v>
      </c>
      <c r="M16" s="704">
        <v>0</v>
      </c>
      <c r="N16" s="704">
        <v>0</v>
      </c>
      <c r="O16" s="704">
        <v>0</v>
      </c>
      <c r="P16" s="704">
        <v>0</v>
      </c>
      <c r="Q16" s="704">
        <v>0</v>
      </c>
      <c r="R16" s="674">
        <v>0</v>
      </c>
      <c r="S16" s="674">
        <v>0</v>
      </c>
      <c r="T16" s="674">
        <v>0</v>
      </c>
      <c r="U16" s="674">
        <v>0</v>
      </c>
      <c r="V16" s="674">
        <v>0</v>
      </c>
    </row>
    <row r="17" spans="2:22" s="674" customFormat="1" collapsed="1" x14ac:dyDescent="0.2">
      <c r="B17" s="674" t="s">
        <v>643</v>
      </c>
      <c r="C17" s="704">
        <v>3.644879</v>
      </c>
      <c r="D17" s="704">
        <v>3.7467329999999999</v>
      </c>
      <c r="E17" s="704">
        <v>3.5904350000000003</v>
      </c>
      <c r="F17" s="704">
        <v>4.0605630000000001</v>
      </c>
      <c r="G17" s="704">
        <v>3.5331890000000001</v>
      </c>
      <c r="H17" s="704">
        <v>4.0020410000000002</v>
      </c>
      <c r="I17" s="704">
        <v>4.30199</v>
      </c>
      <c r="J17" s="704">
        <v>4.6576830000000005</v>
      </c>
      <c r="K17" s="704">
        <v>4.9848970000000001</v>
      </c>
      <c r="L17" s="704">
        <v>4.8527940000000003</v>
      </c>
      <c r="M17" s="704">
        <v>4.4502639999999998</v>
      </c>
      <c r="N17" s="704">
        <v>4.3220069999999993</v>
      </c>
      <c r="O17" s="704">
        <v>4.3944209999999995</v>
      </c>
      <c r="P17" s="704">
        <v>4.7317830000000001</v>
      </c>
      <c r="Q17" s="704">
        <v>5.7020059999999999</v>
      </c>
      <c r="R17" s="674">
        <v>0</v>
      </c>
      <c r="S17" s="674">
        <v>0</v>
      </c>
      <c r="T17" s="674">
        <v>0</v>
      </c>
      <c r="U17" s="674">
        <v>0</v>
      </c>
      <c r="V17" s="674">
        <v>0</v>
      </c>
    </row>
    <row r="18" spans="2:22" s="674" customFormat="1" x14ac:dyDescent="0.2">
      <c r="B18" s="674" t="s">
        <v>644</v>
      </c>
      <c r="C18" s="704">
        <v>3.4579529999999998</v>
      </c>
      <c r="D18" s="704">
        <v>3.5033799999999999</v>
      </c>
      <c r="E18" s="704">
        <v>3.399213</v>
      </c>
      <c r="F18" s="704">
        <v>3.842247</v>
      </c>
      <c r="G18" s="704">
        <v>3.385961</v>
      </c>
      <c r="H18" s="704">
        <v>3.87208</v>
      </c>
      <c r="I18" s="704">
        <v>4.1165560000000001</v>
      </c>
      <c r="J18" s="704">
        <v>4.5305340000000003</v>
      </c>
      <c r="K18" s="704">
        <v>4.8552869999999997</v>
      </c>
      <c r="L18" s="704">
        <v>4.5426299999999999</v>
      </c>
      <c r="M18" s="704">
        <v>4.3800720000000002</v>
      </c>
      <c r="N18" s="704">
        <v>4.1700419999999996</v>
      </c>
      <c r="O18" s="704">
        <v>4.2751989999999997</v>
      </c>
      <c r="P18" s="704">
        <v>4.623272</v>
      </c>
      <c r="Q18" s="704">
        <v>5.5960039999999998</v>
      </c>
      <c r="R18" s="674">
        <v>0</v>
      </c>
      <c r="S18" s="674">
        <v>0</v>
      </c>
      <c r="T18" s="674">
        <v>0</v>
      </c>
      <c r="U18" s="674">
        <v>0</v>
      </c>
      <c r="V18" s="674">
        <v>0</v>
      </c>
    </row>
    <row r="19" spans="2:22" s="674" customFormat="1" hidden="1" outlineLevel="1" x14ac:dyDescent="0.2">
      <c r="B19" s="674" t="s">
        <v>645</v>
      </c>
      <c r="C19" s="704">
        <v>0</v>
      </c>
      <c r="D19" s="704">
        <v>0</v>
      </c>
      <c r="E19" s="704">
        <v>0</v>
      </c>
      <c r="F19" s="704">
        <v>0</v>
      </c>
      <c r="G19" s="704">
        <v>0</v>
      </c>
      <c r="H19" s="704">
        <v>0</v>
      </c>
      <c r="I19" s="704">
        <v>0</v>
      </c>
      <c r="J19" s="704">
        <v>0</v>
      </c>
      <c r="K19" s="704">
        <v>0</v>
      </c>
      <c r="L19" s="704">
        <v>0</v>
      </c>
      <c r="M19" s="704">
        <v>0</v>
      </c>
      <c r="N19" s="704">
        <v>0</v>
      </c>
      <c r="O19" s="704">
        <v>0</v>
      </c>
      <c r="P19" s="704">
        <v>0</v>
      </c>
      <c r="Q19" s="704">
        <v>0</v>
      </c>
      <c r="R19" s="674">
        <v>0</v>
      </c>
      <c r="S19" s="674">
        <v>0</v>
      </c>
      <c r="T19" s="674">
        <v>0</v>
      </c>
      <c r="U19" s="674">
        <v>0</v>
      </c>
      <c r="V19" s="674">
        <v>0</v>
      </c>
    </row>
    <row r="20" spans="2:22" s="674" customFormat="1" hidden="1" outlineLevel="1" x14ac:dyDescent="0.2">
      <c r="B20" s="674" t="s">
        <v>646</v>
      </c>
      <c r="C20" s="704">
        <v>0</v>
      </c>
      <c r="D20" s="704">
        <v>0</v>
      </c>
      <c r="E20" s="704">
        <v>0</v>
      </c>
      <c r="F20" s="704">
        <v>0</v>
      </c>
      <c r="G20" s="704">
        <v>0</v>
      </c>
      <c r="H20" s="704">
        <v>0</v>
      </c>
      <c r="I20" s="704">
        <v>0</v>
      </c>
      <c r="J20" s="704">
        <v>0</v>
      </c>
      <c r="K20" s="704">
        <v>0</v>
      </c>
      <c r="L20" s="704">
        <v>0</v>
      </c>
      <c r="M20" s="704">
        <v>0</v>
      </c>
      <c r="N20" s="704">
        <v>0</v>
      </c>
      <c r="O20" s="704">
        <v>0</v>
      </c>
      <c r="P20" s="704">
        <v>0</v>
      </c>
      <c r="Q20" s="704">
        <v>0</v>
      </c>
      <c r="R20" s="674">
        <v>0</v>
      </c>
      <c r="S20" s="674">
        <v>0</v>
      </c>
      <c r="T20" s="674">
        <v>0</v>
      </c>
      <c r="U20" s="674">
        <v>0</v>
      </c>
      <c r="V20" s="674">
        <v>0</v>
      </c>
    </row>
    <row r="21" spans="2:22" s="674" customFormat="1" collapsed="1" x14ac:dyDescent="0.2">
      <c r="B21" s="674" t="s">
        <v>647</v>
      </c>
      <c r="C21" s="704">
        <v>3.4579529999999998</v>
      </c>
      <c r="D21" s="704">
        <v>3.5033799999999999</v>
      </c>
      <c r="E21" s="704">
        <v>3.399213</v>
      </c>
      <c r="F21" s="704">
        <v>3.842247</v>
      </c>
      <c r="G21" s="704">
        <v>3.385961</v>
      </c>
      <c r="H21" s="704">
        <v>3.87208</v>
      </c>
      <c r="I21" s="704">
        <v>4.1165560000000001</v>
      </c>
      <c r="J21" s="704">
        <v>4.5305340000000003</v>
      </c>
      <c r="K21" s="704">
        <v>4.8552869999999997</v>
      </c>
      <c r="L21" s="704">
        <v>4.5426299999999999</v>
      </c>
      <c r="M21" s="704">
        <v>4.3800720000000002</v>
      </c>
      <c r="N21" s="704">
        <v>4.1700419999999996</v>
      </c>
      <c r="O21" s="704">
        <v>4.2751989999999997</v>
      </c>
      <c r="P21" s="704">
        <v>4.623272</v>
      </c>
      <c r="Q21" s="704">
        <v>5.5960039999999998</v>
      </c>
      <c r="R21" s="674">
        <v>0</v>
      </c>
      <c r="S21" s="674">
        <v>0</v>
      </c>
      <c r="T21" s="674">
        <v>0</v>
      </c>
      <c r="U21" s="674">
        <v>0</v>
      </c>
      <c r="V21" s="674">
        <v>0</v>
      </c>
    </row>
    <row r="22" spans="2:22" s="674" customFormat="1" x14ac:dyDescent="0.2">
      <c r="B22" s="674" t="s">
        <v>648</v>
      </c>
      <c r="C22" s="704">
        <v>0</v>
      </c>
      <c r="D22" s="704">
        <v>0</v>
      </c>
      <c r="E22" s="704">
        <v>0</v>
      </c>
      <c r="F22" s="704">
        <v>0</v>
      </c>
      <c r="G22" s="704">
        <v>0</v>
      </c>
      <c r="H22" s="704">
        <v>0</v>
      </c>
      <c r="I22" s="704">
        <v>0</v>
      </c>
      <c r="J22" s="704">
        <v>0</v>
      </c>
      <c r="K22" s="704">
        <v>0</v>
      </c>
      <c r="L22" s="704">
        <v>0</v>
      </c>
      <c r="M22" s="704">
        <v>0</v>
      </c>
      <c r="N22" s="704">
        <v>0</v>
      </c>
      <c r="O22" s="704">
        <v>0</v>
      </c>
      <c r="P22" s="704">
        <v>0</v>
      </c>
      <c r="Q22" s="704">
        <v>0</v>
      </c>
      <c r="R22" s="674">
        <v>0</v>
      </c>
      <c r="S22" s="674">
        <v>0</v>
      </c>
      <c r="T22" s="674">
        <v>0</v>
      </c>
      <c r="U22" s="674">
        <v>0</v>
      </c>
      <c r="V22" s="674">
        <v>0</v>
      </c>
    </row>
    <row r="23" spans="2:22" s="674" customFormat="1" hidden="1" outlineLevel="1" x14ac:dyDescent="0.2">
      <c r="B23" s="674" t="s">
        <v>649</v>
      </c>
      <c r="C23" s="704">
        <v>0</v>
      </c>
      <c r="D23" s="704">
        <v>0</v>
      </c>
      <c r="E23" s="704">
        <v>0</v>
      </c>
      <c r="F23" s="704">
        <v>0</v>
      </c>
      <c r="G23" s="704">
        <v>0</v>
      </c>
      <c r="H23" s="704">
        <v>0</v>
      </c>
      <c r="I23" s="704">
        <v>0</v>
      </c>
      <c r="J23" s="704">
        <v>0</v>
      </c>
      <c r="K23" s="704">
        <v>0</v>
      </c>
      <c r="L23" s="704">
        <v>0</v>
      </c>
      <c r="M23" s="704">
        <v>0</v>
      </c>
      <c r="N23" s="704">
        <v>0</v>
      </c>
      <c r="O23" s="704">
        <v>0</v>
      </c>
      <c r="P23" s="704">
        <v>0</v>
      </c>
      <c r="Q23" s="704">
        <v>0</v>
      </c>
      <c r="R23" s="674">
        <v>0</v>
      </c>
      <c r="S23" s="674">
        <v>0</v>
      </c>
      <c r="T23" s="674">
        <v>0</v>
      </c>
      <c r="U23" s="674">
        <v>0</v>
      </c>
      <c r="V23" s="674">
        <v>0</v>
      </c>
    </row>
    <row r="24" spans="2:22" s="674" customFormat="1" hidden="1" outlineLevel="1" x14ac:dyDescent="0.2">
      <c r="B24" s="674" t="s">
        <v>650</v>
      </c>
      <c r="C24" s="704">
        <v>0</v>
      </c>
      <c r="D24" s="704">
        <v>0</v>
      </c>
      <c r="E24" s="704">
        <v>0</v>
      </c>
      <c r="F24" s="704">
        <v>0</v>
      </c>
      <c r="G24" s="704">
        <v>0</v>
      </c>
      <c r="H24" s="704">
        <v>0</v>
      </c>
      <c r="I24" s="704">
        <v>0</v>
      </c>
      <c r="J24" s="704">
        <v>0</v>
      </c>
      <c r="K24" s="704">
        <v>0</v>
      </c>
      <c r="L24" s="704">
        <v>0</v>
      </c>
      <c r="M24" s="704">
        <v>0</v>
      </c>
      <c r="N24" s="704">
        <v>0</v>
      </c>
      <c r="O24" s="704">
        <v>0</v>
      </c>
      <c r="P24" s="704">
        <v>0</v>
      </c>
      <c r="Q24" s="704">
        <v>0</v>
      </c>
      <c r="R24" s="674">
        <v>0</v>
      </c>
      <c r="S24" s="674">
        <v>0</v>
      </c>
      <c r="T24" s="674">
        <v>0</v>
      </c>
      <c r="U24" s="674">
        <v>0</v>
      </c>
      <c r="V24" s="674">
        <v>0</v>
      </c>
    </row>
    <row r="25" spans="2:22" s="674" customFormat="1" collapsed="1" x14ac:dyDescent="0.2">
      <c r="B25" s="673" t="s">
        <v>651</v>
      </c>
      <c r="C25" s="704">
        <v>0.18692600000000001</v>
      </c>
      <c r="D25" s="704">
        <v>0.24335300000000001</v>
      </c>
      <c r="E25" s="704">
        <v>0.191222</v>
      </c>
      <c r="F25" s="704">
        <v>0.21831600000000001</v>
      </c>
      <c r="G25" s="704">
        <v>0.147228</v>
      </c>
      <c r="H25" s="704">
        <v>0.12996099999999999</v>
      </c>
      <c r="I25" s="704">
        <v>0.18543399999999999</v>
      </c>
      <c r="J25" s="704">
        <v>0.12714900000000001</v>
      </c>
      <c r="K25" s="704">
        <v>0.12961</v>
      </c>
      <c r="L25" s="704">
        <v>0.310164</v>
      </c>
      <c r="M25" s="704">
        <v>7.0192000000000004E-2</v>
      </c>
      <c r="N25" s="704">
        <v>0.15196499999999999</v>
      </c>
      <c r="O25" s="704">
        <v>0.11922199999999999</v>
      </c>
      <c r="P25" s="704">
        <v>0.108511</v>
      </c>
      <c r="Q25" s="704">
        <v>0.106002</v>
      </c>
      <c r="R25" s="674">
        <v>0</v>
      </c>
      <c r="S25" s="674">
        <v>0</v>
      </c>
      <c r="T25" s="674">
        <v>0</v>
      </c>
      <c r="U25" s="674">
        <v>0</v>
      </c>
      <c r="V25" s="674">
        <v>0</v>
      </c>
    </row>
    <row r="26" spans="2:22" s="674" customFormat="1" hidden="1" outlineLevel="1" x14ac:dyDescent="0.2">
      <c r="B26" s="674" t="s">
        <v>652</v>
      </c>
      <c r="C26" s="704">
        <v>0</v>
      </c>
      <c r="D26" s="704">
        <v>0</v>
      </c>
      <c r="E26" s="704">
        <v>0</v>
      </c>
      <c r="F26" s="704">
        <v>0</v>
      </c>
      <c r="G26" s="704">
        <v>0</v>
      </c>
      <c r="H26" s="704">
        <v>0</v>
      </c>
      <c r="I26" s="704">
        <v>0</v>
      </c>
      <c r="J26" s="704">
        <v>0</v>
      </c>
      <c r="K26" s="704">
        <v>0</v>
      </c>
      <c r="L26" s="704">
        <v>0</v>
      </c>
      <c r="M26" s="704">
        <v>0</v>
      </c>
      <c r="N26" s="704">
        <v>0</v>
      </c>
      <c r="O26" s="704">
        <v>0</v>
      </c>
      <c r="P26" s="704">
        <v>0</v>
      </c>
      <c r="Q26" s="704">
        <v>0</v>
      </c>
      <c r="R26" s="674">
        <v>0</v>
      </c>
      <c r="S26" s="674">
        <v>0</v>
      </c>
      <c r="T26" s="674">
        <v>0</v>
      </c>
      <c r="U26" s="674">
        <v>0</v>
      </c>
      <c r="V26" s="674">
        <v>0</v>
      </c>
    </row>
    <row r="27" spans="2:22" s="674" customFormat="1" collapsed="1" x14ac:dyDescent="0.2">
      <c r="B27" s="674" t="s">
        <v>653</v>
      </c>
      <c r="C27" s="704">
        <v>0.18692600000000001</v>
      </c>
      <c r="D27" s="704">
        <v>0.24335300000000001</v>
      </c>
      <c r="E27" s="704">
        <v>0.191222</v>
      </c>
      <c r="F27" s="704">
        <v>0.21831600000000001</v>
      </c>
      <c r="G27" s="704">
        <v>0.147228</v>
      </c>
      <c r="H27" s="704">
        <v>0.12996099999999999</v>
      </c>
      <c r="I27" s="704">
        <v>0.18543399999999999</v>
      </c>
      <c r="J27" s="704">
        <v>0.12714900000000001</v>
      </c>
      <c r="K27" s="704">
        <v>0.12961</v>
      </c>
      <c r="L27" s="704">
        <v>0.310164</v>
      </c>
      <c r="M27" s="704">
        <v>7.0192000000000004E-2</v>
      </c>
      <c r="N27" s="704">
        <v>0.15196499999999999</v>
      </c>
      <c r="O27" s="704">
        <v>0.11922199999999999</v>
      </c>
      <c r="P27" s="704">
        <v>0.108511</v>
      </c>
      <c r="Q27" s="704">
        <v>0.106002</v>
      </c>
      <c r="R27" s="674">
        <v>0</v>
      </c>
      <c r="S27" s="674">
        <v>0</v>
      </c>
      <c r="T27" s="674">
        <v>0</v>
      </c>
      <c r="U27" s="674">
        <v>0</v>
      </c>
      <c r="V27" s="674">
        <v>0</v>
      </c>
    </row>
    <row r="28" spans="2:22" s="674" customFormat="1" hidden="1" outlineLevel="1" x14ac:dyDescent="0.2">
      <c r="B28" s="674" t="s">
        <v>654</v>
      </c>
      <c r="C28" s="704">
        <v>0</v>
      </c>
      <c r="D28" s="704">
        <v>0</v>
      </c>
      <c r="E28" s="704">
        <v>0</v>
      </c>
      <c r="F28" s="704">
        <v>0</v>
      </c>
      <c r="G28" s="704">
        <v>0</v>
      </c>
      <c r="H28" s="704">
        <v>0</v>
      </c>
      <c r="I28" s="704">
        <v>0</v>
      </c>
      <c r="J28" s="704">
        <v>0</v>
      </c>
      <c r="K28" s="704">
        <v>0</v>
      </c>
      <c r="L28" s="704">
        <v>0</v>
      </c>
      <c r="M28" s="704">
        <v>0</v>
      </c>
      <c r="N28" s="704">
        <v>0</v>
      </c>
      <c r="O28" s="704">
        <v>0</v>
      </c>
      <c r="P28" s="704">
        <v>0</v>
      </c>
      <c r="Q28" s="704">
        <v>0</v>
      </c>
      <c r="R28" s="674">
        <v>0</v>
      </c>
      <c r="S28" s="674">
        <v>0</v>
      </c>
      <c r="T28" s="674">
        <v>0</v>
      </c>
      <c r="U28" s="674">
        <v>0</v>
      </c>
      <c r="V28" s="674">
        <v>0</v>
      </c>
    </row>
    <row r="29" spans="2:22" s="674" customFormat="1" collapsed="1" x14ac:dyDescent="0.2">
      <c r="B29" s="674" t="s">
        <v>655</v>
      </c>
      <c r="C29" s="704">
        <v>3.0011589999999999</v>
      </c>
      <c r="D29" s="704">
        <v>4.2726430000000004</v>
      </c>
      <c r="E29" s="704">
        <v>4.4156959999999996</v>
      </c>
      <c r="F29" s="704">
        <v>4.1267509999999996</v>
      </c>
      <c r="G29" s="704">
        <v>4.0945359999999997</v>
      </c>
      <c r="H29" s="704">
        <v>4.6019540000000001</v>
      </c>
      <c r="I29" s="704">
        <v>4.951206</v>
      </c>
      <c r="J29" s="704">
        <v>4.6764169999999998</v>
      </c>
      <c r="K29" s="704">
        <v>4.3837409999999997</v>
      </c>
      <c r="L29" s="704">
        <v>4.04122</v>
      </c>
      <c r="M29" s="704">
        <v>3.7964500000000001</v>
      </c>
      <c r="N29" s="704">
        <v>4.3020589999999999</v>
      </c>
      <c r="O29" s="704">
        <v>5.0553499999999998</v>
      </c>
      <c r="P29" s="704">
        <v>5.8675100000000002</v>
      </c>
      <c r="Q29" s="704">
        <v>6.1022040000000004</v>
      </c>
      <c r="R29" s="674">
        <v>0</v>
      </c>
      <c r="S29" s="674">
        <v>0</v>
      </c>
      <c r="T29" s="674">
        <v>0</v>
      </c>
      <c r="U29" s="674">
        <v>0</v>
      </c>
      <c r="V29" s="674">
        <v>0</v>
      </c>
    </row>
    <row r="30" spans="2:22" s="674" customFormat="1" x14ac:dyDescent="0.2">
      <c r="B30" s="674" t="s">
        <v>656</v>
      </c>
      <c r="C30" s="704">
        <v>3.0011589999999999</v>
      </c>
      <c r="D30" s="704">
        <v>4.2726430000000004</v>
      </c>
      <c r="E30" s="704">
        <v>4.4156959999999996</v>
      </c>
      <c r="F30" s="704">
        <v>4.1267509999999996</v>
      </c>
      <c r="G30" s="704">
        <v>4.0945359999999997</v>
      </c>
      <c r="H30" s="704">
        <v>4.6019540000000001</v>
      </c>
      <c r="I30" s="704">
        <v>4.951206</v>
      </c>
      <c r="J30" s="704">
        <v>4.6764169999999998</v>
      </c>
      <c r="K30" s="704">
        <v>4.3837409999999997</v>
      </c>
      <c r="L30" s="704">
        <v>4.04122</v>
      </c>
      <c r="M30" s="704">
        <v>3.7964500000000001</v>
      </c>
      <c r="N30" s="704">
        <v>4.3020589999999999</v>
      </c>
      <c r="O30" s="704">
        <v>5.0553499999999998</v>
      </c>
      <c r="P30" s="704">
        <v>5.8675100000000002</v>
      </c>
      <c r="Q30" s="704">
        <v>6.1022040000000004</v>
      </c>
      <c r="R30" s="674">
        <v>0</v>
      </c>
      <c r="S30" s="674">
        <v>0</v>
      </c>
      <c r="T30" s="674">
        <v>0</v>
      </c>
      <c r="U30" s="674">
        <v>0</v>
      </c>
      <c r="V30" s="674">
        <v>0</v>
      </c>
    </row>
    <row r="31" spans="2:22" s="674" customFormat="1" hidden="1" outlineLevel="1" x14ac:dyDescent="0.2">
      <c r="B31" s="674" t="s">
        <v>657</v>
      </c>
      <c r="C31" s="704">
        <v>0</v>
      </c>
      <c r="D31" s="704">
        <v>0</v>
      </c>
      <c r="E31" s="704">
        <v>0</v>
      </c>
      <c r="F31" s="704">
        <v>0</v>
      </c>
      <c r="G31" s="704">
        <v>0</v>
      </c>
      <c r="H31" s="704">
        <v>0</v>
      </c>
      <c r="I31" s="704">
        <v>0</v>
      </c>
      <c r="J31" s="704">
        <v>0</v>
      </c>
      <c r="K31" s="704">
        <v>0</v>
      </c>
      <c r="L31" s="704">
        <v>0</v>
      </c>
      <c r="M31" s="704">
        <v>0</v>
      </c>
      <c r="N31" s="704">
        <v>0</v>
      </c>
      <c r="O31" s="704">
        <v>0</v>
      </c>
      <c r="P31" s="704">
        <v>0</v>
      </c>
      <c r="Q31" s="704">
        <v>0</v>
      </c>
      <c r="R31" s="674">
        <v>0</v>
      </c>
      <c r="S31" s="674">
        <v>0</v>
      </c>
      <c r="T31" s="674">
        <v>0</v>
      </c>
      <c r="U31" s="674">
        <v>0</v>
      </c>
      <c r="V31" s="674">
        <v>0</v>
      </c>
    </row>
    <row r="32" spans="2:22" s="674" customFormat="1" hidden="1" outlineLevel="1" x14ac:dyDescent="0.2">
      <c r="B32" s="674" t="s">
        <v>658</v>
      </c>
      <c r="C32" s="704">
        <v>0</v>
      </c>
      <c r="D32" s="704">
        <v>0</v>
      </c>
      <c r="E32" s="704">
        <v>0</v>
      </c>
      <c r="F32" s="704">
        <v>0</v>
      </c>
      <c r="G32" s="704">
        <v>0</v>
      </c>
      <c r="H32" s="704">
        <v>0</v>
      </c>
      <c r="I32" s="704">
        <v>0</v>
      </c>
      <c r="J32" s="704">
        <v>0</v>
      </c>
      <c r="K32" s="704">
        <v>0</v>
      </c>
      <c r="L32" s="704">
        <v>0</v>
      </c>
      <c r="M32" s="704">
        <v>0</v>
      </c>
      <c r="N32" s="704">
        <v>0</v>
      </c>
      <c r="O32" s="704">
        <v>0</v>
      </c>
      <c r="P32" s="704">
        <v>0</v>
      </c>
      <c r="Q32" s="704">
        <v>0</v>
      </c>
      <c r="R32" s="674">
        <v>0</v>
      </c>
      <c r="S32" s="674">
        <v>0</v>
      </c>
      <c r="T32" s="674">
        <v>0</v>
      </c>
      <c r="U32" s="674">
        <v>0</v>
      </c>
      <c r="V32" s="674">
        <v>0</v>
      </c>
    </row>
    <row r="33" spans="2:22" s="674" customFormat="1" hidden="1" outlineLevel="1" x14ac:dyDescent="0.2">
      <c r="B33" s="674" t="s">
        <v>659</v>
      </c>
      <c r="C33" s="704">
        <v>0</v>
      </c>
      <c r="D33" s="704">
        <v>0</v>
      </c>
      <c r="E33" s="704">
        <v>0</v>
      </c>
      <c r="F33" s="704">
        <v>0</v>
      </c>
      <c r="G33" s="704">
        <v>0</v>
      </c>
      <c r="H33" s="704">
        <v>0</v>
      </c>
      <c r="I33" s="704">
        <v>0</v>
      </c>
      <c r="J33" s="704">
        <v>0</v>
      </c>
      <c r="K33" s="704">
        <v>0</v>
      </c>
      <c r="L33" s="704">
        <v>0</v>
      </c>
      <c r="M33" s="704">
        <v>0</v>
      </c>
      <c r="N33" s="704">
        <v>0</v>
      </c>
      <c r="O33" s="704">
        <v>0</v>
      </c>
      <c r="P33" s="704">
        <v>0</v>
      </c>
      <c r="Q33" s="704">
        <v>0</v>
      </c>
      <c r="R33" s="674">
        <v>0</v>
      </c>
      <c r="S33" s="674">
        <v>0</v>
      </c>
      <c r="T33" s="674">
        <v>0</v>
      </c>
      <c r="U33" s="674">
        <v>0</v>
      </c>
      <c r="V33" s="674">
        <v>0</v>
      </c>
    </row>
    <row r="34" spans="2:22" s="674" customFormat="1" hidden="1" outlineLevel="1" x14ac:dyDescent="0.2">
      <c r="B34" s="674" t="s">
        <v>660</v>
      </c>
      <c r="C34" s="704">
        <v>0</v>
      </c>
      <c r="D34" s="704">
        <v>0</v>
      </c>
      <c r="E34" s="704">
        <v>0</v>
      </c>
      <c r="F34" s="704">
        <v>0</v>
      </c>
      <c r="G34" s="704">
        <v>0</v>
      </c>
      <c r="H34" s="704">
        <v>0</v>
      </c>
      <c r="I34" s="704">
        <v>0</v>
      </c>
      <c r="J34" s="704">
        <v>0</v>
      </c>
      <c r="K34" s="704">
        <v>0</v>
      </c>
      <c r="L34" s="704">
        <v>0</v>
      </c>
      <c r="M34" s="704">
        <v>0</v>
      </c>
      <c r="N34" s="704">
        <v>0</v>
      </c>
      <c r="O34" s="704">
        <v>0</v>
      </c>
      <c r="P34" s="704">
        <v>0</v>
      </c>
      <c r="Q34" s="704">
        <v>0</v>
      </c>
      <c r="R34" s="674">
        <v>0</v>
      </c>
      <c r="S34" s="674">
        <v>0</v>
      </c>
      <c r="T34" s="674">
        <v>0</v>
      </c>
      <c r="U34" s="674">
        <v>0</v>
      </c>
      <c r="V34" s="674">
        <v>0</v>
      </c>
    </row>
    <row r="35" spans="2:22" s="674" customFormat="1" hidden="1" outlineLevel="1" x14ac:dyDescent="0.2">
      <c r="B35" s="674" t="s">
        <v>661</v>
      </c>
      <c r="C35" s="704">
        <v>0</v>
      </c>
      <c r="D35" s="704">
        <v>0</v>
      </c>
      <c r="E35" s="704">
        <v>0</v>
      </c>
      <c r="F35" s="704">
        <v>0</v>
      </c>
      <c r="G35" s="704">
        <v>0</v>
      </c>
      <c r="H35" s="704">
        <v>0</v>
      </c>
      <c r="I35" s="704">
        <v>0</v>
      </c>
      <c r="J35" s="704">
        <v>0</v>
      </c>
      <c r="K35" s="704">
        <v>0</v>
      </c>
      <c r="L35" s="704">
        <v>0</v>
      </c>
      <c r="M35" s="704">
        <v>0</v>
      </c>
      <c r="N35" s="704">
        <v>0</v>
      </c>
      <c r="O35" s="704">
        <v>0</v>
      </c>
      <c r="P35" s="704">
        <v>0</v>
      </c>
      <c r="Q35" s="704">
        <v>0</v>
      </c>
      <c r="R35" s="674">
        <v>0</v>
      </c>
      <c r="S35" s="674">
        <v>0</v>
      </c>
      <c r="T35" s="674">
        <v>0</v>
      </c>
      <c r="U35" s="674">
        <v>0</v>
      </c>
      <c r="V35" s="674">
        <v>0</v>
      </c>
    </row>
    <row r="36" spans="2:22" s="674" customFormat="1" collapsed="1" x14ac:dyDescent="0.2">
      <c r="B36" s="674" t="s">
        <v>662</v>
      </c>
      <c r="C36" s="704">
        <v>1.351E-3</v>
      </c>
      <c r="D36" s="704">
        <v>2.9550000000000002E-3</v>
      </c>
      <c r="E36" s="704">
        <v>1.422E-2</v>
      </c>
      <c r="F36" s="704">
        <v>0</v>
      </c>
      <c r="G36" s="704">
        <v>0</v>
      </c>
      <c r="H36" s="704">
        <v>0.20719299999999999</v>
      </c>
      <c r="I36" s="704">
        <v>0.28100700000000001</v>
      </c>
      <c r="J36" s="704">
        <v>0.24659700000000001</v>
      </c>
      <c r="K36" s="704">
        <v>0.17133300000000001</v>
      </c>
      <c r="L36" s="704">
        <v>0.18822900000000001</v>
      </c>
      <c r="M36" s="704">
        <v>0.10266400000000001</v>
      </c>
      <c r="N36" s="704">
        <v>0.19001999999999999</v>
      </c>
      <c r="O36" s="704">
        <v>0.22816500000000001</v>
      </c>
      <c r="P36" s="704">
        <v>0.37957999999999997</v>
      </c>
      <c r="Q36" s="704">
        <v>0.422898</v>
      </c>
      <c r="R36" s="674">
        <v>0</v>
      </c>
      <c r="S36" s="674">
        <v>0</v>
      </c>
      <c r="T36" s="674">
        <v>0</v>
      </c>
      <c r="U36" s="674">
        <v>0</v>
      </c>
      <c r="V36" s="674">
        <v>0</v>
      </c>
    </row>
    <row r="37" spans="2:22" s="674" customFormat="1" x14ac:dyDescent="0.2">
      <c r="B37" s="674" t="s">
        <v>663</v>
      </c>
      <c r="C37" s="704">
        <v>1.351E-3</v>
      </c>
      <c r="D37" s="704">
        <v>2.9550000000000002E-3</v>
      </c>
      <c r="E37" s="704">
        <v>1.422E-2</v>
      </c>
      <c r="F37" s="704">
        <v>0</v>
      </c>
      <c r="G37" s="704">
        <v>0</v>
      </c>
      <c r="H37" s="704">
        <v>0</v>
      </c>
      <c r="I37" s="704">
        <v>0</v>
      </c>
      <c r="J37" s="704">
        <v>0</v>
      </c>
      <c r="K37" s="704">
        <v>0</v>
      </c>
      <c r="L37" s="704">
        <v>0</v>
      </c>
      <c r="M37" s="704">
        <v>0</v>
      </c>
      <c r="N37" s="704">
        <v>0</v>
      </c>
      <c r="O37" s="704">
        <v>0</v>
      </c>
      <c r="P37" s="704">
        <v>0</v>
      </c>
      <c r="Q37" s="704">
        <v>0</v>
      </c>
      <c r="R37" s="674">
        <v>0</v>
      </c>
      <c r="S37" s="674">
        <v>0</v>
      </c>
      <c r="T37" s="674">
        <v>0</v>
      </c>
      <c r="U37" s="674">
        <v>0</v>
      </c>
      <c r="V37" s="674">
        <v>0</v>
      </c>
    </row>
    <row r="38" spans="2:22" s="674" customFormat="1" x14ac:dyDescent="0.2">
      <c r="B38" s="674" t="s">
        <v>664</v>
      </c>
      <c r="C38" s="704">
        <v>0</v>
      </c>
      <c r="D38" s="704">
        <v>0</v>
      </c>
      <c r="E38" s="704">
        <v>0</v>
      </c>
      <c r="F38" s="704">
        <v>0</v>
      </c>
      <c r="G38" s="704">
        <v>0</v>
      </c>
      <c r="H38" s="704">
        <v>0.20719299999999999</v>
      </c>
      <c r="I38" s="704">
        <v>0.28100700000000001</v>
      </c>
      <c r="J38" s="704">
        <v>0.24659700000000001</v>
      </c>
      <c r="K38" s="704">
        <v>0.17133300000000001</v>
      </c>
      <c r="L38" s="704">
        <v>0.18822900000000001</v>
      </c>
      <c r="M38" s="704">
        <v>0.10266400000000001</v>
      </c>
      <c r="N38" s="704">
        <v>0.19001999999999999</v>
      </c>
      <c r="O38" s="704">
        <v>0.22816500000000001</v>
      </c>
      <c r="P38" s="704">
        <v>0.37957999999999997</v>
      </c>
      <c r="Q38" s="704">
        <v>0.422898</v>
      </c>
      <c r="R38" s="674">
        <v>0</v>
      </c>
      <c r="S38" s="674">
        <v>0</v>
      </c>
      <c r="T38" s="674">
        <v>0</v>
      </c>
      <c r="U38" s="674">
        <v>0</v>
      </c>
      <c r="V38" s="674">
        <v>0</v>
      </c>
    </row>
    <row r="39" spans="2:22" s="674" customFormat="1" hidden="1" outlineLevel="1" x14ac:dyDescent="0.2">
      <c r="B39" s="705" t="s">
        <v>665</v>
      </c>
      <c r="C39" s="704">
        <v>0</v>
      </c>
      <c r="D39" s="704">
        <v>0</v>
      </c>
      <c r="E39" s="704">
        <v>0</v>
      </c>
      <c r="F39" s="704">
        <v>0</v>
      </c>
      <c r="G39" s="704">
        <v>0</v>
      </c>
      <c r="H39" s="704">
        <v>0</v>
      </c>
      <c r="I39" s="704">
        <v>0</v>
      </c>
      <c r="J39" s="704">
        <v>0</v>
      </c>
      <c r="K39" s="704">
        <v>0</v>
      </c>
      <c r="L39" s="704">
        <v>0</v>
      </c>
      <c r="M39" s="704">
        <v>0</v>
      </c>
      <c r="N39" s="704">
        <v>0</v>
      </c>
      <c r="O39" s="704">
        <v>0</v>
      </c>
      <c r="P39" s="704">
        <v>0</v>
      </c>
      <c r="Q39" s="704">
        <v>0</v>
      </c>
      <c r="R39" s="674">
        <v>0</v>
      </c>
      <c r="S39" s="674">
        <v>0</v>
      </c>
      <c r="T39" s="674">
        <v>0</v>
      </c>
      <c r="U39" s="674">
        <v>0</v>
      </c>
      <c r="V39" s="674">
        <v>0</v>
      </c>
    </row>
    <row r="40" spans="2:22" s="674" customFormat="1" hidden="1" outlineLevel="1" x14ac:dyDescent="0.2">
      <c r="B40" s="674" t="s">
        <v>666</v>
      </c>
      <c r="C40" s="704">
        <v>0</v>
      </c>
      <c r="D40" s="704">
        <v>0</v>
      </c>
      <c r="E40" s="704">
        <v>0</v>
      </c>
      <c r="F40" s="704">
        <v>0</v>
      </c>
      <c r="G40" s="704">
        <v>0</v>
      </c>
      <c r="H40" s="704">
        <v>0</v>
      </c>
      <c r="I40" s="704">
        <v>0</v>
      </c>
      <c r="J40" s="704">
        <v>0</v>
      </c>
      <c r="K40" s="704">
        <v>0</v>
      </c>
      <c r="L40" s="704">
        <v>0</v>
      </c>
      <c r="M40" s="704">
        <v>0</v>
      </c>
      <c r="N40" s="704">
        <v>0</v>
      </c>
      <c r="O40" s="704">
        <v>0</v>
      </c>
      <c r="P40" s="704">
        <v>0</v>
      </c>
      <c r="Q40" s="704">
        <v>0</v>
      </c>
      <c r="R40" s="674">
        <v>0</v>
      </c>
      <c r="S40" s="674">
        <v>0</v>
      </c>
      <c r="T40" s="674">
        <v>0</v>
      </c>
      <c r="U40" s="674">
        <v>0</v>
      </c>
      <c r="V40" s="674">
        <v>0</v>
      </c>
    </row>
    <row r="41" spans="2:22" s="674" customFormat="1" hidden="1" outlineLevel="1" x14ac:dyDescent="0.2">
      <c r="B41" s="674" t="s">
        <v>667</v>
      </c>
      <c r="C41" s="704">
        <v>0</v>
      </c>
      <c r="D41" s="704">
        <v>0</v>
      </c>
      <c r="E41" s="704">
        <v>0</v>
      </c>
      <c r="F41" s="704">
        <v>0</v>
      </c>
      <c r="G41" s="704">
        <v>0</v>
      </c>
      <c r="H41" s="704">
        <v>0</v>
      </c>
      <c r="I41" s="704">
        <v>0</v>
      </c>
      <c r="J41" s="704">
        <v>0</v>
      </c>
      <c r="K41" s="704">
        <v>0</v>
      </c>
      <c r="L41" s="704">
        <v>0</v>
      </c>
      <c r="M41" s="704">
        <v>0</v>
      </c>
      <c r="N41" s="704">
        <v>0</v>
      </c>
      <c r="O41" s="704">
        <v>0</v>
      </c>
      <c r="P41" s="704">
        <v>0</v>
      </c>
      <c r="Q41" s="704">
        <v>0</v>
      </c>
      <c r="R41" s="674">
        <v>0</v>
      </c>
      <c r="S41" s="674">
        <v>0</v>
      </c>
      <c r="T41" s="674">
        <v>0</v>
      </c>
      <c r="U41" s="674">
        <v>0</v>
      </c>
      <c r="V41" s="674">
        <v>0</v>
      </c>
    </row>
    <row r="42" spans="2:22" s="674" customFormat="1" hidden="1" outlineLevel="1" x14ac:dyDescent="0.2">
      <c r="B42" s="674" t="s">
        <v>668</v>
      </c>
      <c r="C42" s="704">
        <v>0</v>
      </c>
      <c r="D42" s="704">
        <v>0</v>
      </c>
      <c r="E42" s="704">
        <v>0</v>
      </c>
      <c r="F42" s="704">
        <v>0</v>
      </c>
      <c r="G42" s="704">
        <v>0</v>
      </c>
      <c r="H42" s="704">
        <v>0</v>
      </c>
      <c r="I42" s="704">
        <v>0</v>
      </c>
      <c r="J42" s="704">
        <v>0</v>
      </c>
      <c r="K42" s="704">
        <v>0</v>
      </c>
      <c r="L42" s="704">
        <v>0</v>
      </c>
      <c r="M42" s="704">
        <v>0</v>
      </c>
      <c r="N42" s="704">
        <v>0</v>
      </c>
      <c r="O42" s="704">
        <v>0</v>
      </c>
      <c r="P42" s="704">
        <v>0</v>
      </c>
      <c r="Q42" s="704">
        <v>0</v>
      </c>
      <c r="R42" s="674">
        <v>0</v>
      </c>
      <c r="S42" s="674">
        <v>0</v>
      </c>
      <c r="T42" s="674">
        <v>0</v>
      </c>
      <c r="U42" s="674">
        <v>0</v>
      </c>
      <c r="V42" s="674">
        <v>0</v>
      </c>
    </row>
    <row r="43" spans="2:22" s="674" customFormat="1" hidden="1" outlineLevel="1" x14ac:dyDescent="0.2">
      <c r="B43" s="674" t="s">
        <v>669</v>
      </c>
      <c r="C43" s="704">
        <v>0</v>
      </c>
      <c r="D43" s="704">
        <v>0</v>
      </c>
      <c r="E43" s="704">
        <v>0</v>
      </c>
      <c r="F43" s="704">
        <v>0</v>
      </c>
      <c r="G43" s="704">
        <v>0</v>
      </c>
      <c r="H43" s="704">
        <v>0</v>
      </c>
      <c r="I43" s="704">
        <v>0</v>
      </c>
      <c r="J43" s="704">
        <v>0</v>
      </c>
      <c r="K43" s="704">
        <v>0</v>
      </c>
      <c r="L43" s="704">
        <v>0</v>
      </c>
      <c r="M43" s="704">
        <v>0</v>
      </c>
      <c r="N43" s="704">
        <v>0</v>
      </c>
      <c r="O43" s="704">
        <v>0</v>
      </c>
      <c r="P43" s="704">
        <v>0</v>
      </c>
      <c r="Q43" s="704">
        <v>0</v>
      </c>
      <c r="R43" s="674">
        <v>0</v>
      </c>
      <c r="S43" s="674">
        <v>0</v>
      </c>
      <c r="T43" s="674">
        <v>0</v>
      </c>
      <c r="U43" s="674">
        <v>0</v>
      </c>
      <c r="V43" s="674">
        <v>0</v>
      </c>
    </row>
    <row r="44" spans="2:22" s="674" customFormat="1" hidden="1" outlineLevel="1" x14ac:dyDescent="0.2">
      <c r="B44" s="674" t="s">
        <v>670</v>
      </c>
      <c r="C44" s="704">
        <v>0</v>
      </c>
      <c r="D44" s="704">
        <v>0</v>
      </c>
      <c r="E44" s="704">
        <v>0</v>
      </c>
      <c r="F44" s="704">
        <v>0</v>
      </c>
      <c r="G44" s="704">
        <v>0</v>
      </c>
      <c r="H44" s="704">
        <v>0</v>
      </c>
      <c r="I44" s="704">
        <v>0</v>
      </c>
      <c r="J44" s="704">
        <v>0</v>
      </c>
      <c r="K44" s="704">
        <v>0</v>
      </c>
      <c r="L44" s="704">
        <v>0</v>
      </c>
      <c r="M44" s="704">
        <v>0</v>
      </c>
      <c r="N44" s="704">
        <v>0</v>
      </c>
      <c r="O44" s="704">
        <v>0</v>
      </c>
      <c r="P44" s="704">
        <v>0</v>
      </c>
      <c r="Q44" s="704">
        <v>0</v>
      </c>
      <c r="R44" s="674">
        <v>0</v>
      </c>
      <c r="S44" s="674">
        <v>0</v>
      </c>
      <c r="T44" s="674">
        <v>0</v>
      </c>
      <c r="U44" s="674">
        <v>0</v>
      </c>
      <c r="V44" s="674">
        <v>0</v>
      </c>
    </row>
    <row r="45" spans="2:22" s="674" customFormat="1" hidden="1" outlineLevel="1" x14ac:dyDescent="0.2">
      <c r="B45" s="674" t="s">
        <v>671</v>
      </c>
      <c r="C45" s="704">
        <v>0</v>
      </c>
      <c r="D45" s="704">
        <v>0</v>
      </c>
      <c r="E45" s="704">
        <v>0</v>
      </c>
      <c r="F45" s="704">
        <v>0</v>
      </c>
      <c r="G45" s="704">
        <v>0</v>
      </c>
      <c r="H45" s="704">
        <v>0</v>
      </c>
      <c r="I45" s="704">
        <v>0</v>
      </c>
      <c r="J45" s="704">
        <v>0</v>
      </c>
      <c r="K45" s="704">
        <v>0</v>
      </c>
      <c r="L45" s="704">
        <v>0</v>
      </c>
      <c r="M45" s="704">
        <v>0</v>
      </c>
      <c r="N45" s="704">
        <v>0</v>
      </c>
      <c r="O45" s="704">
        <v>0</v>
      </c>
      <c r="P45" s="704">
        <v>0</v>
      </c>
      <c r="Q45" s="704">
        <v>0</v>
      </c>
      <c r="R45" s="674">
        <v>0</v>
      </c>
      <c r="S45" s="674">
        <v>0</v>
      </c>
      <c r="T45" s="674">
        <v>0</v>
      </c>
      <c r="U45" s="674">
        <v>0</v>
      </c>
      <c r="V45" s="674">
        <v>0</v>
      </c>
    </row>
    <row r="46" spans="2:22" s="674" customFormat="1" hidden="1" outlineLevel="1" x14ac:dyDescent="0.2">
      <c r="B46" s="674" t="s">
        <v>672</v>
      </c>
      <c r="C46" s="704">
        <v>0</v>
      </c>
      <c r="D46" s="704">
        <v>0</v>
      </c>
      <c r="E46" s="704">
        <v>0</v>
      </c>
      <c r="F46" s="704">
        <v>0</v>
      </c>
      <c r="G46" s="704">
        <v>0</v>
      </c>
      <c r="H46" s="704">
        <v>0</v>
      </c>
      <c r="I46" s="704">
        <v>0</v>
      </c>
      <c r="J46" s="704">
        <v>0</v>
      </c>
      <c r="K46" s="704">
        <v>0</v>
      </c>
      <c r="L46" s="704">
        <v>0</v>
      </c>
      <c r="M46" s="704">
        <v>0</v>
      </c>
      <c r="N46" s="704">
        <v>0</v>
      </c>
      <c r="O46" s="704">
        <v>0</v>
      </c>
      <c r="P46" s="704">
        <v>0</v>
      </c>
      <c r="Q46" s="704">
        <v>0</v>
      </c>
      <c r="R46" s="674">
        <v>0</v>
      </c>
      <c r="S46" s="674">
        <v>0</v>
      </c>
      <c r="T46" s="674">
        <v>0</v>
      </c>
      <c r="U46" s="674">
        <v>0</v>
      </c>
      <c r="V46" s="674">
        <v>0</v>
      </c>
    </row>
    <row r="47" spans="2:22" s="674" customFormat="1" hidden="1" outlineLevel="1" x14ac:dyDescent="0.2">
      <c r="B47" s="674" t="s">
        <v>673</v>
      </c>
      <c r="C47" s="704">
        <v>0</v>
      </c>
      <c r="D47" s="704">
        <v>0</v>
      </c>
      <c r="E47" s="704">
        <v>0</v>
      </c>
      <c r="F47" s="704">
        <v>0</v>
      </c>
      <c r="G47" s="704">
        <v>0</v>
      </c>
      <c r="H47" s="704">
        <v>0</v>
      </c>
      <c r="I47" s="704">
        <v>0</v>
      </c>
      <c r="J47" s="704">
        <v>0</v>
      </c>
      <c r="K47" s="704">
        <v>0</v>
      </c>
      <c r="L47" s="704">
        <v>0</v>
      </c>
      <c r="M47" s="704">
        <v>0</v>
      </c>
      <c r="N47" s="704">
        <v>0</v>
      </c>
      <c r="O47" s="704">
        <v>0</v>
      </c>
      <c r="P47" s="704">
        <v>0</v>
      </c>
      <c r="Q47" s="704">
        <v>0</v>
      </c>
      <c r="R47" s="674">
        <v>0</v>
      </c>
      <c r="S47" s="674">
        <v>0</v>
      </c>
      <c r="T47" s="674">
        <v>0</v>
      </c>
      <c r="U47" s="674">
        <v>0</v>
      </c>
      <c r="V47" s="674">
        <v>0</v>
      </c>
    </row>
    <row r="48" spans="2:22" s="674" customFormat="1" hidden="1" outlineLevel="1" x14ac:dyDescent="0.2">
      <c r="B48" s="674" t="s">
        <v>674</v>
      </c>
      <c r="C48" s="704">
        <v>0</v>
      </c>
      <c r="D48" s="704">
        <v>0</v>
      </c>
      <c r="E48" s="704">
        <v>0</v>
      </c>
      <c r="F48" s="704">
        <v>0</v>
      </c>
      <c r="G48" s="704">
        <v>0</v>
      </c>
      <c r="H48" s="704">
        <v>0</v>
      </c>
      <c r="I48" s="704">
        <v>0</v>
      </c>
      <c r="J48" s="704">
        <v>0</v>
      </c>
      <c r="K48" s="704">
        <v>0</v>
      </c>
      <c r="L48" s="704">
        <v>0</v>
      </c>
      <c r="M48" s="704">
        <v>0</v>
      </c>
      <c r="N48" s="704">
        <v>0</v>
      </c>
      <c r="O48" s="704">
        <v>0</v>
      </c>
      <c r="P48" s="704">
        <v>0</v>
      </c>
      <c r="Q48" s="704">
        <v>0</v>
      </c>
      <c r="R48" s="674">
        <v>0</v>
      </c>
      <c r="S48" s="674">
        <v>0</v>
      </c>
      <c r="T48" s="674">
        <v>0</v>
      </c>
      <c r="U48" s="674">
        <v>0</v>
      </c>
      <c r="V48" s="674">
        <v>0</v>
      </c>
    </row>
    <row r="49" spans="2:22" s="674" customFormat="1" collapsed="1" x14ac:dyDescent="0.2">
      <c r="B49" s="705" t="s">
        <v>675</v>
      </c>
      <c r="C49" s="704">
        <v>18.69943</v>
      </c>
      <c r="D49" s="704">
        <v>18.871846999999999</v>
      </c>
      <c r="E49" s="704">
        <v>18.306646000000001</v>
      </c>
      <c r="F49" s="704">
        <v>26.038409000000001</v>
      </c>
      <c r="G49" s="704">
        <v>27.641461999999997</v>
      </c>
      <c r="H49" s="704">
        <v>53.377068999999999</v>
      </c>
      <c r="I49" s="704">
        <v>68.032757000000004</v>
      </c>
      <c r="J49" s="704">
        <v>65.188252000000006</v>
      </c>
      <c r="K49" s="704">
        <v>71.475397000000001</v>
      </c>
      <c r="L49" s="704">
        <v>43.827565</v>
      </c>
      <c r="M49" s="704">
        <v>22.464998999999999</v>
      </c>
      <c r="N49" s="704">
        <v>20.603535999999998</v>
      </c>
      <c r="O49" s="704">
        <v>37.964782</v>
      </c>
      <c r="P49" s="704">
        <v>55.851765999999998</v>
      </c>
      <c r="Q49" s="704">
        <v>26.511154999999999</v>
      </c>
      <c r="R49" s="674">
        <v>0</v>
      </c>
      <c r="S49" s="674">
        <v>0</v>
      </c>
      <c r="T49" s="674">
        <v>0</v>
      </c>
      <c r="U49" s="674">
        <v>0</v>
      </c>
      <c r="V49" s="674">
        <v>0</v>
      </c>
    </row>
    <row r="50" spans="2:22" s="674" customFormat="1" x14ac:dyDescent="0.2">
      <c r="B50" s="674" t="s">
        <v>676</v>
      </c>
      <c r="C50" s="704">
        <v>18.69943</v>
      </c>
      <c r="D50" s="704">
        <v>17.988567999999997</v>
      </c>
      <c r="E50" s="704">
        <v>18.306646000000001</v>
      </c>
      <c r="F50" s="704">
        <v>26.038409000000001</v>
      </c>
      <c r="G50" s="704">
        <v>27.641461999999997</v>
      </c>
      <c r="H50" s="704">
        <v>53.377068999999999</v>
      </c>
      <c r="I50" s="704">
        <v>68.032757000000004</v>
      </c>
      <c r="J50" s="704">
        <v>65.188252000000006</v>
      </c>
      <c r="K50" s="704">
        <v>71.475397000000001</v>
      </c>
      <c r="L50" s="704">
        <v>43.827565</v>
      </c>
      <c r="M50" s="704">
        <v>22.464998999999999</v>
      </c>
      <c r="N50" s="704">
        <v>20.603535999999998</v>
      </c>
      <c r="O50" s="704">
        <v>37.964782</v>
      </c>
      <c r="P50" s="704">
        <v>55.851765999999998</v>
      </c>
      <c r="Q50" s="704">
        <v>26.511154999999999</v>
      </c>
      <c r="R50" s="674">
        <v>0</v>
      </c>
      <c r="S50" s="674">
        <v>0</v>
      </c>
      <c r="T50" s="674">
        <v>0</v>
      </c>
      <c r="U50" s="674">
        <v>0</v>
      </c>
      <c r="V50" s="674">
        <v>0</v>
      </c>
    </row>
    <row r="51" spans="2:22" s="674" customFormat="1" x14ac:dyDescent="0.2">
      <c r="B51" s="674" t="s">
        <v>677</v>
      </c>
      <c r="C51" s="704">
        <v>18.69943</v>
      </c>
      <c r="D51" s="704">
        <v>16.257711999999998</v>
      </c>
      <c r="E51" s="704">
        <v>13.212541</v>
      </c>
      <c r="F51" s="704">
        <v>12.761103</v>
      </c>
      <c r="G51" s="704">
        <v>14.784890999999998</v>
      </c>
      <c r="H51" s="704">
        <v>15.063695999999998</v>
      </c>
      <c r="I51" s="704">
        <v>18.220807000000001</v>
      </c>
      <c r="J51" s="704">
        <v>13.397258999999998</v>
      </c>
      <c r="K51" s="704">
        <v>13.844621</v>
      </c>
      <c r="L51" s="704">
        <v>12.569061</v>
      </c>
      <c r="M51" s="704">
        <v>12.243033999999998</v>
      </c>
      <c r="N51" s="704">
        <v>8.6857129999999998</v>
      </c>
      <c r="O51" s="704">
        <v>16.354861</v>
      </c>
      <c r="P51" s="704">
        <v>33.378709000000001</v>
      </c>
      <c r="Q51" s="704">
        <v>17.876101999999999</v>
      </c>
      <c r="R51" s="674">
        <v>0</v>
      </c>
      <c r="S51" s="674">
        <v>0</v>
      </c>
      <c r="T51" s="674">
        <v>0</v>
      </c>
      <c r="U51" s="674">
        <v>0</v>
      </c>
      <c r="V51" s="674">
        <v>0</v>
      </c>
    </row>
    <row r="52" spans="2:22" s="674" customFormat="1" x14ac:dyDescent="0.2">
      <c r="B52" s="706" t="s">
        <v>678</v>
      </c>
      <c r="C52" s="704">
        <v>9.1363369999999993</v>
      </c>
      <c r="D52" s="704">
        <v>6.0769799999999998</v>
      </c>
      <c r="E52" s="704">
        <v>5.3821589999999997</v>
      </c>
      <c r="F52" s="704">
        <v>3.324147</v>
      </c>
      <c r="G52" s="704">
        <v>1.8883449999999999</v>
      </c>
      <c r="H52" s="704">
        <v>2.9775070000000001</v>
      </c>
      <c r="I52" s="704">
        <v>4.0476809999999999</v>
      </c>
      <c r="J52" s="704">
        <v>2.7836669999999999</v>
      </c>
      <c r="K52" s="704">
        <v>2.658782</v>
      </c>
      <c r="L52" s="704">
        <v>2.7031670000000001</v>
      </c>
      <c r="M52" s="704">
        <v>1.1116029999999999</v>
      </c>
      <c r="N52" s="704">
        <v>1.3192120000000001</v>
      </c>
      <c r="O52" s="704">
        <v>0.97023099999999995</v>
      </c>
      <c r="P52" s="704">
        <v>2.2804829999999998</v>
      </c>
      <c r="Q52" s="704">
        <v>1.192407</v>
      </c>
      <c r="R52" s="674">
        <v>0</v>
      </c>
      <c r="S52" s="674">
        <v>0</v>
      </c>
      <c r="T52" s="674">
        <v>0</v>
      </c>
      <c r="U52" s="674">
        <v>0</v>
      </c>
      <c r="V52" s="674">
        <v>0</v>
      </c>
    </row>
    <row r="53" spans="2:22" s="674" customFormat="1" x14ac:dyDescent="0.2">
      <c r="B53" s="706" t="s">
        <v>679</v>
      </c>
      <c r="C53" s="704">
        <v>9.2567679999999992</v>
      </c>
      <c r="D53" s="704">
        <v>9.7933850000000007</v>
      </c>
      <c r="E53" s="704">
        <v>7.5546629999999997</v>
      </c>
      <c r="F53" s="704">
        <v>8.9406370000000006</v>
      </c>
      <c r="G53" s="704">
        <v>11.878124</v>
      </c>
      <c r="H53" s="704">
        <v>10.245683</v>
      </c>
      <c r="I53" s="704">
        <v>11.482405</v>
      </c>
      <c r="J53" s="704">
        <v>9.3959379999999992</v>
      </c>
      <c r="K53" s="704">
        <v>9.798216</v>
      </c>
      <c r="L53" s="704">
        <v>8.5113319999999995</v>
      </c>
      <c r="M53" s="704">
        <v>7.0866239999999996</v>
      </c>
      <c r="N53" s="704">
        <v>6.0456789999999998</v>
      </c>
      <c r="O53" s="704">
        <v>6.60229</v>
      </c>
      <c r="P53" s="704">
        <v>7.3200909999999997</v>
      </c>
      <c r="Q53" s="704">
        <v>6.9500580000000003</v>
      </c>
      <c r="R53" s="674">
        <v>0</v>
      </c>
      <c r="S53" s="674">
        <v>0</v>
      </c>
      <c r="T53" s="674">
        <v>0</v>
      </c>
      <c r="U53" s="674">
        <v>0</v>
      </c>
      <c r="V53" s="674">
        <v>0</v>
      </c>
    </row>
    <row r="54" spans="2:22" s="674" customFormat="1" x14ac:dyDescent="0.2">
      <c r="B54" s="706" t="s">
        <v>680</v>
      </c>
      <c r="C54" s="704">
        <v>0.30632500000000001</v>
      </c>
      <c r="D54" s="704">
        <v>0.387347</v>
      </c>
      <c r="E54" s="704">
        <v>0.27571899999999999</v>
      </c>
      <c r="F54" s="704">
        <v>0.49631900000000001</v>
      </c>
      <c r="G54" s="704">
        <v>1.0184219999999999</v>
      </c>
      <c r="H54" s="704">
        <v>1.840506</v>
      </c>
      <c r="I54" s="704">
        <v>2.6907209999999999</v>
      </c>
      <c r="J54" s="704">
        <v>1.217654</v>
      </c>
      <c r="K54" s="704">
        <v>1.3876230000000001</v>
      </c>
      <c r="L54" s="704">
        <v>1.354562</v>
      </c>
      <c r="M54" s="704">
        <v>4.0448069999999996</v>
      </c>
      <c r="N54" s="704">
        <v>1.3208219999999999</v>
      </c>
      <c r="O54" s="704">
        <v>8.7823399999999996</v>
      </c>
      <c r="P54" s="704">
        <v>23.778134999999999</v>
      </c>
      <c r="Q54" s="704">
        <v>9.7336369999999999</v>
      </c>
      <c r="R54" s="674">
        <v>0</v>
      </c>
      <c r="S54" s="674">
        <v>0</v>
      </c>
      <c r="T54" s="674">
        <v>0</v>
      </c>
      <c r="U54" s="674">
        <v>0</v>
      </c>
      <c r="V54" s="674">
        <v>0</v>
      </c>
    </row>
    <row r="55" spans="2:22" s="674" customFormat="1" x14ac:dyDescent="0.2">
      <c r="B55" s="674" t="s">
        <v>681</v>
      </c>
      <c r="C55" s="704">
        <v>0</v>
      </c>
      <c r="D55" s="704">
        <v>1.730856</v>
      </c>
      <c r="E55" s="704">
        <v>5.0941049999999999</v>
      </c>
      <c r="F55" s="704">
        <v>13.277305999999999</v>
      </c>
      <c r="G55" s="704">
        <v>12.856571000000001</v>
      </c>
      <c r="H55" s="704">
        <v>38.313372999999999</v>
      </c>
      <c r="I55" s="704">
        <v>49.811950000000003</v>
      </c>
      <c r="J55" s="704">
        <v>51.790993</v>
      </c>
      <c r="K55" s="704">
        <v>57.630775999999997</v>
      </c>
      <c r="L55" s="704">
        <v>31.258504000000002</v>
      </c>
      <c r="M55" s="704">
        <v>10.221965000000001</v>
      </c>
      <c r="N55" s="704">
        <v>11.917823</v>
      </c>
      <c r="O55" s="704">
        <v>21.609921</v>
      </c>
      <c r="P55" s="704">
        <v>22.473057000000001</v>
      </c>
      <c r="Q55" s="704">
        <v>8.6350529999999992</v>
      </c>
      <c r="R55" s="674">
        <v>0</v>
      </c>
      <c r="S55" s="674">
        <v>0</v>
      </c>
      <c r="T55" s="674">
        <v>0</v>
      </c>
      <c r="U55" s="674">
        <v>0</v>
      </c>
      <c r="V55" s="674">
        <v>0</v>
      </c>
    </row>
    <row r="56" spans="2:22" s="674" customFormat="1" x14ac:dyDescent="0.2">
      <c r="B56" s="706" t="s">
        <v>682</v>
      </c>
      <c r="C56" s="704">
        <v>0</v>
      </c>
      <c r="D56" s="704">
        <v>0.36773099999999997</v>
      </c>
      <c r="E56" s="704">
        <v>2.871362</v>
      </c>
      <c r="F56" s="704">
        <v>6.8846800000000004</v>
      </c>
      <c r="G56" s="704">
        <v>4.748564</v>
      </c>
      <c r="H56" s="704">
        <v>6.7376760000000004</v>
      </c>
      <c r="I56" s="704">
        <v>15.472847</v>
      </c>
      <c r="J56" s="704">
        <v>18.209641999999999</v>
      </c>
      <c r="K56" s="704">
        <v>27.528545999999999</v>
      </c>
      <c r="L56" s="704">
        <v>16.534935000000001</v>
      </c>
      <c r="M56" s="704">
        <v>4.9176820000000001</v>
      </c>
      <c r="N56" s="704">
        <v>7.300675</v>
      </c>
      <c r="O56" s="704">
        <v>7.1610319999999996</v>
      </c>
      <c r="P56" s="704">
        <v>5.1646419999999997</v>
      </c>
      <c r="Q56" s="704">
        <v>2.3707199999999999</v>
      </c>
      <c r="R56" s="674">
        <v>0</v>
      </c>
      <c r="S56" s="674">
        <v>0</v>
      </c>
      <c r="T56" s="674">
        <v>0</v>
      </c>
      <c r="U56" s="674">
        <v>0</v>
      </c>
      <c r="V56" s="674">
        <v>0</v>
      </c>
    </row>
    <row r="57" spans="2:22" s="674" customFormat="1" x14ac:dyDescent="0.2">
      <c r="B57" s="706" t="s">
        <v>683</v>
      </c>
      <c r="C57" s="704">
        <v>0</v>
      </c>
      <c r="D57" s="704">
        <v>1.3631249999999999</v>
      </c>
      <c r="E57" s="704">
        <v>2.2227429999999999</v>
      </c>
      <c r="F57" s="704">
        <v>6.3926259999999999</v>
      </c>
      <c r="G57" s="704">
        <v>8.1080070000000006</v>
      </c>
      <c r="H57" s="704">
        <v>31.575697000000002</v>
      </c>
      <c r="I57" s="704">
        <v>34.339103000000001</v>
      </c>
      <c r="J57" s="704">
        <v>33.581350999999998</v>
      </c>
      <c r="K57" s="704">
        <v>30.102229999999999</v>
      </c>
      <c r="L57" s="704">
        <v>14.723568999999999</v>
      </c>
      <c r="M57" s="704">
        <v>5.3042829999999999</v>
      </c>
      <c r="N57" s="704">
        <v>4.6171480000000003</v>
      </c>
      <c r="O57" s="704">
        <v>14.448888999999999</v>
      </c>
      <c r="P57" s="704">
        <v>17.308415</v>
      </c>
      <c r="Q57" s="704">
        <v>6.2643329999999997</v>
      </c>
      <c r="R57" s="674">
        <v>0</v>
      </c>
      <c r="S57" s="674">
        <v>0</v>
      </c>
      <c r="T57" s="674">
        <v>0</v>
      </c>
      <c r="U57" s="674">
        <v>0</v>
      </c>
      <c r="V57" s="674">
        <v>0</v>
      </c>
    </row>
    <row r="58" spans="2:22" s="674" customFormat="1" hidden="1" outlineLevel="1" x14ac:dyDescent="0.2">
      <c r="B58" s="706" t="s">
        <v>684</v>
      </c>
      <c r="C58" s="704">
        <v>0</v>
      </c>
      <c r="D58" s="704">
        <v>0</v>
      </c>
      <c r="E58" s="704">
        <v>0</v>
      </c>
      <c r="F58" s="704">
        <v>0</v>
      </c>
      <c r="G58" s="704">
        <v>0</v>
      </c>
      <c r="H58" s="704">
        <v>0</v>
      </c>
      <c r="I58" s="704">
        <v>0</v>
      </c>
      <c r="J58" s="704">
        <v>0</v>
      </c>
      <c r="K58" s="704">
        <v>0</v>
      </c>
      <c r="L58" s="704">
        <v>0</v>
      </c>
      <c r="M58" s="704">
        <v>0</v>
      </c>
      <c r="N58" s="704">
        <v>0</v>
      </c>
      <c r="O58" s="704">
        <v>0</v>
      </c>
      <c r="P58" s="704">
        <v>0</v>
      </c>
      <c r="Q58" s="704">
        <v>0</v>
      </c>
      <c r="R58" s="674">
        <v>0</v>
      </c>
      <c r="S58" s="674">
        <v>0</v>
      </c>
      <c r="T58" s="674">
        <v>0</v>
      </c>
      <c r="U58" s="674">
        <v>0</v>
      </c>
      <c r="V58" s="674">
        <v>0</v>
      </c>
    </row>
    <row r="59" spans="2:22" s="674" customFormat="1" hidden="1" outlineLevel="1" x14ac:dyDescent="0.2">
      <c r="B59" s="674" t="s">
        <v>685</v>
      </c>
      <c r="C59" s="704">
        <v>0</v>
      </c>
      <c r="D59" s="704">
        <v>0</v>
      </c>
      <c r="E59" s="704">
        <v>0</v>
      </c>
      <c r="F59" s="704">
        <v>0</v>
      </c>
      <c r="G59" s="704">
        <v>0</v>
      </c>
      <c r="H59" s="704">
        <v>0</v>
      </c>
      <c r="I59" s="704">
        <v>0</v>
      </c>
      <c r="J59" s="704">
        <v>0</v>
      </c>
      <c r="K59" s="704">
        <v>0</v>
      </c>
      <c r="L59" s="704">
        <v>0</v>
      </c>
      <c r="M59" s="704">
        <v>0</v>
      </c>
      <c r="N59" s="704">
        <v>0</v>
      </c>
      <c r="O59" s="704">
        <v>0</v>
      </c>
      <c r="P59" s="704">
        <v>0</v>
      </c>
      <c r="Q59" s="704">
        <v>0</v>
      </c>
      <c r="R59" s="674">
        <v>0</v>
      </c>
      <c r="S59" s="674">
        <v>0</v>
      </c>
      <c r="T59" s="674">
        <v>0</v>
      </c>
      <c r="U59" s="674">
        <v>0</v>
      </c>
      <c r="V59" s="674">
        <v>0</v>
      </c>
    </row>
    <row r="60" spans="2:22" s="674" customFormat="1" hidden="1" outlineLevel="1" x14ac:dyDescent="0.2">
      <c r="B60" s="674" t="s">
        <v>686</v>
      </c>
      <c r="C60" s="704">
        <v>0</v>
      </c>
      <c r="D60" s="704">
        <v>0</v>
      </c>
      <c r="E60" s="704">
        <v>0</v>
      </c>
      <c r="F60" s="704">
        <v>0</v>
      </c>
      <c r="G60" s="704">
        <v>0</v>
      </c>
      <c r="H60" s="704">
        <v>0</v>
      </c>
      <c r="I60" s="704">
        <v>0</v>
      </c>
      <c r="J60" s="704">
        <v>0</v>
      </c>
      <c r="K60" s="704">
        <v>0</v>
      </c>
      <c r="L60" s="704">
        <v>0</v>
      </c>
      <c r="M60" s="704">
        <v>0</v>
      </c>
      <c r="N60" s="704">
        <v>0</v>
      </c>
      <c r="O60" s="704">
        <v>0</v>
      </c>
      <c r="P60" s="704">
        <v>0</v>
      </c>
      <c r="Q60" s="704">
        <v>0</v>
      </c>
      <c r="R60" s="674">
        <v>0</v>
      </c>
      <c r="S60" s="674">
        <v>0</v>
      </c>
      <c r="T60" s="674">
        <v>0</v>
      </c>
      <c r="U60" s="674">
        <v>0</v>
      </c>
      <c r="V60" s="674">
        <v>0</v>
      </c>
    </row>
    <row r="61" spans="2:22" s="674" customFormat="1" hidden="1" outlineLevel="1" x14ac:dyDescent="0.2">
      <c r="B61" s="674" t="s">
        <v>687</v>
      </c>
      <c r="C61" s="704">
        <v>0</v>
      </c>
      <c r="D61" s="704">
        <v>0</v>
      </c>
      <c r="E61" s="704">
        <v>0</v>
      </c>
      <c r="F61" s="704">
        <v>0</v>
      </c>
      <c r="G61" s="704">
        <v>0</v>
      </c>
      <c r="H61" s="704">
        <v>0</v>
      </c>
      <c r="I61" s="704">
        <v>0</v>
      </c>
      <c r="J61" s="704">
        <v>0</v>
      </c>
      <c r="K61" s="704">
        <v>0</v>
      </c>
      <c r="L61" s="704">
        <v>0</v>
      </c>
      <c r="M61" s="704">
        <v>0</v>
      </c>
      <c r="N61" s="704">
        <v>0</v>
      </c>
      <c r="O61" s="704">
        <v>0</v>
      </c>
      <c r="P61" s="704">
        <v>0</v>
      </c>
      <c r="Q61" s="704">
        <v>0</v>
      </c>
      <c r="R61" s="674">
        <v>0</v>
      </c>
      <c r="S61" s="674">
        <v>0</v>
      </c>
      <c r="T61" s="674">
        <v>0</v>
      </c>
      <c r="U61" s="674">
        <v>0</v>
      </c>
      <c r="V61" s="674">
        <v>0</v>
      </c>
    </row>
    <row r="62" spans="2:22" s="674" customFormat="1" collapsed="1" x14ac:dyDescent="0.2">
      <c r="B62" s="674" t="s">
        <v>688</v>
      </c>
      <c r="C62" s="704">
        <v>0</v>
      </c>
      <c r="D62" s="704">
        <v>0.88327900000000004</v>
      </c>
      <c r="E62" s="704">
        <v>0</v>
      </c>
      <c r="F62" s="704">
        <v>0</v>
      </c>
      <c r="G62" s="704">
        <v>0</v>
      </c>
      <c r="H62" s="704">
        <v>0</v>
      </c>
      <c r="I62" s="704">
        <v>0</v>
      </c>
      <c r="J62" s="704">
        <v>0</v>
      </c>
      <c r="K62" s="704">
        <v>0</v>
      </c>
      <c r="L62" s="704">
        <v>0</v>
      </c>
      <c r="M62" s="704">
        <v>0</v>
      </c>
      <c r="N62" s="704">
        <v>0</v>
      </c>
      <c r="O62" s="704">
        <v>0</v>
      </c>
      <c r="P62" s="704">
        <v>0</v>
      </c>
      <c r="Q62" s="704">
        <v>0</v>
      </c>
      <c r="R62" s="674">
        <v>0</v>
      </c>
      <c r="S62" s="674">
        <v>0</v>
      </c>
      <c r="T62" s="674">
        <v>0</v>
      </c>
      <c r="U62" s="674">
        <v>0</v>
      </c>
      <c r="V62" s="674">
        <v>0</v>
      </c>
    </row>
    <row r="63" spans="2:22" s="674" customFormat="1" x14ac:dyDescent="0.2">
      <c r="B63" s="674" t="s">
        <v>689</v>
      </c>
      <c r="C63" s="704">
        <v>0</v>
      </c>
      <c r="D63" s="704">
        <v>0.88327900000000004</v>
      </c>
      <c r="E63" s="704">
        <v>0</v>
      </c>
      <c r="F63" s="704">
        <v>0</v>
      </c>
      <c r="G63" s="704">
        <v>0</v>
      </c>
      <c r="H63" s="704">
        <v>0</v>
      </c>
      <c r="I63" s="704">
        <v>0</v>
      </c>
      <c r="J63" s="704">
        <v>0</v>
      </c>
      <c r="K63" s="704">
        <v>0</v>
      </c>
      <c r="L63" s="704">
        <v>0</v>
      </c>
      <c r="M63" s="704">
        <v>0</v>
      </c>
      <c r="N63" s="704">
        <v>0</v>
      </c>
      <c r="O63" s="704">
        <v>0</v>
      </c>
      <c r="P63" s="704">
        <v>0</v>
      </c>
      <c r="Q63" s="704">
        <v>0</v>
      </c>
      <c r="R63" s="674">
        <v>0</v>
      </c>
      <c r="S63" s="674">
        <v>0</v>
      </c>
      <c r="T63" s="674">
        <v>0</v>
      </c>
      <c r="U63" s="674">
        <v>0</v>
      </c>
      <c r="V63" s="674">
        <v>0</v>
      </c>
    </row>
    <row r="64" spans="2:22" s="674" customFormat="1" x14ac:dyDescent="0.2">
      <c r="B64" s="707" t="s">
        <v>690</v>
      </c>
      <c r="C64" s="704">
        <v>0</v>
      </c>
      <c r="D64" s="704">
        <v>0.88327900000000004</v>
      </c>
      <c r="E64" s="704">
        <v>0</v>
      </c>
      <c r="F64" s="704">
        <v>0</v>
      </c>
      <c r="G64" s="704">
        <v>0</v>
      </c>
      <c r="H64" s="704">
        <v>0</v>
      </c>
      <c r="I64" s="704">
        <v>0</v>
      </c>
      <c r="J64" s="704">
        <v>0</v>
      </c>
      <c r="K64" s="704">
        <v>0</v>
      </c>
      <c r="L64" s="704">
        <v>0</v>
      </c>
      <c r="M64" s="704">
        <v>0</v>
      </c>
      <c r="N64" s="704">
        <v>0</v>
      </c>
      <c r="O64" s="704">
        <v>0</v>
      </c>
      <c r="P64" s="704">
        <v>0</v>
      </c>
      <c r="Q64" s="704">
        <v>0</v>
      </c>
      <c r="R64" s="674">
        <v>0</v>
      </c>
      <c r="S64" s="674">
        <v>0</v>
      </c>
      <c r="T64" s="674">
        <v>0</v>
      </c>
      <c r="U64" s="674">
        <v>0</v>
      </c>
      <c r="V64" s="674">
        <v>0</v>
      </c>
    </row>
    <row r="65" spans="2:22" s="674" customFormat="1" hidden="1" outlineLevel="1" x14ac:dyDescent="0.2">
      <c r="B65" s="707" t="s">
        <v>691</v>
      </c>
      <c r="C65" s="704">
        <v>0</v>
      </c>
      <c r="D65" s="704">
        <v>0</v>
      </c>
      <c r="E65" s="704">
        <v>0</v>
      </c>
      <c r="F65" s="704">
        <v>0</v>
      </c>
      <c r="G65" s="704">
        <v>0</v>
      </c>
      <c r="H65" s="704">
        <v>0</v>
      </c>
      <c r="I65" s="704">
        <v>0</v>
      </c>
      <c r="J65" s="704">
        <v>0</v>
      </c>
      <c r="K65" s="704">
        <v>0</v>
      </c>
      <c r="L65" s="704">
        <v>0</v>
      </c>
      <c r="M65" s="704">
        <v>0</v>
      </c>
      <c r="N65" s="704">
        <v>0</v>
      </c>
      <c r="O65" s="704">
        <v>0</v>
      </c>
      <c r="P65" s="704">
        <v>0</v>
      </c>
      <c r="Q65" s="704">
        <v>0</v>
      </c>
      <c r="R65" s="674">
        <v>0</v>
      </c>
      <c r="S65" s="674">
        <v>0</v>
      </c>
      <c r="T65" s="674">
        <v>0</v>
      </c>
      <c r="U65" s="674">
        <v>0</v>
      </c>
      <c r="V65" s="674">
        <v>0</v>
      </c>
    </row>
    <row r="66" spans="2:22" s="674" customFormat="1" hidden="1" outlineLevel="1" x14ac:dyDescent="0.2">
      <c r="B66" s="674" t="s">
        <v>692</v>
      </c>
      <c r="C66" s="704">
        <v>0</v>
      </c>
      <c r="D66" s="704">
        <v>0</v>
      </c>
      <c r="E66" s="704">
        <v>0</v>
      </c>
      <c r="F66" s="704">
        <v>0</v>
      </c>
      <c r="G66" s="704">
        <v>0</v>
      </c>
      <c r="H66" s="704">
        <v>0</v>
      </c>
      <c r="I66" s="704">
        <v>0</v>
      </c>
      <c r="J66" s="704">
        <v>0</v>
      </c>
      <c r="K66" s="704">
        <v>0</v>
      </c>
      <c r="L66" s="704">
        <v>0</v>
      </c>
      <c r="M66" s="704">
        <v>0</v>
      </c>
      <c r="N66" s="704">
        <v>0</v>
      </c>
      <c r="O66" s="704">
        <v>0</v>
      </c>
      <c r="P66" s="704">
        <v>0</v>
      </c>
      <c r="Q66" s="704">
        <v>0</v>
      </c>
      <c r="R66" s="674">
        <v>0</v>
      </c>
      <c r="S66" s="674">
        <v>0</v>
      </c>
      <c r="T66" s="674">
        <v>0</v>
      </c>
      <c r="U66" s="674">
        <v>0</v>
      </c>
      <c r="V66" s="674">
        <v>0</v>
      </c>
    </row>
    <row r="67" spans="2:22" s="674" customFormat="1" collapsed="1" x14ac:dyDescent="0.2">
      <c r="B67" s="705" t="s">
        <v>693</v>
      </c>
      <c r="C67" s="704">
        <v>20.504379</v>
      </c>
      <c r="D67" s="704">
        <v>16.582311999999998</v>
      </c>
      <c r="E67" s="704">
        <v>16.117161000000003</v>
      </c>
      <c r="F67" s="704">
        <v>18.476359999999996</v>
      </c>
      <c r="G67" s="704">
        <v>22.888601999999999</v>
      </c>
      <c r="H67" s="704">
        <v>23.528941</v>
      </c>
      <c r="I67" s="704">
        <v>22.362155999999999</v>
      </c>
      <c r="J67" s="704">
        <v>21.995300000000004</v>
      </c>
      <c r="K67" s="704">
        <v>31.458824999999997</v>
      </c>
      <c r="L67" s="704">
        <v>39.087136999999991</v>
      </c>
      <c r="M67" s="704">
        <v>51.546008999999998</v>
      </c>
      <c r="N67" s="704">
        <v>72.652073999999985</v>
      </c>
      <c r="O67" s="704">
        <v>70.241745999999992</v>
      </c>
      <c r="P67" s="704">
        <v>76.929499000000007</v>
      </c>
      <c r="Q67" s="704">
        <v>78.34613800000001</v>
      </c>
      <c r="R67" s="674">
        <v>0</v>
      </c>
      <c r="S67" s="674">
        <v>0</v>
      </c>
      <c r="T67" s="674">
        <v>0</v>
      </c>
      <c r="U67" s="674">
        <v>0</v>
      </c>
      <c r="V67" s="674">
        <v>0</v>
      </c>
    </row>
    <row r="68" spans="2:22" s="674" customFormat="1" x14ac:dyDescent="0.2">
      <c r="B68" s="674" t="s">
        <v>694</v>
      </c>
      <c r="C68" s="704">
        <v>14.567263000000001</v>
      </c>
      <c r="D68" s="704">
        <v>13.700153999999999</v>
      </c>
      <c r="E68" s="704">
        <v>13.498563000000001</v>
      </c>
      <c r="F68" s="704">
        <v>15.581389999999999</v>
      </c>
      <c r="G68" s="704">
        <v>17.689989999999998</v>
      </c>
      <c r="H68" s="704">
        <v>20.503098000000001</v>
      </c>
      <c r="I68" s="704">
        <v>18.197144999999999</v>
      </c>
      <c r="J68" s="704">
        <v>19.043653000000003</v>
      </c>
      <c r="K68" s="704">
        <v>26.872830999999998</v>
      </c>
      <c r="L68" s="704">
        <v>35.315053999999996</v>
      </c>
      <c r="M68" s="704">
        <v>47.946472</v>
      </c>
      <c r="N68" s="704">
        <v>65.374863999999988</v>
      </c>
      <c r="O68" s="704">
        <v>63.740884999999999</v>
      </c>
      <c r="P68" s="704">
        <v>73.037869999999998</v>
      </c>
      <c r="Q68" s="704">
        <v>72.693972000000002</v>
      </c>
      <c r="R68" s="674">
        <v>0</v>
      </c>
      <c r="S68" s="674">
        <v>0</v>
      </c>
      <c r="T68" s="674">
        <v>0</v>
      </c>
      <c r="U68" s="674">
        <v>0</v>
      </c>
      <c r="V68" s="674">
        <v>0</v>
      </c>
    </row>
    <row r="69" spans="2:22" s="674" customFormat="1" x14ac:dyDescent="0.2">
      <c r="B69" s="674" t="s">
        <v>695</v>
      </c>
      <c r="C69" s="704">
        <v>2.4998450000000001</v>
      </c>
      <c r="D69" s="704">
        <v>0.402507</v>
      </c>
      <c r="E69" s="704">
        <v>0.33480399999999999</v>
      </c>
      <c r="F69" s="704">
        <v>0.57624299999999995</v>
      </c>
      <c r="G69" s="704">
        <v>0.64459500000000003</v>
      </c>
      <c r="H69" s="704">
        <v>0.48696499999999998</v>
      </c>
      <c r="I69" s="704">
        <v>0.46976200000000001</v>
      </c>
      <c r="J69" s="704">
        <v>0.23245499999999999</v>
      </c>
      <c r="K69" s="704">
        <v>0.48842799999999997</v>
      </c>
      <c r="L69" s="704">
        <v>0.26533299999999999</v>
      </c>
      <c r="M69" s="704">
        <v>0.42865700000000001</v>
      </c>
      <c r="N69" s="704">
        <v>0.210146</v>
      </c>
      <c r="O69" s="704">
        <v>0.38408999999999999</v>
      </c>
      <c r="P69" s="704">
        <v>0.44622800000000001</v>
      </c>
      <c r="Q69" s="704">
        <v>0.36432100000000001</v>
      </c>
      <c r="R69" s="674">
        <v>0</v>
      </c>
      <c r="S69" s="674">
        <v>0</v>
      </c>
      <c r="T69" s="674">
        <v>0</v>
      </c>
      <c r="U69" s="674">
        <v>0</v>
      </c>
      <c r="V69" s="674">
        <v>0</v>
      </c>
    </row>
    <row r="70" spans="2:22" s="674" customFormat="1" hidden="1" outlineLevel="1" x14ac:dyDescent="0.2">
      <c r="B70" s="674" t="s">
        <v>696</v>
      </c>
      <c r="C70" s="704">
        <v>0</v>
      </c>
      <c r="D70" s="704">
        <v>0</v>
      </c>
      <c r="E70" s="704">
        <v>0</v>
      </c>
      <c r="F70" s="704">
        <v>0</v>
      </c>
      <c r="G70" s="704">
        <v>0</v>
      </c>
      <c r="H70" s="704">
        <v>0</v>
      </c>
      <c r="I70" s="704">
        <v>0</v>
      </c>
      <c r="J70" s="704">
        <v>0</v>
      </c>
      <c r="K70" s="704">
        <v>0</v>
      </c>
      <c r="L70" s="704">
        <v>0</v>
      </c>
      <c r="M70" s="704">
        <v>0</v>
      </c>
      <c r="N70" s="704">
        <v>0</v>
      </c>
      <c r="O70" s="704">
        <v>0</v>
      </c>
      <c r="P70" s="704">
        <v>0</v>
      </c>
      <c r="Q70" s="704">
        <v>0</v>
      </c>
      <c r="R70" s="674">
        <v>0</v>
      </c>
      <c r="S70" s="674">
        <v>0</v>
      </c>
      <c r="T70" s="674">
        <v>0</v>
      </c>
      <c r="U70" s="674">
        <v>0</v>
      </c>
      <c r="V70" s="674">
        <v>0</v>
      </c>
    </row>
    <row r="71" spans="2:22" s="674" customFormat="1" hidden="1" outlineLevel="1" x14ac:dyDescent="0.2">
      <c r="B71" s="673" t="s">
        <v>697</v>
      </c>
      <c r="C71" s="704">
        <v>0</v>
      </c>
      <c r="D71" s="704">
        <v>0</v>
      </c>
      <c r="E71" s="704">
        <v>0</v>
      </c>
      <c r="F71" s="704">
        <v>0</v>
      </c>
      <c r="G71" s="704">
        <v>0</v>
      </c>
      <c r="H71" s="704">
        <v>0</v>
      </c>
      <c r="I71" s="704">
        <v>0</v>
      </c>
      <c r="J71" s="704">
        <v>0</v>
      </c>
      <c r="K71" s="704">
        <v>0</v>
      </c>
      <c r="L71" s="704">
        <v>0</v>
      </c>
      <c r="M71" s="704">
        <v>0</v>
      </c>
      <c r="N71" s="704">
        <v>0</v>
      </c>
      <c r="O71" s="704">
        <v>0</v>
      </c>
      <c r="P71" s="704">
        <v>0</v>
      </c>
      <c r="Q71" s="704">
        <v>0</v>
      </c>
      <c r="R71" s="674">
        <v>0</v>
      </c>
      <c r="S71" s="674">
        <v>0</v>
      </c>
      <c r="T71" s="674">
        <v>0</v>
      </c>
      <c r="U71" s="674">
        <v>0</v>
      </c>
      <c r="V71" s="674">
        <v>0</v>
      </c>
    </row>
    <row r="72" spans="2:22" s="674" customFormat="1" hidden="1" outlineLevel="1" x14ac:dyDescent="0.2">
      <c r="B72" s="673" t="s">
        <v>698</v>
      </c>
      <c r="C72" s="704">
        <v>0</v>
      </c>
      <c r="D72" s="704">
        <v>0</v>
      </c>
      <c r="E72" s="704">
        <v>0</v>
      </c>
      <c r="F72" s="704">
        <v>0</v>
      </c>
      <c r="G72" s="704">
        <v>0</v>
      </c>
      <c r="H72" s="704">
        <v>0</v>
      </c>
      <c r="I72" s="704">
        <v>0</v>
      </c>
      <c r="J72" s="704">
        <v>0</v>
      </c>
      <c r="K72" s="704">
        <v>0</v>
      </c>
      <c r="L72" s="704">
        <v>0</v>
      </c>
      <c r="M72" s="704">
        <v>0</v>
      </c>
      <c r="N72" s="704">
        <v>0</v>
      </c>
      <c r="O72" s="704">
        <v>0</v>
      </c>
      <c r="P72" s="704">
        <v>0</v>
      </c>
      <c r="Q72" s="704">
        <v>0</v>
      </c>
      <c r="R72" s="674">
        <v>0</v>
      </c>
      <c r="S72" s="674">
        <v>0</v>
      </c>
      <c r="T72" s="674">
        <v>0</v>
      </c>
      <c r="U72" s="674">
        <v>0</v>
      </c>
      <c r="V72" s="674">
        <v>0</v>
      </c>
    </row>
    <row r="73" spans="2:22" s="674" customFormat="1" collapsed="1" x14ac:dyDescent="0.2">
      <c r="B73" s="673" t="s">
        <v>699</v>
      </c>
      <c r="C73" s="704">
        <v>12.067418</v>
      </c>
      <c r="D73" s="704">
        <v>13.297647</v>
      </c>
      <c r="E73" s="704">
        <v>13.163759000000001</v>
      </c>
      <c r="F73" s="704">
        <v>15.005146999999999</v>
      </c>
      <c r="G73" s="704">
        <v>17.045394999999999</v>
      </c>
      <c r="H73" s="704">
        <v>20.016133</v>
      </c>
      <c r="I73" s="704">
        <v>17.727383</v>
      </c>
      <c r="J73" s="704">
        <v>18.811198000000001</v>
      </c>
      <c r="K73" s="704">
        <v>26.384402999999999</v>
      </c>
      <c r="L73" s="704">
        <v>35.049720999999998</v>
      </c>
      <c r="M73" s="704">
        <v>47.517814999999999</v>
      </c>
      <c r="N73" s="704">
        <v>65.164717999999993</v>
      </c>
      <c r="O73" s="704">
        <v>63.356794999999998</v>
      </c>
      <c r="P73" s="704">
        <v>72.591641999999993</v>
      </c>
      <c r="Q73" s="704">
        <v>72.329650999999998</v>
      </c>
      <c r="R73" s="674">
        <v>0</v>
      </c>
      <c r="S73" s="674">
        <v>0</v>
      </c>
      <c r="T73" s="674">
        <v>0</v>
      </c>
      <c r="U73" s="674">
        <v>0</v>
      </c>
      <c r="V73" s="674">
        <v>0</v>
      </c>
    </row>
    <row r="74" spans="2:22" s="674" customFormat="1" hidden="1" outlineLevel="1" x14ac:dyDescent="0.2">
      <c r="B74" s="673" t="s">
        <v>700</v>
      </c>
      <c r="C74" s="704">
        <v>0</v>
      </c>
      <c r="D74" s="704">
        <v>0</v>
      </c>
      <c r="E74" s="704">
        <v>0</v>
      </c>
      <c r="F74" s="704">
        <v>0</v>
      </c>
      <c r="G74" s="704">
        <v>0</v>
      </c>
      <c r="H74" s="704">
        <v>0</v>
      </c>
      <c r="I74" s="704">
        <v>0</v>
      </c>
      <c r="J74" s="704">
        <v>0</v>
      </c>
      <c r="K74" s="704">
        <v>0</v>
      </c>
      <c r="L74" s="704">
        <v>0</v>
      </c>
      <c r="M74" s="704">
        <v>0</v>
      </c>
      <c r="N74" s="704">
        <v>0</v>
      </c>
      <c r="O74" s="704">
        <v>0</v>
      </c>
      <c r="P74" s="704">
        <v>0</v>
      </c>
      <c r="Q74" s="704">
        <v>0</v>
      </c>
      <c r="R74" s="674">
        <v>0</v>
      </c>
      <c r="S74" s="674">
        <v>0</v>
      </c>
      <c r="T74" s="674">
        <v>0</v>
      </c>
      <c r="U74" s="674">
        <v>0</v>
      </c>
      <c r="V74" s="674">
        <v>0</v>
      </c>
    </row>
    <row r="75" spans="2:22" s="674" customFormat="1" hidden="1" outlineLevel="1" x14ac:dyDescent="0.2">
      <c r="B75" s="673" t="s">
        <v>701</v>
      </c>
      <c r="C75" s="704">
        <v>0</v>
      </c>
      <c r="D75" s="704">
        <v>0</v>
      </c>
      <c r="E75" s="704">
        <v>0</v>
      </c>
      <c r="F75" s="704">
        <v>0</v>
      </c>
      <c r="G75" s="704">
        <v>0</v>
      </c>
      <c r="H75" s="704">
        <v>0</v>
      </c>
      <c r="I75" s="704">
        <v>0</v>
      </c>
      <c r="J75" s="704">
        <v>0</v>
      </c>
      <c r="K75" s="704">
        <v>0</v>
      </c>
      <c r="L75" s="704">
        <v>0</v>
      </c>
      <c r="M75" s="704">
        <v>0</v>
      </c>
      <c r="N75" s="704">
        <v>0</v>
      </c>
      <c r="O75" s="704">
        <v>0</v>
      </c>
      <c r="P75" s="704">
        <v>0</v>
      </c>
      <c r="Q75" s="704">
        <v>0</v>
      </c>
      <c r="R75" s="674">
        <v>0</v>
      </c>
      <c r="S75" s="674">
        <v>0</v>
      </c>
      <c r="T75" s="674">
        <v>0</v>
      </c>
      <c r="U75" s="674">
        <v>0</v>
      </c>
      <c r="V75" s="674">
        <v>0</v>
      </c>
    </row>
    <row r="76" spans="2:22" s="674" customFormat="1" collapsed="1" x14ac:dyDescent="0.2">
      <c r="B76" s="673" t="s">
        <v>702</v>
      </c>
      <c r="C76" s="704">
        <v>12.067418</v>
      </c>
      <c r="D76" s="704">
        <v>13.297647</v>
      </c>
      <c r="E76" s="704">
        <v>13.163759000000001</v>
      </c>
      <c r="F76" s="704">
        <v>15.005146999999999</v>
      </c>
      <c r="G76" s="704">
        <v>17.045394999999999</v>
      </c>
      <c r="H76" s="704">
        <v>20.016133</v>
      </c>
      <c r="I76" s="704">
        <v>17.727383</v>
      </c>
      <c r="J76" s="704">
        <v>18.811198000000001</v>
      </c>
      <c r="K76" s="704">
        <v>26.384402999999999</v>
      </c>
      <c r="L76" s="704">
        <v>35.049720999999998</v>
      </c>
      <c r="M76" s="704">
        <v>47.517814999999999</v>
      </c>
      <c r="N76" s="704">
        <v>65.164717999999993</v>
      </c>
      <c r="O76" s="704">
        <v>63.356794999999998</v>
      </c>
      <c r="P76" s="704">
        <v>72.591641999999993</v>
      </c>
      <c r="Q76" s="704">
        <v>72.329650999999998</v>
      </c>
      <c r="R76" s="674">
        <v>0</v>
      </c>
      <c r="S76" s="674">
        <v>0</v>
      </c>
      <c r="T76" s="674">
        <v>0</v>
      </c>
      <c r="U76" s="674">
        <v>0</v>
      </c>
      <c r="V76" s="674">
        <v>0</v>
      </c>
    </row>
    <row r="77" spans="2:22" s="674" customFormat="1" x14ac:dyDescent="0.2">
      <c r="B77" s="673" t="s">
        <v>703</v>
      </c>
      <c r="C77" s="704">
        <v>5.3120979999999998</v>
      </c>
      <c r="D77" s="704">
        <v>1.0299450000000001</v>
      </c>
      <c r="E77" s="704">
        <v>1.1697310000000001</v>
      </c>
      <c r="F77" s="704">
        <v>1.551892</v>
      </c>
      <c r="G77" s="704">
        <v>1.468634</v>
      </c>
      <c r="H77" s="704">
        <v>1.7289969999999999</v>
      </c>
      <c r="I77" s="704">
        <v>1.7440150000000001</v>
      </c>
      <c r="J77" s="704">
        <v>1.8515189999999999</v>
      </c>
      <c r="K77" s="704">
        <v>3.5709300000000002</v>
      </c>
      <c r="L77" s="704">
        <v>2.627399</v>
      </c>
      <c r="M77" s="704">
        <v>2.4088539999999998</v>
      </c>
      <c r="N77" s="704">
        <v>5.9832539999999996</v>
      </c>
      <c r="O77" s="704">
        <v>3.1278860000000002</v>
      </c>
      <c r="P77" s="704">
        <v>4.4235389999999999</v>
      </c>
      <c r="Q77" s="704">
        <v>4.2822960000000005</v>
      </c>
      <c r="R77" s="674">
        <v>0</v>
      </c>
      <c r="S77" s="674">
        <v>0</v>
      </c>
      <c r="T77" s="674">
        <v>0</v>
      </c>
      <c r="U77" s="674">
        <v>0</v>
      </c>
      <c r="V77" s="674">
        <v>0</v>
      </c>
    </row>
    <row r="78" spans="2:22" s="674" customFormat="1" x14ac:dyDescent="0.2">
      <c r="B78" s="673" t="s">
        <v>704</v>
      </c>
      <c r="C78" s="704">
        <v>0.48542099999999999</v>
      </c>
      <c r="D78" s="704">
        <v>0.43399399999999999</v>
      </c>
      <c r="E78" s="704">
        <v>0.38629799999999997</v>
      </c>
      <c r="F78" s="704">
        <v>0.37756600000000001</v>
      </c>
      <c r="G78" s="704">
        <v>0.43151800000000001</v>
      </c>
      <c r="H78" s="704">
        <v>0.61117299999999997</v>
      </c>
      <c r="I78" s="704">
        <v>0.41755799999999998</v>
      </c>
      <c r="J78" s="704">
        <v>0.42798599999999998</v>
      </c>
      <c r="K78" s="704">
        <v>0.50403500000000001</v>
      </c>
      <c r="L78" s="704">
        <v>0.47029799999999999</v>
      </c>
      <c r="M78" s="704">
        <v>0.40554699999999999</v>
      </c>
      <c r="N78" s="704">
        <v>0.181316</v>
      </c>
      <c r="O78" s="704">
        <v>0.16566700000000001</v>
      </c>
      <c r="P78" s="704">
        <v>0.160386</v>
      </c>
      <c r="Q78" s="704">
        <v>0.161024</v>
      </c>
      <c r="R78" s="674">
        <v>0</v>
      </c>
      <c r="S78" s="674">
        <v>0</v>
      </c>
      <c r="T78" s="674">
        <v>0</v>
      </c>
      <c r="U78" s="674">
        <v>0</v>
      </c>
      <c r="V78" s="674">
        <v>0</v>
      </c>
    </row>
    <row r="79" spans="2:22" s="674" customFormat="1" x14ac:dyDescent="0.2">
      <c r="B79" s="673" t="s">
        <v>705</v>
      </c>
      <c r="C79" s="704">
        <v>4.8266770000000001</v>
      </c>
      <c r="D79" s="704">
        <v>0.59595100000000001</v>
      </c>
      <c r="E79" s="704">
        <v>0.78343300000000005</v>
      </c>
      <c r="F79" s="704">
        <v>1.174326</v>
      </c>
      <c r="G79" s="704">
        <v>1.0371159999999999</v>
      </c>
      <c r="H79" s="704">
        <v>1.1178239999999999</v>
      </c>
      <c r="I79" s="704">
        <v>1.326457</v>
      </c>
      <c r="J79" s="704">
        <v>1.4235329999999999</v>
      </c>
      <c r="K79" s="704">
        <v>3.0668950000000001</v>
      </c>
      <c r="L79" s="704">
        <v>2.1571009999999999</v>
      </c>
      <c r="M79" s="704">
        <v>2.0033069999999999</v>
      </c>
      <c r="N79" s="704">
        <v>5.8019379999999998</v>
      </c>
      <c r="O79" s="704">
        <v>2.9622190000000002</v>
      </c>
      <c r="P79" s="704">
        <v>4.263153</v>
      </c>
      <c r="Q79" s="704">
        <v>4.1212720000000003</v>
      </c>
      <c r="R79" s="674">
        <v>0</v>
      </c>
      <c r="S79" s="674">
        <v>0</v>
      </c>
      <c r="T79" s="674">
        <v>0</v>
      </c>
      <c r="U79" s="674">
        <v>0</v>
      </c>
      <c r="V79" s="674">
        <v>0</v>
      </c>
    </row>
    <row r="80" spans="2:22" s="674" customFormat="1" hidden="1" outlineLevel="1" x14ac:dyDescent="0.2">
      <c r="B80" s="673" t="s">
        <v>706</v>
      </c>
      <c r="C80" s="704">
        <v>0</v>
      </c>
      <c r="D80" s="704">
        <v>0</v>
      </c>
      <c r="E80" s="704">
        <v>0</v>
      </c>
      <c r="F80" s="704">
        <v>0</v>
      </c>
      <c r="G80" s="704">
        <v>0</v>
      </c>
      <c r="H80" s="704">
        <v>0</v>
      </c>
      <c r="I80" s="704">
        <v>0</v>
      </c>
      <c r="J80" s="704">
        <v>0</v>
      </c>
      <c r="K80" s="704">
        <v>0</v>
      </c>
      <c r="L80" s="704">
        <v>0</v>
      </c>
      <c r="M80" s="704">
        <v>0</v>
      </c>
      <c r="N80" s="704">
        <v>0</v>
      </c>
      <c r="O80" s="704">
        <v>0</v>
      </c>
      <c r="P80" s="704">
        <v>0</v>
      </c>
      <c r="Q80" s="704">
        <v>0</v>
      </c>
      <c r="R80" s="674">
        <v>0</v>
      </c>
      <c r="S80" s="674">
        <v>0</v>
      </c>
      <c r="T80" s="674">
        <v>0</v>
      </c>
      <c r="U80" s="674">
        <v>0</v>
      </c>
      <c r="V80" s="674">
        <v>0</v>
      </c>
    </row>
    <row r="81" spans="2:63" s="674" customFormat="1" hidden="1" outlineLevel="1" x14ac:dyDescent="0.2">
      <c r="B81" s="673" t="s">
        <v>707</v>
      </c>
      <c r="C81" s="704">
        <v>0</v>
      </c>
      <c r="D81" s="704">
        <v>0</v>
      </c>
      <c r="E81" s="704">
        <v>0</v>
      </c>
      <c r="F81" s="704">
        <v>0</v>
      </c>
      <c r="G81" s="704">
        <v>0</v>
      </c>
      <c r="H81" s="704">
        <v>0</v>
      </c>
      <c r="I81" s="704">
        <v>0</v>
      </c>
      <c r="J81" s="704">
        <v>0</v>
      </c>
      <c r="K81" s="704">
        <v>0</v>
      </c>
      <c r="L81" s="704">
        <v>0</v>
      </c>
      <c r="M81" s="704">
        <v>0</v>
      </c>
      <c r="N81" s="704">
        <v>0</v>
      </c>
      <c r="O81" s="704">
        <v>0</v>
      </c>
      <c r="P81" s="704">
        <v>0</v>
      </c>
      <c r="Q81" s="704">
        <v>0</v>
      </c>
      <c r="R81" s="674">
        <v>0</v>
      </c>
      <c r="S81" s="674">
        <v>0</v>
      </c>
      <c r="T81" s="674">
        <v>0</v>
      </c>
      <c r="U81" s="674">
        <v>0</v>
      </c>
      <c r="V81" s="674">
        <v>0</v>
      </c>
    </row>
    <row r="82" spans="2:63" s="674" customFormat="1" hidden="1" outlineLevel="1" x14ac:dyDescent="0.2">
      <c r="B82" s="673" t="s">
        <v>708</v>
      </c>
      <c r="C82" s="704">
        <v>0</v>
      </c>
      <c r="D82" s="704">
        <v>0</v>
      </c>
      <c r="E82" s="704">
        <v>0</v>
      </c>
      <c r="F82" s="704">
        <v>0</v>
      </c>
      <c r="G82" s="704">
        <v>0</v>
      </c>
      <c r="H82" s="704">
        <v>0</v>
      </c>
      <c r="I82" s="704">
        <v>0</v>
      </c>
      <c r="J82" s="704">
        <v>0</v>
      </c>
      <c r="K82" s="704">
        <v>0</v>
      </c>
      <c r="L82" s="704">
        <v>0</v>
      </c>
      <c r="M82" s="704">
        <v>0</v>
      </c>
      <c r="N82" s="704">
        <v>0</v>
      </c>
      <c r="O82" s="704">
        <v>0</v>
      </c>
      <c r="P82" s="704">
        <v>0</v>
      </c>
      <c r="Q82" s="704">
        <v>0</v>
      </c>
      <c r="R82" s="674">
        <v>0</v>
      </c>
      <c r="S82" s="674">
        <v>0</v>
      </c>
      <c r="T82" s="674">
        <v>0</v>
      </c>
      <c r="U82" s="674">
        <v>0</v>
      </c>
      <c r="V82" s="674">
        <v>0</v>
      </c>
    </row>
    <row r="83" spans="2:63" s="674" customFormat="1" hidden="1" outlineLevel="1" x14ac:dyDescent="0.2">
      <c r="B83" s="673" t="s">
        <v>709</v>
      </c>
      <c r="C83" s="704">
        <v>0</v>
      </c>
      <c r="D83" s="704">
        <v>0</v>
      </c>
      <c r="E83" s="704">
        <v>0</v>
      </c>
      <c r="F83" s="704">
        <v>0</v>
      </c>
      <c r="G83" s="704">
        <v>0</v>
      </c>
      <c r="H83" s="704">
        <v>0</v>
      </c>
      <c r="I83" s="704">
        <v>0</v>
      </c>
      <c r="J83" s="704">
        <v>0</v>
      </c>
      <c r="K83" s="704">
        <v>0</v>
      </c>
      <c r="L83" s="704">
        <v>0</v>
      </c>
      <c r="M83" s="704">
        <v>0</v>
      </c>
      <c r="N83" s="704">
        <v>0</v>
      </c>
      <c r="O83" s="704">
        <v>0</v>
      </c>
      <c r="P83" s="704">
        <v>0</v>
      </c>
      <c r="Q83" s="704">
        <v>0</v>
      </c>
      <c r="R83" s="674">
        <v>0</v>
      </c>
      <c r="S83" s="674">
        <v>0</v>
      </c>
      <c r="T83" s="674">
        <v>0</v>
      </c>
      <c r="U83" s="674">
        <v>0</v>
      </c>
      <c r="V83" s="674">
        <v>0</v>
      </c>
    </row>
    <row r="84" spans="2:63" s="674" customFormat="1" hidden="1" outlineLevel="1" x14ac:dyDescent="0.2">
      <c r="B84" s="673" t="s">
        <v>710</v>
      </c>
      <c r="C84" s="704">
        <v>0</v>
      </c>
      <c r="D84" s="704">
        <v>0</v>
      </c>
      <c r="E84" s="704">
        <v>0</v>
      </c>
      <c r="F84" s="704">
        <v>0</v>
      </c>
      <c r="G84" s="704">
        <v>0</v>
      </c>
      <c r="H84" s="704">
        <v>0</v>
      </c>
      <c r="I84" s="704">
        <v>0</v>
      </c>
      <c r="J84" s="704">
        <v>0</v>
      </c>
      <c r="K84" s="704">
        <v>0</v>
      </c>
      <c r="L84" s="704">
        <v>0</v>
      </c>
      <c r="M84" s="704">
        <v>0</v>
      </c>
      <c r="N84" s="704">
        <v>0</v>
      </c>
      <c r="O84" s="704">
        <v>0</v>
      </c>
      <c r="P84" s="704">
        <v>0</v>
      </c>
      <c r="Q84" s="704">
        <v>0</v>
      </c>
      <c r="R84" s="674">
        <v>0</v>
      </c>
      <c r="S84" s="674">
        <v>0</v>
      </c>
      <c r="T84" s="674">
        <v>0</v>
      </c>
      <c r="U84" s="674">
        <v>0</v>
      </c>
      <c r="V84" s="674">
        <v>0</v>
      </c>
    </row>
    <row r="85" spans="2:63" s="674" customFormat="1" hidden="1" outlineLevel="1" x14ac:dyDescent="0.2">
      <c r="B85" s="673" t="s">
        <v>711</v>
      </c>
      <c r="C85" s="704">
        <v>0</v>
      </c>
      <c r="D85" s="704">
        <v>0</v>
      </c>
      <c r="E85" s="704">
        <v>0</v>
      </c>
      <c r="F85" s="704">
        <v>0</v>
      </c>
      <c r="G85" s="704">
        <v>0</v>
      </c>
      <c r="H85" s="704">
        <v>0</v>
      </c>
      <c r="I85" s="704">
        <v>0</v>
      </c>
      <c r="J85" s="704">
        <v>0</v>
      </c>
      <c r="K85" s="704">
        <v>0</v>
      </c>
      <c r="L85" s="704">
        <v>0</v>
      </c>
      <c r="M85" s="704">
        <v>0</v>
      </c>
      <c r="N85" s="704">
        <v>0</v>
      </c>
      <c r="O85" s="704">
        <v>0</v>
      </c>
      <c r="P85" s="704">
        <v>0</v>
      </c>
      <c r="Q85" s="704">
        <v>0</v>
      </c>
      <c r="R85" s="674">
        <v>0</v>
      </c>
      <c r="S85" s="674">
        <v>0</v>
      </c>
      <c r="T85" s="674">
        <v>0</v>
      </c>
      <c r="U85" s="674">
        <v>0</v>
      </c>
      <c r="V85" s="674">
        <v>0</v>
      </c>
    </row>
    <row r="86" spans="2:63" s="684" customFormat="1" ht="20.100000000000001" customHeight="1" collapsed="1" x14ac:dyDescent="0.2">
      <c r="B86" s="708" t="s">
        <v>712</v>
      </c>
      <c r="C86" s="709">
        <v>0.62501799999999996</v>
      </c>
      <c r="D86" s="709">
        <v>1.8522130000000001</v>
      </c>
      <c r="E86" s="709">
        <v>1.4488669999999999</v>
      </c>
      <c r="F86" s="709">
        <v>1.343078</v>
      </c>
      <c r="G86" s="709">
        <v>3.729978</v>
      </c>
      <c r="H86" s="709">
        <v>1.2968459999999999</v>
      </c>
      <c r="I86" s="709">
        <v>2.4209960000000001</v>
      </c>
      <c r="J86" s="709">
        <v>1.100128</v>
      </c>
      <c r="K86" s="709">
        <v>1.015064</v>
      </c>
      <c r="L86" s="709">
        <v>1.144684</v>
      </c>
      <c r="M86" s="709">
        <v>1.1906829999999999</v>
      </c>
      <c r="N86" s="709">
        <v>1.2939560000000001</v>
      </c>
      <c r="O86" s="709">
        <v>3.3729749999999998</v>
      </c>
      <c r="P86" s="709">
        <v>-0.53190999999999999</v>
      </c>
      <c r="Q86" s="709">
        <v>1.3698699999999999</v>
      </c>
      <c r="R86" s="684">
        <v>0</v>
      </c>
      <c r="S86" s="684">
        <v>0</v>
      </c>
      <c r="T86" s="684">
        <v>0</v>
      </c>
      <c r="U86" s="684">
        <v>0</v>
      </c>
      <c r="V86" s="684">
        <v>0</v>
      </c>
    </row>
    <row r="87" spans="2:63" s="674" customFormat="1" x14ac:dyDescent="0.2">
      <c r="B87" s="703"/>
      <c r="C87" s="704"/>
    </row>
    <row r="88" spans="2:63" s="674" customFormat="1" ht="12.75" customHeight="1" x14ac:dyDescent="0.2">
      <c r="B88" s="710" t="s">
        <v>713</v>
      </c>
      <c r="C88" s="704">
        <v>-53.520468999999999</v>
      </c>
      <c r="D88" s="704">
        <v>-41.79410609</v>
      </c>
      <c r="E88" s="704">
        <v>-42.128252799999999</v>
      </c>
      <c r="F88" s="704">
        <v>-38.855557689999998</v>
      </c>
      <c r="G88" s="704">
        <v>-44.283757219999998</v>
      </c>
      <c r="H88" s="704">
        <v>-40.33483600000001</v>
      </c>
      <c r="I88" s="704">
        <v>-44.593745780000013</v>
      </c>
      <c r="J88" s="704">
        <v>-38.573431999999997</v>
      </c>
      <c r="K88" s="704">
        <v>-46.734141000000008</v>
      </c>
      <c r="L88" s="704">
        <v>-46.843690999999993</v>
      </c>
      <c r="M88" s="704">
        <v>-49.83986800000001</v>
      </c>
      <c r="N88" s="704">
        <v>-55.601621999999999</v>
      </c>
      <c r="O88" s="704">
        <v>-63.328873999999992</v>
      </c>
      <c r="P88" s="704">
        <v>-71.641772000000017</v>
      </c>
      <c r="Q88" s="704">
        <v>-73.37346316615097</v>
      </c>
      <c r="R88" s="704">
        <v>0</v>
      </c>
      <c r="S88" s="704">
        <v>0</v>
      </c>
      <c r="T88" s="704">
        <v>0</v>
      </c>
      <c r="U88" s="673">
        <v>0</v>
      </c>
      <c r="V88" s="674">
        <v>0</v>
      </c>
      <c r="W88" s="673"/>
      <c r="AD88" s="704"/>
      <c r="AE88" s="673"/>
      <c r="AL88" s="704"/>
      <c r="AM88" s="673"/>
      <c r="AT88" s="704"/>
      <c r="AU88" s="673"/>
      <c r="BB88" s="704"/>
      <c r="BC88" s="673"/>
      <c r="BJ88" s="704"/>
      <c r="BK88" s="673"/>
    </row>
    <row r="89" spans="2:63" s="674" customFormat="1" ht="12.75" customHeight="1" x14ac:dyDescent="0.2">
      <c r="B89" s="711" t="s">
        <v>714</v>
      </c>
      <c r="C89" s="704">
        <v>-9.9483361165123672</v>
      </c>
      <c r="D89" s="704">
        <v>-10.127781613613454</v>
      </c>
      <c r="E89" s="704">
        <v>-10.369973172410154</v>
      </c>
      <c r="F89" s="704">
        <v>-10.589103391533122</v>
      </c>
      <c r="G89" s="704">
        <v>-14.127699296562747</v>
      </c>
      <c r="H89" s="704">
        <v>-16.950794999999999</v>
      </c>
      <c r="I89" s="704">
        <v>-18.021535</v>
      </c>
      <c r="J89" s="704">
        <v>-17.852799000000001</v>
      </c>
      <c r="K89" s="704">
        <v>-17.941904000000001</v>
      </c>
      <c r="L89" s="704">
        <v>-17.545499</v>
      </c>
      <c r="M89" s="704">
        <v>-16.627618999999999</v>
      </c>
      <c r="N89" s="704">
        <v>-16.358290999999998</v>
      </c>
      <c r="O89" s="704">
        <v>-16.835573</v>
      </c>
      <c r="P89" s="704">
        <v>-20.277829000000001</v>
      </c>
      <c r="Q89" s="704">
        <v>-20.810972</v>
      </c>
      <c r="R89" s="674">
        <v>0</v>
      </c>
      <c r="S89" s="674">
        <v>0</v>
      </c>
      <c r="T89" s="704">
        <v>0</v>
      </c>
      <c r="U89" s="673">
        <v>0</v>
      </c>
      <c r="V89" s="674">
        <v>0</v>
      </c>
      <c r="W89" s="673"/>
      <c r="AD89" s="704"/>
      <c r="AE89" s="673"/>
      <c r="AL89" s="704"/>
      <c r="AM89" s="673"/>
      <c r="AT89" s="704"/>
      <c r="AU89" s="673"/>
      <c r="BB89" s="704"/>
      <c r="BC89" s="673"/>
      <c r="BJ89" s="704"/>
      <c r="BK89" s="673"/>
    </row>
    <row r="90" spans="2:63" s="674" customFormat="1" ht="12.75" customHeight="1" x14ac:dyDescent="0.2">
      <c r="B90" s="712" t="s">
        <v>715</v>
      </c>
      <c r="C90" s="704">
        <v>-9.9483361165123672</v>
      </c>
      <c r="D90" s="704">
        <v>-10.127781613613454</v>
      </c>
      <c r="E90" s="704">
        <v>-10.369973172410154</v>
      </c>
      <c r="F90" s="704">
        <v>-10.589103391533122</v>
      </c>
      <c r="G90" s="704">
        <v>-14.127699296562747</v>
      </c>
      <c r="H90" s="704">
        <v>-16.950794999999999</v>
      </c>
      <c r="I90" s="704">
        <v>-18.021535</v>
      </c>
      <c r="J90" s="704">
        <v>-17.852799000000001</v>
      </c>
      <c r="K90" s="704">
        <v>-17.941904000000001</v>
      </c>
      <c r="L90" s="704">
        <v>-17.545499</v>
      </c>
      <c r="M90" s="704">
        <v>-16.627618999999999</v>
      </c>
      <c r="N90" s="704">
        <v>-16.358290999999998</v>
      </c>
      <c r="O90" s="704">
        <v>-16.835573</v>
      </c>
      <c r="P90" s="704">
        <v>-20.277829000000001</v>
      </c>
      <c r="Q90" s="704">
        <v>-20.810972</v>
      </c>
      <c r="R90" s="674">
        <v>0</v>
      </c>
      <c r="S90" s="674">
        <v>0</v>
      </c>
      <c r="T90" s="704">
        <v>0</v>
      </c>
      <c r="U90" s="673">
        <v>0</v>
      </c>
      <c r="V90" s="674">
        <v>0</v>
      </c>
      <c r="W90" s="673"/>
      <c r="AD90" s="704"/>
      <c r="AE90" s="673"/>
      <c r="AL90" s="704"/>
      <c r="AM90" s="673"/>
      <c r="AT90" s="704"/>
      <c r="AU90" s="673"/>
      <c r="BB90" s="704"/>
      <c r="BC90" s="673"/>
      <c r="BJ90" s="704"/>
      <c r="BK90" s="673"/>
    </row>
    <row r="91" spans="2:63" s="674" customFormat="1" ht="12.75" customHeight="1" x14ac:dyDescent="0.2">
      <c r="B91" s="712" t="s">
        <v>716</v>
      </c>
      <c r="C91" s="704">
        <v>-9.9483361165123672</v>
      </c>
      <c r="D91" s="704">
        <v>-10.127781613613454</v>
      </c>
      <c r="E91" s="704">
        <v>-10.369973172410154</v>
      </c>
      <c r="F91" s="704">
        <v>-10.589103391533122</v>
      </c>
      <c r="G91" s="704">
        <v>-14.127699296562747</v>
      </c>
      <c r="H91" s="704">
        <v>-16.326820999999999</v>
      </c>
      <c r="I91" s="704">
        <v>-17.160934000000001</v>
      </c>
      <c r="J91" s="704">
        <v>-17.579644999999999</v>
      </c>
      <c r="K91" s="704">
        <v>-16.998885000000001</v>
      </c>
      <c r="L91" s="704">
        <v>-16.552053000000001</v>
      </c>
      <c r="M91" s="704">
        <v>-15.585758999999999</v>
      </c>
      <c r="N91" s="704">
        <v>-15.305771999999999</v>
      </c>
      <c r="O91" s="704">
        <v>-15.827280999999999</v>
      </c>
      <c r="P91" s="704">
        <v>-19.198004000000001</v>
      </c>
      <c r="Q91" s="704">
        <v>-19.657664</v>
      </c>
      <c r="R91" s="674">
        <v>0</v>
      </c>
      <c r="S91" s="674">
        <v>0</v>
      </c>
      <c r="T91" s="704">
        <v>0</v>
      </c>
      <c r="U91" s="673">
        <v>0</v>
      </c>
      <c r="V91" s="674">
        <v>0</v>
      </c>
      <c r="W91" s="673"/>
      <c r="AD91" s="704"/>
      <c r="AE91" s="673"/>
      <c r="AL91" s="704"/>
      <c r="AM91" s="673"/>
      <c r="AT91" s="704"/>
      <c r="AU91" s="673"/>
      <c r="BB91" s="704"/>
      <c r="BC91" s="673"/>
      <c r="BD91" s="704"/>
      <c r="BJ91" s="704"/>
      <c r="BK91" s="673"/>
    </row>
    <row r="92" spans="2:63" s="674" customFormat="1" ht="12.75" customHeight="1" x14ac:dyDescent="0.2">
      <c r="B92" s="712" t="s">
        <v>717</v>
      </c>
      <c r="C92" s="704">
        <v>0</v>
      </c>
      <c r="D92" s="704">
        <v>0</v>
      </c>
      <c r="E92" s="704">
        <v>0</v>
      </c>
      <c r="F92" s="704">
        <v>0</v>
      </c>
      <c r="G92" s="704">
        <v>0</v>
      </c>
      <c r="H92" s="704">
        <v>-0.62397400000000003</v>
      </c>
      <c r="I92" s="704">
        <v>-0.86060099999999995</v>
      </c>
      <c r="J92" s="704">
        <v>-0.27315400000000001</v>
      </c>
      <c r="K92" s="704">
        <v>-0.94301900000000005</v>
      </c>
      <c r="L92" s="704">
        <v>-0.99344600000000005</v>
      </c>
      <c r="M92" s="704">
        <v>-1.04186</v>
      </c>
      <c r="N92" s="704">
        <v>-1.052519</v>
      </c>
      <c r="O92" s="704">
        <v>-1.008292</v>
      </c>
      <c r="P92" s="704">
        <v>-1.079825</v>
      </c>
      <c r="Q92" s="704">
        <v>-1.153308</v>
      </c>
      <c r="R92" s="674">
        <v>0</v>
      </c>
      <c r="S92" s="674">
        <v>0</v>
      </c>
      <c r="T92" s="704">
        <v>0</v>
      </c>
      <c r="U92" s="673">
        <v>0</v>
      </c>
      <c r="V92" s="674">
        <v>0</v>
      </c>
      <c r="W92" s="673"/>
      <c r="AD92" s="704"/>
      <c r="AE92" s="673"/>
      <c r="AL92" s="704"/>
      <c r="AM92" s="673"/>
      <c r="AT92" s="704"/>
      <c r="AU92" s="673"/>
      <c r="BB92" s="704"/>
      <c r="BC92" s="673"/>
      <c r="BD92" s="704"/>
      <c r="BJ92" s="704"/>
      <c r="BK92" s="673"/>
    </row>
    <row r="93" spans="2:63" s="674" customFormat="1" ht="12.75" hidden="1" customHeight="1" outlineLevel="1" x14ac:dyDescent="0.2">
      <c r="B93" s="712" t="s">
        <v>718</v>
      </c>
      <c r="C93" s="704">
        <v>0</v>
      </c>
      <c r="D93" s="704">
        <v>0</v>
      </c>
      <c r="E93" s="704">
        <v>0</v>
      </c>
      <c r="F93" s="704">
        <v>0</v>
      </c>
      <c r="G93" s="704">
        <v>0</v>
      </c>
      <c r="H93" s="704">
        <v>0</v>
      </c>
      <c r="I93" s="704">
        <v>0</v>
      </c>
      <c r="J93" s="704">
        <v>0</v>
      </c>
      <c r="K93" s="704">
        <v>0</v>
      </c>
      <c r="L93" s="704">
        <v>0</v>
      </c>
      <c r="M93" s="704">
        <v>0</v>
      </c>
      <c r="N93" s="704">
        <v>0</v>
      </c>
      <c r="O93" s="704">
        <v>0</v>
      </c>
      <c r="P93" s="704">
        <v>0</v>
      </c>
      <c r="Q93" s="704">
        <v>0</v>
      </c>
      <c r="R93" s="674">
        <v>0</v>
      </c>
      <c r="S93" s="674">
        <v>0</v>
      </c>
      <c r="T93" s="704">
        <v>0</v>
      </c>
      <c r="U93" s="673">
        <v>0</v>
      </c>
      <c r="V93" s="674">
        <v>0</v>
      </c>
      <c r="W93" s="673"/>
      <c r="AD93" s="704"/>
      <c r="AE93" s="673"/>
      <c r="AL93" s="704"/>
      <c r="AM93" s="673"/>
      <c r="AT93" s="704"/>
      <c r="AU93" s="673"/>
      <c r="BB93" s="704"/>
      <c r="BC93" s="673"/>
      <c r="BJ93" s="704"/>
      <c r="BK93" s="673"/>
    </row>
    <row r="94" spans="2:63" s="674" customFormat="1" ht="12.75" hidden="1" customHeight="1" outlineLevel="1" x14ac:dyDescent="0.2">
      <c r="B94" s="712" t="s">
        <v>719</v>
      </c>
      <c r="C94" s="704">
        <v>0</v>
      </c>
      <c r="D94" s="704">
        <v>0</v>
      </c>
      <c r="E94" s="704">
        <v>0</v>
      </c>
      <c r="F94" s="704">
        <v>0</v>
      </c>
      <c r="G94" s="704">
        <v>0</v>
      </c>
      <c r="H94" s="704">
        <v>0</v>
      </c>
      <c r="I94" s="704">
        <v>0</v>
      </c>
      <c r="J94" s="704">
        <v>0</v>
      </c>
      <c r="K94" s="704">
        <v>0</v>
      </c>
      <c r="L94" s="704">
        <v>0</v>
      </c>
      <c r="M94" s="704">
        <v>0</v>
      </c>
      <c r="N94" s="704">
        <v>0</v>
      </c>
      <c r="O94" s="704">
        <v>0</v>
      </c>
      <c r="P94" s="704">
        <v>0</v>
      </c>
      <c r="Q94" s="704">
        <v>0</v>
      </c>
      <c r="R94" s="674">
        <v>0</v>
      </c>
      <c r="S94" s="674">
        <v>0</v>
      </c>
      <c r="T94" s="704">
        <v>0</v>
      </c>
      <c r="U94" s="673">
        <v>0</v>
      </c>
      <c r="V94" s="674">
        <v>0</v>
      </c>
      <c r="W94" s="673"/>
      <c r="AD94" s="704"/>
      <c r="AE94" s="673"/>
      <c r="AL94" s="704"/>
      <c r="AM94" s="673"/>
      <c r="AT94" s="704"/>
      <c r="AU94" s="673"/>
      <c r="BB94" s="704"/>
      <c r="BC94" s="673"/>
      <c r="BD94" s="704"/>
      <c r="BJ94" s="704"/>
      <c r="BK94" s="673"/>
    </row>
    <row r="95" spans="2:63" s="674" customFormat="1" ht="12.75" hidden="1" customHeight="1" outlineLevel="1" x14ac:dyDescent="0.2">
      <c r="B95" s="712" t="s">
        <v>720</v>
      </c>
      <c r="C95" s="704">
        <v>0</v>
      </c>
      <c r="D95" s="704">
        <v>0</v>
      </c>
      <c r="E95" s="704">
        <v>0</v>
      </c>
      <c r="F95" s="704">
        <v>0</v>
      </c>
      <c r="G95" s="704">
        <v>0</v>
      </c>
      <c r="H95" s="704">
        <v>0</v>
      </c>
      <c r="I95" s="704">
        <v>0</v>
      </c>
      <c r="J95" s="704">
        <v>0</v>
      </c>
      <c r="K95" s="704">
        <v>0</v>
      </c>
      <c r="L95" s="704">
        <v>0</v>
      </c>
      <c r="M95" s="704">
        <v>0</v>
      </c>
      <c r="N95" s="704">
        <v>0</v>
      </c>
      <c r="O95" s="704">
        <v>0</v>
      </c>
      <c r="P95" s="704">
        <v>0</v>
      </c>
      <c r="Q95" s="704">
        <v>0</v>
      </c>
      <c r="R95" s="674">
        <v>0</v>
      </c>
      <c r="S95" s="674">
        <v>0</v>
      </c>
      <c r="T95" s="704">
        <v>0</v>
      </c>
      <c r="U95" s="673">
        <v>0</v>
      </c>
      <c r="V95" s="674">
        <v>0</v>
      </c>
      <c r="W95" s="673"/>
      <c r="AD95" s="704"/>
      <c r="AE95" s="673"/>
      <c r="AL95" s="704"/>
      <c r="AM95" s="673"/>
      <c r="AT95" s="704"/>
      <c r="AU95" s="673"/>
      <c r="BB95" s="704"/>
      <c r="BC95" s="673"/>
      <c r="BD95" s="704"/>
      <c r="BJ95" s="704"/>
      <c r="BK95" s="673"/>
    </row>
    <row r="96" spans="2:63" s="674" customFormat="1" ht="12.75" customHeight="1" collapsed="1" x14ac:dyDescent="0.2">
      <c r="B96" s="713" t="s">
        <v>721</v>
      </c>
      <c r="C96" s="704">
        <v>0</v>
      </c>
      <c r="D96" s="704">
        <v>0</v>
      </c>
      <c r="E96" s="704">
        <v>0</v>
      </c>
      <c r="F96" s="704">
        <v>0</v>
      </c>
      <c r="G96" s="704">
        <v>0</v>
      </c>
      <c r="H96" s="704">
        <v>-19.728073999999999</v>
      </c>
      <c r="I96" s="704">
        <v>-20.842864000000002</v>
      </c>
      <c r="J96" s="704">
        <v>-16.270692000000004</v>
      </c>
      <c r="K96" s="704">
        <v>-21.309352000000004</v>
      </c>
      <c r="L96" s="704">
        <v>-18.853749999999998</v>
      </c>
      <c r="M96" s="704">
        <v>-25.865361</v>
      </c>
      <c r="N96" s="704">
        <v>-30.719916999999999</v>
      </c>
      <c r="O96" s="704">
        <v>-36.563305999999997</v>
      </c>
      <c r="P96" s="704">
        <v>-43.924702000000003</v>
      </c>
      <c r="Q96" s="704">
        <v>-45.832388000000002</v>
      </c>
      <c r="R96" s="674">
        <v>0</v>
      </c>
      <c r="S96" s="674">
        <v>0</v>
      </c>
      <c r="T96" s="704">
        <v>0</v>
      </c>
      <c r="U96" s="673">
        <v>0</v>
      </c>
      <c r="V96" s="674">
        <v>0</v>
      </c>
      <c r="W96" s="673"/>
      <c r="AD96" s="704"/>
      <c r="AE96" s="673"/>
      <c r="AL96" s="704"/>
      <c r="AM96" s="673"/>
      <c r="AT96" s="704"/>
      <c r="AU96" s="673"/>
      <c r="BB96" s="704"/>
      <c r="BC96" s="673"/>
      <c r="BJ96" s="704"/>
      <c r="BK96" s="673"/>
    </row>
    <row r="97" spans="2:63" s="674" customFormat="1" ht="12.75" hidden="1" customHeight="1" outlineLevel="1" x14ac:dyDescent="0.2">
      <c r="B97" s="714" t="s">
        <v>722</v>
      </c>
      <c r="C97" s="704">
        <v>0</v>
      </c>
      <c r="D97" s="704">
        <v>0</v>
      </c>
      <c r="E97" s="704">
        <v>0</v>
      </c>
      <c r="F97" s="704">
        <v>0</v>
      </c>
      <c r="G97" s="704">
        <v>0</v>
      </c>
      <c r="H97" s="704">
        <v>-0.91310999999999998</v>
      </c>
      <c r="I97" s="704">
        <v>-0.39835399999999999</v>
      </c>
      <c r="J97" s="704">
        <v>-0.66991699999999998</v>
      </c>
      <c r="K97" s="704">
        <v>-0.58973600000000004</v>
      </c>
      <c r="L97" s="704">
        <v>-0.65301799999999999</v>
      </c>
      <c r="M97" s="704">
        <v>-0.91446099999999997</v>
      </c>
      <c r="N97" s="704">
        <v>-0.96126199999999995</v>
      </c>
      <c r="O97" s="704">
        <v>-0.67725599999999997</v>
      </c>
      <c r="P97" s="704">
        <v>-0.58949799999999997</v>
      </c>
      <c r="Q97" s="704">
        <v>-0.64198999999999995</v>
      </c>
      <c r="R97" s="674">
        <v>0</v>
      </c>
      <c r="S97" s="674">
        <v>0</v>
      </c>
      <c r="T97" s="704">
        <v>0</v>
      </c>
      <c r="U97" s="673">
        <v>0</v>
      </c>
      <c r="V97" s="674">
        <v>0</v>
      </c>
      <c r="W97" s="673"/>
      <c r="AD97" s="704"/>
      <c r="AE97" s="673"/>
      <c r="AL97" s="704"/>
      <c r="AM97" s="673"/>
      <c r="AT97" s="704"/>
      <c r="AU97" s="673"/>
      <c r="BB97" s="704"/>
      <c r="BC97" s="673"/>
      <c r="BD97" s="704"/>
      <c r="BJ97" s="704"/>
      <c r="BK97" s="673"/>
    </row>
    <row r="98" spans="2:63" s="674" customFormat="1" ht="12.75" hidden="1" customHeight="1" outlineLevel="1" x14ac:dyDescent="0.2">
      <c r="B98" s="715" t="s">
        <v>723</v>
      </c>
      <c r="C98" s="704">
        <v>0</v>
      </c>
      <c r="D98" s="704">
        <v>0</v>
      </c>
      <c r="E98" s="704">
        <v>0</v>
      </c>
      <c r="F98" s="704">
        <v>0</v>
      </c>
      <c r="G98" s="704">
        <v>0</v>
      </c>
      <c r="H98" s="704">
        <v>-1.9501980000000001</v>
      </c>
      <c r="I98" s="704">
        <v>-2.2689460000000001</v>
      </c>
      <c r="J98" s="704">
        <v>-1.955079</v>
      </c>
      <c r="K98" s="704">
        <v>-2.366009</v>
      </c>
      <c r="L98" s="704">
        <v>-2.445573</v>
      </c>
      <c r="M98" s="704">
        <v>-2.3661889999999999</v>
      </c>
      <c r="N98" s="704">
        <v>-2.7614920000000001</v>
      </c>
      <c r="O98" s="704">
        <v>-1.4850559999999999</v>
      </c>
      <c r="P98" s="704">
        <v>-1.8497490000000001</v>
      </c>
      <c r="Q98" s="704">
        <v>-2.600155</v>
      </c>
      <c r="R98" s="674">
        <v>0</v>
      </c>
      <c r="S98" s="674">
        <v>0</v>
      </c>
      <c r="T98" s="704">
        <v>0</v>
      </c>
      <c r="U98" s="673">
        <v>0</v>
      </c>
      <c r="V98" s="716">
        <v>0</v>
      </c>
      <c r="W98" s="673"/>
      <c r="AD98" s="704"/>
      <c r="AE98" s="673"/>
      <c r="AL98" s="704"/>
      <c r="AM98" s="673"/>
      <c r="AT98" s="704"/>
      <c r="AU98" s="673"/>
      <c r="BB98" s="704"/>
      <c r="BC98" s="673"/>
      <c r="BD98" s="704"/>
      <c r="BJ98" s="704"/>
      <c r="BK98" s="673"/>
    </row>
    <row r="99" spans="2:63" s="674" customFormat="1" ht="12.75" hidden="1" customHeight="1" outlineLevel="1" x14ac:dyDescent="0.2">
      <c r="B99" s="714" t="s">
        <v>724</v>
      </c>
      <c r="C99" s="704">
        <v>0</v>
      </c>
      <c r="D99" s="704">
        <v>0</v>
      </c>
      <c r="E99" s="704">
        <v>0</v>
      </c>
      <c r="F99" s="704">
        <v>0</v>
      </c>
      <c r="G99" s="704">
        <v>0</v>
      </c>
      <c r="H99" s="704">
        <v>0</v>
      </c>
      <c r="I99" s="704">
        <v>0</v>
      </c>
      <c r="J99" s="704">
        <v>0</v>
      </c>
      <c r="K99" s="704">
        <v>0</v>
      </c>
      <c r="L99" s="704">
        <v>0</v>
      </c>
      <c r="M99" s="704">
        <v>0</v>
      </c>
      <c r="N99" s="704">
        <v>0</v>
      </c>
      <c r="O99" s="704">
        <v>0</v>
      </c>
      <c r="P99" s="704">
        <v>0</v>
      </c>
      <c r="Q99" s="704">
        <v>0</v>
      </c>
      <c r="R99" s="674">
        <v>0</v>
      </c>
      <c r="S99" s="674">
        <v>0</v>
      </c>
      <c r="T99" s="704">
        <v>0</v>
      </c>
      <c r="U99" s="673">
        <v>0</v>
      </c>
      <c r="V99" s="674">
        <v>0</v>
      </c>
      <c r="W99" s="673"/>
      <c r="AD99" s="704"/>
      <c r="AE99" s="673"/>
      <c r="AL99" s="704"/>
      <c r="AM99" s="673"/>
      <c r="AT99" s="704"/>
      <c r="AU99" s="673"/>
      <c r="BB99" s="704"/>
      <c r="BC99" s="673"/>
      <c r="BD99" s="704"/>
      <c r="BJ99" s="704"/>
      <c r="BK99" s="673"/>
    </row>
    <row r="100" spans="2:63" s="674" customFormat="1" ht="12.75" hidden="1" customHeight="1" outlineLevel="1" x14ac:dyDescent="0.2">
      <c r="B100" s="714" t="s">
        <v>725</v>
      </c>
      <c r="C100" s="704">
        <v>0</v>
      </c>
      <c r="D100" s="704">
        <v>0</v>
      </c>
      <c r="E100" s="704">
        <v>0</v>
      </c>
      <c r="F100" s="704">
        <v>0</v>
      </c>
      <c r="G100" s="704">
        <v>0</v>
      </c>
      <c r="H100" s="704">
        <v>-1.6221099999999999</v>
      </c>
      <c r="I100" s="704">
        <v>-1.7147559999999999</v>
      </c>
      <c r="J100" s="704">
        <v>-1.9280079999999999</v>
      </c>
      <c r="K100" s="704">
        <v>-1.750658</v>
      </c>
      <c r="L100" s="704">
        <v>-2.2228210000000002</v>
      </c>
      <c r="M100" s="704">
        <v>-2.5876929999999998</v>
      </c>
      <c r="N100" s="704">
        <v>-1.7517240000000001</v>
      </c>
      <c r="O100" s="704">
        <v>-1.8288150000000001</v>
      </c>
      <c r="P100" s="704">
        <v>-1.53087</v>
      </c>
      <c r="Q100" s="704">
        <v>-1.6605300000000001</v>
      </c>
      <c r="R100" s="716">
        <v>0</v>
      </c>
      <c r="S100" s="716">
        <v>0</v>
      </c>
      <c r="T100" s="704">
        <v>0</v>
      </c>
      <c r="U100" s="673">
        <v>0</v>
      </c>
      <c r="V100" s="674">
        <v>0</v>
      </c>
      <c r="W100" s="673"/>
      <c r="AD100" s="704"/>
      <c r="AE100" s="673"/>
      <c r="AL100" s="704"/>
      <c r="AM100" s="673"/>
      <c r="AT100" s="704"/>
      <c r="AU100" s="673"/>
      <c r="BB100" s="704"/>
      <c r="BC100" s="673"/>
      <c r="BD100" s="704"/>
      <c r="BJ100" s="704"/>
      <c r="BK100" s="673"/>
    </row>
    <row r="101" spans="2:63" s="674" customFormat="1" ht="12.75" hidden="1" customHeight="1" outlineLevel="1" x14ac:dyDescent="0.2">
      <c r="B101" s="714" t="s">
        <v>726</v>
      </c>
      <c r="C101" s="704">
        <v>0</v>
      </c>
      <c r="D101" s="704">
        <v>0</v>
      </c>
      <c r="E101" s="704">
        <v>0</v>
      </c>
      <c r="F101" s="704">
        <v>0</v>
      </c>
      <c r="G101" s="704">
        <v>0</v>
      </c>
      <c r="H101" s="704">
        <v>-0.41825800000000002</v>
      </c>
      <c r="I101" s="704">
        <v>-1.2999999999999999E-5</v>
      </c>
      <c r="J101" s="704">
        <v>-2.5590000000000001E-3</v>
      </c>
      <c r="K101" s="704">
        <v>-1.6223999999999999E-2</v>
      </c>
      <c r="L101" s="704">
        <v>-6.5779999999999996E-3</v>
      </c>
      <c r="M101" s="704">
        <v>-4.6109999999999996E-3</v>
      </c>
      <c r="N101" s="704">
        <v>-6.4910000000000002E-3</v>
      </c>
      <c r="O101" s="704">
        <v>-1.7201000000000001E-2</v>
      </c>
      <c r="P101" s="704">
        <v>-1.3394E-2</v>
      </c>
      <c r="Q101" s="704">
        <v>-3.787E-3</v>
      </c>
      <c r="R101" s="716">
        <v>0</v>
      </c>
      <c r="S101" s="716">
        <v>0</v>
      </c>
      <c r="T101" s="704">
        <v>0</v>
      </c>
      <c r="U101" s="673">
        <v>0</v>
      </c>
      <c r="V101" s="674">
        <v>0</v>
      </c>
      <c r="W101" s="673"/>
      <c r="AD101" s="704"/>
      <c r="AE101" s="673"/>
      <c r="AL101" s="704"/>
      <c r="AM101" s="673"/>
      <c r="AT101" s="704"/>
      <c r="AU101" s="673"/>
      <c r="BB101" s="704"/>
      <c r="BC101" s="673"/>
      <c r="BD101" s="704"/>
      <c r="BJ101" s="704"/>
      <c r="BK101" s="673"/>
    </row>
    <row r="102" spans="2:63" s="674" customFormat="1" ht="12.75" hidden="1" customHeight="1" outlineLevel="1" x14ac:dyDescent="0.2">
      <c r="B102" s="714" t="s">
        <v>727</v>
      </c>
      <c r="C102" s="704">
        <v>0</v>
      </c>
      <c r="D102" s="704">
        <v>0</v>
      </c>
      <c r="E102" s="704">
        <v>0</v>
      </c>
      <c r="F102" s="704">
        <v>0</v>
      </c>
      <c r="G102" s="704">
        <v>0</v>
      </c>
      <c r="H102" s="704">
        <v>-0.19148799999999999</v>
      </c>
      <c r="I102" s="704">
        <v>-0.14224600000000001</v>
      </c>
      <c r="J102" s="704">
        <v>-0.13767099999999999</v>
      </c>
      <c r="K102" s="704">
        <v>-0.168577</v>
      </c>
      <c r="L102" s="704">
        <v>-0.25032300000000002</v>
      </c>
      <c r="M102" s="704">
        <v>-0.16823199999999999</v>
      </c>
      <c r="N102" s="704">
        <v>-0.286306</v>
      </c>
      <c r="O102" s="704">
        <v>-0.35369299999999998</v>
      </c>
      <c r="P102" s="704">
        <v>-0.72702900000000004</v>
      </c>
      <c r="Q102" s="704">
        <v>-0.78971199999999997</v>
      </c>
      <c r="R102" s="716">
        <v>0</v>
      </c>
      <c r="S102" s="716">
        <v>0</v>
      </c>
      <c r="T102" s="704">
        <v>0</v>
      </c>
      <c r="U102" s="673">
        <v>0</v>
      </c>
      <c r="V102" s="674">
        <v>0</v>
      </c>
      <c r="W102" s="673"/>
      <c r="AD102" s="704"/>
      <c r="AE102" s="673"/>
      <c r="AL102" s="704"/>
      <c r="AM102" s="673"/>
      <c r="AT102" s="704"/>
      <c r="AU102" s="673"/>
      <c r="BB102" s="704"/>
      <c r="BC102" s="673"/>
      <c r="BD102" s="704"/>
      <c r="BJ102" s="704"/>
      <c r="BK102" s="673"/>
    </row>
    <row r="103" spans="2:63" s="674" customFormat="1" ht="12.75" hidden="1" customHeight="1" outlineLevel="1" x14ac:dyDescent="0.2">
      <c r="B103" s="714" t="s">
        <v>728</v>
      </c>
      <c r="C103" s="704">
        <v>0</v>
      </c>
      <c r="D103" s="704">
        <v>0</v>
      </c>
      <c r="E103" s="704">
        <v>0</v>
      </c>
      <c r="F103" s="704">
        <v>0</v>
      </c>
      <c r="G103" s="704">
        <v>0</v>
      </c>
      <c r="H103" s="704">
        <v>-0.91176199999999996</v>
      </c>
      <c r="I103" s="704">
        <v>-1.0950420000000001</v>
      </c>
      <c r="J103" s="704">
        <v>-1.2043569999999999</v>
      </c>
      <c r="K103" s="704">
        <v>-1.369415</v>
      </c>
      <c r="L103" s="704">
        <v>-1.386296</v>
      </c>
      <c r="M103" s="704">
        <v>-1.733365</v>
      </c>
      <c r="N103" s="704">
        <v>-1.231128</v>
      </c>
      <c r="O103" s="704">
        <v>-1.3317140000000001</v>
      </c>
      <c r="P103" s="704">
        <v>-1.212736</v>
      </c>
      <c r="Q103" s="704">
        <v>-1.132342</v>
      </c>
      <c r="R103" s="716">
        <v>0</v>
      </c>
      <c r="S103" s="716">
        <v>0</v>
      </c>
      <c r="T103" s="704">
        <v>0</v>
      </c>
      <c r="U103" s="673">
        <v>0</v>
      </c>
      <c r="V103" s="674">
        <v>0</v>
      </c>
      <c r="W103" s="673"/>
      <c r="AD103" s="704"/>
      <c r="AE103" s="673"/>
      <c r="AL103" s="704"/>
      <c r="AM103" s="673"/>
      <c r="AT103" s="704"/>
      <c r="AU103" s="673"/>
      <c r="BB103" s="704"/>
      <c r="BC103" s="673"/>
      <c r="BD103" s="704"/>
      <c r="BJ103" s="704"/>
      <c r="BK103" s="673"/>
    </row>
    <row r="104" spans="2:63" s="674" customFormat="1" ht="12.75" hidden="1" customHeight="1" outlineLevel="1" x14ac:dyDescent="0.2">
      <c r="B104" s="714" t="s">
        <v>729</v>
      </c>
      <c r="C104" s="704">
        <v>0</v>
      </c>
      <c r="D104" s="704">
        <v>0</v>
      </c>
      <c r="E104" s="704">
        <v>0</v>
      </c>
      <c r="F104" s="704">
        <v>0</v>
      </c>
      <c r="G104" s="704">
        <v>0</v>
      </c>
      <c r="H104" s="704">
        <v>0</v>
      </c>
      <c r="I104" s="704">
        <v>0</v>
      </c>
      <c r="J104" s="704">
        <v>0</v>
      </c>
      <c r="K104" s="704">
        <v>0</v>
      </c>
      <c r="L104" s="704">
        <v>0</v>
      </c>
      <c r="M104" s="704">
        <v>0</v>
      </c>
      <c r="N104" s="704">
        <v>0</v>
      </c>
      <c r="O104" s="704">
        <v>0</v>
      </c>
      <c r="P104" s="704">
        <v>0</v>
      </c>
      <c r="Q104" s="704">
        <v>0</v>
      </c>
      <c r="R104" s="716">
        <v>0</v>
      </c>
      <c r="S104" s="716">
        <v>0</v>
      </c>
      <c r="T104" s="704">
        <v>0</v>
      </c>
      <c r="U104" s="673">
        <v>0</v>
      </c>
      <c r="V104" s="674">
        <v>0</v>
      </c>
      <c r="W104" s="673"/>
      <c r="AD104" s="704"/>
      <c r="AE104" s="673"/>
      <c r="AL104" s="704"/>
      <c r="AM104" s="673"/>
      <c r="AT104" s="704"/>
      <c r="AU104" s="673"/>
      <c r="BB104" s="704"/>
      <c r="BC104" s="673"/>
      <c r="BD104" s="704"/>
      <c r="BJ104" s="704"/>
      <c r="BK104" s="673"/>
    </row>
    <row r="105" spans="2:63" s="674" customFormat="1" ht="12.75" hidden="1" customHeight="1" outlineLevel="1" x14ac:dyDescent="0.2">
      <c r="B105" s="714" t="s">
        <v>730</v>
      </c>
      <c r="C105" s="704">
        <v>0</v>
      </c>
      <c r="D105" s="704">
        <v>0</v>
      </c>
      <c r="E105" s="704">
        <v>0</v>
      </c>
      <c r="F105" s="704">
        <v>0</v>
      </c>
      <c r="G105" s="704">
        <v>0</v>
      </c>
      <c r="H105" s="704">
        <v>-0.25780700000000001</v>
      </c>
      <c r="I105" s="704">
        <v>-0.13830300000000001</v>
      </c>
      <c r="J105" s="704">
        <v>-0.147845</v>
      </c>
      <c r="K105" s="704">
        <v>-0.109429</v>
      </c>
      <c r="L105" s="704">
        <v>-8.3474999999999994E-2</v>
      </c>
      <c r="M105" s="704">
        <v>-0.10953599999999999</v>
      </c>
      <c r="N105" s="704">
        <v>-7.2172E-2</v>
      </c>
      <c r="O105" s="704">
        <v>-0.14580099999999999</v>
      </c>
      <c r="P105" s="704">
        <v>-9.7244999999999998E-2</v>
      </c>
      <c r="Q105" s="704">
        <v>-0.19447999999999999</v>
      </c>
      <c r="R105" s="716">
        <v>0</v>
      </c>
      <c r="S105" s="716">
        <v>0</v>
      </c>
      <c r="T105" s="704">
        <v>0</v>
      </c>
      <c r="U105" s="673">
        <v>0</v>
      </c>
      <c r="V105" s="674">
        <v>0</v>
      </c>
      <c r="W105" s="673"/>
      <c r="AD105" s="704"/>
      <c r="AE105" s="673"/>
      <c r="AL105" s="704"/>
      <c r="AM105" s="673"/>
      <c r="AT105" s="704"/>
      <c r="AU105" s="673"/>
      <c r="BB105" s="704"/>
      <c r="BC105" s="673"/>
      <c r="BD105" s="704"/>
      <c r="BJ105" s="704"/>
      <c r="BK105" s="673"/>
    </row>
    <row r="106" spans="2:63" s="674" customFormat="1" ht="12.75" hidden="1" customHeight="1" outlineLevel="1" x14ac:dyDescent="0.2">
      <c r="B106" s="714" t="s">
        <v>731</v>
      </c>
      <c r="C106" s="704">
        <v>0</v>
      </c>
      <c r="D106" s="704">
        <v>0</v>
      </c>
      <c r="E106" s="704">
        <v>0</v>
      </c>
      <c r="F106" s="704">
        <v>0</v>
      </c>
      <c r="G106" s="704">
        <v>0</v>
      </c>
      <c r="H106" s="704">
        <v>0</v>
      </c>
      <c r="I106" s="704">
        <v>0</v>
      </c>
      <c r="J106" s="704">
        <v>0</v>
      </c>
      <c r="K106" s="704">
        <v>0</v>
      </c>
      <c r="L106" s="704">
        <v>0</v>
      </c>
      <c r="M106" s="704">
        <v>0</v>
      </c>
      <c r="N106" s="704">
        <v>0</v>
      </c>
      <c r="O106" s="704">
        <v>0</v>
      </c>
      <c r="P106" s="704">
        <v>0</v>
      </c>
      <c r="Q106" s="704">
        <v>0</v>
      </c>
      <c r="R106" s="716">
        <v>0</v>
      </c>
      <c r="S106" s="716">
        <v>0</v>
      </c>
      <c r="T106" s="704">
        <v>0</v>
      </c>
      <c r="U106" s="673">
        <v>0</v>
      </c>
      <c r="V106" s="674">
        <v>0</v>
      </c>
      <c r="W106" s="673"/>
      <c r="AD106" s="704"/>
      <c r="AE106" s="673"/>
      <c r="AL106" s="704"/>
      <c r="AM106" s="673"/>
      <c r="AT106" s="704"/>
      <c r="AU106" s="673"/>
      <c r="BB106" s="704"/>
      <c r="BC106" s="673"/>
      <c r="BD106" s="704"/>
      <c r="BJ106" s="704"/>
      <c r="BK106" s="673"/>
    </row>
    <row r="107" spans="2:63" s="674" customFormat="1" ht="12.75" hidden="1" customHeight="1" outlineLevel="1" x14ac:dyDescent="0.2">
      <c r="B107" s="714" t="s">
        <v>732</v>
      </c>
      <c r="C107" s="704">
        <v>0</v>
      </c>
      <c r="D107" s="704">
        <v>0</v>
      </c>
      <c r="E107" s="704">
        <v>0</v>
      </c>
      <c r="F107" s="704">
        <v>0</v>
      </c>
      <c r="G107" s="704">
        <v>0</v>
      </c>
      <c r="H107" s="704">
        <v>-5.3675009999999999</v>
      </c>
      <c r="I107" s="704">
        <v>-6.3931810000000002</v>
      </c>
      <c r="J107" s="704">
        <v>-6.5662789999999998</v>
      </c>
      <c r="K107" s="704">
        <v>-5.9160849999999998</v>
      </c>
      <c r="L107" s="704">
        <v>-5.8685299999999998</v>
      </c>
      <c r="M107" s="704">
        <v>-7.3116859999999999</v>
      </c>
      <c r="N107" s="704">
        <v>-6.7202650000000004</v>
      </c>
      <c r="O107" s="704">
        <v>-7.4510579999999997</v>
      </c>
      <c r="P107" s="704">
        <v>-7.7709950000000001</v>
      </c>
      <c r="Q107" s="704">
        <v>-9.2801580000000001</v>
      </c>
      <c r="R107" s="716">
        <v>0</v>
      </c>
      <c r="S107" s="716">
        <v>0</v>
      </c>
      <c r="T107" s="704">
        <v>0</v>
      </c>
      <c r="U107" s="673">
        <v>0</v>
      </c>
      <c r="V107" s="674">
        <v>0</v>
      </c>
      <c r="W107" s="673"/>
      <c r="AD107" s="704"/>
      <c r="AE107" s="673"/>
      <c r="AL107" s="704"/>
      <c r="AM107" s="673"/>
      <c r="AT107" s="704"/>
      <c r="AU107" s="673"/>
      <c r="BB107" s="704"/>
      <c r="BC107" s="673"/>
      <c r="BD107" s="704"/>
      <c r="BJ107" s="704"/>
      <c r="BK107" s="673"/>
    </row>
    <row r="108" spans="2:63" s="674" customFormat="1" ht="12.75" hidden="1" customHeight="1" outlineLevel="1" x14ac:dyDescent="0.2">
      <c r="B108" s="714" t="s">
        <v>733</v>
      </c>
      <c r="C108" s="704">
        <v>0</v>
      </c>
      <c r="D108" s="704">
        <v>0</v>
      </c>
      <c r="E108" s="704">
        <v>0</v>
      </c>
      <c r="F108" s="704">
        <v>0</v>
      </c>
      <c r="G108" s="704">
        <v>0</v>
      </c>
      <c r="H108" s="704">
        <v>-0.19558900000000001</v>
      </c>
      <c r="I108" s="704">
        <v>-0.21049899999999999</v>
      </c>
      <c r="J108" s="704">
        <v>-0.23767099999999999</v>
      </c>
      <c r="K108" s="704">
        <v>-0.17582400000000001</v>
      </c>
      <c r="L108" s="704">
        <v>-0.13625399999999999</v>
      </c>
      <c r="M108" s="704">
        <v>-0.167627</v>
      </c>
      <c r="N108" s="704">
        <v>-0.104364</v>
      </c>
      <c r="O108" s="704">
        <v>-9.8199999999999996E-2</v>
      </c>
      <c r="P108" s="704">
        <v>-0.10799499999999999</v>
      </c>
      <c r="Q108" s="704">
        <v>-8.3944000000000005E-2</v>
      </c>
      <c r="R108" s="716">
        <v>0</v>
      </c>
      <c r="S108" s="716">
        <v>0</v>
      </c>
      <c r="T108" s="704">
        <v>0</v>
      </c>
      <c r="U108" s="673">
        <v>0</v>
      </c>
      <c r="V108" s="674">
        <v>0</v>
      </c>
      <c r="W108" s="673"/>
      <c r="AD108" s="704"/>
      <c r="AE108" s="673"/>
      <c r="AL108" s="704"/>
      <c r="AM108" s="673"/>
      <c r="AT108" s="704"/>
      <c r="AU108" s="673"/>
      <c r="BB108" s="704"/>
      <c r="BC108" s="673"/>
      <c r="BD108" s="704"/>
      <c r="BJ108" s="704"/>
      <c r="BK108" s="673"/>
    </row>
    <row r="109" spans="2:63" s="674" customFormat="1" ht="12.75" hidden="1" customHeight="1" outlineLevel="1" x14ac:dyDescent="0.2">
      <c r="B109" s="714" t="s">
        <v>734</v>
      </c>
      <c r="C109" s="704">
        <v>0</v>
      </c>
      <c r="D109" s="704">
        <v>0</v>
      </c>
      <c r="E109" s="704">
        <v>0</v>
      </c>
      <c r="F109" s="704">
        <v>0</v>
      </c>
      <c r="G109" s="704">
        <v>0</v>
      </c>
      <c r="H109" s="704">
        <v>-1.073196</v>
      </c>
      <c r="I109" s="704">
        <v>-1.3996420000000001</v>
      </c>
      <c r="J109" s="704">
        <v>-1.2438149999999999</v>
      </c>
      <c r="K109" s="704">
        <v>-1.1666540000000001</v>
      </c>
      <c r="L109" s="704">
        <v>-1.394622</v>
      </c>
      <c r="M109" s="704">
        <v>-1.8482320000000001</v>
      </c>
      <c r="N109" s="704">
        <v>-2.560908</v>
      </c>
      <c r="O109" s="704">
        <v>-3.150439</v>
      </c>
      <c r="P109" s="704">
        <v>-4.0895390000000003</v>
      </c>
      <c r="Q109" s="704">
        <v>-3.688158</v>
      </c>
      <c r="R109" s="716">
        <v>0</v>
      </c>
      <c r="S109" s="716">
        <v>0</v>
      </c>
      <c r="T109" s="704">
        <v>0</v>
      </c>
      <c r="U109" s="673">
        <v>0</v>
      </c>
      <c r="V109" s="674">
        <v>0</v>
      </c>
      <c r="W109" s="673"/>
      <c r="AD109" s="704"/>
      <c r="AE109" s="673"/>
      <c r="AL109" s="704"/>
      <c r="AM109" s="673"/>
      <c r="AT109" s="704"/>
      <c r="AU109" s="673"/>
      <c r="BB109" s="704"/>
      <c r="BC109" s="673"/>
      <c r="BD109" s="704"/>
      <c r="BJ109" s="704"/>
      <c r="BK109" s="673"/>
    </row>
    <row r="110" spans="2:63" s="674" customFormat="1" ht="12.75" hidden="1" customHeight="1" outlineLevel="1" x14ac:dyDescent="0.2">
      <c r="B110" s="714" t="s">
        <v>735</v>
      </c>
      <c r="C110" s="704">
        <v>0</v>
      </c>
      <c r="D110" s="704">
        <v>0</v>
      </c>
      <c r="E110" s="704">
        <v>0</v>
      </c>
      <c r="F110" s="704">
        <v>0</v>
      </c>
      <c r="G110" s="704">
        <v>0</v>
      </c>
      <c r="H110" s="704">
        <v>-0.863259</v>
      </c>
      <c r="I110" s="704">
        <v>-0.76074699999999995</v>
      </c>
      <c r="J110" s="704">
        <v>-0.76739800000000002</v>
      </c>
      <c r="K110" s="704">
        <v>-0.86794499999999997</v>
      </c>
      <c r="L110" s="704">
        <v>-0.84760400000000002</v>
      </c>
      <c r="M110" s="704">
        <v>-0.85734999999999995</v>
      </c>
      <c r="N110" s="704">
        <v>-0.80346899999999999</v>
      </c>
      <c r="O110" s="704">
        <v>-0.89490999999999998</v>
      </c>
      <c r="P110" s="704">
        <v>-0.76751999999999998</v>
      </c>
      <c r="Q110" s="704">
        <v>-0.706924</v>
      </c>
      <c r="R110" s="716">
        <v>0</v>
      </c>
      <c r="S110" s="716">
        <v>0</v>
      </c>
      <c r="T110" s="704">
        <v>0</v>
      </c>
      <c r="U110" s="673">
        <v>0</v>
      </c>
      <c r="V110" s="674">
        <v>0</v>
      </c>
      <c r="W110" s="673"/>
      <c r="AD110" s="704"/>
      <c r="AE110" s="673"/>
      <c r="AL110" s="704"/>
      <c r="AM110" s="673"/>
      <c r="AT110" s="704"/>
      <c r="AU110" s="673"/>
      <c r="BB110" s="704"/>
      <c r="BC110" s="673"/>
      <c r="BD110" s="704"/>
      <c r="BJ110" s="704"/>
      <c r="BK110" s="673"/>
    </row>
    <row r="111" spans="2:63" s="674" customFormat="1" ht="12.75" hidden="1" customHeight="1" outlineLevel="1" x14ac:dyDescent="0.2">
      <c r="B111" s="714" t="s">
        <v>736</v>
      </c>
      <c r="C111" s="704">
        <v>0</v>
      </c>
      <c r="D111" s="704">
        <v>0</v>
      </c>
      <c r="E111" s="704">
        <v>0</v>
      </c>
      <c r="F111" s="704">
        <v>0</v>
      </c>
      <c r="G111" s="704">
        <v>0</v>
      </c>
      <c r="H111" s="704">
        <v>0</v>
      </c>
      <c r="I111" s="704">
        <v>0</v>
      </c>
      <c r="J111" s="704">
        <v>0</v>
      </c>
      <c r="K111" s="704">
        <v>0</v>
      </c>
      <c r="L111" s="704">
        <v>0</v>
      </c>
      <c r="M111" s="704">
        <v>0</v>
      </c>
      <c r="N111" s="704">
        <v>0</v>
      </c>
      <c r="O111" s="704">
        <v>0</v>
      </c>
      <c r="P111" s="704">
        <v>0</v>
      </c>
      <c r="Q111" s="704">
        <v>0</v>
      </c>
      <c r="R111" s="716">
        <v>0</v>
      </c>
      <c r="S111" s="716">
        <v>0</v>
      </c>
      <c r="T111" s="704">
        <v>0</v>
      </c>
      <c r="U111" s="673">
        <v>0</v>
      </c>
      <c r="V111" s="674">
        <v>0</v>
      </c>
      <c r="W111" s="673"/>
      <c r="AD111" s="704"/>
      <c r="AE111" s="673"/>
      <c r="AL111" s="704"/>
      <c r="AM111" s="673"/>
      <c r="AT111" s="704"/>
      <c r="AU111" s="673"/>
      <c r="BB111" s="704"/>
      <c r="BC111" s="673"/>
      <c r="BD111" s="704"/>
      <c r="BJ111" s="704"/>
      <c r="BK111" s="673"/>
    </row>
    <row r="112" spans="2:63" s="674" customFormat="1" ht="12.75" hidden="1" customHeight="1" outlineLevel="1" x14ac:dyDescent="0.2">
      <c r="B112" s="714" t="s">
        <v>737</v>
      </c>
      <c r="C112" s="704">
        <v>0</v>
      </c>
      <c r="D112" s="704">
        <v>0</v>
      </c>
      <c r="E112" s="704">
        <v>0</v>
      </c>
      <c r="F112" s="704">
        <v>0</v>
      </c>
      <c r="G112" s="704">
        <v>0</v>
      </c>
      <c r="H112" s="704">
        <v>-0.20200699999999999</v>
      </c>
      <c r="I112" s="704">
        <v>-0.161777</v>
      </c>
      <c r="J112" s="704">
        <v>-0.17369699999999999</v>
      </c>
      <c r="K112" s="704">
        <v>-0.18202599999999999</v>
      </c>
      <c r="L112" s="704">
        <v>-0.17385500000000001</v>
      </c>
      <c r="M112" s="704">
        <v>-0.22333</v>
      </c>
      <c r="N112" s="704">
        <v>-0.42638700000000002</v>
      </c>
      <c r="O112" s="704">
        <v>-0.632552</v>
      </c>
      <c r="P112" s="704">
        <v>-0.66111399999999998</v>
      </c>
      <c r="Q112" s="704">
        <v>-0.70404599999999995</v>
      </c>
      <c r="R112" s="716">
        <v>0</v>
      </c>
      <c r="S112" s="716">
        <v>0</v>
      </c>
      <c r="T112" s="704">
        <v>0</v>
      </c>
      <c r="U112" s="673">
        <v>0</v>
      </c>
      <c r="V112" s="674">
        <v>0</v>
      </c>
      <c r="W112" s="673"/>
      <c r="AD112" s="704"/>
      <c r="AE112" s="673"/>
      <c r="AL112" s="704"/>
      <c r="AM112" s="673"/>
      <c r="AT112" s="704"/>
      <c r="AU112" s="673"/>
      <c r="BB112" s="704"/>
      <c r="BC112" s="673"/>
      <c r="BD112" s="704"/>
      <c r="BJ112" s="704"/>
      <c r="BK112" s="673"/>
    </row>
    <row r="113" spans="2:63" s="674" customFormat="1" ht="12.75" hidden="1" customHeight="1" outlineLevel="1" x14ac:dyDescent="0.2">
      <c r="B113" s="714" t="s">
        <v>738</v>
      </c>
      <c r="C113" s="704">
        <v>0</v>
      </c>
      <c r="D113" s="704">
        <v>0</v>
      </c>
      <c r="E113" s="704">
        <v>0</v>
      </c>
      <c r="F113" s="704">
        <v>0</v>
      </c>
      <c r="G113" s="704">
        <v>0</v>
      </c>
      <c r="H113" s="704">
        <v>-0.278972</v>
      </c>
      <c r="I113" s="704">
        <v>-0.30737199999999998</v>
      </c>
      <c r="J113" s="704">
        <v>-0.31065700000000002</v>
      </c>
      <c r="K113" s="704">
        <v>-3.032E-2</v>
      </c>
      <c r="L113" s="704">
        <v>-2.6502999999999999E-2</v>
      </c>
      <c r="M113" s="704">
        <v>-3.2159E-2</v>
      </c>
      <c r="N113" s="704">
        <v>-5.9161999999999999E-2</v>
      </c>
      <c r="O113" s="704">
        <v>-9.2987E-2</v>
      </c>
      <c r="P113" s="704">
        <v>-4.6345999999999998E-2</v>
      </c>
      <c r="Q113" s="704">
        <v>-0.218751</v>
      </c>
      <c r="R113" s="716">
        <v>0</v>
      </c>
      <c r="S113" s="716">
        <v>0</v>
      </c>
      <c r="T113" s="704">
        <v>0</v>
      </c>
      <c r="U113" s="673">
        <v>0</v>
      </c>
      <c r="V113" s="674">
        <v>0</v>
      </c>
      <c r="W113" s="673"/>
      <c r="AD113" s="704"/>
      <c r="AE113" s="673"/>
      <c r="AL113" s="704"/>
      <c r="AM113" s="673"/>
      <c r="AT113" s="704"/>
      <c r="AU113" s="673"/>
      <c r="BB113" s="704"/>
      <c r="BC113" s="673"/>
      <c r="BD113" s="704"/>
      <c r="BJ113" s="704"/>
      <c r="BK113" s="673"/>
    </row>
    <row r="114" spans="2:63" s="674" customFormat="1" ht="12.75" hidden="1" customHeight="1" outlineLevel="1" x14ac:dyDescent="0.2">
      <c r="B114" s="714" t="s">
        <v>739</v>
      </c>
      <c r="C114" s="704">
        <v>0</v>
      </c>
      <c r="D114" s="704">
        <v>0</v>
      </c>
      <c r="E114" s="704">
        <v>0</v>
      </c>
      <c r="F114" s="704">
        <v>0</v>
      </c>
      <c r="G114" s="704">
        <v>0</v>
      </c>
      <c r="H114" s="704">
        <v>-2.1860529999999998</v>
      </c>
      <c r="I114" s="704">
        <v>-2.095075</v>
      </c>
      <c r="J114" s="704">
        <v>-2.9357709999999999</v>
      </c>
      <c r="K114" s="704">
        <v>-1.9701740000000001</v>
      </c>
      <c r="L114" s="704">
        <v>-2.1815950000000002</v>
      </c>
      <c r="M114" s="704">
        <v>-1.890957</v>
      </c>
      <c r="N114" s="704">
        <v>-1.8690150000000001</v>
      </c>
      <c r="O114" s="704">
        <v>-3.4679329999999999</v>
      </c>
      <c r="P114" s="704">
        <v>-1.9799290000000001</v>
      </c>
      <c r="Q114" s="704">
        <v>-1.8733610000000001</v>
      </c>
      <c r="R114" s="716">
        <v>0</v>
      </c>
      <c r="S114" s="716">
        <v>0</v>
      </c>
      <c r="T114" s="704">
        <v>0</v>
      </c>
      <c r="U114" s="673">
        <v>0</v>
      </c>
      <c r="V114" s="674">
        <v>0</v>
      </c>
      <c r="W114" s="673"/>
      <c r="AD114" s="704"/>
      <c r="AE114" s="673"/>
      <c r="AL114" s="704"/>
      <c r="AM114" s="673"/>
      <c r="AT114" s="704"/>
      <c r="AU114" s="673"/>
      <c r="BB114" s="704"/>
      <c r="BC114" s="673"/>
      <c r="BD114" s="704"/>
      <c r="BJ114" s="704"/>
      <c r="BK114" s="673"/>
    </row>
    <row r="115" spans="2:63" s="674" customFormat="1" ht="12.75" hidden="1" customHeight="1" outlineLevel="1" x14ac:dyDescent="0.2">
      <c r="B115" s="714" t="s">
        <v>740</v>
      </c>
      <c r="C115" s="704">
        <v>0</v>
      </c>
      <c r="D115" s="704">
        <v>0</v>
      </c>
      <c r="E115" s="704">
        <v>0</v>
      </c>
      <c r="F115" s="704">
        <v>0</v>
      </c>
      <c r="G115" s="704">
        <v>0</v>
      </c>
      <c r="H115" s="704">
        <v>-2.4558490000000002</v>
      </c>
      <c r="I115" s="704">
        <v>-2.9757769999999999</v>
      </c>
      <c r="J115" s="704">
        <v>3.1402350000000001</v>
      </c>
      <c r="K115" s="704">
        <v>-3.7972670000000002</v>
      </c>
      <c r="L115" s="704">
        <v>1.1984870000000001</v>
      </c>
      <c r="M115" s="704">
        <v>-4.410507</v>
      </c>
      <c r="N115" s="704">
        <v>-10.493786999999999</v>
      </c>
      <c r="O115" s="704">
        <v>-13.814672</v>
      </c>
      <c r="P115" s="704">
        <v>-21.413823000000001</v>
      </c>
      <c r="Q115" s="704">
        <v>-21.533071</v>
      </c>
      <c r="R115" s="716">
        <v>0</v>
      </c>
      <c r="S115" s="716">
        <v>0</v>
      </c>
      <c r="T115" s="704">
        <v>0</v>
      </c>
      <c r="U115" s="673">
        <v>0</v>
      </c>
      <c r="V115" s="674">
        <v>0</v>
      </c>
      <c r="W115" s="673"/>
      <c r="AD115" s="704"/>
      <c r="AE115" s="673"/>
      <c r="AL115" s="704"/>
      <c r="AM115" s="673"/>
      <c r="AT115" s="704"/>
      <c r="AU115" s="673"/>
      <c r="BB115" s="704"/>
      <c r="BC115" s="673"/>
      <c r="BD115" s="704"/>
      <c r="BJ115" s="704"/>
      <c r="BK115" s="673"/>
    </row>
    <row r="116" spans="2:63" s="674" customFormat="1" ht="12.75" hidden="1" customHeight="1" outlineLevel="1" x14ac:dyDescent="0.2">
      <c r="B116" s="714" t="s">
        <v>741</v>
      </c>
      <c r="C116" s="704">
        <v>0</v>
      </c>
      <c r="D116" s="704">
        <v>0</v>
      </c>
      <c r="E116" s="704">
        <v>0</v>
      </c>
      <c r="F116" s="704">
        <v>0</v>
      </c>
      <c r="G116" s="704">
        <v>0</v>
      </c>
      <c r="H116" s="704">
        <v>0</v>
      </c>
      <c r="I116" s="704">
        <v>0</v>
      </c>
      <c r="J116" s="704">
        <v>0</v>
      </c>
      <c r="K116" s="704">
        <v>0</v>
      </c>
      <c r="L116" s="704">
        <v>0</v>
      </c>
      <c r="M116" s="704">
        <v>0</v>
      </c>
      <c r="N116" s="704">
        <v>0</v>
      </c>
      <c r="O116" s="704">
        <v>0</v>
      </c>
      <c r="P116" s="704">
        <v>0</v>
      </c>
      <c r="Q116" s="704">
        <v>0</v>
      </c>
      <c r="R116" s="716">
        <v>0</v>
      </c>
      <c r="S116" s="716">
        <v>0</v>
      </c>
      <c r="T116" s="704">
        <v>0</v>
      </c>
      <c r="U116" s="673">
        <v>0</v>
      </c>
      <c r="V116" s="674">
        <v>0</v>
      </c>
      <c r="W116" s="673"/>
      <c r="AD116" s="704"/>
      <c r="AE116" s="673"/>
      <c r="AL116" s="704"/>
      <c r="AM116" s="673"/>
      <c r="AT116" s="704"/>
      <c r="AU116" s="673"/>
      <c r="BB116" s="704"/>
      <c r="BC116" s="673"/>
      <c r="BD116" s="704"/>
      <c r="BJ116" s="704"/>
      <c r="BK116" s="673"/>
    </row>
    <row r="117" spans="2:63" s="674" customFormat="1" ht="12.75" hidden="1" customHeight="1" outlineLevel="1" x14ac:dyDescent="0.2">
      <c r="B117" s="714" t="s">
        <v>742</v>
      </c>
      <c r="C117" s="704">
        <v>0</v>
      </c>
      <c r="D117" s="704">
        <v>0</v>
      </c>
      <c r="E117" s="704">
        <v>0</v>
      </c>
      <c r="F117" s="704">
        <v>0</v>
      </c>
      <c r="G117" s="704">
        <v>0</v>
      </c>
      <c r="H117" s="704">
        <v>-0.12997400000000001</v>
      </c>
      <c r="I117" s="704">
        <v>-8.7676000000000004E-2</v>
      </c>
      <c r="J117" s="704">
        <v>-0.150035</v>
      </c>
      <c r="K117" s="704">
        <v>-0.16630800000000001</v>
      </c>
      <c r="L117" s="704">
        <v>-0.16508800000000001</v>
      </c>
      <c r="M117" s="704">
        <v>-0.14238000000000001</v>
      </c>
      <c r="N117" s="704">
        <v>-0.15851000000000001</v>
      </c>
      <c r="O117" s="704">
        <v>-0.14088600000000001</v>
      </c>
      <c r="P117" s="704">
        <v>-0.140844</v>
      </c>
      <c r="Q117" s="704">
        <v>-8.8988999999999999E-2</v>
      </c>
      <c r="R117" s="716">
        <v>0</v>
      </c>
      <c r="S117" s="716">
        <v>0</v>
      </c>
      <c r="T117" s="704">
        <v>0</v>
      </c>
      <c r="U117" s="673">
        <v>0</v>
      </c>
      <c r="V117" s="674">
        <v>0</v>
      </c>
      <c r="W117" s="673"/>
      <c r="AD117" s="704"/>
      <c r="AE117" s="673"/>
      <c r="AL117" s="704"/>
      <c r="AM117" s="673"/>
      <c r="AT117" s="704"/>
      <c r="AU117" s="673"/>
      <c r="BB117" s="704"/>
      <c r="BC117" s="673"/>
      <c r="BD117" s="704"/>
      <c r="BJ117" s="704"/>
      <c r="BK117" s="673"/>
    </row>
    <row r="118" spans="2:63" s="674" customFormat="1" ht="12.75" hidden="1" customHeight="1" outlineLevel="1" x14ac:dyDescent="0.2">
      <c r="B118" s="714" t="s">
        <v>743</v>
      </c>
      <c r="C118" s="704">
        <v>0</v>
      </c>
      <c r="D118" s="704">
        <v>0</v>
      </c>
      <c r="E118" s="704">
        <v>0</v>
      </c>
      <c r="F118" s="704">
        <v>0</v>
      </c>
      <c r="G118" s="704">
        <v>0</v>
      </c>
      <c r="H118" s="704">
        <v>0</v>
      </c>
      <c r="I118" s="704">
        <v>0</v>
      </c>
      <c r="J118" s="704">
        <v>0</v>
      </c>
      <c r="K118" s="704">
        <v>0</v>
      </c>
      <c r="L118" s="704">
        <v>0</v>
      </c>
      <c r="M118" s="704">
        <v>0</v>
      </c>
      <c r="N118" s="704">
        <v>0</v>
      </c>
      <c r="O118" s="704">
        <v>0</v>
      </c>
      <c r="P118" s="704">
        <v>0</v>
      </c>
      <c r="Q118" s="704">
        <v>0</v>
      </c>
      <c r="R118" s="716">
        <v>0</v>
      </c>
      <c r="S118" s="716">
        <v>0</v>
      </c>
      <c r="T118" s="704">
        <v>0</v>
      </c>
      <c r="U118" s="673">
        <v>0</v>
      </c>
      <c r="V118" s="674">
        <v>0</v>
      </c>
      <c r="W118" s="673"/>
      <c r="AD118" s="704"/>
      <c r="AE118" s="673"/>
      <c r="AL118" s="704"/>
      <c r="AM118" s="673"/>
      <c r="AT118" s="704"/>
      <c r="AU118" s="673"/>
      <c r="BB118" s="704"/>
      <c r="BC118" s="673"/>
      <c r="BD118" s="704"/>
      <c r="BJ118" s="704"/>
      <c r="BK118" s="673"/>
    </row>
    <row r="119" spans="2:63" s="674" customFormat="1" ht="12.75" hidden="1" customHeight="1" outlineLevel="1" x14ac:dyDescent="0.2">
      <c r="B119" s="714" t="s">
        <v>744</v>
      </c>
      <c r="C119" s="704">
        <v>0</v>
      </c>
      <c r="D119" s="704">
        <v>0</v>
      </c>
      <c r="E119" s="704">
        <v>0</v>
      </c>
      <c r="F119" s="704">
        <v>0</v>
      </c>
      <c r="G119" s="704">
        <v>0</v>
      </c>
      <c r="H119" s="704">
        <v>0</v>
      </c>
      <c r="I119" s="704">
        <v>-7.2516999999999998E-2</v>
      </c>
      <c r="J119" s="704">
        <v>-1.1219E-2</v>
      </c>
      <c r="K119" s="704">
        <v>-3.2820000000000002E-3</v>
      </c>
      <c r="L119" s="704">
        <v>-2.7071000000000001E-2</v>
      </c>
      <c r="M119" s="704">
        <v>-2.7817999999999999E-2</v>
      </c>
      <c r="N119" s="704">
        <v>-1.4999999999999999E-4</v>
      </c>
      <c r="O119" s="704">
        <v>0</v>
      </c>
      <c r="P119" s="704">
        <v>0</v>
      </c>
      <c r="Q119" s="704">
        <v>0</v>
      </c>
      <c r="R119" s="716">
        <v>0</v>
      </c>
      <c r="S119" s="716">
        <v>0</v>
      </c>
      <c r="T119" s="704">
        <v>0</v>
      </c>
      <c r="U119" s="673">
        <v>0</v>
      </c>
      <c r="V119" s="674">
        <v>0</v>
      </c>
      <c r="W119" s="673"/>
      <c r="AD119" s="704"/>
      <c r="AE119" s="673"/>
      <c r="AL119" s="704"/>
      <c r="AM119" s="673"/>
      <c r="AT119" s="704"/>
      <c r="AU119" s="673"/>
      <c r="BB119" s="704"/>
      <c r="BC119" s="673"/>
      <c r="BD119" s="704"/>
      <c r="BJ119" s="704"/>
      <c r="BK119" s="673"/>
    </row>
    <row r="120" spans="2:63" s="674" customFormat="1" ht="12.75" hidden="1" customHeight="1" outlineLevel="1" x14ac:dyDescent="0.2">
      <c r="B120" s="714" t="s">
        <v>745</v>
      </c>
      <c r="C120" s="704">
        <v>0</v>
      </c>
      <c r="D120" s="704">
        <v>0</v>
      </c>
      <c r="E120" s="704">
        <v>0</v>
      </c>
      <c r="F120" s="704">
        <v>0</v>
      </c>
      <c r="G120" s="704">
        <v>0</v>
      </c>
      <c r="H120" s="704">
        <v>-0.47015600000000002</v>
      </c>
      <c r="I120" s="704">
        <v>-0.44788499999999998</v>
      </c>
      <c r="J120" s="704">
        <v>-0.444855</v>
      </c>
      <c r="K120" s="704">
        <v>-0.426649</v>
      </c>
      <c r="L120" s="704">
        <v>-0.82284299999999999</v>
      </c>
      <c r="M120" s="704">
        <v>-0.50323600000000002</v>
      </c>
      <c r="N120" s="704">
        <v>-0.39135700000000001</v>
      </c>
      <c r="O120" s="704">
        <v>-0.67721500000000001</v>
      </c>
      <c r="P120" s="704">
        <v>-0.37502999999999997</v>
      </c>
      <c r="Q120" s="704">
        <v>-0.4667</v>
      </c>
      <c r="R120" s="716">
        <v>0</v>
      </c>
      <c r="S120" s="716">
        <v>0</v>
      </c>
      <c r="T120" s="704">
        <v>0</v>
      </c>
      <c r="U120" s="673">
        <v>0</v>
      </c>
      <c r="V120" s="674">
        <v>0</v>
      </c>
      <c r="W120" s="673"/>
      <c r="AD120" s="704"/>
      <c r="AE120" s="673"/>
      <c r="AL120" s="704"/>
      <c r="AM120" s="673"/>
      <c r="AT120" s="704"/>
      <c r="AU120" s="673"/>
      <c r="BB120" s="704"/>
      <c r="BC120" s="673"/>
      <c r="BD120" s="704"/>
      <c r="BJ120" s="704"/>
      <c r="BK120" s="673"/>
    </row>
    <row r="121" spans="2:63" s="674" customFormat="1" ht="12.75" hidden="1" customHeight="1" outlineLevel="1" x14ac:dyDescent="0.2">
      <c r="B121" s="714" t="s">
        <v>746</v>
      </c>
      <c r="C121" s="704">
        <v>0</v>
      </c>
      <c r="D121" s="704">
        <v>0</v>
      </c>
      <c r="E121" s="704">
        <v>0</v>
      </c>
      <c r="F121" s="704">
        <v>0</v>
      </c>
      <c r="G121" s="704">
        <v>0</v>
      </c>
      <c r="H121" s="704">
        <v>-0.240785</v>
      </c>
      <c r="I121" s="704">
        <v>-0.17305599999999999</v>
      </c>
      <c r="J121" s="704">
        <v>-0.52409399999999995</v>
      </c>
      <c r="K121" s="704">
        <v>-0.23677000000000001</v>
      </c>
      <c r="L121" s="704">
        <v>-1.360188</v>
      </c>
      <c r="M121" s="704">
        <v>-0.56599200000000005</v>
      </c>
      <c r="N121" s="704">
        <v>-6.1968000000000002E-2</v>
      </c>
      <c r="O121" s="704">
        <v>-0.30291800000000002</v>
      </c>
      <c r="P121" s="704">
        <v>-0.55104600000000004</v>
      </c>
      <c r="Q121" s="704">
        <v>-0.16528999999999999</v>
      </c>
      <c r="R121" s="716">
        <v>0</v>
      </c>
      <c r="S121" s="716">
        <v>0</v>
      </c>
      <c r="T121" s="704">
        <v>0</v>
      </c>
      <c r="U121" s="673">
        <v>0</v>
      </c>
      <c r="V121" s="674">
        <v>0</v>
      </c>
      <c r="W121" s="673"/>
      <c r="AD121" s="704"/>
      <c r="AE121" s="673"/>
      <c r="AL121" s="704"/>
      <c r="AM121" s="673"/>
      <c r="AT121" s="704"/>
      <c r="AU121" s="673"/>
      <c r="BB121" s="704"/>
      <c r="BC121" s="673"/>
      <c r="BD121" s="704"/>
      <c r="BJ121" s="704"/>
      <c r="BK121" s="673"/>
    </row>
    <row r="122" spans="2:63" s="674" customFormat="1" ht="12.75" customHeight="1" collapsed="1" x14ac:dyDescent="0.2">
      <c r="B122" s="713" t="s">
        <v>747</v>
      </c>
      <c r="C122" s="704">
        <v>0</v>
      </c>
      <c r="D122" s="704">
        <v>0</v>
      </c>
      <c r="E122" s="704">
        <v>0</v>
      </c>
      <c r="F122" s="704">
        <v>0</v>
      </c>
      <c r="G122" s="704">
        <v>0</v>
      </c>
      <c r="H122" s="704">
        <v>0</v>
      </c>
      <c r="I122" s="704">
        <v>0</v>
      </c>
      <c r="J122" s="704">
        <v>0</v>
      </c>
      <c r="K122" s="704">
        <v>0</v>
      </c>
      <c r="L122" s="704">
        <v>0</v>
      </c>
      <c r="M122" s="704">
        <v>0</v>
      </c>
      <c r="N122" s="704">
        <v>0</v>
      </c>
      <c r="O122" s="704">
        <v>0</v>
      </c>
      <c r="P122" s="704">
        <v>0</v>
      </c>
      <c r="Q122" s="704">
        <v>0</v>
      </c>
      <c r="R122" s="674">
        <v>0</v>
      </c>
      <c r="S122" s="674">
        <v>0</v>
      </c>
      <c r="T122" s="704">
        <v>0</v>
      </c>
      <c r="U122" s="673">
        <v>0</v>
      </c>
      <c r="V122" s="674">
        <v>0</v>
      </c>
      <c r="W122" s="673"/>
      <c r="AD122" s="704"/>
      <c r="AE122" s="673"/>
      <c r="AL122" s="704"/>
      <c r="AM122" s="673"/>
      <c r="AT122" s="704"/>
      <c r="AU122" s="673"/>
      <c r="BB122" s="704"/>
      <c r="BC122" s="673"/>
      <c r="BJ122" s="704"/>
      <c r="BK122" s="673"/>
    </row>
    <row r="123" spans="2:63" s="674" customFormat="1" ht="12.75" customHeight="1" x14ac:dyDescent="0.2">
      <c r="B123" s="713" t="s">
        <v>748</v>
      </c>
      <c r="C123" s="704">
        <v>-0.37531411000000003</v>
      </c>
      <c r="D123" s="704">
        <v>-0.3879150475</v>
      </c>
      <c r="E123" s="704">
        <v>-0.41178681389999999</v>
      </c>
      <c r="F123" s="704">
        <v>-0.44208194739999995</v>
      </c>
      <c r="G123" s="704">
        <v>-0.53922704980000002</v>
      </c>
      <c r="H123" s="704">
        <v>-0.56997350424999982</v>
      </c>
      <c r="I123" s="704">
        <v>-0.59635129046399293</v>
      </c>
      <c r="J123" s="704">
        <v>-0.64197765022944009</v>
      </c>
      <c r="K123" s="704">
        <v>-0.66804734404416</v>
      </c>
      <c r="L123" s="704">
        <v>-0.71643938228971016</v>
      </c>
      <c r="M123" s="704">
        <v>-0.7206843163160801</v>
      </c>
      <c r="N123" s="704">
        <v>-0.71690386609863999</v>
      </c>
      <c r="O123" s="704">
        <v>-0.65364197775844002</v>
      </c>
      <c r="P123" s="704">
        <v>-0.65098053126807998</v>
      </c>
      <c r="Q123" s="704">
        <v>-0.59037444177943998</v>
      </c>
      <c r="R123" s="674">
        <v>0</v>
      </c>
      <c r="S123" s="674">
        <v>0</v>
      </c>
      <c r="T123" s="704">
        <v>0</v>
      </c>
      <c r="U123" s="673">
        <v>0</v>
      </c>
      <c r="V123" s="716">
        <v>0</v>
      </c>
      <c r="W123" s="673"/>
      <c r="AD123" s="704"/>
      <c r="AE123" s="673"/>
      <c r="AL123" s="704"/>
      <c r="AM123" s="673"/>
      <c r="AT123" s="704"/>
      <c r="AU123" s="673"/>
      <c r="BB123" s="704"/>
      <c r="BC123" s="673"/>
      <c r="BD123" s="716"/>
      <c r="BJ123" s="704"/>
      <c r="BK123" s="673"/>
    </row>
    <row r="124" spans="2:63" s="674" customFormat="1" ht="12.75" customHeight="1" x14ac:dyDescent="0.2">
      <c r="B124" s="699" t="s">
        <v>749</v>
      </c>
      <c r="C124" s="704">
        <v>-0.37531411000000003</v>
      </c>
      <c r="D124" s="704">
        <v>-0.3879150475</v>
      </c>
      <c r="E124" s="704">
        <v>-0.41178681389999999</v>
      </c>
      <c r="F124" s="704">
        <v>-0.44208194739999995</v>
      </c>
      <c r="G124" s="704">
        <v>-0.53922704980000002</v>
      </c>
      <c r="H124" s="704">
        <v>-0.56997350424999982</v>
      </c>
      <c r="I124" s="704">
        <v>-0.59635129046399293</v>
      </c>
      <c r="J124" s="704">
        <v>-0.64197765022944009</v>
      </c>
      <c r="K124" s="704">
        <v>-0.66804734404416</v>
      </c>
      <c r="L124" s="704">
        <v>-0.71643938228971016</v>
      </c>
      <c r="M124" s="704">
        <v>-0.7206843163160801</v>
      </c>
      <c r="N124" s="704">
        <v>-0.71690386609863999</v>
      </c>
      <c r="O124" s="704">
        <v>-0.65364197775844002</v>
      </c>
      <c r="P124" s="704">
        <v>-0.65098053126807998</v>
      </c>
      <c r="Q124" s="704">
        <v>-0.59037444177943998</v>
      </c>
      <c r="R124" s="674">
        <v>0</v>
      </c>
      <c r="S124" s="674">
        <v>0</v>
      </c>
      <c r="T124" s="704">
        <v>0</v>
      </c>
      <c r="U124" s="673">
        <v>0</v>
      </c>
      <c r="V124" s="674">
        <v>0</v>
      </c>
      <c r="W124" s="673"/>
      <c r="AD124" s="704"/>
      <c r="AE124" s="673"/>
      <c r="AL124" s="704"/>
      <c r="AM124" s="673"/>
      <c r="AT124" s="704"/>
      <c r="AU124" s="673"/>
      <c r="BB124" s="704"/>
      <c r="BC124" s="673"/>
      <c r="BD124" s="704"/>
      <c r="BJ124" s="704"/>
      <c r="BK124" s="673"/>
    </row>
    <row r="125" spans="2:63" s="674" customFormat="1" ht="12.75" hidden="1" customHeight="1" outlineLevel="1" x14ac:dyDescent="0.2">
      <c r="B125" s="699" t="s">
        <v>750</v>
      </c>
      <c r="C125" s="704">
        <v>0</v>
      </c>
      <c r="D125" s="704">
        <v>0</v>
      </c>
      <c r="E125" s="704">
        <v>0</v>
      </c>
      <c r="F125" s="704">
        <v>0</v>
      </c>
      <c r="G125" s="704">
        <v>0</v>
      </c>
      <c r="H125" s="704">
        <v>0</v>
      </c>
      <c r="I125" s="704">
        <v>0</v>
      </c>
      <c r="J125" s="704">
        <v>0</v>
      </c>
      <c r="K125" s="704">
        <v>0</v>
      </c>
      <c r="L125" s="704">
        <v>0</v>
      </c>
      <c r="M125" s="704">
        <v>0</v>
      </c>
      <c r="N125" s="704">
        <v>0</v>
      </c>
      <c r="O125" s="704">
        <v>0</v>
      </c>
      <c r="P125" s="704">
        <v>0</v>
      </c>
      <c r="Q125" s="704">
        <v>0</v>
      </c>
      <c r="R125" s="674">
        <v>0</v>
      </c>
      <c r="S125" s="674">
        <v>0</v>
      </c>
      <c r="T125" s="704">
        <v>0</v>
      </c>
      <c r="U125" s="673">
        <v>0</v>
      </c>
      <c r="V125" s="674">
        <v>0</v>
      </c>
      <c r="W125" s="673"/>
      <c r="AD125" s="704"/>
      <c r="AE125" s="673"/>
      <c r="AL125" s="704"/>
      <c r="AM125" s="673"/>
      <c r="AT125" s="704"/>
      <c r="AU125" s="673"/>
      <c r="BB125" s="704"/>
      <c r="BC125" s="673"/>
      <c r="BD125" s="704"/>
      <c r="BJ125" s="704"/>
      <c r="BK125" s="673"/>
    </row>
    <row r="126" spans="2:63" s="674" customFormat="1" ht="12.75" hidden="1" customHeight="1" outlineLevel="1" x14ac:dyDescent="0.2">
      <c r="B126" s="699" t="s">
        <v>751</v>
      </c>
      <c r="C126" s="704">
        <v>0</v>
      </c>
      <c r="D126" s="704">
        <v>0</v>
      </c>
      <c r="E126" s="704">
        <v>0</v>
      </c>
      <c r="F126" s="704">
        <v>0</v>
      </c>
      <c r="G126" s="704">
        <v>0</v>
      </c>
      <c r="H126" s="704">
        <v>0</v>
      </c>
      <c r="I126" s="704">
        <v>0</v>
      </c>
      <c r="J126" s="704">
        <v>0</v>
      </c>
      <c r="K126" s="704">
        <v>0</v>
      </c>
      <c r="L126" s="704">
        <v>0</v>
      </c>
      <c r="M126" s="704">
        <v>0</v>
      </c>
      <c r="N126" s="704">
        <v>0</v>
      </c>
      <c r="O126" s="704">
        <v>0</v>
      </c>
      <c r="P126" s="704">
        <v>0</v>
      </c>
      <c r="Q126" s="704">
        <v>0</v>
      </c>
      <c r="R126" s="674">
        <v>0</v>
      </c>
      <c r="S126" s="674">
        <v>0</v>
      </c>
      <c r="T126" s="704">
        <v>0</v>
      </c>
      <c r="U126" s="673">
        <v>0</v>
      </c>
      <c r="V126" s="674">
        <v>0</v>
      </c>
      <c r="W126" s="673"/>
      <c r="AD126" s="704"/>
      <c r="AE126" s="673"/>
      <c r="AL126" s="704"/>
      <c r="AM126" s="673"/>
      <c r="AT126" s="704"/>
      <c r="AU126" s="673"/>
      <c r="BB126" s="704"/>
      <c r="BC126" s="673"/>
      <c r="BD126" s="704"/>
      <c r="BJ126" s="704"/>
      <c r="BK126" s="673"/>
    </row>
    <row r="127" spans="2:63" s="674" customFormat="1" ht="12.75" customHeight="1" collapsed="1" x14ac:dyDescent="0.2">
      <c r="B127" s="713" t="s">
        <v>752</v>
      </c>
      <c r="C127" s="704">
        <v>-0.216055</v>
      </c>
      <c r="D127" s="704">
        <v>-0.23475199999999999</v>
      </c>
      <c r="E127" s="704">
        <v>-0.19627600000000001</v>
      </c>
      <c r="F127" s="704">
        <v>-0.43947399999999998</v>
      </c>
      <c r="G127" s="704">
        <v>-0.21645600000000001</v>
      </c>
      <c r="H127" s="704">
        <v>-0.40826700000000005</v>
      </c>
      <c r="I127" s="704">
        <v>-0.32426299999999997</v>
      </c>
      <c r="J127" s="704">
        <v>-0.31943299999999997</v>
      </c>
      <c r="K127" s="704">
        <v>-0.30160900000000002</v>
      </c>
      <c r="L127" s="704">
        <v>-0.30535500000000004</v>
      </c>
      <c r="M127" s="704">
        <v>-0.347049</v>
      </c>
      <c r="N127" s="704">
        <v>1.5200000000000001E-4</v>
      </c>
      <c r="O127" s="704">
        <v>0</v>
      </c>
      <c r="P127" s="704">
        <v>-0.5</v>
      </c>
      <c r="Q127" s="704">
        <v>0</v>
      </c>
      <c r="R127" s="674">
        <v>0</v>
      </c>
      <c r="S127" s="674">
        <v>0</v>
      </c>
      <c r="T127" s="704">
        <v>0</v>
      </c>
      <c r="U127" s="673">
        <v>0</v>
      </c>
      <c r="V127" s="674">
        <v>0</v>
      </c>
      <c r="W127" s="673"/>
      <c r="AD127" s="704"/>
      <c r="AE127" s="673"/>
      <c r="AL127" s="704"/>
      <c r="AM127" s="673"/>
      <c r="AT127" s="704"/>
      <c r="AU127" s="673"/>
      <c r="BB127" s="704"/>
      <c r="BC127" s="673"/>
      <c r="BJ127" s="704"/>
      <c r="BK127" s="673"/>
    </row>
    <row r="128" spans="2:63" s="674" customFormat="1" ht="12.75" customHeight="1" x14ac:dyDescent="0.2">
      <c r="B128" s="699" t="s">
        <v>753</v>
      </c>
      <c r="C128" s="704">
        <v>-0.216055</v>
      </c>
      <c r="D128" s="704">
        <v>-0.23475199999999999</v>
      </c>
      <c r="E128" s="704">
        <v>-0.19627600000000001</v>
      </c>
      <c r="F128" s="704">
        <v>-0.43947399999999998</v>
      </c>
      <c r="G128" s="704">
        <v>-0.21645600000000001</v>
      </c>
      <c r="H128" s="704">
        <v>-0.28994200000000003</v>
      </c>
      <c r="I128" s="704">
        <v>-0.27605199999999996</v>
      </c>
      <c r="J128" s="704">
        <v>-0.31943299999999997</v>
      </c>
      <c r="K128" s="704">
        <v>-0.30160900000000002</v>
      </c>
      <c r="L128" s="704">
        <v>-0.30535500000000004</v>
      </c>
      <c r="M128" s="704">
        <v>-0.31164199999999997</v>
      </c>
      <c r="N128" s="704">
        <v>1.5200000000000001E-4</v>
      </c>
      <c r="O128" s="704">
        <v>0</v>
      </c>
      <c r="P128" s="704">
        <v>-0.5</v>
      </c>
      <c r="Q128" s="704">
        <v>0</v>
      </c>
      <c r="R128" s="674">
        <v>0</v>
      </c>
      <c r="S128" s="674">
        <v>0</v>
      </c>
      <c r="T128" s="704">
        <v>0</v>
      </c>
      <c r="U128" s="673">
        <v>0</v>
      </c>
      <c r="V128" s="674">
        <v>0</v>
      </c>
      <c r="W128" s="673"/>
      <c r="AD128" s="704"/>
      <c r="AE128" s="673"/>
      <c r="AL128" s="704"/>
      <c r="AM128" s="673"/>
      <c r="AT128" s="704"/>
      <c r="AU128" s="673"/>
      <c r="BB128" s="704"/>
      <c r="BC128" s="673"/>
      <c r="BJ128" s="704"/>
      <c r="BK128" s="673"/>
    </row>
    <row r="129" spans="2:63" s="674" customFormat="1" ht="12.75" customHeight="1" x14ac:dyDescent="0.2">
      <c r="B129" s="699" t="s">
        <v>754</v>
      </c>
      <c r="C129" s="704">
        <v>-0.216055</v>
      </c>
      <c r="D129" s="704">
        <v>-0.23475199999999999</v>
      </c>
      <c r="E129" s="704">
        <v>-0.19627600000000001</v>
      </c>
      <c r="F129" s="704">
        <v>-0.13947399999999999</v>
      </c>
      <c r="G129" s="704">
        <v>-0.21645600000000001</v>
      </c>
      <c r="H129" s="704">
        <v>-0.189942</v>
      </c>
      <c r="I129" s="704">
        <v>-0.17605199999999999</v>
      </c>
      <c r="J129" s="704">
        <v>-0.21943299999999999</v>
      </c>
      <c r="K129" s="704">
        <v>-0.20160900000000001</v>
      </c>
      <c r="L129" s="704">
        <v>-0.20535500000000001</v>
      </c>
      <c r="M129" s="704">
        <v>-0.211642</v>
      </c>
      <c r="N129" s="704">
        <v>1.5200000000000001E-4</v>
      </c>
      <c r="O129" s="704">
        <v>0</v>
      </c>
      <c r="P129" s="704">
        <v>0</v>
      </c>
      <c r="Q129" s="704">
        <v>0</v>
      </c>
      <c r="R129" s="674">
        <v>0</v>
      </c>
      <c r="S129" s="674">
        <v>0</v>
      </c>
      <c r="T129" s="704">
        <v>0</v>
      </c>
      <c r="U129" s="673">
        <v>0</v>
      </c>
      <c r="V129" s="674">
        <v>0</v>
      </c>
      <c r="W129" s="673"/>
      <c r="AD129" s="704"/>
      <c r="AE129" s="673"/>
      <c r="AL129" s="704"/>
      <c r="AM129" s="673"/>
      <c r="AT129" s="704"/>
      <c r="AU129" s="673"/>
      <c r="BB129" s="704"/>
      <c r="BC129" s="673"/>
      <c r="BD129" s="704"/>
      <c r="BJ129" s="704"/>
      <c r="BK129" s="673"/>
    </row>
    <row r="130" spans="2:63" s="674" customFormat="1" ht="12.75" customHeight="1" x14ac:dyDescent="0.2">
      <c r="B130" s="699" t="s">
        <v>755</v>
      </c>
      <c r="C130" s="704">
        <v>0</v>
      </c>
      <c r="D130" s="704">
        <v>0</v>
      </c>
      <c r="E130" s="704">
        <v>0</v>
      </c>
      <c r="F130" s="704">
        <v>-0.3</v>
      </c>
      <c r="G130" s="704">
        <v>0</v>
      </c>
      <c r="H130" s="704">
        <v>-0.1</v>
      </c>
      <c r="I130" s="704">
        <v>-0.1</v>
      </c>
      <c r="J130" s="704">
        <v>-0.1</v>
      </c>
      <c r="K130" s="704">
        <v>-0.1</v>
      </c>
      <c r="L130" s="704">
        <v>-0.1</v>
      </c>
      <c r="M130" s="704">
        <v>-0.1</v>
      </c>
      <c r="N130" s="704">
        <v>0</v>
      </c>
      <c r="O130" s="704">
        <v>0</v>
      </c>
      <c r="P130" s="704">
        <v>-0.5</v>
      </c>
      <c r="Q130" s="704">
        <v>0</v>
      </c>
      <c r="R130" s="674">
        <v>0</v>
      </c>
      <c r="S130" s="674">
        <v>0</v>
      </c>
      <c r="T130" s="704">
        <v>0</v>
      </c>
      <c r="U130" s="673">
        <v>0</v>
      </c>
      <c r="V130" s="674">
        <v>0</v>
      </c>
      <c r="W130" s="673"/>
      <c r="AD130" s="704"/>
      <c r="AE130" s="673"/>
      <c r="AL130" s="704"/>
      <c r="AM130" s="673"/>
      <c r="AT130" s="704"/>
      <c r="AU130" s="673"/>
      <c r="BB130" s="704"/>
      <c r="BC130" s="673"/>
      <c r="BD130" s="704"/>
      <c r="BJ130" s="704"/>
      <c r="BK130" s="673"/>
    </row>
    <row r="131" spans="2:63" s="674" customFormat="1" ht="12.75" customHeight="1" x14ac:dyDescent="0.2">
      <c r="B131" s="699" t="s">
        <v>756</v>
      </c>
      <c r="C131" s="704">
        <v>0</v>
      </c>
      <c r="D131" s="704">
        <v>0</v>
      </c>
      <c r="E131" s="704">
        <v>0</v>
      </c>
      <c r="F131" s="704">
        <v>0</v>
      </c>
      <c r="G131" s="704">
        <v>0</v>
      </c>
      <c r="H131" s="704">
        <v>-0.118325</v>
      </c>
      <c r="I131" s="704">
        <v>-4.8210999999999997E-2</v>
      </c>
      <c r="J131" s="704">
        <v>0</v>
      </c>
      <c r="K131" s="704">
        <v>0</v>
      </c>
      <c r="L131" s="704">
        <v>0</v>
      </c>
      <c r="M131" s="704">
        <v>-3.5407000000000001E-2</v>
      </c>
      <c r="N131" s="704">
        <v>0</v>
      </c>
      <c r="O131" s="704">
        <v>0</v>
      </c>
      <c r="P131" s="704">
        <v>0</v>
      </c>
      <c r="Q131" s="704">
        <v>0</v>
      </c>
      <c r="R131" s="674">
        <v>0</v>
      </c>
      <c r="S131" s="674">
        <v>0</v>
      </c>
      <c r="T131" s="704">
        <v>0</v>
      </c>
      <c r="U131" s="673">
        <v>0</v>
      </c>
      <c r="V131" s="674">
        <v>0</v>
      </c>
      <c r="W131" s="673"/>
      <c r="AD131" s="704"/>
      <c r="AE131" s="673"/>
      <c r="AL131" s="704"/>
      <c r="AM131" s="673"/>
      <c r="AT131" s="704"/>
      <c r="AU131" s="673"/>
      <c r="BB131" s="704"/>
      <c r="BC131" s="673"/>
      <c r="BJ131" s="704"/>
      <c r="BK131" s="673"/>
    </row>
    <row r="132" spans="2:63" s="674" customFormat="1" ht="12.75" customHeight="1" x14ac:dyDescent="0.2">
      <c r="B132" s="699" t="s">
        <v>757</v>
      </c>
      <c r="C132" s="704">
        <v>0</v>
      </c>
      <c r="D132" s="704">
        <v>0</v>
      </c>
      <c r="E132" s="704">
        <v>0</v>
      </c>
      <c r="F132" s="704">
        <v>0</v>
      </c>
      <c r="G132" s="704">
        <v>0</v>
      </c>
      <c r="H132" s="704">
        <v>-0.118325</v>
      </c>
      <c r="I132" s="704">
        <v>-4.8210999999999997E-2</v>
      </c>
      <c r="J132" s="704">
        <v>0</v>
      </c>
      <c r="K132" s="704">
        <v>0</v>
      </c>
      <c r="L132" s="704">
        <v>0</v>
      </c>
      <c r="M132" s="704">
        <v>-3.5407000000000001E-2</v>
      </c>
      <c r="N132" s="704">
        <v>0</v>
      </c>
      <c r="O132" s="704">
        <v>0</v>
      </c>
      <c r="P132" s="704">
        <v>0</v>
      </c>
      <c r="Q132" s="704">
        <v>0</v>
      </c>
      <c r="R132" s="674">
        <v>0</v>
      </c>
      <c r="S132" s="674">
        <v>0</v>
      </c>
      <c r="T132" s="704">
        <v>0</v>
      </c>
      <c r="U132" s="673">
        <v>0</v>
      </c>
      <c r="V132" s="674">
        <v>0</v>
      </c>
      <c r="W132" s="673"/>
      <c r="AD132" s="704"/>
      <c r="AE132" s="673"/>
      <c r="AL132" s="704"/>
      <c r="AM132" s="673"/>
      <c r="AT132" s="704"/>
      <c r="AU132" s="673"/>
      <c r="BB132" s="704"/>
      <c r="BC132" s="673"/>
      <c r="BD132" s="704"/>
      <c r="BJ132" s="704"/>
      <c r="BK132" s="673"/>
    </row>
    <row r="133" spans="2:63" s="674" customFormat="1" ht="12.75" hidden="1" customHeight="1" outlineLevel="1" x14ac:dyDescent="0.2">
      <c r="B133" s="699" t="s">
        <v>758</v>
      </c>
      <c r="C133" s="704">
        <v>0</v>
      </c>
      <c r="D133" s="704">
        <v>0</v>
      </c>
      <c r="E133" s="704">
        <v>0</v>
      </c>
      <c r="F133" s="704">
        <v>0</v>
      </c>
      <c r="G133" s="704">
        <v>0</v>
      </c>
      <c r="H133" s="704">
        <v>0</v>
      </c>
      <c r="I133" s="704">
        <v>0</v>
      </c>
      <c r="J133" s="704">
        <v>0</v>
      </c>
      <c r="K133" s="704">
        <v>0</v>
      </c>
      <c r="L133" s="704">
        <v>0</v>
      </c>
      <c r="M133" s="704">
        <v>0</v>
      </c>
      <c r="N133" s="704">
        <v>0</v>
      </c>
      <c r="O133" s="704">
        <v>0</v>
      </c>
      <c r="P133" s="704">
        <v>0</v>
      </c>
      <c r="Q133" s="704">
        <v>0</v>
      </c>
      <c r="R133" s="674">
        <v>0</v>
      </c>
      <c r="S133" s="674">
        <v>0</v>
      </c>
      <c r="T133" s="704">
        <v>0</v>
      </c>
      <c r="U133" s="673">
        <v>0</v>
      </c>
      <c r="V133" s="674">
        <v>0</v>
      </c>
      <c r="W133" s="673"/>
      <c r="AD133" s="704"/>
      <c r="AE133" s="673"/>
      <c r="AL133" s="704"/>
      <c r="AM133" s="673"/>
      <c r="AT133" s="704"/>
      <c r="AU133" s="673"/>
      <c r="BB133" s="704"/>
      <c r="BC133" s="673"/>
      <c r="BD133" s="704"/>
      <c r="BJ133" s="704"/>
      <c r="BK133" s="673"/>
    </row>
    <row r="134" spans="2:63" s="674" customFormat="1" ht="12.75" hidden="1" customHeight="1" outlineLevel="1" x14ac:dyDescent="0.2">
      <c r="B134" s="699" t="s">
        <v>759</v>
      </c>
      <c r="C134" s="704">
        <v>0</v>
      </c>
      <c r="D134" s="704">
        <v>0</v>
      </c>
      <c r="E134" s="704">
        <v>0</v>
      </c>
      <c r="F134" s="704">
        <v>0</v>
      </c>
      <c r="G134" s="704">
        <v>0</v>
      </c>
      <c r="H134" s="704">
        <v>0</v>
      </c>
      <c r="I134" s="704">
        <v>0</v>
      </c>
      <c r="J134" s="704">
        <v>0</v>
      </c>
      <c r="K134" s="704">
        <v>0</v>
      </c>
      <c r="L134" s="704">
        <v>0</v>
      </c>
      <c r="M134" s="704">
        <v>0</v>
      </c>
      <c r="N134" s="704">
        <v>0</v>
      </c>
      <c r="O134" s="704">
        <v>0</v>
      </c>
      <c r="P134" s="704">
        <v>0</v>
      </c>
      <c r="Q134" s="704">
        <v>0</v>
      </c>
      <c r="R134" s="674">
        <v>0</v>
      </c>
      <c r="S134" s="674">
        <v>0</v>
      </c>
      <c r="T134" s="704">
        <v>0</v>
      </c>
      <c r="U134" s="673">
        <v>0</v>
      </c>
      <c r="V134" s="674">
        <v>0</v>
      </c>
      <c r="W134" s="673"/>
      <c r="AD134" s="704"/>
      <c r="AE134" s="673"/>
      <c r="AL134" s="704"/>
      <c r="AM134" s="673"/>
      <c r="AT134" s="704"/>
      <c r="AU134" s="673"/>
      <c r="BB134" s="704"/>
      <c r="BC134" s="673"/>
      <c r="BJ134" s="704"/>
      <c r="BK134" s="673"/>
    </row>
    <row r="135" spans="2:63" s="674" customFormat="1" ht="12.75" customHeight="1" collapsed="1" x14ac:dyDescent="0.2">
      <c r="B135" s="713" t="s">
        <v>760</v>
      </c>
      <c r="C135" s="704">
        <v>-8.5280000000000005</v>
      </c>
      <c r="D135" s="704">
        <v>0</v>
      </c>
      <c r="E135" s="704">
        <v>0</v>
      </c>
      <c r="F135" s="704">
        <v>-0.29417399999999999</v>
      </c>
      <c r="G135" s="704">
        <v>-0.62</v>
      </c>
      <c r="H135" s="704">
        <v>-0.54500000000000004</v>
      </c>
      <c r="I135" s="704">
        <v>-2.8664640000000001</v>
      </c>
      <c r="J135" s="704">
        <v>-1.3180000000000001</v>
      </c>
      <c r="K135" s="704">
        <v>-1.636636</v>
      </c>
      <c r="L135" s="704">
        <v>-1.4021170000000001</v>
      </c>
      <c r="M135" s="704">
        <v>-2.0896340000000002</v>
      </c>
      <c r="N135" s="704">
        <v>-2.9493459999999998</v>
      </c>
      <c r="O135" s="704">
        <v>-5.962974</v>
      </c>
      <c r="P135" s="704">
        <v>-1.105</v>
      </c>
      <c r="Q135" s="704">
        <v>-1.115</v>
      </c>
      <c r="R135" s="674">
        <v>0</v>
      </c>
      <c r="S135" s="674">
        <v>0</v>
      </c>
      <c r="T135" s="704">
        <v>0</v>
      </c>
      <c r="U135" s="673">
        <v>0</v>
      </c>
      <c r="V135" s="674">
        <v>0</v>
      </c>
      <c r="W135" s="673"/>
      <c r="AD135" s="704"/>
      <c r="AE135" s="673"/>
      <c r="AL135" s="704"/>
      <c r="AM135" s="673"/>
      <c r="AT135" s="704"/>
      <c r="AU135" s="673"/>
      <c r="BB135" s="704"/>
      <c r="BC135" s="673"/>
      <c r="BJ135" s="704"/>
      <c r="BK135" s="673"/>
    </row>
    <row r="136" spans="2:63" s="674" customFormat="1" ht="12.75" hidden="1" customHeight="1" outlineLevel="1" x14ac:dyDescent="0.2">
      <c r="B136" s="699" t="s">
        <v>761</v>
      </c>
      <c r="C136" s="704">
        <v>0</v>
      </c>
      <c r="D136" s="704">
        <v>0</v>
      </c>
      <c r="E136" s="704">
        <v>0</v>
      </c>
      <c r="F136" s="704">
        <v>0</v>
      </c>
      <c r="G136" s="704">
        <v>0</v>
      </c>
      <c r="H136" s="704">
        <v>0</v>
      </c>
      <c r="I136" s="704">
        <v>0</v>
      </c>
      <c r="J136" s="704">
        <v>0</v>
      </c>
      <c r="K136" s="704">
        <v>0</v>
      </c>
      <c r="L136" s="704">
        <v>0</v>
      </c>
      <c r="M136" s="704">
        <v>0</v>
      </c>
      <c r="N136" s="704">
        <v>0</v>
      </c>
      <c r="O136" s="704">
        <v>0</v>
      </c>
      <c r="P136" s="704">
        <v>0</v>
      </c>
      <c r="Q136" s="704">
        <v>0</v>
      </c>
      <c r="R136" s="674">
        <v>0</v>
      </c>
      <c r="S136" s="674">
        <v>0</v>
      </c>
      <c r="T136" s="704">
        <v>0</v>
      </c>
      <c r="U136" s="673">
        <v>0</v>
      </c>
      <c r="V136" s="674">
        <v>0</v>
      </c>
      <c r="W136" s="673"/>
      <c r="AD136" s="704"/>
      <c r="AE136" s="673"/>
      <c r="AL136" s="704"/>
      <c r="AM136" s="673"/>
      <c r="AT136" s="704"/>
      <c r="AU136" s="673"/>
      <c r="BB136" s="704"/>
      <c r="BC136" s="673"/>
      <c r="BJ136" s="704"/>
      <c r="BK136" s="673"/>
    </row>
    <row r="137" spans="2:63" s="674" customFormat="1" ht="12.75" hidden="1" customHeight="1" outlineLevel="1" x14ac:dyDescent="0.2">
      <c r="B137" s="699" t="s">
        <v>762</v>
      </c>
      <c r="C137" s="704">
        <v>0</v>
      </c>
      <c r="D137" s="704">
        <v>0</v>
      </c>
      <c r="E137" s="704">
        <v>0</v>
      </c>
      <c r="F137" s="704">
        <v>0</v>
      </c>
      <c r="G137" s="704">
        <v>0</v>
      </c>
      <c r="H137" s="704">
        <v>0</v>
      </c>
      <c r="I137" s="704">
        <v>0</v>
      </c>
      <c r="J137" s="704">
        <v>0</v>
      </c>
      <c r="K137" s="704">
        <v>0</v>
      </c>
      <c r="L137" s="704">
        <v>0</v>
      </c>
      <c r="M137" s="704">
        <v>0</v>
      </c>
      <c r="N137" s="704">
        <v>0</v>
      </c>
      <c r="O137" s="704">
        <v>0</v>
      </c>
      <c r="P137" s="704">
        <v>0</v>
      </c>
      <c r="Q137" s="704">
        <v>0</v>
      </c>
      <c r="R137" s="674">
        <v>0</v>
      </c>
      <c r="S137" s="674">
        <v>0</v>
      </c>
      <c r="T137" s="704">
        <v>0</v>
      </c>
      <c r="U137" s="673">
        <v>0</v>
      </c>
      <c r="V137" s="674">
        <v>0</v>
      </c>
      <c r="W137" s="673"/>
      <c r="AD137" s="704"/>
      <c r="AE137" s="673"/>
      <c r="AL137" s="704"/>
      <c r="AM137" s="673"/>
      <c r="AT137" s="704"/>
      <c r="AU137" s="673"/>
      <c r="BB137" s="704"/>
      <c r="BC137" s="673"/>
      <c r="BD137" s="704"/>
      <c r="BJ137" s="704"/>
      <c r="BK137" s="673"/>
    </row>
    <row r="138" spans="2:63" s="674" customFormat="1" ht="12.75" hidden="1" customHeight="1" outlineLevel="1" x14ac:dyDescent="0.2">
      <c r="B138" s="699" t="s">
        <v>763</v>
      </c>
      <c r="C138" s="704">
        <v>0</v>
      </c>
      <c r="D138" s="704">
        <v>0</v>
      </c>
      <c r="E138" s="704">
        <v>0</v>
      </c>
      <c r="F138" s="704">
        <v>0</v>
      </c>
      <c r="G138" s="704">
        <v>0</v>
      </c>
      <c r="H138" s="704">
        <v>0</v>
      </c>
      <c r="I138" s="704">
        <v>0</v>
      </c>
      <c r="J138" s="704">
        <v>0</v>
      </c>
      <c r="K138" s="704">
        <v>0</v>
      </c>
      <c r="L138" s="704">
        <v>0</v>
      </c>
      <c r="M138" s="704">
        <v>0</v>
      </c>
      <c r="N138" s="704">
        <v>0</v>
      </c>
      <c r="O138" s="704">
        <v>0</v>
      </c>
      <c r="P138" s="704">
        <v>0</v>
      </c>
      <c r="Q138" s="704">
        <v>0</v>
      </c>
      <c r="R138" s="674">
        <v>0</v>
      </c>
      <c r="S138" s="674">
        <v>0</v>
      </c>
      <c r="T138" s="704">
        <v>0</v>
      </c>
      <c r="U138" s="673">
        <v>0</v>
      </c>
      <c r="V138" s="674">
        <v>0</v>
      </c>
      <c r="W138" s="673"/>
      <c r="AD138" s="704"/>
      <c r="AE138" s="673"/>
      <c r="AL138" s="704"/>
      <c r="AM138" s="673"/>
      <c r="AT138" s="704"/>
      <c r="AU138" s="673"/>
      <c r="BB138" s="704"/>
      <c r="BC138" s="673"/>
      <c r="BD138" s="704"/>
      <c r="BJ138" s="704"/>
      <c r="BK138" s="673"/>
    </row>
    <row r="139" spans="2:63" s="674" customFormat="1" ht="12.75" hidden="1" customHeight="1" outlineLevel="1" x14ac:dyDescent="0.2">
      <c r="B139" s="699" t="s">
        <v>764</v>
      </c>
      <c r="C139" s="704">
        <v>0</v>
      </c>
      <c r="D139" s="704">
        <v>0</v>
      </c>
      <c r="E139" s="704">
        <v>0</v>
      </c>
      <c r="F139" s="704">
        <v>0</v>
      </c>
      <c r="G139" s="704">
        <v>0</v>
      </c>
      <c r="H139" s="704">
        <v>0</v>
      </c>
      <c r="I139" s="704">
        <v>0</v>
      </c>
      <c r="J139" s="704">
        <v>0</v>
      </c>
      <c r="K139" s="704">
        <v>0</v>
      </c>
      <c r="L139" s="704">
        <v>0</v>
      </c>
      <c r="M139" s="704">
        <v>0</v>
      </c>
      <c r="N139" s="704">
        <v>0</v>
      </c>
      <c r="O139" s="704">
        <v>0</v>
      </c>
      <c r="P139" s="704">
        <v>0</v>
      </c>
      <c r="Q139" s="704">
        <v>0</v>
      </c>
      <c r="R139" s="674">
        <v>0</v>
      </c>
      <c r="S139" s="674">
        <v>0</v>
      </c>
      <c r="T139" s="704">
        <v>0</v>
      </c>
      <c r="U139" s="673">
        <v>0</v>
      </c>
      <c r="V139" s="674">
        <v>0</v>
      </c>
      <c r="W139" s="673"/>
      <c r="AD139" s="704"/>
      <c r="AE139" s="673"/>
      <c r="AL139" s="704"/>
      <c r="AM139" s="673"/>
      <c r="AT139" s="704"/>
      <c r="AU139" s="673"/>
      <c r="BB139" s="704"/>
      <c r="BC139" s="673"/>
      <c r="BJ139" s="704"/>
      <c r="BK139" s="673"/>
    </row>
    <row r="140" spans="2:63" s="674" customFormat="1" ht="12.75" hidden="1" customHeight="1" outlineLevel="1" x14ac:dyDescent="0.2">
      <c r="B140" s="699" t="s">
        <v>765</v>
      </c>
      <c r="C140" s="704">
        <v>0</v>
      </c>
      <c r="D140" s="704">
        <v>0</v>
      </c>
      <c r="E140" s="704">
        <v>0</v>
      </c>
      <c r="F140" s="704">
        <v>0</v>
      </c>
      <c r="G140" s="704">
        <v>0</v>
      </c>
      <c r="H140" s="704">
        <v>0</v>
      </c>
      <c r="I140" s="704">
        <v>0</v>
      </c>
      <c r="J140" s="704">
        <v>0</v>
      </c>
      <c r="K140" s="704">
        <v>0</v>
      </c>
      <c r="L140" s="704">
        <v>0</v>
      </c>
      <c r="M140" s="704">
        <v>0</v>
      </c>
      <c r="N140" s="704">
        <v>0</v>
      </c>
      <c r="O140" s="704">
        <v>0</v>
      </c>
      <c r="P140" s="704">
        <v>0</v>
      </c>
      <c r="Q140" s="704">
        <v>0</v>
      </c>
      <c r="R140" s="674">
        <v>0</v>
      </c>
      <c r="S140" s="674">
        <v>0</v>
      </c>
      <c r="T140" s="704">
        <v>0</v>
      </c>
      <c r="U140" s="673">
        <v>0</v>
      </c>
      <c r="V140" s="674">
        <v>0</v>
      </c>
      <c r="W140" s="673"/>
      <c r="AD140" s="704"/>
      <c r="AE140" s="673"/>
      <c r="AL140" s="704"/>
      <c r="AM140" s="673"/>
      <c r="AT140" s="704"/>
      <c r="AU140" s="673"/>
      <c r="BB140" s="704"/>
      <c r="BC140" s="673"/>
      <c r="BD140" s="704"/>
      <c r="BJ140" s="704"/>
      <c r="BK140" s="673"/>
    </row>
    <row r="141" spans="2:63" s="674" customFormat="1" ht="12.75" hidden="1" customHeight="1" outlineLevel="1" x14ac:dyDescent="0.2">
      <c r="B141" s="699" t="s">
        <v>766</v>
      </c>
      <c r="C141" s="704">
        <v>0</v>
      </c>
      <c r="D141" s="704">
        <v>0</v>
      </c>
      <c r="E141" s="704">
        <v>0</v>
      </c>
      <c r="F141" s="704">
        <v>0</v>
      </c>
      <c r="G141" s="704">
        <v>0</v>
      </c>
      <c r="H141" s="704">
        <v>0</v>
      </c>
      <c r="I141" s="704">
        <v>0</v>
      </c>
      <c r="J141" s="704">
        <v>0</v>
      </c>
      <c r="K141" s="704">
        <v>0</v>
      </c>
      <c r="L141" s="704">
        <v>0</v>
      </c>
      <c r="M141" s="704">
        <v>0</v>
      </c>
      <c r="N141" s="704">
        <v>0</v>
      </c>
      <c r="O141" s="704">
        <v>0</v>
      </c>
      <c r="P141" s="704">
        <v>0</v>
      </c>
      <c r="Q141" s="704">
        <v>0</v>
      </c>
      <c r="R141" s="674">
        <v>0</v>
      </c>
      <c r="S141" s="674">
        <v>0</v>
      </c>
      <c r="T141" s="704">
        <v>0</v>
      </c>
      <c r="U141" s="673">
        <v>0</v>
      </c>
      <c r="V141" s="674">
        <v>0</v>
      </c>
      <c r="W141" s="673"/>
      <c r="AD141" s="704"/>
      <c r="AE141" s="673"/>
      <c r="AL141" s="704"/>
      <c r="AM141" s="673"/>
      <c r="AT141" s="704"/>
      <c r="AU141" s="673"/>
      <c r="BB141" s="704"/>
      <c r="BC141" s="673"/>
      <c r="BD141" s="704"/>
      <c r="BJ141" s="704"/>
      <c r="BK141" s="673"/>
    </row>
    <row r="142" spans="2:63" s="674" customFormat="1" ht="12.75" customHeight="1" collapsed="1" x14ac:dyDescent="0.2">
      <c r="B142" s="699" t="s">
        <v>767</v>
      </c>
      <c r="C142" s="704">
        <v>-8.5280000000000005</v>
      </c>
      <c r="D142" s="704">
        <v>0</v>
      </c>
      <c r="E142" s="704">
        <v>0</v>
      </c>
      <c r="F142" s="704">
        <v>-0.29417399999999999</v>
      </c>
      <c r="G142" s="704">
        <v>-0.62</v>
      </c>
      <c r="H142" s="704">
        <v>-0.54500000000000004</v>
      </c>
      <c r="I142" s="704">
        <v>-2.8664640000000001</v>
      </c>
      <c r="J142" s="704">
        <v>-1.3180000000000001</v>
      </c>
      <c r="K142" s="704">
        <v>-1.636636</v>
      </c>
      <c r="L142" s="704">
        <v>-1.4021170000000001</v>
      </c>
      <c r="M142" s="704">
        <v>-2.0896340000000002</v>
      </c>
      <c r="N142" s="704">
        <v>-2.9493459999999998</v>
      </c>
      <c r="O142" s="704">
        <v>-5.962974</v>
      </c>
      <c r="P142" s="704">
        <v>-1.105</v>
      </c>
      <c r="Q142" s="704">
        <v>-1.115</v>
      </c>
      <c r="R142" s="674">
        <v>0</v>
      </c>
      <c r="S142" s="674">
        <v>0</v>
      </c>
      <c r="T142" s="704">
        <v>0</v>
      </c>
      <c r="U142" s="673">
        <v>0</v>
      </c>
      <c r="V142" s="674">
        <v>0</v>
      </c>
      <c r="W142" s="673"/>
      <c r="AD142" s="704"/>
      <c r="AE142" s="673"/>
      <c r="AL142" s="704"/>
      <c r="AM142" s="673"/>
      <c r="AT142" s="704"/>
      <c r="AU142" s="673"/>
      <c r="BB142" s="704"/>
      <c r="BC142" s="673"/>
      <c r="BJ142" s="704"/>
      <c r="BK142" s="673"/>
    </row>
    <row r="143" spans="2:63" s="674" customFormat="1" ht="12.75" customHeight="1" x14ac:dyDescent="0.2">
      <c r="B143" s="699" t="s">
        <v>768</v>
      </c>
      <c r="C143" s="704">
        <v>-0.51300000000000001</v>
      </c>
      <c r="D143" s="704">
        <v>0</v>
      </c>
      <c r="E143" s="704">
        <v>0</v>
      </c>
      <c r="F143" s="704">
        <v>-0.29417399999999999</v>
      </c>
      <c r="G143" s="704">
        <v>-0.62</v>
      </c>
      <c r="H143" s="704">
        <v>-0.54500000000000004</v>
      </c>
      <c r="I143" s="704">
        <v>-2.8664640000000001</v>
      </c>
      <c r="J143" s="704">
        <v>-1.3180000000000001</v>
      </c>
      <c r="K143" s="704">
        <v>-1.636636</v>
      </c>
      <c r="L143" s="704">
        <v>-1.4021170000000001</v>
      </c>
      <c r="M143" s="704">
        <v>-2.0896340000000002</v>
      </c>
      <c r="N143" s="704">
        <v>-2.9493459999999998</v>
      </c>
      <c r="O143" s="704">
        <v>-5.962974</v>
      </c>
      <c r="P143" s="704">
        <v>-1.105</v>
      </c>
      <c r="Q143" s="704">
        <v>-1.115</v>
      </c>
      <c r="R143" s="674">
        <v>0</v>
      </c>
      <c r="S143" s="674">
        <v>0</v>
      </c>
      <c r="T143" s="704">
        <v>0</v>
      </c>
      <c r="U143" s="673">
        <v>0</v>
      </c>
      <c r="V143" s="674">
        <v>0</v>
      </c>
      <c r="W143" s="673"/>
      <c r="AD143" s="704"/>
      <c r="AE143" s="673"/>
      <c r="AL143" s="704"/>
      <c r="AM143" s="673"/>
      <c r="AT143" s="704"/>
      <c r="AU143" s="673"/>
      <c r="BB143" s="704"/>
      <c r="BC143" s="673"/>
      <c r="BJ143" s="704"/>
      <c r="BK143" s="673"/>
    </row>
    <row r="144" spans="2:63" s="674" customFormat="1" ht="12.75" customHeight="1" x14ac:dyDescent="0.2">
      <c r="B144" s="699" t="s">
        <v>769</v>
      </c>
      <c r="C144" s="704">
        <v>-0.51300000000000001</v>
      </c>
      <c r="D144" s="704">
        <v>0</v>
      </c>
      <c r="E144" s="704">
        <v>0</v>
      </c>
      <c r="F144" s="704">
        <v>-0.29417399999999999</v>
      </c>
      <c r="G144" s="704">
        <v>-0.62</v>
      </c>
      <c r="H144" s="704">
        <v>-0.54500000000000004</v>
      </c>
      <c r="I144" s="704">
        <v>-1.25299</v>
      </c>
      <c r="J144" s="704">
        <v>-1.2370000000000001</v>
      </c>
      <c r="K144" s="704">
        <v>-1.636636</v>
      </c>
      <c r="L144" s="704">
        <v>-1.4021170000000001</v>
      </c>
      <c r="M144" s="704">
        <v>-2.0896340000000002</v>
      </c>
      <c r="N144" s="704">
        <v>-2.9493459999999998</v>
      </c>
      <c r="O144" s="704">
        <v>-5.962974</v>
      </c>
      <c r="P144" s="704">
        <v>-1.105</v>
      </c>
      <c r="Q144" s="704">
        <v>-1.115</v>
      </c>
      <c r="R144" s="674">
        <v>0</v>
      </c>
      <c r="S144" s="674">
        <v>0</v>
      </c>
      <c r="T144" s="704">
        <v>0</v>
      </c>
      <c r="U144" s="673">
        <v>0</v>
      </c>
      <c r="V144" s="674">
        <v>0</v>
      </c>
      <c r="W144" s="673"/>
      <c r="AD144" s="704"/>
      <c r="AE144" s="673"/>
      <c r="AL144" s="704"/>
      <c r="AM144" s="673"/>
      <c r="AT144" s="704"/>
      <c r="AU144" s="673"/>
      <c r="BB144" s="704"/>
      <c r="BC144" s="673"/>
      <c r="BD144" s="704"/>
      <c r="BJ144" s="704"/>
      <c r="BK144" s="673"/>
    </row>
    <row r="145" spans="2:63" s="674" customFormat="1" ht="12.75" customHeight="1" x14ac:dyDescent="0.2">
      <c r="B145" s="699" t="s">
        <v>770</v>
      </c>
      <c r="C145" s="704">
        <v>0</v>
      </c>
      <c r="D145" s="704">
        <v>0</v>
      </c>
      <c r="E145" s="704">
        <v>0</v>
      </c>
      <c r="F145" s="704">
        <v>0</v>
      </c>
      <c r="G145" s="704">
        <v>0</v>
      </c>
      <c r="H145" s="704">
        <v>0</v>
      </c>
      <c r="I145" s="704">
        <v>-1.6134740000000001</v>
      </c>
      <c r="J145" s="704">
        <v>-8.1000000000000003E-2</v>
      </c>
      <c r="K145" s="704">
        <v>0</v>
      </c>
      <c r="L145" s="704">
        <v>0</v>
      </c>
      <c r="M145" s="704">
        <v>0</v>
      </c>
      <c r="N145" s="704">
        <v>0</v>
      </c>
      <c r="O145" s="704">
        <v>0</v>
      </c>
      <c r="P145" s="704">
        <v>0</v>
      </c>
      <c r="Q145" s="704">
        <v>0</v>
      </c>
      <c r="R145" s="674">
        <v>0</v>
      </c>
      <c r="S145" s="674">
        <v>0</v>
      </c>
      <c r="T145" s="704">
        <v>0</v>
      </c>
      <c r="U145" s="673">
        <v>0</v>
      </c>
      <c r="V145" s="674">
        <v>0</v>
      </c>
      <c r="W145" s="673"/>
      <c r="AD145" s="704"/>
      <c r="AE145" s="673"/>
      <c r="AL145" s="704"/>
      <c r="AM145" s="673"/>
      <c r="AT145" s="704"/>
      <c r="AU145" s="673"/>
      <c r="BB145" s="704"/>
      <c r="BC145" s="673"/>
      <c r="BD145" s="704"/>
      <c r="BJ145" s="704"/>
      <c r="BK145" s="673"/>
    </row>
    <row r="146" spans="2:63" s="674" customFormat="1" ht="12.75" hidden="1" customHeight="1" outlineLevel="1" x14ac:dyDescent="0.2">
      <c r="B146" s="699" t="s">
        <v>771</v>
      </c>
      <c r="C146" s="704">
        <v>0</v>
      </c>
      <c r="D146" s="704">
        <v>0</v>
      </c>
      <c r="E146" s="704">
        <v>0</v>
      </c>
      <c r="F146" s="704">
        <v>0</v>
      </c>
      <c r="G146" s="704">
        <v>0</v>
      </c>
      <c r="H146" s="704">
        <v>0</v>
      </c>
      <c r="I146" s="704">
        <v>0</v>
      </c>
      <c r="J146" s="704">
        <v>0</v>
      </c>
      <c r="K146" s="704">
        <v>0</v>
      </c>
      <c r="L146" s="704">
        <v>0</v>
      </c>
      <c r="M146" s="704">
        <v>0</v>
      </c>
      <c r="N146" s="704">
        <v>0</v>
      </c>
      <c r="O146" s="704">
        <v>0</v>
      </c>
      <c r="P146" s="704">
        <v>0</v>
      </c>
      <c r="Q146" s="704">
        <v>0</v>
      </c>
      <c r="R146" s="674">
        <v>0</v>
      </c>
      <c r="S146" s="674">
        <v>0</v>
      </c>
      <c r="T146" s="704">
        <v>0</v>
      </c>
      <c r="U146" s="673">
        <v>0</v>
      </c>
      <c r="V146" s="674">
        <v>0</v>
      </c>
      <c r="W146" s="673"/>
      <c r="AD146" s="704"/>
      <c r="AE146" s="673"/>
      <c r="AL146" s="704"/>
      <c r="AM146" s="673"/>
      <c r="AT146" s="704"/>
      <c r="AU146" s="673"/>
      <c r="BB146" s="704"/>
      <c r="BC146" s="673"/>
      <c r="BD146" s="704"/>
      <c r="BJ146" s="704"/>
      <c r="BK146" s="673"/>
    </row>
    <row r="147" spans="2:63" s="674" customFormat="1" ht="12.75" customHeight="1" collapsed="1" x14ac:dyDescent="0.2">
      <c r="B147" s="699" t="s">
        <v>772</v>
      </c>
      <c r="C147" s="704">
        <v>-8.0150000000000006</v>
      </c>
      <c r="D147" s="704">
        <v>0</v>
      </c>
      <c r="E147" s="704">
        <v>0</v>
      </c>
      <c r="F147" s="704">
        <v>0</v>
      </c>
      <c r="G147" s="704">
        <v>0</v>
      </c>
      <c r="H147" s="704">
        <v>0</v>
      </c>
      <c r="I147" s="704">
        <v>0</v>
      </c>
      <c r="J147" s="704">
        <v>0</v>
      </c>
      <c r="K147" s="704">
        <v>0</v>
      </c>
      <c r="L147" s="704">
        <v>0</v>
      </c>
      <c r="M147" s="704">
        <v>0</v>
      </c>
      <c r="N147" s="704">
        <v>0</v>
      </c>
      <c r="O147" s="704">
        <v>0</v>
      </c>
      <c r="P147" s="704">
        <v>0</v>
      </c>
      <c r="Q147" s="704">
        <v>0</v>
      </c>
      <c r="R147" s="674">
        <v>0</v>
      </c>
      <c r="S147" s="674">
        <v>0</v>
      </c>
      <c r="T147" s="704">
        <v>0</v>
      </c>
      <c r="U147" s="673">
        <v>0</v>
      </c>
      <c r="V147" s="674">
        <v>0</v>
      </c>
      <c r="W147" s="673"/>
      <c r="AD147" s="704"/>
      <c r="AE147" s="673"/>
      <c r="AL147" s="704"/>
      <c r="AM147" s="673"/>
      <c r="AT147" s="704"/>
      <c r="AU147" s="673"/>
      <c r="BB147" s="704"/>
      <c r="BC147" s="673"/>
      <c r="BJ147" s="704"/>
      <c r="BK147" s="673"/>
    </row>
    <row r="148" spans="2:63" s="674" customFormat="1" ht="12.75" hidden="1" customHeight="1" outlineLevel="1" x14ac:dyDescent="0.2">
      <c r="B148" s="699" t="s">
        <v>773</v>
      </c>
      <c r="C148" s="704">
        <v>0</v>
      </c>
      <c r="D148" s="704">
        <v>0</v>
      </c>
      <c r="E148" s="704">
        <v>0</v>
      </c>
      <c r="F148" s="704">
        <v>0</v>
      </c>
      <c r="G148" s="704">
        <v>0</v>
      </c>
      <c r="H148" s="704">
        <v>0</v>
      </c>
      <c r="I148" s="704">
        <v>0</v>
      </c>
      <c r="J148" s="704">
        <v>0</v>
      </c>
      <c r="K148" s="704">
        <v>0</v>
      </c>
      <c r="L148" s="704">
        <v>0</v>
      </c>
      <c r="M148" s="704">
        <v>0</v>
      </c>
      <c r="N148" s="704">
        <v>0</v>
      </c>
      <c r="O148" s="704">
        <v>0</v>
      </c>
      <c r="P148" s="704">
        <v>0</v>
      </c>
      <c r="Q148" s="704">
        <v>0</v>
      </c>
      <c r="R148" s="674">
        <v>0</v>
      </c>
      <c r="S148" s="674">
        <v>0</v>
      </c>
      <c r="T148" s="704">
        <v>0</v>
      </c>
      <c r="U148" s="673">
        <v>0</v>
      </c>
      <c r="V148" s="674">
        <v>0</v>
      </c>
      <c r="W148" s="673"/>
      <c r="AD148" s="704"/>
      <c r="AE148" s="673"/>
      <c r="AL148" s="704"/>
      <c r="AM148" s="673"/>
      <c r="AT148" s="704"/>
      <c r="AU148" s="673"/>
      <c r="BB148" s="704"/>
      <c r="BC148" s="673"/>
      <c r="BD148" s="704"/>
      <c r="BJ148" s="704"/>
      <c r="BK148" s="673"/>
    </row>
    <row r="149" spans="2:63" s="674" customFormat="1" ht="12.75" hidden="1" customHeight="1" outlineLevel="1" x14ac:dyDescent="0.2">
      <c r="B149" s="699" t="s">
        <v>774</v>
      </c>
      <c r="C149" s="704">
        <v>0</v>
      </c>
      <c r="D149" s="704">
        <v>0</v>
      </c>
      <c r="E149" s="704">
        <v>0</v>
      </c>
      <c r="F149" s="704">
        <v>0</v>
      </c>
      <c r="G149" s="704">
        <v>0</v>
      </c>
      <c r="H149" s="704">
        <v>0</v>
      </c>
      <c r="I149" s="704">
        <v>0</v>
      </c>
      <c r="J149" s="704">
        <v>0</v>
      </c>
      <c r="K149" s="704">
        <v>0</v>
      </c>
      <c r="L149" s="704">
        <v>0</v>
      </c>
      <c r="M149" s="704">
        <v>0</v>
      </c>
      <c r="N149" s="704">
        <v>0</v>
      </c>
      <c r="O149" s="704">
        <v>0</v>
      </c>
      <c r="P149" s="704">
        <v>0</v>
      </c>
      <c r="Q149" s="704">
        <v>0</v>
      </c>
      <c r="R149" s="674">
        <v>0</v>
      </c>
      <c r="S149" s="674">
        <v>0</v>
      </c>
      <c r="T149" s="704">
        <v>0</v>
      </c>
      <c r="U149" s="673">
        <v>0</v>
      </c>
      <c r="V149" s="674">
        <v>0</v>
      </c>
      <c r="W149" s="673"/>
      <c r="AD149" s="704"/>
      <c r="AE149" s="673"/>
      <c r="AL149" s="704"/>
      <c r="AM149" s="673"/>
      <c r="AT149" s="704"/>
      <c r="AU149" s="673"/>
      <c r="BB149" s="704"/>
      <c r="BC149" s="673"/>
      <c r="BD149" s="704"/>
      <c r="BJ149" s="704"/>
      <c r="BK149" s="673"/>
    </row>
    <row r="150" spans="2:63" s="674" customFormat="1" ht="12.75" customHeight="1" collapsed="1" x14ac:dyDescent="0.2">
      <c r="B150" s="699" t="s">
        <v>775</v>
      </c>
      <c r="C150" s="704">
        <v>-8.0150000000000006</v>
      </c>
      <c r="D150" s="704">
        <v>0</v>
      </c>
      <c r="E150" s="704">
        <v>0</v>
      </c>
      <c r="F150" s="704">
        <v>0</v>
      </c>
      <c r="G150" s="704">
        <v>0</v>
      </c>
      <c r="H150" s="704">
        <v>0</v>
      </c>
      <c r="I150" s="704">
        <v>0</v>
      </c>
      <c r="J150" s="704">
        <v>0</v>
      </c>
      <c r="K150" s="704">
        <v>0</v>
      </c>
      <c r="L150" s="704">
        <v>0</v>
      </c>
      <c r="M150" s="704">
        <v>0</v>
      </c>
      <c r="N150" s="704">
        <v>0</v>
      </c>
      <c r="O150" s="704">
        <v>0</v>
      </c>
      <c r="P150" s="704">
        <v>0</v>
      </c>
      <c r="Q150" s="704">
        <v>0</v>
      </c>
      <c r="R150" s="674">
        <v>0</v>
      </c>
      <c r="S150" s="674">
        <v>0</v>
      </c>
      <c r="T150" s="704">
        <v>0</v>
      </c>
      <c r="U150" s="673">
        <v>0</v>
      </c>
      <c r="V150" s="674">
        <v>0</v>
      </c>
      <c r="W150" s="673"/>
      <c r="AD150" s="704"/>
      <c r="AE150" s="673"/>
      <c r="AL150" s="704"/>
      <c r="AM150" s="673"/>
      <c r="AT150" s="704"/>
      <c r="AU150" s="673"/>
      <c r="BB150" s="704"/>
      <c r="BC150" s="673"/>
      <c r="BD150" s="704"/>
      <c r="BJ150" s="704"/>
      <c r="BK150" s="673"/>
    </row>
    <row r="151" spans="2:63" s="674" customFormat="1" ht="12.75" hidden="1" customHeight="1" outlineLevel="1" x14ac:dyDescent="0.2">
      <c r="B151" s="713" t="s">
        <v>776</v>
      </c>
      <c r="C151" s="704">
        <v>0</v>
      </c>
      <c r="D151" s="704">
        <v>0</v>
      </c>
      <c r="E151" s="704">
        <v>0</v>
      </c>
      <c r="F151" s="704">
        <v>0</v>
      </c>
      <c r="G151" s="704">
        <v>0</v>
      </c>
      <c r="H151" s="704">
        <v>0</v>
      </c>
      <c r="I151" s="704">
        <v>0</v>
      </c>
      <c r="J151" s="704">
        <v>0</v>
      </c>
      <c r="K151" s="704">
        <v>0</v>
      </c>
      <c r="L151" s="704">
        <v>0</v>
      </c>
      <c r="M151" s="704">
        <v>0</v>
      </c>
      <c r="N151" s="704">
        <v>0</v>
      </c>
      <c r="O151" s="704">
        <v>0</v>
      </c>
      <c r="P151" s="704">
        <v>0</v>
      </c>
      <c r="Q151" s="704">
        <v>0</v>
      </c>
      <c r="R151" s="674">
        <v>0</v>
      </c>
      <c r="S151" s="674">
        <v>0</v>
      </c>
      <c r="T151" s="704">
        <v>0</v>
      </c>
      <c r="U151" s="673">
        <v>0</v>
      </c>
      <c r="V151" s="674">
        <v>0</v>
      </c>
      <c r="W151" s="673"/>
      <c r="AD151" s="704"/>
      <c r="AE151" s="673"/>
      <c r="AL151" s="704"/>
      <c r="AM151" s="673"/>
      <c r="AT151" s="704"/>
      <c r="AU151" s="673"/>
      <c r="BB151" s="704"/>
      <c r="BC151" s="673"/>
      <c r="BJ151" s="704"/>
      <c r="BK151" s="673"/>
    </row>
    <row r="152" spans="2:63" s="674" customFormat="1" ht="12.75" hidden="1" customHeight="1" outlineLevel="1" x14ac:dyDescent="0.2">
      <c r="B152" s="699" t="s">
        <v>777</v>
      </c>
      <c r="C152" s="704">
        <v>0</v>
      </c>
      <c r="D152" s="704">
        <v>0</v>
      </c>
      <c r="E152" s="704">
        <v>0</v>
      </c>
      <c r="F152" s="704">
        <v>0</v>
      </c>
      <c r="G152" s="704">
        <v>0</v>
      </c>
      <c r="H152" s="704">
        <v>0</v>
      </c>
      <c r="I152" s="704">
        <v>0</v>
      </c>
      <c r="J152" s="704">
        <v>0</v>
      </c>
      <c r="K152" s="704">
        <v>0</v>
      </c>
      <c r="L152" s="704">
        <v>0</v>
      </c>
      <c r="M152" s="704">
        <v>0</v>
      </c>
      <c r="N152" s="704">
        <v>0</v>
      </c>
      <c r="O152" s="704">
        <v>0</v>
      </c>
      <c r="P152" s="704">
        <v>0</v>
      </c>
      <c r="Q152" s="704">
        <v>0</v>
      </c>
      <c r="R152" s="674">
        <v>0</v>
      </c>
      <c r="S152" s="674">
        <v>0</v>
      </c>
      <c r="T152" s="704">
        <v>0</v>
      </c>
      <c r="U152" s="673">
        <v>0</v>
      </c>
      <c r="V152" s="674">
        <v>0</v>
      </c>
      <c r="W152" s="673"/>
      <c r="AD152" s="704"/>
      <c r="AE152" s="673"/>
      <c r="AL152" s="704"/>
      <c r="AM152" s="673"/>
      <c r="AT152" s="704"/>
      <c r="AU152" s="673"/>
      <c r="BB152" s="704"/>
      <c r="BC152" s="673"/>
      <c r="BJ152" s="704"/>
      <c r="BK152" s="673"/>
    </row>
    <row r="153" spans="2:63" s="674" customFormat="1" ht="12.75" hidden="1" customHeight="1" outlineLevel="1" x14ac:dyDescent="0.2">
      <c r="B153" s="699" t="s">
        <v>778</v>
      </c>
      <c r="C153" s="704">
        <v>0</v>
      </c>
      <c r="D153" s="704">
        <v>0</v>
      </c>
      <c r="E153" s="704">
        <v>0</v>
      </c>
      <c r="F153" s="704">
        <v>0</v>
      </c>
      <c r="G153" s="704">
        <v>0</v>
      </c>
      <c r="H153" s="704">
        <v>0</v>
      </c>
      <c r="I153" s="704">
        <v>0</v>
      </c>
      <c r="J153" s="704">
        <v>0</v>
      </c>
      <c r="K153" s="704">
        <v>0</v>
      </c>
      <c r="L153" s="704">
        <v>0</v>
      </c>
      <c r="M153" s="704">
        <v>0</v>
      </c>
      <c r="N153" s="704">
        <v>0</v>
      </c>
      <c r="O153" s="704">
        <v>0</v>
      </c>
      <c r="P153" s="704">
        <v>0</v>
      </c>
      <c r="Q153" s="704">
        <v>0</v>
      </c>
      <c r="R153" s="674">
        <v>0</v>
      </c>
      <c r="S153" s="674">
        <v>0</v>
      </c>
      <c r="T153" s="704">
        <v>0</v>
      </c>
      <c r="U153" s="673">
        <v>0</v>
      </c>
      <c r="V153" s="674">
        <v>0</v>
      </c>
      <c r="W153" s="673"/>
      <c r="AD153" s="704"/>
      <c r="AE153" s="673"/>
      <c r="AL153" s="704"/>
      <c r="AM153" s="673"/>
      <c r="AT153" s="704"/>
      <c r="AU153" s="673"/>
      <c r="BB153" s="704"/>
      <c r="BC153" s="673"/>
      <c r="BD153" s="704"/>
      <c r="BJ153" s="704"/>
      <c r="BK153" s="673"/>
    </row>
    <row r="154" spans="2:63" s="674" customFormat="1" ht="12.75" hidden="1" customHeight="1" outlineLevel="1" x14ac:dyDescent="0.2">
      <c r="B154" s="699" t="s">
        <v>779</v>
      </c>
      <c r="C154" s="704">
        <v>0</v>
      </c>
      <c r="D154" s="704">
        <v>0</v>
      </c>
      <c r="E154" s="704">
        <v>0</v>
      </c>
      <c r="F154" s="704">
        <v>0</v>
      </c>
      <c r="G154" s="704">
        <v>0</v>
      </c>
      <c r="H154" s="704">
        <v>0</v>
      </c>
      <c r="I154" s="704">
        <v>0</v>
      </c>
      <c r="J154" s="704">
        <v>0</v>
      </c>
      <c r="K154" s="704">
        <v>0</v>
      </c>
      <c r="L154" s="704">
        <v>0</v>
      </c>
      <c r="M154" s="704">
        <v>0</v>
      </c>
      <c r="N154" s="704">
        <v>0</v>
      </c>
      <c r="O154" s="704">
        <v>0</v>
      </c>
      <c r="P154" s="704">
        <v>0</v>
      </c>
      <c r="Q154" s="704">
        <v>0</v>
      </c>
      <c r="R154" s="674">
        <v>0</v>
      </c>
      <c r="S154" s="674">
        <v>0</v>
      </c>
      <c r="T154" s="704">
        <v>0</v>
      </c>
      <c r="U154" s="673">
        <v>0</v>
      </c>
      <c r="V154" s="674">
        <v>0</v>
      </c>
      <c r="W154" s="673"/>
      <c r="AD154" s="704"/>
      <c r="AE154" s="673"/>
      <c r="AL154" s="704"/>
      <c r="AM154" s="673"/>
      <c r="AT154" s="704"/>
      <c r="AU154" s="673"/>
      <c r="BB154" s="704"/>
      <c r="BC154" s="673"/>
      <c r="BD154" s="704"/>
      <c r="BJ154" s="704"/>
      <c r="BK154" s="673"/>
    </row>
    <row r="155" spans="2:63" s="674" customFormat="1" ht="12.75" hidden="1" customHeight="1" outlineLevel="1" x14ac:dyDescent="0.2">
      <c r="B155" s="699" t="s">
        <v>780</v>
      </c>
      <c r="C155" s="704">
        <v>0</v>
      </c>
      <c r="D155" s="704">
        <v>0</v>
      </c>
      <c r="E155" s="704">
        <v>0</v>
      </c>
      <c r="F155" s="704">
        <v>0</v>
      </c>
      <c r="G155" s="704">
        <v>0</v>
      </c>
      <c r="H155" s="704">
        <v>0</v>
      </c>
      <c r="I155" s="704">
        <v>0</v>
      </c>
      <c r="J155" s="704">
        <v>0</v>
      </c>
      <c r="K155" s="704">
        <v>0</v>
      </c>
      <c r="L155" s="704">
        <v>0</v>
      </c>
      <c r="M155" s="704">
        <v>0</v>
      </c>
      <c r="N155" s="704">
        <v>0</v>
      </c>
      <c r="O155" s="704">
        <v>0</v>
      </c>
      <c r="P155" s="704">
        <v>0</v>
      </c>
      <c r="Q155" s="704">
        <v>0</v>
      </c>
      <c r="R155" s="674">
        <v>0</v>
      </c>
      <c r="S155" s="674">
        <v>0</v>
      </c>
      <c r="T155" s="704">
        <v>0</v>
      </c>
      <c r="U155" s="673">
        <v>0</v>
      </c>
      <c r="V155" s="674">
        <v>0</v>
      </c>
      <c r="W155" s="673"/>
      <c r="AD155" s="704"/>
      <c r="AE155" s="673"/>
      <c r="AL155" s="704"/>
      <c r="AM155" s="673"/>
      <c r="AT155" s="704"/>
      <c r="AU155" s="673"/>
      <c r="BB155" s="704"/>
      <c r="BC155" s="673"/>
      <c r="BJ155" s="704"/>
      <c r="BK155" s="673"/>
    </row>
    <row r="156" spans="2:63" s="674" customFormat="1" ht="12.75" hidden="1" customHeight="1" outlineLevel="1" x14ac:dyDescent="0.2">
      <c r="B156" s="699" t="s">
        <v>781</v>
      </c>
      <c r="C156" s="704">
        <v>0</v>
      </c>
      <c r="D156" s="704">
        <v>0</v>
      </c>
      <c r="E156" s="704">
        <v>0</v>
      </c>
      <c r="F156" s="704">
        <v>0</v>
      </c>
      <c r="G156" s="704">
        <v>0</v>
      </c>
      <c r="H156" s="704">
        <v>0</v>
      </c>
      <c r="I156" s="704">
        <v>0</v>
      </c>
      <c r="J156" s="704">
        <v>0</v>
      </c>
      <c r="K156" s="704">
        <v>0</v>
      </c>
      <c r="L156" s="704">
        <v>0</v>
      </c>
      <c r="M156" s="704">
        <v>0</v>
      </c>
      <c r="N156" s="704">
        <v>0</v>
      </c>
      <c r="O156" s="704">
        <v>0</v>
      </c>
      <c r="P156" s="704">
        <v>0</v>
      </c>
      <c r="Q156" s="704">
        <v>0</v>
      </c>
      <c r="R156" s="674">
        <v>0</v>
      </c>
      <c r="S156" s="674">
        <v>0</v>
      </c>
      <c r="T156" s="704">
        <v>0</v>
      </c>
      <c r="U156" s="673">
        <v>0</v>
      </c>
      <c r="V156" s="674">
        <v>0</v>
      </c>
      <c r="W156" s="673"/>
      <c r="AD156" s="704"/>
      <c r="AE156" s="673"/>
      <c r="AL156" s="704"/>
      <c r="AM156" s="673"/>
      <c r="AT156" s="704"/>
      <c r="AU156" s="673"/>
      <c r="BB156" s="704"/>
      <c r="BC156" s="673"/>
      <c r="BD156" s="704"/>
      <c r="BJ156" s="704"/>
      <c r="BK156" s="673"/>
    </row>
    <row r="157" spans="2:63" s="674" customFormat="1" ht="12.75" hidden="1" customHeight="1" outlineLevel="1" x14ac:dyDescent="0.2">
      <c r="B157" s="699" t="s">
        <v>782</v>
      </c>
      <c r="C157" s="704">
        <v>0</v>
      </c>
      <c r="D157" s="704">
        <v>0</v>
      </c>
      <c r="E157" s="704">
        <v>0</v>
      </c>
      <c r="F157" s="704">
        <v>0</v>
      </c>
      <c r="G157" s="704">
        <v>0</v>
      </c>
      <c r="H157" s="704">
        <v>0</v>
      </c>
      <c r="I157" s="704">
        <v>0</v>
      </c>
      <c r="J157" s="704">
        <v>0</v>
      </c>
      <c r="K157" s="704">
        <v>0</v>
      </c>
      <c r="L157" s="704">
        <v>0</v>
      </c>
      <c r="M157" s="704">
        <v>0</v>
      </c>
      <c r="N157" s="704">
        <v>0</v>
      </c>
      <c r="O157" s="704">
        <v>0</v>
      </c>
      <c r="P157" s="704">
        <v>0</v>
      </c>
      <c r="Q157" s="704">
        <v>0</v>
      </c>
      <c r="R157" s="674">
        <v>0</v>
      </c>
      <c r="S157" s="674">
        <v>0</v>
      </c>
      <c r="T157" s="704">
        <v>0</v>
      </c>
      <c r="U157" s="673">
        <v>0</v>
      </c>
      <c r="V157" s="674">
        <v>0</v>
      </c>
      <c r="W157" s="673"/>
      <c r="AD157" s="704"/>
      <c r="AE157" s="673"/>
      <c r="AL157" s="704"/>
      <c r="AM157" s="673"/>
      <c r="AT157" s="704"/>
      <c r="AU157" s="673"/>
      <c r="BB157" s="704"/>
      <c r="BC157" s="673"/>
      <c r="BD157" s="704"/>
      <c r="BJ157" s="704"/>
      <c r="BK157" s="673"/>
    </row>
    <row r="158" spans="2:63" s="674" customFormat="1" ht="12.75" hidden="1" customHeight="1" outlineLevel="1" x14ac:dyDescent="0.2">
      <c r="B158" s="699" t="s">
        <v>783</v>
      </c>
      <c r="C158" s="704">
        <v>0</v>
      </c>
      <c r="D158" s="704">
        <v>0</v>
      </c>
      <c r="E158" s="704">
        <v>0</v>
      </c>
      <c r="F158" s="704">
        <v>0</v>
      </c>
      <c r="G158" s="704">
        <v>0</v>
      </c>
      <c r="H158" s="704">
        <v>0</v>
      </c>
      <c r="I158" s="704">
        <v>0</v>
      </c>
      <c r="J158" s="704">
        <v>0</v>
      </c>
      <c r="K158" s="704">
        <v>0</v>
      </c>
      <c r="L158" s="704">
        <v>0</v>
      </c>
      <c r="M158" s="704">
        <v>0</v>
      </c>
      <c r="N158" s="704">
        <v>0</v>
      </c>
      <c r="O158" s="704">
        <v>0</v>
      </c>
      <c r="P158" s="704">
        <v>0</v>
      </c>
      <c r="Q158" s="704">
        <v>0</v>
      </c>
      <c r="R158" s="674">
        <v>0</v>
      </c>
      <c r="S158" s="674">
        <v>0</v>
      </c>
      <c r="T158" s="704">
        <v>0</v>
      </c>
      <c r="U158" s="673">
        <v>0</v>
      </c>
      <c r="V158" s="674">
        <v>0</v>
      </c>
      <c r="W158" s="673"/>
      <c r="AD158" s="704"/>
      <c r="AE158" s="673"/>
      <c r="AL158" s="704"/>
      <c r="AM158" s="673"/>
      <c r="AT158" s="704"/>
      <c r="AU158" s="673"/>
      <c r="BB158" s="704"/>
      <c r="BC158" s="673"/>
      <c r="BJ158" s="704"/>
      <c r="BK158" s="673"/>
    </row>
    <row r="159" spans="2:63" s="674" customFormat="1" ht="12.75" hidden="1" customHeight="1" outlineLevel="1" x14ac:dyDescent="0.2">
      <c r="B159" s="699" t="s">
        <v>784</v>
      </c>
      <c r="C159" s="704">
        <v>0</v>
      </c>
      <c r="D159" s="704">
        <v>0</v>
      </c>
      <c r="E159" s="704">
        <v>0</v>
      </c>
      <c r="F159" s="704">
        <v>0</v>
      </c>
      <c r="G159" s="704">
        <v>0</v>
      </c>
      <c r="H159" s="704">
        <v>0</v>
      </c>
      <c r="I159" s="704">
        <v>0</v>
      </c>
      <c r="J159" s="704">
        <v>0</v>
      </c>
      <c r="K159" s="704">
        <v>0</v>
      </c>
      <c r="L159" s="704">
        <v>0</v>
      </c>
      <c r="M159" s="704">
        <v>0</v>
      </c>
      <c r="N159" s="704">
        <v>0</v>
      </c>
      <c r="O159" s="704">
        <v>0</v>
      </c>
      <c r="P159" s="704">
        <v>0</v>
      </c>
      <c r="Q159" s="704">
        <v>0</v>
      </c>
      <c r="R159" s="674">
        <v>0</v>
      </c>
      <c r="S159" s="674">
        <v>0</v>
      </c>
      <c r="T159" s="704">
        <v>0</v>
      </c>
      <c r="U159" s="673">
        <v>0</v>
      </c>
      <c r="V159" s="674">
        <v>0</v>
      </c>
      <c r="W159" s="673"/>
      <c r="AD159" s="704"/>
      <c r="AE159" s="673"/>
      <c r="AL159" s="704"/>
      <c r="AM159" s="673"/>
      <c r="AT159" s="704"/>
      <c r="AU159" s="673"/>
      <c r="BB159" s="704"/>
      <c r="BC159" s="673"/>
      <c r="BD159" s="704"/>
      <c r="BJ159" s="704"/>
      <c r="BK159" s="673"/>
    </row>
    <row r="160" spans="2:63" s="674" customFormat="1" ht="12.75" hidden="1" customHeight="1" outlineLevel="1" x14ac:dyDescent="0.2">
      <c r="B160" s="699" t="s">
        <v>785</v>
      </c>
      <c r="C160" s="704">
        <v>0</v>
      </c>
      <c r="D160" s="704">
        <v>0</v>
      </c>
      <c r="E160" s="704">
        <v>0</v>
      </c>
      <c r="F160" s="704">
        <v>0</v>
      </c>
      <c r="G160" s="704">
        <v>0</v>
      </c>
      <c r="H160" s="704">
        <v>0</v>
      </c>
      <c r="I160" s="704">
        <v>0</v>
      </c>
      <c r="J160" s="704">
        <v>0</v>
      </c>
      <c r="K160" s="704">
        <v>0</v>
      </c>
      <c r="L160" s="704">
        <v>0</v>
      </c>
      <c r="M160" s="704">
        <v>0</v>
      </c>
      <c r="N160" s="704">
        <v>0</v>
      </c>
      <c r="O160" s="704">
        <v>0</v>
      </c>
      <c r="P160" s="704">
        <v>0</v>
      </c>
      <c r="Q160" s="704">
        <v>0</v>
      </c>
      <c r="R160" s="674">
        <v>0</v>
      </c>
      <c r="S160" s="674">
        <v>0</v>
      </c>
      <c r="T160" s="704">
        <v>0</v>
      </c>
      <c r="U160" s="673">
        <v>0</v>
      </c>
      <c r="V160" s="674">
        <v>0</v>
      </c>
      <c r="W160" s="673"/>
      <c r="AD160" s="704"/>
      <c r="AE160" s="673"/>
      <c r="AL160" s="704"/>
      <c r="AM160" s="673"/>
      <c r="AT160" s="704"/>
      <c r="AU160" s="673"/>
      <c r="BB160" s="704"/>
      <c r="BC160" s="673"/>
      <c r="BD160" s="704"/>
      <c r="BJ160" s="704"/>
      <c r="BK160" s="673"/>
    </row>
    <row r="161" spans="2:63" s="674" customFormat="1" ht="12.75" customHeight="1" collapsed="1" x14ac:dyDescent="0.2">
      <c r="B161" s="713" t="s">
        <v>786</v>
      </c>
      <c r="C161" s="704">
        <v>-34.452763773487632</v>
      </c>
      <c r="D161" s="704">
        <v>-31.043657428886544</v>
      </c>
      <c r="E161" s="704">
        <v>-31.150216813689848</v>
      </c>
      <c r="F161" s="704">
        <v>-27.090724351066878</v>
      </c>
      <c r="G161" s="704">
        <v>-28.780374873637253</v>
      </c>
      <c r="H161" s="704">
        <v>-2.1327264957500027</v>
      </c>
      <c r="I161" s="704">
        <v>-1.9422684895360098</v>
      </c>
      <c r="J161" s="704">
        <v>-2.1705303497705608</v>
      </c>
      <c r="K161" s="704">
        <v>-4.8765926559558368</v>
      </c>
      <c r="L161" s="704">
        <v>-8.0205306177102926</v>
      </c>
      <c r="M161" s="704">
        <v>-4.1895206836839209</v>
      </c>
      <c r="N161" s="704">
        <v>-4.857316133901362</v>
      </c>
      <c r="O161" s="704">
        <v>-3.3133790222415587</v>
      </c>
      <c r="P161" s="704">
        <v>-5.183260468731925</v>
      </c>
      <c r="Q161" s="704">
        <v>-5.0247287243715304</v>
      </c>
      <c r="R161" s="674">
        <v>0</v>
      </c>
      <c r="S161" s="674">
        <v>0</v>
      </c>
      <c r="T161" s="704">
        <v>0</v>
      </c>
      <c r="U161" s="673">
        <v>0</v>
      </c>
      <c r="V161" s="674">
        <v>0</v>
      </c>
      <c r="W161" s="673"/>
      <c r="AD161" s="704"/>
      <c r="AE161" s="673"/>
      <c r="AL161" s="704"/>
      <c r="AM161" s="673"/>
      <c r="AT161" s="704"/>
      <c r="AU161" s="673"/>
      <c r="BB161" s="704"/>
      <c r="BC161" s="673"/>
      <c r="BJ161" s="704"/>
      <c r="BK161" s="673"/>
    </row>
    <row r="162" spans="2:63" s="674" customFormat="1" ht="12.75" hidden="1" customHeight="1" outlineLevel="1" x14ac:dyDescent="0.2">
      <c r="B162" s="699" t="s">
        <v>787</v>
      </c>
      <c r="C162" s="704">
        <v>0</v>
      </c>
      <c r="D162" s="704">
        <v>0</v>
      </c>
      <c r="E162" s="704">
        <v>0</v>
      </c>
      <c r="F162" s="704">
        <v>0</v>
      </c>
      <c r="G162" s="704">
        <v>0</v>
      </c>
      <c r="H162" s="704">
        <v>0</v>
      </c>
      <c r="I162" s="704">
        <v>0</v>
      </c>
      <c r="J162" s="704">
        <v>0</v>
      </c>
      <c r="K162" s="704">
        <v>0</v>
      </c>
      <c r="L162" s="704">
        <v>0</v>
      </c>
      <c r="M162" s="704">
        <v>0</v>
      </c>
      <c r="N162" s="704">
        <v>0</v>
      </c>
      <c r="O162" s="704">
        <v>0</v>
      </c>
      <c r="P162" s="704">
        <v>0</v>
      </c>
      <c r="Q162" s="704">
        <v>0</v>
      </c>
      <c r="R162" s="674">
        <v>0</v>
      </c>
      <c r="S162" s="674">
        <v>0</v>
      </c>
      <c r="T162" s="704">
        <v>0</v>
      </c>
      <c r="U162" s="673">
        <v>0</v>
      </c>
      <c r="V162" s="674">
        <v>0</v>
      </c>
      <c r="W162" s="673"/>
      <c r="AD162" s="704"/>
      <c r="AE162" s="673"/>
      <c r="AL162" s="704"/>
      <c r="AM162" s="673"/>
      <c r="AT162" s="704"/>
      <c r="AU162" s="673"/>
      <c r="BB162" s="704"/>
      <c r="BC162" s="673"/>
      <c r="BJ162" s="704"/>
      <c r="BK162" s="673"/>
    </row>
    <row r="163" spans="2:63" s="674" customFormat="1" ht="12.75" hidden="1" customHeight="1" outlineLevel="1" x14ac:dyDescent="0.2">
      <c r="B163" s="699" t="s">
        <v>788</v>
      </c>
      <c r="C163" s="704">
        <v>0</v>
      </c>
      <c r="D163" s="704">
        <v>0</v>
      </c>
      <c r="E163" s="704">
        <v>0</v>
      </c>
      <c r="F163" s="704">
        <v>0</v>
      </c>
      <c r="G163" s="704">
        <v>0</v>
      </c>
      <c r="H163" s="704">
        <v>0</v>
      </c>
      <c r="I163" s="704">
        <v>0</v>
      </c>
      <c r="J163" s="704">
        <v>0</v>
      </c>
      <c r="K163" s="704">
        <v>0</v>
      </c>
      <c r="L163" s="704">
        <v>0</v>
      </c>
      <c r="M163" s="704">
        <v>0</v>
      </c>
      <c r="N163" s="704">
        <v>0</v>
      </c>
      <c r="O163" s="704">
        <v>0</v>
      </c>
      <c r="P163" s="704">
        <v>0</v>
      </c>
      <c r="Q163" s="704">
        <v>0</v>
      </c>
      <c r="R163" s="674">
        <v>0</v>
      </c>
      <c r="S163" s="674">
        <v>0</v>
      </c>
      <c r="T163" s="704">
        <v>0</v>
      </c>
      <c r="U163" s="673">
        <v>0</v>
      </c>
      <c r="V163" s="674">
        <v>0</v>
      </c>
      <c r="W163" s="673"/>
      <c r="AD163" s="704"/>
      <c r="AE163" s="673"/>
      <c r="AL163" s="704"/>
      <c r="AM163" s="673"/>
      <c r="AT163" s="704"/>
      <c r="AU163" s="673"/>
      <c r="BB163" s="704"/>
      <c r="BC163" s="673"/>
      <c r="BD163" s="704"/>
      <c r="BJ163" s="704"/>
      <c r="BK163" s="673"/>
    </row>
    <row r="164" spans="2:63" s="674" customFormat="1" ht="12.75" hidden="1" customHeight="1" outlineLevel="1" x14ac:dyDescent="0.2">
      <c r="B164" s="699" t="s">
        <v>789</v>
      </c>
      <c r="C164" s="704">
        <v>0</v>
      </c>
      <c r="D164" s="704">
        <v>0</v>
      </c>
      <c r="E164" s="704">
        <v>0</v>
      </c>
      <c r="F164" s="704">
        <v>0</v>
      </c>
      <c r="G164" s="704">
        <v>0</v>
      </c>
      <c r="H164" s="704">
        <v>0</v>
      </c>
      <c r="I164" s="704">
        <v>0</v>
      </c>
      <c r="J164" s="704">
        <v>0</v>
      </c>
      <c r="K164" s="704">
        <v>0</v>
      </c>
      <c r="L164" s="704">
        <v>0</v>
      </c>
      <c r="M164" s="704">
        <v>0</v>
      </c>
      <c r="N164" s="704">
        <v>0</v>
      </c>
      <c r="O164" s="704">
        <v>0</v>
      </c>
      <c r="P164" s="704">
        <v>0</v>
      </c>
      <c r="Q164" s="704">
        <v>0</v>
      </c>
      <c r="R164" s="674">
        <v>0</v>
      </c>
      <c r="S164" s="674">
        <v>0</v>
      </c>
      <c r="T164" s="704">
        <v>0</v>
      </c>
      <c r="U164" s="673">
        <v>0</v>
      </c>
      <c r="V164" s="674">
        <v>0</v>
      </c>
      <c r="W164" s="673"/>
      <c r="AD164" s="704"/>
      <c r="AE164" s="673"/>
      <c r="AL164" s="704"/>
      <c r="AM164" s="673"/>
      <c r="AT164" s="704"/>
      <c r="AU164" s="673"/>
      <c r="BB164" s="704"/>
      <c r="BC164" s="673"/>
      <c r="BD164" s="704"/>
      <c r="BJ164" s="704"/>
      <c r="BK164" s="673"/>
    </row>
    <row r="165" spans="2:63" s="674" customFormat="1" ht="12.75" hidden="1" customHeight="1" outlineLevel="1" x14ac:dyDescent="0.2">
      <c r="B165" s="699" t="s">
        <v>790</v>
      </c>
      <c r="C165" s="704">
        <v>0</v>
      </c>
      <c r="D165" s="704">
        <v>0</v>
      </c>
      <c r="E165" s="704">
        <v>0</v>
      </c>
      <c r="F165" s="704">
        <v>0</v>
      </c>
      <c r="G165" s="704">
        <v>0</v>
      </c>
      <c r="H165" s="704">
        <v>0</v>
      </c>
      <c r="I165" s="704">
        <v>0</v>
      </c>
      <c r="J165" s="704">
        <v>0</v>
      </c>
      <c r="K165" s="704">
        <v>0</v>
      </c>
      <c r="L165" s="704">
        <v>0</v>
      </c>
      <c r="M165" s="704">
        <v>0</v>
      </c>
      <c r="N165" s="704">
        <v>0</v>
      </c>
      <c r="O165" s="704">
        <v>0</v>
      </c>
      <c r="P165" s="704">
        <v>0</v>
      </c>
      <c r="Q165" s="704">
        <v>0</v>
      </c>
      <c r="R165" s="674">
        <v>0</v>
      </c>
      <c r="S165" s="674">
        <v>0</v>
      </c>
      <c r="T165" s="704">
        <v>0</v>
      </c>
      <c r="U165" s="673">
        <v>0</v>
      </c>
      <c r="V165" s="674">
        <v>0</v>
      </c>
      <c r="W165" s="673"/>
      <c r="AD165" s="704"/>
      <c r="AE165" s="673"/>
      <c r="AL165" s="704"/>
      <c r="AM165" s="673"/>
      <c r="AT165" s="704"/>
      <c r="AU165" s="673"/>
      <c r="BB165" s="704"/>
      <c r="BC165" s="673"/>
      <c r="BD165" s="704"/>
      <c r="BJ165" s="704"/>
      <c r="BK165" s="673"/>
    </row>
    <row r="166" spans="2:63" s="674" customFormat="1" ht="12.75" hidden="1" customHeight="1" outlineLevel="1" x14ac:dyDescent="0.2">
      <c r="B166" s="699" t="s">
        <v>791</v>
      </c>
      <c r="C166" s="704">
        <v>0</v>
      </c>
      <c r="D166" s="704">
        <v>0</v>
      </c>
      <c r="E166" s="704">
        <v>0</v>
      </c>
      <c r="F166" s="704">
        <v>0</v>
      </c>
      <c r="G166" s="704">
        <v>0</v>
      </c>
      <c r="H166" s="704">
        <v>0</v>
      </c>
      <c r="I166" s="704">
        <v>0</v>
      </c>
      <c r="J166" s="704">
        <v>0</v>
      </c>
      <c r="K166" s="704">
        <v>0</v>
      </c>
      <c r="L166" s="704">
        <v>0</v>
      </c>
      <c r="M166" s="704">
        <v>0</v>
      </c>
      <c r="N166" s="704">
        <v>0</v>
      </c>
      <c r="O166" s="704">
        <v>0</v>
      </c>
      <c r="P166" s="704">
        <v>0</v>
      </c>
      <c r="Q166" s="704">
        <v>0</v>
      </c>
      <c r="R166" s="674">
        <v>0</v>
      </c>
      <c r="S166" s="674">
        <v>0</v>
      </c>
      <c r="T166" s="704">
        <v>0</v>
      </c>
      <c r="U166" s="673">
        <v>0</v>
      </c>
      <c r="V166" s="674">
        <v>0</v>
      </c>
      <c r="W166" s="673"/>
      <c r="AD166" s="704"/>
      <c r="AE166" s="673"/>
      <c r="AL166" s="704"/>
      <c r="AM166" s="673"/>
      <c r="AT166" s="704"/>
      <c r="AU166" s="673"/>
      <c r="BB166" s="704"/>
      <c r="BC166" s="673"/>
      <c r="BD166" s="704"/>
      <c r="BJ166" s="704"/>
      <c r="BK166" s="673"/>
    </row>
    <row r="167" spans="2:63" s="674" customFormat="1" ht="12.75" customHeight="1" collapsed="1" x14ac:dyDescent="0.2">
      <c r="B167" s="699" t="s">
        <v>792</v>
      </c>
      <c r="C167" s="704">
        <v>-34.452763773487632</v>
      </c>
      <c r="D167" s="704">
        <v>-31.043657428886544</v>
      </c>
      <c r="E167" s="704">
        <v>-31.150216813689848</v>
      </c>
      <c r="F167" s="704">
        <v>-27.090724351066878</v>
      </c>
      <c r="G167" s="704">
        <v>-28.780374873637253</v>
      </c>
      <c r="H167" s="704">
        <v>-2.1327264957500027</v>
      </c>
      <c r="I167" s="704">
        <v>-1.9422684895360098</v>
      </c>
      <c r="J167" s="704">
        <v>-2.1705303497705608</v>
      </c>
      <c r="K167" s="704">
        <v>-4.8765926559558368</v>
      </c>
      <c r="L167" s="704">
        <v>-8.0205306177102926</v>
      </c>
      <c r="M167" s="704">
        <v>-4.1895206836839209</v>
      </c>
      <c r="N167" s="704">
        <v>-4.857316133901362</v>
      </c>
      <c r="O167" s="704">
        <v>-3.3133790222415587</v>
      </c>
      <c r="P167" s="704">
        <v>-5.183260468731925</v>
      </c>
      <c r="Q167" s="704">
        <v>-5.0247287243715304</v>
      </c>
      <c r="R167" s="674">
        <v>0</v>
      </c>
      <c r="S167" s="674">
        <v>0</v>
      </c>
      <c r="T167" s="704">
        <v>0</v>
      </c>
      <c r="U167" s="673">
        <v>0</v>
      </c>
      <c r="V167" s="674">
        <v>0</v>
      </c>
      <c r="W167" s="673"/>
      <c r="AD167" s="704"/>
      <c r="AE167" s="673"/>
      <c r="AL167" s="704"/>
      <c r="AM167" s="673"/>
      <c r="AT167" s="704"/>
      <c r="AU167" s="673"/>
      <c r="BB167" s="704"/>
      <c r="BC167" s="673"/>
      <c r="BJ167" s="704"/>
      <c r="BK167" s="673"/>
    </row>
    <row r="168" spans="2:63" s="674" customFormat="1" ht="12.75" customHeight="1" x14ac:dyDescent="0.2">
      <c r="B168" s="699" t="s">
        <v>793</v>
      </c>
      <c r="C168" s="704">
        <v>-34.452763773487632</v>
      </c>
      <c r="D168" s="704">
        <v>-31.043657428886544</v>
      </c>
      <c r="E168" s="704">
        <v>-31.150216813689848</v>
      </c>
      <c r="F168" s="704">
        <v>-27.090724351066878</v>
      </c>
      <c r="G168" s="704">
        <v>-28.780374873637253</v>
      </c>
      <c r="H168" s="704">
        <v>-2.1327264957500027</v>
      </c>
      <c r="I168" s="704">
        <v>-1.9422684895360098</v>
      </c>
      <c r="J168" s="704">
        <v>-2.1705303497705608</v>
      </c>
      <c r="K168" s="704">
        <v>-4.8765926559558368</v>
      </c>
      <c r="L168" s="704">
        <v>-8.0205306177102926</v>
      </c>
      <c r="M168" s="704">
        <v>-4.1895206836839209</v>
      </c>
      <c r="N168" s="704">
        <v>-4.857316133901362</v>
      </c>
      <c r="O168" s="704">
        <v>-3.3133790222415587</v>
      </c>
      <c r="P168" s="704">
        <v>-5.183260468731925</v>
      </c>
      <c r="Q168" s="704">
        <v>-5.0247287243715304</v>
      </c>
      <c r="R168" s="674">
        <v>0</v>
      </c>
      <c r="S168" s="674">
        <v>0</v>
      </c>
      <c r="T168" s="704">
        <v>0</v>
      </c>
      <c r="U168" s="673">
        <v>0</v>
      </c>
      <c r="V168" s="674">
        <v>0</v>
      </c>
      <c r="W168" s="673"/>
      <c r="AD168" s="704"/>
      <c r="AE168" s="673"/>
      <c r="AL168" s="704"/>
      <c r="AM168" s="673"/>
      <c r="AT168" s="704"/>
      <c r="AU168" s="673"/>
      <c r="BB168" s="704"/>
      <c r="BC168" s="673"/>
      <c r="BJ168" s="704"/>
      <c r="BK168" s="673"/>
    </row>
    <row r="169" spans="2:63" s="674" customFormat="1" ht="12.75" hidden="1" customHeight="1" outlineLevel="1" x14ac:dyDescent="0.2">
      <c r="B169" s="691" t="s">
        <v>794</v>
      </c>
      <c r="C169" s="704">
        <v>0</v>
      </c>
      <c r="D169" s="704">
        <v>0</v>
      </c>
      <c r="E169" s="704">
        <v>0</v>
      </c>
      <c r="F169" s="704">
        <v>0</v>
      </c>
      <c r="G169" s="704">
        <v>0</v>
      </c>
      <c r="H169" s="704">
        <v>0</v>
      </c>
      <c r="I169" s="704">
        <v>0</v>
      </c>
      <c r="J169" s="704">
        <v>0</v>
      </c>
      <c r="K169" s="704">
        <v>0</v>
      </c>
      <c r="L169" s="704">
        <v>0</v>
      </c>
      <c r="M169" s="704">
        <v>0</v>
      </c>
      <c r="N169" s="704">
        <v>0</v>
      </c>
      <c r="O169" s="704">
        <v>0</v>
      </c>
      <c r="P169" s="704">
        <v>0</v>
      </c>
      <c r="Q169" s="704">
        <v>0</v>
      </c>
      <c r="R169" s="674">
        <v>0</v>
      </c>
      <c r="S169" s="674">
        <v>0</v>
      </c>
      <c r="T169" s="704">
        <v>0</v>
      </c>
      <c r="U169" s="673">
        <v>0</v>
      </c>
      <c r="V169" s="674">
        <v>0</v>
      </c>
      <c r="W169" s="673"/>
      <c r="AD169" s="704"/>
      <c r="AE169" s="673"/>
      <c r="AL169" s="704"/>
      <c r="AM169" s="673"/>
      <c r="AT169" s="704"/>
      <c r="AU169" s="673"/>
      <c r="BB169" s="704"/>
      <c r="BC169" s="673"/>
      <c r="BD169" s="704"/>
      <c r="BJ169" s="704"/>
      <c r="BK169" s="673"/>
    </row>
    <row r="170" spans="2:63" s="674" customFormat="1" ht="12.75" customHeight="1" collapsed="1" x14ac:dyDescent="0.2">
      <c r="B170" s="691" t="s">
        <v>795</v>
      </c>
      <c r="C170" s="704">
        <v>0</v>
      </c>
      <c r="D170" s="704">
        <v>0</v>
      </c>
      <c r="E170" s="704">
        <v>0</v>
      </c>
      <c r="F170" s="704">
        <v>0</v>
      </c>
      <c r="G170" s="704">
        <v>0</v>
      </c>
      <c r="H170" s="704">
        <v>-0.68981700000000001</v>
      </c>
      <c r="I170" s="704">
        <v>-0.84813499999999997</v>
      </c>
      <c r="J170" s="704">
        <v>-1.0546789999999999</v>
      </c>
      <c r="K170" s="704">
        <v>-1.269852</v>
      </c>
      <c r="L170" s="704">
        <v>-1.341707</v>
      </c>
      <c r="M170" s="704">
        <v>-1.5928100000000001</v>
      </c>
      <c r="N170" s="704">
        <v>-2.1071939999999998</v>
      </c>
      <c r="O170" s="704">
        <v>-2.1779419999999998</v>
      </c>
      <c r="P170" s="704">
        <v>-2.616663</v>
      </c>
      <c r="Q170" s="704">
        <v>-2.7568100000000002</v>
      </c>
      <c r="R170" s="674">
        <v>0</v>
      </c>
      <c r="S170" s="674">
        <v>0</v>
      </c>
      <c r="T170" s="704">
        <v>0</v>
      </c>
      <c r="U170" s="673">
        <v>0</v>
      </c>
      <c r="V170" s="674">
        <v>0</v>
      </c>
      <c r="W170" s="673"/>
      <c r="AD170" s="704"/>
      <c r="AE170" s="673"/>
      <c r="AL170" s="704"/>
      <c r="AM170" s="673"/>
      <c r="AT170" s="704"/>
      <c r="AU170" s="673"/>
      <c r="BB170" s="704"/>
      <c r="BC170" s="673"/>
      <c r="BD170" s="704"/>
      <c r="BJ170" s="704"/>
      <c r="BK170" s="673"/>
    </row>
    <row r="171" spans="2:63" s="674" customFormat="1" ht="12.75" customHeight="1" x14ac:dyDescent="0.2">
      <c r="B171" s="691" t="s">
        <v>796</v>
      </c>
      <c r="C171" s="704">
        <v>0</v>
      </c>
      <c r="D171" s="704">
        <v>0</v>
      </c>
      <c r="E171" s="704">
        <v>0</v>
      </c>
      <c r="F171" s="704">
        <v>0</v>
      </c>
      <c r="G171" s="704">
        <v>0</v>
      </c>
      <c r="H171" s="704">
        <v>0</v>
      </c>
      <c r="I171" s="704">
        <v>0</v>
      </c>
      <c r="J171" s="704">
        <v>0</v>
      </c>
      <c r="K171" s="704">
        <v>-2.6120640000000002</v>
      </c>
      <c r="L171" s="704">
        <v>-1.6722079999999999</v>
      </c>
      <c r="M171" s="704">
        <v>-0.38383099999999998</v>
      </c>
      <c r="N171" s="704">
        <v>-0.52934499999999995</v>
      </c>
      <c r="O171" s="704">
        <v>-0.38074000000000002</v>
      </c>
      <c r="P171" s="704">
        <v>-0.51857699999999995</v>
      </c>
      <c r="Q171" s="704">
        <v>-0.383913</v>
      </c>
      <c r="R171" s="674">
        <v>0</v>
      </c>
      <c r="S171" s="674">
        <v>0</v>
      </c>
      <c r="T171" s="704">
        <v>0</v>
      </c>
      <c r="U171" s="673">
        <v>0</v>
      </c>
      <c r="V171" s="674">
        <v>0</v>
      </c>
      <c r="W171" s="673"/>
      <c r="AD171" s="704"/>
      <c r="AE171" s="673"/>
      <c r="AL171" s="704"/>
      <c r="AM171" s="673"/>
      <c r="AT171" s="704"/>
      <c r="AU171" s="673"/>
      <c r="BB171" s="704"/>
      <c r="BC171" s="673"/>
      <c r="BD171" s="704"/>
      <c r="BJ171" s="704"/>
      <c r="BK171" s="673"/>
    </row>
    <row r="172" spans="2:63" s="684" customFormat="1" ht="20.100000000000001" customHeight="1" x14ac:dyDescent="0.2">
      <c r="B172" s="717" t="s">
        <v>797</v>
      </c>
      <c r="C172" s="709">
        <v>-34.452763773487632</v>
      </c>
      <c r="D172" s="709">
        <v>-31.043657428886544</v>
      </c>
      <c r="E172" s="709">
        <v>-31.150216813689848</v>
      </c>
      <c r="F172" s="709">
        <v>-27.090724351066878</v>
      </c>
      <c r="G172" s="709">
        <v>-28.780374873637253</v>
      </c>
      <c r="H172" s="709">
        <v>-1.4429094957500026</v>
      </c>
      <c r="I172" s="709">
        <v>-1.0941334895360098</v>
      </c>
      <c r="J172" s="709">
        <v>-1.1158513497705609</v>
      </c>
      <c r="K172" s="709">
        <v>-0.99467665595583621</v>
      </c>
      <c r="L172" s="709">
        <v>-5.0066156177102927</v>
      </c>
      <c r="M172" s="709">
        <v>-2.2128796836839206</v>
      </c>
      <c r="N172" s="709">
        <v>-2.2207771339013616</v>
      </c>
      <c r="O172" s="709">
        <v>-0.75469702224155888</v>
      </c>
      <c r="P172" s="709">
        <v>-2.048020468731925</v>
      </c>
      <c r="Q172" s="709">
        <v>-1.88400572437153</v>
      </c>
      <c r="R172" s="684">
        <v>0</v>
      </c>
      <c r="S172" s="684">
        <v>0</v>
      </c>
      <c r="T172" s="709">
        <v>0</v>
      </c>
      <c r="U172" s="708">
        <v>0</v>
      </c>
      <c r="V172" s="684">
        <v>0</v>
      </c>
      <c r="W172" s="708"/>
      <c r="AD172" s="709"/>
      <c r="AE172" s="708"/>
      <c r="AL172" s="709"/>
      <c r="AM172" s="708"/>
      <c r="AT172" s="709"/>
      <c r="AU172" s="708"/>
      <c r="BB172" s="709"/>
      <c r="BC172" s="708"/>
      <c r="BD172" s="709"/>
      <c r="BJ172" s="709"/>
      <c r="BK172" s="708"/>
    </row>
    <row r="173" spans="2:63" s="674" customFormat="1" ht="12.75" hidden="1" customHeight="1" outlineLevel="1" x14ac:dyDescent="0.2">
      <c r="B173" s="699" t="s">
        <v>798</v>
      </c>
      <c r="C173" s="704">
        <v>0</v>
      </c>
      <c r="D173" s="704">
        <v>0</v>
      </c>
      <c r="E173" s="704">
        <v>0</v>
      </c>
      <c r="F173" s="704">
        <v>0</v>
      </c>
      <c r="G173" s="704">
        <v>0</v>
      </c>
      <c r="H173" s="704">
        <v>0</v>
      </c>
      <c r="I173" s="704">
        <v>0</v>
      </c>
      <c r="J173" s="704">
        <v>0</v>
      </c>
      <c r="K173" s="704">
        <v>0</v>
      </c>
      <c r="L173" s="704">
        <v>0</v>
      </c>
      <c r="M173" s="704">
        <v>0</v>
      </c>
      <c r="N173" s="704">
        <v>0</v>
      </c>
      <c r="O173" s="704">
        <v>0</v>
      </c>
      <c r="P173" s="704">
        <v>0</v>
      </c>
      <c r="Q173" s="704">
        <v>0</v>
      </c>
      <c r="R173" s="674">
        <v>0</v>
      </c>
      <c r="S173" s="674">
        <v>0</v>
      </c>
      <c r="T173" s="704">
        <v>0</v>
      </c>
      <c r="U173" s="673">
        <v>0</v>
      </c>
      <c r="V173" s="674">
        <v>0</v>
      </c>
      <c r="W173" s="673"/>
      <c r="AD173" s="704"/>
      <c r="AE173" s="673"/>
      <c r="AL173" s="704"/>
      <c r="AM173" s="673"/>
      <c r="AT173" s="704"/>
      <c r="AU173" s="673"/>
      <c r="BB173" s="704"/>
      <c r="BC173" s="673"/>
      <c r="BJ173" s="704"/>
      <c r="BK173" s="673"/>
    </row>
    <row r="174" spans="2:63" s="674" customFormat="1" ht="12.75" hidden="1" customHeight="1" outlineLevel="1" x14ac:dyDescent="0.2">
      <c r="B174" s="691" t="s">
        <v>799</v>
      </c>
      <c r="C174" s="704">
        <v>0</v>
      </c>
      <c r="D174" s="704">
        <v>0</v>
      </c>
      <c r="E174" s="704">
        <v>0</v>
      </c>
      <c r="F174" s="704">
        <v>0</v>
      </c>
      <c r="G174" s="704">
        <v>0</v>
      </c>
      <c r="H174" s="704">
        <v>0</v>
      </c>
      <c r="I174" s="704">
        <v>0</v>
      </c>
      <c r="J174" s="704">
        <v>0</v>
      </c>
      <c r="K174" s="704">
        <v>0</v>
      </c>
      <c r="L174" s="704">
        <v>0</v>
      </c>
      <c r="M174" s="704">
        <v>0</v>
      </c>
      <c r="N174" s="704">
        <v>0</v>
      </c>
      <c r="O174" s="704">
        <v>0</v>
      </c>
      <c r="P174" s="704">
        <v>0</v>
      </c>
      <c r="Q174" s="704">
        <v>0</v>
      </c>
      <c r="R174" s="674">
        <v>0</v>
      </c>
      <c r="S174" s="674">
        <v>0</v>
      </c>
      <c r="T174" s="704">
        <v>0</v>
      </c>
      <c r="U174" s="673">
        <v>0</v>
      </c>
      <c r="V174" s="674">
        <v>0</v>
      </c>
      <c r="W174" s="673"/>
      <c r="AD174" s="704"/>
      <c r="AE174" s="673"/>
      <c r="AL174" s="704"/>
      <c r="AM174" s="673"/>
      <c r="AT174" s="704"/>
      <c r="AU174" s="673"/>
      <c r="BB174" s="704"/>
      <c r="BC174" s="673"/>
      <c r="BJ174" s="704"/>
      <c r="BK174" s="673"/>
    </row>
    <row r="175" spans="2:63" s="674" customFormat="1" ht="12.75" hidden="1" customHeight="1" outlineLevel="1" x14ac:dyDescent="0.2">
      <c r="B175" s="691" t="s">
        <v>800</v>
      </c>
      <c r="C175" s="704">
        <v>0</v>
      </c>
      <c r="D175" s="704">
        <v>0</v>
      </c>
      <c r="E175" s="704">
        <v>0</v>
      </c>
      <c r="F175" s="704">
        <v>0</v>
      </c>
      <c r="G175" s="704">
        <v>0</v>
      </c>
      <c r="H175" s="704">
        <v>0</v>
      </c>
      <c r="I175" s="704">
        <v>0</v>
      </c>
      <c r="J175" s="704">
        <v>0</v>
      </c>
      <c r="K175" s="704">
        <v>0</v>
      </c>
      <c r="L175" s="704">
        <v>0</v>
      </c>
      <c r="M175" s="704">
        <v>0</v>
      </c>
      <c r="N175" s="704">
        <v>0</v>
      </c>
      <c r="O175" s="704">
        <v>0</v>
      </c>
      <c r="P175" s="704">
        <v>0</v>
      </c>
      <c r="Q175" s="704">
        <v>0</v>
      </c>
      <c r="R175" s="674">
        <v>0</v>
      </c>
      <c r="S175" s="674">
        <v>0</v>
      </c>
      <c r="T175" s="704">
        <v>0</v>
      </c>
      <c r="U175" s="673">
        <v>0</v>
      </c>
      <c r="V175" s="674">
        <v>0</v>
      </c>
      <c r="W175" s="673"/>
      <c r="AD175" s="704"/>
      <c r="AE175" s="673"/>
      <c r="AL175" s="704"/>
      <c r="AM175" s="673"/>
      <c r="AT175" s="704"/>
      <c r="AU175" s="673"/>
      <c r="BB175" s="704"/>
      <c r="BC175" s="673"/>
      <c r="BJ175" s="704"/>
      <c r="BK175" s="673"/>
    </row>
    <row r="176" spans="2:63" s="674" customFormat="1" ht="12.75" hidden="1" customHeight="1" outlineLevel="1" x14ac:dyDescent="0.2">
      <c r="B176" s="691" t="s">
        <v>801</v>
      </c>
      <c r="C176" s="704">
        <v>0</v>
      </c>
      <c r="D176" s="704">
        <v>0</v>
      </c>
      <c r="E176" s="704">
        <v>0</v>
      </c>
      <c r="F176" s="704">
        <v>0</v>
      </c>
      <c r="G176" s="704">
        <v>0</v>
      </c>
      <c r="H176" s="704">
        <v>0</v>
      </c>
      <c r="I176" s="704">
        <v>0</v>
      </c>
      <c r="J176" s="704">
        <v>0</v>
      </c>
      <c r="K176" s="704">
        <v>0</v>
      </c>
      <c r="L176" s="704">
        <v>0</v>
      </c>
      <c r="M176" s="704">
        <v>0</v>
      </c>
      <c r="N176" s="704">
        <v>0</v>
      </c>
      <c r="O176" s="704">
        <v>0</v>
      </c>
      <c r="P176" s="704">
        <v>0</v>
      </c>
      <c r="Q176" s="704">
        <v>0</v>
      </c>
      <c r="R176" s="674">
        <v>0</v>
      </c>
      <c r="S176" s="674">
        <v>0</v>
      </c>
      <c r="T176" s="704">
        <v>0</v>
      </c>
      <c r="U176" s="673">
        <v>0</v>
      </c>
      <c r="V176" s="674">
        <v>0</v>
      </c>
      <c r="W176" s="673"/>
      <c r="AD176" s="704"/>
      <c r="AE176" s="673"/>
      <c r="AL176" s="704"/>
      <c r="AM176" s="673"/>
      <c r="AT176" s="704"/>
      <c r="AU176" s="673"/>
      <c r="BB176" s="704"/>
      <c r="BC176" s="673"/>
      <c r="BJ176" s="704"/>
      <c r="BK176" s="673"/>
    </row>
    <row r="177" spans="2:63" s="674" customFormat="1" ht="12.75" hidden="1" customHeight="1" outlineLevel="1" x14ac:dyDescent="0.2">
      <c r="B177" s="691" t="s">
        <v>802</v>
      </c>
      <c r="C177" s="704">
        <v>0</v>
      </c>
      <c r="D177" s="704">
        <v>0</v>
      </c>
      <c r="E177" s="704">
        <v>0</v>
      </c>
      <c r="F177" s="704">
        <v>0</v>
      </c>
      <c r="G177" s="704">
        <v>0</v>
      </c>
      <c r="H177" s="704">
        <v>0</v>
      </c>
      <c r="I177" s="704">
        <v>0</v>
      </c>
      <c r="J177" s="704">
        <v>0</v>
      </c>
      <c r="K177" s="704">
        <v>0</v>
      </c>
      <c r="L177" s="704">
        <v>0</v>
      </c>
      <c r="M177" s="704">
        <v>0</v>
      </c>
      <c r="N177" s="704">
        <v>0</v>
      </c>
      <c r="O177" s="704">
        <v>0</v>
      </c>
      <c r="P177" s="704">
        <v>0</v>
      </c>
      <c r="Q177" s="704">
        <v>0</v>
      </c>
      <c r="R177" s="674">
        <v>0</v>
      </c>
      <c r="S177" s="674">
        <v>0</v>
      </c>
      <c r="T177" s="704">
        <v>0</v>
      </c>
      <c r="U177" s="673">
        <v>0</v>
      </c>
      <c r="V177" s="674">
        <v>0</v>
      </c>
      <c r="W177" s="673"/>
      <c r="AD177" s="704"/>
      <c r="AE177" s="673"/>
      <c r="AL177" s="704"/>
      <c r="AM177" s="673"/>
      <c r="AT177" s="704"/>
      <c r="AU177" s="673"/>
      <c r="BB177" s="704"/>
      <c r="BC177" s="673"/>
      <c r="BJ177" s="704"/>
      <c r="BK177" s="673"/>
    </row>
    <row r="178" spans="2:63" s="674" customFormat="1" ht="12.75" hidden="1" customHeight="1" outlineLevel="1" x14ac:dyDescent="0.2">
      <c r="B178" s="691" t="s">
        <v>803</v>
      </c>
      <c r="C178" s="704">
        <v>0</v>
      </c>
      <c r="D178" s="704">
        <v>0</v>
      </c>
      <c r="E178" s="704">
        <v>0</v>
      </c>
      <c r="F178" s="704">
        <v>0</v>
      </c>
      <c r="G178" s="704">
        <v>0</v>
      </c>
      <c r="H178" s="704">
        <v>0</v>
      </c>
      <c r="I178" s="704">
        <v>0</v>
      </c>
      <c r="J178" s="704">
        <v>0</v>
      </c>
      <c r="K178" s="704">
        <v>0</v>
      </c>
      <c r="L178" s="704">
        <v>0</v>
      </c>
      <c r="M178" s="704">
        <v>0</v>
      </c>
      <c r="N178" s="704">
        <v>0</v>
      </c>
      <c r="O178" s="704">
        <v>0</v>
      </c>
      <c r="P178" s="704">
        <v>0</v>
      </c>
      <c r="Q178" s="704">
        <v>0</v>
      </c>
      <c r="R178" s="674">
        <v>0</v>
      </c>
      <c r="S178" s="674">
        <v>0</v>
      </c>
      <c r="T178" s="704">
        <v>0</v>
      </c>
      <c r="U178" s="673">
        <v>0</v>
      </c>
      <c r="V178" s="674">
        <v>0</v>
      </c>
      <c r="W178" s="673"/>
      <c r="AD178" s="704"/>
      <c r="AE178" s="673"/>
      <c r="AL178" s="704"/>
      <c r="AM178" s="673"/>
      <c r="AT178" s="704"/>
      <c r="AU178" s="673"/>
      <c r="BB178" s="704"/>
      <c r="BC178" s="673"/>
      <c r="BJ178" s="704"/>
      <c r="BK178" s="673"/>
    </row>
    <row r="179" spans="2:63" s="684" customFormat="1" ht="20.100000000000001" hidden="1" customHeight="1" outlineLevel="1" x14ac:dyDescent="0.2">
      <c r="B179" s="717" t="s">
        <v>804</v>
      </c>
      <c r="C179" s="718">
        <v>0</v>
      </c>
      <c r="D179" s="718">
        <v>0</v>
      </c>
      <c r="E179" s="718">
        <v>0</v>
      </c>
      <c r="F179" s="718">
        <v>0</v>
      </c>
      <c r="G179" s="718">
        <v>0</v>
      </c>
      <c r="H179" s="718">
        <v>0</v>
      </c>
      <c r="I179" s="718">
        <v>0</v>
      </c>
      <c r="J179" s="718">
        <v>0</v>
      </c>
      <c r="K179" s="718">
        <v>0</v>
      </c>
      <c r="L179" s="718">
        <v>0</v>
      </c>
      <c r="M179" s="718">
        <v>0</v>
      </c>
      <c r="N179" s="718">
        <v>0</v>
      </c>
      <c r="O179" s="718">
        <v>0</v>
      </c>
      <c r="P179" s="718">
        <v>0</v>
      </c>
      <c r="Q179" s="718">
        <v>0</v>
      </c>
      <c r="R179" s="684">
        <v>0</v>
      </c>
      <c r="S179" s="684">
        <v>0</v>
      </c>
      <c r="T179" s="709">
        <v>0</v>
      </c>
      <c r="U179" s="708">
        <v>0</v>
      </c>
      <c r="V179" s="684">
        <v>0</v>
      </c>
      <c r="W179" s="708"/>
      <c r="AD179" s="709"/>
      <c r="AE179" s="708"/>
      <c r="AL179" s="709"/>
      <c r="AM179" s="708"/>
      <c r="AT179" s="709"/>
      <c r="AU179" s="708"/>
      <c r="BB179" s="709"/>
      <c r="BC179" s="708"/>
      <c r="BD179" s="709"/>
      <c r="BJ179" s="709"/>
      <c r="BK179" s="708"/>
    </row>
    <row r="180" spans="2:63" s="674" customFormat="1" collapsed="1" x14ac:dyDescent="0.2">
      <c r="C180" s="704">
        <v>0</v>
      </c>
      <c r="D180" s="704">
        <v>0</v>
      </c>
      <c r="E180" s="704">
        <v>0</v>
      </c>
      <c r="F180" s="704">
        <v>0</v>
      </c>
      <c r="G180" s="704">
        <v>0</v>
      </c>
      <c r="H180" s="704">
        <v>0</v>
      </c>
      <c r="I180" s="704">
        <v>0</v>
      </c>
      <c r="J180" s="704">
        <v>0</v>
      </c>
      <c r="K180" s="704">
        <v>0</v>
      </c>
      <c r="L180" s="704">
        <v>0</v>
      </c>
      <c r="M180" s="704">
        <v>0</v>
      </c>
      <c r="N180" s="704">
        <v>0</v>
      </c>
      <c r="O180" s="704">
        <v>0</v>
      </c>
      <c r="P180" s="704">
        <v>0</v>
      </c>
      <c r="Q180" s="704">
        <v>0</v>
      </c>
      <c r="R180" s="674">
        <v>0</v>
      </c>
      <c r="S180" s="674">
        <v>0</v>
      </c>
      <c r="T180" s="674">
        <v>0</v>
      </c>
      <c r="U180" s="674">
        <v>0</v>
      </c>
      <c r="V180" s="674">
        <v>0</v>
      </c>
    </row>
    <row r="181" spans="2:63" s="674" customFormat="1" x14ac:dyDescent="0.2">
      <c r="B181" s="719" t="s">
        <v>805</v>
      </c>
      <c r="C181" s="704">
        <v>4.3367450000000094</v>
      </c>
      <c r="D181" s="704">
        <v>-4.9788689100000036</v>
      </c>
      <c r="E181" s="704">
        <v>-3.4946321999999981</v>
      </c>
      <c r="F181" s="704">
        <v>-16.245136310000003</v>
      </c>
      <c r="G181" s="704">
        <v>-17.530011780000002</v>
      </c>
      <c r="H181" s="704">
        <v>-48.892530000000008</v>
      </c>
      <c r="I181" s="704">
        <v>-59.642135219999986</v>
      </c>
      <c r="J181" s="704">
        <v>-64.063358999999991</v>
      </c>
      <c r="K181" s="704">
        <v>-72.208439999999996</v>
      </c>
      <c r="L181" s="704">
        <v>-53.411668000000006</v>
      </c>
      <c r="M181" s="704">
        <v>-64.220731999999998</v>
      </c>
      <c r="N181" s="704">
        <v>-54.802182000000002</v>
      </c>
      <c r="O181" s="704">
        <v>-64.825166999999993</v>
      </c>
      <c r="P181" s="704">
        <v>-99.301736000000034</v>
      </c>
      <c r="Q181" s="704">
        <v>-132.75579283384903</v>
      </c>
      <c r="R181" s="674">
        <v>0</v>
      </c>
      <c r="S181" s="674">
        <v>0</v>
      </c>
      <c r="T181" s="674">
        <v>0</v>
      </c>
      <c r="U181" s="674">
        <v>0</v>
      </c>
      <c r="V181" s="674">
        <v>0</v>
      </c>
    </row>
    <row r="182" spans="2:63" s="674" customFormat="1" ht="12.75" customHeight="1" x14ac:dyDescent="0.2">
      <c r="B182" s="710" t="s">
        <v>806</v>
      </c>
      <c r="C182" s="704">
        <v>-2.101496</v>
      </c>
      <c r="D182" s="704">
        <v>-6.362565</v>
      </c>
      <c r="E182" s="704">
        <v>-8.2525709999999997</v>
      </c>
      <c r="F182" s="704">
        <v>-17.833762</v>
      </c>
      <c r="G182" s="704">
        <v>-15.892899</v>
      </c>
      <c r="H182" s="704">
        <v>-43.774404000000004</v>
      </c>
      <c r="I182" s="704">
        <v>-56.745841999999996</v>
      </c>
      <c r="J182" s="704">
        <v>-62.855834999999999</v>
      </c>
      <c r="K182" s="704">
        <v>-64.281931999999998</v>
      </c>
      <c r="L182" s="704">
        <v>-42.218035999999998</v>
      </c>
      <c r="M182" s="704">
        <v>-21.415179000000002</v>
      </c>
      <c r="N182" s="704">
        <v>-19.780841000000002</v>
      </c>
      <c r="O182" s="704">
        <v>-38.213164999999996</v>
      </c>
      <c r="P182" s="704">
        <v>-53.277206</v>
      </c>
      <c r="Q182" s="704">
        <v>-34.810958999999997</v>
      </c>
      <c r="R182" s="674">
        <v>0</v>
      </c>
      <c r="S182" s="674">
        <v>0</v>
      </c>
      <c r="T182" s="704">
        <v>0</v>
      </c>
      <c r="U182" s="673">
        <v>0</v>
      </c>
      <c r="V182" s="674">
        <v>0</v>
      </c>
      <c r="W182" s="673"/>
      <c r="AD182" s="704"/>
      <c r="AE182" s="673"/>
      <c r="AL182" s="704"/>
      <c r="AM182" s="673"/>
      <c r="AT182" s="704"/>
      <c r="AU182" s="673"/>
      <c r="BB182" s="704"/>
      <c r="BC182" s="673"/>
      <c r="BJ182" s="704"/>
      <c r="BK182" s="673"/>
    </row>
    <row r="183" spans="2:63" s="674" customFormat="1" ht="12.75" customHeight="1" x14ac:dyDescent="0.2">
      <c r="B183" s="711" t="s">
        <v>807</v>
      </c>
      <c r="C183" s="704">
        <v>-2.1078670000000002</v>
      </c>
      <c r="D183" s="704">
        <v>-6.3762470000000002</v>
      </c>
      <c r="E183" s="704">
        <v>-8.3076939999999997</v>
      </c>
      <c r="F183" s="704">
        <v>-17.888884999999998</v>
      </c>
      <c r="G183" s="704">
        <v>-15.892899</v>
      </c>
      <c r="H183" s="704">
        <v>-43.774404000000004</v>
      </c>
      <c r="I183" s="704">
        <v>-56.695841999999999</v>
      </c>
      <c r="J183" s="704">
        <v>-62.855834999999999</v>
      </c>
      <c r="K183" s="704">
        <v>-64.281931999999998</v>
      </c>
      <c r="L183" s="704">
        <v>-42.218035999999998</v>
      </c>
      <c r="M183" s="704">
        <v>-21.415179000000002</v>
      </c>
      <c r="N183" s="704">
        <v>-19.780841000000002</v>
      </c>
      <c r="O183" s="704">
        <v>-38.213164999999996</v>
      </c>
      <c r="P183" s="704">
        <v>-53.277206</v>
      </c>
      <c r="Q183" s="704">
        <v>-34.810958999999997</v>
      </c>
      <c r="R183" s="674">
        <v>0</v>
      </c>
      <c r="S183" s="674">
        <v>0</v>
      </c>
      <c r="T183" s="704">
        <v>0</v>
      </c>
      <c r="U183" s="673">
        <v>0</v>
      </c>
      <c r="V183" s="674">
        <v>0</v>
      </c>
      <c r="W183" s="673"/>
      <c r="AD183" s="704"/>
      <c r="AE183" s="673"/>
      <c r="AL183" s="704"/>
      <c r="AM183" s="673"/>
      <c r="AT183" s="704"/>
      <c r="AU183" s="673"/>
      <c r="BB183" s="704"/>
      <c r="BC183" s="673"/>
      <c r="BJ183" s="704"/>
      <c r="BK183" s="673"/>
    </row>
    <row r="184" spans="2:63" s="674" customFormat="1" ht="12.75" customHeight="1" x14ac:dyDescent="0.2">
      <c r="B184" s="720" t="s">
        <v>808</v>
      </c>
      <c r="C184" s="704">
        <v>-2.1078670000000002</v>
      </c>
      <c r="D184" s="704">
        <v>-6.3762470000000002</v>
      </c>
      <c r="E184" s="704">
        <v>-8.3076939999999997</v>
      </c>
      <c r="F184" s="704">
        <v>-17.888884999999998</v>
      </c>
      <c r="G184" s="704">
        <v>-15.892899</v>
      </c>
      <c r="H184" s="704">
        <v>-42.587932000000002</v>
      </c>
      <c r="I184" s="704">
        <v>-54.336843000000002</v>
      </c>
      <c r="J184" s="704">
        <v>-60.735630999999998</v>
      </c>
      <c r="K184" s="704">
        <v>-62.802362000000002</v>
      </c>
      <c r="L184" s="704">
        <v>-40.138720999999997</v>
      </c>
      <c r="M184" s="704">
        <v>-19.022983</v>
      </c>
      <c r="N184" s="704">
        <v>-17.294803000000002</v>
      </c>
      <c r="O184" s="704">
        <v>-35.485771999999997</v>
      </c>
      <c r="P184" s="704">
        <v>-50.041817999999999</v>
      </c>
      <c r="Q184" s="704">
        <v>-32.111485999999999</v>
      </c>
      <c r="R184" s="674">
        <v>0</v>
      </c>
      <c r="S184" s="674">
        <v>0</v>
      </c>
      <c r="T184" s="704">
        <v>0</v>
      </c>
      <c r="U184" s="673">
        <v>0</v>
      </c>
      <c r="V184" s="674">
        <v>0</v>
      </c>
      <c r="W184" s="673"/>
      <c r="AD184" s="704"/>
      <c r="AE184" s="673"/>
      <c r="AL184" s="704"/>
      <c r="AM184" s="673"/>
      <c r="AT184" s="704"/>
      <c r="AU184" s="673"/>
      <c r="BB184" s="704"/>
      <c r="BC184" s="673"/>
      <c r="BJ184" s="704"/>
      <c r="BK184" s="673"/>
    </row>
    <row r="185" spans="2:63" s="674" customFormat="1" ht="12.75" hidden="1" customHeight="1" outlineLevel="1" x14ac:dyDescent="0.2">
      <c r="B185" s="720" t="s">
        <v>809</v>
      </c>
      <c r="C185" s="704">
        <v>0</v>
      </c>
      <c r="D185" s="704">
        <v>0</v>
      </c>
      <c r="E185" s="704">
        <v>0</v>
      </c>
      <c r="F185" s="704">
        <v>0</v>
      </c>
      <c r="G185" s="704">
        <v>0</v>
      </c>
      <c r="H185" s="704">
        <v>0</v>
      </c>
      <c r="I185" s="704">
        <v>0</v>
      </c>
      <c r="J185" s="704">
        <v>0</v>
      </c>
      <c r="K185" s="704">
        <v>0</v>
      </c>
      <c r="L185" s="704">
        <v>0</v>
      </c>
      <c r="M185" s="704">
        <v>0</v>
      </c>
      <c r="N185" s="704">
        <v>0</v>
      </c>
      <c r="O185" s="704">
        <v>0</v>
      </c>
      <c r="P185" s="704">
        <v>0</v>
      </c>
      <c r="Q185" s="704">
        <v>0</v>
      </c>
      <c r="R185" s="674">
        <v>0</v>
      </c>
      <c r="S185" s="674">
        <v>0</v>
      </c>
      <c r="T185" s="704">
        <v>0</v>
      </c>
      <c r="U185" s="673">
        <v>0</v>
      </c>
      <c r="V185" s="674">
        <v>0</v>
      </c>
      <c r="W185" s="673"/>
      <c r="AD185" s="704"/>
      <c r="AE185" s="673"/>
      <c r="AL185" s="704"/>
      <c r="AM185" s="673"/>
      <c r="AT185" s="704"/>
      <c r="AU185" s="673"/>
      <c r="BB185" s="704"/>
      <c r="BC185" s="673"/>
      <c r="BJ185" s="704"/>
      <c r="BK185" s="673"/>
    </row>
    <row r="186" spans="2:63" s="674" customFormat="1" ht="12.75" hidden="1" customHeight="1" outlineLevel="1" x14ac:dyDescent="0.2">
      <c r="B186" s="720" t="s">
        <v>810</v>
      </c>
      <c r="C186" s="704">
        <v>0</v>
      </c>
      <c r="D186" s="704">
        <v>0</v>
      </c>
      <c r="E186" s="704">
        <v>0</v>
      </c>
      <c r="F186" s="704">
        <v>0</v>
      </c>
      <c r="G186" s="704">
        <v>0</v>
      </c>
      <c r="H186" s="704">
        <v>0</v>
      </c>
      <c r="I186" s="704">
        <v>0</v>
      </c>
      <c r="J186" s="704">
        <v>0</v>
      </c>
      <c r="K186" s="704">
        <v>0</v>
      </c>
      <c r="L186" s="704">
        <v>0</v>
      </c>
      <c r="M186" s="704">
        <v>0</v>
      </c>
      <c r="N186" s="704">
        <v>0</v>
      </c>
      <c r="O186" s="704">
        <v>0</v>
      </c>
      <c r="P186" s="704">
        <v>0</v>
      </c>
      <c r="Q186" s="704">
        <v>0</v>
      </c>
      <c r="R186" s="674">
        <v>0</v>
      </c>
      <c r="S186" s="674">
        <v>0</v>
      </c>
      <c r="T186" s="704">
        <v>0</v>
      </c>
      <c r="U186" s="673">
        <v>0</v>
      </c>
      <c r="V186" s="674">
        <v>0</v>
      </c>
      <c r="W186" s="673"/>
      <c r="AD186" s="704"/>
      <c r="AE186" s="673"/>
      <c r="AL186" s="704"/>
      <c r="AM186" s="673"/>
      <c r="AT186" s="704"/>
      <c r="AU186" s="673"/>
      <c r="BB186" s="704"/>
      <c r="BC186" s="673"/>
      <c r="BJ186" s="704"/>
      <c r="BK186" s="673"/>
    </row>
    <row r="187" spans="2:63" s="674" customFormat="1" ht="12.75" customHeight="1" collapsed="1" x14ac:dyDescent="0.2">
      <c r="B187" s="720" t="s">
        <v>811</v>
      </c>
      <c r="C187" s="704">
        <v>-2.1078670000000002</v>
      </c>
      <c r="D187" s="704">
        <v>-6.3762470000000002</v>
      </c>
      <c r="E187" s="704">
        <v>-8.3076939999999997</v>
      </c>
      <c r="F187" s="704">
        <v>-17.888884999999998</v>
      </c>
      <c r="G187" s="704">
        <v>-15.892899</v>
      </c>
      <c r="H187" s="704">
        <v>-42.587932000000002</v>
      </c>
      <c r="I187" s="704">
        <v>-54.336843000000002</v>
      </c>
      <c r="J187" s="704">
        <v>-60.735630999999998</v>
      </c>
      <c r="K187" s="704">
        <v>-62.802362000000002</v>
      </c>
      <c r="L187" s="704">
        <v>-40.138720999999997</v>
      </c>
      <c r="M187" s="704">
        <v>-19.022983</v>
      </c>
      <c r="N187" s="704">
        <v>-17.294803000000002</v>
      </c>
      <c r="O187" s="704">
        <v>-35.485771999999997</v>
      </c>
      <c r="P187" s="704">
        <v>-50.041817999999999</v>
      </c>
      <c r="Q187" s="704">
        <v>-32.111485999999999</v>
      </c>
      <c r="R187" s="674">
        <v>0</v>
      </c>
      <c r="S187" s="674">
        <v>0</v>
      </c>
      <c r="T187" s="704">
        <v>0</v>
      </c>
      <c r="U187" s="673">
        <v>0</v>
      </c>
      <c r="V187" s="674">
        <v>0</v>
      </c>
      <c r="W187" s="673"/>
      <c r="AD187" s="704"/>
      <c r="AE187" s="673"/>
      <c r="AL187" s="704"/>
      <c r="AM187" s="673"/>
      <c r="AT187" s="704"/>
      <c r="AU187" s="673"/>
      <c r="BB187" s="704"/>
      <c r="BC187" s="673"/>
      <c r="BJ187" s="704"/>
      <c r="BK187" s="673"/>
    </row>
    <row r="188" spans="2:63" s="674" customFormat="1" ht="12.75" customHeight="1" x14ac:dyDescent="0.2">
      <c r="B188" s="720" t="s">
        <v>812</v>
      </c>
      <c r="C188" s="704">
        <v>0</v>
      </c>
      <c r="D188" s="704">
        <v>0</v>
      </c>
      <c r="E188" s="704">
        <v>0</v>
      </c>
      <c r="F188" s="704">
        <v>0</v>
      </c>
      <c r="G188" s="704">
        <v>0</v>
      </c>
      <c r="H188" s="704">
        <v>-1.186472</v>
      </c>
      <c r="I188" s="704">
        <v>-2.3589989999999998</v>
      </c>
      <c r="J188" s="704">
        <v>-2.1202040000000002</v>
      </c>
      <c r="K188" s="704">
        <v>-1.4795699999999998</v>
      </c>
      <c r="L188" s="704">
        <v>-2.0793149999999998</v>
      </c>
      <c r="M188" s="704">
        <v>-2.3921960000000002</v>
      </c>
      <c r="N188" s="704">
        <v>-2.4860380000000002</v>
      </c>
      <c r="O188" s="704">
        <v>-2.7273930000000002</v>
      </c>
      <c r="P188" s="704">
        <v>-3.2353879999999999</v>
      </c>
      <c r="Q188" s="704">
        <v>-2.6994730000000002</v>
      </c>
      <c r="R188" s="674">
        <v>0</v>
      </c>
      <c r="S188" s="674">
        <v>0</v>
      </c>
      <c r="T188" s="704">
        <v>0</v>
      </c>
      <c r="U188" s="673">
        <v>0</v>
      </c>
      <c r="V188" s="674">
        <v>0</v>
      </c>
      <c r="W188" s="673"/>
      <c r="AD188" s="704"/>
      <c r="AE188" s="673"/>
      <c r="AL188" s="704"/>
      <c r="AM188" s="673"/>
      <c r="AT188" s="704"/>
      <c r="AU188" s="673"/>
      <c r="BB188" s="704"/>
      <c r="BC188" s="673"/>
      <c r="BJ188" s="704"/>
      <c r="BK188" s="673"/>
    </row>
    <row r="189" spans="2:63" s="674" customFormat="1" ht="12.75" customHeight="1" x14ac:dyDescent="0.2">
      <c r="B189" s="720" t="s">
        <v>813</v>
      </c>
      <c r="C189" s="704">
        <v>0</v>
      </c>
      <c r="D189" s="704">
        <v>0</v>
      </c>
      <c r="E189" s="704">
        <v>0</v>
      </c>
      <c r="F189" s="704">
        <v>0</v>
      </c>
      <c r="G189" s="704">
        <v>0</v>
      </c>
      <c r="H189" s="704">
        <v>-0.41592800000000002</v>
      </c>
      <c r="I189" s="704">
        <v>-0.50068199999999996</v>
      </c>
      <c r="J189" s="704">
        <v>-0.66805899999999996</v>
      </c>
      <c r="K189" s="704">
        <v>-0.27728900000000001</v>
      </c>
      <c r="L189" s="704">
        <v>-0.40465600000000002</v>
      </c>
      <c r="M189" s="704">
        <v>-0.52603599999999995</v>
      </c>
      <c r="N189" s="704">
        <v>-0.38332500000000003</v>
      </c>
      <c r="O189" s="704">
        <v>-0.55882699999999996</v>
      </c>
      <c r="P189" s="704">
        <v>-0.33485500000000001</v>
      </c>
      <c r="Q189" s="704">
        <v>-0.70949200000000001</v>
      </c>
      <c r="R189" s="674">
        <v>0</v>
      </c>
      <c r="S189" s="674">
        <v>0</v>
      </c>
      <c r="T189" s="704">
        <v>0</v>
      </c>
      <c r="U189" s="673">
        <v>0</v>
      </c>
      <c r="V189" s="674">
        <v>0</v>
      </c>
      <c r="W189" s="673"/>
      <c r="AD189" s="704"/>
      <c r="AE189" s="673"/>
      <c r="AL189" s="704"/>
      <c r="AM189" s="673"/>
      <c r="AT189" s="704"/>
      <c r="AU189" s="673"/>
      <c r="BB189" s="704"/>
      <c r="BC189" s="673"/>
      <c r="BJ189" s="704"/>
      <c r="BK189" s="673"/>
    </row>
    <row r="190" spans="2:63" s="674" customFormat="1" ht="12.75" customHeight="1" x14ac:dyDescent="0.2">
      <c r="B190" s="720" t="s">
        <v>814</v>
      </c>
      <c r="C190" s="704">
        <v>0</v>
      </c>
      <c r="D190" s="704">
        <v>0</v>
      </c>
      <c r="E190" s="704">
        <v>0</v>
      </c>
      <c r="F190" s="704">
        <v>0</v>
      </c>
      <c r="G190" s="704">
        <v>0</v>
      </c>
      <c r="H190" s="704">
        <v>-0.77054400000000001</v>
      </c>
      <c r="I190" s="704">
        <v>-1.858317</v>
      </c>
      <c r="J190" s="704">
        <v>-1.452145</v>
      </c>
      <c r="K190" s="704">
        <v>-1.2022809999999999</v>
      </c>
      <c r="L190" s="704">
        <v>-1.6746589999999999</v>
      </c>
      <c r="M190" s="704">
        <v>-1.86616</v>
      </c>
      <c r="N190" s="704">
        <v>-2.1027130000000001</v>
      </c>
      <c r="O190" s="704">
        <v>-2.1685660000000002</v>
      </c>
      <c r="P190" s="704">
        <v>-2.9005329999999998</v>
      </c>
      <c r="Q190" s="704">
        <v>-1.989981</v>
      </c>
      <c r="R190" s="674">
        <v>0</v>
      </c>
      <c r="S190" s="674">
        <v>0</v>
      </c>
      <c r="T190" s="704">
        <v>0</v>
      </c>
      <c r="U190" s="673">
        <v>0</v>
      </c>
      <c r="V190" s="674">
        <v>0</v>
      </c>
      <c r="W190" s="673"/>
      <c r="AD190" s="704"/>
      <c r="AE190" s="673"/>
      <c r="AL190" s="704"/>
      <c r="AM190" s="673"/>
      <c r="AT190" s="704"/>
      <c r="AU190" s="673"/>
      <c r="BB190" s="704"/>
      <c r="BC190" s="673"/>
      <c r="BJ190" s="704"/>
      <c r="BK190" s="673"/>
    </row>
    <row r="191" spans="2:63" s="674" customFormat="1" ht="12.75" hidden="1" customHeight="1" outlineLevel="1" x14ac:dyDescent="0.2">
      <c r="B191" s="720" t="s">
        <v>815</v>
      </c>
      <c r="C191" s="704">
        <v>0</v>
      </c>
      <c r="D191" s="704">
        <v>0</v>
      </c>
      <c r="E191" s="704">
        <v>0</v>
      </c>
      <c r="F191" s="704">
        <v>0</v>
      </c>
      <c r="G191" s="704">
        <v>0</v>
      </c>
      <c r="H191" s="704">
        <v>0</v>
      </c>
      <c r="I191" s="704">
        <v>0</v>
      </c>
      <c r="J191" s="704">
        <v>0</v>
      </c>
      <c r="K191" s="704">
        <v>0</v>
      </c>
      <c r="L191" s="704">
        <v>0</v>
      </c>
      <c r="M191" s="704">
        <v>0</v>
      </c>
      <c r="N191" s="704">
        <v>0</v>
      </c>
      <c r="O191" s="704">
        <v>0</v>
      </c>
      <c r="P191" s="704">
        <v>0</v>
      </c>
      <c r="Q191" s="704">
        <v>0</v>
      </c>
      <c r="R191" s="674">
        <v>0</v>
      </c>
      <c r="S191" s="674">
        <v>0</v>
      </c>
      <c r="T191" s="704">
        <v>0</v>
      </c>
      <c r="U191" s="673">
        <v>0</v>
      </c>
      <c r="V191" s="674">
        <v>0</v>
      </c>
      <c r="W191" s="673"/>
      <c r="AD191" s="704"/>
      <c r="AE191" s="673"/>
      <c r="AL191" s="704"/>
      <c r="AM191" s="673"/>
      <c r="AT191" s="704"/>
      <c r="AU191" s="673"/>
      <c r="BB191" s="704"/>
      <c r="BC191" s="673"/>
      <c r="BJ191" s="704"/>
      <c r="BK191" s="673"/>
    </row>
    <row r="192" spans="2:63" s="674" customFormat="1" ht="12.75" hidden="1" customHeight="1" outlineLevel="1" x14ac:dyDescent="0.2">
      <c r="B192" s="720" t="s">
        <v>816</v>
      </c>
      <c r="C192" s="704">
        <v>0</v>
      </c>
      <c r="D192" s="704">
        <v>0</v>
      </c>
      <c r="E192" s="704">
        <v>0</v>
      </c>
      <c r="F192" s="704">
        <v>0</v>
      </c>
      <c r="G192" s="704">
        <v>0</v>
      </c>
      <c r="H192" s="704">
        <v>0</v>
      </c>
      <c r="I192" s="704">
        <v>0</v>
      </c>
      <c r="J192" s="704">
        <v>0</v>
      </c>
      <c r="K192" s="704">
        <v>0</v>
      </c>
      <c r="L192" s="704">
        <v>0</v>
      </c>
      <c r="M192" s="704">
        <v>0</v>
      </c>
      <c r="N192" s="704">
        <v>0</v>
      </c>
      <c r="O192" s="704">
        <v>0</v>
      </c>
      <c r="P192" s="704">
        <v>0</v>
      </c>
      <c r="Q192" s="704">
        <v>0</v>
      </c>
      <c r="R192" s="674">
        <v>0</v>
      </c>
      <c r="S192" s="674">
        <v>0</v>
      </c>
      <c r="T192" s="704">
        <v>0</v>
      </c>
      <c r="U192" s="673">
        <v>0</v>
      </c>
      <c r="V192" s="674">
        <v>0</v>
      </c>
      <c r="W192" s="673"/>
      <c r="AD192" s="704"/>
      <c r="AE192" s="673"/>
      <c r="AL192" s="704"/>
      <c r="AM192" s="673"/>
      <c r="AT192" s="704"/>
      <c r="AU192" s="673"/>
      <c r="BB192" s="704"/>
      <c r="BC192" s="673"/>
      <c r="BJ192" s="704"/>
      <c r="BK192" s="673"/>
    </row>
    <row r="193" spans="2:63" s="674" customFormat="1" ht="12.75" hidden="1" customHeight="1" outlineLevel="1" x14ac:dyDescent="0.2">
      <c r="B193" s="720" t="s">
        <v>817</v>
      </c>
      <c r="C193" s="704">
        <v>0</v>
      </c>
      <c r="D193" s="704">
        <v>0</v>
      </c>
      <c r="E193" s="704">
        <v>0</v>
      </c>
      <c r="F193" s="704">
        <v>0</v>
      </c>
      <c r="G193" s="704">
        <v>0</v>
      </c>
      <c r="H193" s="704">
        <v>0</v>
      </c>
      <c r="I193" s="704">
        <v>0</v>
      </c>
      <c r="J193" s="704">
        <v>0</v>
      </c>
      <c r="K193" s="704">
        <v>0</v>
      </c>
      <c r="L193" s="704">
        <v>0</v>
      </c>
      <c r="M193" s="704">
        <v>0</v>
      </c>
      <c r="N193" s="704">
        <v>0</v>
      </c>
      <c r="O193" s="704">
        <v>0</v>
      </c>
      <c r="P193" s="704">
        <v>0</v>
      </c>
      <c r="Q193" s="704">
        <v>0</v>
      </c>
      <c r="R193" s="674">
        <v>0</v>
      </c>
      <c r="S193" s="674">
        <v>0</v>
      </c>
      <c r="T193" s="704">
        <v>0</v>
      </c>
      <c r="U193" s="673">
        <v>0</v>
      </c>
      <c r="V193" s="674">
        <v>0</v>
      </c>
      <c r="W193" s="673"/>
      <c r="AD193" s="704"/>
      <c r="AE193" s="673"/>
      <c r="AL193" s="704"/>
      <c r="AM193" s="673"/>
      <c r="AT193" s="704"/>
      <c r="AU193" s="673"/>
      <c r="BB193" s="704"/>
      <c r="BC193" s="673"/>
      <c r="BJ193" s="704"/>
      <c r="BK193" s="673"/>
    </row>
    <row r="194" spans="2:63" s="674" customFormat="1" ht="12.75" customHeight="1" collapsed="1" x14ac:dyDescent="0.2">
      <c r="B194" s="711" t="s">
        <v>818</v>
      </c>
      <c r="C194" s="704">
        <v>6.3710000000000017E-3</v>
      </c>
      <c r="D194" s="704">
        <v>1.3682E-2</v>
      </c>
      <c r="E194" s="704">
        <v>5.5122999999999998E-2</v>
      </c>
      <c r="F194" s="704">
        <v>5.5122999999999998E-2</v>
      </c>
      <c r="G194" s="704">
        <v>0</v>
      </c>
      <c r="H194" s="704">
        <v>0</v>
      </c>
      <c r="I194" s="704">
        <v>0</v>
      </c>
      <c r="J194" s="704">
        <v>0</v>
      </c>
      <c r="K194" s="704">
        <v>0</v>
      </c>
      <c r="L194" s="704">
        <v>0</v>
      </c>
      <c r="M194" s="704">
        <v>0</v>
      </c>
      <c r="N194" s="704">
        <v>0</v>
      </c>
      <c r="O194" s="704">
        <v>0</v>
      </c>
      <c r="P194" s="704">
        <v>0</v>
      </c>
      <c r="Q194" s="704">
        <v>0</v>
      </c>
      <c r="R194" s="674">
        <v>0</v>
      </c>
      <c r="S194" s="674">
        <v>0</v>
      </c>
      <c r="T194" s="704">
        <v>0</v>
      </c>
      <c r="U194" s="673">
        <v>0</v>
      </c>
      <c r="V194" s="674">
        <v>0</v>
      </c>
      <c r="W194" s="673"/>
      <c r="AD194" s="704"/>
      <c r="AE194" s="673"/>
      <c r="AL194" s="704"/>
      <c r="AM194" s="673"/>
      <c r="AT194" s="704"/>
      <c r="AU194" s="673"/>
      <c r="BB194" s="704"/>
      <c r="BC194" s="673"/>
      <c r="BJ194" s="704"/>
      <c r="BK194" s="673"/>
    </row>
    <row r="195" spans="2:63" s="674" customFormat="1" ht="12.75" hidden="1" customHeight="1" outlineLevel="1" x14ac:dyDescent="0.2">
      <c r="B195" s="720" t="s">
        <v>819</v>
      </c>
      <c r="C195" s="704">
        <v>0</v>
      </c>
      <c r="D195" s="704">
        <v>0</v>
      </c>
      <c r="E195" s="704">
        <v>0</v>
      </c>
      <c r="F195" s="704">
        <v>0</v>
      </c>
      <c r="G195" s="704">
        <v>0</v>
      </c>
      <c r="H195" s="704">
        <v>0</v>
      </c>
      <c r="I195" s="704">
        <v>0</v>
      </c>
      <c r="J195" s="704">
        <v>0</v>
      </c>
      <c r="K195" s="704">
        <v>0</v>
      </c>
      <c r="L195" s="704">
        <v>0</v>
      </c>
      <c r="M195" s="704">
        <v>0</v>
      </c>
      <c r="N195" s="704">
        <v>0</v>
      </c>
      <c r="O195" s="704">
        <v>0</v>
      </c>
      <c r="P195" s="704">
        <v>0</v>
      </c>
      <c r="Q195" s="704">
        <v>0</v>
      </c>
      <c r="R195" s="674">
        <v>0</v>
      </c>
      <c r="S195" s="674">
        <v>0</v>
      </c>
      <c r="T195" s="704">
        <v>0</v>
      </c>
      <c r="U195" s="673">
        <v>0</v>
      </c>
      <c r="V195" s="674">
        <v>0</v>
      </c>
      <c r="W195" s="673"/>
      <c r="AD195" s="704"/>
      <c r="AE195" s="673"/>
      <c r="AL195" s="704"/>
      <c r="AM195" s="673"/>
      <c r="AT195" s="704"/>
      <c r="AU195" s="673"/>
      <c r="BB195" s="704"/>
      <c r="BC195" s="673"/>
      <c r="BJ195" s="704"/>
      <c r="BK195" s="673"/>
    </row>
    <row r="196" spans="2:63" s="674" customFormat="1" ht="12.75" customHeight="1" collapsed="1" x14ac:dyDescent="0.2">
      <c r="B196" s="720" t="s">
        <v>820</v>
      </c>
      <c r="C196" s="704">
        <v>6.3710000000000017E-3</v>
      </c>
      <c r="D196" s="704">
        <v>1.3682E-2</v>
      </c>
      <c r="E196" s="704">
        <v>5.5122999999999998E-2</v>
      </c>
      <c r="F196" s="704">
        <v>5.5122999999999998E-2</v>
      </c>
      <c r="G196" s="704">
        <v>0</v>
      </c>
      <c r="H196" s="704">
        <v>0</v>
      </c>
      <c r="I196" s="704">
        <v>0</v>
      </c>
      <c r="J196" s="704">
        <v>0</v>
      </c>
      <c r="K196" s="704">
        <v>0</v>
      </c>
      <c r="L196" s="704">
        <v>0</v>
      </c>
      <c r="M196" s="704">
        <v>0</v>
      </c>
      <c r="N196" s="704">
        <v>0</v>
      </c>
      <c r="O196" s="704">
        <v>0</v>
      </c>
      <c r="P196" s="704">
        <v>0</v>
      </c>
      <c r="Q196" s="704">
        <v>0</v>
      </c>
      <c r="R196" s="674">
        <v>0</v>
      </c>
      <c r="S196" s="674">
        <v>0</v>
      </c>
      <c r="T196" s="704">
        <v>0</v>
      </c>
      <c r="U196" s="673">
        <v>0</v>
      </c>
      <c r="V196" s="674">
        <v>0</v>
      </c>
      <c r="W196" s="673"/>
      <c r="AD196" s="704"/>
      <c r="AE196" s="673"/>
      <c r="AL196" s="704"/>
      <c r="AM196" s="673"/>
      <c r="AT196" s="704"/>
      <c r="AU196" s="673"/>
      <c r="BB196" s="704"/>
      <c r="BC196" s="673"/>
      <c r="BJ196" s="704"/>
      <c r="BK196" s="673"/>
    </row>
    <row r="197" spans="2:63" s="674" customFormat="1" ht="12.75" customHeight="1" x14ac:dyDescent="0.2">
      <c r="B197" s="720" t="s">
        <v>821</v>
      </c>
      <c r="C197" s="704">
        <v>6.3710000000000017E-3</v>
      </c>
      <c r="D197" s="704">
        <v>1.3682E-2</v>
      </c>
      <c r="E197" s="704">
        <v>5.5122999999999998E-2</v>
      </c>
      <c r="F197" s="704">
        <v>5.5122999999999998E-2</v>
      </c>
      <c r="G197" s="704">
        <v>0</v>
      </c>
      <c r="H197" s="704">
        <v>0</v>
      </c>
      <c r="I197" s="704">
        <v>0</v>
      </c>
      <c r="J197" s="704">
        <v>0</v>
      </c>
      <c r="K197" s="704">
        <v>0</v>
      </c>
      <c r="L197" s="704">
        <v>0</v>
      </c>
      <c r="M197" s="704">
        <v>0</v>
      </c>
      <c r="N197" s="704">
        <v>0</v>
      </c>
      <c r="O197" s="704">
        <v>0</v>
      </c>
      <c r="P197" s="704">
        <v>0</v>
      </c>
      <c r="Q197" s="704">
        <v>0</v>
      </c>
      <c r="R197" s="674">
        <v>0</v>
      </c>
      <c r="S197" s="674">
        <v>0</v>
      </c>
      <c r="T197" s="704">
        <v>0</v>
      </c>
      <c r="U197" s="673">
        <v>0</v>
      </c>
      <c r="V197" s="674">
        <v>0</v>
      </c>
      <c r="W197" s="673"/>
      <c r="AD197" s="704"/>
      <c r="AE197" s="673"/>
      <c r="AL197" s="704"/>
      <c r="AM197" s="673"/>
      <c r="AT197" s="704"/>
      <c r="AU197" s="673"/>
      <c r="BB197" s="704"/>
      <c r="BC197" s="673"/>
      <c r="BJ197" s="704"/>
      <c r="BK197" s="673"/>
    </row>
    <row r="198" spans="2:63" s="674" customFormat="1" ht="12.75" hidden="1" customHeight="1" outlineLevel="1" x14ac:dyDescent="0.2">
      <c r="B198" s="720" t="s">
        <v>822</v>
      </c>
      <c r="C198" s="704">
        <v>0</v>
      </c>
      <c r="D198" s="704">
        <v>0</v>
      </c>
      <c r="E198" s="704">
        <v>0</v>
      </c>
      <c r="F198" s="704">
        <v>0</v>
      </c>
      <c r="G198" s="704">
        <v>0</v>
      </c>
      <c r="H198" s="704">
        <v>0</v>
      </c>
      <c r="I198" s="704">
        <v>0</v>
      </c>
      <c r="J198" s="704">
        <v>0</v>
      </c>
      <c r="K198" s="704">
        <v>0</v>
      </c>
      <c r="L198" s="704">
        <v>0</v>
      </c>
      <c r="M198" s="704">
        <v>0</v>
      </c>
      <c r="N198" s="704">
        <v>0</v>
      </c>
      <c r="O198" s="704">
        <v>0</v>
      </c>
      <c r="P198" s="704">
        <v>0</v>
      </c>
      <c r="Q198" s="704">
        <v>0</v>
      </c>
      <c r="R198" s="674">
        <v>0</v>
      </c>
      <c r="S198" s="674">
        <v>0</v>
      </c>
      <c r="T198" s="704">
        <v>0</v>
      </c>
      <c r="U198" s="673">
        <v>0</v>
      </c>
      <c r="V198" s="674">
        <v>0</v>
      </c>
      <c r="W198" s="673"/>
      <c r="AD198" s="704"/>
      <c r="AE198" s="673"/>
      <c r="AL198" s="704"/>
      <c r="AM198" s="673"/>
      <c r="AT198" s="704"/>
      <c r="AU198" s="673"/>
      <c r="BB198" s="704"/>
      <c r="BC198" s="673"/>
      <c r="BJ198" s="704"/>
      <c r="BK198" s="673"/>
    </row>
    <row r="199" spans="2:63" s="674" customFormat="1" ht="12.75" hidden="1" customHeight="1" outlineLevel="1" x14ac:dyDescent="0.2">
      <c r="B199" s="720" t="s">
        <v>823</v>
      </c>
      <c r="C199" s="704">
        <v>0</v>
      </c>
      <c r="D199" s="704">
        <v>0</v>
      </c>
      <c r="E199" s="704">
        <v>0</v>
      </c>
      <c r="F199" s="704">
        <v>0</v>
      </c>
      <c r="G199" s="704">
        <v>0</v>
      </c>
      <c r="H199" s="704">
        <v>0</v>
      </c>
      <c r="I199" s="704">
        <v>0</v>
      </c>
      <c r="J199" s="704">
        <v>0</v>
      </c>
      <c r="K199" s="704">
        <v>0</v>
      </c>
      <c r="L199" s="704">
        <v>0</v>
      </c>
      <c r="M199" s="704">
        <v>0</v>
      </c>
      <c r="N199" s="704">
        <v>0</v>
      </c>
      <c r="O199" s="704">
        <v>0</v>
      </c>
      <c r="P199" s="704">
        <v>0</v>
      </c>
      <c r="Q199" s="704">
        <v>0</v>
      </c>
      <c r="R199" s="674">
        <v>0</v>
      </c>
      <c r="S199" s="674">
        <v>0</v>
      </c>
      <c r="T199" s="704">
        <v>0</v>
      </c>
      <c r="U199" s="673">
        <v>0</v>
      </c>
      <c r="V199" s="674">
        <v>0</v>
      </c>
      <c r="W199" s="673"/>
      <c r="AD199" s="704"/>
      <c r="AE199" s="673"/>
      <c r="AL199" s="704"/>
      <c r="AM199" s="673"/>
      <c r="AT199" s="704"/>
      <c r="AU199" s="673"/>
      <c r="BB199" s="704"/>
      <c r="BC199" s="673"/>
      <c r="BJ199" s="704"/>
      <c r="BK199" s="673"/>
    </row>
    <row r="200" spans="2:63" s="674" customFormat="1" ht="12.75" hidden="1" customHeight="1" outlineLevel="1" x14ac:dyDescent="0.2">
      <c r="B200" s="720" t="s">
        <v>824</v>
      </c>
      <c r="C200" s="704">
        <v>0</v>
      </c>
      <c r="D200" s="704">
        <v>0</v>
      </c>
      <c r="E200" s="704">
        <v>0</v>
      </c>
      <c r="F200" s="704">
        <v>0</v>
      </c>
      <c r="G200" s="704">
        <v>0</v>
      </c>
      <c r="H200" s="704">
        <v>0</v>
      </c>
      <c r="I200" s="704">
        <v>0</v>
      </c>
      <c r="J200" s="704">
        <v>0</v>
      </c>
      <c r="K200" s="704">
        <v>0</v>
      </c>
      <c r="L200" s="704">
        <v>0</v>
      </c>
      <c r="M200" s="704">
        <v>0</v>
      </c>
      <c r="N200" s="704">
        <v>0</v>
      </c>
      <c r="O200" s="704">
        <v>0</v>
      </c>
      <c r="P200" s="704">
        <v>0</v>
      </c>
      <c r="Q200" s="704">
        <v>0</v>
      </c>
      <c r="R200" s="674">
        <v>0</v>
      </c>
      <c r="S200" s="674">
        <v>0</v>
      </c>
      <c r="T200" s="704">
        <v>0</v>
      </c>
      <c r="U200" s="673">
        <v>0</v>
      </c>
      <c r="V200" s="674">
        <v>0</v>
      </c>
      <c r="W200" s="673"/>
      <c r="AD200" s="704"/>
      <c r="AE200" s="673"/>
      <c r="AL200" s="704"/>
      <c r="AM200" s="673"/>
      <c r="AT200" s="704"/>
      <c r="AU200" s="673"/>
      <c r="BB200" s="704"/>
      <c r="BC200" s="673"/>
      <c r="BJ200" s="704"/>
      <c r="BK200" s="673"/>
    </row>
    <row r="201" spans="2:63" s="674" customFormat="1" ht="12.75" hidden="1" customHeight="1" outlineLevel="1" x14ac:dyDescent="0.2">
      <c r="B201" s="711" t="s">
        <v>825</v>
      </c>
      <c r="C201" s="704">
        <v>0</v>
      </c>
      <c r="D201" s="704">
        <v>0</v>
      </c>
      <c r="E201" s="704">
        <v>0</v>
      </c>
      <c r="F201" s="704">
        <v>0</v>
      </c>
      <c r="G201" s="704">
        <v>0</v>
      </c>
      <c r="H201" s="704">
        <v>0</v>
      </c>
      <c r="I201" s="704">
        <v>0</v>
      </c>
      <c r="J201" s="704">
        <v>0</v>
      </c>
      <c r="K201" s="704">
        <v>0</v>
      </c>
      <c r="L201" s="704">
        <v>0</v>
      </c>
      <c r="M201" s="704">
        <v>0</v>
      </c>
      <c r="N201" s="704">
        <v>0</v>
      </c>
      <c r="O201" s="704">
        <v>0</v>
      </c>
      <c r="P201" s="704">
        <v>0</v>
      </c>
      <c r="Q201" s="704">
        <v>0</v>
      </c>
      <c r="R201" s="674">
        <v>0</v>
      </c>
      <c r="S201" s="674">
        <v>0</v>
      </c>
      <c r="T201" s="704">
        <v>0</v>
      </c>
      <c r="U201" s="673">
        <v>0</v>
      </c>
      <c r="V201" s="674">
        <v>0</v>
      </c>
      <c r="W201" s="673"/>
      <c r="AD201" s="704"/>
      <c r="AE201" s="673"/>
      <c r="AL201" s="704"/>
      <c r="AM201" s="673"/>
      <c r="AT201" s="704"/>
      <c r="AU201" s="673"/>
      <c r="BB201" s="704"/>
      <c r="BC201" s="673"/>
      <c r="BJ201" s="704"/>
      <c r="BK201" s="673"/>
    </row>
    <row r="202" spans="2:63" s="674" customFormat="1" ht="12.75" customHeight="1" collapsed="1" x14ac:dyDescent="0.2">
      <c r="B202" s="711" t="s">
        <v>826</v>
      </c>
      <c r="C202" s="704">
        <v>0</v>
      </c>
      <c r="D202" s="704">
        <v>0</v>
      </c>
      <c r="E202" s="704">
        <v>0</v>
      </c>
      <c r="F202" s="704">
        <v>0</v>
      </c>
      <c r="G202" s="704">
        <v>0</v>
      </c>
      <c r="H202" s="704">
        <v>0</v>
      </c>
      <c r="I202" s="704">
        <v>-0.05</v>
      </c>
      <c r="J202" s="704">
        <v>0</v>
      </c>
      <c r="K202" s="704">
        <v>0</v>
      </c>
      <c r="L202" s="704">
        <v>0</v>
      </c>
      <c r="M202" s="704">
        <v>0</v>
      </c>
      <c r="N202" s="704">
        <v>0</v>
      </c>
      <c r="O202" s="704">
        <v>0</v>
      </c>
      <c r="P202" s="704">
        <v>0</v>
      </c>
      <c r="Q202" s="704">
        <v>0</v>
      </c>
      <c r="R202" s="674">
        <v>0</v>
      </c>
      <c r="S202" s="674">
        <v>0</v>
      </c>
      <c r="T202" s="704">
        <v>0</v>
      </c>
      <c r="U202" s="673">
        <v>0</v>
      </c>
      <c r="V202" s="674">
        <v>0</v>
      </c>
      <c r="W202" s="673"/>
      <c r="AD202" s="704"/>
      <c r="AE202" s="673"/>
      <c r="AL202" s="704"/>
      <c r="AM202" s="673"/>
      <c r="AT202" s="704"/>
      <c r="AU202" s="673"/>
      <c r="BB202" s="704"/>
      <c r="BC202" s="673"/>
      <c r="BJ202" s="704"/>
      <c r="BK202" s="673"/>
    </row>
    <row r="203" spans="2:63" s="674" customFormat="1" ht="12.75" customHeight="1" x14ac:dyDescent="0.2">
      <c r="B203" s="720" t="s">
        <v>827</v>
      </c>
      <c r="C203" s="704">
        <v>0</v>
      </c>
      <c r="D203" s="704">
        <v>0</v>
      </c>
      <c r="E203" s="704">
        <v>0</v>
      </c>
      <c r="F203" s="704">
        <v>0</v>
      </c>
      <c r="G203" s="704">
        <v>0</v>
      </c>
      <c r="H203" s="704">
        <v>0</v>
      </c>
      <c r="I203" s="704">
        <v>-0.05</v>
      </c>
      <c r="J203" s="704">
        <v>0</v>
      </c>
      <c r="K203" s="704">
        <v>0</v>
      </c>
      <c r="L203" s="704">
        <v>0</v>
      </c>
      <c r="M203" s="704">
        <v>0</v>
      </c>
      <c r="N203" s="704">
        <v>0</v>
      </c>
      <c r="O203" s="704">
        <v>0</v>
      </c>
      <c r="P203" s="704">
        <v>0</v>
      </c>
      <c r="Q203" s="704">
        <v>0</v>
      </c>
      <c r="R203" s="674">
        <v>0</v>
      </c>
      <c r="S203" s="674">
        <v>0</v>
      </c>
      <c r="T203" s="704">
        <v>0</v>
      </c>
      <c r="U203" s="673">
        <v>0</v>
      </c>
      <c r="V203" s="674">
        <v>0</v>
      </c>
      <c r="W203" s="673"/>
      <c r="AD203" s="704"/>
      <c r="AE203" s="673"/>
      <c r="AL203" s="704"/>
      <c r="AM203" s="673"/>
      <c r="AT203" s="704"/>
      <c r="AU203" s="673"/>
      <c r="BB203" s="704"/>
      <c r="BC203" s="673"/>
      <c r="BJ203" s="704"/>
      <c r="BK203" s="673"/>
    </row>
    <row r="204" spans="2:63" s="674" customFormat="1" x14ac:dyDescent="0.2">
      <c r="B204" s="721" t="s">
        <v>828</v>
      </c>
      <c r="C204" s="722">
        <v>5.8490690000000063</v>
      </c>
      <c r="D204" s="722">
        <v>3.7323319999999969</v>
      </c>
      <c r="E204" s="722">
        <v>0.85091700000000259</v>
      </c>
      <c r="F204" s="722">
        <v>-0.82267400000000146</v>
      </c>
      <c r="G204" s="722">
        <v>-9.719884000000004</v>
      </c>
      <c r="H204" s="722">
        <v>-6.9512660000000004</v>
      </c>
      <c r="I204" s="722">
        <v>-2.2009689999999966</v>
      </c>
      <c r="J204" s="722">
        <v>-8.3567479999999996</v>
      </c>
      <c r="K204" s="722">
        <v>-16.246089000000001</v>
      </c>
      <c r="L204" s="722">
        <v>-5.9522090000000052</v>
      </c>
      <c r="M204" s="722">
        <v>-34.110452000000002</v>
      </c>
      <c r="N204" s="722">
        <v>-44.015415999999995</v>
      </c>
      <c r="O204" s="722">
        <v>-33.566004999999997</v>
      </c>
      <c r="P204" s="722">
        <v>-74.94155600000002</v>
      </c>
      <c r="Q204" s="722">
        <v>-77.991953999999993</v>
      </c>
      <c r="R204" s="673">
        <v>0</v>
      </c>
      <c r="S204" s="723">
        <v>0</v>
      </c>
      <c r="T204" s="724">
        <v>0</v>
      </c>
      <c r="U204" s="673">
        <v>0</v>
      </c>
      <c r="V204" s="674">
        <v>0</v>
      </c>
    </row>
    <row r="205" spans="2:63" s="674" customFormat="1" x14ac:dyDescent="0.2">
      <c r="B205" s="725" t="s">
        <v>829</v>
      </c>
      <c r="C205" s="722">
        <v>-3.0749469999999972</v>
      </c>
      <c r="D205" s="722">
        <v>-2.0953350000000022</v>
      </c>
      <c r="E205" s="722">
        <v>2.8989490000000009</v>
      </c>
      <c r="F205" s="722">
        <v>-1.9876850000000017</v>
      </c>
      <c r="G205" s="722">
        <v>-4.533722</v>
      </c>
      <c r="H205" s="722">
        <v>0.10592099999999904</v>
      </c>
      <c r="I205" s="722">
        <v>-1.595782999999998</v>
      </c>
      <c r="J205" s="722">
        <v>-7.7206520000000003</v>
      </c>
      <c r="K205" s="722">
        <v>-9.6861399999999982</v>
      </c>
      <c r="L205" s="722">
        <v>-6.7874150000000073</v>
      </c>
      <c r="M205" s="722">
        <v>-34.383364999999998</v>
      </c>
      <c r="N205" s="722">
        <v>-13.574140000000002</v>
      </c>
      <c r="O205" s="722">
        <v>-6.4159209999999982</v>
      </c>
      <c r="P205" s="722">
        <v>-57.792633000000009</v>
      </c>
      <c r="Q205" s="722">
        <v>25.20459300000001</v>
      </c>
      <c r="R205" s="673">
        <v>0</v>
      </c>
      <c r="S205" s="723">
        <v>0</v>
      </c>
      <c r="T205" s="724">
        <v>0</v>
      </c>
      <c r="U205" s="673">
        <v>0</v>
      </c>
      <c r="V205" s="674">
        <v>0</v>
      </c>
    </row>
    <row r="206" spans="2:63" s="674" customFormat="1" x14ac:dyDescent="0.2">
      <c r="B206" s="714" t="s">
        <v>830</v>
      </c>
      <c r="C206" s="722">
        <v>0.22325600000000012</v>
      </c>
      <c r="D206" s="722">
        <v>-2.2632469999999998</v>
      </c>
      <c r="E206" s="722">
        <v>-2.8670920000000004</v>
      </c>
      <c r="F206" s="722">
        <v>1.7833030000000001</v>
      </c>
      <c r="G206" s="722">
        <v>0.32382099999999969</v>
      </c>
      <c r="H206" s="722">
        <v>-4.9623999999999668E-2</v>
      </c>
      <c r="I206" s="722">
        <v>0.11688600000000005</v>
      </c>
      <c r="J206" s="722">
        <v>-1.4551460000000001</v>
      </c>
      <c r="K206" s="722">
        <v>-9.2779060000000015</v>
      </c>
      <c r="L206" s="722">
        <v>-2.9405940000000008</v>
      </c>
      <c r="M206" s="722">
        <v>-33.03604</v>
      </c>
      <c r="N206" s="722">
        <v>-5.900663999999999</v>
      </c>
      <c r="O206" s="722">
        <v>-5.562221000000001</v>
      </c>
      <c r="P206" s="722">
        <v>-20.543680000000002</v>
      </c>
      <c r="Q206" s="722">
        <v>3.1658800000000014</v>
      </c>
      <c r="R206" s="673">
        <v>0</v>
      </c>
      <c r="S206" s="723">
        <v>0</v>
      </c>
      <c r="T206" s="724">
        <v>0</v>
      </c>
      <c r="U206" s="673">
        <v>0</v>
      </c>
      <c r="V206" s="674">
        <v>0</v>
      </c>
    </row>
    <row r="207" spans="2:63" s="674" customFormat="1" hidden="1" outlineLevel="1" x14ac:dyDescent="0.2">
      <c r="B207" s="714" t="s">
        <v>831</v>
      </c>
      <c r="C207" s="722">
        <v>0</v>
      </c>
      <c r="D207" s="722">
        <v>0</v>
      </c>
      <c r="E207" s="722">
        <v>0</v>
      </c>
      <c r="F207" s="722">
        <v>0</v>
      </c>
      <c r="G207" s="722">
        <v>0</v>
      </c>
      <c r="H207" s="722">
        <v>0</v>
      </c>
      <c r="I207" s="722">
        <v>0</v>
      </c>
      <c r="J207" s="722">
        <v>0</v>
      </c>
      <c r="K207" s="722">
        <v>0</v>
      </c>
      <c r="L207" s="722">
        <v>0</v>
      </c>
      <c r="M207" s="722">
        <v>0</v>
      </c>
      <c r="N207" s="722">
        <v>0</v>
      </c>
      <c r="O207" s="722">
        <v>0</v>
      </c>
      <c r="P207" s="722">
        <v>0</v>
      </c>
      <c r="Q207" s="722">
        <v>0</v>
      </c>
      <c r="R207" s="673">
        <v>0</v>
      </c>
      <c r="S207" s="723">
        <v>0</v>
      </c>
      <c r="T207" s="724">
        <v>0</v>
      </c>
      <c r="U207" s="673">
        <v>0</v>
      </c>
      <c r="V207" s="674">
        <v>0</v>
      </c>
    </row>
    <row r="208" spans="2:63" s="674" customFormat="1" collapsed="1" x14ac:dyDescent="0.2">
      <c r="B208" s="714" t="s">
        <v>832</v>
      </c>
      <c r="C208" s="722">
        <v>-1.1461869999999976</v>
      </c>
      <c r="D208" s="722">
        <v>-2.5131280000000018</v>
      </c>
      <c r="E208" s="722">
        <v>7.3342710000000011</v>
      </c>
      <c r="F208" s="722">
        <v>-3.4048590000000019</v>
      </c>
      <c r="G208" s="722">
        <v>-0.79384999999999906</v>
      </c>
      <c r="H208" s="722">
        <v>1.7884719999999987</v>
      </c>
      <c r="I208" s="722">
        <v>0.18676900000000196</v>
      </c>
      <c r="J208" s="722">
        <v>-1.6860900000000001</v>
      </c>
      <c r="K208" s="722">
        <v>-0.77937399999999712</v>
      </c>
      <c r="L208" s="722">
        <v>2.7026319999999942</v>
      </c>
      <c r="M208" s="722">
        <v>-1.8215079999999944</v>
      </c>
      <c r="N208" s="722">
        <v>0.97543499999999739</v>
      </c>
      <c r="O208" s="722">
        <v>-0.80829099999999698</v>
      </c>
      <c r="P208" s="722">
        <v>-5.6599930000000054</v>
      </c>
      <c r="Q208" s="722">
        <v>2.2488310000000054</v>
      </c>
      <c r="R208" s="673">
        <v>0</v>
      </c>
      <c r="S208" s="723">
        <v>0</v>
      </c>
      <c r="T208" s="724">
        <v>0</v>
      </c>
      <c r="U208" s="673">
        <v>0</v>
      </c>
      <c r="V208" s="674">
        <v>0</v>
      </c>
    </row>
    <row r="209" spans="2:22" s="674" customFormat="1" hidden="1" outlineLevel="1" x14ac:dyDescent="0.2">
      <c r="B209" s="714" t="s">
        <v>833</v>
      </c>
      <c r="C209" s="722">
        <v>0</v>
      </c>
      <c r="D209" s="722">
        <v>0</v>
      </c>
      <c r="E209" s="722">
        <v>0</v>
      </c>
      <c r="F209" s="722">
        <v>0</v>
      </c>
      <c r="G209" s="722">
        <v>0</v>
      </c>
      <c r="H209" s="722">
        <v>0</v>
      </c>
      <c r="I209" s="722">
        <v>0</v>
      </c>
      <c r="J209" s="722">
        <v>0</v>
      </c>
      <c r="K209" s="722">
        <v>0</v>
      </c>
      <c r="L209" s="722">
        <v>0</v>
      </c>
      <c r="M209" s="722">
        <v>0</v>
      </c>
      <c r="N209" s="722">
        <v>0</v>
      </c>
      <c r="O209" s="722">
        <v>0</v>
      </c>
      <c r="P209" s="722">
        <v>0</v>
      </c>
      <c r="Q209" s="722">
        <v>0</v>
      </c>
      <c r="R209" s="673">
        <v>0</v>
      </c>
      <c r="S209" s="723">
        <v>0</v>
      </c>
      <c r="T209" s="724">
        <v>0</v>
      </c>
      <c r="U209" s="673">
        <v>0</v>
      </c>
      <c r="V209" s="674">
        <v>0</v>
      </c>
    </row>
    <row r="210" spans="2:22" s="674" customFormat="1" hidden="1" outlineLevel="1" x14ac:dyDescent="0.2">
      <c r="B210" s="714" t="s">
        <v>834</v>
      </c>
      <c r="C210" s="722">
        <v>0</v>
      </c>
      <c r="D210" s="722">
        <v>0</v>
      </c>
      <c r="E210" s="722">
        <v>0</v>
      </c>
      <c r="F210" s="722">
        <v>0</v>
      </c>
      <c r="G210" s="722">
        <v>0</v>
      </c>
      <c r="H210" s="722">
        <v>0</v>
      </c>
      <c r="I210" s="722">
        <v>0</v>
      </c>
      <c r="J210" s="722">
        <v>0</v>
      </c>
      <c r="K210" s="722">
        <v>0</v>
      </c>
      <c r="L210" s="722">
        <v>0</v>
      </c>
      <c r="M210" s="722">
        <v>0</v>
      </c>
      <c r="N210" s="722">
        <v>0</v>
      </c>
      <c r="O210" s="722">
        <v>0</v>
      </c>
      <c r="P210" s="722">
        <v>0</v>
      </c>
      <c r="Q210" s="722">
        <v>0</v>
      </c>
      <c r="R210" s="673">
        <v>0</v>
      </c>
      <c r="S210" s="723">
        <v>0</v>
      </c>
      <c r="T210" s="724">
        <v>0</v>
      </c>
      <c r="U210" s="673">
        <v>0</v>
      </c>
      <c r="V210" s="674">
        <v>0</v>
      </c>
    </row>
    <row r="211" spans="2:22" s="674" customFormat="1" hidden="1" outlineLevel="1" x14ac:dyDescent="0.2">
      <c r="B211" s="714" t="s">
        <v>835</v>
      </c>
      <c r="C211" s="722">
        <v>0</v>
      </c>
      <c r="D211" s="722">
        <v>0</v>
      </c>
      <c r="E211" s="722">
        <v>0</v>
      </c>
      <c r="F211" s="722">
        <v>0</v>
      </c>
      <c r="G211" s="722">
        <v>0</v>
      </c>
      <c r="H211" s="722">
        <v>0</v>
      </c>
      <c r="I211" s="722">
        <v>0</v>
      </c>
      <c r="J211" s="722">
        <v>0</v>
      </c>
      <c r="K211" s="722">
        <v>0</v>
      </c>
      <c r="L211" s="722">
        <v>0</v>
      </c>
      <c r="M211" s="722">
        <v>0</v>
      </c>
      <c r="N211" s="722">
        <v>0</v>
      </c>
      <c r="O211" s="722">
        <v>0</v>
      </c>
      <c r="P211" s="722">
        <v>0</v>
      </c>
      <c r="Q211" s="722">
        <v>0</v>
      </c>
      <c r="R211" s="673">
        <v>0</v>
      </c>
      <c r="S211" s="723">
        <v>0</v>
      </c>
      <c r="T211" s="724">
        <v>0</v>
      </c>
      <c r="U211" s="673">
        <v>0</v>
      </c>
      <c r="V211" s="674">
        <v>0</v>
      </c>
    </row>
    <row r="212" spans="2:22" s="674" customFormat="1" collapsed="1" x14ac:dyDescent="0.2">
      <c r="B212" s="714" t="s">
        <v>836</v>
      </c>
      <c r="C212" s="722">
        <v>-2.1520159999999997</v>
      </c>
      <c r="D212" s="722">
        <v>2.6810399999999994</v>
      </c>
      <c r="E212" s="722">
        <v>-1.5682299999999998</v>
      </c>
      <c r="F212" s="722">
        <v>-0.36612900000000004</v>
      </c>
      <c r="G212" s="722">
        <v>-4.0636930000000007</v>
      </c>
      <c r="H212" s="722">
        <v>-1.632927</v>
      </c>
      <c r="I212" s="722">
        <v>-1.899438</v>
      </c>
      <c r="J212" s="722">
        <v>-4.5794160000000002</v>
      </c>
      <c r="K212" s="722">
        <v>0.37114000000000047</v>
      </c>
      <c r="L212" s="722">
        <v>-6.5494530000000006</v>
      </c>
      <c r="M212" s="722">
        <v>0.47418300000000002</v>
      </c>
      <c r="N212" s="722">
        <v>-8.648911</v>
      </c>
      <c r="O212" s="722">
        <v>-4.5408999999999838E-2</v>
      </c>
      <c r="P212" s="722">
        <v>-31.588960000000004</v>
      </c>
      <c r="Q212" s="722">
        <v>19.789882000000002</v>
      </c>
      <c r="R212" s="673">
        <v>0</v>
      </c>
      <c r="S212" s="723">
        <v>0</v>
      </c>
      <c r="T212" s="724">
        <v>0</v>
      </c>
      <c r="U212" s="673">
        <v>0</v>
      </c>
      <c r="V212" s="674">
        <v>0</v>
      </c>
    </row>
    <row r="213" spans="2:22" s="674" customFormat="1" x14ac:dyDescent="0.2">
      <c r="B213" s="725" t="s">
        <v>837</v>
      </c>
      <c r="C213" s="722">
        <v>8.9240160000000035</v>
      </c>
      <c r="D213" s="722">
        <v>5.827666999999999</v>
      </c>
      <c r="E213" s="722">
        <v>-2.0480319999999983</v>
      </c>
      <c r="F213" s="722">
        <v>1.1650110000000002</v>
      </c>
      <c r="G213" s="722">
        <v>-5.186162000000003</v>
      </c>
      <c r="H213" s="722">
        <v>-7.057186999999999</v>
      </c>
      <c r="I213" s="722">
        <v>-0.60518599999999867</v>
      </c>
      <c r="J213" s="722">
        <v>-0.63609599999999977</v>
      </c>
      <c r="K213" s="722">
        <v>-6.5599490000000031</v>
      </c>
      <c r="L213" s="722">
        <v>0.83520600000000211</v>
      </c>
      <c r="M213" s="722">
        <v>0.2729129999999973</v>
      </c>
      <c r="N213" s="722">
        <v>-30.441275999999991</v>
      </c>
      <c r="O213" s="722">
        <v>-27.150084</v>
      </c>
      <c r="P213" s="722">
        <v>-17.148923000000003</v>
      </c>
      <c r="Q213" s="722">
        <v>-103.196547</v>
      </c>
      <c r="R213" s="673">
        <v>0</v>
      </c>
      <c r="S213" s="723">
        <v>0</v>
      </c>
      <c r="T213" s="724">
        <v>0</v>
      </c>
      <c r="U213" s="673">
        <v>0</v>
      </c>
      <c r="V213" s="674">
        <v>0</v>
      </c>
    </row>
    <row r="214" spans="2:22" s="674" customFormat="1" x14ac:dyDescent="0.2">
      <c r="B214" s="714" t="s">
        <v>838</v>
      </c>
      <c r="C214" s="722">
        <v>9.4895999999999869E-2</v>
      </c>
      <c r="D214" s="722">
        <v>0</v>
      </c>
      <c r="E214" s="722">
        <v>-0.55851499999999987</v>
      </c>
      <c r="F214" s="722">
        <v>2.5737999999999817E-2</v>
      </c>
      <c r="G214" s="722">
        <v>-8.7049999999999628E-3</v>
      </c>
      <c r="H214" s="722">
        <v>-3.176177</v>
      </c>
      <c r="I214" s="722">
        <v>-0.17291999999999952</v>
      </c>
      <c r="J214" s="722">
        <v>0.15089599999999859</v>
      </c>
      <c r="K214" s="722">
        <v>-0.79531300000000016</v>
      </c>
      <c r="L214" s="722">
        <v>-2.2124619999999986</v>
      </c>
      <c r="M214" s="722">
        <v>0.43085299999999904</v>
      </c>
      <c r="N214" s="722">
        <v>-2.3465489999999991</v>
      </c>
      <c r="O214" s="722">
        <v>-1.5150199999999998</v>
      </c>
      <c r="P214" s="722">
        <v>9.5693319999999993</v>
      </c>
      <c r="Q214" s="722">
        <v>-1.4568630000000002</v>
      </c>
      <c r="R214" s="673">
        <v>0</v>
      </c>
      <c r="S214" s="723">
        <v>0</v>
      </c>
      <c r="T214" s="724">
        <v>0</v>
      </c>
      <c r="U214" s="673">
        <v>0</v>
      </c>
      <c r="V214" s="674">
        <v>0</v>
      </c>
    </row>
    <row r="215" spans="2:22" s="674" customFormat="1" x14ac:dyDescent="0.2">
      <c r="B215" s="714" t="s">
        <v>839</v>
      </c>
      <c r="C215" s="722">
        <v>0.60446500000000003</v>
      </c>
      <c r="D215" s="722">
        <v>2.1965889999999999</v>
      </c>
      <c r="E215" s="722">
        <v>1.606727</v>
      </c>
      <c r="F215" s="722">
        <v>2.9058480000000002</v>
      </c>
      <c r="G215" s="722">
        <v>-2.4952580000000002</v>
      </c>
      <c r="H215" s="722">
        <v>3.2035810000000002</v>
      </c>
      <c r="I215" s="722">
        <v>1.159368</v>
      </c>
      <c r="J215" s="722">
        <v>0.10903500000000001</v>
      </c>
      <c r="K215" s="722">
        <v>3.523612</v>
      </c>
      <c r="L215" s="722">
        <v>1.532184</v>
      </c>
      <c r="M215" s="722">
        <v>6.0939750000000004</v>
      </c>
      <c r="N215" s="722">
        <v>-1.090336</v>
      </c>
      <c r="O215" s="722">
        <v>11.809657000000001</v>
      </c>
      <c r="P215" s="722">
        <v>13.056323000000001</v>
      </c>
      <c r="Q215" s="722">
        <v>10.05772</v>
      </c>
      <c r="R215" s="673">
        <v>0</v>
      </c>
      <c r="S215" s="723">
        <v>0</v>
      </c>
      <c r="T215" s="724">
        <v>0</v>
      </c>
      <c r="U215" s="673">
        <v>0</v>
      </c>
      <c r="V215" s="674">
        <v>0</v>
      </c>
    </row>
    <row r="216" spans="2:22" s="674" customFormat="1" hidden="1" outlineLevel="1" x14ac:dyDescent="0.2">
      <c r="B216" s="714" t="s">
        <v>840</v>
      </c>
      <c r="C216" s="722">
        <v>0</v>
      </c>
      <c r="D216" s="722">
        <v>0</v>
      </c>
      <c r="E216" s="722">
        <v>0</v>
      </c>
      <c r="F216" s="722">
        <v>0</v>
      </c>
      <c r="G216" s="722">
        <v>0</v>
      </c>
      <c r="H216" s="722">
        <v>0</v>
      </c>
      <c r="I216" s="722">
        <v>0</v>
      </c>
      <c r="J216" s="722">
        <v>0</v>
      </c>
      <c r="K216" s="722">
        <v>0</v>
      </c>
      <c r="L216" s="722">
        <v>0</v>
      </c>
      <c r="M216" s="722">
        <v>0</v>
      </c>
      <c r="N216" s="722">
        <v>0</v>
      </c>
      <c r="O216" s="722">
        <v>0</v>
      </c>
      <c r="P216" s="722">
        <v>0</v>
      </c>
      <c r="Q216" s="722">
        <v>0</v>
      </c>
      <c r="R216" s="673">
        <v>0</v>
      </c>
      <c r="S216" s="723">
        <v>0</v>
      </c>
      <c r="T216" s="724">
        <v>0</v>
      </c>
      <c r="U216" s="673">
        <v>0</v>
      </c>
      <c r="V216" s="674">
        <v>0</v>
      </c>
    </row>
    <row r="217" spans="2:22" s="674" customFormat="1" collapsed="1" x14ac:dyDescent="0.2">
      <c r="B217" s="714" t="s">
        <v>841</v>
      </c>
      <c r="C217" s="722">
        <v>8.9197220000000037</v>
      </c>
      <c r="D217" s="722">
        <v>3.0402419999999992</v>
      </c>
      <c r="E217" s="722">
        <v>-0.53367499999999879</v>
      </c>
      <c r="F217" s="722">
        <v>-0.90601099999999946</v>
      </c>
      <c r="G217" s="722">
        <v>1.005672999999998</v>
      </c>
      <c r="H217" s="722">
        <v>-1.7727339999999998</v>
      </c>
      <c r="I217" s="722">
        <v>-1.6324469999999991</v>
      </c>
      <c r="J217" s="722">
        <v>3.1137259999999998</v>
      </c>
      <c r="K217" s="722">
        <v>-5.0535570000000014</v>
      </c>
      <c r="L217" s="722">
        <v>-2.2426329999999979</v>
      </c>
      <c r="M217" s="722">
        <v>-12.519341000000004</v>
      </c>
      <c r="N217" s="722">
        <v>-34.817789999999995</v>
      </c>
      <c r="O217" s="722">
        <v>-31.187032000000002</v>
      </c>
      <c r="P217" s="722">
        <v>-38.578060000000008</v>
      </c>
      <c r="Q217" s="722">
        <v>-119.834619</v>
      </c>
      <c r="R217" s="673">
        <v>0</v>
      </c>
      <c r="S217" s="723">
        <v>0</v>
      </c>
      <c r="T217" s="724">
        <v>0</v>
      </c>
      <c r="U217" s="673">
        <v>0</v>
      </c>
      <c r="V217" s="674">
        <v>0</v>
      </c>
    </row>
    <row r="218" spans="2:22" s="674" customFormat="1" hidden="1" outlineLevel="1" x14ac:dyDescent="0.2">
      <c r="B218" s="714" t="s">
        <v>842</v>
      </c>
      <c r="C218" s="722">
        <v>0</v>
      </c>
      <c r="D218" s="722">
        <v>0</v>
      </c>
      <c r="E218" s="722">
        <v>0</v>
      </c>
      <c r="F218" s="722">
        <v>0</v>
      </c>
      <c r="G218" s="722">
        <v>0</v>
      </c>
      <c r="H218" s="722">
        <v>0</v>
      </c>
      <c r="I218" s="722">
        <v>0</v>
      </c>
      <c r="J218" s="722">
        <v>0</v>
      </c>
      <c r="K218" s="722">
        <v>0</v>
      </c>
      <c r="L218" s="722">
        <v>0</v>
      </c>
      <c r="M218" s="722">
        <v>0</v>
      </c>
      <c r="N218" s="722">
        <v>0</v>
      </c>
      <c r="O218" s="722">
        <v>0</v>
      </c>
      <c r="P218" s="722">
        <v>0</v>
      </c>
      <c r="Q218" s="722">
        <v>0</v>
      </c>
      <c r="R218" s="673">
        <v>0</v>
      </c>
      <c r="S218" s="723">
        <v>0</v>
      </c>
      <c r="T218" s="724">
        <v>0</v>
      </c>
      <c r="U218" s="673">
        <v>0</v>
      </c>
      <c r="V218" s="674">
        <v>0</v>
      </c>
    </row>
    <row r="219" spans="2:22" s="674" customFormat="1" hidden="1" outlineLevel="1" x14ac:dyDescent="0.2">
      <c r="B219" s="714" t="s">
        <v>843</v>
      </c>
      <c r="C219" s="722">
        <v>0</v>
      </c>
      <c r="D219" s="722">
        <v>0</v>
      </c>
      <c r="E219" s="722">
        <v>0</v>
      </c>
      <c r="F219" s="722">
        <v>0</v>
      </c>
      <c r="G219" s="722">
        <v>0</v>
      </c>
      <c r="H219" s="722">
        <v>0</v>
      </c>
      <c r="I219" s="722">
        <v>0</v>
      </c>
      <c r="J219" s="722">
        <v>0</v>
      </c>
      <c r="K219" s="722">
        <v>0</v>
      </c>
      <c r="L219" s="722">
        <v>0</v>
      </c>
      <c r="M219" s="722">
        <v>0</v>
      </c>
      <c r="N219" s="722">
        <v>0</v>
      </c>
      <c r="O219" s="722">
        <v>0</v>
      </c>
      <c r="P219" s="722">
        <v>0</v>
      </c>
      <c r="Q219" s="722">
        <v>0</v>
      </c>
      <c r="R219" s="673">
        <v>0</v>
      </c>
      <c r="S219" s="723">
        <v>0</v>
      </c>
      <c r="T219" s="724">
        <v>0</v>
      </c>
      <c r="U219" s="673">
        <v>0</v>
      </c>
      <c r="V219" s="674">
        <v>0</v>
      </c>
    </row>
    <row r="220" spans="2:22" s="674" customFormat="1" collapsed="1" x14ac:dyDescent="0.2">
      <c r="B220" s="714" t="s">
        <v>844</v>
      </c>
      <c r="C220" s="722">
        <v>-0.6950670000000001</v>
      </c>
      <c r="D220" s="722">
        <v>0.59083600000000014</v>
      </c>
      <c r="E220" s="722">
        <v>-2.5625689999999999</v>
      </c>
      <c r="F220" s="722">
        <v>-0.86056400000000055</v>
      </c>
      <c r="G220" s="722">
        <v>-3.6878720000000005</v>
      </c>
      <c r="H220" s="722">
        <v>-5.3118569999999998</v>
      </c>
      <c r="I220" s="722">
        <v>4.0812999999999988E-2</v>
      </c>
      <c r="J220" s="722">
        <v>-4.0097529999999981</v>
      </c>
      <c r="K220" s="722">
        <v>-4.2346910000000015</v>
      </c>
      <c r="L220" s="722">
        <v>3.7581169999999986</v>
      </c>
      <c r="M220" s="722">
        <v>6.2674260000000022</v>
      </c>
      <c r="N220" s="722">
        <v>7.8133989999999995</v>
      </c>
      <c r="O220" s="722">
        <v>-6.2576890000000001</v>
      </c>
      <c r="P220" s="722">
        <v>-1.1965179999999993</v>
      </c>
      <c r="Q220" s="722">
        <v>8.0372149999999998</v>
      </c>
      <c r="R220" s="673">
        <v>0</v>
      </c>
      <c r="S220" s="723">
        <v>0</v>
      </c>
      <c r="T220" s="724">
        <v>0</v>
      </c>
      <c r="U220" s="673">
        <v>0</v>
      </c>
      <c r="V220" s="674">
        <v>0</v>
      </c>
    </row>
    <row r="221" spans="2:22" s="674" customFormat="1" hidden="1" outlineLevel="1" x14ac:dyDescent="0.2">
      <c r="B221" s="725" t="s">
        <v>845</v>
      </c>
      <c r="C221" s="722">
        <v>0</v>
      </c>
      <c r="D221" s="722">
        <v>0</v>
      </c>
      <c r="E221" s="722">
        <v>0</v>
      </c>
      <c r="F221" s="722">
        <v>0</v>
      </c>
      <c r="G221" s="722">
        <v>0</v>
      </c>
      <c r="H221" s="722">
        <v>0</v>
      </c>
      <c r="I221" s="722">
        <v>0</v>
      </c>
      <c r="J221" s="722">
        <v>0</v>
      </c>
      <c r="K221" s="722">
        <v>0</v>
      </c>
      <c r="L221" s="722">
        <v>0</v>
      </c>
      <c r="M221" s="722">
        <v>0</v>
      </c>
      <c r="N221" s="722">
        <v>0</v>
      </c>
      <c r="O221" s="722">
        <v>0</v>
      </c>
      <c r="P221" s="722">
        <v>0</v>
      </c>
      <c r="Q221" s="722">
        <v>0</v>
      </c>
      <c r="R221" s="673">
        <v>0</v>
      </c>
      <c r="S221" s="723">
        <v>0</v>
      </c>
      <c r="T221" s="724">
        <v>0</v>
      </c>
      <c r="U221" s="673">
        <v>0</v>
      </c>
      <c r="V221" s="674">
        <v>0</v>
      </c>
    </row>
    <row r="222" spans="2:22" s="674" customFormat="1" collapsed="1" x14ac:dyDescent="0.2">
      <c r="B222" s="726" t="s">
        <v>846</v>
      </c>
      <c r="C222" s="722">
        <v>0.58917200000000269</v>
      </c>
      <c r="D222" s="722">
        <v>-2.3486359100000005</v>
      </c>
      <c r="E222" s="722">
        <v>3.907021799999999</v>
      </c>
      <c r="F222" s="722">
        <v>2.4112996899999999</v>
      </c>
      <c r="G222" s="722">
        <v>8.0827712199999997</v>
      </c>
      <c r="H222" s="722">
        <v>1.8331399999999993</v>
      </c>
      <c r="I222" s="722">
        <v>-0.69532421999999938</v>
      </c>
      <c r="J222" s="722">
        <v>7.1492239999999994</v>
      </c>
      <c r="K222" s="722">
        <v>8.319581000000003</v>
      </c>
      <c r="L222" s="722">
        <v>-5.2414230000000028</v>
      </c>
      <c r="M222" s="722">
        <v>-8.6951009999999975</v>
      </c>
      <c r="N222" s="722">
        <v>8.9940749999999987</v>
      </c>
      <c r="O222" s="722">
        <v>6.9540029999999984</v>
      </c>
      <c r="P222" s="722">
        <v>28.917026</v>
      </c>
      <c r="Q222" s="722">
        <v>-19.952879833849028</v>
      </c>
      <c r="R222" s="673">
        <v>0</v>
      </c>
      <c r="S222" s="723">
        <v>0</v>
      </c>
      <c r="T222" s="724">
        <v>0</v>
      </c>
      <c r="U222" s="673">
        <v>0</v>
      </c>
      <c r="V222" s="674">
        <v>0</v>
      </c>
    </row>
    <row r="223" spans="2:22" s="674" customFormat="1" x14ac:dyDescent="0.2">
      <c r="B223" s="725" t="s">
        <v>847</v>
      </c>
      <c r="C223" s="722">
        <v>-0.38542099999999735</v>
      </c>
      <c r="D223" s="722">
        <v>-3.3794850000000007</v>
      </c>
      <c r="E223" s="722">
        <v>1.658555999999999</v>
      </c>
      <c r="F223" s="722">
        <v>-0.71978700000000018</v>
      </c>
      <c r="G223" s="722">
        <v>3.6817630000000001</v>
      </c>
      <c r="H223" s="722">
        <v>-1.2947000000000486E-2</v>
      </c>
      <c r="I223" s="722">
        <v>1.2880590000000005</v>
      </c>
      <c r="J223" s="722">
        <v>3.3864249999999991</v>
      </c>
      <c r="K223" s="722">
        <v>6.9103860000000026</v>
      </c>
      <c r="L223" s="722">
        <v>-6.1682760000000023</v>
      </c>
      <c r="M223" s="722">
        <v>-8.4306309999999982</v>
      </c>
      <c r="N223" s="722">
        <v>9.0315109999999983</v>
      </c>
      <c r="O223" s="722">
        <v>8.1588849999999979</v>
      </c>
      <c r="P223" s="722">
        <v>24.543205</v>
      </c>
      <c r="Q223" s="722">
        <v>-17.989300999999998</v>
      </c>
      <c r="R223" s="673">
        <v>0</v>
      </c>
      <c r="S223" s="723">
        <v>0</v>
      </c>
      <c r="T223" s="724">
        <v>0</v>
      </c>
      <c r="U223" s="673">
        <v>0</v>
      </c>
      <c r="V223" s="674">
        <v>0</v>
      </c>
    </row>
    <row r="224" spans="2:22" s="674" customFormat="1" ht="12.75" hidden="1" customHeight="1" outlineLevel="1" x14ac:dyDescent="0.2">
      <c r="B224" s="714" t="s">
        <v>848</v>
      </c>
      <c r="C224" s="722">
        <v>0</v>
      </c>
      <c r="D224" s="722">
        <v>0</v>
      </c>
      <c r="E224" s="722">
        <v>0</v>
      </c>
      <c r="F224" s="722">
        <v>0</v>
      </c>
      <c r="G224" s="722">
        <v>0</v>
      </c>
      <c r="H224" s="722">
        <v>0</v>
      </c>
      <c r="I224" s="722">
        <v>0</v>
      </c>
      <c r="J224" s="722">
        <v>0</v>
      </c>
      <c r="K224" s="722">
        <v>0</v>
      </c>
      <c r="L224" s="722">
        <v>0</v>
      </c>
      <c r="M224" s="722">
        <v>0</v>
      </c>
      <c r="N224" s="722">
        <v>0</v>
      </c>
      <c r="O224" s="722">
        <v>0</v>
      </c>
      <c r="P224" s="722">
        <v>0</v>
      </c>
      <c r="Q224" s="722">
        <v>0</v>
      </c>
      <c r="R224" s="673">
        <v>0</v>
      </c>
      <c r="S224" s="723">
        <v>0</v>
      </c>
      <c r="T224" s="724">
        <v>0</v>
      </c>
      <c r="U224" s="673">
        <v>0</v>
      </c>
      <c r="V224" s="674">
        <v>0</v>
      </c>
    </row>
    <row r="225" spans="2:22" s="674" customFormat="1" ht="12.75" hidden="1" customHeight="1" outlineLevel="1" x14ac:dyDescent="0.2">
      <c r="B225" s="714" t="s">
        <v>849</v>
      </c>
      <c r="C225" s="722">
        <v>0</v>
      </c>
      <c r="D225" s="722">
        <v>0</v>
      </c>
      <c r="E225" s="722">
        <v>0</v>
      </c>
      <c r="F225" s="722">
        <v>0</v>
      </c>
      <c r="G225" s="722">
        <v>0</v>
      </c>
      <c r="H225" s="722">
        <v>0</v>
      </c>
      <c r="I225" s="722">
        <v>0</v>
      </c>
      <c r="J225" s="722">
        <v>0</v>
      </c>
      <c r="K225" s="722">
        <v>0</v>
      </c>
      <c r="L225" s="722">
        <v>0</v>
      </c>
      <c r="M225" s="722">
        <v>0</v>
      </c>
      <c r="N225" s="722">
        <v>0</v>
      </c>
      <c r="O225" s="722">
        <v>0</v>
      </c>
      <c r="P225" s="722">
        <v>0</v>
      </c>
      <c r="Q225" s="722">
        <v>0</v>
      </c>
      <c r="R225" s="673">
        <v>0</v>
      </c>
      <c r="S225" s="723">
        <v>0</v>
      </c>
      <c r="T225" s="724">
        <v>0</v>
      </c>
      <c r="U225" s="673">
        <v>0</v>
      </c>
      <c r="V225" s="674">
        <v>0</v>
      </c>
    </row>
    <row r="226" spans="2:22" s="674" customFormat="1" ht="12.75" hidden="1" customHeight="1" outlineLevel="1" x14ac:dyDescent="0.2">
      <c r="B226" s="714" t="s">
        <v>850</v>
      </c>
      <c r="C226" s="722">
        <v>0</v>
      </c>
      <c r="D226" s="722">
        <v>0</v>
      </c>
      <c r="E226" s="722">
        <v>0</v>
      </c>
      <c r="F226" s="722">
        <v>0</v>
      </c>
      <c r="G226" s="722">
        <v>0</v>
      </c>
      <c r="H226" s="722">
        <v>0</v>
      </c>
      <c r="I226" s="722">
        <v>0</v>
      </c>
      <c r="J226" s="722">
        <v>0</v>
      </c>
      <c r="K226" s="722">
        <v>0</v>
      </c>
      <c r="L226" s="722">
        <v>0</v>
      </c>
      <c r="M226" s="722">
        <v>0</v>
      </c>
      <c r="N226" s="722">
        <v>0</v>
      </c>
      <c r="O226" s="722">
        <v>0</v>
      </c>
      <c r="P226" s="722">
        <v>0</v>
      </c>
      <c r="Q226" s="722">
        <v>0</v>
      </c>
      <c r="R226" s="673">
        <v>0</v>
      </c>
      <c r="S226" s="723">
        <v>0</v>
      </c>
      <c r="T226" s="724">
        <v>0</v>
      </c>
      <c r="U226" s="673">
        <v>0</v>
      </c>
      <c r="V226" s="674">
        <v>0</v>
      </c>
    </row>
    <row r="227" spans="2:22" s="674" customFormat="1" ht="12.75" hidden="1" customHeight="1" outlineLevel="1" x14ac:dyDescent="0.2">
      <c r="B227" s="714" t="s">
        <v>851</v>
      </c>
      <c r="C227" s="722">
        <v>0</v>
      </c>
      <c r="D227" s="722">
        <v>0</v>
      </c>
      <c r="E227" s="722">
        <v>0</v>
      </c>
      <c r="F227" s="722">
        <v>0</v>
      </c>
      <c r="G227" s="722">
        <v>0</v>
      </c>
      <c r="H227" s="722">
        <v>0</v>
      </c>
      <c r="I227" s="722">
        <v>0</v>
      </c>
      <c r="J227" s="722">
        <v>0</v>
      </c>
      <c r="K227" s="722">
        <v>0</v>
      </c>
      <c r="L227" s="722">
        <v>0</v>
      </c>
      <c r="M227" s="722">
        <v>0</v>
      </c>
      <c r="N227" s="722">
        <v>0</v>
      </c>
      <c r="O227" s="722">
        <v>0</v>
      </c>
      <c r="P227" s="722">
        <v>0</v>
      </c>
      <c r="Q227" s="722">
        <v>0</v>
      </c>
      <c r="R227" s="673">
        <v>0</v>
      </c>
      <c r="S227" s="723">
        <v>0</v>
      </c>
      <c r="T227" s="724">
        <v>0</v>
      </c>
      <c r="U227" s="673">
        <v>0</v>
      </c>
      <c r="V227" s="674">
        <v>0</v>
      </c>
    </row>
    <row r="228" spans="2:22" s="674" customFormat="1" ht="12.75" hidden="1" customHeight="1" outlineLevel="1" x14ac:dyDescent="0.2">
      <c r="B228" s="714" t="s">
        <v>852</v>
      </c>
      <c r="C228" s="722">
        <v>0</v>
      </c>
      <c r="D228" s="722">
        <v>0</v>
      </c>
      <c r="E228" s="722">
        <v>0</v>
      </c>
      <c r="F228" s="722">
        <v>0</v>
      </c>
      <c r="G228" s="722">
        <v>0</v>
      </c>
      <c r="H228" s="722">
        <v>0</v>
      </c>
      <c r="I228" s="722">
        <v>0</v>
      </c>
      <c r="J228" s="722">
        <v>0</v>
      </c>
      <c r="K228" s="722">
        <v>0</v>
      </c>
      <c r="L228" s="722">
        <v>0</v>
      </c>
      <c r="M228" s="722">
        <v>0</v>
      </c>
      <c r="N228" s="722">
        <v>0</v>
      </c>
      <c r="O228" s="722">
        <v>0</v>
      </c>
      <c r="P228" s="722">
        <v>0</v>
      </c>
      <c r="Q228" s="722">
        <v>0</v>
      </c>
      <c r="R228" s="673">
        <v>0</v>
      </c>
      <c r="S228" s="723">
        <v>0</v>
      </c>
      <c r="T228" s="724">
        <v>0</v>
      </c>
      <c r="U228" s="673">
        <v>0</v>
      </c>
      <c r="V228" s="674">
        <v>0</v>
      </c>
    </row>
    <row r="229" spans="2:22" s="674" customFormat="1" ht="12.75" hidden="1" customHeight="1" outlineLevel="1" x14ac:dyDescent="0.2">
      <c r="B229" s="714" t="s">
        <v>853</v>
      </c>
      <c r="C229" s="722">
        <v>0</v>
      </c>
      <c r="D229" s="722">
        <v>0</v>
      </c>
      <c r="E229" s="722">
        <v>0</v>
      </c>
      <c r="F229" s="722">
        <v>0</v>
      </c>
      <c r="G229" s="722">
        <v>0</v>
      </c>
      <c r="H229" s="722">
        <v>0</v>
      </c>
      <c r="I229" s="722">
        <v>0</v>
      </c>
      <c r="J229" s="722">
        <v>0</v>
      </c>
      <c r="K229" s="722">
        <v>0</v>
      </c>
      <c r="L229" s="722">
        <v>0</v>
      </c>
      <c r="M229" s="722">
        <v>0</v>
      </c>
      <c r="N229" s="722">
        <v>0</v>
      </c>
      <c r="O229" s="722">
        <v>0</v>
      </c>
      <c r="P229" s="722">
        <v>0</v>
      </c>
      <c r="Q229" s="722">
        <v>0</v>
      </c>
      <c r="R229" s="673">
        <v>0</v>
      </c>
      <c r="S229" s="723">
        <v>0</v>
      </c>
      <c r="T229" s="724">
        <v>0</v>
      </c>
      <c r="U229" s="673">
        <v>0</v>
      </c>
      <c r="V229" s="674">
        <v>0</v>
      </c>
    </row>
    <row r="230" spans="2:22" s="674" customFormat="1" collapsed="1" x14ac:dyDescent="0.2">
      <c r="B230" s="714" t="s">
        <v>854</v>
      </c>
      <c r="C230" s="722">
        <v>-0.38542099999999735</v>
      </c>
      <c r="D230" s="722">
        <v>-3.3794850000000007</v>
      </c>
      <c r="E230" s="722">
        <v>1.658555999999999</v>
      </c>
      <c r="F230" s="722">
        <v>-0.71978700000000018</v>
      </c>
      <c r="G230" s="722">
        <v>3.6817630000000001</v>
      </c>
      <c r="H230" s="722">
        <v>-1.2947000000000486E-2</v>
      </c>
      <c r="I230" s="722">
        <v>1.2880590000000005</v>
      </c>
      <c r="J230" s="722">
        <v>3.3864249999999991</v>
      </c>
      <c r="K230" s="722">
        <v>6.9103860000000026</v>
      </c>
      <c r="L230" s="722">
        <v>-6.1682760000000023</v>
      </c>
      <c r="M230" s="722">
        <v>-8.4306309999999982</v>
      </c>
      <c r="N230" s="722">
        <v>9.0315109999999983</v>
      </c>
      <c r="O230" s="722">
        <v>8.1588849999999979</v>
      </c>
      <c r="P230" s="722">
        <v>24.543205</v>
      </c>
      <c r="Q230" s="722">
        <v>-17.989300999999998</v>
      </c>
      <c r="R230" s="673">
        <v>0</v>
      </c>
      <c r="S230" s="723">
        <v>0</v>
      </c>
      <c r="T230" s="724">
        <v>0</v>
      </c>
      <c r="U230" s="673">
        <v>0</v>
      </c>
      <c r="V230" s="674">
        <v>0</v>
      </c>
    </row>
    <row r="231" spans="2:22" s="674" customFormat="1" x14ac:dyDescent="0.2">
      <c r="B231" s="725" t="s">
        <v>855</v>
      </c>
      <c r="C231" s="722">
        <v>0.97459300000000004</v>
      </c>
      <c r="D231" s="722">
        <v>1.03084909</v>
      </c>
      <c r="E231" s="722">
        <v>2.2484658</v>
      </c>
      <c r="F231" s="722">
        <v>3.1310866900000001</v>
      </c>
      <c r="G231" s="722">
        <v>4.4010082199999996</v>
      </c>
      <c r="H231" s="722">
        <v>1.8460869999999998</v>
      </c>
      <c r="I231" s="722">
        <v>-1.9833832199999999</v>
      </c>
      <c r="J231" s="722">
        <v>3.7627990000000002</v>
      </c>
      <c r="K231" s="722">
        <v>1.4091950000000002</v>
      </c>
      <c r="L231" s="722">
        <v>0.9268529999999997</v>
      </c>
      <c r="M231" s="722">
        <v>-0.26446999999999998</v>
      </c>
      <c r="N231" s="722">
        <v>-3.7435999999999581E-2</v>
      </c>
      <c r="O231" s="722">
        <v>-1.2048819999999998</v>
      </c>
      <c r="P231" s="722">
        <v>4.3738209999999995</v>
      </c>
      <c r="Q231" s="722">
        <v>-1.9635788338490301</v>
      </c>
      <c r="R231" s="673">
        <v>0</v>
      </c>
      <c r="S231" s="723">
        <v>0</v>
      </c>
      <c r="T231" s="724">
        <v>0</v>
      </c>
      <c r="U231" s="673">
        <v>0</v>
      </c>
      <c r="V231" s="674">
        <v>0</v>
      </c>
    </row>
    <row r="232" spans="2:22" s="674" customFormat="1" hidden="1" outlineLevel="1" x14ac:dyDescent="0.2">
      <c r="B232" s="714" t="s">
        <v>856</v>
      </c>
      <c r="C232" s="722">
        <v>0</v>
      </c>
      <c r="D232" s="722">
        <v>0</v>
      </c>
      <c r="E232" s="722">
        <v>0</v>
      </c>
      <c r="F232" s="722">
        <v>0</v>
      </c>
      <c r="G232" s="722">
        <v>0</v>
      </c>
      <c r="H232" s="722">
        <v>0</v>
      </c>
      <c r="I232" s="722">
        <v>0</v>
      </c>
      <c r="J232" s="722">
        <v>0</v>
      </c>
      <c r="K232" s="722">
        <v>0</v>
      </c>
      <c r="L232" s="722">
        <v>0</v>
      </c>
      <c r="M232" s="722">
        <v>0</v>
      </c>
      <c r="N232" s="722">
        <v>0</v>
      </c>
      <c r="O232" s="722">
        <v>0</v>
      </c>
      <c r="P232" s="722">
        <v>0</v>
      </c>
      <c r="Q232" s="722">
        <v>0</v>
      </c>
      <c r="R232" s="673">
        <v>0</v>
      </c>
      <c r="S232" s="723">
        <v>0</v>
      </c>
      <c r="T232" s="724">
        <v>0</v>
      </c>
      <c r="U232" s="673">
        <v>0</v>
      </c>
      <c r="V232" s="674">
        <v>0</v>
      </c>
    </row>
    <row r="233" spans="2:22" s="674" customFormat="1" hidden="1" outlineLevel="1" x14ac:dyDescent="0.2">
      <c r="B233" s="714" t="s">
        <v>857</v>
      </c>
      <c r="C233" s="722">
        <v>0</v>
      </c>
      <c r="D233" s="722">
        <v>0</v>
      </c>
      <c r="E233" s="722">
        <v>0</v>
      </c>
      <c r="F233" s="722">
        <v>0</v>
      </c>
      <c r="G233" s="722">
        <v>0</v>
      </c>
      <c r="H233" s="722">
        <v>0</v>
      </c>
      <c r="I233" s="722">
        <v>0</v>
      </c>
      <c r="J233" s="722">
        <v>0</v>
      </c>
      <c r="K233" s="722">
        <v>0</v>
      </c>
      <c r="L233" s="722">
        <v>0</v>
      </c>
      <c r="M233" s="722">
        <v>0</v>
      </c>
      <c r="N233" s="722">
        <v>0</v>
      </c>
      <c r="O233" s="722">
        <v>0</v>
      </c>
      <c r="P233" s="722">
        <v>0</v>
      </c>
      <c r="Q233" s="722">
        <v>0</v>
      </c>
      <c r="R233" s="673">
        <v>0</v>
      </c>
      <c r="S233" s="723">
        <v>0</v>
      </c>
      <c r="T233" s="724">
        <v>0</v>
      </c>
      <c r="U233" s="673">
        <v>0</v>
      </c>
      <c r="V233" s="674">
        <v>0</v>
      </c>
    </row>
    <row r="234" spans="2:22" s="674" customFormat="1" collapsed="1" x14ac:dyDescent="0.2">
      <c r="B234" s="714" t="s">
        <v>858</v>
      </c>
      <c r="C234" s="722">
        <v>0.97459300000000004</v>
      </c>
      <c r="D234" s="722">
        <v>1.03084909</v>
      </c>
      <c r="E234" s="722">
        <v>2.2484658</v>
      </c>
      <c r="F234" s="722">
        <v>3.1310866900000001</v>
      </c>
      <c r="G234" s="722">
        <v>2.8588922199999995</v>
      </c>
      <c r="H234" s="722">
        <v>0.117788</v>
      </c>
      <c r="I234" s="722">
        <v>-0.36272821999999982</v>
      </c>
      <c r="J234" s="722">
        <v>3.968089</v>
      </c>
      <c r="K234" s="722">
        <v>1.727187</v>
      </c>
      <c r="L234" s="722">
        <v>0.92685199999999979</v>
      </c>
      <c r="M234" s="722">
        <v>-0.26446900000000007</v>
      </c>
      <c r="N234" s="722">
        <v>-3.7435999999999581E-2</v>
      </c>
      <c r="O234" s="722">
        <v>-1.2048819999999998</v>
      </c>
      <c r="P234" s="722">
        <v>5.500299</v>
      </c>
      <c r="Q234" s="722">
        <v>-1.9635788338490301</v>
      </c>
      <c r="R234" s="673">
        <v>0</v>
      </c>
      <c r="S234" s="723">
        <v>0</v>
      </c>
      <c r="T234" s="724">
        <v>0</v>
      </c>
      <c r="U234" s="673">
        <v>0</v>
      </c>
      <c r="V234" s="674">
        <v>0</v>
      </c>
    </row>
    <row r="235" spans="2:22" s="674" customFormat="1" hidden="1" outlineLevel="1" x14ac:dyDescent="0.2">
      <c r="B235" s="714" t="s">
        <v>859</v>
      </c>
      <c r="C235" s="722">
        <v>0</v>
      </c>
      <c r="D235" s="722">
        <v>0</v>
      </c>
      <c r="E235" s="722">
        <v>0</v>
      </c>
      <c r="F235" s="722">
        <v>0</v>
      </c>
      <c r="G235" s="722">
        <v>0</v>
      </c>
      <c r="H235" s="722">
        <v>0</v>
      </c>
      <c r="I235" s="722">
        <v>0</v>
      </c>
      <c r="J235" s="722">
        <v>0</v>
      </c>
      <c r="K235" s="722">
        <v>0</v>
      </c>
      <c r="L235" s="722">
        <v>0</v>
      </c>
      <c r="M235" s="722">
        <v>0</v>
      </c>
      <c r="N235" s="722">
        <v>0</v>
      </c>
      <c r="O235" s="722">
        <v>0</v>
      </c>
      <c r="P235" s="722">
        <v>0</v>
      </c>
      <c r="Q235" s="722">
        <v>0</v>
      </c>
      <c r="R235" s="674">
        <v>0</v>
      </c>
      <c r="S235" s="674">
        <v>0</v>
      </c>
      <c r="T235" s="674">
        <v>0</v>
      </c>
      <c r="U235" s="674">
        <v>0</v>
      </c>
      <c r="V235" s="674">
        <v>0</v>
      </c>
    </row>
    <row r="236" spans="2:22" s="674" customFormat="1" hidden="1" outlineLevel="1" x14ac:dyDescent="0.2">
      <c r="B236" s="714" t="s">
        <v>860</v>
      </c>
      <c r="C236" s="722">
        <v>0</v>
      </c>
      <c r="D236" s="722">
        <v>0</v>
      </c>
      <c r="E236" s="722">
        <v>0</v>
      </c>
      <c r="F236" s="722">
        <v>0</v>
      </c>
      <c r="G236" s="722">
        <v>0</v>
      </c>
      <c r="H236" s="722">
        <v>0</v>
      </c>
      <c r="I236" s="722">
        <v>0</v>
      </c>
      <c r="J236" s="722">
        <v>0</v>
      </c>
      <c r="K236" s="722">
        <v>0</v>
      </c>
      <c r="L236" s="722">
        <v>0</v>
      </c>
      <c r="M236" s="722">
        <v>0</v>
      </c>
      <c r="N236" s="722">
        <v>0</v>
      </c>
      <c r="O236" s="722">
        <v>0</v>
      </c>
      <c r="P236" s="722">
        <v>0</v>
      </c>
      <c r="Q236" s="722">
        <v>0</v>
      </c>
      <c r="R236" s="674">
        <v>0</v>
      </c>
      <c r="S236" s="674">
        <v>0</v>
      </c>
      <c r="T236" s="674">
        <v>0</v>
      </c>
      <c r="U236" s="674">
        <v>0</v>
      </c>
      <c r="V236" s="674">
        <v>0</v>
      </c>
    </row>
    <row r="237" spans="2:22" s="674" customFormat="1" hidden="1" outlineLevel="1" x14ac:dyDescent="0.2">
      <c r="B237" s="714" t="s">
        <v>861</v>
      </c>
      <c r="C237" s="722">
        <v>0</v>
      </c>
      <c r="D237" s="722">
        <v>0</v>
      </c>
      <c r="E237" s="722">
        <v>0</v>
      </c>
      <c r="F237" s="722">
        <v>0</v>
      </c>
      <c r="G237" s="722">
        <v>0</v>
      </c>
      <c r="H237" s="722">
        <v>0</v>
      </c>
      <c r="I237" s="722">
        <v>0</v>
      </c>
      <c r="J237" s="722">
        <v>0</v>
      </c>
      <c r="K237" s="722">
        <v>0</v>
      </c>
      <c r="L237" s="722">
        <v>0</v>
      </c>
      <c r="M237" s="722">
        <v>0</v>
      </c>
      <c r="N237" s="722">
        <v>0</v>
      </c>
      <c r="O237" s="722">
        <v>0</v>
      </c>
      <c r="P237" s="722">
        <v>0</v>
      </c>
      <c r="Q237" s="722">
        <v>0</v>
      </c>
      <c r="R237" s="674">
        <v>0</v>
      </c>
      <c r="S237" s="674">
        <v>0</v>
      </c>
      <c r="T237" s="674">
        <v>0</v>
      </c>
      <c r="U237" s="674">
        <v>0</v>
      </c>
      <c r="V237" s="674">
        <v>0</v>
      </c>
    </row>
    <row r="238" spans="2:22" s="684" customFormat="1" ht="20.100000000000001" customHeight="1" collapsed="1" x14ac:dyDescent="0.2">
      <c r="B238" s="727" t="s">
        <v>862</v>
      </c>
      <c r="C238" s="728">
        <v>0</v>
      </c>
      <c r="D238" s="728">
        <v>0</v>
      </c>
      <c r="E238" s="728">
        <v>0</v>
      </c>
      <c r="F238" s="728">
        <v>0</v>
      </c>
      <c r="G238" s="728">
        <v>1.542116</v>
      </c>
      <c r="H238" s="728">
        <v>1.7282989999999998</v>
      </c>
      <c r="I238" s="728">
        <v>-1.620655</v>
      </c>
      <c r="J238" s="728">
        <v>-0.20528999999999997</v>
      </c>
      <c r="K238" s="728">
        <v>-0.31799199999999983</v>
      </c>
      <c r="L238" s="728">
        <v>9.9999999991773336E-7</v>
      </c>
      <c r="M238" s="728">
        <v>-9.9999999991773336E-7</v>
      </c>
      <c r="N238" s="728">
        <v>0</v>
      </c>
      <c r="O238" s="728">
        <v>0</v>
      </c>
      <c r="P238" s="728">
        <v>-1.1264780000000001</v>
      </c>
      <c r="Q238" s="728">
        <v>0</v>
      </c>
      <c r="R238" s="684">
        <v>0</v>
      </c>
      <c r="S238" s="684">
        <v>0</v>
      </c>
      <c r="T238" s="684">
        <v>0</v>
      </c>
      <c r="U238" s="684">
        <v>0</v>
      </c>
      <c r="V238" s="684">
        <v>0</v>
      </c>
    </row>
    <row r="239" spans="2:22" s="581" customFormat="1" x14ac:dyDescent="0.2">
      <c r="B239" s="591">
        <v>0</v>
      </c>
      <c r="C239" s="591">
        <v>0</v>
      </c>
      <c r="D239" s="591">
        <v>0</v>
      </c>
      <c r="E239" s="591">
        <v>0</v>
      </c>
      <c r="F239" s="591">
        <v>0</v>
      </c>
      <c r="G239" s="591">
        <v>0</v>
      </c>
      <c r="H239" s="591">
        <v>0</v>
      </c>
      <c r="I239" s="591">
        <v>0</v>
      </c>
      <c r="J239" s="591">
        <v>0</v>
      </c>
      <c r="K239" s="591">
        <v>0</v>
      </c>
      <c r="L239" s="591">
        <v>0</v>
      </c>
      <c r="M239" s="591">
        <v>0</v>
      </c>
      <c r="N239" s="591">
        <v>0</v>
      </c>
      <c r="O239" s="591">
        <v>0</v>
      </c>
      <c r="P239" s="591">
        <v>0</v>
      </c>
      <c r="Q239" s="591">
        <v>0</v>
      </c>
      <c r="R239" s="584">
        <v>0</v>
      </c>
      <c r="S239" s="584">
        <v>0</v>
      </c>
      <c r="T239" s="584">
        <v>0</v>
      </c>
      <c r="U239" s="584">
        <v>0</v>
      </c>
      <c r="V239" s="584">
        <v>0</v>
      </c>
    </row>
    <row r="240" spans="2:22" s="581" customFormat="1" x14ac:dyDescent="0.2">
      <c r="B240" s="638" t="s">
        <v>863</v>
      </c>
      <c r="C240" s="591">
        <v>0</v>
      </c>
      <c r="D240" s="591">
        <v>0</v>
      </c>
      <c r="E240" s="591">
        <v>0</v>
      </c>
      <c r="F240" s="591">
        <v>0</v>
      </c>
      <c r="G240" s="591">
        <v>0</v>
      </c>
      <c r="H240" s="591">
        <v>0</v>
      </c>
      <c r="I240" s="591">
        <v>0</v>
      </c>
      <c r="J240" s="591">
        <v>0</v>
      </c>
      <c r="K240" s="591">
        <v>0</v>
      </c>
      <c r="L240" s="591">
        <v>0</v>
      </c>
      <c r="M240" s="591">
        <v>0</v>
      </c>
      <c r="N240" s="591">
        <v>0</v>
      </c>
      <c r="O240" s="591">
        <v>0</v>
      </c>
      <c r="P240" s="591">
        <v>0</v>
      </c>
      <c r="Q240" s="591">
        <v>0</v>
      </c>
      <c r="R240" s="584">
        <v>0</v>
      </c>
      <c r="S240" s="584">
        <v>0</v>
      </c>
      <c r="T240" s="584">
        <v>0</v>
      </c>
      <c r="U240" s="584">
        <v>0</v>
      </c>
      <c r="V240" s="584">
        <v>0</v>
      </c>
    </row>
    <row r="241" spans="2:22" s="581" customFormat="1" x14ac:dyDescent="0.2">
      <c r="B241" s="618" t="s">
        <v>864</v>
      </c>
      <c r="C241" s="591">
        <v>-4.3367450000000005</v>
      </c>
      <c r="D241" s="591">
        <v>3.2480129099999999</v>
      </c>
      <c r="E241" s="591">
        <v>-1.5994727999999938</v>
      </c>
      <c r="F241" s="591">
        <v>2.9678303100000107</v>
      </c>
      <c r="G241" s="591">
        <v>4.6734407799999929</v>
      </c>
      <c r="H241" s="591">
        <v>10.579156999999995</v>
      </c>
      <c r="I241" s="591">
        <v>9.83018521999999</v>
      </c>
      <c r="J241" s="591">
        <v>12.272366000000005</v>
      </c>
      <c r="K241" s="591">
        <v>14.577661999999989</v>
      </c>
      <c r="L241" s="591">
        <v>22.153164000000004</v>
      </c>
      <c r="M241" s="591">
        <v>53.998766999999987</v>
      </c>
      <c r="N241" s="591">
        <v>42.884358999999982</v>
      </c>
      <c r="O241" s="591">
        <v>43.215246000000015</v>
      </c>
      <c r="P241" s="591">
        <v>76.82867899999998</v>
      </c>
      <c r="Q241" s="591">
        <v>124.12073983384903</v>
      </c>
      <c r="R241" s="584">
        <v>0</v>
      </c>
      <c r="S241" s="584">
        <v>0</v>
      </c>
      <c r="T241" s="584">
        <v>0</v>
      </c>
      <c r="U241" s="584">
        <v>0</v>
      </c>
      <c r="V241" s="584">
        <v>0</v>
      </c>
    </row>
    <row r="242" spans="2:22" s="581" customFormat="1" x14ac:dyDescent="0.2">
      <c r="B242" s="618" t="s">
        <v>865</v>
      </c>
      <c r="C242" s="591">
        <v>-6.4612758900000014</v>
      </c>
      <c r="D242" s="591">
        <v>3.2334209574999999</v>
      </c>
      <c r="E242" s="591">
        <v>-1.5224899860999939</v>
      </c>
      <c r="F242" s="591">
        <v>2.8336692574000111</v>
      </c>
      <c r="G242" s="591">
        <v>4.5680728297999931</v>
      </c>
      <c r="H242" s="591">
        <v>10.662165504249995</v>
      </c>
      <c r="I242" s="591">
        <v>9.9567745104639833</v>
      </c>
      <c r="J242" s="591">
        <v>12.681888650229446</v>
      </c>
      <c r="K242" s="591">
        <v>14.757281344044149</v>
      </c>
      <c r="L242" s="591">
        <v>22.604270382289716</v>
      </c>
      <c r="M242" s="591">
        <v>54.290794316316067</v>
      </c>
      <c r="N242" s="591">
        <v>43.391116866098621</v>
      </c>
      <c r="O242" s="591">
        <v>43.484797977758454</v>
      </c>
      <c r="P242" s="591">
        <v>77.03343153126805</v>
      </c>
      <c r="Q242" s="591">
        <v>124.34679327562847</v>
      </c>
      <c r="R242" s="584">
        <v>0</v>
      </c>
      <c r="S242" s="584">
        <v>0</v>
      </c>
      <c r="T242" s="584">
        <v>0</v>
      </c>
      <c r="U242" s="584">
        <v>0</v>
      </c>
      <c r="V242" s="584">
        <v>0</v>
      </c>
    </row>
    <row r="243" spans="2:22" s="581" customFormat="1" x14ac:dyDescent="0.2">
      <c r="B243" s="618" t="s">
        <v>866</v>
      </c>
      <c r="C243" s="591">
        <v>-6.4382410000000005</v>
      </c>
      <c r="D243" s="591">
        <v>-1.3836960899999973</v>
      </c>
      <c r="E243" s="591">
        <v>-4.7579387999999945</v>
      </c>
      <c r="F243" s="591">
        <v>-1.5886256899999935</v>
      </c>
      <c r="G243" s="591">
        <v>1.6371127799999954</v>
      </c>
      <c r="H243" s="591">
        <v>5.1181259999999895</v>
      </c>
      <c r="I243" s="591">
        <v>2.8962932199999969</v>
      </c>
      <c r="J243" s="591">
        <v>1.2075240000000065</v>
      </c>
      <c r="K243" s="591">
        <v>7.9265059999999892</v>
      </c>
      <c r="L243" s="591">
        <v>11.193632000000008</v>
      </c>
      <c r="M243" s="591">
        <v>42.805552999999982</v>
      </c>
      <c r="N243" s="591">
        <v>35.021340999999978</v>
      </c>
      <c r="O243" s="591">
        <v>26.612002000000025</v>
      </c>
      <c r="P243" s="591">
        <v>46.024529999999992</v>
      </c>
      <c r="Q243" s="591">
        <v>97.944833833849032</v>
      </c>
      <c r="R243" s="584">
        <v>0</v>
      </c>
      <c r="S243" s="584">
        <v>0</v>
      </c>
      <c r="T243" s="584">
        <v>0</v>
      </c>
      <c r="U243" s="584">
        <v>0</v>
      </c>
      <c r="V243" s="584">
        <v>0</v>
      </c>
    </row>
    <row r="244" spans="2:22" s="581" customFormat="1" x14ac:dyDescent="0.2">
      <c r="B244" s="618" t="s">
        <v>867</v>
      </c>
      <c r="C244" s="591">
        <v>-6.4382410000000005</v>
      </c>
      <c r="D244" s="591">
        <v>-1.3836960899999973</v>
      </c>
      <c r="E244" s="591">
        <v>-4.7579387999999945</v>
      </c>
      <c r="F244" s="591">
        <v>-1.5886256899999935</v>
      </c>
      <c r="G244" s="591">
        <v>1.6371127799999954</v>
      </c>
      <c r="H244" s="591">
        <v>5.1181259999999895</v>
      </c>
      <c r="I244" s="591">
        <v>2.8962932199999969</v>
      </c>
      <c r="J244" s="591">
        <v>1.2075240000000065</v>
      </c>
      <c r="K244" s="591">
        <v>7.9265059999999892</v>
      </c>
      <c r="L244" s="591">
        <v>11.193632000000008</v>
      </c>
      <c r="M244" s="591">
        <v>42.805552999999982</v>
      </c>
      <c r="N244" s="591">
        <v>35.021340999999978</v>
      </c>
      <c r="O244" s="591">
        <v>26.612002000000025</v>
      </c>
      <c r="P244" s="591">
        <v>46.024529999999992</v>
      </c>
      <c r="Q244" s="591">
        <v>97.944833833849032</v>
      </c>
      <c r="R244" s="584">
        <v>0</v>
      </c>
      <c r="S244" s="584">
        <v>0</v>
      </c>
      <c r="T244" s="584">
        <v>0</v>
      </c>
      <c r="U244" s="584">
        <v>0</v>
      </c>
      <c r="V244" s="584">
        <v>0</v>
      </c>
    </row>
    <row r="245" spans="2:22" s="581" customFormat="1" x14ac:dyDescent="0.2">
      <c r="B245" s="618" t="s">
        <v>868</v>
      </c>
      <c r="C245" s="591">
        <v>-8.5627718900000005</v>
      </c>
      <c r="D245" s="591">
        <v>-1.3982880424999973</v>
      </c>
      <c r="E245" s="591">
        <v>-4.6809559860999945</v>
      </c>
      <c r="F245" s="591">
        <v>-1.7227867425999934</v>
      </c>
      <c r="G245" s="591">
        <v>1.5317448297999954</v>
      </c>
      <c r="H245" s="591">
        <v>5.2011345042499899</v>
      </c>
      <c r="I245" s="591">
        <v>3.0228825104639894</v>
      </c>
      <c r="J245" s="591">
        <v>1.6170466502294465</v>
      </c>
      <c r="K245" s="591">
        <v>8.1061253440441501</v>
      </c>
      <c r="L245" s="591">
        <v>11.644738382289718</v>
      </c>
      <c r="M245" s="591">
        <v>43.097580316316062</v>
      </c>
      <c r="N245" s="591">
        <v>35.528098866098617</v>
      </c>
      <c r="O245" s="591">
        <v>26.881553977758465</v>
      </c>
      <c r="P245" s="591">
        <v>46.229282531268076</v>
      </c>
      <c r="Q245" s="591">
        <v>98.170887275628473</v>
      </c>
      <c r="R245" s="584">
        <v>0</v>
      </c>
      <c r="S245" s="584">
        <v>0</v>
      </c>
      <c r="T245" s="584">
        <v>0</v>
      </c>
      <c r="U245" s="584">
        <v>0</v>
      </c>
      <c r="V245" s="584">
        <v>0</v>
      </c>
    </row>
    <row r="246" spans="2:22" s="581" customFormat="1" x14ac:dyDescent="0.2">
      <c r="B246" s="618" t="s">
        <v>869</v>
      </c>
      <c r="C246" s="591">
        <v>3.6782550000000001</v>
      </c>
      <c r="D246" s="591">
        <v>1.51715691</v>
      </c>
      <c r="E246" s="591">
        <v>-6.6935777999999937</v>
      </c>
      <c r="F246" s="591">
        <v>-10.309475689999989</v>
      </c>
      <c r="G246" s="591">
        <v>-8.1831302200000078</v>
      </c>
      <c r="H246" s="591">
        <v>-27.734216000000004</v>
      </c>
      <c r="I246" s="591">
        <v>-39.981764780000013</v>
      </c>
      <c r="J246" s="591">
        <v>-39.518626999999995</v>
      </c>
      <c r="K246" s="591">
        <v>-43.053114000000008</v>
      </c>
      <c r="L246" s="591">
        <v>-9.1053399999999982</v>
      </c>
      <c r="M246" s="591">
        <v>43.776801999999989</v>
      </c>
      <c r="N246" s="591">
        <v>30.966535999999984</v>
      </c>
      <c r="O246" s="591">
        <v>21.605325000000015</v>
      </c>
      <c r="P246" s="591">
        <v>54.355621999999983</v>
      </c>
      <c r="Q246" s="591">
        <v>115.48568683384903</v>
      </c>
      <c r="R246" s="584">
        <v>0</v>
      </c>
      <c r="S246" s="584">
        <v>0</v>
      </c>
      <c r="T246" s="584">
        <v>0</v>
      </c>
      <c r="U246" s="584">
        <v>0</v>
      </c>
      <c r="V246" s="584">
        <v>0</v>
      </c>
    </row>
    <row r="247" spans="2:22" s="581" customFormat="1" x14ac:dyDescent="0.2">
      <c r="B247" s="618" t="s">
        <v>870</v>
      </c>
      <c r="C247" s="591">
        <v>-55.621964999999996</v>
      </c>
      <c r="D247" s="591">
        <v>-48.156671090000003</v>
      </c>
      <c r="E247" s="591">
        <v>-50.380823800000002</v>
      </c>
      <c r="F247" s="591">
        <v>-56.689319689999998</v>
      </c>
      <c r="G247" s="591">
        <v>-60.176656219999998</v>
      </c>
      <c r="H247" s="591">
        <v>-84.109240000000014</v>
      </c>
      <c r="I247" s="591">
        <v>-101.33958778000002</v>
      </c>
      <c r="J247" s="591">
        <v>-101.429267</v>
      </c>
      <c r="K247" s="591">
        <v>-111.01607300000001</v>
      </c>
      <c r="L247" s="591">
        <v>-89.061726999999991</v>
      </c>
      <c r="M247" s="591">
        <v>-71.255047000000019</v>
      </c>
      <c r="N247" s="591">
        <v>-75.382463000000001</v>
      </c>
      <c r="O247" s="591">
        <v>-101.54203899999999</v>
      </c>
      <c r="P247" s="591">
        <v>-124.91897800000001</v>
      </c>
      <c r="Q247" s="591">
        <v>-108.18442216615097</v>
      </c>
      <c r="R247" s="584">
        <v>0</v>
      </c>
      <c r="S247" s="584">
        <v>0</v>
      </c>
      <c r="T247" s="584">
        <v>0</v>
      </c>
      <c r="U247" s="584">
        <v>0</v>
      </c>
      <c r="V247" s="584">
        <v>0</v>
      </c>
    </row>
    <row r="248" spans="2:22" s="581" customFormat="1" x14ac:dyDescent="0.2">
      <c r="B248" s="618" t="s">
        <v>871</v>
      </c>
      <c r="C248" s="591">
        <v>-15.260434116512368</v>
      </c>
      <c r="D248" s="591">
        <v>-11.157726613613454</v>
      </c>
      <c r="E248" s="591">
        <v>-11.539704172410154</v>
      </c>
      <c r="F248" s="591">
        <v>-12.140995391533123</v>
      </c>
      <c r="G248" s="591">
        <v>-15.596333296562747</v>
      </c>
      <c r="H248" s="591">
        <v>-38.407865999999999</v>
      </c>
      <c r="I248" s="591">
        <v>-40.608414000000003</v>
      </c>
      <c r="J248" s="591">
        <v>-35.975010000000005</v>
      </c>
      <c r="K248" s="591">
        <v>-42.822186000000002</v>
      </c>
      <c r="L248" s="591">
        <v>-39.026647999999994</v>
      </c>
      <c r="M248" s="591">
        <v>-44.901834000000001</v>
      </c>
      <c r="N248" s="591">
        <v>-53.061461999999999</v>
      </c>
      <c r="O248" s="591">
        <v>-56.526764999999997</v>
      </c>
      <c r="P248" s="591">
        <v>-68.626070000000013</v>
      </c>
      <c r="Q248" s="591">
        <v>-70.925656000000004</v>
      </c>
      <c r="R248" s="584">
        <v>0</v>
      </c>
      <c r="S248" s="584">
        <v>0</v>
      </c>
      <c r="T248" s="584">
        <v>0</v>
      </c>
      <c r="U248" s="584">
        <v>0</v>
      </c>
      <c r="V248" s="584">
        <v>0</v>
      </c>
    </row>
    <row r="249" spans="2:22" s="589" customFormat="1" ht="20.100000000000001" customHeight="1" x14ac:dyDescent="0.2">
      <c r="B249" s="639" t="s">
        <v>872</v>
      </c>
      <c r="C249" s="596">
        <v>-2.101496</v>
      </c>
      <c r="D249" s="596">
        <v>-6.362565</v>
      </c>
      <c r="E249" s="596">
        <v>-8.2525709999999997</v>
      </c>
      <c r="F249" s="596">
        <v>-17.833762</v>
      </c>
      <c r="G249" s="596">
        <v>-15.892899</v>
      </c>
      <c r="H249" s="596">
        <v>-43.774404000000004</v>
      </c>
      <c r="I249" s="596">
        <v>-56.695841999999999</v>
      </c>
      <c r="J249" s="596">
        <v>-62.855834999999999</v>
      </c>
      <c r="K249" s="596">
        <v>-64.281931999999998</v>
      </c>
      <c r="L249" s="596">
        <v>-42.218035999999998</v>
      </c>
      <c r="M249" s="596">
        <v>-21.415179000000002</v>
      </c>
      <c r="N249" s="596">
        <v>-19.780841000000002</v>
      </c>
      <c r="O249" s="596">
        <v>-38.213164999999996</v>
      </c>
      <c r="P249" s="596">
        <v>-53.277206</v>
      </c>
      <c r="Q249" s="596">
        <v>-34.810958999999997</v>
      </c>
      <c r="R249" s="588">
        <v>0</v>
      </c>
      <c r="S249" s="588">
        <v>0</v>
      </c>
      <c r="T249" s="588">
        <v>0</v>
      </c>
      <c r="U249" s="588">
        <v>0</v>
      </c>
      <c r="V249" s="588">
        <v>0</v>
      </c>
    </row>
    <row r="250" spans="2:22" s="581" customFormat="1" ht="20.100000000000001" customHeight="1" x14ac:dyDescent="0.2">
      <c r="B250" s="591" t="s">
        <v>873</v>
      </c>
      <c r="C250" s="591">
        <v>8.8817841970012523E-15</v>
      </c>
      <c r="D250" s="591">
        <v>0</v>
      </c>
      <c r="E250" s="591">
        <v>7.1054273576010019E-15</v>
      </c>
      <c r="F250" s="591">
        <v>0</v>
      </c>
      <c r="G250" s="591">
        <v>0</v>
      </c>
      <c r="H250" s="591">
        <v>0</v>
      </c>
      <c r="I250" s="591">
        <v>0</v>
      </c>
      <c r="J250" s="591">
        <v>0</v>
      </c>
      <c r="K250" s="591">
        <v>-2.0000000091613401E-6</v>
      </c>
      <c r="L250" s="591">
        <v>0</v>
      </c>
      <c r="M250" s="591">
        <v>0</v>
      </c>
      <c r="N250" s="591">
        <v>0</v>
      </c>
      <c r="O250" s="591">
        <v>0</v>
      </c>
      <c r="P250" s="591">
        <v>0</v>
      </c>
      <c r="Q250" s="591">
        <v>0</v>
      </c>
      <c r="R250" s="584">
        <v>0</v>
      </c>
      <c r="S250" s="584">
        <v>0</v>
      </c>
      <c r="T250" s="584">
        <v>0</v>
      </c>
      <c r="U250" s="584">
        <v>0</v>
      </c>
      <c r="V250" s="584">
        <v>0</v>
      </c>
    </row>
    <row r="251" spans="2:22" s="581" customFormat="1" ht="20.100000000000001" customHeight="1" x14ac:dyDescent="0.2">
      <c r="B251" s="698" t="s">
        <v>891</v>
      </c>
      <c r="C251" s="591"/>
      <c r="D251" s="591"/>
      <c r="E251" s="591"/>
      <c r="F251" s="591"/>
      <c r="G251" s="591"/>
      <c r="H251" s="591"/>
      <c r="I251" s="591"/>
      <c r="J251" s="591"/>
      <c r="K251" s="591"/>
      <c r="L251" s="591"/>
      <c r="M251" s="591"/>
      <c r="N251" s="591"/>
      <c r="O251" s="591"/>
      <c r="P251" s="591"/>
      <c r="Q251" s="591"/>
      <c r="R251" s="584"/>
      <c r="S251" s="584"/>
      <c r="T251" s="584"/>
      <c r="U251" s="584"/>
      <c r="V251" s="584"/>
    </row>
    <row r="253" spans="2:22" x14ac:dyDescent="0.2">
      <c r="B253" s="698"/>
    </row>
  </sheetData>
  <pageMargins left="0.70866141732283472" right="0.70866141732283472" top="0.74803149606299213" bottom="0.74803149606299213" header="0.31496062992125984" footer="0.31496062992125984"/>
  <pageSetup scale="50" orientation="portrait" r:id="rId1"/>
  <rowBreaks count="1" manualBreakCount="1">
    <brk id="17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J253"/>
  <sheetViews>
    <sheetView view="pageBreakPreview" zoomScale="80" zoomScaleNormal="90" zoomScaleSheetLayoutView="80" workbookViewId="0">
      <pane xSplit="1" ySplit="2" topLeftCell="B3" activePane="bottomRight" state="frozen"/>
      <selection activeCell="A2" sqref="A2"/>
      <selection pane="topRight" activeCell="A2" sqref="A2"/>
      <selection pane="bottomLeft" activeCell="A2" sqref="A2"/>
      <selection pane="bottomRight" activeCell="A2" sqref="A2"/>
    </sheetView>
  </sheetViews>
  <sheetFormatPr defaultColWidth="9.140625" defaultRowHeight="12.75" outlineLevelRow="1" outlineLevelCol="1" x14ac:dyDescent="0.2"/>
  <cols>
    <col min="1" max="1" width="43.42578125" style="586" customWidth="1"/>
    <col min="2" max="9" width="9.140625" style="586"/>
    <col min="10" max="16" width="9.140625" style="591" customWidth="1"/>
    <col min="17" max="21" width="9.140625" style="584" hidden="1" customWidth="1" outlineLevel="1"/>
    <col min="22" max="22" width="9.140625" style="599" collapsed="1"/>
    <col min="23" max="16384" width="9.140625" style="599"/>
  </cols>
  <sheetData>
    <row r="1" spans="1:21" s="581" customFormat="1" ht="24.95" customHeight="1" x14ac:dyDescent="0.2">
      <c r="A1" s="1005" t="str">
        <f>Index!B126</f>
        <v>Table 13h :  Chuuk State detailed government finances (GFS format), FY2004-FY2018</v>
      </c>
      <c r="B1" s="586"/>
      <c r="C1" s="586"/>
      <c r="D1" s="586"/>
      <c r="E1" s="586"/>
      <c r="F1" s="586"/>
      <c r="G1" s="586"/>
      <c r="H1" s="586"/>
      <c r="I1" s="586"/>
      <c r="J1" s="586"/>
      <c r="K1" s="586"/>
      <c r="L1" s="586"/>
      <c r="M1" s="586"/>
      <c r="N1" s="586"/>
      <c r="O1" s="586"/>
      <c r="P1" s="586"/>
    </row>
    <row r="2" spans="1:21" s="582" customFormat="1" ht="24.95" customHeight="1" x14ac:dyDescent="0.2">
      <c r="A2" s="607" t="s">
        <v>397</v>
      </c>
      <c r="B2" s="608" t="str">
        <f>GNI!L2</f>
        <v>FY2004</v>
      </c>
      <c r="C2" s="608" t="str">
        <f>GNI!M2</f>
        <v>FY2005</v>
      </c>
      <c r="D2" s="608" t="str">
        <f>GNI!N2</f>
        <v>FY2006</v>
      </c>
      <c r="E2" s="608" t="str">
        <f>GNI!O2</f>
        <v>FY2007</v>
      </c>
      <c r="F2" s="608" t="str">
        <f>GNI!P2</f>
        <v>FY2008</v>
      </c>
      <c r="G2" s="608" t="str">
        <f>GNI!Q2</f>
        <v>FY2009</v>
      </c>
      <c r="H2" s="608" t="str">
        <f>GNI!R2</f>
        <v>FY2010</v>
      </c>
      <c r="I2" s="608" t="str">
        <f>GNI!S2</f>
        <v>FY2011</v>
      </c>
      <c r="J2" s="608" t="str">
        <f>GNI!T2</f>
        <v>FY2012</v>
      </c>
      <c r="K2" s="608" t="str">
        <f>GNI!U2</f>
        <v>FY2013</v>
      </c>
      <c r="L2" s="608" t="str">
        <f>GNI!V2</f>
        <v>FY2014</v>
      </c>
      <c r="M2" s="608" t="str">
        <f>GNI!W2</f>
        <v>FY2015</v>
      </c>
      <c r="N2" s="608" t="str">
        <f>GNI!X2</f>
        <v>FY2016</v>
      </c>
      <c r="O2" s="608" t="str">
        <f>GNI!Y2</f>
        <v>FY2017</v>
      </c>
      <c r="P2" s="608" t="str">
        <f>GNI!Z2</f>
        <v>FY2018</v>
      </c>
      <c r="Q2" s="608">
        <f>GNI!AA2</f>
        <v>0</v>
      </c>
      <c r="R2" s="608">
        <f>GNI!AB2</f>
        <v>0</v>
      </c>
      <c r="S2" s="608">
        <f>GNI!AC2</f>
        <v>0</v>
      </c>
      <c r="T2" s="608">
        <f>GNI!AD2</f>
        <v>0</v>
      </c>
      <c r="U2" s="608">
        <f>GNI!AE2</f>
        <v>0</v>
      </c>
    </row>
    <row r="3" spans="1:21" s="674" customFormat="1" ht="20.100000000000001" customHeight="1" x14ac:dyDescent="0.2">
      <c r="A3" s="703" t="s">
        <v>629</v>
      </c>
      <c r="B3" s="704">
        <v>24.899009</v>
      </c>
      <c r="C3" s="704">
        <v>27.383419</v>
      </c>
      <c r="D3" s="704">
        <v>32.249678999999993</v>
      </c>
      <c r="E3" s="704">
        <v>28.464631000000004</v>
      </c>
      <c r="F3" s="704">
        <v>27.207898</v>
      </c>
      <c r="G3" s="704">
        <v>31.206448999999999</v>
      </c>
      <c r="H3" s="704">
        <v>32.646926000000001</v>
      </c>
      <c r="I3" s="704">
        <v>36.951889999999992</v>
      </c>
      <c r="J3" s="704">
        <v>34.303046000000002</v>
      </c>
      <c r="K3" s="704">
        <v>34.118062999999999</v>
      </c>
      <c r="L3" s="704">
        <v>33.516424000000001</v>
      </c>
      <c r="M3" s="704">
        <v>35.860380999999997</v>
      </c>
      <c r="N3" s="704">
        <v>37.791502999999999</v>
      </c>
      <c r="O3" s="704">
        <v>40.522343999999997</v>
      </c>
      <c r="P3" s="704">
        <v>39.156766999999995</v>
      </c>
      <c r="Q3" s="674">
        <v>0</v>
      </c>
      <c r="R3" s="674">
        <v>0</v>
      </c>
      <c r="S3" s="674">
        <v>0</v>
      </c>
      <c r="T3" s="674">
        <v>0</v>
      </c>
      <c r="U3" s="674">
        <v>0</v>
      </c>
    </row>
    <row r="4" spans="1:21" s="674" customFormat="1" x14ac:dyDescent="0.2">
      <c r="A4" s="705" t="s">
        <v>630</v>
      </c>
      <c r="B4" s="704">
        <v>5.1501870000000007</v>
      </c>
      <c r="C4" s="704">
        <v>4.748011</v>
      </c>
      <c r="D4" s="704">
        <v>4.815499</v>
      </c>
      <c r="E4" s="704">
        <v>4.0123499999999996</v>
      </c>
      <c r="F4" s="704">
        <v>4.0926609999999997</v>
      </c>
      <c r="G4" s="704">
        <v>4.5914469999999996</v>
      </c>
      <c r="H4" s="704">
        <v>6.1304610000000004</v>
      </c>
      <c r="I4" s="704">
        <v>6.5205469999999996</v>
      </c>
      <c r="J4" s="704">
        <v>6.7370780000000003</v>
      </c>
      <c r="K4" s="704">
        <v>6.583234</v>
      </c>
      <c r="L4" s="704">
        <v>6.1119630000000011</v>
      </c>
      <c r="M4" s="704">
        <v>6.6859290000000007</v>
      </c>
      <c r="N4" s="704">
        <v>7.7306369999999998</v>
      </c>
      <c r="O4" s="704">
        <v>8.3998259999999991</v>
      </c>
      <c r="P4" s="704">
        <v>8.2698630000000009</v>
      </c>
      <c r="Q4" s="674">
        <v>0</v>
      </c>
      <c r="R4" s="674">
        <v>0</v>
      </c>
      <c r="S4" s="674">
        <v>0</v>
      </c>
      <c r="T4" s="674">
        <v>0</v>
      </c>
      <c r="U4" s="674">
        <v>0</v>
      </c>
    </row>
    <row r="5" spans="1:21" s="674" customFormat="1" x14ac:dyDescent="0.2">
      <c r="A5" s="673" t="s">
        <v>631</v>
      </c>
      <c r="B5" s="704">
        <v>1.0524412056403072</v>
      </c>
      <c r="C5" s="704">
        <v>0.89509826196325659</v>
      </c>
      <c r="D5" s="704">
        <v>0.91670760713507982</v>
      </c>
      <c r="E5" s="704">
        <v>0.87099446900264521</v>
      </c>
      <c r="F5" s="704">
        <v>0.8679681047195571</v>
      </c>
      <c r="G5" s="704">
        <v>0.93328850635015859</v>
      </c>
      <c r="H5" s="704">
        <v>1.0683290000000001</v>
      </c>
      <c r="I5" s="704">
        <v>0.95983300000000005</v>
      </c>
      <c r="J5" s="704">
        <v>0.93024200000000001</v>
      </c>
      <c r="K5" s="704">
        <v>0.98597599999999996</v>
      </c>
      <c r="L5" s="704">
        <v>1.0071190000000001</v>
      </c>
      <c r="M5" s="704">
        <v>1.029379</v>
      </c>
      <c r="N5" s="704">
        <v>1.0515380000000001</v>
      </c>
      <c r="O5" s="704">
        <v>1.071124</v>
      </c>
      <c r="P5" s="704">
        <v>1.0432049999999999</v>
      </c>
      <c r="Q5" s="674">
        <v>0</v>
      </c>
      <c r="R5" s="674">
        <v>0</v>
      </c>
      <c r="S5" s="674">
        <v>0</v>
      </c>
      <c r="T5" s="674">
        <v>0</v>
      </c>
      <c r="U5" s="674">
        <v>0</v>
      </c>
    </row>
    <row r="6" spans="1:21" s="674" customFormat="1" x14ac:dyDescent="0.2">
      <c r="A6" s="673" t="s">
        <v>632</v>
      </c>
      <c r="B6" s="704">
        <v>1.0524412056403072</v>
      </c>
      <c r="C6" s="704">
        <v>0.89509826196325659</v>
      </c>
      <c r="D6" s="704">
        <v>0.91670760713507982</v>
      </c>
      <c r="E6" s="704">
        <v>0.87099446900264521</v>
      </c>
      <c r="F6" s="704">
        <v>0.8679681047195571</v>
      </c>
      <c r="G6" s="704">
        <v>0.93328850635015859</v>
      </c>
      <c r="H6" s="704">
        <v>1.0683290000000001</v>
      </c>
      <c r="I6" s="704">
        <v>0.95983300000000005</v>
      </c>
      <c r="J6" s="704">
        <v>0.93024200000000001</v>
      </c>
      <c r="K6" s="704">
        <v>0.98597599999999996</v>
      </c>
      <c r="L6" s="704">
        <v>1.0071190000000001</v>
      </c>
      <c r="M6" s="704">
        <v>1.029379</v>
      </c>
      <c r="N6" s="704">
        <v>1.0515380000000001</v>
      </c>
      <c r="O6" s="704">
        <v>1.071124</v>
      </c>
      <c r="P6" s="704">
        <v>1.0432049999999999</v>
      </c>
      <c r="Q6" s="674">
        <v>0</v>
      </c>
      <c r="R6" s="674">
        <v>0</v>
      </c>
      <c r="S6" s="674">
        <v>0</v>
      </c>
      <c r="T6" s="674">
        <v>0</v>
      </c>
      <c r="U6" s="674">
        <v>0</v>
      </c>
    </row>
    <row r="7" spans="1:21" s="674" customFormat="1" hidden="1" outlineLevel="1" x14ac:dyDescent="0.2">
      <c r="A7" s="673" t="s">
        <v>633</v>
      </c>
      <c r="B7" s="704">
        <v>0</v>
      </c>
      <c r="C7" s="704">
        <v>0</v>
      </c>
      <c r="D7" s="704">
        <v>0</v>
      </c>
      <c r="E7" s="704">
        <v>0</v>
      </c>
      <c r="F7" s="704">
        <v>0</v>
      </c>
      <c r="G7" s="704">
        <v>0</v>
      </c>
      <c r="H7" s="704">
        <v>0</v>
      </c>
      <c r="I7" s="704">
        <v>0</v>
      </c>
      <c r="J7" s="704">
        <v>0</v>
      </c>
      <c r="K7" s="704">
        <v>0</v>
      </c>
      <c r="L7" s="704">
        <v>0</v>
      </c>
      <c r="M7" s="704">
        <v>0</v>
      </c>
      <c r="N7" s="704">
        <v>0</v>
      </c>
      <c r="O7" s="704">
        <v>0</v>
      </c>
      <c r="P7" s="704">
        <v>0</v>
      </c>
      <c r="Q7" s="674">
        <v>0</v>
      </c>
      <c r="R7" s="674">
        <v>0</v>
      </c>
      <c r="S7" s="674">
        <v>0</v>
      </c>
      <c r="T7" s="674">
        <v>0</v>
      </c>
      <c r="U7" s="674">
        <v>0</v>
      </c>
    </row>
    <row r="8" spans="1:21" s="674" customFormat="1" hidden="1" outlineLevel="1" x14ac:dyDescent="0.2">
      <c r="A8" s="673" t="s">
        <v>634</v>
      </c>
      <c r="B8" s="704">
        <v>0</v>
      </c>
      <c r="C8" s="704">
        <v>0</v>
      </c>
      <c r="D8" s="704">
        <v>0</v>
      </c>
      <c r="E8" s="704">
        <v>0</v>
      </c>
      <c r="F8" s="704">
        <v>0</v>
      </c>
      <c r="G8" s="704">
        <v>0</v>
      </c>
      <c r="H8" s="704">
        <v>0</v>
      </c>
      <c r="I8" s="704">
        <v>0</v>
      </c>
      <c r="J8" s="704">
        <v>0</v>
      </c>
      <c r="K8" s="704">
        <v>0</v>
      </c>
      <c r="L8" s="704">
        <v>0</v>
      </c>
      <c r="M8" s="704">
        <v>0</v>
      </c>
      <c r="N8" s="704">
        <v>0</v>
      </c>
      <c r="O8" s="704">
        <v>0</v>
      </c>
      <c r="P8" s="704">
        <v>0</v>
      </c>
      <c r="Q8" s="674">
        <v>0</v>
      </c>
      <c r="R8" s="674">
        <v>0</v>
      </c>
      <c r="S8" s="674">
        <v>0</v>
      </c>
      <c r="T8" s="674">
        <v>0</v>
      </c>
      <c r="U8" s="674">
        <v>0</v>
      </c>
    </row>
    <row r="9" spans="1:21" s="674" customFormat="1" hidden="1" outlineLevel="1" x14ac:dyDescent="0.2">
      <c r="A9" s="674" t="s">
        <v>635</v>
      </c>
      <c r="B9" s="704">
        <v>0</v>
      </c>
      <c r="C9" s="704">
        <v>0</v>
      </c>
      <c r="D9" s="704">
        <v>0</v>
      </c>
      <c r="E9" s="704">
        <v>0</v>
      </c>
      <c r="F9" s="704">
        <v>0</v>
      </c>
      <c r="G9" s="704">
        <v>0</v>
      </c>
      <c r="H9" s="704">
        <v>0</v>
      </c>
      <c r="I9" s="704">
        <v>0</v>
      </c>
      <c r="J9" s="704">
        <v>0</v>
      </c>
      <c r="K9" s="704">
        <v>0</v>
      </c>
      <c r="L9" s="704">
        <v>0</v>
      </c>
      <c r="M9" s="704">
        <v>0</v>
      </c>
      <c r="N9" s="704">
        <v>0</v>
      </c>
      <c r="O9" s="704">
        <v>0</v>
      </c>
      <c r="P9" s="704">
        <v>0</v>
      </c>
      <c r="Q9" s="674">
        <v>0</v>
      </c>
      <c r="R9" s="674">
        <v>0</v>
      </c>
      <c r="S9" s="674">
        <v>0</v>
      </c>
      <c r="T9" s="674">
        <v>0</v>
      </c>
      <c r="U9" s="674">
        <v>0</v>
      </c>
    </row>
    <row r="10" spans="1:21" s="674" customFormat="1" hidden="1" outlineLevel="1" x14ac:dyDescent="0.2">
      <c r="A10" s="674" t="s">
        <v>636</v>
      </c>
      <c r="B10" s="704">
        <v>0</v>
      </c>
      <c r="C10" s="704">
        <v>0</v>
      </c>
      <c r="D10" s="704">
        <v>0</v>
      </c>
      <c r="E10" s="704">
        <v>0</v>
      </c>
      <c r="F10" s="704">
        <v>0</v>
      </c>
      <c r="G10" s="704">
        <v>0</v>
      </c>
      <c r="H10" s="704">
        <v>0</v>
      </c>
      <c r="I10" s="704">
        <v>0</v>
      </c>
      <c r="J10" s="704">
        <v>0</v>
      </c>
      <c r="K10" s="704">
        <v>0</v>
      </c>
      <c r="L10" s="704">
        <v>0</v>
      </c>
      <c r="M10" s="704">
        <v>0</v>
      </c>
      <c r="N10" s="704">
        <v>0</v>
      </c>
      <c r="O10" s="704">
        <v>0</v>
      </c>
      <c r="P10" s="704">
        <v>0</v>
      </c>
      <c r="Q10" s="674">
        <v>0</v>
      </c>
      <c r="R10" s="674">
        <v>0</v>
      </c>
      <c r="S10" s="674">
        <v>0</v>
      </c>
      <c r="T10" s="674">
        <v>0</v>
      </c>
      <c r="U10" s="674">
        <v>0</v>
      </c>
    </row>
    <row r="11" spans="1:21" s="674" customFormat="1" hidden="1" outlineLevel="1" x14ac:dyDescent="0.2">
      <c r="A11" s="674" t="s">
        <v>637</v>
      </c>
      <c r="B11" s="704">
        <v>0</v>
      </c>
      <c r="C11" s="704">
        <v>0</v>
      </c>
      <c r="D11" s="704">
        <v>0</v>
      </c>
      <c r="E11" s="704">
        <v>0</v>
      </c>
      <c r="F11" s="704">
        <v>0</v>
      </c>
      <c r="G11" s="704">
        <v>0</v>
      </c>
      <c r="H11" s="704">
        <v>0</v>
      </c>
      <c r="I11" s="704">
        <v>0</v>
      </c>
      <c r="J11" s="704">
        <v>0</v>
      </c>
      <c r="K11" s="704">
        <v>0</v>
      </c>
      <c r="L11" s="704">
        <v>0</v>
      </c>
      <c r="M11" s="704">
        <v>0</v>
      </c>
      <c r="N11" s="704">
        <v>0</v>
      </c>
      <c r="O11" s="704">
        <v>0</v>
      </c>
      <c r="P11" s="704">
        <v>0</v>
      </c>
      <c r="Q11" s="674">
        <v>0</v>
      </c>
      <c r="R11" s="674">
        <v>0</v>
      </c>
      <c r="S11" s="674">
        <v>0</v>
      </c>
      <c r="T11" s="674">
        <v>0</v>
      </c>
      <c r="U11" s="674">
        <v>0</v>
      </c>
    </row>
    <row r="12" spans="1:21" s="674" customFormat="1" hidden="1" outlineLevel="1" x14ac:dyDescent="0.2">
      <c r="A12" s="674" t="s">
        <v>638</v>
      </c>
      <c r="B12" s="704">
        <v>0</v>
      </c>
      <c r="C12" s="704">
        <v>0</v>
      </c>
      <c r="D12" s="704">
        <v>0</v>
      </c>
      <c r="E12" s="704">
        <v>0</v>
      </c>
      <c r="F12" s="704">
        <v>0</v>
      </c>
      <c r="G12" s="704">
        <v>0</v>
      </c>
      <c r="H12" s="704">
        <v>0</v>
      </c>
      <c r="I12" s="704">
        <v>0</v>
      </c>
      <c r="J12" s="704">
        <v>0</v>
      </c>
      <c r="K12" s="704">
        <v>0</v>
      </c>
      <c r="L12" s="704">
        <v>0</v>
      </c>
      <c r="M12" s="704">
        <v>0</v>
      </c>
      <c r="N12" s="704">
        <v>0</v>
      </c>
      <c r="O12" s="704">
        <v>0</v>
      </c>
      <c r="P12" s="704">
        <v>0</v>
      </c>
      <c r="Q12" s="674">
        <v>0</v>
      </c>
      <c r="R12" s="674">
        <v>0</v>
      </c>
      <c r="S12" s="674">
        <v>0</v>
      </c>
      <c r="T12" s="674">
        <v>0</v>
      </c>
      <c r="U12" s="674">
        <v>0</v>
      </c>
    </row>
    <row r="13" spans="1:21" s="674" customFormat="1" hidden="1" outlineLevel="1" x14ac:dyDescent="0.2">
      <c r="A13" s="674" t="s">
        <v>639</v>
      </c>
      <c r="B13" s="704">
        <v>0</v>
      </c>
      <c r="C13" s="704">
        <v>0</v>
      </c>
      <c r="D13" s="704">
        <v>0</v>
      </c>
      <c r="E13" s="704">
        <v>0</v>
      </c>
      <c r="F13" s="704">
        <v>0</v>
      </c>
      <c r="G13" s="704">
        <v>0</v>
      </c>
      <c r="H13" s="704">
        <v>0</v>
      </c>
      <c r="I13" s="704">
        <v>0</v>
      </c>
      <c r="J13" s="704">
        <v>0</v>
      </c>
      <c r="K13" s="704">
        <v>0</v>
      </c>
      <c r="L13" s="704">
        <v>0</v>
      </c>
      <c r="M13" s="704">
        <v>0</v>
      </c>
      <c r="N13" s="704">
        <v>0</v>
      </c>
      <c r="O13" s="704">
        <v>0</v>
      </c>
      <c r="P13" s="704">
        <v>0</v>
      </c>
      <c r="Q13" s="674">
        <v>0</v>
      </c>
      <c r="R13" s="674">
        <v>0</v>
      </c>
      <c r="S13" s="674">
        <v>0</v>
      </c>
      <c r="T13" s="674">
        <v>0</v>
      </c>
      <c r="U13" s="674">
        <v>0</v>
      </c>
    </row>
    <row r="14" spans="1:21" s="674" customFormat="1" hidden="1" outlineLevel="1" x14ac:dyDescent="0.2">
      <c r="A14" s="674" t="s">
        <v>640</v>
      </c>
      <c r="B14" s="704">
        <v>0</v>
      </c>
      <c r="C14" s="704">
        <v>0</v>
      </c>
      <c r="D14" s="704">
        <v>0</v>
      </c>
      <c r="E14" s="704">
        <v>0</v>
      </c>
      <c r="F14" s="704">
        <v>0</v>
      </c>
      <c r="G14" s="704">
        <v>0</v>
      </c>
      <c r="H14" s="704">
        <v>0</v>
      </c>
      <c r="I14" s="704">
        <v>0</v>
      </c>
      <c r="J14" s="704">
        <v>0</v>
      </c>
      <c r="K14" s="704">
        <v>0</v>
      </c>
      <c r="L14" s="704">
        <v>0</v>
      </c>
      <c r="M14" s="704">
        <v>0</v>
      </c>
      <c r="N14" s="704">
        <v>0</v>
      </c>
      <c r="O14" s="704">
        <v>0</v>
      </c>
      <c r="P14" s="704">
        <v>0</v>
      </c>
      <c r="Q14" s="674">
        <v>0</v>
      </c>
      <c r="R14" s="674">
        <v>0</v>
      </c>
      <c r="S14" s="674">
        <v>0</v>
      </c>
      <c r="T14" s="674">
        <v>0</v>
      </c>
      <c r="U14" s="674">
        <v>0</v>
      </c>
    </row>
    <row r="15" spans="1:21" s="674" customFormat="1" hidden="1" outlineLevel="1" x14ac:dyDescent="0.2">
      <c r="A15" s="674" t="s">
        <v>641</v>
      </c>
      <c r="B15" s="704">
        <v>0</v>
      </c>
      <c r="C15" s="704">
        <v>0</v>
      </c>
      <c r="D15" s="704">
        <v>0</v>
      </c>
      <c r="E15" s="704">
        <v>0</v>
      </c>
      <c r="F15" s="704">
        <v>0</v>
      </c>
      <c r="G15" s="704">
        <v>0</v>
      </c>
      <c r="H15" s="704">
        <v>0</v>
      </c>
      <c r="I15" s="704">
        <v>0</v>
      </c>
      <c r="J15" s="704">
        <v>0</v>
      </c>
      <c r="K15" s="704">
        <v>0</v>
      </c>
      <c r="L15" s="704">
        <v>0</v>
      </c>
      <c r="M15" s="704">
        <v>0</v>
      </c>
      <c r="N15" s="704">
        <v>0</v>
      </c>
      <c r="O15" s="704">
        <v>0</v>
      </c>
      <c r="P15" s="704">
        <v>0</v>
      </c>
      <c r="Q15" s="674">
        <v>0</v>
      </c>
      <c r="R15" s="674">
        <v>0</v>
      </c>
      <c r="S15" s="674">
        <v>0</v>
      </c>
      <c r="T15" s="674">
        <v>0</v>
      </c>
      <c r="U15" s="674">
        <v>0</v>
      </c>
    </row>
    <row r="16" spans="1:21" s="674" customFormat="1" hidden="1" outlineLevel="1" x14ac:dyDescent="0.2">
      <c r="A16" s="674" t="s">
        <v>642</v>
      </c>
      <c r="B16" s="704">
        <v>0</v>
      </c>
      <c r="C16" s="704">
        <v>0</v>
      </c>
      <c r="D16" s="704">
        <v>0</v>
      </c>
      <c r="E16" s="704">
        <v>0</v>
      </c>
      <c r="F16" s="704">
        <v>0</v>
      </c>
      <c r="G16" s="704">
        <v>0</v>
      </c>
      <c r="H16" s="704">
        <v>0</v>
      </c>
      <c r="I16" s="704">
        <v>0</v>
      </c>
      <c r="J16" s="704">
        <v>0</v>
      </c>
      <c r="K16" s="704">
        <v>0</v>
      </c>
      <c r="L16" s="704">
        <v>0</v>
      </c>
      <c r="M16" s="704">
        <v>0</v>
      </c>
      <c r="N16" s="704">
        <v>0</v>
      </c>
      <c r="O16" s="704">
        <v>0</v>
      </c>
      <c r="P16" s="704">
        <v>0</v>
      </c>
      <c r="Q16" s="674">
        <v>0</v>
      </c>
      <c r="R16" s="674">
        <v>0</v>
      </c>
      <c r="S16" s="674">
        <v>0</v>
      </c>
      <c r="T16" s="674">
        <v>0</v>
      </c>
      <c r="U16" s="674">
        <v>0</v>
      </c>
    </row>
    <row r="17" spans="1:21" s="674" customFormat="1" collapsed="1" x14ac:dyDescent="0.2">
      <c r="A17" s="674" t="s">
        <v>643</v>
      </c>
      <c r="B17" s="704">
        <v>2.7729081924966432</v>
      </c>
      <c r="C17" s="704">
        <v>2.7342023076612265</v>
      </c>
      <c r="D17" s="704">
        <v>2.5956117422533773</v>
      </c>
      <c r="E17" s="704">
        <v>2.3715710632842484</v>
      </c>
      <c r="F17" s="704">
        <v>2.3757759953436683</v>
      </c>
      <c r="G17" s="704">
        <v>2.5937764445089444</v>
      </c>
      <c r="H17" s="704">
        <v>3.8559540000000001</v>
      </c>
      <c r="I17" s="704">
        <v>4.4793050000000001</v>
      </c>
      <c r="J17" s="704">
        <v>4.6945670000000002</v>
      </c>
      <c r="K17" s="704">
        <v>4.4261520000000001</v>
      </c>
      <c r="L17" s="704">
        <v>4.0568880000000007</v>
      </c>
      <c r="M17" s="704">
        <v>4.6828859999999999</v>
      </c>
      <c r="N17" s="704">
        <v>5.3770389999999999</v>
      </c>
      <c r="O17" s="704">
        <v>5.7892219999999988</v>
      </c>
      <c r="P17" s="704">
        <v>5.8563109999999998</v>
      </c>
      <c r="Q17" s="674">
        <v>0</v>
      </c>
      <c r="R17" s="674">
        <v>0</v>
      </c>
      <c r="S17" s="674">
        <v>0</v>
      </c>
      <c r="T17" s="674">
        <v>0</v>
      </c>
      <c r="U17" s="674">
        <v>0</v>
      </c>
    </row>
    <row r="18" spans="1:21" s="674" customFormat="1" x14ac:dyDescent="0.2">
      <c r="A18" s="674" t="s">
        <v>644</v>
      </c>
      <c r="B18" s="704">
        <v>2.161959192496643</v>
      </c>
      <c r="C18" s="704">
        <v>2.0739013076612265</v>
      </c>
      <c r="D18" s="704">
        <v>1.9432367422533774</v>
      </c>
      <c r="E18" s="704">
        <v>1.7720610632842484</v>
      </c>
      <c r="F18" s="704">
        <v>1.6487119953436684</v>
      </c>
      <c r="G18" s="704">
        <v>1.8418684445089446</v>
      </c>
      <c r="H18" s="704">
        <v>2.7016650000000002</v>
      </c>
      <c r="I18" s="704">
        <v>3.1770119999999999</v>
      </c>
      <c r="J18" s="704">
        <v>3.7923089999999999</v>
      </c>
      <c r="K18" s="704">
        <v>3.308128</v>
      </c>
      <c r="L18" s="704">
        <v>2.5945300000000002</v>
      </c>
      <c r="M18" s="704">
        <v>3.0418989999999999</v>
      </c>
      <c r="N18" s="704">
        <v>3.5196589999999999</v>
      </c>
      <c r="O18" s="704">
        <v>3.7969099999999996</v>
      </c>
      <c r="P18" s="704">
        <v>3.6808509999999997</v>
      </c>
      <c r="Q18" s="674">
        <v>0</v>
      </c>
      <c r="R18" s="674">
        <v>0</v>
      </c>
      <c r="S18" s="674">
        <v>0</v>
      </c>
      <c r="T18" s="674">
        <v>0</v>
      </c>
      <c r="U18" s="674">
        <v>0</v>
      </c>
    </row>
    <row r="19" spans="1:21" s="674" customFormat="1" hidden="1" outlineLevel="1" x14ac:dyDescent="0.2">
      <c r="A19" s="674" t="s">
        <v>645</v>
      </c>
      <c r="B19" s="704">
        <v>0</v>
      </c>
      <c r="C19" s="704">
        <v>0</v>
      </c>
      <c r="D19" s="704">
        <v>0</v>
      </c>
      <c r="E19" s="704">
        <v>0</v>
      </c>
      <c r="F19" s="704">
        <v>0</v>
      </c>
      <c r="G19" s="704">
        <v>0</v>
      </c>
      <c r="H19" s="704">
        <v>0</v>
      </c>
      <c r="I19" s="704">
        <v>0</v>
      </c>
      <c r="J19" s="704">
        <v>0</v>
      </c>
      <c r="K19" s="704">
        <v>0</v>
      </c>
      <c r="L19" s="704">
        <v>0</v>
      </c>
      <c r="M19" s="704">
        <v>0</v>
      </c>
      <c r="N19" s="704">
        <v>0</v>
      </c>
      <c r="O19" s="704">
        <v>0</v>
      </c>
      <c r="P19" s="704">
        <v>0</v>
      </c>
      <c r="Q19" s="674">
        <v>0</v>
      </c>
      <c r="R19" s="674">
        <v>0</v>
      </c>
      <c r="S19" s="674">
        <v>0</v>
      </c>
      <c r="T19" s="674">
        <v>0</v>
      </c>
      <c r="U19" s="674">
        <v>0</v>
      </c>
    </row>
    <row r="20" spans="1:21" s="674" customFormat="1" collapsed="1" x14ac:dyDescent="0.2">
      <c r="A20" s="674" t="s">
        <v>646</v>
      </c>
      <c r="B20" s="704">
        <v>1.23214</v>
      </c>
      <c r="C20" s="704">
        <v>1.231063</v>
      </c>
      <c r="D20" s="704">
        <v>1.1828110000000001</v>
      </c>
      <c r="E20" s="704">
        <v>1.1219730000000001</v>
      </c>
      <c r="F20" s="704">
        <v>0.98377300000000001</v>
      </c>
      <c r="G20" s="704">
        <v>1.1145119999999999</v>
      </c>
      <c r="H20" s="704">
        <v>1.53199</v>
      </c>
      <c r="I20" s="704">
        <v>2.1150449999999998</v>
      </c>
      <c r="J20" s="704">
        <v>2.604533</v>
      </c>
      <c r="K20" s="704">
        <v>2.4162889999999999</v>
      </c>
      <c r="L20" s="704">
        <v>1.8896170000000001</v>
      </c>
      <c r="M20" s="704">
        <v>2.0110130000000002</v>
      </c>
      <c r="N20" s="704">
        <v>2.2388499999999998</v>
      </c>
      <c r="O20" s="704">
        <v>2.3491339999999998</v>
      </c>
      <c r="P20" s="704">
        <v>2.4730129999999999</v>
      </c>
      <c r="Q20" s="674">
        <v>0</v>
      </c>
      <c r="R20" s="674">
        <v>0</v>
      </c>
      <c r="S20" s="674">
        <v>0</v>
      </c>
      <c r="T20" s="674">
        <v>0</v>
      </c>
      <c r="U20" s="674">
        <v>0</v>
      </c>
    </row>
    <row r="21" spans="1:21" s="674" customFormat="1" x14ac:dyDescent="0.2">
      <c r="A21" s="674" t="s">
        <v>647</v>
      </c>
      <c r="B21" s="704">
        <v>0.92981919249664324</v>
      </c>
      <c r="C21" s="704">
        <v>0.84283830766122658</v>
      </c>
      <c r="D21" s="704">
        <v>0.76042574225337733</v>
      </c>
      <c r="E21" s="704">
        <v>0.6500880632842484</v>
      </c>
      <c r="F21" s="704">
        <v>0.66493899534366852</v>
      </c>
      <c r="G21" s="704">
        <v>0.72735644450894466</v>
      </c>
      <c r="H21" s="704">
        <v>1.169675</v>
      </c>
      <c r="I21" s="704">
        <v>1.0619670000000001</v>
      </c>
      <c r="J21" s="704">
        <v>1.1877759999999999</v>
      </c>
      <c r="K21" s="704">
        <v>0.89183900000000005</v>
      </c>
      <c r="L21" s="704">
        <v>0.70491300000000001</v>
      </c>
      <c r="M21" s="704">
        <v>1.030886</v>
      </c>
      <c r="N21" s="704">
        <v>1.2808090000000001</v>
      </c>
      <c r="O21" s="704">
        <v>1.447776</v>
      </c>
      <c r="P21" s="704">
        <v>1.207838</v>
      </c>
      <c r="Q21" s="674">
        <v>0</v>
      </c>
      <c r="R21" s="674">
        <v>0</v>
      </c>
      <c r="S21" s="674">
        <v>0</v>
      </c>
      <c r="T21" s="674">
        <v>0</v>
      </c>
      <c r="U21" s="674">
        <v>0</v>
      </c>
    </row>
    <row r="22" spans="1:21" s="674" customFormat="1" x14ac:dyDescent="0.2">
      <c r="A22" s="674" t="s">
        <v>648</v>
      </c>
      <c r="B22" s="704">
        <v>0.40968300000000002</v>
      </c>
      <c r="C22" s="704">
        <v>0.48180699999999999</v>
      </c>
      <c r="D22" s="704">
        <v>0.49354599999999998</v>
      </c>
      <c r="E22" s="704">
        <v>0.45173799999999997</v>
      </c>
      <c r="F22" s="704">
        <v>0.47236899999999998</v>
      </c>
      <c r="G22" s="704">
        <v>0.46348400000000001</v>
      </c>
      <c r="H22" s="704">
        <v>0.60612999999999995</v>
      </c>
      <c r="I22" s="704">
        <v>0.591368</v>
      </c>
      <c r="J22" s="704">
        <v>4.7684999999999998E-2</v>
      </c>
      <c r="K22" s="704">
        <v>0.22714699999999999</v>
      </c>
      <c r="L22" s="704">
        <v>0.50760000000000005</v>
      </c>
      <c r="M22" s="704">
        <v>0.519181</v>
      </c>
      <c r="N22" s="704">
        <v>0.58055299999999999</v>
      </c>
      <c r="O22" s="704">
        <v>0.61066900000000002</v>
      </c>
      <c r="P22" s="704">
        <v>0.54761599999999999</v>
      </c>
      <c r="Q22" s="674">
        <v>0</v>
      </c>
      <c r="R22" s="674">
        <v>0</v>
      </c>
      <c r="S22" s="674">
        <v>0</v>
      </c>
      <c r="T22" s="674">
        <v>0</v>
      </c>
      <c r="U22" s="674">
        <v>0</v>
      </c>
    </row>
    <row r="23" spans="1:21" s="674" customFormat="1" hidden="1" outlineLevel="1" x14ac:dyDescent="0.2">
      <c r="A23" s="674" t="s">
        <v>649</v>
      </c>
      <c r="B23" s="704">
        <v>0</v>
      </c>
      <c r="C23" s="704">
        <v>0</v>
      </c>
      <c r="D23" s="704">
        <v>0</v>
      </c>
      <c r="E23" s="704">
        <v>0</v>
      </c>
      <c r="F23" s="704">
        <v>0</v>
      </c>
      <c r="G23" s="704">
        <v>0</v>
      </c>
      <c r="H23" s="704">
        <v>0</v>
      </c>
      <c r="I23" s="704">
        <v>0</v>
      </c>
      <c r="J23" s="704">
        <v>0</v>
      </c>
      <c r="K23" s="704">
        <v>0</v>
      </c>
      <c r="L23" s="704">
        <v>0</v>
      </c>
      <c r="M23" s="704">
        <v>0</v>
      </c>
      <c r="N23" s="704">
        <v>0</v>
      </c>
      <c r="O23" s="704">
        <v>0</v>
      </c>
      <c r="P23" s="704">
        <v>0</v>
      </c>
      <c r="Q23" s="674">
        <v>0</v>
      </c>
      <c r="R23" s="674">
        <v>0</v>
      </c>
      <c r="S23" s="674">
        <v>0</v>
      </c>
      <c r="T23" s="674">
        <v>0</v>
      </c>
      <c r="U23" s="674">
        <v>0</v>
      </c>
    </row>
    <row r="24" spans="1:21" s="674" customFormat="1" hidden="1" outlineLevel="1" x14ac:dyDescent="0.2">
      <c r="A24" s="674" t="s">
        <v>650</v>
      </c>
      <c r="B24" s="704">
        <v>0</v>
      </c>
      <c r="C24" s="704">
        <v>0</v>
      </c>
      <c r="D24" s="704">
        <v>0</v>
      </c>
      <c r="E24" s="704">
        <v>0</v>
      </c>
      <c r="F24" s="704">
        <v>0</v>
      </c>
      <c r="G24" s="704">
        <v>0</v>
      </c>
      <c r="H24" s="704">
        <v>0</v>
      </c>
      <c r="I24" s="704">
        <v>0</v>
      </c>
      <c r="J24" s="704">
        <v>0</v>
      </c>
      <c r="K24" s="704">
        <v>0</v>
      </c>
      <c r="L24" s="704">
        <v>0</v>
      </c>
      <c r="M24" s="704">
        <v>0</v>
      </c>
      <c r="N24" s="704">
        <v>0</v>
      </c>
      <c r="O24" s="704">
        <v>0</v>
      </c>
      <c r="P24" s="704">
        <v>0</v>
      </c>
      <c r="Q24" s="674">
        <v>0</v>
      </c>
      <c r="R24" s="674">
        <v>0</v>
      </c>
      <c r="S24" s="674">
        <v>0</v>
      </c>
      <c r="T24" s="674">
        <v>0</v>
      </c>
      <c r="U24" s="674">
        <v>0</v>
      </c>
    </row>
    <row r="25" spans="1:21" s="674" customFormat="1" collapsed="1" x14ac:dyDescent="0.2">
      <c r="A25" s="673" t="s">
        <v>651</v>
      </c>
      <c r="B25" s="704">
        <v>0.201266</v>
      </c>
      <c r="C25" s="704">
        <v>0.17849400000000001</v>
      </c>
      <c r="D25" s="704">
        <v>0.158829</v>
      </c>
      <c r="E25" s="704">
        <v>0.14777199999999999</v>
      </c>
      <c r="F25" s="704">
        <v>0.254695</v>
      </c>
      <c r="G25" s="704">
        <v>0.28842400000000001</v>
      </c>
      <c r="H25" s="704">
        <v>0.54815899999999995</v>
      </c>
      <c r="I25" s="704">
        <v>0.71092500000000003</v>
      </c>
      <c r="J25" s="704">
        <v>0.85457300000000003</v>
      </c>
      <c r="K25" s="704">
        <v>0.89087700000000003</v>
      </c>
      <c r="L25" s="704">
        <v>0.954758</v>
      </c>
      <c r="M25" s="704">
        <v>1.1218060000000001</v>
      </c>
      <c r="N25" s="704">
        <v>1.2768269999999999</v>
      </c>
      <c r="O25" s="704">
        <v>1.381643</v>
      </c>
      <c r="P25" s="704">
        <v>1.6278440000000001</v>
      </c>
      <c r="Q25" s="674">
        <v>0</v>
      </c>
      <c r="R25" s="674">
        <v>0</v>
      </c>
      <c r="S25" s="674">
        <v>0</v>
      </c>
      <c r="T25" s="674">
        <v>0</v>
      </c>
      <c r="U25" s="674">
        <v>0</v>
      </c>
    </row>
    <row r="26" spans="1:21" s="674" customFormat="1" hidden="1" outlineLevel="1" x14ac:dyDescent="0.2">
      <c r="A26" s="674" t="s">
        <v>652</v>
      </c>
      <c r="B26" s="704">
        <v>0</v>
      </c>
      <c r="C26" s="704">
        <v>0</v>
      </c>
      <c r="D26" s="704">
        <v>0</v>
      </c>
      <c r="E26" s="704">
        <v>0</v>
      </c>
      <c r="F26" s="704">
        <v>0</v>
      </c>
      <c r="G26" s="704">
        <v>0</v>
      </c>
      <c r="H26" s="704">
        <v>0</v>
      </c>
      <c r="I26" s="704">
        <v>0</v>
      </c>
      <c r="J26" s="704">
        <v>0</v>
      </c>
      <c r="K26" s="704">
        <v>0</v>
      </c>
      <c r="L26" s="704">
        <v>0</v>
      </c>
      <c r="M26" s="704">
        <v>0</v>
      </c>
      <c r="N26" s="704">
        <v>0</v>
      </c>
      <c r="O26" s="704">
        <v>0</v>
      </c>
      <c r="P26" s="704">
        <v>0</v>
      </c>
      <c r="Q26" s="674">
        <v>0</v>
      </c>
      <c r="R26" s="674">
        <v>0</v>
      </c>
      <c r="S26" s="674">
        <v>0</v>
      </c>
      <c r="T26" s="674">
        <v>0</v>
      </c>
      <c r="U26" s="674">
        <v>0</v>
      </c>
    </row>
    <row r="27" spans="1:21" s="674" customFormat="1" collapsed="1" x14ac:dyDescent="0.2">
      <c r="A27" s="674" t="s">
        <v>653</v>
      </c>
      <c r="B27" s="704">
        <v>0.201266</v>
      </c>
      <c r="C27" s="704">
        <v>0.17849400000000001</v>
      </c>
      <c r="D27" s="704">
        <v>0.158829</v>
      </c>
      <c r="E27" s="704">
        <v>0.14777199999999999</v>
      </c>
      <c r="F27" s="704">
        <v>0.254695</v>
      </c>
      <c r="G27" s="704">
        <v>0.28842400000000001</v>
      </c>
      <c r="H27" s="704">
        <v>0.54815899999999995</v>
      </c>
      <c r="I27" s="704">
        <v>0.71092500000000003</v>
      </c>
      <c r="J27" s="704">
        <v>0.85457300000000003</v>
      </c>
      <c r="K27" s="704">
        <v>0.89087700000000003</v>
      </c>
      <c r="L27" s="704">
        <v>0.954758</v>
      </c>
      <c r="M27" s="704">
        <v>1.1218060000000001</v>
      </c>
      <c r="N27" s="704">
        <v>1.2768269999999999</v>
      </c>
      <c r="O27" s="704">
        <v>1.381643</v>
      </c>
      <c r="P27" s="704">
        <v>1.6278440000000001</v>
      </c>
      <c r="Q27" s="674">
        <v>0</v>
      </c>
      <c r="R27" s="674">
        <v>0</v>
      </c>
      <c r="S27" s="674">
        <v>0</v>
      </c>
      <c r="T27" s="674">
        <v>0</v>
      </c>
      <c r="U27" s="674">
        <v>0</v>
      </c>
    </row>
    <row r="28" spans="1:21" s="674" customFormat="1" hidden="1" outlineLevel="1" x14ac:dyDescent="0.2">
      <c r="A28" s="674" t="s">
        <v>654</v>
      </c>
      <c r="B28" s="704">
        <v>0</v>
      </c>
      <c r="C28" s="704">
        <v>0</v>
      </c>
      <c r="D28" s="704">
        <v>0</v>
      </c>
      <c r="E28" s="704">
        <v>0</v>
      </c>
      <c r="F28" s="704">
        <v>0</v>
      </c>
      <c r="G28" s="704">
        <v>0</v>
      </c>
      <c r="H28" s="704">
        <v>0</v>
      </c>
      <c r="I28" s="704">
        <v>0</v>
      </c>
      <c r="J28" s="704">
        <v>0</v>
      </c>
      <c r="K28" s="704">
        <v>0</v>
      </c>
      <c r="L28" s="704">
        <v>0</v>
      </c>
      <c r="M28" s="704">
        <v>0</v>
      </c>
      <c r="N28" s="704">
        <v>0</v>
      </c>
      <c r="O28" s="704">
        <v>0</v>
      </c>
      <c r="P28" s="704">
        <v>0</v>
      </c>
      <c r="Q28" s="674">
        <v>0</v>
      </c>
      <c r="R28" s="674">
        <v>0</v>
      </c>
      <c r="S28" s="674">
        <v>0</v>
      </c>
      <c r="T28" s="674">
        <v>0</v>
      </c>
      <c r="U28" s="674">
        <v>0</v>
      </c>
    </row>
    <row r="29" spans="1:21" s="674" customFormat="1" collapsed="1" x14ac:dyDescent="0.2">
      <c r="A29" s="674" t="s">
        <v>655</v>
      </c>
      <c r="B29" s="704">
        <v>1.2696816018630499</v>
      </c>
      <c r="C29" s="704">
        <v>1.0907214303755166</v>
      </c>
      <c r="D29" s="704">
        <v>1.249253650611543</v>
      </c>
      <c r="E29" s="704">
        <v>0.73371046771310644</v>
      </c>
      <c r="F29" s="704">
        <v>0.7736598999367742</v>
      </c>
      <c r="G29" s="704">
        <v>1.0001760491408962</v>
      </c>
      <c r="H29" s="704">
        <v>1.206178</v>
      </c>
      <c r="I29" s="704">
        <v>1.0814090000000001</v>
      </c>
      <c r="J29" s="704">
        <v>1.112269</v>
      </c>
      <c r="K29" s="704">
        <v>1.171106</v>
      </c>
      <c r="L29" s="704">
        <v>1.0479560000000001</v>
      </c>
      <c r="M29" s="704">
        <v>0.97366399999999997</v>
      </c>
      <c r="N29" s="704">
        <v>1.30206</v>
      </c>
      <c r="O29" s="704">
        <v>1.53948</v>
      </c>
      <c r="P29" s="704">
        <v>1.370347</v>
      </c>
      <c r="Q29" s="674">
        <v>0</v>
      </c>
      <c r="R29" s="674">
        <v>0</v>
      </c>
      <c r="S29" s="674">
        <v>0</v>
      </c>
      <c r="T29" s="674">
        <v>0</v>
      </c>
      <c r="U29" s="674">
        <v>0</v>
      </c>
    </row>
    <row r="30" spans="1:21" s="674" customFormat="1" x14ac:dyDescent="0.2">
      <c r="A30" s="674" t="s">
        <v>656</v>
      </c>
      <c r="B30" s="704">
        <v>1.2696816018630499</v>
      </c>
      <c r="C30" s="704">
        <v>1.0907214303755166</v>
      </c>
      <c r="D30" s="704">
        <v>1.249253650611543</v>
      </c>
      <c r="E30" s="704">
        <v>0.73371046771310644</v>
      </c>
      <c r="F30" s="704">
        <v>0.7736598999367742</v>
      </c>
      <c r="G30" s="704">
        <v>1.0001760491408962</v>
      </c>
      <c r="H30" s="704">
        <v>1.206178</v>
      </c>
      <c r="I30" s="704">
        <v>1.0814090000000001</v>
      </c>
      <c r="J30" s="704">
        <v>1.112269</v>
      </c>
      <c r="K30" s="704">
        <v>1.171106</v>
      </c>
      <c r="L30" s="704">
        <v>1.0479560000000001</v>
      </c>
      <c r="M30" s="704">
        <v>0.97366399999999997</v>
      </c>
      <c r="N30" s="704">
        <v>1.30206</v>
      </c>
      <c r="O30" s="704">
        <v>1.53948</v>
      </c>
      <c r="P30" s="704">
        <v>1.370347</v>
      </c>
      <c r="Q30" s="674">
        <v>0</v>
      </c>
      <c r="R30" s="674">
        <v>0</v>
      </c>
      <c r="S30" s="674">
        <v>0</v>
      </c>
      <c r="T30" s="674">
        <v>0</v>
      </c>
      <c r="U30" s="674">
        <v>0</v>
      </c>
    </row>
    <row r="31" spans="1:21" s="674" customFormat="1" hidden="1" outlineLevel="1" x14ac:dyDescent="0.2">
      <c r="A31" s="674" t="s">
        <v>657</v>
      </c>
      <c r="B31" s="704">
        <v>0</v>
      </c>
      <c r="C31" s="704">
        <v>0</v>
      </c>
      <c r="D31" s="704">
        <v>0</v>
      </c>
      <c r="E31" s="704">
        <v>0</v>
      </c>
      <c r="F31" s="704">
        <v>0</v>
      </c>
      <c r="G31" s="704">
        <v>0</v>
      </c>
      <c r="H31" s="704">
        <v>0</v>
      </c>
      <c r="I31" s="704">
        <v>0</v>
      </c>
      <c r="J31" s="704">
        <v>0</v>
      </c>
      <c r="K31" s="704">
        <v>0</v>
      </c>
      <c r="L31" s="704">
        <v>0</v>
      </c>
      <c r="M31" s="704">
        <v>0</v>
      </c>
      <c r="N31" s="704">
        <v>0</v>
      </c>
      <c r="O31" s="704">
        <v>0</v>
      </c>
      <c r="P31" s="704">
        <v>0</v>
      </c>
      <c r="Q31" s="674">
        <v>0</v>
      </c>
      <c r="R31" s="674">
        <v>0</v>
      </c>
      <c r="S31" s="674">
        <v>0</v>
      </c>
      <c r="T31" s="674">
        <v>0</v>
      </c>
      <c r="U31" s="674">
        <v>0</v>
      </c>
    </row>
    <row r="32" spans="1:21" s="674" customFormat="1" hidden="1" outlineLevel="1" x14ac:dyDescent="0.2">
      <c r="A32" s="674" t="s">
        <v>658</v>
      </c>
      <c r="B32" s="704">
        <v>0</v>
      </c>
      <c r="C32" s="704">
        <v>0</v>
      </c>
      <c r="D32" s="704">
        <v>0</v>
      </c>
      <c r="E32" s="704">
        <v>0</v>
      </c>
      <c r="F32" s="704">
        <v>0</v>
      </c>
      <c r="G32" s="704">
        <v>0</v>
      </c>
      <c r="H32" s="704">
        <v>0</v>
      </c>
      <c r="I32" s="704">
        <v>0</v>
      </c>
      <c r="J32" s="704">
        <v>0</v>
      </c>
      <c r="K32" s="704">
        <v>0</v>
      </c>
      <c r="L32" s="704">
        <v>0</v>
      </c>
      <c r="M32" s="704">
        <v>0</v>
      </c>
      <c r="N32" s="704">
        <v>0</v>
      </c>
      <c r="O32" s="704">
        <v>0</v>
      </c>
      <c r="P32" s="704">
        <v>0</v>
      </c>
      <c r="Q32" s="674">
        <v>0</v>
      </c>
      <c r="R32" s="674">
        <v>0</v>
      </c>
      <c r="S32" s="674">
        <v>0</v>
      </c>
      <c r="T32" s="674">
        <v>0</v>
      </c>
      <c r="U32" s="674">
        <v>0</v>
      </c>
    </row>
    <row r="33" spans="1:21" s="674" customFormat="1" hidden="1" outlineLevel="1" x14ac:dyDescent="0.2">
      <c r="A33" s="674" t="s">
        <v>659</v>
      </c>
      <c r="B33" s="704">
        <v>0</v>
      </c>
      <c r="C33" s="704">
        <v>0</v>
      </c>
      <c r="D33" s="704">
        <v>0</v>
      </c>
      <c r="E33" s="704">
        <v>0</v>
      </c>
      <c r="F33" s="704">
        <v>0</v>
      </c>
      <c r="G33" s="704">
        <v>0</v>
      </c>
      <c r="H33" s="704">
        <v>0</v>
      </c>
      <c r="I33" s="704">
        <v>0</v>
      </c>
      <c r="J33" s="704">
        <v>0</v>
      </c>
      <c r="K33" s="704">
        <v>0</v>
      </c>
      <c r="L33" s="704">
        <v>0</v>
      </c>
      <c r="M33" s="704">
        <v>0</v>
      </c>
      <c r="N33" s="704">
        <v>0</v>
      </c>
      <c r="O33" s="704">
        <v>0</v>
      </c>
      <c r="P33" s="704">
        <v>0</v>
      </c>
      <c r="Q33" s="674">
        <v>0</v>
      </c>
      <c r="R33" s="674">
        <v>0</v>
      </c>
      <c r="S33" s="674">
        <v>0</v>
      </c>
      <c r="T33" s="674">
        <v>0</v>
      </c>
      <c r="U33" s="674">
        <v>0</v>
      </c>
    </row>
    <row r="34" spans="1:21" s="674" customFormat="1" hidden="1" outlineLevel="1" x14ac:dyDescent="0.2">
      <c r="A34" s="674" t="s">
        <v>660</v>
      </c>
      <c r="B34" s="704">
        <v>0</v>
      </c>
      <c r="C34" s="704">
        <v>0</v>
      </c>
      <c r="D34" s="704">
        <v>0</v>
      </c>
      <c r="E34" s="704">
        <v>0</v>
      </c>
      <c r="F34" s="704">
        <v>0</v>
      </c>
      <c r="G34" s="704">
        <v>0</v>
      </c>
      <c r="H34" s="704">
        <v>0</v>
      </c>
      <c r="I34" s="704">
        <v>0</v>
      </c>
      <c r="J34" s="704">
        <v>0</v>
      </c>
      <c r="K34" s="704">
        <v>0</v>
      </c>
      <c r="L34" s="704">
        <v>0</v>
      </c>
      <c r="M34" s="704">
        <v>0</v>
      </c>
      <c r="N34" s="704">
        <v>0</v>
      </c>
      <c r="O34" s="704">
        <v>0</v>
      </c>
      <c r="P34" s="704">
        <v>0</v>
      </c>
      <c r="Q34" s="674">
        <v>0</v>
      </c>
      <c r="R34" s="674">
        <v>0</v>
      </c>
      <c r="S34" s="674">
        <v>0</v>
      </c>
      <c r="T34" s="674">
        <v>0</v>
      </c>
      <c r="U34" s="674">
        <v>0</v>
      </c>
    </row>
    <row r="35" spans="1:21" s="674" customFormat="1" hidden="1" outlineLevel="1" x14ac:dyDescent="0.2">
      <c r="A35" s="674" t="s">
        <v>661</v>
      </c>
      <c r="B35" s="704">
        <v>0</v>
      </c>
      <c r="C35" s="704">
        <v>0</v>
      </c>
      <c r="D35" s="704">
        <v>0</v>
      </c>
      <c r="E35" s="704">
        <v>0</v>
      </c>
      <c r="F35" s="704">
        <v>0</v>
      </c>
      <c r="G35" s="704">
        <v>0</v>
      </c>
      <c r="H35" s="704">
        <v>0</v>
      </c>
      <c r="I35" s="704">
        <v>0</v>
      </c>
      <c r="J35" s="704">
        <v>0</v>
      </c>
      <c r="K35" s="704">
        <v>0</v>
      </c>
      <c r="L35" s="704">
        <v>0</v>
      </c>
      <c r="M35" s="704">
        <v>0</v>
      </c>
      <c r="N35" s="704">
        <v>0</v>
      </c>
      <c r="O35" s="704">
        <v>0</v>
      </c>
      <c r="P35" s="704">
        <v>0</v>
      </c>
      <c r="Q35" s="674">
        <v>0</v>
      </c>
      <c r="R35" s="674">
        <v>0</v>
      </c>
      <c r="S35" s="674">
        <v>0</v>
      </c>
      <c r="T35" s="674">
        <v>0</v>
      </c>
      <c r="U35" s="674">
        <v>0</v>
      </c>
    </row>
    <row r="36" spans="1:21" s="674" customFormat="1" collapsed="1" x14ac:dyDescent="0.2">
      <c r="A36" s="674" t="s">
        <v>662</v>
      </c>
      <c r="B36" s="704">
        <v>5.5155999999999997E-2</v>
      </c>
      <c r="C36" s="704">
        <v>2.7989E-2</v>
      </c>
      <c r="D36" s="704">
        <v>5.3926000000000002E-2</v>
      </c>
      <c r="E36" s="704">
        <v>3.6074000000000002E-2</v>
      </c>
      <c r="F36" s="704">
        <v>7.5257000000000004E-2</v>
      </c>
      <c r="G36" s="704">
        <v>6.4205999999999999E-2</v>
      </c>
      <c r="H36" s="704">
        <v>0</v>
      </c>
      <c r="I36" s="704">
        <v>0</v>
      </c>
      <c r="J36" s="704">
        <v>0</v>
      </c>
      <c r="K36" s="704">
        <v>0</v>
      </c>
      <c r="L36" s="704">
        <v>0</v>
      </c>
      <c r="M36" s="704">
        <v>0</v>
      </c>
      <c r="N36" s="704">
        <v>0</v>
      </c>
      <c r="O36" s="704">
        <v>0</v>
      </c>
      <c r="P36" s="704">
        <v>0</v>
      </c>
      <c r="Q36" s="674">
        <v>0</v>
      </c>
      <c r="R36" s="674">
        <v>0</v>
      </c>
      <c r="S36" s="674">
        <v>0</v>
      </c>
      <c r="T36" s="674">
        <v>0</v>
      </c>
      <c r="U36" s="674">
        <v>0</v>
      </c>
    </row>
    <row r="37" spans="1:21" s="674" customFormat="1" x14ac:dyDescent="0.2">
      <c r="A37" s="674" t="s">
        <v>663</v>
      </c>
      <c r="B37" s="704">
        <v>5.5155999999999997E-2</v>
      </c>
      <c r="C37" s="704">
        <v>2.7989E-2</v>
      </c>
      <c r="D37" s="704">
        <v>5.3926000000000002E-2</v>
      </c>
      <c r="E37" s="704">
        <v>3.6074000000000002E-2</v>
      </c>
      <c r="F37" s="704">
        <v>7.5257000000000004E-2</v>
      </c>
      <c r="G37" s="704">
        <v>6.4205999999999999E-2</v>
      </c>
      <c r="H37" s="704">
        <v>0</v>
      </c>
      <c r="I37" s="704">
        <v>0</v>
      </c>
      <c r="J37" s="704">
        <v>0</v>
      </c>
      <c r="K37" s="704">
        <v>0</v>
      </c>
      <c r="L37" s="704">
        <v>0</v>
      </c>
      <c r="M37" s="704">
        <v>0</v>
      </c>
      <c r="N37" s="704">
        <v>0</v>
      </c>
      <c r="O37" s="704">
        <v>0</v>
      </c>
      <c r="P37" s="704">
        <v>0</v>
      </c>
      <c r="Q37" s="674">
        <v>0</v>
      </c>
      <c r="R37" s="674">
        <v>0</v>
      </c>
      <c r="S37" s="674">
        <v>0</v>
      </c>
      <c r="T37" s="674">
        <v>0</v>
      </c>
      <c r="U37" s="674">
        <v>0</v>
      </c>
    </row>
    <row r="38" spans="1:21" s="674" customFormat="1" hidden="1" outlineLevel="1" x14ac:dyDescent="0.2">
      <c r="A38" s="674" t="s">
        <v>664</v>
      </c>
      <c r="B38" s="704">
        <v>0</v>
      </c>
      <c r="C38" s="704">
        <v>0</v>
      </c>
      <c r="D38" s="704">
        <v>0</v>
      </c>
      <c r="E38" s="704">
        <v>0</v>
      </c>
      <c r="F38" s="704">
        <v>0</v>
      </c>
      <c r="G38" s="704">
        <v>0</v>
      </c>
      <c r="H38" s="704">
        <v>0</v>
      </c>
      <c r="I38" s="704">
        <v>0</v>
      </c>
      <c r="J38" s="704">
        <v>0</v>
      </c>
      <c r="K38" s="704">
        <v>0</v>
      </c>
      <c r="L38" s="704">
        <v>0</v>
      </c>
      <c r="M38" s="704">
        <v>0</v>
      </c>
      <c r="N38" s="704">
        <v>0</v>
      </c>
      <c r="O38" s="704">
        <v>0</v>
      </c>
      <c r="P38" s="704">
        <v>0</v>
      </c>
      <c r="Q38" s="674">
        <v>0</v>
      </c>
      <c r="R38" s="674">
        <v>0</v>
      </c>
      <c r="S38" s="674">
        <v>0</v>
      </c>
      <c r="T38" s="674">
        <v>0</v>
      </c>
      <c r="U38" s="674">
        <v>0</v>
      </c>
    </row>
    <row r="39" spans="1:21" s="674" customFormat="1" hidden="1" outlineLevel="1" x14ac:dyDescent="0.2">
      <c r="A39" s="705" t="s">
        <v>665</v>
      </c>
      <c r="B39" s="704">
        <v>0</v>
      </c>
      <c r="C39" s="704">
        <v>0</v>
      </c>
      <c r="D39" s="704">
        <v>0</v>
      </c>
      <c r="E39" s="704">
        <v>0</v>
      </c>
      <c r="F39" s="704">
        <v>0</v>
      </c>
      <c r="G39" s="704">
        <v>0</v>
      </c>
      <c r="H39" s="704">
        <v>0</v>
      </c>
      <c r="I39" s="704">
        <v>0</v>
      </c>
      <c r="J39" s="704">
        <v>0</v>
      </c>
      <c r="K39" s="704">
        <v>0</v>
      </c>
      <c r="L39" s="704">
        <v>0</v>
      </c>
      <c r="M39" s="704">
        <v>0</v>
      </c>
      <c r="N39" s="704">
        <v>0</v>
      </c>
      <c r="O39" s="704">
        <v>0</v>
      </c>
      <c r="P39" s="704">
        <v>0</v>
      </c>
      <c r="Q39" s="674">
        <v>0</v>
      </c>
      <c r="R39" s="674">
        <v>0</v>
      </c>
      <c r="S39" s="674">
        <v>0</v>
      </c>
      <c r="T39" s="674">
        <v>0</v>
      </c>
      <c r="U39" s="674">
        <v>0</v>
      </c>
    </row>
    <row r="40" spans="1:21" s="674" customFormat="1" hidden="1" outlineLevel="1" x14ac:dyDescent="0.2">
      <c r="A40" s="674" t="s">
        <v>666</v>
      </c>
      <c r="B40" s="704">
        <v>0</v>
      </c>
      <c r="C40" s="704">
        <v>0</v>
      </c>
      <c r="D40" s="704">
        <v>0</v>
      </c>
      <c r="E40" s="704">
        <v>0</v>
      </c>
      <c r="F40" s="704">
        <v>0</v>
      </c>
      <c r="G40" s="704">
        <v>0</v>
      </c>
      <c r="H40" s="704">
        <v>0</v>
      </c>
      <c r="I40" s="704">
        <v>0</v>
      </c>
      <c r="J40" s="704">
        <v>0</v>
      </c>
      <c r="K40" s="704">
        <v>0</v>
      </c>
      <c r="L40" s="704">
        <v>0</v>
      </c>
      <c r="M40" s="704">
        <v>0</v>
      </c>
      <c r="N40" s="704">
        <v>0</v>
      </c>
      <c r="O40" s="704">
        <v>0</v>
      </c>
      <c r="P40" s="704">
        <v>0</v>
      </c>
      <c r="Q40" s="674">
        <v>0</v>
      </c>
      <c r="R40" s="674">
        <v>0</v>
      </c>
      <c r="S40" s="674">
        <v>0</v>
      </c>
      <c r="T40" s="674">
        <v>0</v>
      </c>
      <c r="U40" s="674">
        <v>0</v>
      </c>
    </row>
    <row r="41" spans="1:21" s="674" customFormat="1" hidden="1" outlineLevel="1" x14ac:dyDescent="0.2">
      <c r="A41" s="674" t="s">
        <v>667</v>
      </c>
      <c r="B41" s="704">
        <v>0</v>
      </c>
      <c r="C41" s="704">
        <v>0</v>
      </c>
      <c r="D41" s="704">
        <v>0</v>
      </c>
      <c r="E41" s="704">
        <v>0</v>
      </c>
      <c r="F41" s="704">
        <v>0</v>
      </c>
      <c r="G41" s="704">
        <v>0</v>
      </c>
      <c r="H41" s="704">
        <v>0</v>
      </c>
      <c r="I41" s="704">
        <v>0</v>
      </c>
      <c r="J41" s="704">
        <v>0</v>
      </c>
      <c r="K41" s="704">
        <v>0</v>
      </c>
      <c r="L41" s="704">
        <v>0</v>
      </c>
      <c r="M41" s="704">
        <v>0</v>
      </c>
      <c r="N41" s="704">
        <v>0</v>
      </c>
      <c r="O41" s="704">
        <v>0</v>
      </c>
      <c r="P41" s="704">
        <v>0</v>
      </c>
      <c r="Q41" s="674">
        <v>0</v>
      </c>
      <c r="R41" s="674">
        <v>0</v>
      </c>
      <c r="S41" s="674">
        <v>0</v>
      </c>
      <c r="T41" s="674">
        <v>0</v>
      </c>
      <c r="U41" s="674">
        <v>0</v>
      </c>
    </row>
    <row r="42" spans="1:21" s="674" customFormat="1" hidden="1" outlineLevel="1" x14ac:dyDescent="0.2">
      <c r="A42" s="674" t="s">
        <v>668</v>
      </c>
      <c r="B42" s="704">
        <v>0</v>
      </c>
      <c r="C42" s="704">
        <v>0</v>
      </c>
      <c r="D42" s="704">
        <v>0</v>
      </c>
      <c r="E42" s="704">
        <v>0</v>
      </c>
      <c r="F42" s="704">
        <v>0</v>
      </c>
      <c r="G42" s="704">
        <v>0</v>
      </c>
      <c r="H42" s="704">
        <v>0</v>
      </c>
      <c r="I42" s="704">
        <v>0</v>
      </c>
      <c r="J42" s="704">
        <v>0</v>
      </c>
      <c r="K42" s="704">
        <v>0</v>
      </c>
      <c r="L42" s="704">
        <v>0</v>
      </c>
      <c r="M42" s="704">
        <v>0</v>
      </c>
      <c r="N42" s="704">
        <v>0</v>
      </c>
      <c r="O42" s="704">
        <v>0</v>
      </c>
      <c r="P42" s="704">
        <v>0</v>
      </c>
      <c r="Q42" s="674">
        <v>0</v>
      </c>
      <c r="R42" s="674">
        <v>0</v>
      </c>
      <c r="S42" s="674">
        <v>0</v>
      </c>
      <c r="T42" s="674">
        <v>0</v>
      </c>
      <c r="U42" s="674">
        <v>0</v>
      </c>
    </row>
    <row r="43" spans="1:21" s="674" customFormat="1" hidden="1" outlineLevel="1" x14ac:dyDescent="0.2">
      <c r="A43" s="674" t="s">
        <v>669</v>
      </c>
      <c r="B43" s="704">
        <v>0</v>
      </c>
      <c r="C43" s="704">
        <v>0</v>
      </c>
      <c r="D43" s="704">
        <v>0</v>
      </c>
      <c r="E43" s="704">
        <v>0</v>
      </c>
      <c r="F43" s="704">
        <v>0</v>
      </c>
      <c r="G43" s="704">
        <v>0</v>
      </c>
      <c r="H43" s="704">
        <v>0</v>
      </c>
      <c r="I43" s="704">
        <v>0</v>
      </c>
      <c r="J43" s="704">
        <v>0</v>
      </c>
      <c r="K43" s="704">
        <v>0</v>
      </c>
      <c r="L43" s="704">
        <v>0</v>
      </c>
      <c r="M43" s="704">
        <v>0</v>
      </c>
      <c r="N43" s="704">
        <v>0</v>
      </c>
      <c r="O43" s="704">
        <v>0</v>
      </c>
      <c r="P43" s="704">
        <v>0</v>
      </c>
      <c r="Q43" s="674">
        <v>0</v>
      </c>
      <c r="R43" s="674">
        <v>0</v>
      </c>
      <c r="S43" s="674">
        <v>0</v>
      </c>
      <c r="T43" s="674">
        <v>0</v>
      </c>
      <c r="U43" s="674">
        <v>0</v>
      </c>
    </row>
    <row r="44" spans="1:21" s="674" customFormat="1" hidden="1" outlineLevel="1" x14ac:dyDescent="0.2">
      <c r="A44" s="674" t="s">
        <v>670</v>
      </c>
      <c r="B44" s="704">
        <v>0</v>
      </c>
      <c r="C44" s="704">
        <v>0</v>
      </c>
      <c r="D44" s="704">
        <v>0</v>
      </c>
      <c r="E44" s="704">
        <v>0</v>
      </c>
      <c r="F44" s="704">
        <v>0</v>
      </c>
      <c r="G44" s="704">
        <v>0</v>
      </c>
      <c r="H44" s="704">
        <v>0</v>
      </c>
      <c r="I44" s="704">
        <v>0</v>
      </c>
      <c r="J44" s="704">
        <v>0</v>
      </c>
      <c r="K44" s="704">
        <v>0</v>
      </c>
      <c r="L44" s="704">
        <v>0</v>
      </c>
      <c r="M44" s="704">
        <v>0</v>
      </c>
      <c r="N44" s="704">
        <v>0</v>
      </c>
      <c r="O44" s="704">
        <v>0</v>
      </c>
      <c r="P44" s="704">
        <v>0</v>
      </c>
      <c r="Q44" s="674">
        <v>0</v>
      </c>
      <c r="R44" s="674">
        <v>0</v>
      </c>
      <c r="S44" s="674">
        <v>0</v>
      </c>
      <c r="T44" s="674">
        <v>0</v>
      </c>
      <c r="U44" s="674">
        <v>0</v>
      </c>
    </row>
    <row r="45" spans="1:21" s="674" customFormat="1" hidden="1" outlineLevel="1" x14ac:dyDescent="0.2">
      <c r="A45" s="674" t="s">
        <v>671</v>
      </c>
      <c r="B45" s="704">
        <v>0</v>
      </c>
      <c r="C45" s="704">
        <v>0</v>
      </c>
      <c r="D45" s="704">
        <v>0</v>
      </c>
      <c r="E45" s="704">
        <v>0</v>
      </c>
      <c r="F45" s="704">
        <v>0</v>
      </c>
      <c r="G45" s="704">
        <v>0</v>
      </c>
      <c r="H45" s="704">
        <v>0</v>
      </c>
      <c r="I45" s="704">
        <v>0</v>
      </c>
      <c r="J45" s="704">
        <v>0</v>
      </c>
      <c r="K45" s="704">
        <v>0</v>
      </c>
      <c r="L45" s="704">
        <v>0</v>
      </c>
      <c r="M45" s="704">
        <v>0</v>
      </c>
      <c r="N45" s="704">
        <v>0</v>
      </c>
      <c r="O45" s="704">
        <v>0</v>
      </c>
      <c r="P45" s="704">
        <v>0</v>
      </c>
      <c r="Q45" s="674">
        <v>0</v>
      </c>
      <c r="R45" s="674">
        <v>0</v>
      </c>
      <c r="S45" s="674">
        <v>0</v>
      </c>
      <c r="T45" s="674">
        <v>0</v>
      </c>
      <c r="U45" s="674">
        <v>0</v>
      </c>
    </row>
    <row r="46" spans="1:21" s="674" customFormat="1" hidden="1" outlineLevel="1" x14ac:dyDescent="0.2">
      <c r="A46" s="674" t="s">
        <v>672</v>
      </c>
      <c r="B46" s="704">
        <v>0</v>
      </c>
      <c r="C46" s="704">
        <v>0</v>
      </c>
      <c r="D46" s="704">
        <v>0</v>
      </c>
      <c r="E46" s="704">
        <v>0</v>
      </c>
      <c r="F46" s="704">
        <v>0</v>
      </c>
      <c r="G46" s="704">
        <v>0</v>
      </c>
      <c r="H46" s="704">
        <v>0</v>
      </c>
      <c r="I46" s="704">
        <v>0</v>
      </c>
      <c r="J46" s="704">
        <v>0</v>
      </c>
      <c r="K46" s="704">
        <v>0</v>
      </c>
      <c r="L46" s="704">
        <v>0</v>
      </c>
      <c r="M46" s="704">
        <v>0</v>
      </c>
      <c r="N46" s="704">
        <v>0</v>
      </c>
      <c r="O46" s="704">
        <v>0</v>
      </c>
      <c r="P46" s="704">
        <v>0</v>
      </c>
      <c r="Q46" s="674">
        <v>0</v>
      </c>
      <c r="R46" s="674">
        <v>0</v>
      </c>
      <c r="S46" s="674">
        <v>0</v>
      </c>
      <c r="T46" s="674">
        <v>0</v>
      </c>
      <c r="U46" s="674">
        <v>0</v>
      </c>
    </row>
    <row r="47" spans="1:21" s="674" customFormat="1" hidden="1" outlineLevel="1" x14ac:dyDescent="0.2">
      <c r="A47" s="674" t="s">
        <v>673</v>
      </c>
      <c r="B47" s="704">
        <v>0</v>
      </c>
      <c r="C47" s="704">
        <v>0</v>
      </c>
      <c r="D47" s="704">
        <v>0</v>
      </c>
      <c r="E47" s="704">
        <v>0</v>
      </c>
      <c r="F47" s="704">
        <v>0</v>
      </c>
      <c r="G47" s="704">
        <v>0</v>
      </c>
      <c r="H47" s="704">
        <v>0</v>
      </c>
      <c r="I47" s="704">
        <v>0</v>
      </c>
      <c r="J47" s="704">
        <v>0</v>
      </c>
      <c r="K47" s="704">
        <v>0</v>
      </c>
      <c r="L47" s="704">
        <v>0</v>
      </c>
      <c r="M47" s="704">
        <v>0</v>
      </c>
      <c r="N47" s="704">
        <v>0</v>
      </c>
      <c r="O47" s="704">
        <v>0</v>
      </c>
      <c r="P47" s="704">
        <v>0</v>
      </c>
      <c r="Q47" s="674">
        <v>0</v>
      </c>
      <c r="R47" s="674">
        <v>0</v>
      </c>
      <c r="S47" s="674">
        <v>0</v>
      </c>
      <c r="T47" s="674">
        <v>0</v>
      </c>
      <c r="U47" s="674">
        <v>0</v>
      </c>
    </row>
    <row r="48" spans="1:21" s="674" customFormat="1" hidden="1" outlineLevel="1" x14ac:dyDescent="0.2">
      <c r="A48" s="674" t="s">
        <v>674</v>
      </c>
      <c r="B48" s="704">
        <v>0</v>
      </c>
      <c r="C48" s="704">
        <v>0</v>
      </c>
      <c r="D48" s="704">
        <v>0</v>
      </c>
      <c r="E48" s="704">
        <v>0</v>
      </c>
      <c r="F48" s="704">
        <v>0</v>
      </c>
      <c r="G48" s="704">
        <v>0</v>
      </c>
      <c r="H48" s="704">
        <v>0</v>
      </c>
      <c r="I48" s="704">
        <v>0</v>
      </c>
      <c r="J48" s="704">
        <v>0</v>
      </c>
      <c r="K48" s="704">
        <v>0</v>
      </c>
      <c r="L48" s="704">
        <v>0</v>
      </c>
      <c r="M48" s="704">
        <v>0</v>
      </c>
      <c r="N48" s="704">
        <v>0</v>
      </c>
      <c r="O48" s="704">
        <v>0</v>
      </c>
      <c r="P48" s="704">
        <v>0</v>
      </c>
      <c r="Q48" s="674">
        <v>0</v>
      </c>
      <c r="R48" s="674">
        <v>0</v>
      </c>
      <c r="S48" s="674">
        <v>0</v>
      </c>
      <c r="T48" s="674">
        <v>0</v>
      </c>
      <c r="U48" s="674">
        <v>0</v>
      </c>
    </row>
    <row r="49" spans="1:21" s="674" customFormat="1" collapsed="1" x14ac:dyDescent="0.2">
      <c r="A49" s="705" t="s">
        <v>675</v>
      </c>
      <c r="B49" s="704">
        <v>18.370411000000001</v>
      </c>
      <c r="C49" s="704">
        <v>21.987937000000002</v>
      </c>
      <c r="D49" s="704">
        <v>25.261809999999997</v>
      </c>
      <c r="E49" s="704">
        <v>23.219888000000001</v>
      </c>
      <c r="F49" s="704">
        <v>22.165679000000001</v>
      </c>
      <c r="G49" s="704">
        <v>25.773112000000001</v>
      </c>
      <c r="H49" s="704">
        <v>25.403551</v>
      </c>
      <c r="I49" s="704">
        <v>28.506353999999998</v>
      </c>
      <c r="J49" s="704">
        <v>25.986993000000002</v>
      </c>
      <c r="K49" s="704">
        <v>26.365622999999999</v>
      </c>
      <c r="L49" s="704">
        <v>25.590626</v>
      </c>
      <c r="M49" s="704">
        <v>27.521317</v>
      </c>
      <c r="N49" s="704">
        <v>28.329839</v>
      </c>
      <c r="O49" s="704">
        <v>30.242436999999999</v>
      </c>
      <c r="P49" s="704">
        <v>28.916619000000001</v>
      </c>
      <c r="Q49" s="674">
        <v>0</v>
      </c>
      <c r="R49" s="674">
        <v>0</v>
      </c>
      <c r="S49" s="674">
        <v>0</v>
      </c>
      <c r="T49" s="674">
        <v>0</v>
      </c>
      <c r="U49" s="674">
        <v>0</v>
      </c>
    </row>
    <row r="50" spans="1:21" s="674" customFormat="1" x14ac:dyDescent="0.2">
      <c r="A50" s="674" t="s">
        <v>676</v>
      </c>
      <c r="B50" s="704">
        <v>18.370411000000001</v>
      </c>
      <c r="C50" s="704">
        <v>21.987937000000002</v>
      </c>
      <c r="D50" s="704">
        <v>25.261809999999997</v>
      </c>
      <c r="E50" s="704">
        <v>23.219888000000001</v>
      </c>
      <c r="F50" s="704">
        <v>22.165679000000001</v>
      </c>
      <c r="G50" s="704">
        <v>25.773112000000001</v>
      </c>
      <c r="H50" s="704">
        <v>25.403551</v>
      </c>
      <c r="I50" s="704">
        <v>28.506353999999998</v>
      </c>
      <c r="J50" s="704">
        <v>25.986993000000002</v>
      </c>
      <c r="K50" s="704">
        <v>26.365622999999999</v>
      </c>
      <c r="L50" s="704">
        <v>25.590626</v>
      </c>
      <c r="M50" s="704">
        <v>27.521317</v>
      </c>
      <c r="N50" s="704">
        <v>28.329839</v>
      </c>
      <c r="O50" s="704">
        <v>30.242436999999999</v>
      </c>
      <c r="P50" s="704">
        <v>28.916619000000001</v>
      </c>
      <c r="Q50" s="674">
        <v>0</v>
      </c>
      <c r="R50" s="674">
        <v>0</v>
      </c>
      <c r="S50" s="674">
        <v>0</v>
      </c>
      <c r="T50" s="674">
        <v>0</v>
      </c>
      <c r="U50" s="674">
        <v>0</v>
      </c>
    </row>
    <row r="51" spans="1:21" s="674" customFormat="1" x14ac:dyDescent="0.2">
      <c r="A51" s="674" t="s">
        <v>677</v>
      </c>
      <c r="B51" s="704">
        <v>18.370411000000001</v>
      </c>
      <c r="C51" s="704">
        <v>21.987937000000002</v>
      </c>
      <c r="D51" s="704">
        <v>25.261809999999997</v>
      </c>
      <c r="E51" s="704">
        <v>23.219888000000001</v>
      </c>
      <c r="F51" s="704">
        <v>22.165679000000001</v>
      </c>
      <c r="G51" s="704">
        <v>25.773112000000001</v>
      </c>
      <c r="H51" s="704">
        <v>25.128454000000001</v>
      </c>
      <c r="I51" s="704">
        <v>28.506353999999998</v>
      </c>
      <c r="J51" s="704">
        <v>25.338470000000001</v>
      </c>
      <c r="K51" s="704">
        <v>26.365622999999999</v>
      </c>
      <c r="L51" s="704">
        <v>25.590626</v>
      </c>
      <c r="M51" s="704">
        <v>27.521317</v>
      </c>
      <c r="N51" s="704">
        <v>28.329839</v>
      </c>
      <c r="O51" s="704">
        <v>30.242436999999999</v>
      </c>
      <c r="P51" s="704">
        <v>28.916619000000001</v>
      </c>
      <c r="Q51" s="674">
        <v>0</v>
      </c>
      <c r="R51" s="674">
        <v>0</v>
      </c>
      <c r="S51" s="674">
        <v>0</v>
      </c>
      <c r="T51" s="674">
        <v>0</v>
      </c>
      <c r="U51" s="674">
        <v>0</v>
      </c>
    </row>
    <row r="52" spans="1:21" s="674" customFormat="1" x14ac:dyDescent="0.2">
      <c r="A52" s="706" t="s">
        <v>678</v>
      </c>
      <c r="B52" s="704">
        <v>15.934001</v>
      </c>
      <c r="C52" s="704">
        <v>18.249538000000001</v>
      </c>
      <c r="D52" s="704">
        <v>20.758068999999999</v>
      </c>
      <c r="E52" s="704">
        <v>22.134194000000001</v>
      </c>
      <c r="F52" s="704">
        <v>18.496297999999999</v>
      </c>
      <c r="G52" s="704">
        <v>25.570114</v>
      </c>
      <c r="H52" s="704">
        <v>24.86063</v>
      </c>
      <c r="I52" s="704">
        <v>28.311582999999999</v>
      </c>
      <c r="J52" s="704">
        <v>25.239207</v>
      </c>
      <c r="K52" s="704">
        <v>25.609918</v>
      </c>
      <c r="L52" s="704">
        <v>23.51932</v>
      </c>
      <c r="M52" s="704">
        <v>25.378765000000001</v>
      </c>
      <c r="N52" s="704">
        <v>25.997091000000001</v>
      </c>
      <c r="O52" s="704">
        <v>27.624154999999998</v>
      </c>
      <c r="P52" s="704">
        <v>26.294378999999999</v>
      </c>
      <c r="Q52" s="674">
        <v>0</v>
      </c>
      <c r="R52" s="674">
        <v>0</v>
      </c>
      <c r="S52" s="674">
        <v>0</v>
      </c>
      <c r="T52" s="674">
        <v>0</v>
      </c>
      <c r="U52" s="674">
        <v>0</v>
      </c>
    </row>
    <row r="53" spans="1:21" s="674" customFormat="1" hidden="1" outlineLevel="1" x14ac:dyDescent="0.2">
      <c r="A53" s="706" t="s">
        <v>679</v>
      </c>
      <c r="B53" s="704">
        <v>2.43641</v>
      </c>
      <c r="C53" s="704">
        <v>3.7383989999999998</v>
      </c>
      <c r="D53" s="704">
        <v>4.5037409999999998</v>
      </c>
      <c r="E53" s="704">
        <v>1.0856939999999999</v>
      </c>
      <c r="F53" s="704">
        <v>3.669381</v>
      </c>
      <c r="G53" s="704">
        <v>0.15903600000000001</v>
      </c>
      <c r="H53" s="704">
        <v>0.26782400000000001</v>
      </c>
      <c r="I53" s="704">
        <v>0.194771</v>
      </c>
      <c r="J53" s="704">
        <v>9.9263000000000004E-2</v>
      </c>
      <c r="K53" s="704">
        <v>0.75570499999999996</v>
      </c>
      <c r="L53" s="704">
        <v>2.0713059999999999</v>
      </c>
      <c r="M53" s="704">
        <v>2.1425519999999998</v>
      </c>
      <c r="N53" s="704">
        <v>2.332748</v>
      </c>
      <c r="O53" s="704">
        <v>2.6182820000000002</v>
      </c>
      <c r="P53" s="704">
        <v>2.6222400000000001</v>
      </c>
      <c r="Q53" s="674">
        <v>0</v>
      </c>
      <c r="R53" s="674">
        <v>0</v>
      </c>
      <c r="S53" s="674">
        <v>0</v>
      </c>
      <c r="T53" s="674">
        <v>0</v>
      </c>
      <c r="U53" s="674">
        <v>0</v>
      </c>
    </row>
    <row r="54" spans="1:21" s="674" customFormat="1" hidden="1" outlineLevel="1" x14ac:dyDescent="0.2">
      <c r="A54" s="706" t="s">
        <v>680</v>
      </c>
      <c r="B54" s="704">
        <v>0</v>
      </c>
      <c r="C54" s="704">
        <v>0</v>
      </c>
      <c r="D54" s="704">
        <v>0</v>
      </c>
      <c r="E54" s="704">
        <v>0</v>
      </c>
      <c r="F54" s="704">
        <v>0</v>
      </c>
      <c r="G54" s="704">
        <v>4.3962000000000001E-2</v>
      </c>
      <c r="H54" s="704">
        <v>0</v>
      </c>
      <c r="I54" s="704">
        <v>0</v>
      </c>
      <c r="J54" s="704">
        <v>0</v>
      </c>
      <c r="K54" s="704">
        <v>0</v>
      </c>
      <c r="L54" s="704">
        <v>0</v>
      </c>
      <c r="M54" s="704">
        <v>0</v>
      </c>
      <c r="N54" s="704">
        <v>0</v>
      </c>
      <c r="O54" s="704">
        <v>0</v>
      </c>
      <c r="P54" s="704">
        <v>0</v>
      </c>
      <c r="Q54" s="674">
        <v>0</v>
      </c>
      <c r="R54" s="674">
        <v>0</v>
      </c>
      <c r="S54" s="674">
        <v>0</v>
      </c>
      <c r="T54" s="674">
        <v>0</v>
      </c>
      <c r="U54" s="674">
        <v>0</v>
      </c>
    </row>
    <row r="55" spans="1:21" s="674" customFormat="1" collapsed="1" x14ac:dyDescent="0.2">
      <c r="A55" s="674" t="s">
        <v>681</v>
      </c>
      <c r="B55" s="704">
        <v>0</v>
      </c>
      <c r="C55" s="704">
        <v>0</v>
      </c>
      <c r="D55" s="704">
        <v>0</v>
      </c>
      <c r="E55" s="704">
        <v>0</v>
      </c>
      <c r="F55" s="704">
        <v>0</v>
      </c>
      <c r="G55" s="704">
        <v>0</v>
      </c>
      <c r="H55" s="704">
        <v>0.27509699999999998</v>
      </c>
      <c r="I55" s="704">
        <v>0</v>
      </c>
      <c r="J55" s="704">
        <v>0.64852299999999996</v>
      </c>
      <c r="K55" s="704">
        <v>0</v>
      </c>
      <c r="L55" s="704">
        <v>0</v>
      </c>
      <c r="M55" s="704">
        <v>0</v>
      </c>
      <c r="N55" s="704">
        <v>0</v>
      </c>
      <c r="O55" s="704">
        <v>0</v>
      </c>
      <c r="P55" s="704">
        <v>0</v>
      </c>
      <c r="Q55" s="674">
        <v>0</v>
      </c>
      <c r="R55" s="674">
        <v>0</v>
      </c>
      <c r="S55" s="674">
        <v>0</v>
      </c>
      <c r="T55" s="674">
        <v>0</v>
      </c>
      <c r="U55" s="674">
        <v>0</v>
      </c>
    </row>
    <row r="56" spans="1:21" s="674" customFormat="1" x14ac:dyDescent="0.2">
      <c r="A56" s="706" t="s">
        <v>682</v>
      </c>
      <c r="B56" s="704">
        <v>0</v>
      </c>
      <c r="C56" s="704">
        <v>0</v>
      </c>
      <c r="D56" s="704">
        <v>0</v>
      </c>
      <c r="E56" s="704">
        <v>0</v>
      </c>
      <c r="F56" s="704">
        <v>0</v>
      </c>
      <c r="G56" s="704">
        <v>0</v>
      </c>
      <c r="H56" s="704">
        <v>0.27509699999999998</v>
      </c>
      <c r="I56" s="704">
        <v>0</v>
      </c>
      <c r="J56" s="704">
        <v>0.64852299999999996</v>
      </c>
      <c r="K56" s="704">
        <v>0</v>
      </c>
      <c r="L56" s="704">
        <v>0</v>
      </c>
      <c r="M56" s="704">
        <v>0</v>
      </c>
      <c r="N56" s="704">
        <v>0</v>
      </c>
      <c r="O56" s="704">
        <v>0</v>
      </c>
      <c r="P56" s="704">
        <v>0</v>
      </c>
      <c r="Q56" s="674">
        <v>0</v>
      </c>
      <c r="R56" s="674">
        <v>0</v>
      </c>
      <c r="S56" s="674">
        <v>0</v>
      </c>
      <c r="T56" s="674">
        <v>0</v>
      </c>
      <c r="U56" s="674">
        <v>0</v>
      </c>
    </row>
    <row r="57" spans="1:21" s="674" customFormat="1" hidden="1" outlineLevel="1" x14ac:dyDescent="0.2">
      <c r="A57" s="706" t="s">
        <v>683</v>
      </c>
      <c r="B57" s="704">
        <v>0</v>
      </c>
      <c r="C57" s="704">
        <v>0</v>
      </c>
      <c r="D57" s="704">
        <v>0</v>
      </c>
      <c r="E57" s="704">
        <v>0</v>
      </c>
      <c r="F57" s="704">
        <v>0</v>
      </c>
      <c r="G57" s="704">
        <v>0</v>
      </c>
      <c r="H57" s="704">
        <v>0</v>
      </c>
      <c r="I57" s="704">
        <v>0</v>
      </c>
      <c r="J57" s="704">
        <v>0</v>
      </c>
      <c r="K57" s="704">
        <v>0</v>
      </c>
      <c r="L57" s="704">
        <v>0</v>
      </c>
      <c r="M57" s="704">
        <v>0</v>
      </c>
      <c r="N57" s="704">
        <v>0</v>
      </c>
      <c r="O57" s="704">
        <v>0</v>
      </c>
      <c r="P57" s="704">
        <v>0</v>
      </c>
      <c r="Q57" s="674">
        <v>0</v>
      </c>
      <c r="R57" s="674">
        <v>0</v>
      </c>
      <c r="S57" s="674">
        <v>0</v>
      </c>
      <c r="T57" s="674">
        <v>0</v>
      </c>
      <c r="U57" s="674">
        <v>0</v>
      </c>
    </row>
    <row r="58" spans="1:21" s="674" customFormat="1" hidden="1" outlineLevel="1" x14ac:dyDescent="0.2">
      <c r="A58" s="706" t="s">
        <v>684</v>
      </c>
      <c r="B58" s="704">
        <v>0</v>
      </c>
      <c r="C58" s="704">
        <v>0</v>
      </c>
      <c r="D58" s="704">
        <v>0</v>
      </c>
      <c r="E58" s="704">
        <v>0</v>
      </c>
      <c r="F58" s="704">
        <v>0</v>
      </c>
      <c r="G58" s="704">
        <v>0</v>
      </c>
      <c r="H58" s="704">
        <v>0</v>
      </c>
      <c r="I58" s="704">
        <v>0</v>
      </c>
      <c r="J58" s="704">
        <v>0</v>
      </c>
      <c r="K58" s="704">
        <v>0</v>
      </c>
      <c r="L58" s="704">
        <v>0</v>
      </c>
      <c r="M58" s="704">
        <v>0</v>
      </c>
      <c r="N58" s="704">
        <v>0</v>
      </c>
      <c r="O58" s="704">
        <v>0</v>
      </c>
      <c r="P58" s="704">
        <v>0</v>
      </c>
      <c r="Q58" s="674">
        <v>0</v>
      </c>
      <c r="R58" s="674">
        <v>0</v>
      </c>
      <c r="S58" s="674">
        <v>0</v>
      </c>
      <c r="T58" s="674">
        <v>0</v>
      </c>
      <c r="U58" s="674">
        <v>0</v>
      </c>
    </row>
    <row r="59" spans="1:21" s="674" customFormat="1" hidden="1" outlineLevel="1" x14ac:dyDescent="0.2">
      <c r="A59" s="674" t="s">
        <v>685</v>
      </c>
      <c r="B59" s="704">
        <v>0</v>
      </c>
      <c r="C59" s="704">
        <v>0</v>
      </c>
      <c r="D59" s="704">
        <v>0</v>
      </c>
      <c r="E59" s="704">
        <v>0</v>
      </c>
      <c r="F59" s="704">
        <v>0</v>
      </c>
      <c r="G59" s="704">
        <v>0</v>
      </c>
      <c r="H59" s="704">
        <v>0</v>
      </c>
      <c r="I59" s="704">
        <v>0</v>
      </c>
      <c r="J59" s="704">
        <v>0</v>
      </c>
      <c r="K59" s="704">
        <v>0</v>
      </c>
      <c r="L59" s="704">
        <v>0</v>
      </c>
      <c r="M59" s="704">
        <v>0</v>
      </c>
      <c r="N59" s="704">
        <v>0</v>
      </c>
      <c r="O59" s="704">
        <v>0</v>
      </c>
      <c r="P59" s="704">
        <v>0</v>
      </c>
      <c r="Q59" s="674">
        <v>0</v>
      </c>
      <c r="R59" s="674">
        <v>0</v>
      </c>
      <c r="S59" s="674">
        <v>0</v>
      </c>
      <c r="T59" s="674">
        <v>0</v>
      </c>
      <c r="U59" s="674">
        <v>0</v>
      </c>
    </row>
    <row r="60" spans="1:21" s="674" customFormat="1" hidden="1" outlineLevel="1" x14ac:dyDescent="0.2">
      <c r="A60" s="674" t="s">
        <v>686</v>
      </c>
      <c r="B60" s="704">
        <v>0</v>
      </c>
      <c r="C60" s="704">
        <v>0</v>
      </c>
      <c r="D60" s="704">
        <v>0</v>
      </c>
      <c r="E60" s="704">
        <v>0</v>
      </c>
      <c r="F60" s="704">
        <v>0</v>
      </c>
      <c r="G60" s="704">
        <v>0</v>
      </c>
      <c r="H60" s="704">
        <v>0</v>
      </c>
      <c r="I60" s="704">
        <v>0</v>
      </c>
      <c r="J60" s="704">
        <v>0</v>
      </c>
      <c r="K60" s="704">
        <v>0</v>
      </c>
      <c r="L60" s="704">
        <v>0</v>
      </c>
      <c r="M60" s="704">
        <v>0</v>
      </c>
      <c r="N60" s="704">
        <v>0</v>
      </c>
      <c r="O60" s="704">
        <v>0</v>
      </c>
      <c r="P60" s="704">
        <v>0</v>
      </c>
      <c r="Q60" s="674">
        <v>0</v>
      </c>
      <c r="R60" s="674">
        <v>0</v>
      </c>
      <c r="S60" s="674">
        <v>0</v>
      </c>
      <c r="T60" s="674">
        <v>0</v>
      </c>
      <c r="U60" s="674">
        <v>0</v>
      </c>
    </row>
    <row r="61" spans="1:21" s="674" customFormat="1" hidden="1" outlineLevel="1" x14ac:dyDescent="0.2">
      <c r="A61" s="674" t="s">
        <v>687</v>
      </c>
      <c r="B61" s="704">
        <v>0</v>
      </c>
      <c r="C61" s="704">
        <v>0</v>
      </c>
      <c r="D61" s="704">
        <v>0</v>
      </c>
      <c r="E61" s="704">
        <v>0</v>
      </c>
      <c r="F61" s="704">
        <v>0</v>
      </c>
      <c r="G61" s="704">
        <v>0</v>
      </c>
      <c r="H61" s="704">
        <v>0</v>
      </c>
      <c r="I61" s="704">
        <v>0</v>
      </c>
      <c r="J61" s="704">
        <v>0</v>
      </c>
      <c r="K61" s="704">
        <v>0</v>
      </c>
      <c r="L61" s="704">
        <v>0</v>
      </c>
      <c r="M61" s="704">
        <v>0</v>
      </c>
      <c r="N61" s="704">
        <v>0</v>
      </c>
      <c r="O61" s="704">
        <v>0</v>
      </c>
      <c r="P61" s="704">
        <v>0</v>
      </c>
      <c r="Q61" s="674">
        <v>0</v>
      </c>
      <c r="R61" s="674">
        <v>0</v>
      </c>
      <c r="S61" s="674">
        <v>0</v>
      </c>
      <c r="T61" s="674">
        <v>0</v>
      </c>
      <c r="U61" s="674">
        <v>0</v>
      </c>
    </row>
    <row r="62" spans="1:21" s="674" customFormat="1" collapsed="1" x14ac:dyDescent="0.2">
      <c r="A62" s="674" t="s">
        <v>688</v>
      </c>
      <c r="B62" s="704">
        <v>0</v>
      </c>
      <c r="C62" s="704">
        <v>0</v>
      </c>
      <c r="D62" s="704">
        <v>0</v>
      </c>
      <c r="E62" s="704">
        <v>0</v>
      </c>
      <c r="F62" s="704">
        <v>0</v>
      </c>
      <c r="G62" s="704">
        <v>0</v>
      </c>
      <c r="H62" s="704">
        <v>0</v>
      </c>
      <c r="I62" s="704">
        <v>0</v>
      </c>
      <c r="J62" s="704">
        <v>0</v>
      </c>
      <c r="K62" s="704">
        <v>0</v>
      </c>
      <c r="L62" s="704">
        <v>0</v>
      </c>
      <c r="M62" s="704">
        <v>0</v>
      </c>
      <c r="N62" s="704">
        <v>0</v>
      </c>
      <c r="O62" s="704">
        <v>0</v>
      </c>
      <c r="P62" s="704">
        <v>0</v>
      </c>
      <c r="Q62" s="674">
        <v>0</v>
      </c>
      <c r="R62" s="674">
        <v>0</v>
      </c>
      <c r="S62" s="674">
        <v>0</v>
      </c>
      <c r="T62" s="674">
        <v>0</v>
      </c>
      <c r="U62" s="674">
        <v>0</v>
      </c>
    </row>
    <row r="63" spans="1:21" s="674" customFormat="1" x14ac:dyDescent="0.2">
      <c r="A63" s="674" t="s">
        <v>689</v>
      </c>
      <c r="B63" s="704">
        <v>0</v>
      </c>
      <c r="C63" s="704">
        <v>0</v>
      </c>
      <c r="D63" s="704">
        <v>0</v>
      </c>
      <c r="E63" s="704">
        <v>0</v>
      </c>
      <c r="F63" s="704">
        <v>0</v>
      </c>
      <c r="G63" s="704">
        <v>0</v>
      </c>
      <c r="H63" s="704">
        <v>0</v>
      </c>
      <c r="I63" s="704">
        <v>0</v>
      </c>
      <c r="J63" s="704">
        <v>0</v>
      </c>
      <c r="K63" s="704">
        <v>0</v>
      </c>
      <c r="L63" s="704">
        <v>0</v>
      </c>
      <c r="M63" s="704">
        <v>0</v>
      </c>
      <c r="N63" s="704">
        <v>0</v>
      </c>
      <c r="O63" s="704">
        <v>0</v>
      </c>
      <c r="P63" s="704">
        <v>0</v>
      </c>
      <c r="Q63" s="674">
        <v>0</v>
      </c>
      <c r="R63" s="674">
        <v>0</v>
      </c>
      <c r="S63" s="674">
        <v>0</v>
      </c>
      <c r="T63" s="674">
        <v>0</v>
      </c>
      <c r="U63" s="674">
        <v>0</v>
      </c>
    </row>
    <row r="64" spans="1:21" s="674" customFormat="1" hidden="1" outlineLevel="1" x14ac:dyDescent="0.2">
      <c r="A64" s="707" t="s">
        <v>690</v>
      </c>
      <c r="B64" s="704">
        <v>0</v>
      </c>
      <c r="C64" s="704">
        <v>0</v>
      </c>
      <c r="D64" s="704">
        <v>0</v>
      </c>
      <c r="E64" s="704">
        <v>0</v>
      </c>
      <c r="F64" s="704">
        <v>0</v>
      </c>
      <c r="G64" s="704">
        <v>0</v>
      </c>
      <c r="H64" s="704">
        <v>0</v>
      </c>
      <c r="I64" s="704">
        <v>0</v>
      </c>
      <c r="J64" s="704">
        <v>0</v>
      </c>
      <c r="K64" s="704">
        <v>0</v>
      </c>
      <c r="L64" s="704">
        <v>0</v>
      </c>
      <c r="M64" s="704">
        <v>0</v>
      </c>
      <c r="N64" s="704">
        <v>0</v>
      </c>
      <c r="O64" s="704">
        <v>0</v>
      </c>
      <c r="P64" s="704">
        <v>0</v>
      </c>
      <c r="Q64" s="674">
        <v>0</v>
      </c>
      <c r="R64" s="674">
        <v>0</v>
      </c>
      <c r="S64" s="674">
        <v>0</v>
      </c>
      <c r="T64" s="674">
        <v>0</v>
      </c>
      <c r="U64" s="674">
        <v>0</v>
      </c>
    </row>
    <row r="65" spans="1:21" s="674" customFormat="1" collapsed="1" x14ac:dyDescent="0.2">
      <c r="A65" s="707" t="s">
        <v>691</v>
      </c>
      <c r="B65" s="704">
        <v>0</v>
      </c>
      <c r="C65" s="704">
        <v>0</v>
      </c>
      <c r="D65" s="704">
        <v>0</v>
      </c>
      <c r="E65" s="704">
        <v>0</v>
      </c>
      <c r="F65" s="704">
        <v>0</v>
      </c>
      <c r="G65" s="704">
        <v>0</v>
      </c>
      <c r="H65" s="704">
        <v>0</v>
      </c>
      <c r="I65" s="704">
        <v>0</v>
      </c>
      <c r="J65" s="704">
        <v>0</v>
      </c>
      <c r="K65" s="704">
        <v>0</v>
      </c>
      <c r="L65" s="704">
        <v>0</v>
      </c>
      <c r="M65" s="704">
        <v>0</v>
      </c>
      <c r="N65" s="704">
        <v>0</v>
      </c>
      <c r="O65" s="704">
        <v>0</v>
      </c>
      <c r="P65" s="704">
        <v>0</v>
      </c>
      <c r="Q65" s="674">
        <v>0</v>
      </c>
      <c r="R65" s="674">
        <v>0</v>
      </c>
      <c r="S65" s="674">
        <v>0</v>
      </c>
      <c r="T65" s="674">
        <v>0</v>
      </c>
      <c r="U65" s="674">
        <v>0</v>
      </c>
    </row>
    <row r="66" spans="1:21" s="674" customFormat="1" hidden="1" outlineLevel="1" x14ac:dyDescent="0.2">
      <c r="A66" s="674" t="s">
        <v>692</v>
      </c>
      <c r="B66" s="704">
        <v>0</v>
      </c>
      <c r="C66" s="704">
        <v>0</v>
      </c>
      <c r="D66" s="704">
        <v>0</v>
      </c>
      <c r="E66" s="704">
        <v>0</v>
      </c>
      <c r="F66" s="704">
        <v>0</v>
      </c>
      <c r="G66" s="704">
        <v>0</v>
      </c>
      <c r="H66" s="704">
        <v>0</v>
      </c>
      <c r="I66" s="704">
        <v>0</v>
      </c>
      <c r="J66" s="704">
        <v>0</v>
      </c>
      <c r="K66" s="704">
        <v>0</v>
      </c>
      <c r="L66" s="704">
        <v>0</v>
      </c>
      <c r="M66" s="704">
        <v>0</v>
      </c>
      <c r="N66" s="704">
        <v>0</v>
      </c>
      <c r="O66" s="704">
        <v>0</v>
      </c>
      <c r="P66" s="704">
        <v>0</v>
      </c>
      <c r="Q66" s="674">
        <v>0</v>
      </c>
      <c r="R66" s="674">
        <v>0</v>
      </c>
      <c r="S66" s="674">
        <v>0</v>
      </c>
      <c r="T66" s="674">
        <v>0</v>
      </c>
      <c r="U66" s="674">
        <v>0</v>
      </c>
    </row>
    <row r="67" spans="1:21" s="674" customFormat="1" collapsed="1" x14ac:dyDescent="0.2">
      <c r="A67" s="705" t="s">
        <v>693</v>
      </c>
      <c r="B67" s="704">
        <v>1.3784110000000001</v>
      </c>
      <c r="C67" s="704">
        <v>0.64747100000000002</v>
      </c>
      <c r="D67" s="704">
        <v>2.1723699999999999</v>
      </c>
      <c r="E67" s="704">
        <v>1.2323930000000001</v>
      </c>
      <c r="F67" s="704">
        <v>0.94955800000000001</v>
      </c>
      <c r="G67" s="704">
        <v>0.84189000000000003</v>
      </c>
      <c r="H67" s="704">
        <v>1.112914</v>
      </c>
      <c r="I67" s="704">
        <v>1.9249890000000001</v>
      </c>
      <c r="J67" s="704">
        <v>1.578975</v>
      </c>
      <c r="K67" s="704">
        <v>1.169206</v>
      </c>
      <c r="L67" s="704">
        <v>1.8138349999999999</v>
      </c>
      <c r="M67" s="704">
        <v>1.653135</v>
      </c>
      <c r="N67" s="704">
        <v>1.7310270000000001</v>
      </c>
      <c r="O67" s="704">
        <v>1.8800810000000001</v>
      </c>
      <c r="P67" s="704">
        <v>1.9702850000000001</v>
      </c>
      <c r="Q67" s="674">
        <v>0</v>
      </c>
      <c r="R67" s="674">
        <v>0</v>
      </c>
      <c r="S67" s="674">
        <v>0</v>
      </c>
      <c r="T67" s="674">
        <v>0</v>
      </c>
      <c r="U67" s="674">
        <v>0</v>
      </c>
    </row>
    <row r="68" spans="1:21" s="674" customFormat="1" hidden="1" outlineLevel="1" x14ac:dyDescent="0.2">
      <c r="A68" s="674" t="s">
        <v>694</v>
      </c>
      <c r="B68" s="704">
        <v>0</v>
      </c>
      <c r="C68" s="704">
        <v>0</v>
      </c>
      <c r="D68" s="704">
        <v>0</v>
      </c>
      <c r="E68" s="704">
        <v>0</v>
      </c>
      <c r="F68" s="704">
        <v>0</v>
      </c>
      <c r="G68" s="704">
        <v>0</v>
      </c>
      <c r="H68" s="704">
        <v>0</v>
      </c>
      <c r="I68" s="704">
        <v>0</v>
      </c>
      <c r="J68" s="704">
        <v>0</v>
      </c>
      <c r="K68" s="704">
        <v>0</v>
      </c>
      <c r="L68" s="704">
        <v>0</v>
      </c>
      <c r="M68" s="704">
        <v>0</v>
      </c>
      <c r="N68" s="704">
        <v>0</v>
      </c>
      <c r="O68" s="704">
        <v>0</v>
      </c>
      <c r="P68" s="704">
        <v>0</v>
      </c>
      <c r="Q68" s="674">
        <v>0</v>
      </c>
      <c r="R68" s="674">
        <v>0</v>
      </c>
      <c r="S68" s="674">
        <v>0</v>
      </c>
      <c r="T68" s="674">
        <v>0</v>
      </c>
      <c r="U68" s="674">
        <v>0</v>
      </c>
    </row>
    <row r="69" spans="1:21" s="674" customFormat="1" hidden="1" outlineLevel="1" x14ac:dyDescent="0.2">
      <c r="A69" s="674" t="s">
        <v>695</v>
      </c>
      <c r="B69" s="704">
        <v>0</v>
      </c>
      <c r="C69" s="704">
        <v>0</v>
      </c>
      <c r="D69" s="704">
        <v>0</v>
      </c>
      <c r="E69" s="704">
        <v>0</v>
      </c>
      <c r="F69" s="704">
        <v>0</v>
      </c>
      <c r="G69" s="704">
        <v>0</v>
      </c>
      <c r="H69" s="704">
        <v>0</v>
      </c>
      <c r="I69" s="704">
        <v>0</v>
      </c>
      <c r="J69" s="704">
        <v>0</v>
      </c>
      <c r="K69" s="704">
        <v>0</v>
      </c>
      <c r="L69" s="704">
        <v>0</v>
      </c>
      <c r="M69" s="704">
        <v>0</v>
      </c>
      <c r="N69" s="704">
        <v>0</v>
      </c>
      <c r="O69" s="704">
        <v>0</v>
      </c>
      <c r="P69" s="704">
        <v>0</v>
      </c>
      <c r="Q69" s="674">
        <v>0</v>
      </c>
      <c r="R69" s="674">
        <v>0</v>
      </c>
      <c r="S69" s="674">
        <v>0</v>
      </c>
      <c r="T69" s="674">
        <v>0</v>
      </c>
      <c r="U69" s="674">
        <v>0</v>
      </c>
    </row>
    <row r="70" spans="1:21" s="674" customFormat="1" hidden="1" outlineLevel="1" x14ac:dyDescent="0.2">
      <c r="A70" s="674" t="s">
        <v>696</v>
      </c>
      <c r="B70" s="704">
        <v>0</v>
      </c>
      <c r="C70" s="704">
        <v>0</v>
      </c>
      <c r="D70" s="704">
        <v>0</v>
      </c>
      <c r="E70" s="704">
        <v>0</v>
      </c>
      <c r="F70" s="704">
        <v>0</v>
      </c>
      <c r="G70" s="704">
        <v>0</v>
      </c>
      <c r="H70" s="704">
        <v>0</v>
      </c>
      <c r="I70" s="704">
        <v>0</v>
      </c>
      <c r="J70" s="704">
        <v>0</v>
      </c>
      <c r="K70" s="704">
        <v>0</v>
      </c>
      <c r="L70" s="704">
        <v>0</v>
      </c>
      <c r="M70" s="704">
        <v>0</v>
      </c>
      <c r="N70" s="704">
        <v>0</v>
      </c>
      <c r="O70" s="704">
        <v>0</v>
      </c>
      <c r="P70" s="704">
        <v>0</v>
      </c>
      <c r="Q70" s="674">
        <v>0</v>
      </c>
      <c r="R70" s="674">
        <v>0</v>
      </c>
      <c r="S70" s="674">
        <v>0</v>
      </c>
      <c r="T70" s="674">
        <v>0</v>
      </c>
      <c r="U70" s="674">
        <v>0</v>
      </c>
    </row>
    <row r="71" spans="1:21" s="674" customFormat="1" hidden="1" outlineLevel="1" x14ac:dyDescent="0.2">
      <c r="A71" s="673" t="s">
        <v>697</v>
      </c>
      <c r="B71" s="704">
        <v>0</v>
      </c>
      <c r="C71" s="704">
        <v>0</v>
      </c>
      <c r="D71" s="704">
        <v>0</v>
      </c>
      <c r="E71" s="704">
        <v>0</v>
      </c>
      <c r="F71" s="704">
        <v>0</v>
      </c>
      <c r="G71" s="704">
        <v>0</v>
      </c>
      <c r="H71" s="704">
        <v>0</v>
      </c>
      <c r="I71" s="704">
        <v>0</v>
      </c>
      <c r="J71" s="704">
        <v>0</v>
      </c>
      <c r="K71" s="704">
        <v>0</v>
      </c>
      <c r="L71" s="704">
        <v>0</v>
      </c>
      <c r="M71" s="704">
        <v>0</v>
      </c>
      <c r="N71" s="704">
        <v>0</v>
      </c>
      <c r="O71" s="704">
        <v>0</v>
      </c>
      <c r="P71" s="704">
        <v>0</v>
      </c>
      <c r="Q71" s="674">
        <v>0</v>
      </c>
      <c r="R71" s="674">
        <v>0</v>
      </c>
      <c r="S71" s="674">
        <v>0</v>
      </c>
      <c r="T71" s="674">
        <v>0</v>
      </c>
      <c r="U71" s="674">
        <v>0</v>
      </c>
    </row>
    <row r="72" spans="1:21" s="674" customFormat="1" hidden="1" outlineLevel="1" x14ac:dyDescent="0.2">
      <c r="A72" s="673" t="s">
        <v>698</v>
      </c>
      <c r="B72" s="704">
        <v>0</v>
      </c>
      <c r="C72" s="704">
        <v>0</v>
      </c>
      <c r="D72" s="704">
        <v>0</v>
      </c>
      <c r="E72" s="704">
        <v>0</v>
      </c>
      <c r="F72" s="704">
        <v>0</v>
      </c>
      <c r="G72" s="704">
        <v>0</v>
      </c>
      <c r="H72" s="704">
        <v>0</v>
      </c>
      <c r="I72" s="704">
        <v>0</v>
      </c>
      <c r="J72" s="704">
        <v>0</v>
      </c>
      <c r="K72" s="704">
        <v>0</v>
      </c>
      <c r="L72" s="704">
        <v>0</v>
      </c>
      <c r="M72" s="704">
        <v>0</v>
      </c>
      <c r="N72" s="704">
        <v>0</v>
      </c>
      <c r="O72" s="704">
        <v>0</v>
      </c>
      <c r="P72" s="704">
        <v>0</v>
      </c>
      <c r="Q72" s="674">
        <v>0</v>
      </c>
      <c r="R72" s="674">
        <v>0</v>
      </c>
      <c r="S72" s="674">
        <v>0</v>
      </c>
      <c r="T72" s="674">
        <v>0</v>
      </c>
      <c r="U72" s="674">
        <v>0</v>
      </c>
    </row>
    <row r="73" spans="1:21" s="674" customFormat="1" hidden="1" outlineLevel="1" x14ac:dyDescent="0.2">
      <c r="A73" s="673" t="s">
        <v>699</v>
      </c>
      <c r="B73" s="704">
        <v>0</v>
      </c>
      <c r="C73" s="704">
        <v>0</v>
      </c>
      <c r="D73" s="704">
        <v>0</v>
      </c>
      <c r="E73" s="704">
        <v>0</v>
      </c>
      <c r="F73" s="704">
        <v>0</v>
      </c>
      <c r="G73" s="704">
        <v>0</v>
      </c>
      <c r="H73" s="704">
        <v>0</v>
      </c>
      <c r="I73" s="704">
        <v>0</v>
      </c>
      <c r="J73" s="704">
        <v>0</v>
      </c>
      <c r="K73" s="704">
        <v>0</v>
      </c>
      <c r="L73" s="704">
        <v>0</v>
      </c>
      <c r="M73" s="704">
        <v>0</v>
      </c>
      <c r="N73" s="704">
        <v>0</v>
      </c>
      <c r="O73" s="704">
        <v>0</v>
      </c>
      <c r="P73" s="704">
        <v>0</v>
      </c>
      <c r="Q73" s="674">
        <v>0</v>
      </c>
      <c r="R73" s="674">
        <v>0</v>
      </c>
      <c r="S73" s="674">
        <v>0</v>
      </c>
      <c r="T73" s="674">
        <v>0</v>
      </c>
      <c r="U73" s="674">
        <v>0</v>
      </c>
    </row>
    <row r="74" spans="1:21" s="674" customFormat="1" hidden="1" outlineLevel="1" x14ac:dyDescent="0.2">
      <c r="A74" s="673" t="s">
        <v>700</v>
      </c>
      <c r="B74" s="704">
        <v>0</v>
      </c>
      <c r="C74" s="704">
        <v>0</v>
      </c>
      <c r="D74" s="704">
        <v>0</v>
      </c>
      <c r="E74" s="704">
        <v>0</v>
      </c>
      <c r="F74" s="704">
        <v>0</v>
      </c>
      <c r="G74" s="704">
        <v>0</v>
      </c>
      <c r="H74" s="704">
        <v>0</v>
      </c>
      <c r="I74" s="704">
        <v>0</v>
      </c>
      <c r="J74" s="704">
        <v>0</v>
      </c>
      <c r="K74" s="704">
        <v>0</v>
      </c>
      <c r="L74" s="704">
        <v>0</v>
      </c>
      <c r="M74" s="704">
        <v>0</v>
      </c>
      <c r="N74" s="704">
        <v>0</v>
      </c>
      <c r="O74" s="704">
        <v>0</v>
      </c>
      <c r="P74" s="704">
        <v>0</v>
      </c>
      <c r="Q74" s="674">
        <v>0</v>
      </c>
      <c r="R74" s="674">
        <v>0</v>
      </c>
      <c r="S74" s="674">
        <v>0</v>
      </c>
      <c r="T74" s="674">
        <v>0</v>
      </c>
      <c r="U74" s="674">
        <v>0</v>
      </c>
    </row>
    <row r="75" spans="1:21" s="674" customFormat="1" hidden="1" outlineLevel="1" x14ac:dyDescent="0.2">
      <c r="A75" s="673" t="s">
        <v>701</v>
      </c>
      <c r="B75" s="704">
        <v>0</v>
      </c>
      <c r="C75" s="704">
        <v>0</v>
      </c>
      <c r="D75" s="704">
        <v>0</v>
      </c>
      <c r="E75" s="704">
        <v>0</v>
      </c>
      <c r="F75" s="704">
        <v>0</v>
      </c>
      <c r="G75" s="704">
        <v>0</v>
      </c>
      <c r="H75" s="704">
        <v>0</v>
      </c>
      <c r="I75" s="704">
        <v>0</v>
      </c>
      <c r="J75" s="704">
        <v>0</v>
      </c>
      <c r="K75" s="704">
        <v>0</v>
      </c>
      <c r="L75" s="704">
        <v>0</v>
      </c>
      <c r="M75" s="704">
        <v>0</v>
      </c>
      <c r="N75" s="704">
        <v>0</v>
      </c>
      <c r="O75" s="704">
        <v>0</v>
      </c>
      <c r="P75" s="704">
        <v>0</v>
      </c>
      <c r="Q75" s="674">
        <v>0</v>
      </c>
      <c r="R75" s="674">
        <v>0</v>
      </c>
      <c r="S75" s="674">
        <v>0</v>
      </c>
      <c r="T75" s="674">
        <v>0</v>
      </c>
      <c r="U75" s="674">
        <v>0</v>
      </c>
    </row>
    <row r="76" spans="1:21" s="674" customFormat="1" hidden="1" outlineLevel="1" x14ac:dyDescent="0.2">
      <c r="A76" s="673" t="s">
        <v>702</v>
      </c>
      <c r="B76" s="704">
        <v>0</v>
      </c>
      <c r="C76" s="704">
        <v>0</v>
      </c>
      <c r="D76" s="704">
        <v>0</v>
      </c>
      <c r="E76" s="704">
        <v>0</v>
      </c>
      <c r="F76" s="704">
        <v>0</v>
      </c>
      <c r="G76" s="704">
        <v>0</v>
      </c>
      <c r="H76" s="704">
        <v>0</v>
      </c>
      <c r="I76" s="704">
        <v>0</v>
      </c>
      <c r="J76" s="704">
        <v>0</v>
      </c>
      <c r="K76" s="704">
        <v>0</v>
      </c>
      <c r="L76" s="704">
        <v>0</v>
      </c>
      <c r="M76" s="704">
        <v>0</v>
      </c>
      <c r="N76" s="704">
        <v>0</v>
      </c>
      <c r="O76" s="704">
        <v>0</v>
      </c>
      <c r="P76" s="704">
        <v>0</v>
      </c>
      <c r="Q76" s="674">
        <v>0</v>
      </c>
      <c r="R76" s="674">
        <v>0</v>
      </c>
      <c r="S76" s="674">
        <v>0</v>
      </c>
      <c r="T76" s="674">
        <v>0</v>
      </c>
      <c r="U76" s="674">
        <v>0</v>
      </c>
    </row>
    <row r="77" spans="1:21" s="674" customFormat="1" collapsed="1" x14ac:dyDescent="0.2">
      <c r="A77" s="673" t="s">
        <v>703</v>
      </c>
      <c r="B77" s="704">
        <v>1.3784110000000001</v>
      </c>
      <c r="C77" s="704">
        <v>0.64747100000000002</v>
      </c>
      <c r="D77" s="704">
        <v>2.1723699999999999</v>
      </c>
      <c r="E77" s="704">
        <v>1.2323930000000001</v>
      </c>
      <c r="F77" s="704">
        <v>0.94955800000000001</v>
      </c>
      <c r="G77" s="704">
        <v>0.84189000000000003</v>
      </c>
      <c r="H77" s="704">
        <v>1.112914</v>
      </c>
      <c r="I77" s="704">
        <v>1.9249890000000001</v>
      </c>
      <c r="J77" s="704">
        <v>1.578975</v>
      </c>
      <c r="K77" s="704">
        <v>1.169206</v>
      </c>
      <c r="L77" s="704">
        <v>1.8138349999999999</v>
      </c>
      <c r="M77" s="704">
        <v>1.653135</v>
      </c>
      <c r="N77" s="704">
        <v>1.7310270000000001</v>
      </c>
      <c r="O77" s="704">
        <v>1.8800810000000001</v>
      </c>
      <c r="P77" s="704">
        <v>1.9702850000000001</v>
      </c>
      <c r="Q77" s="674">
        <v>0</v>
      </c>
      <c r="R77" s="674">
        <v>0</v>
      </c>
      <c r="S77" s="674">
        <v>0</v>
      </c>
      <c r="T77" s="674">
        <v>0</v>
      </c>
      <c r="U77" s="674">
        <v>0</v>
      </c>
    </row>
    <row r="78" spans="1:21" s="674" customFormat="1" hidden="1" outlineLevel="1" x14ac:dyDescent="0.2">
      <c r="A78" s="673" t="s">
        <v>704</v>
      </c>
      <c r="B78" s="704">
        <v>0</v>
      </c>
      <c r="C78" s="704">
        <v>0</v>
      </c>
      <c r="D78" s="704">
        <v>0</v>
      </c>
      <c r="E78" s="704">
        <v>0</v>
      </c>
      <c r="F78" s="704">
        <v>0</v>
      </c>
      <c r="G78" s="704">
        <v>0</v>
      </c>
      <c r="H78" s="704">
        <v>0</v>
      </c>
      <c r="I78" s="704">
        <v>0</v>
      </c>
      <c r="J78" s="704">
        <v>0</v>
      </c>
      <c r="K78" s="704">
        <v>0</v>
      </c>
      <c r="L78" s="704">
        <v>0</v>
      </c>
      <c r="M78" s="704">
        <v>0</v>
      </c>
      <c r="N78" s="704">
        <v>0</v>
      </c>
      <c r="O78" s="704">
        <v>0</v>
      </c>
      <c r="P78" s="704">
        <v>0</v>
      </c>
      <c r="Q78" s="674">
        <v>0</v>
      </c>
      <c r="R78" s="674">
        <v>0</v>
      </c>
      <c r="S78" s="674">
        <v>0</v>
      </c>
      <c r="T78" s="674">
        <v>0</v>
      </c>
      <c r="U78" s="674">
        <v>0</v>
      </c>
    </row>
    <row r="79" spans="1:21" s="674" customFormat="1" collapsed="1" x14ac:dyDescent="0.2">
      <c r="A79" s="673" t="s">
        <v>705</v>
      </c>
      <c r="B79" s="704">
        <v>5.9249999999999997E-2</v>
      </c>
      <c r="C79" s="704">
        <v>6.2655000000000002E-2</v>
      </c>
      <c r="D79" s="704">
        <v>6.1019999999999998E-2</v>
      </c>
      <c r="E79" s="704">
        <v>9.4359999999999999E-2</v>
      </c>
      <c r="F79" s="704">
        <v>6.6086000000000006E-2</v>
      </c>
      <c r="G79" s="704">
        <v>0.19733600000000001</v>
      </c>
      <c r="H79" s="704">
        <v>0.106366</v>
      </c>
      <c r="I79" s="704">
        <v>8.1539E-2</v>
      </c>
      <c r="J79" s="704">
        <v>0.102683</v>
      </c>
      <c r="K79" s="704">
        <v>0.118377</v>
      </c>
      <c r="L79" s="704">
        <v>0.163047</v>
      </c>
      <c r="M79" s="704">
        <v>0.25247599999999998</v>
      </c>
      <c r="N79" s="704">
        <v>9.5047999999999994E-2</v>
      </c>
      <c r="O79" s="704">
        <v>0.17429800000000001</v>
      </c>
      <c r="P79" s="704">
        <v>0.120131</v>
      </c>
      <c r="Q79" s="674">
        <v>0</v>
      </c>
      <c r="R79" s="674">
        <v>0</v>
      </c>
      <c r="S79" s="674">
        <v>0</v>
      </c>
      <c r="T79" s="674">
        <v>0</v>
      </c>
      <c r="U79" s="674">
        <v>0</v>
      </c>
    </row>
    <row r="80" spans="1:21" s="674" customFormat="1" x14ac:dyDescent="0.2">
      <c r="A80" s="673" t="s">
        <v>706</v>
      </c>
      <c r="B80" s="704">
        <v>1.319161</v>
      </c>
      <c r="C80" s="704">
        <v>0.584816</v>
      </c>
      <c r="D80" s="704">
        <v>2.1113499999999998</v>
      </c>
      <c r="E80" s="704">
        <v>1.1380330000000001</v>
      </c>
      <c r="F80" s="704">
        <v>0.88347200000000004</v>
      </c>
      <c r="G80" s="704">
        <v>0.64455399999999996</v>
      </c>
      <c r="H80" s="704">
        <v>1.006548</v>
      </c>
      <c r="I80" s="704">
        <v>1.84345</v>
      </c>
      <c r="J80" s="704">
        <v>1.4762919999999999</v>
      </c>
      <c r="K80" s="704">
        <v>1.050829</v>
      </c>
      <c r="L80" s="704">
        <v>1.6507879999999999</v>
      </c>
      <c r="M80" s="704">
        <v>1.4006590000000001</v>
      </c>
      <c r="N80" s="704">
        <v>1.6359790000000001</v>
      </c>
      <c r="O80" s="704">
        <v>1.705783</v>
      </c>
      <c r="P80" s="704">
        <v>1.8501540000000001</v>
      </c>
      <c r="Q80" s="674">
        <v>0</v>
      </c>
      <c r="R80" s="674">
        <v>0</v>
      </c>
      <c r="S80" s="674">
        <v>0</v>
      </c>
      <c r="T80" s="674">
        <v>0</v>
      </c>
      <c r="U80" s="674">
        <v>0</v>
      </c>
    </row>
    <row r="81" spans="1:62" s="674" customFormat="1" hidden="1" outlineLevel="1" x14ac:dyDescent="0.2">
      <c r="A81" s="673" t="s">
        <v>707</v>
      </c>
      <c r="B81" s="704">
        <v>0</v>
      </c>
      <c r="C81" s="704">
        <v>0</v>
      </c>
      <c r="D81" s="704">
        <v>0</v>
      </c>
      <c r="E81" s="704">
        <v>0</v>
      </c>
      <c r="F81" s="704">
        <v>0</v>
      </c>
      <c r="G81" s="704">
        <v>0</v>
      </c>
      <c r="H81" s="704">
        <v>0</v>
      </c>
      <c r="I81" s="704">
        <v>0</v>
      </c>
      <c r="J81" s="704">
        <v>0</v>
      </c>
      <c r="K81" s="704">
        <v>0</v>
      </c>
      <c r="L81" s="704">
        <v>0</v>
      </c>
      <c r="M81" s="704">
        <v>0</v>
      </c>
      <c r="N81" s="704">
        <v>0</v>
      </c>
      <c r="O81" s="704">
        <v>0</v>
      </c>
      <c r="P81" s="704">
        <v>0</v>
      </c>
      <c r="Q81" s="674">
        <v>0</v>
      </c>
      <c r="R81" s="674">
        <v>0</v>
      </c>
      <c r="S81" s="674">
        <v>0</v>
      </c>
      <c r="T81" s="674">
        <v>0</v>
      </c>
      <c r="U81" s="674">
        <v>0</v>
      </c>
    </row>
    <row r="82" spans="1:62" s="674" customFormat="1" hidden="1" outlineLevel="1" x14ac:dyDescent="0.2">
      <c r="A82" s="673" t="s">
        <v>708</v>
      </c>
      <c r="B82" s="704">
        <v>0</v>
      </c>
      <c r="C82" s="704">
        <v>0</v>
      </c>
      <c r="D82" s="704">
        <v>0</v>
      </c>
      <c r="E82" s="704">
        <v>0</v>
      </c>
      <c r="F82" s="704">
        <v>0</v>
      </c>
      <c r="G82" s="704">
        <v>0</v>
      </c>
      <c r="H82" s="704">
        <v>0</v>
      </c>
      <c r="I82" s="704">
        <v>0</v>
      </c>
      <c r="J82" s="704">
        <v>0</v>
      </c>
      <c r="K82" s="704">
        <v>0</v>
      </c>
      <c r="L82" s="704">
        <v>0</v>
      </c>
      <c r="M82" s="704">
        <v>0</v>
      </c>
      <c r="N82" s="704">
        <v>0</v>
      </c>
      <c r="O82" s="704">
        <v>0</v>
      </c>
      <c r="P82" s="704">
        <v>0</v>
      </c>
      <c r="Q82" s="674">
        <v>0</v>
      </c>
      <c r="R82" s="674">
        <v>0</v>
      </c>
      <c r="S82" s="674">
        <v>0</v>
      </c>
      <c r="T82" s="674">
        <v>0</v>
      </c>
      <c r="U82" s="674">
        <v>0</v>
      </c>
    </row>
    <row r="83" spans="1:62" s="674" customFormat="1" hidden="1" outlineLevel="1" x14ac:dyDescent="0.2">
      <c r="A83" s="673" t="s">
        <v>709</v>
      </c>
      <c r="B83" s="704">
        <v>0</v>
      </c>
      <c r="C83" s="704">
        <v>0</v>
      </c>
      <c r="D83" s="704">
        <v>0</v>
      </c>
      <c r="E83" s="704">
        <v>0</v>
      </c>
      <c r="F83" s="704">
        <v>0</v>
      </c>
      <c r="G83" s="704">
        <v>0</v>
      </c>
      <c r="H83" s="704">
        <v>0</v>
      </c>
      <c r="I83" s="704">
        <v>0</v>
      </c>
      <c r="J83" s="704">
        <v>0</v>
      </c>
      <c r="K83" s="704">
        <v>0</v>
      </c>
      <c r="L83" s="704">
        <v>0</v>
      </c>
      <c r="M83" s="704">
        <v>0</v>
      </c>
      <c r="N83" s="704">
        <v>0</v>
      </c>
      <c r="O83" s="704">
        <v>0</v>
      </c>
      <c r="P83" s="704">
        <v>0</v>
      </c>
      <c r="Q83" s="674">
        <v>0</v>
      </c>
      <c r="R83" s="674">
        <v>0</v>
      </c>
      <c r="S83" s="674">
        <v>0</v>
      </c>
      <c r="T83" s="674">
        <v>0</v>
      </c>
      <c r="U83" s="674">
        <v>0</v>
      </c>
    </row>
    <row r="84" spans="1:62" s="674" customFormat="1" hidden="1" outlineLevel="1" x14ac:dyDescent="0.2">
      <c r="A84" s="673" t="s">
        <v>710</v>
      </c>
      <c r="B84" s="704">
        <v>0</v>
      </c>
      <c r="C84" s="704">
        <v>0</v>
      </c>
      <c r="D84" s="704">
        <v>0</v>
      </c>
      <c r="E84" s="704">
        <v>0</v>
      </c>
      <c r="F84" s="704">
        <v>0</v>
      </c>
      <c r="G84" s="704">
        <v>0</v>
      </c>
      <c r="H84" s="704">
        <v>0</v>
      </c>
      <c r="I84" s="704">
        <v>0</v>
      </c>
      <c r="J84" s="704">
        <v>0</v>
      </c>
      <c r="K84" s="704">
        <v>0</v>
      </c>
      <c r="L84" s="704">
        <v>0</v>
      </c>
      <c r="M84" s="704">
        <v>0</v>
      </c>
      <c r="N84" s="704">
        <v>0</v>
      </c>
      <c r="O84" s="704">
        <v>0</v>
      </c>
      <c r="P84" s="704">
        <v>0</v>
      </c>
      <c r="Q84" s="674">
        <v>0</v>
      </c>
      <c r="R84" s="674">
        <v>0</v>
      </c>
      <c r="S84" s="674">
        <v>0</v>
      </c>
      <c r="T84" s="674">
        <v>0</v>
      </c>
      <c r="U84" s="674">
        <v>0</v>
      </c>
    </row>
    <row r="85" spans="1:62" s="674" customFormat="1" hidden="1" outlineLevel="1" x14ac:dyDescent="0.2">
      <c r="A85" s="673" t="s">
        <v>711</v>
      </c>
      <c r="B85" s="704">
        <v>0</v>
      </c>
      <c r="C85" s="704">
        <v>0</v>
      </c>
      <c r="D85" s="704">
        <v>0</v>
      </c>
      <c r="E85" s="704">
        <v>0</v>
      </c>
      <c r="F85" s="704">
        <v>0</v>
      </c>
      <c r="G85" s="704">
        <v>0</v>
      </c>
      <c r="H85" s="704">
        <v>0</v>
      </c>
      <c r="I85" s="704">
        <v>0</v>
      </c>
      <c r="J85" s="704">
        <v>0</v>
      </c>
      <c r="K85" s="704">
        <v>0</v>
      </c>
      <c r="L85" s="704">
        <v>0</v>
      </c>
      <c r="M85" s="704">
        <v>0</v>
      </c>
      <c r="N85" s="704">
        <v>0</v>
      </c>
      <c r="O85" s="704">
        <v>0</v>
      </c>
      <c r="P85" s="704">
        <v>0</v>
      </c>
      <c r="Q85" s="674">
        <v>0</v>
      </c>
      <c r="R85" s="674">
        <v>0</v>
      </c>
      <c r="S85" s="674">
        <v>0</v>
      </c>
      <c r="T85" s="674">
        <v>0</v>
      </c>
      <c r="U85" s="674">
        <v>0</v>
      </c>
    </row>
    <row r="86" spans="1:62" s="684" customFormat="1" ht="20.100000000000001" hidden="1" customHeight="1" outlineLevel="1" x14ac:dyDescent="0.2">
      <c r="A86" s="708" t="s">
        <v>712</v>
      </c>
      <c r="B86" s="709">
        <v>0</v>
      </c>
      <c r="C86" s="709">
        <v>0</v>
      </c>
      <c r="D86" s="709">
        <v>0</v>
      </c>
      <c r="E86" s="709">
        <v>0</v>
      </c>
      <c r="F86" s="709">
        <v>0</v>
      </c>
      <c r="G86" s="709">
        <v>0</v>
      </c>
      <c r="H86" s="709">
        <v>0</v>
      </c>
      <c r="I86" s="709">
        <v>0</v>
      </c>
      <c r="J86" s="709">
        <v>0</v>
      </c>
      <c r="K86" s="709">
        <v>0</v>
      </c>
      <c r="L86" s="709">
        <v>0</v>
      </c>
      <c r="M86" s="709">
        <v>0</v>
      </c>
      <c r="N86" s="709">
        <v>0</v>
      </c>
      <c r="O86" s="709">
        <v>0</v>
      </c>
      <c r="P86" s="709">
        <v>0</v>
      </c>
      <c r="Q86" s="684">
        <v>0</v>
      </c>
      <c r="R86" s="684">
        <v>0</v>
      </c>
      <c r="S86" s="684">
        <v>0</v>
      </c>
      <c r="T86" s="684">
        <v>0</v>
      </c>
      <c r="U86" s="684">
        <v>0</v>
      </c>
    </row>
    <row r="87" spans="1:62" s="674" customFormat="1" collapsed="1" x14ac:dyDescent="0.2">
      <c r="A87" s="703"/>
      <c r="B87" s="704"/>
    </row>
    <row r="88" spans="1:62" s="674" customFormat="1" ht="12.75" customHeight="1" x14ac:dyDescent="0.2">
      <c r="A88" s="710" t="s">
        <v>713</v>
      </c>
      <c r="B88" s="704">
        <v>-37.693322000000002</v>
      </c>
      <c r="C88" s="704">
        <v>-33.212513999999999</v>
      </c>
      <c r="D88" s="704">
        <v>-37.743001</v>
      </c>
      <c r="E88" s="704">
        <v>-29.351607999999999</v>
      </c>
      <c r="F88" s="704">
        <v>-26.542631</v>
      </c>
      <c r="G88" s="704">
        <v>-27.068430999999997</v>
      </c>
      <c r="H88" s="704">
        <v>-31.845102000000001</v>
      </c>
      <c r="I88" s="704">
        <v>-34.085419000000002</v>
      </c>
      <c r="J88" s="704">
        <v>-33.494515000000007</v>
      </c>
      <c r="K88" s="704">
        <v>-32.306099000000003</v>
      </c>
      <c r="L88" s="704">
        <v>-33.215424999999996</v>
      </c>
      <c r="M88" s="704">
        <v>-35.054432999999996</v>
      </c>
      <c r="N88" s="704">
        <v>-35.493808000000001</v>
      </c>
      <c r="O88" s="704">
        <v>-37.585932999999997</v>
      </c>
      <c r="P88" s="704">
        <v>-39.618229000000007</v>
      </c>
      <c r="Q88" s="704">
        <v>0</v>
      </c>
      <c r="R88" s="704">
        <v>0</v>
      </c>
      <c r="S88" s="704">
        <v>0</v>
      </c>
      <c r="T88" s="673">
        <v>0</v>
      </c>
      <c r="U88" s="674">
        <v>0</v>
      </c>
      <c r="V88" s="673"/>
      <c r="AC88" s="704"/>
      <c r="AD88" s="673"/>
      <c r="AK88" s="704"/>
      <c r="AL88" s="673"/>
      <c r="AS88" s="704"/>
      <c r="AT88" s="673"/>
      <c r="BA88" s="704"/>
      <c r="BB88" s="673"/>
      <c r="BI88" s="704"/>
      <c r="BJ88" s="673"/>
    </row>
    <row r="89" spans="1:62" s="674" customFormat="1" ht="12.75" customHeight="1" x14ac:dyDescent="0.2">
      <c r="A89" s="711" t="s">
        <v>714</v>
      </c>
      <c r="B89" s="704">
        <v>-15.433948974194106</v>
      </c>
      <c r="C89" s="704">
        <v>-15.129864274801301</v>
      </c>
      <c r="D89" s="704">
        <v>-13.151130809953548</v>
      </c>
      <c r="E89" s="704">
        <v>-14.859237045927753</v>
      </c>
      <c r="F89" s="704">
        <v>-18.026291129043113</v>
      </c>
      <c r="G89" s="704">
        <v>-15.879435000000001</v>
      </c>
      <c r="H89" s="704">
        <v>-17.571985000000002</v>
      </c>
      <c r="I89" s="704">
        <v>-17.875527000000002</v>
      </c>
      <c r="J89" s="704">
        <v>-17.180363</v>
      </c>
      <c r="K89" s="704">
        <v>-18.374009000000001</v>
      </c>
      <c r="L89" s="704">
        <v>-19.098834999999998</v>
      </c>
      <c r="M89" s="704">
        <v>-19.807874999999999</v>
      </c>
      <c r="N89" s="704">
        <v>-19.230114</v>
      </c>
      <c r="O89" s="704">
        <v>-19.332182</v>
      </c>
      <c r="P89" s="704">
        <v>-19.435897000000001</v>
      </c>
      <c r="Q89" s="674">
        <v>0</v>
      </c>
      <c r="R89" s="674">
        <v>0</v>
      </c>
      <c r="S89" s="704">
        <v>0</v>
      </c>
      <c r="T89" s="673">
        <v>0</v>
      </c>
      <c r="U89" s="674">
        <v>0</v>
      </c>
      <c r="V89" s="673"/>
      <c r="AC89" s="704"/>
      <c r="AD89" s="673"/>
      <c r="AK89" s="704"/>
      <c r="AL89" s="673"/>
      <c r="AS89" s="704"/>
      <c r="AT89" s="673"/>
      <c r="BA89" s="704"/>
      <c r="BB89" s="673"/>
      <c r="BI89" s="704"/>
      <c r="BJ89" s="673"/>
    </row>
    <row r="90" spans="1:62" s="674" customFormat="1" ht="12.75" customHeight="1" x14ac:dyDescent="0.2">
      <c r="A90" s="712" t="s">
        <v>715</v>
      </c>
      <c r="B90" s="704">
        <v>-15.433948974194106</v>
      </c>
      <c r="C90" s="704">
        <v>-15.129864274801301</v>
      </c>
      <c r="D90" s="704">
        <v>-13.151130809953548</v>
      </c>
      <c r="E90" s="704">
        <v>-14.859237045927753</v>
      </c>
      <c r="F90" s="704">
        <v>-18.026291129043113</v>
      </c>
      <c r="G90" s="704">
        <v>-15.879435000000001</v>
      </c>
      <c r="H90" s="704">
        <v>-17.571985000000002</v>
      </c>
      <c r="I90" s="704">
        <v>-17.875527000000002</v>
      </c>
      <c r="J90" s="704">
        <v>-17.180363</v>
      </c>
      <c r="K90" s="704">
        <v>-18.374009000000001</v>
      </c>
      <c r="L90" s="704">
        <v>-19.098834999999998</v>
      </c>
      <c r="M90" s="704">
        <v>-19.807874999999999</v>
      </c>
      <c r="N90" s="704">
        <v>-19.230114</v>
      </c>
      <c r="O90" s="704">
        <v>-19.332182</v>
      </c>
      <c r="P90" s="704">
        <v>-19.435897000000001</v>
      </c>
      <c r="Q90" s="674">
        <v>0</v>
      </c>
      <c r="R90" s="674">
        <v>0</v>
      </c>
      <c r="S90" s="704">
        <v>0</v>
      </c>
      <c r="T90" s="673">
        <v>0</v>
      </c>
      <c r="U90" s="674">
        <v>0</v>
      </c>
      <c r="V90" s="673"/>
      <c r="AC90" s="704"/>
      <c r="AD90" s="673"/>
      <c r="AK90" s="704"/>
      <c r="AL90" s="673"/>
      <c r="AS90" s="704"/>
      <c r="AT90" s="673"/>
      <c r="BA90" s="704"/>
      <c r="BB90" s="673"/>
      <c r="BI90" s="704"/>
      <c r="BJ90" s="673"/>
    </row>
    <row r="91" spans="1:62" s="674" customFormat="1" ht="12.75" customHeight="1" x14ac:dyDescent="0.2">
      <c r="A91" s="712" t="s">
        <v>716</v>
      </c>
      <c r="B91" s="704">
        <v>-15.433948974194106</v>
      </c>
      <c r="C91" s="704">
        <v>-15.129864274801301</v>
      </c>
      <c r="D91" s="704">
        <v>-13.151130809953548</v>
      </c>
      <c r="E91" s="704">
        <v>-14.859237045927753</v>
      </c>
      <c r="F91" s="704">
        <v>-18.026291129043113</v>
      </c>
      <c r="G91" s="704">
        <v>-15.879435000000001</v>
      </c>
      <c r="H91" s="704">
        <v>-17.155964000000001</v>
      </c>
      <c r="I91" s="704">
        <v>-17.222715000000001</v>
      </c>
      <c r="J91" s="704">
        <v>-16.560561</v>
      </c>
      <c r="K91" s="704">
        <v>-17.735828000000001</v>
      </c>
      <c r="L91" s="704">
        <v>-18.383068999999999</v>
      </c>
      <c r="M91" s="704">
        <v>-19.140402999999999</v>
      </c>
      <c r="N91" s="704">
        <v>-18.491461000000001</v>
      </c>
      <c r="O91" s="704">
        <v>-18.655607</v>
      </c>
      <c r="P91" s="704">
        <v>-18.766711000000001</v>
      </c>
      <c r="Q91" s="674">
        <v>0</v>
      </c>
      <c r="R91" s="674">
        <v>0</v>
      </c>
      <c r="S91" s="704">
        <v>0</v>
      </c>
      <c r="T91" s="673">
        <v>0</v>
      </c>
      <c r="U91" s="674">
        <v>0</v>
      </c>
      <c r="V91" s="673"/>
      <c r="AC91" s="704"/>
      <c r="AD91" s="673"/>
      <c r="AK91" s="704"/>
      <c r="AL91" s="673"/>
      <c r="AS91" s="704"/>
      <c r="AT91" s="673"/>
      <c r="BA91" s="704"/>
      <c r="BB91" s="673"/>
      <c r="BC91" s="704"/>
      <c r="BI91" s="704"/>
      <c r="BJ91" s="673"/>
    </row>
    <row r="92" spans="1:62" s="674" customFormat="1" ht="12.75" customHeight="1" x14ac:dyDescent="0.2">
      <c r="A92" s="712" t="s">
        <v>717</v>
      </c>
      <c r="B92" s="704">
        <v>0</v>
      </c>
      <c r="C92" s="704">
        <v>0</v>
      </c>
      <c r="D92" s="704">
        <v>0</v>
      </c>
      <c r="E92" s="704">
        <v>0</v>
      </c>
      <c r="F92" s="704">
        <v>0</v>
      </c>
      <c r="G92" s="704">
        <v>0</v>
      </c>
      <c r="H92" s="704">
        <v>-0.41602099999999997</v>
      </c>
      <c r="I92" s="704">
        <v>-0.65281199999999995</v>
      </c>
      <c r="J92" s="704">
        <v>-0.61980199999999996</v>
      </c>
      <c r="K92" s="704">
        <v>-0.638181</v>
      </c>
      <c r="L92" s="704">
        <v>-0.71576600000000001</v>
      </c>
      <c r="M92" s="704">
        <v>-0.66747199999999995</v>
      </c>
      <c r="N92" s="704">
        <v>-0.738653</v>
      </c>
      <c r="O92" s="704">
        <v>-0.67657500000000004</v>
      </c>
      <c r="P92" s="704">
        <v>-0.66918599999999995</v>
      </c>
      <c r="Q92" s="674">
        <v>0</v>
      </c>
      <c r="R92" s="674">
        <v>0</v>
      </c>
      <c r="S92" s="704">
        <v>0</v>
      </c>
      <c r="T92" s="673">
        <v>0</v>
      </c>
      <c r="U92" s="674">
        <v>0</v>
      </c>
      <c r="V92" s="673"/>
      <c r="AC92" s="704"/>
      <c r="AD92" s="673"/>
      <c r="AK92" s="704"/>
      <c r="AL92" s="673"/>
      <c r="AS92" s="704"/>
      <c r="AT92" s="673"/>
      <c r="BA92" s="704"/>
      <c r="BB92" s="673"/>
      <c r="BC92" s="704"/>
      <c r="BI92" s="704"/>
      <c r="BJ92" s="673"/>
    </row>
    <row r="93" spans="1:62" s="674" customFormat="1" ht="12.75" hidden="1" customHeight="1" outlineLevel="1" x14ac:dyDescent="0.2">
      <c r="A93" s="712" t="s">
        <v>718</v>
      </c>
      <c r="B93" s="704">
        <v>0</v>
      </c>
      <c r="C93" s="704">
        <v>0</v>
      </c>
      <c r="D93" s="704">
        <v>0</v>
      </c>
      <c r="E93" s="704">
        <v>0</v>
      </c>
      <c r="F93" s="704">
        <v>0</v>
      </c>
      <c r="G93" s="704">
        <v>0</v>
      </c>
      <c r="H93" s="704">
        <v>0</v>
      </c>
      <c r="I93" s="704">
        <v>0</v>
      </c>
      <c r="J93" s="704">
        <v>0</v>
      </c>
      <c r="K93" s="704">
        <v>0</v>
      </c>
      <c r="L93" s="704">
        <v>0</v>
      </c>
      <c r="M93" s="704">
        <v>0</v>
      </c>
      <c r="N93" s="704">
        <v>0</v>
      </c>
      <c r="O93" s="704">
        <v>0</v>
      </c>
      <c r="P93" s="704">
        <v>0</v>
      </c>
      <c r="Q93" s="674">
        <v>0</v>
      </c>
      <c r="R93" s="674">
        <v>0</v>
      </c>
      <c r="S93" s="704">
        <v>0</v>
      </c>
      <c r="T93" s="673">
        <v>0</v>
      </c>
      <c r="U93" s="674">
        <v>0</v>
      </c>
      <c r="V93" s="673"/>
      <c r="AC93" s="704"/>
      <c r="AD93" s="673"/>
      <c r="AK93" s="704"/>
      <c r="AL93" s="673"/>
      <c r="AS93" s="704"/>
      <c r="AT93" s="673"/>
      <c r="BA93" s="704"/>
      <c r="BB93" s="673"/>
      <c r="BI93" s="704"/>
      <c r="BJ93" s="673"/>
    </row>
    <row r="94" spans="1:62" s="674" customFormat="1" ht="12.75" hidden="1" customHeight="1" outlineLevel="1" x14ac:dyDescent="0.2">
      <c r="A94" s="712" t="s">
        <v>719</v>
      </c>
      <c r="B94" s="704">
        <v>0</v>
      </c>
      <c r="C94" s="704">
        <v>0</v>
      </c>
      <c r="D94" s="704">
        <v>0</v>
      </c>
      <c r="E94" s="704">
        <v>0</v>
      </c>
      <c r="F94" s="704">
        <v>0</v>
      </c>
      <c r="G94" s="704">
        <v>0</v>
      </c>
      <c r="H94" s="704">
        <v>0</v>
      </c>
      <c r="I94" s="704">
        <v>0</v>
      </c>
      <c r="J94" s="704">
        <v>0</v>
      </c>
      <c r="K94" s="704">
        <v>0</v>
      </c>
      <c r="L94" s="704">
        <v>0</v>
      </c>
      <c r="M94" s="704">
        <v>0</v>
      </c>
      <c r="N94" s="704">
        <v>0</v>
      </c>
      <c r="O94" s="704">
        <v>0</v>
      </c>
      <c r="P94" s="704">
        <v>0</v>
      </c>
      <c r="Q94" s="674">
        <v>0</v>
      </c>
      <c r="R94" s="674">
        <v>0</v>
      </c>
      <c r="S94" s="704">
        <v>0</v>
      </c>
      <c r="T94" s="673">
        <v>0</v>
      </c>
      <c r="U94" s="674">
        <v>0</v>
      </c>
      <c r="V94" s="673"/>
      <c r="AC94" s="704"/>
      <c r="AD94" s="673"/>
      <c r="AK94" s="704"/>
      <c r="AL94" s="673"/>
      <c r="AS94" s="704"/>
      <c r="AT94" s="673"/>
      <c r="BA94" s="704"/>
      <c r="BB94" s="673"/>
      <c r="BC94" s="704"/>
      <c r="BI94" s="704"/>
      <c r="BJ94" s="673"/>
    </row>
    <row r="95" spans="1:62" s="674" customFormat="1" ht="12.75" hidden="1" customHeight="1" outlineLevel="1" x14ac:dyDescent="0.2">
      <c r="A95" s="712" t="s">
        <v>720</v>
      </c>
      <c r="B95" s="704">
        <v>0</v>
      </c>
      <c r="C95" s="704">
        <v>0</v>
      </c>
      <c r="D95" s="704">
        <v>0</v>
      </c>
      <c r="E95" s="704">
        <v>0</v>
      </c>
      <c r="F95" s="704">
        <v>0</v>
      </c>
      <c r="G95" s="704">
        <v>0</v>
      </c>
      <c r="H95" s="704">
        <v>0</v>
      </c>
      <c r="I95" s="704">
        <v>0</v>
      </c>
      <c r="J95" s="704">
        <v>0</v>
      </c>
      <c r="K95" s="704">
        <v>0</v>
      </c>
      <c r="L95" s="704">
        <v>0</v>
      </c>
      <c r="M95" s="704">
        <v>0</v>
      </c>
      <c r="N95" s="704">
        <v>0</v>
      </c>
      <c r="O95" s="704">
        <v>0</v>
      </c>
      <c r="P95" s="704">
        <v>0</v>
      </c>
      <c r="Q95" s="674">
        <v>0</v>
      </c>
      <c r="R95" s="674">
        <v>0</v>
      </c>
      <c r="S95" s="704">
        <v>0</v>
      </c>
      <c r="T95" s="673">
        <v>0</v>
      </c>
      <c r="U95" s="674">
        <v>0</v>
      </c>
      <c r="V95" s="673"/>
      <c r="AC95" s="704"/>
      <c r="AD95" s="673"/>
      <c r="AK95" s="704"/>
      <c r="AL95" s="673"/>
      <c r="AS95" s="704"/>
      <c r="AT95" s="673"/>
      <c r="BA95" s="704"/>
      <c r="BB95" s="673"/>
      <c r="BC95" s="704"/>
      <c r="BI95" s="704"/>
      <c r="BJ95" s="673"/>
    </row>
    <row r="96" spans="1:62" s="674" customFormat="1" ht="12.75" customHeight="1" collapsed="1" x14ac:dyDescent="0.2">
      <c r="A96" s="713" t="s">
        <v>721</v>
      </c>
      <c r="B96" s="704">
        <v>0</v>
      </c>
      <c r="C96" s="704">
        <v>0</v>
      </c>
      <c r="D96" s="704">
        <v>0</v>
      </c>
      <c r="E96" s="704">
        <v>0</v>
      </c>
      <c r="F96" s="704">
        <v>0</v>
      </c>
      <c r="G96" s="704">
        <v>-9.3549439999999997</v>
      </c>
      <c r="H96" s="704">
        <v>-12.085204999999998</v>
      </c>
      <c r="I96" s="704">
        <v>-13.240600000000001</v>
      </c>
      <c r="J96" s="704">
        <v>-14.842021000000001</v>
      </c>
      <c r="K96" s="704">
        <v>-13.008149</v>
      </c>
      <c r="L96" s="704">
        <v>-12.932870999999999</v>
      </c>
      <c r="M96" s="704">
        <v>-13.739666999999999</v>
      </c>
      <c r="N96" s="704">
        <v>-15.130135999999998</v>
      </c>
      <c r="O96" s="704">
        <v>-17.595605000000003</v>
      </c>
      <c r="P96" s="704">
        <v>-19.3826</v>
      </c>
      <c r="Q96" s="674">
        <v>0</v>
      </c>
      <c r="R96" s="674">
        <v>0</v>
      </c>
      <c r="S96" s="704">
        <v>0</v>
      </c>
      <c r="T96" s="673">
        <v>0</v>
      </c>
      <c r="U96" s="674">
        <v>0</v>
      </c>
      <c r="V96" s="673"/>
      <c r="AC96" s="704"/>
      <c r="AD96" s="673"/>
      <c r="AK96" s="704"/>
      <c r="AL96" s="673"/>
      <c r="AS96" s="704"/>
      <c r="AT96" s="673"/>
      <c r="BA96" s="704"/>
      <c r="BB96" s="673"/>
      <c r="BI96" s="704"/>
      <c r="BJ96" s="673"/>
    </row>
    <row r="97" spans="1:62" s="674" customFormat="1" ht="12.75" hidden="1" customHeight="1" outlineLevel="1" x14ac:dyDescent="0.2">
      <c r="A97" s="714" t="s">
        <v>722</v>
      </c>
      <c r="B97" s="704">
        <v>0</v>
      </c>
      <c r="C97" s="704">
        <v>0</v>
      </c>
      <c r="D97" s="704">
        <v>0</v>
      </c>
      <c r="E97" s="704">
        <v>0</v>
      </c>
      <c r="F97" s="704">
        <v>0</v>
      </c>
      <c r="G97" s="704">
        <v>-0.66833900000000002</v>
      </c>
      <c r="H97" s="704">
        <v>-0.56784400000000002</v>
      </c>
      <c r="I97" s="704">
        <v>-0.54637100000000005</v>
      </c>
      <c r="J97" s="704">
        <v>-0.51033099999999998</v>
      </c>
      <c r="K97" s="704">
        <v>-0.47019499999999997</v>
      </c>
      <c r="L97" s="704">
        <v>-0.48841000000000001</v>
      </c>
      <c r="M97" s="704">
        <v>-0.65302400000000005</v>
      </c>
      <c r="N97" s="704">
        <v>-0.50349699999999997</v>
      </c>
      <c r="O97" s="704">
        <v>-0.55765799999999999</v>
      </c>
      <c r="P97" s="704">
        <v>-0.49308600000000002</v>
      </c>
      <c r="Q97" s="674">
        <v>0</v>
      </c>
      <c r="R97" s="674">
        <v>0</v>
      </c>
      <c r="S97" s="704">
        <v>0</v>
      </c>
      <c r="T97" s="673">
        <v>0</v>
      </c>
      <c r="U97" s="674">
        <v>0</v>
      </c>
      <c r="V97" s="673"/>
      <c r="AC97" s="704"/>
      <c r="AD97" s="673"/>
      <c r="AK97" s="704"/>
      <c r="AL97" s="673"/>
      <c r="AS97" s="704"/>
      <c r="AT97" s="673"/>
      <c r="BA97" s="704"/>
      <c r="BB97" s="673"/>
      <c r="BC97" s="704"/>
      <c r="BI97" s="704"/>
      <c r="BJ97" s="673"/>
    </row>
    <row r="98" spans="1:62" s="674" customFormat="1" ht="12.75" hidden="1" customHeight="1" outlineLevel="1" x14ac:dyDescent="0.2">
      <c r="A98" s="715" t="s">
        <v>723</v>
      </c>
      <c r="B98" s="704">
        <v>0</v>
      </c>
      <c r="C98" s="704">
        <v>0</v>
      </c>
      <c r="D98" s="704">
        <v>0</v>
      </c>
      <c r="E98" s="704">
        <v>0</v>
      </c>
      <c r="F98" s="704">
        <v>0</v>
      </c>
      <c r="G98" s="704">
        <v>-0.45024599999999998</v>
      </c>
      <c r="H98" s="704">
        <v>-0.71658299999999997</v>
      </c>
      <c r="I98" s="704">
        <v>-1.0542199999999999</v>
      </c>
      <c r="J98" s="704">
        <v>-1.084211</v>
      </c>
      <c r="K98" s="704">
        <v>-0.67342100000000005</v>
      </c>
      <c r="L98" s="704">
        <v>-0.80301400000000001</v>
      </c>
      <c r="M98" s="704">
        <v>-0.87258100000000005</v>
      </c>
      <c r="N98" s="704">
        <v>-0.73636699999999999</v>
      </c>
      <c r="O98" s="704">
        <v>-0.71537499999999998</v>
      </c>
      <c r="P98" s="704">
        <v>-0.770563</v>
      </c>
      <c r="Q98" s="674">
        <v>0</v>
      </c>
      <c r="R98" s="674">
        <v>0</v>
      </c>
      <c r="S98" s="704">
        <v>0</v>
      </c>
      <c r="T98" s="673">
        <v>0</v>
      </c>
      <c r="U98" s="716">
        <v>0</v>
      </c>
      <c r="V98" s="673"/>
      <c r="AC98" s="704"/>
      <c r="AD98" s="673"/>
      <c r="AK98" s="704"/>
      <c r="AL98" s="673"/>
      <c r="AS98" s="704"/>
      <c r="AT98" s="673"/>
      <c r="BA98" s="704"/>
      <c r="BB98" s="673"/>
      <c r="BC98" s="704"/>
      <c r="BI98" s="704"/>
      <c r="BJ98" s="673"/>
    </row>
    <row r="99" spans="1:62" s="674" customFormat="1" ht="12.75" hidden="1" customHeight="1" outlineLevel="1" x14ac:dyDescent="0.2">
      <c r="A99" s="714" t="s">
        <v>724</v>
      </c>
      <c r="B99" s="704">
        <v>0</v>
      </c>
      <c r="C99" s="704">
        <v>0</v>
      </c>
      <c r="D99" s="704">
        <v>0</v>
      </c>
      <c r="E99" s="704">
        <v>0</v>
      </c>
      <c r="F99" s="704">
        <v>0</v>
      </c>
      <c r="G99" s="704">
        <v>-6.7727999999999997E-2</v>
      </c>
      <c r="H99" s="704">
        <v>-3.9771000000000001E-2</v>
      </c>
      <c r="I99" s="704">
        <v>-0.13527700000000001</v>
      </c>
      <c r="J99" s="704">
        <v>-1.4905E-2</v>
      </c>
      <c r="K99" s="704">
        <v>-7.1901999999999994E-2</v>
      </c>
      <c r="L99" s="704">
        <v>-5.3689000000000001E-2</v>
      </c>
      <c r="M99" s="704">
        <v>-0.106117</v>
      </c>
      <c r="N99" s="704">
        <v>-9.8074999999999996E-2</v>
      </c>
      <c r="O99" s="704">
        <v>-0.13062099999999999</v>
      </c>
      <c r="P99" s="704">
        <v>-6.4643000000000006E-2</v>
      </c>
      <c r="Q99" s="674">
        <v>0</v>
      </c>
      <c r="R99" s="674">
        <v>0</v>
      </c>
      <c r="S99" s="704">
        <v>0</v>
      </c>
      <c r="T99" s="673">
        <v>0</v>
      </c>
      <c r="U99" s="674">
        <v>0</v>
      </c>
      <c r="V99" s="673"/>
      <c r="AC99" s="704"/>
      <c r="AD99" s="673"/>
      <c r="AK99" s="704"/>
      <c r="AL99" s="673"/>
      <c r="AS99" s="704"/>
      <c r="AT99" s="673"/>
      <c r="BA99" s="704"/>
      <c r="BB99" s="673"/>
      <c r="BC99" s="704"/>
      <c r="BI99" s="704"/>
      <c r="BJ99" s="673"/>
    </row>
    <row r="100" spans="1:62" s="674" customFormat="1" ht="12.75" hidden="1" customHeight="1" outlineLevel="1" x14ac:dyDescent="0.2">
      <c r="A100" s="714" t="s">
        <v>725</v>
      </c>
      <c r="B100" s="704">
        <v>0</v>
      </c>
      <c r="C100" s="704">
        <v>0</v>
      </c>
      <c r="D100" s="704">
        <v>0</v>
      </c>
      <c r="E100" s="704">
        <v>0</v>
      </c>
      <c r="F100" s="704">
        <v>0</v>
      </c>
      <c r="G100" s="704">
        <v>-1.0472360000000001</v>
      </c>
      <c r="H100" s="704">
        <v>-1.1194120000000001</v>
      </c>
      <c r="I100" s="704">
        <v>-1.2967120000000001</v>
      </c>
      <c r="J100" s="704">
        <v>-1.675422</v>
      </c>
      <c r="K100" s="704">
        <v>-1.3046949999999999</v>
      </c>
      <c r="L100" s="704">
        <v>-1.5129060000000001</v>
      </c>
      <c r="M100" s="704">
        <v>-1.5779559999999999</v>
      </c>
      <c r="N100" s="704">
        <v>-2.1881719999999998</v>
      </c>
      <c r="O100" s="704">
        <v>-2.8883480000000001</v>
      </c>
      <c r="P100" s="704">
        <v>-3.3671739999999999</v>
      </c>
      <c r="Q100" s="716">
        <v>0</v>
      </c>
      <c r="R100" s="716">
        <v>0</v>
      </c>
      <c r="S100" s="704">
        <v>0</v>
      </c>
      <c r="T100" s="673">
        <v>0</v>
      </c>
      <c r="U100" s="674">
        <v>0</v>
      </c>
      <c r="V100" s="673"/>
      <c r="AC100" s="704"/>
      <c r="AD100" s="673"/>
      <c r="AK100" s="704"/>
      <c r="AL100" s="673"/>
      <c r="AS100" s="704"/>
      <c r="AT100" s="673"/>
      <c r="BA100" s="704"/>
      <c r="BB100" s="673"/>
      <c r="BC100" s="704"/>
      <c r="BI100" s="704"/>
      <c r="BJ100" s="673"/>
    </row>
    <row r="101" spans="1:62" s="674" customFormat="1" ht="12.75" hidden="1" customHeight="1" outlineLevel="1" x14ac:dyDescent="0.2">
      <c r="A101" s="714" t="s">
        <v>726</v>
      </c>
      <c r="B101" s="704">
        <v>0</v>
      </c>
      <c r="C101" s="704">
        <v>0</v>
      </c>
      <c r="D101" s="704">
        <v>0</v>
      </c>
      <c r="E101" s="704">
        <v>0</v>
      </c>
      <c r="F101" s="704">
        <v>0</v>
      </c>
      <c r="G101" s="704">
        <v>-0.309054</v>
      </c>
      <c r="H101" s="704">
        <v>-0.40040300000000001</v>
      </c>
      <c r="I101" s="704">
        <v>-0.46659600000000001</v>
      </c>
      <c r="J101" s="704">
        <v>-9.3390000000000001E-3</v>
      </c>
      <c r="K101" s="704">
        <v>-0.45528299999999999</v>
      </c>
      <c r="L101" s="704">
        <v>-7.731E-3</v>
      </c>
      <c r="M101" s="704">
        <v>-4.8099999999999998E-4</v>
      </c>
      <c r="N101" s="704">
        <v>-1.7392999999999999E-2</v>
      </c>
      <c r="O101" s="704">
        <v>-0.25933699999999998</v>
      </c>
      <c r="P101" s="704">
        <v>-6.3150000000000003E-3</v>
      </c>
      <c r="Q101" s="716">
        <v>0</v>
      </c>
      <c r="R101" s="716">
        <v>0</v>
      </c>
      <c r="S101" s="704">
        <v>0</v>
      </c>
      <c r="T101" s="673">
        <v>0</v>
      </c>
      <c r="U101" s="674">
        <v>0</v>
      </c>
      <c r="V101" s="673"/>
      <c r="AC101" s="704"/>
      <c r="AD101" s="673"/>
      <c r="AK101" s="704"/>
      <c r="AL101" s="673"/>
      <c r="AS101" s="704"/>
      <c r="AT101" s="673"/>
      <c r="BA101" s="704"/>
      <c r="BB101" s="673"/>
      <c r="BC101" s="704"/>
      <c r="BI101" s="704"/>
      <c r="BJ101" s="673"/>
    </row>
    <row r="102" spans="1:62" s="674" customFormat="1" ht="12.75" hidden="1" customHeight="1" outlineLevel="1" x14ac:dyDescent="0.2">
      <c r="A102" s="714" t="s">
        <v>727</v>
      </c>
      <c r="B102" s="704">
        <v>0</v>
      </c>
      <c r="C102" s="704">
        <v>0</v>
      </c>
      <c r="D102" s="704">
        <v>0</v>
      </c>
      <c r="E102" s="704">
        <v>0</v>
      </c>
      <c r="F102" s="704">
        <v>0</v>
      </c>
      <c r="G102" s="704">
        <v>-1.7893760000000001</v>
      </c>
      <c r="H102" s="704">
        <v>-2.0906259999999999</v>
      </c>
      <c r="I102" s="704">
        <v>-2.459835</v>
      </c>
      <c r="J102" s="704">
        <v>-1.5332250000000001</v>
      </c>
      <c r="K102" s="704">
        <v>-1.382638</v>
      </c>
      <c r="L102" s="704">
        <v>-1.295185</v>
      </c>
      <c r="M102" s="704">
        <v>-1.0314460000000001</v>
      </c>
      <c r="N102" s="704">
        <v>-2.0063420000000001</v>
      </c>
      <c r="O102" s="704">
        <v>-1.492837</v>
      </c>
      <c r="P102" s="704">
        <v>-2.5703909999999999</v>
      </c>
      <c r="Q102" s="716">
        <v>0</v>
      </c>
      <c r="R102" s="716">
        <v>0</v>
      </c>
      <c r="S102" s="704">
        <v>0</v>
      </c>
      <c r="T102" s="673">
        <v>0</v>
      </c>
      <c r="U102" s="674">
        <v>0</v>
      </c>
      <c r="V102" s="673"/>
      <c r="AC102" s="704"/>
      <c r="AD102" s="673"/>
      <c r="AK102" s="704"/>
      <c r="AL102" s="673"/>
      <c r="AS102" s="704"/>
      <c r="AT102" s="673"/>
      <c r="BA102" s="704"/>
      <c r="BB102" s="673"/>
      <c r="BC102" s="704"/>
      <c r="BI102" s="704"/>
      <c r="BJ102" s="673"/>
    </row>
    <row r="103" spans="1:62" s="674" customFormat="1" ht="12.75" hidden="1" customHeight="1" outlineLevel="1" x14ac:dyDescent="0.2">
      <c r="A103" s="714" t="s">
        <v>728</v>
      </c>
      <c r="B103" s="704">
        <v>0</v>
      </c>
      <c r="C103" s="704">
        <v>0</v>
      </c>
      <c r="D103" s="704">
        <v>0</v>
      </c>
      <c r="E103" s="704">
        <v>0</v>
      </c>
      <c r="F103" s="704">
        <v>0</v>
      </c>
      <c r="G103" s="704">
        <v>-0.99844299999999997</v>
      </c>
      <c r="H103" s="704">
        <v>-0.98935200000000001</v>
      </c>
      <c r="I103" s="704">
        <v>-0.56133900000000003</v>
      </c>
      <c r="J103" s="704">
        <v>-1.066649</v>
      </c>
      <c r="K103" s="704">
        <v>-1.3479920000000001</v>
      </c>
      <c r="L103" s="704">
        <v>-1.458947</v>
      </c>
      <c r="M103" s="704">
        <v>-1.226254</v>
      </c>
      <c r="N103" s="704">
        <v>-1.1648480000000001</v>
      </c>
      <c r="O103" s="704">
        <v>-1.248569</v>
      </c>
      <c r="P103" s="704">
        <v>-1.3003</v>
      </c>
      <c r="Q103" s="716">
        <v>0</v>
      </c>
      <c r="R103" s="716">
        <v>0</v>
      </c>
      <c r="S103" s="704">
        <v>0</v>
      </c>
      <c r="T103" s="673">
        <v>0</v>
      </c>
      <c r="U103" s="674">
        <v>0</v>
      </c>
      <c r="V103" s="673"/>
      <c r="AC103" s="704"/>
      <c r="AD103" s="673"/>
      <c r="AK103" s="704"/>
      <c r="AL103" s="673"/>
      <c r="AS103" s="704"/>
      <c r="AT103" s="673"/>
      <c r="BA103" s="704"/>
      <c r="BB103" s="673"/>
      <c r="BC103" s="704"/>
      <c r="BI103" s="704"/>
      <c r="BJ103" s="673"/>
    </row>
    <row r="104" spans="1:62" s="674" customFormat="1" ht="12.75" hidden="1" customHeight="1" outlineLevel="1" x14ac:dyDescent="0.2">
      <c r="A104" s="714" t="s">
        <v>729</v>
      </c>
      <c r="B104" s="704">
        <v>0</v>
      </c>
      <c r="C104" s="704">
        <v>0</v>
      </c>
      <c r="D104" s="704">
        <v>0</v>
      </c>
      <c r="E104" s="704">
        <v>0</v>
      </c>
      <c r="F104" s="704">
        <v>0</v>
      </c>
      <c r="G104" s="704">
        <v>0</v>
      </c>
      <c r="H104" s="704">
        <v>-0.36774000000000001</v>
      </c>
      <c r="I104" s="704">
        <v>-0.142093</v>
      </c>
      <c r="J104" s="704">
        <v>-0.103701</v>
      </c>
      <c r="K104" s="704">
        <v>-2.7885E-2</v>
      </c>
      <c r="L104" s="704">
        <v>-1.9233E-2</v>
      </c>
      <c r="M104" s="704">
        <v>-2.2589999999999999E-2</v>
      </c>
      <c r="N104" s="704">
        <v>-5.1380000000000002E-3</v>
      </c>
      <c r="O104" s="704">
        <v>-1.4048E-2</v>
      </c>
      <c r="P104" s="704">
        <v>-6.489E-3</v>
      </c>
      <c r="Q104" s="716">
        <v>0</v>
      </c>
      <c r="R104" s="716">
        <v>0</v>
      </c>
      <c r="S104" s="704">
        <v>0</v>
      </c>
      <c r="T104" s="673">
        <v>0</v>
      </c>
      <c r="U104" s="674">
        <v>0</v>
      </c>
      <c r="V104" s="673"/>
      <c r="AC104" s="704"/>
      <c r="AD104" s="673"/>
      <c r="AK104" s="704"/>
      <c r="AL104" s="673"/>
      <c r="AS104" s="704"/>
      <c r="AT104" s="673"/>
      <c r="BA104" s="704"/>
      <c r="BB104" s="673"/>
      <c r="BC104" s="704"/>
      <c r="BI104" s="704"/>
      <c r="BJ104" s="673"/>
    </row>
    <row r="105" spans="1:62" s="674" customFormat="1" ht="12.75" hidden="1" customHeight="1" outlineLevel="1" x14ac:dyDescent="0.2">
      <c r="A105" s="714" t="s">
        <v>730</v>
      </c>
      <c r="B105" s="704">
        <v>0</v>
      </c>
      <c r="C105" s="704">
        <v>0</v>
      </c>
      <c r="D105" s="704">
        <v>0</v>
      </c>
      <c r="E105" s="704">
        <v>0</v>
      </c>
      <c r="F105" s="704">
        <v>0</v>
      </c>
      <c r="G105" s="704">
        <v>-3.6785999999999999E-2</v>
      </c>
      <c r="H105" s="704">
        <v>-2.5586999999999999E-2</v>
      </c>
      <c r="I105" s="704">
        <v>-2.1000000000000001E-2</v>
      </c>
      <c r="J105" s="704">
        <v>-2.4917000000000002E-2</v>
      </c>
      <c r="K105" s="704">
        <v>-1.5398999999999999E-2</v>
      </c>
      <c r="L105" s="704">
        <v>-2.6620000000000001E-2</v>
      </c>
      <c r="M105" s="704">
        <v>-3.4907000000000001E-2</v>
      </c>
      <c r="N105" s="704">
        <v>-9.4001000000000001E-2</v>
      </c>
      <c r="O105" s="704">
        <v>-3.9848000000000001E-2</v>
      </c>
      <c r="P105" s="704">
        <v>-2.4570000000000002E-2</v>
      </c>
      <c r="Q105" s="716">
        <v>0</v>
      </c>
      <c r="R105" s="716">
        <v>0</v>
      </c>
      <c r="S105" s="704">
        <v>0</v>
      </c>
      <c r="T105" s="673">
        <v>0</v>
      </c>
      <c r="U105" s="674">
        <v>0</v>
      </c>
      <c r="V105" s="673"/>
      <c r="AC105" s="704"/>
      <c r="AD105" s="673"/>
      <c r="AK105" s="704"/>
      <c r="AL105" s="673"/>
      <c r="AS105" s="704"/>
      <c r="AT105" s="673"/>
      <c r="BA105" s="704"/>
      <c r="BB105" s="673"/>
      <c r="BC105" s="704"/>
      <c r="BI105" s="704"/>
      <c r="BJ105" s="673"/>
    </row>
    <row r="106" spans="1:62" s="674" customFormat="1" ht="12.75" hidden="1" customHeight="1" outlineLevel="1" x14ac:dyDescent="0.2">
      <c r="A106" s="714" t="s">
        <v>731</v>
      </c>
      <c r="B106" s="704">
        <v>0</v>
      </c>
      <c r="C106" s="704">
        <v>0</v>
      </c>
      <c r="D106" s="704">
        <v>0</v>
      </c>
      <c r="E106" s="704">
        <v>0</v>
      </c>
      <c r="F106" s="704">
        <v>0</v>
      </c>
      <c r="G106" s="704">
        <v>0</v>
      </c>
      <c r="H106" s="704">
        <v>0</v>
      </c>
      <c r="I106" s="704">
        <v>0</v>
      </c>
      <c r="J106" s="704">
        <v>0</v>
      </c>
      <c r="K106" s="704">
        <v>0</v>
      </c>
      <c r="L106" s="704">
        <v>0</v>
      </c>
      <c r="M106" s="704">
        <v>0</v>
      </c>
      <c r="N106" s="704">
        <v>0</v>
      </c>
      <c r="O106" s="704">
        <v>0</v>
      </c>
      <c r="P106" s="704">
        <v>0</v>
      </c>
      <c r="Q106" s="716">
        <v>0</v>
      </c>
      <c r="R106" s="716">
        <v>0</v>
      </c>
      <c r="S106" s="704">
        <v>0</v>
      </c>
      <c r="T106" s="673">
        <v>0</v>
      </c>
      <c r="U106" s="674">
        <v>0</v>
      </c>
      <c r="V106" s="673"/>
      <c r="AC106" s="704"/>
      <c r="AD106" s="673"/>
      <c r="AK106" s="704"/>
      <c r="AL106" s="673"/>
      <c r="AS106" s="704"/>
      <c r="AT106" s="673"/>
      <c r="BA106" s="704"/>
      <c r="BB106" s="673"/>
      <c r="BC106" s="704"/>
      <c r="BI106" s="704"/>
      <c r="BJ106" s="673"/>
    </row>
    <row r="107" spans="1:62" s="674" customFormat="1" ht="12.75" hidden="1" customHeight="1" outlineLevel="1" x14ac:dyDescent="0.2">
      <c r="A107" s="714" t="s">
        <v>732</v>
      </c>
      <c r="B107" s="704">
        <v>0</v>
      </c>
      <c r="C107" s="704">
        <v>0</v>
      </c>
      <c r="D107" s="704">
        <v>0</v>
      </c>
      <c r="E107" s="704">
        <v>0</v>
      </c>
      <c r="F107" s="704">
        <v>0</v>
      </c>
      <c r="G107" s="704">
        <v>-0.57105700000000004</v>
      </c>
      <c r="H107" s="704">
        <v>-1.1903870000000001</v>
      </c>
      <c r="I107" s="704">
        <v>-1.075996</v>
      </c>
      <c r="J107" s="704">
        <v>-1.0423309999999999</v>
      </c>
      <c r="K107" s="704">
        <v>-0.979132</v>
      </c>
      <c r="L107" s="704">
        <v>-1.099901</v>
      </c>
      <c r="M107" s="704">
        <v>-1.2748699999999999</v>
      </c>
      <c r="N107" s="704">
        <v>-1.2787299999999999</v>
      </c>
      <c r="O107" s="704">
        <v>-1.2104299999999999</v>
      </c>
      <c r="P107" s="704">
        <v>-1.3899269999999999</v>
      </c>
      <c r="Q107" s="716">
        <v>0</v>
      </c>
      <c r="R107" s="716">
        <v>0</v>
      </c>
      <c r="S107" s="704">
        <v>0</v>
      </c>
      <c r="T107" s="673">
        <v>0</v>
      </c>
      <c r="U107" s="674">
        <v>0</v>
      </c>
      <c r="V107" s="673"/>
      <c r="AC107" s="704"/>
      <c r="AD107" s="673"/>
      <c r="AK107" s="704"/>
      <c r="AL107" s="673"/>
      <c r="AS107" s="704"/>
      <c r="AT107" s="673"/>
      <c r="BA107" s="704"/>
      <c r="BB107" s="673"/>
      <c r="BC107" s="704"/>
      <c r="BI107" s="704"/>
      <c r="BJ107" s="673"/>
    </row>
    <row r="108" spans="1:62" s="674" customFormat="1" ht="12.75" hidden="1" customHeight="1" outlineLevel="1" x14ac:dyDescent="0.2">
      <c r="A108" s="714" t="s">
        <v>733</v>
      </c>
      <c r="B108" s="704">
        <v>0</v>
      </c>
      <c r="C108" s="704">
        <v>0</v>
      </c>
      <c r="D108" s="704">
        <v>0</v>
      </c>
      <c r="E108" s="704">
        <v>0</v>
      </c>
      <c r="F108" s="704">
        <v>0</v>
      </c>
      <c r="G108" s="704">
        <v>-0.59766200000000003</v>
      </c>
      <c r="H108" s="704">
        <v>-0.37324099999999999</v>
      </c>
      <c r="I108" s="704">
        <v>-0.24013200000000001</v>
      </c>
      <c r="J108" s="704">
        <v>-0.30094399999999999</v>
      </c>
      <c r="K108" s="704">
        <v>-0.31258399999999997</v>
      </c>
      <c r="L108" s="704">
        <v>-0.51397499999999996</v>
      </c>
      <c r="M108" s="704">
        <v>-0.31683499999999998</v>
      </c>
      <c r="N108" s="704">
        <v>-0.67925899999999995</v>
      </c>
      <c r="O108" s="704">
        <v>-0.63029599999999997</v>
      </c>
      <c r="P108" s="704">
        <v>-0.662879</v>
      </c>
      <c r="Q108" s="716">
        <v>0</v>
      </c>
      <c r="R108" s="716">
        <v>0</v>
      </c>
      <c r="S108" s="704">
        <v>0</v>
      </c>
      <c r="T108" s="673">
        <v>0</v>
      </c>
      <c r="U108" s="674">
        <v>0</v>
      </c>
      <c r="V108" s="673"/>
      <c r="AC108" s="704"/>
      <c r="AD108" s="673"/>
      <c r="AK108" s="704"/>
      <c r="AL108" s="673"/>
      <c r="AS108" s="704"/>
      <c r="AT108" s="673"/>
      <c r="BA108" s="704"/>
      <c r="BB108" s="673"/>
      <c r="BC108" s="704"/>
      <c r="BI108" s="704"/>
      <c r="BJ108" s="673"/>
    </row>
    <row r="109" spans="1:62" s="674" customFormat="1" ht="12.75" hidden="1" customHeight="1" outlineLevel="1" x14ac:dyDescent="0.2">
      <c r="A109" s="714" t="s">
        <v>734</v>
      </c>
      <c r="B109" s="704">
        <v>0</v>
      </c>
      <c r="C109" s="704">
        <v>0</v>
      </c>
      <c r="D109" s="704">
        <v>0</v>
      </c>
      <c r="E109" s="704">
        <v>0</v>
      </c>
      <c r="F109" s="704">
        <v>0</v>
      </c>
      <c r="G109" s="704">
        <v>0</v>
      </c>
      <c r="H109" s="704">
        <v>-0.18062300000000001</v>
      </c>
      <c r="I109" s="704">
        <v>-8.1354999999999997E-2</v>
      </c>
      <c r="J109" s="704">
        <v>-7.9249999999999998E-3</v>
      </c>
      <c r="K109" s="704">
        <v>-8.0800000000000004E-3</v>
      </c>
      <c r="L109" s="704">
        <v>-2.7550000000000002E-2</v>
      </c>
      <c r="M109" s="704">
        <v>-0.20344000000000001</v>
      </c>
      <c r="N109" s="704">
        <v>-0.140518</v>
      </c>
      <c r="O109" s="704">
        <v>-0.12590399999999999</v>
      </c>
      <c r="P109" s="704">
        <v>-0.161498</v>
      </c>
      <c r="Q109" s="716">
        <v>0</v>
      </c>
      <c r="R109" s="716">
        <v>0</v>
      </c>
      <c r="S109" s="704">
        <v>0</v>
      </c>
      <c r="T109" s="673">
        <v>0</v>
      </c>
      <c r="U109" s="674">
        <v>0</v>
      </c>
      <c r="V109" s="673"/>
      <c r="AC109" s="704"/>
      <c r="AD109" s="673"/>
      <c r="AK109" s="704"/>
      <c r="AL109" s="673"/>
      <c r="AS109" s="704"/>
      <c r="AT109" s="673"/>
      <c r="BA109" s="704"/>
      <c r="BB109" s="673"/>
      <c r="BC109" s="704"/>
      <c r="BI109" s="704"/>
      <c r="BJ109" s="673"/>
    </row>
    <row r="110" spans="1:62" s="674" customFormat="1" ht="12.75" hidden="1" customHeight="1" outlineLevel="1" x14ac:dyDescent="0.2">
      <c r="A110" s="714" t="s">
        <v>735</v>
      </c>
      <c r="B110" s="704">
        <v>0</v>
      </c>
      <c r="C110" s="704">
        <v>0</v>
      </c>
      <c r="D110" s="704">
        <v>0</v>
      </c>
      <c r="E110" s="704">
        <v>0</v>
      </c>
      <c r="F110" s="704">
        <v>0</v>
      </c>
      <c r="G110" s="704">
        <v>-0.14372799999999999</v>
      </c>
      <c r="H110" s="704">
        <v>-0.13542599999999999</v>
      </c>
      <c r="I110" s="704">
        <v>-0.12617700000000001</v>
      </c>
      <c r="J110" s="704">
        <v>-0.169016</v>
      </c>
      <c r="K110" s="704">
        <v>-0.15906300000000001</v>
      </c>
      <c r="L110" s="704">
        <v>-0.20054</v>
      </c>
      <c r="M110" s="704">
        <v>-0.222806</v>
      </c>
      <c r="N110" s="704">
        <v>-0.22661799999999999</v>
      </c>
      <c r="O110" s="704">
        <v>-0.22409000000000001</v>
      </c>
      <c r="P110" s="704">
        <v>-0.22909299999999999</v>
      </c>
      <c r="Q110" s="716">
        <v>0</v>
      </c>
      <c r="R110" s="716">
        <v>0</v>
      </c>
      <c r="S110" s="704">
        <v>0</v>
      </c>
      <c r="T110" s="673">
        <v>0</v>
      </c>
      <c r="U110" s="674">
        <v>0</v>
      </c>
      <c r="V110" s="673"/>
      <c r="AC110" s="704"/>
      <c r="AD110" s="673"/>
      <c r="AK110" s="704"/>
      <c r="AL110" s="673"/>
      <c r="AS110" s="704"/>
      <c r="AT110" s="673"/>
      <c r="BA110" s="704"/>
      <c r="BB110" s="673"/>
      <c r="BC110" s="704"/>
      <c r="BI110" s="704"/>
      <c r="BJ110" s="673"/>
    </row>
    <row r="111" spans="1:62" s="674" customFormat="1" ht="12.75" hidden="1" customHeight="1" outlineLevel="1" x14ac:dyDescent="0.2">
      <c r="A111" s="714" t="s">
        <v>736</v>
      </c>
      <c r="B111" s="704">
        <v>0</v>
      </c>
      <c r="C111" s="704">
        <v>0</v>
      </c>
      <c r="D111" s="704">
        <v>0</v>
      </c>
      <c r="E111" s="704">
        <v>0</v>
      </c>
      <c r="F111" s="704">
        <v>0</v>
      </c>
      <c r="G111" s="704">
        <v>0</v>
      </c>
      <c r="H111" s="704">
        <v>0</v>
      </c>
      <c r="I111" s="704">
        <v>0</v>
      </c>
      <c r="J111" s="704">
        <v>0</v>
      </c>
      <c r="K111" s="704">
        <v>0</v>
      </c>
      <c r="L111" s="704">
        <v>0</v>
      </c>
      <c r="M111" s="704">
        <v>0</v>
      </c>
      <c r="N111" s="704">
        <v>0</v>
      </c>
      <c r="O111" s="704">
        <v>0</v>
      </c>
      <c r="P111" s="704">
        <v>0</v>
      </c>
      <c r="Q111" s="716">
        <v>0</v>
      </c>
      <c r="R111" s="716">
        <v>0</v>
      </c>
      <c r="S111" s="704">
        <v>0</v>
      </c>
      <c r="T111" s="673">
        <v>0</v>
      </c>
      <c r="U111" s="674">
        <v>0</v>
      </c>
      <c r="V111" s="673"/>
      <c r="AC111" s="704"/>
      <c r="AD111" s="673"/>
      <c r="AK111" s="704"/>
      <c r="AL111" s="673"/>
      <c r="AS111" s="704"/>
      <c r="AT111" s="673"/>
      <c r="BA111" s="704"/>
      <c r="BB111" s="673"/>
      <c r="BC111" s="704"/>
      <c r="BI111" s="704"/>
      <c r="BJ111" s="673"/>
    </row>
    <row r="112" spans="1:62" s="674" customFormat="1" ht="12.75" hidden="1" customHeight="1" outlineLevel="1" x14ac:dyDescent="0.2">
      <c r="A112" s="714" t="s">
        <v>737</v>
      </c>
      <c r="B112" s="704">
        <v>0</v>
      </c>
      <c r="C112" s="704">
        <v>0</v>
      </c>
      <c r="D112" s="704">
        <v>0</v>
      </c>
      <c r="E112" s="704">
        <v>0</v>
      </c>
      <c r="F112" s="704">
        <v>0</v>
      </c>
      <c r="G112" s="704">
        <v>-9.1700000000000004E-2</v>
      </c>
      <c r="H112" s="704">
        <v>-0.11125699999999999</v>
      </c>
      <c r="I112" s="704">
        <v>-3.287E-3</v>
      </c>
      <c r="J112" s="704">
        <v>-9.129E-3</v>
      </c>
      <c r="K112" s="704">
        <v>-2.0920000000000001E-3</v>
      </c>
      <c r="L112" s="704">
        <v>-2.6585999999999999E-2</v>
      </c>
      <c r="M112" s="704">
        <v>-1.9599999999999999E-3</v>
      </c>
      <c r="N112" s="704">
        <v>-1.9599999999999999E-3</v>
      </c>
      <c r="O112" s="704">
        <v>-1.9599999999999999E-3</v>
      </c>
      <c r="P112" s="704">
        <v>-4.4214999999999997E-2</v>
      </c>
      <c r="Q112" s="716">
        <v>0</v>
      </c>
      <c r="R112" s="716">
        <v>0</v>
      </c>
      <c r="S112" s="704">
        <v>0</v>
      </c>
      <c r="T112" s="673">
        <v>0</v>
      </c>
      <c r="U112" s="674">
        <v>0</v>
      </c>
      <c r="V112" s="673"/>
      <c r="AC112" s="704"/>
      <c r="AD112" s="673"/>
      <c r="AK112" s="704"/>
      <c r="AL112" s="673"/>
      <c r="AS112" s="704"/>
      <c r="AT112" s="673"/>
      <c r="BA112" s="704"/>
      <c r="BB112" s="673"/>
      <c r="BC112" s="704"/>
      <c r="BI112" s="704"/>
      <c r="BJ112" s="673"/>
    </row>
    <row r="113" spans="1:62" s="674" customFormat="1" ht="12.75" hidden="1" customHeight="1" outlineLevel="1" x14ac:dyDescent="0.2">
      <c r="A113" s="714" t="s">
        <v>738</v>
      </c>
      <c r="B113" s="704">
        <v>0</v>
      </c>
      <c r="C113" s="704">
        <v>0</v>
      </c>
      <c r="D113" s="704">
        <v>0</v>
      </c>
      <c r="E113" s="704">
        <v>0</v>
      </c>
      <c r="F113" s="704">
        <v>0</v>
      </c>
      <c r="G113" s="704">
        <v>0</v>
      </c>
      <c r="H113" s="704">
        <v>-1.7030000000000001E-3</v>
      </c>
      <c r="I113" s="704">
        <v>-4.3200000000000001E-3</v>
      </c>
      <c r="J113" s="704">
        <v>-4.8859999999999997E-3</v>
      </c>
      <c r="K113" s="704">
        <v>0</v>
      </c>
      <c r="L113" s="704">
        <v>0</v>
      </c>
      <c r="M113" s="704">
        <v>0</v>
      </c>
      <c r="N113" s="704">
        <v>0</v>
      </c>
      <c r="O113" s="704">
        <v>0</v>
      </c>
      <c r="P113" s="704">
        <v>0</v>
      </c>
      <c r="Q113" s="716">
        <v>0</v>
      </c>
      <c r="R113" s="716">
        <v>0</v>
      </c>
      <c r="S113" s="704">
        <v>0</v>
      </c>
      <c r="T113" s="673">
        <v>0</v>
      </c>
      <c r="U113" s="674">
        <v>0</v>
      </c>
      <c r="V113" s="673"/>
      <c r="AC113" s="704"/>
      <c r="AD113" s="673"/>
      <c r="AK113" s="704"/>
      <c r="AL113" s="673"/>
      <c r="AS113" s="704"/>
      <c r="AT113" s="673"/>
      <c r="BA113" s="704"/>
      <c r="BB113" s="673"/>
      <c r="BC113" s="704"/>
      <c r="BI113" s="704"/>
      <c r="BJ113" s="673"/>
    </row>
    <row r="114" spans="1:62" s="674" customFormat="1" ht="12.75" hidden="1" customHeight="1" outlineLevel="1" x14ac:dyDescent="0.2">
      <c r="A114" s="714" t="s">
        <v>739</v>
      </c>
      <c r="B114" s="704">
        <v>0</v>
      </c>
      <c r="C114" s="704">
        <v>0</v>
      </c>
      <c r="D114" s="704">
        <v>0</v>
      </c>
      <c r="E114" s="704">
        <v>0</v>
      </c>
      <c r="F114" s="704">
        <v>0</v>
      </c>
      <c r="G114" s="704">
        <v>-0.428732</v>
      </c>
      <c r="H114" s="704">
        <v>-0.493869</v>
      </c>
      <c r="I114" s="704">
        <v>-0.48533199999999999</v>
      </c>
      <c r="J114" s="704">
        <v>-0.46593400000000001</v>
      </c>
      <c r="K114" s="704">
        <v>-0.60168299999999997</v>
      </c>
      <c r="L114" s="704">
        <v>-0.74956500000000004</v>
      </c>
      <c r="M114" s="704">
        <v>-0.73683799999999999</v>
      </c>
      <c r="N114" s="704">
        <v>-0.80980600000000003</v>
      </c>
      <c r="O114" s="704">
        <v>-0.85008899999999998</v>
      </c>
      <c r="P114" s="704">
        <v>-0.817882</v>
      </c>
      <c r="Q114" s="716">
        <v>0</v>
      </c>
      <c r="R114" s="716">
        <v>0</v>
      </c>
      <c r="S114" s="704">
        <v>0</v>
      </c>
      <c r="T114" s="673">
        <v>0</v>
      </c>
      <c r="U114" s="674">
        <v>0</v>
      </c>
      <c r="V114" s="673"/>
      <c r="AC114" s="704"/>
      <c r="AD114" s="673"/>
      <c r="AK114" s="704"/>
      <c r="AL114" s="673"/>
      <c r="AS114" s="704"/>
      <c r="AT114" s="673"/>
      <c r="BA114" s="704"/>
      <c r="BB114" s="673"/>
      <c r="BC114" s="704"/>
      <c r="BI114" s="704"/>
      <c r="BJ114" s="673"/>
    </row>
    <row r="115" spans="1:62" s="674" customFormat="1" ht="12.75" hidden="1" customHeight="1" outlineLevel="1" x14ac:dyDescent="0.2">
      <c r="A115" s="714" t="s">
        <v>740</v>
      </c>
      <c r="B115" s="704">
        <v>0</v>
      </c>
      <c r="C115" s="704">
        <v>0</v>
      </c>
      <c r="D115" s="704">
        <v>0</v>
      </c>
      <c r="E115" s="704">
        <v>0</v>
      </c>
      <c r="F115" s="704">
        <v>0</v>
      </c>
      <c r="G115" s="704">
        <v>-1.5369740000000001</v>
      </c>
      <c r="H115" s="704">
        <v>-2.1507179999999999</v>
      </c>
      <c r="I115" s="704">
        <v>-4.1806299999999998</v>
      </c>
      <c r="J115" s="704">
        <v>-6.0841940000000001</v>
      </c>
      <c r="K115" s="704">
        <v>-4.5112389999999998</v>
      </c>
      <c r="L115" s="704">
        <v>-3.8889459999999998</v>
      </c>
      <c r="M115" s="704">
        <v>-4.284446</v>
      </c>
      <c r="N115" s="704">
        <v>-4.168946</v>
      </c>
      <c r="O115" s="704">
        <v>-5.7078379999999997</v>
      </c>
      <c r="P115" s="704">
        <v>-5.0278689999999999</v>
      </c>
      <c r="Q115" s="716">
        <v>0</v>
      </c>
      <c r="R115" s="716">
        <v>0</v>
      </c>
      <c r="S115" s="704">
        <v>0</v>
      </c>
      <c r="T115" s="673">
        <v>0</v>
      </c>
      <c r="U115" s="674">
        <v>0</v>
      </c>
      <c r="V115" s="673"/>
      <c r="AC115" s="704"/>
      <c r="AD115" s="673"/>
      <c r="AK115" s="704"/>
      <c r="AL115" s="673"/>
      <c r="AS115" s="704"/>
      <c r="AT115" s="673"/>
      <c r="BA115" s="704"/>
      <c r="BB115" s="673"/>
      <c r="BC115" s="704"/>
      <c r="BI115" s="704"/>
      <c r="BJ115" s="673"/>
    </row>
    <row r="116" spans="1:62" s="674" customFormat="1" ht="12.75" hidden="1" customHeight="1" outlineLevel="1" x14ac:dyDescent="0.2">
      <c r="A116" s="714" t="s">
        <v>741</v>
      </c>
      <c r="B116" s="704">
        <v>0</v>
      </c>
      <c r="C116" s="704">
        <v>0</v>
      </c>
      <c r="D116" s="704">
        <v>0</v>
      </c>
      <c r="E116" s="704">
        <v>0</v>
      </c>
      <c r="F116" s="704">
        <v>0</v>
      </c>
      <c r="G116" s="704">
        <v>0</v>
      </c>
      <c r="H116" s="704">
        <v>0</v>
      </c>
      <c r="I116" s="704">
        <v>0</v>
      </c>
      <c r="J116" s="704">
        <v>0</v>
      </c>
      <c r="K116" s="704">
        <v>0</v>
      </c>
      <c r="L116" s="704">
        <v>0</v>
      </c>
      <c r="M116" s="704">
        <v>0</v>
      </c>
      <c r="N116" s="704">
        <v>0</v>
      </c>
      <c r="O116" s="704">
        <v>0</v>
      </c>
      <c r="P116" s="704">
        <v>0</v>
      </c>
      <c r="Q116" s="716">
        <v>0</v>
      </c>
      <c r="R116" s="716">
        <v>0</v>
      </c>
      <c r="S116" s="704">
        <v>0</v>
      </c>
      <c r="T116" s="673">
        <v>0</v>
      </c>
      <c r="U116" s="674">
        <v>0</v>
      </c>
      <c r="V116" s="673"/>
      <c r="AC116" s="704"/>
      <c r="AD116" s="673"/>
      <c r="AK116" s="704"/>
      <c r="AL116" s="673"/>
      <c r="AS116" s="704"/>
      <c r="AT116" s="673"/>
      <c r="BA116" s="704"/>
      <c r="BB116" s="673"/>
      <c r="BC116" s="704"/>
      <c r="BI116" s="704"/>
      <c r="BJ116" s="673"/>
    </row>
    <row r="117" spans="1:62" s="674" customFormat="1" ht="12.75" hidden="1" customHeight="1" outlineLevel="1" x14ac:dyDescent="0.2">
      <c r="A117" s="714" t="s">
        <v>742</v>
      </c>
      <c r="B117" s="704">
        <v>0</v>
      </c>
      <c r="C117" s="704">
        <v>0</v>
      </c>
      <c r="D117" s="704">
        <v>0</v>
      </c>
      <c r="E117" s="704">
        <v>0</v>
      </c>
      <c r="F117" s="704">
        <v>0</v>
      </c>
      <c r="G117" s="704">
        <v>-0.49764399999999998</v>
      </c>
      <c r="H117" s="704">
        <v>-0.58123000000000002</v>
      </c>
      <c r="I117" s="704">
        <v>-0.235073</v>
      </c>
      <c r="J117" s="704">
        <v>-0.18548899999999999</v>
      </c>
      <c r="K117" s="704">
        <v>-0.27186500000000002</v>
      </c>
      <c r="L117" s="704">
        <v>-0.37553500000000001</v>
      </c>
      <c r="M117" s="704">
        <v>-0.72006599999999998</v>
      </c>
      <c r="N117" s="704">
        <v>-0.66684600000000005</v>
      </c>
      <c r="O117" s="704">
        <v>-0.88941400000000004</v>
      </c>
      <c r="P117" s="704">
        <v>-1.750202</v>
      </c>
      <c r="Q117" s="716">
        <v>0</v>
      </c>
      <c r="R117" s="716">
        <v>0</v>
      </c>
      <c r="S117" s="704">
        <v>0</v>
      </c>
      <c r="T117" s="673">
        <v>0</v>
      </c>
      <c r="U117" s="674">
        <v>0</v>
      </c>
      <c r="V117" s="673"/>
      <c r="AC117" s="704"/>
      <c r="AD117" s="673"/>
      <c r="AK117" s="704"/>
      <c r="AL117" s="673"/>
      <c r="AS117" s="704"/>
      <c r="AT117" s="673"/>
      <c r="BA117" s="704"/>
      <c r="BB117" s="673"/>
      <c r="BC117" s="704"/>
      <c r="BI117" s="704"/>
      <c r="BJ117" s="673"/>
    </row>
    <row r="118" spans="1:62" s="674" customFormat="1" ht="12.75" hidden="1" customHeight="1" outlineLevel="1" x14ac:dyDescent="0.2">
      <c r="A118" s="714" t="s">
        <v>743</v>
      </c>
      <c r="B118" s="704">
        <v>0</v>
      </c>
      <c r="C118" s="704">
        <v>0</v>
      </c>
      <c r="D118" s="704">
        <v>0</v>
      </c>
      <c r="E118" s="704">
        <v>0</v>
      </c>
      <c r="F118" s="704">
        <v>0</v>
      </c>
      <c r="G118" s="704">
        <v>0</v>
      </c>
      <c r="H118" s="704">
        <v>0</v>
      </c>
      <c r="I118" s="704">
        <v>0</v>
      </c>
      <c r="J118" s="704">
        <v>0</v>
      </c>
      <c r="K118" s="704">
        <v>0</v>
      </c>
      <c r="L118" s="704">
        <v>0</v>
      </c>
      <c r="M118" s="704">
        <v>0</v>
      </c>
      <c r="N118" s="704">
        <v>0</v>
      </c>
      <c r="O118" s="704">
        <v>0</v>
      </c>
      <c r="P118" s="704">
        <v>0</v>
      </c>
      <c r="Q118" s="716">
        <v>0</v>
      </c>
      <c r="R118" s="716">
        <v>0</v>
      </c>
      <c r="S118" s="704">
        <v>0</v>
      </c>
      <c r="T118" s="673">
        <v>0</v>
      </c>
      <c r="U118" s="674">
        <v>0</v>
      </c>
      <c r="V118" s="673"/>
      <c r="AC118" s="704"/>
      <c r="AD118" s="673"/>
      <c r="AK118" s="704"/>
      <c r="AL118" s="673"/>
      <c r="AS118" s="704"/>
      <c r="AT118" s="673"/>
      <c r="BA118" s="704"/>
      <c r="BB118" s="673"/>
      <c r="BC118" s="704"/>
      <c r="BI118" s="704"/>
      <c r="BJ118" s="673"/>
    </row>
    <row r="119" spans="1:62" s="674" customFormat="1" ht="12.75" hidden="1" customHeight="1" outlineLevel="1" x14ac:dyDescent="0.2">
      <c r="A119" s="714" t="s">
        <v>744</v>
      </c>
      <c r="B119" s="704">
        <v>0</v>
      </c>
      <c r="C119" s="704">
        <v>0</v>
      </c>
      <c r="D119" s="704">
        <v>0</v>
      </c>
      <c r="E119" s="704">
        <v>0</v>
      </c>
      <c r="F119" s="704">
        <v>0</v>
      </c>
      <c r="G119" s="704">
        <v>-0.106145</v>
      </c>
      <c r="H119" s="704">
        <v>-0.49978400000000001</v>
      </c>
      <c r="I119" s="704">
        <v>-8.1046999999999994E-2</v>
      </c>
      <c r="J119" s="704">
        <v>-0.29269099999999998</v>
      </c>
      <c r="K119" s="704">
        <v>-0.18976499999999999</v>
      </c>
      <c r="L119" s="704">
        <v>-0.19212199999999999</v>
      </c>
      <c r="M119" s="704">
        <v>-0.21635099999999999</v>
      </c>
      <c r="N119" s="704">
        <v>-9.9463999999999997E-2</v>
      </c>
      <c r="O119" s="704">
        <v>-0.147124</v>
      </c>
      <c r="P119" s="704">
        <v>-0.34339399999999998</v>
      </c>
      <c r="Q119" s="716">
        <v>0</v>
      </c>
      <c r="R119" s="716">
        <v>0</v>
      </c>
      <c r="S119" s="704">
        <v>0</v>
      </c>
      <c r="T119" s="673">
        <v>0</v>
      </c>
      <c r="U119" s="674">
        <v>0</v>
      </c>
      <c r="V119" s="673"/>
      <c r="AC119" s="704"/>
      <c r="AD119" s="673"/>
      <c r="AK119" s="704"/>
      <c r="AL119" s="673"/>
      <c r="AS119" s="704"/>
      <c r="AT119" s="673"/>
      <c r="BA119" s="704"/>
      <c r="BB119" s="673"/>
      <c r="BC119" s="704"/>
      <c r="BI119" s="704"/>
      <c r="BJ119" s="673"/>
    </row>
    <row r="120" spans="1:62" s="674" customFormat="1" ht="12.75" hidden="1" customHeight="1" outlineLevel="1" x14ac:dyDescent="0.2">
      <c r="A120" s="714" t="s">
        <v>745</v>
      </c>
      <c r="B120" s="704">
        <v>0</v>
      </c>
      <c r="C120" s="704">
        <v>0</v>
      </c>
      <c r="D120" s="704">
        <v>0</v>
      </c>
      <c r="E120" s="704">
        <v>0</v>
      </c>
      <c r="F120" s="704">
        <v>0</v>
      </c>
      <c r="G120" s="704">
        <v>-6.96E-3</v>
      </c>
      <c r="H120" s="704">
        <v>-4.836E-3</v>
      </c>
      <c r="I120" s="704">
        <v>-3.5720000000000001E-3</v>
      </c>
      <c r="J120" s="704">
        <v>-1.3180000000000001E-2</v>
      </c>
      <c r="K120" s="704">
        <v>-1.5358999999999999E-2</v>
      </c>
      <c r="L120" s="704">
        <v>-1.3372E-2</v>
      </c>
      <c r="M120" s="704">
        <v>-3.1857999999999997E-2</v>
      </c>
      <c r="N120" s="704">
        <v>-3.3403000000000002E-2</v>
      </c>
      <c r="O120" s="704">
        <v>-0.17703199999999999</v>
      </c>
      <c r="P120" s="704">
        <v>-7.7419000000000002E-2</v>
      </c>
      <c r="Q120" s="716">
        <v>0</v>
      </c>
      <c r="R120" s="716">
        <v>0</v>
      </c>
      <c r="S120" s="704">
        <v>0</v>
      </c>
      <c r="T120" s="673">
        <v>0</v>
      </c>
      <c r="U120" s="674">
        <v>0</v>
      </c>
      <c r="V120" s="673"/>
      <c r="AC120" s="704"/>
      <c r="AD120" s="673"/>
      <c r="AK120" s="704"/>
      <c r="AL120" s="673"/>
      <c r="AS120" s="704"/>
      <c r="AT120" s="673"/>
      <c r="BA120" s="704"/>
      <c r="BB120" s="673"/>
      <c r="BC120" s="704"/>
      <c r="BI120" s="704"/>
      <c r="BJ120" s="673"/>
    </row>
    <row r="121" spans="1:62" s="674" customFormat="1" ht="12.75" hidden="1" customHeight="1" outlineLevel="1" x14ac:dyDescent="0.2">
      <c r="A121" s="714" t="s">
        <v>746</v>
      </c>
      <c r="B121" s="704">
        <v>0</v>
      </c>
      <c r="C121" s="704">
        <v>0</v>
      </c>
      <c r="D121" s="704">
        <v>0</v>
      </c>
      <c r="E121" s="704">
        <v>0</v>
      </c>
      <c r="F121" s="704">
        <v>0</v>
      </c>
      <c r="G121" s="704">
        <v>-7.1339999999999997E-3</v>
      </c>
      <c r="H121" s="704">
        <v>-4.4812999999999999E-2</v>
      </c>
      <c r="I121" s="704">
        <v>-4.0236000000000001E-2</v>
      </c>
      <c r="J121" s="704">
        <v>-0.24360200000000001</v>
      </c>
      <c r="K121" s="704">
        <v>-0.20787700000000001</v>
      </c>
      <c r="L121" s="704">
        <v>-0.17904400000000001</v>
      </c>
      <c r="M121" s="704">
        <v>-0.204841</v>
      </c>
      <c r="N121" s="704">
        <v>-0.210753</v>
      </c>
      <c r="O121" s="704">
        <v>-0.28478700000000001</v>
      </c>
      <c r="P121" s="704">
        <v>-0.27469100000000002</v>
      </c>
      <c r="Q121" s="716">
        <v>0</v>
      </c>
      <c r="R121" s="716">
        <v>0</v>
      </c>
      <c r="S121" s="704">
        <v>0</v>
      </c>
      <c r="T121" s="673">
        <v>0</v>
      </c>
      <c r="U121" s="674">
        <v>0</v>
      </c>
      <c r="V121" s="673"/>
      <c r="AC121" s="704"/>
      <c r="AD121" s="673"/>
      <c r="AK121" s="704"/>
      <c r="AL121" s="673"/>
      <c r="AS121" s="704"/>
      <c r="AT121" s="673"/>
      <c r="BA121" s="704"/>
      <c r="BB121" s="673"/>
      <c r="BC121" s="704"/>
      <c r="BI121" s="704"/>
      <c r="BJ121" s="673"/>
    </row>
    <row r="122" spans="1:62" s="674" customFormat="1" ht="12.75" hidden="1" customHeight="1" outlineLevel="1" x14ac:dyDescent="0.2">
      <c r="A122" s="713" t="s">
        <v>747</v>
      </c>
      <c r="B122" s="704">
        <v>0</v>
      </c>
      <c r="C122" s="704">
        <v>0</v>
      </c>
      <c r="D122" s="704">
        <v>0</v>
      </c>
      <c r="E122" s="704">
        <v>0</v>
      </c>
      <c r="F122" s="704">
        <v>0</v>
      </c>
      <c r="G122" s="704">
        <v>0</v>
      </c>
      <c r="H122" s="704">
        <v>0</v>
      </c>
      <c r="I122" s="704">
        <v>0</v>
      </c>
      <c r="J122" s="704">
        <v>0</v>
      </c>
      <c r="K122" s="704">
        <v>0</v>
      </c>
      <c r="L122" s="704">
        <v>0</v>
      </c>
      <c r="M122" s="704">
        <v>0</v>
      </c>
      <c r="N122" s="704">
        <v>0</v>
      </c>
      <c r="O122" s="704">
        <v>0</v>
      </c>
      <c r="P122" s="704">
        <v>0</v>
      </c>
      <c r="Q122" s="674">
        <v>0</v>
      </c>
      <c r="R122" s="674">
        <v>0</v>
      </c>
      <c r="S122" s="704">
        <v>0</v>
      </c>
      <c r="T122" s="673">
        <v>0</v>
      </c>
      <c r="U122" s="674">
        <v>0</v>
      </c>
      <c r="V122" s="673"/>
      <c r="AC122" s="704"/>
      <c r="AD122" s="673"/>
      <c r="AK122" s="704"/>
      <c r="AL122" s="673"/>
      <c r="AS122" s="704"/>
      <c r="AT122" s="673"/>
      <c r="BA122" s="704"/>
      <c r="BB122" s="673"/>
      <c r="BI122" s="704"/>
      <c r="BJ122" s="673"/>
    </row>
    <row r="123" spans="1:62" s="674" customFormat="1" ht="12.75" customHeight="1" collapsed="1" x14ac:dyDescent="0.2">
      <c r="A123" s="713" t="s">
        <v>748</v>
      </c>
      <c r="B123" s="704">
        <v>0</v>
      </c>
      <c r="C123" s="704">
        <v>0</v>
      </c>
      <c r="D123" s="704">
        <v>0</v>
      </c>
      <c r="E123" s="704">
        <v>0</v>
      </c>
      <c r="F123" s="704">
        <v>0</v>
      </c>
      <c r="G123" s="704">
        <v>-7.0470000000000005E-2</v>
      </c>
      <c r="H123" s="704">
        <v>-8.0013000000000001E-2</v>
      </c>
      <c r="I123" s="704">
        <v>-0.23782400000000001</v>
      </c>
      <c r="J123" s="704">
        <v>-9.7789999999999995E-3</v>
      </c>
      <c r="K123" s="704">
        <v>-7.8999999999999996E-5</v>
      </c>
      <c r="L123" s="704">
        <v>-3.2733999999999999E-2</v>
      </c>
      <c r="M123" s="704">
        <v>-0.120739</v>
      </c>
      <c r="N123" s="704">
        <v>-5.1179000000000002E-2</v>
      </c>
      <c r="O123" s="704">
        <v>-0.108115</v>
      </c>
      <c r="P123" s="704">
        <v>-0.117659</v>
      </c>
      <c r="Q123" s="674">
        <v>0</v>
      </c>
      <c r="R123" s="674">
        <v>0</v>
      </c>
      <c r="S123" s="704">
        <v>0</v>
      </c>
      <c r="T123" s="673">
        <v>0</v>
      </c>
      <c r="U123" s="716">
        <v>0</v>
      </c>
      <c r="V123" s="673"/>
      <c r="AC123" s="704"/>
      <c r="AD123" s="673"/>
      <c r="AK123" s="704"/>
      <c r="AL123" s="673"/>
      <c r="AS123" s="704"/>
      <c r="AT123" s="673"/>
      <c r="BA123" s="704"/>
      <c r="BB123" s="673"/>
      <c r="BC123" s="716"/>
      <c r="BI123" s="704"/>
      <c r="BJ123" s="673"/>
    </row>
    <row r="124" spans="1:62" s="674" customFormat="1" ht="12.75" hidden="1" customHeight="1" outlineLevel="1" x14ac:dyDescent="0.2">
      <c r="A124" s="699" t="s">
        <v>749</v>
      </c>
      <c r="B124" s="704">
        <v>0</v>
      </c>
      <c r="C124" s="704">
        <v>0</v>
      </c>
      <c r="D124" s="704">
        <v>0</v>
      </c>
      <c r="E124" s="704">
        <v>0</v>
      </c>
      <c r="F124" s="704">
        <v>0</v>
      </c>
      <c r="G124" s="704">
        <v>0</v>
      </c>
      <c r="H124" s="704">
        <v>0</v>
      </c>
      <c r="I124" s="704">
        <v>0</v>
      </c>
      <c r="J124" s="704">
        <v>0</v>
      </c>
      <c r="K124" s="704">
        <v>0</v>
      </c>
      <c r="L124" s="704">
        <v>0</v>
      </c>
      <c r="M124" s="704">
        <v>0</v>
      </c>
      <c r="N124" s="704">
        <v>0</v>
      </c>
      <c r="O124" s="704">
        <v>0</v>
      </c>
      <c r="P124" s="704">
        <v>0</v>
      </c>
      <c r="Q124" s="674">
        <v>0</v>
      </c>
      <c r="R124" s="674">
        <v>0</v>
      </c>
      <c r="S124" s="704">
        <v>0</v>
      </c>
      <c r="T124" s="673">
        <v>0</v>
      </c>
      <c r="U124" s="674">
        <v>0</v>
      </c>
      <c r="V124" s="673"/>
      <c r="AC124" s="704"/>
      <c r="AD124" s="673"/>
      <c r="AK124" s="704"/>
      <c r="AL124" s="673"/>
      <c r="AS124" s="704"/>
      <c r="AT124" s="673"/>
      <c r="BA124" s="704"/>
      <c r="BB124" s="673"/>
      <c r="BC124" s="704"/>
      <c r="BI124" s="704"/>
      <c r="BJ124" s="673"/>
    </row>
    <row r="125" spans="1:62" s="674" customFormat="1" ht="12.75" hidden="1" customHeight="1" outlineLevel="1" x14ac:dyDescent="0.2">
      <c r="A125" s="699" t="s">
        <v>750</v>
      </c>
      <c r="B125" s="704">
        <v>0</v>
      </c>
      <c r="C125" s="704">
        <v>0</v>
      </c>
      <c r="D125" s="704">
        <v>0</v>
      </c>
      <c r="E125" s="704">
        <v>0</v>
      </c>
      <c r="F125" s="704">
        <v>0</v>
      </c>
      <c r="G125" s="704">
        <v>0</v>
      </c>
      <c r="H125" s="704">
        <v>0</v>
      </c>
      <c r="I125" s="704">
        <v>0</v>
      </c>
      <c r="J125" s="704">
        <v>0</v>
      </c>
      <c r="K125" s="704">
        <v>0</v>
      </c>
      <c r="L125" s="704">
        <v>0</v>
      </c>
      <c r="M125" s="704">
        <v>0</v>
      </c>
      <c r="N125" s="704">
        <v>0</v>
      </c>
      <c r="O125" s="704">
        <v>0</v>
      </c>
      <c r="P125" s="704">
        <v>0</v>
      </c>
      <c r="Q125" s="674">
        <v>0</v>
      </c>
      <c r="R125" s="674">
        <v>0</v>
      </c>
      <c r="S125" s="704">
        <v>0</v>
      </c>
      <c r="T125" s="673">
        <v>0</v>
      </c>
      <c r="U125" s="674">
        <v>0</v>
      </c>
      <c r="V125" s="673"/>
      <c r="AC125" s="704"/>
      <c r="AD125" s="673"/>
      <c r="AK125" s="704"/>
      <c r="AL125" s="673"/>
      <c r="AS125" s="704"/>
      <c r="AT125" s="673"/>
      <c r="BA125" s="704"/>
      <c r="BB125" s="673"/>
      <c r="BC125" s="704"/>
      <c r="BI125" s="704"/>
      <c r="BJ125" s="673"/>
    </row>
    <row r="126" spans="1:62" s="674" customFormat="1" ht="12.75" customHeight="1" collapsed="1" x14ac:dyDescent="0.2">
      <c r="A126" s="699" t="s">
        <v>751</v>
      </c>
      <c r="B126" s="704">
        <v>0</v>
      </c>
      <c r="C126" s="704">
        <v>0</v>
      </c>
      <c r="D126" s="704">
        <v>0</v>
      </c>
      <c r="E126" s="704">
        <v>0</v>
      </c>
      <c r="F126" s="704">
        <v>0</v>
      </c>
      <c r="G126" s="704">
        <v>-7.0470000000000005E-2</v>
      </c>
      <c r="H126" s="704">
        <v>-8.0013000000000001E-2</v>
      </c>
      <c r="I126" s="704">
        <v>-0.23782400000000001</v>
      </c>
      <c r="J126" s="704">
        <v>-9.7789999999999995E-3</v>
      </c>
      <c r="K126" s="704">
        <v>-7.8999999999999996E-5</v>
      </c>
      <c r="L126" s="704">
        <v>-3.2733999999999999E-2</v>
      </c>
      <c r="M126" s="704">
        <v>-0.120739</v>
      </c>
      <c r="N126" s="704">
        <v>-5.1179000000000002E-2</v>
      </c>
      <c r="O126" s="704">
        <v>-0.108115</v>
      </c>
      <c r="P126" s="704">
        <v>-0.117659</v>
      </c>
      <c r="Q126" s="674">
        <v>0</v>
      </c>
      <c r="R126" s="674">
        <v>0</v>
      </c>
      <c r="S126" s="704">
        <v>0</v>
      </c>
      <c r="T126" s="673">
        <v>0</v>
      </c>
      <c r="U126" s="674">
        <v>0</v>
      </c>
      <c r="V126" s="673"/>
      <c r="AC126" s="704"/>
      <c r="AD126" s="673"/>
      <c r="AK126" s="704"/>
      <c r="AL126" s="673"/>
      <c r="AS126" s="704"/>
      <c r="AT126" s="673"/>
      <c r="BA126" s="704"/>
      <c r="BB126" s="673"/>
      <c r="BC126" s="704"/>
      <c r="BI126" s="704"/>
      <c r="BJ126" s="673"/>
    </row>
    <row r="127" spans="1:62" s="674" customFormat="1" ht="12.75" customHeight="1" x14ac:dyDescent="0.2">
      <c r="A127" s="713" t="s">
        <v>752</v>
      </c>
      <c r="B127" s="704">
        <v>-0.70015000000000005</v>
      </c>
      <c r="C127" s="704">
        <v>-0.15001399999999998</v>
      </c>
      <c r="D127" s="704">
        <v>-0.102433</v>
      </c>
      <c r="E127" s="704">
        <v>-7.3187000000000002E-2</v>
      </c>
      <c r="F127" s="704">
        <v>0</v>
      </c>
      <c r="G127" s="704">
        <v>-4.3839000000000003E-2</v>
      </c>
      <c r="H127" s="704">
        <v>-4.3090000000000003E-2</v>
      </c>
      <c r="I127" s="704">
        <v>-4.0774999999999999E-2</v>
      </c>
      <c r="J127" s="704">
        <v>-5.4273000000000002E-2</v>
      </c>
      <c r="K127" s="704">
        <v>-5.8879000000000001E-2</v>
      </c>
      <c r="L127" s="704">
        <v>-5.5854000000000001E-2</v>
      </c>
      <c r="M127" s="704">
        <v>-5.3905000000000002E-2</v>
      </c>
      <c r="N127" s="704">
        <v>-0.11400100000000001</v>
      </c>
      <c r="O127" s="704">
        <v>-6.5133999999999997E-2</v>
      </c>
      <c r="P127" s="704">
        <v>-6.2483999999999998E-2</v>
      </c>
      <c r="Q127" s="674">
        <v>0</v>
      </c>
      <c r="R127" s="674">
        <v>0</v>
      </c>
      <c r="S127" s="704">
        <v>0</v>
      </c>
      <c r="T127" s="673">
        <v>0</v>
      </c>
      <c r="U127" s="674">
        <v>0</v>
      </c>
      <c r="V127" s="673"/>
      <c r="AC127" s="704"/>
      <c r="AD127" s="673"/>
      <c r="AK127" s="704"/>
      <c r="AL127" s="673"/>
      <c r="AS127" s="704"/>
      <c r="AT127" s="673"/>
      <c r="BA127" s="704"/>
      <c r="BB127" s="673"/>
      <c r="BI127" s="704"/>
      <c r="BJ127" s="673"/>
    </row>
    <row r="128" spans="1:62" s="674" customFormat="1" ht="12.75" customHeight="1" x14ac:dyDescent="0.2">
      <c r="A128" s="699" t="s">
        <v>753</v>
      </c>
      <c r="B128" s="704">
        <v>-0.70015000000000005</v>
      </c>
      <c r="C128" s="704">
        <v>-0.15001399999999998</v>
      </c>
      <c r="D128" s="704">
        <v>-0.102433</v>
      </c>
      <c r="E128" s="704">
        <v>-7.3187000000000002E-2</v>
      </c>
      <c r="F128" s="704">
        <v>0</v>
      </c>
      <c r="G128" s="704">
        <v>-4.3839000000000003E-2</v>
      </c>
      <c r="H128" s="704">
        <v>-4.3090000000000003E-2</v>
      </c>
      <c r="I128" s="704">
        <v>-4.0774999999999999E-2</v>
      </c>
      <c r="J128" s="704">
        <v>-5.4273000000000002E-2</v>
      </c>
      <c r="K128" s="704">
        <v>-5.8879000000000001E-2</v>
      </c>
      <c r="L128" s="704">
        <v>-5.5854000000000001E-2</v>
      </c>
      <c r="M128" s="704">
        <v>-5.3905000000000002E-2</v>
      </c>
      <c r="N128" s="704">
        <v>-0.11400100000000001</v>
      </c>
      <c r="O128" s="704">
        <v>-6.5133999999999997E-2</v>
      </c>
      <c r="P128" s="704">
        <v>-6.2483999999999998E-2</v>
      </c>
      <c r="Q128" s="674">
        <v>0</v>
      </c>
      <c r="R128" s="674">
        <v>0</v>
      </c>
      <c r="S128" s="704">
        <v>0</v>
      </c>
      <c r="T128" s="673">
        <v>0</v>
      </c>
      <c r="U128" s="674">
        <v>0</v>
      </c>
      <c r="V128" s="673"/>
      <c r="AC128" s="704"/>
      <c r="AD128" s="673"/>
      <c r="AK128" s="704"/>
      <c r="AL128" s="673"/>
      <c r="AS128" s="704"/>
      <c r="AT128" s="673"/>
      <c r="BA128" s="704"/>
      <c r="BB128" s="673"/>
      <c r="BI128" s="704"/>
      <c r="BJ128" s="673"/>
    </row>
    <row r="129" spans="1:62" s="674" customFormat="1" ht="12.75" customHeight="1" x14ac:dyDescent="0.2">
      <c r="A129" s="699" t="s">
        <v>754</v>
      </c>
      <c r="B129" s="704">
        <v>-0.612923</v>
      </c>
      <c r="C129" s="704">
        <v>-6.4939999999999998E-2</v>
      </c>
      <c r="D129" s="704">
        <v>-5.0255000000000001E-2</v>
      </c>
      <c r="E129" s="704">
        <v>-2.4577000000000002E-2</v>
      </c>
      <c r="F129" s="704">
        <v>0</v>
      </c>
      <c r="G129" s="704">
        <v>0</v>
      </c>
      <c r="H129" s="704">
        <v>0</v>
      </c>
      <c r="I129" s="704">
        <v>0</v>
      </c>
      <c r="J129" s="704">
        <v>0</v>
      </c>
      <c r="K129" s="704">
        <v>0</v>
      </c>
      <c r="L129" s="704">
        <v>0</v>
      </c>
      <c r="M129" s="704">
        <v>0</v>
      </c>
      <c r="N129" s="704">
        <v>0</v>
      </c>
      <c r="O129" s="704">
        <v>0</v>
      </c>
      <c r="P129" s="704">
        <v>0</v>
      </c>
      <c r="Q129" s="674">
        <v>0</v>
      </c>
      <c r="R129" s="674">
        <v>0</v>
      </c>
      <c r="S129" s="704">
        <v>0</v>
      </c>
      <c r="T129" s="673">
        <v>0</v>
      </c>
      <c r="U129" s="674">
        <v>0</v>
      </c>
      <c r="V129" s="673"/>
      <c r="AC129" s="704"/>
      <c r="AD129" s="673"/>
      <c r="AK129" s="704"/>
      <c r="AL129" s="673"/>
      <c r="AS129" s="704"/>
      <c r="AT129" s="673"/>
      <c r="BA129" s="704"/>
      <c r="BB129" s="673"/>
      <c r="BC129" s="704"/>
      <c r="BI129" s="704"/>
      <c r="BJ129" s="673"/>
    </row>
    <row r="130" spans="1:62" s="674" customFormat="1" ht="12.75" customHeight="1" x14ac:dyDescent="0.2">
      <c r="A130" s="699" t="s">
        <v>755</v>
      </c>
      <c r="B130" s="704">
        <v>-8.7226999999999999E-2</v>
      </c>
      <c r="C130" s="704">
        <v>-8.5073999999999997E-2</v>
      </c>
      <c r="D130" s="704">
        <v>-5.2178000000000002E-2</v>
      </c>
      <c r="E130" s="704">
        <v>-4.861E-2</v>
      </c>
      <c r="F130" s="704">
        <v>0</v>
      </c>
      <c r="G130" s="704">
        <v>-4.3839000000000003E-2</v>
      </c>
      <c r="H130" s="704">
        <v>-4.3090000000000003E-2</v>
      </c>
      <c r="I130" s="704">
        <v>-4.0774999999999999E-2</v>
      </c>
      <c r="J130" s="704">
        <v>-5.4273000000000002E-2</v>
      </c>
      <c r="K130" s="704">
        <v>-5.8879000000000001E-2</v>
      </c>
      <c r="L130" s="704">
        <v>-5.5854000000000001E-2</v>
      </c>
      <c r="M130" s="704">
        <v>-5.3905000000000002E-2</v>
      </c>
      <c r="N130" s="704">
        <v>-0.11400100000000001</v>
      </c>
      <c r="O130" s="704">
        <v>-6.5133999999999997E-2</v>
      </c>
      <c r="P130" s="704">
        <v>-6.2483999999999998E-2</v>
      </c>
      <c r="Q130" s="674">
        <v>0</v>
      </c>
      <c r="R130" s="674">
        <v>0</v>
      </c>
      <c r="S130" s="704">
        <v>0</v>
      </c>
      <c r="T130" s="673">
        <v>0</v>
      </c>
      <c r="U130" s="674">
        <v>0</v>
      </c>
      <c r="V130" s="673"/>
      <c r="AC130" s="704"/>
      <c r="AD130" s="673"/>
      <c r="AK130" s="704"/>
      <c r="AL130" s="673"/>
      <c r="AS130" s="704"/>
      <c r="AT130" s="673"/>
      <c r="BA130" s="704"/>
      <c r="BB130" s="673"/>
      <c r="BC130" s="704"/>
      <c r="BI130" s="704"/>
      <c r="BJ130" s="673"/>
    </row>
    <row r="131" spans="1:62" s="674" customFormat="1" ht="12.75" hidden="1" customHeight="1" outlineLevel="1" x14ac:dyDescent="0.2">
      <c r="A131" s="699" t="s">
        <v>756</v>
      </c>
      <c r="B131" s="704">
        <v>0</v>
      </c>
      <c r="C131" s="704">
        <v>0</v>
      </c>
      <c r="D131" s="704">
        <v>0</v>
      </c>
      <c r="E131" s="704">
        <v>0</v>
      </c>
      <c r="F131" s="704">
        <v>0</v>
      </c>
      <c r="G131" s="704">
        <v>0</v>
      </c>
      <c r="H131" s="704">
        <v>0</v>
      </c>
      <c r="I131" s="704">
        <v>0</v>
      </c>
      <c r="J131" s="704">
        <v>0</v>
      </c>
      <c r="K131" s="704">
        <v>0</v>
      </c>
      <c r="L131" s="704">
        <v>0</v>
      </c>
      <c r="M131" s="704">
        <v>0</v>
      </c>
      <c r="N131" s="704">
        <v>0</v>
      </c>
      <c r="O131" s="704">
        <v>0</v>
      </c>
      <c r="P131" s="704">
        <v>0</v>
      </c>
      <c r="Q131" s="674">
        <v>0</v>
      </c>
      <c r="R131" s="674">
        <v>0</v>
      </c>
      <c r="S131" s="704">
        <v>0</v>
      </c>
      <c r="T131" s="673">
        <v>0</v>
      </c>
      <c r="U131" s="674">
        <v>0</v>
      </c>
      <c r="V131" s="673"/>
      <c r="AC131" s="704"/>
      <c r="AD131" s="673"/>
      <c r="AK131" s="704"/>
      <c r="AL131" s="673"/>
      <c r="AS131" s="704"/>
      <c r="AT131" s="673"/>
      <c r="BA131" s="704"/>
      <c r="BB131" s="673"/>
      <c r="BI131" s="704"/>
      <c r="BJ131" s="673"/>
    </row>
    <row r="132" spans="1:62" s="674" customFormat="1" ht="12.75" hidden="1" customHeight="1" outlineLevel="1" x14ac:dyDescent="0.2">
      <c r="A132" s="699" t="s">
        <v>757</v>
      </c>
      <c r="B132" s="704">
        <v>0</v>
      </c>
      <c r="C132" s="704">
        <v>0</v>
      </c>
      <c r="D132" s="704">
        <v>0</v>
      </c>
      <c r="E132" s="704">
        <v>0</v>
      </c>
      <c r="F132" s="704">
        <v>0</v>
      </c>
      <c r="G132" s="704">
        <v>0</v>
      </c>
      <c r="H132" s="704">
        <v>0</v>
      </c>
      <c r="I132" s="704">
        <v>0</v>
      </c>
      <c r="J132" s="704">
        <v>0</v>
      </c>
      <c r="K132" s="704">
        <v>0</v>
      </c>
      <c r="L132" s="704">
        <v>0</v>
      </c>
      <c r="M132" s="704">
        <v>0</v>
      </c>
      <c r="N132" s="704">
        <v>0</v>
      </c>
      <c r="O132" s="704">
        <v>0</v>
      </c>
      <c r="P132" s="704">
        <v>0</v>
      </c>
      <c r="Q132" s="674">
        <v>0</v>
      </c>
      <c r="R132" s="674">
        <v>0</v>
      </c>
      <c r="S132" s="704">
        <v>0</v>
      </c>
      <c r="T132" s="673">
        <v>0</v>
      </c>
      <c r="U132" s="674">
        <v>0</v>
      </c>
      <c r="V132" s="673"/>
      <c r="AC132" s="704"/>
      <c r="AD132" s="673"/>
      <c r="AK132" s="704"/>
      <c r="AL132" s="673"/>
      <c r="AS132" s="704"/>
      <c r="AT132" s="673"/>
      <c r="BA132" s="704"/>
      <c r="BB132" s="673"/>
      <c r="BC132" s="704"/>
      <c r="BI132" s="704"/>
      <c r="BJ132" s="673"/>
    </row>
    <row r="133" spans="1:62" s="674" customFormat="1" ht="12.75" hidden="1" customHeight="1" outlineLevel="1" x14ac:dyDescent="0.2">
      <c r="A133" s="699" t="s">
        <v>758</v>
      </c>
      <c r="B133" s="704">
        <v>0</v>
      </c>
      <c r="C133" s="704">
        <v>0</v>
      </c>
      <c r="D133" s="704">
        <v>0</v>
      </c>
      <c r="E133" s="704">
        <v>0</v>
      </c>
      <c r="F133" s="704">
        <v>0</v>
      </c>
      <c r="G133" s="704">
        <v>0</v>
      </c>
      <c r="H133" s="704">
        <v>0</v>
      </c>
      <c r="I133" s="704">
        <v>0</v>
      </c>
      <c r="J133" s="704">
        <v>0</v>
      </c>
      <c r="K133" s="704">
        <v>0</v>
      </c>
      <c r="L133" s="704">
        <v>0</v>
      </c>
      <c r="M133" s="704">
        <v>0</v>
      </c>
      <c r="N133" s="704">
        <v>0</v>
      </c>
      <c r="O133" s="704">
        <v>0</v>
      </c>
      <c r="P133" s="704">
        <v>0</v>
      </c>
      <c r="Q133" s="674">
        <v>0</v>
      </c>
      <c r="R133" s="674">
        <v>0</v>
      </c>
      <c r="S133" s="704">
        <v>0</v>
      </c>
      <c r="T133" s="673">
        <v>0</v>
      </c>
      <c r="U133" s="674">
        <v>0</v>
      </c>
      <c r="V133" s="673"/>
      <c r="AC133" s="704"/>
      <c r="AD133" s="673"/>
      <c r="AK133" s="704"/>
      <c r="AL133" s="673"/>
      <c r="AS133" s="704"/>
      <c r="AT133" s="673"/>
      <c r="BA133" s="704"/>
      <c r="BB133" s="673"/>
      <c r="BC133" s="704"/>
      <c r="BI133" s="704"/>
      <c r="BJ133" s="673"/>
    </row>
    <row r="134" spans="1:62" s="674" customFormat="1" ht="12.75" hidden="1" customHeight="1" outlineLevel="1" x14ac:dyDescent="0.2">
      <c r="A134" s="699" t="s">
        <v>759</v>
      </c>
      <c r="B134" s="704">
        <v>0</v>
      </c>
      <c r="C134" s="704">
        <v>0</v>
      </c>
      <c r="D134" s="704">
        <v>0</v>
      </c>
      <c r="E134" s="704">
        <v>0</v>
      </c>
      <c r="F134" s="704">
        <v>0</v>
      </c>
      <c r="G134" s="704">
        <v>0</v>
      </c>
      <c r="H134" s="704">
        <v>0</v>
      </c>
      <c r="I134" s="704">
        <v>0</v>
      </c>
      <c r="J134" s="704">
        <v>0</v>
      </c>
      <c r="K134" s="704">
        <v>0</v>
      </c>
      <c r="L134" s="704">
        <v>0</v>
      </c>
      <c r="M134" s="704">
        <v>0</v>
      </c>
      <c r="N134" s="704">
        <v>0</v>
      </c>
      <c r="O134" s="704">
        <v>0</v>
      </c>
      <c r="P134" s="704">
        <v>0</v>
      </c>
      <c r="Q134" s="674">
        <v>0</v>
      </c>
      <c r="R134" s="674">
        <v>0</v>
      </c>
      <c r="S134" s="704">
        <v>0</v>
      </c>
      <c r="T134" s="673">
        <v>0</v>
      </c>
      <c r="U134" s="674">
        <v>0</v>
      </c>
      <c r="V134" s="673"/>
      <c r="AC134" s="704"/>
      <c r="AD134" s="673"/>
      <c r="AK134" s="704"/>
      <c r="AL134" s="673"/>
      <c r="AS134" s="704"/>
      <c r="AT134" s="673"/>
      <c r="BA134" s="704"/>
      <c r="BB134" s="673"/>
      <c r="BI134" s="704"/>
      <c r="BJ134" s="673"/>
    </row>
    <row r="135" spans="1:62" s="674" customFormat="1" ht="12.75" customHeight="1" collapsed="1" x14ac:dyDescent="0.2">
      <c r="A135" s="713" t="s">
        <v>760</v>
      </c>
      <c r="B135" s="704">
        <v>-6.4652950000000002</v>
      </c>
      <c r="C135" s="704">
        <v>-1.0372699999999999</v>
      </c>
      <c r="D135" s="704">
        <v>-4.178331</v>
      </c>
      <c r="E135" s="704">
        <v>-0.63320799999999999</v>
      </c>
      <c r="F135" s="704">
        <v>-0.139905</v>
      </c>
      <c r="G135" s="704">
        <v>-0.27194800000000002</v>
      </c>
      <c r="H135" s="704">
        <v>-0.93878200000000001</v>
      </c>
      <c r="I135" s="704">
        <v>-1.966504</v>
      </c>
      <c r="J135" s="704">
        <v>-0.71064099999999997</v>
      </c>
      <c r="K135" s="704">
        <v>-0.42900500000000003</v>
      </c>
      <c r="L135" s="704">
        <v>-0.43893500000000002</v>
      </c>
      <c r="M135" s="704">
        <v>-0.42809299999999995</v>
      </c>
      <c r="N135" s="704">
        <v>-0.40485099999999996</v>
      </c>
      <c r="O135" s="704">
        <v>-0.44250200000000001</v>
      </c>
      <c r="P135" s="704">
        <v>-0.43954199999999999</v>
      </c>
      <c r="Q135" s="674">
        <v>0</v>
      </c>
      <c r="R135" s="674">
        <v>0</v>
      </c>
      <c r="S135" s="704">
        <v>0</v>
      </c>
      <c r="T135" s="673">
        <v>0</v>
      </c>
      <c r="U135" s="674">
        <v>0</v>
      </c>
      <c r="V135" s="673"/>
      <c r="AC135" s="704"/>
      <c r="AD135" s="673"/>
      <c r="AK135" s="704"/>
      <c r="AL135" s="673"/>
      <c r="AS135" s="704"/>
      <c r="AT135" s="673"/>
      <c r="BA135" s="704"/>
      <c r="BB135" s="673"/>
      <c r="BI135" s="704"/>
      <c r="BJ135" s="673"/>
    </row>
    <row r="136" spans="1:62" s="674" customFormat="1" ht="12.75" hidden="1" customHeight="1" outlineLevel="1" x14ac:dyDescent="0.2">
      <c r="A136" s="699" t="s">
        <v>761</v>
      </c>
      <c r="B136" s="704">
        <v>0</v>
      </c>
      <c r="C136" s="704">
        <v>0</v>
      </c>
      <c r="D136" s="704">
        <v>0</v>
      </c>
      <c r="E136" s="704">
        <v>0</v>
      </c>
      <c r="F136" s="704">
        <v>0</v>
      </c>
      <c r="G136" s="704">
        <v>0</v>
      </c>
      <c r="H136" s="704">
        <v>0</v>
      </c>
      <c r="I136" s="704">
        <v>0</v>
      </c>
      <c r="J136" s="704">
        <v>0</v>
      </c>
      <c r="K136" s="704">
        <v>0</v>
      </c>
      <c r="L136" s="704">
        <v>0</v>
      </c>
      <c r="M136" s="704">
        <v>0</v>
      </c>
      <c r="N136" s="704">
        <v>0</v>
      </c>
      <c r="O136" s="704">
        <v>0</v>
      </c>
      <c r="P136" s="704">
        <v>0</v>
      </c>
      <c r="Q136" s="674">
        <v>0</v>
      </c>
      <c r="R136" s="674">
        <v>0</v>
      </c>
      <c r="S136" s="704">
        <v>0</v>
      </c>
      <c r="T136" s="673">
        <v>0</v>
      </c>
      <c r="U136" s="674">
        <v>0</v>
      </c>
      <c r="V136" s="673"/>
      <c r="AC136" s="704"/>
      <c r="AD136" s="673"/>
      <c r="AK136" s="704"/>
      <c r="AL136" s="673"/>
      <c r="AS136" s="704"/>
      <c r="AT136" s="673"/>
      <c r="BA136" s="704"/>
      <c r="BB136" s="673"/>
      <c r="BI136" s="704"/>
      <c r="BJ136" s="673"/>
    </row>
    <row r="137" spans="1:62" s="674" customFormat="1" ht="12.75" hidden="1" customHeight="1" outlineLevel="1" x14ac:dyDescent="0.2">
      <c r="A137" s="699" t="s">
        <v>762</v>
      </c>
      <c r="B137" s="704">
        <v>0</v>
      </c>
      <c r="C137" s="704">
        <v>0</v>
      </c>
      <c r="D137" s="704">
        <v>0</v>
      </c>
      <c r="E137" s="704">
        <v>0</v>
      </c>
      <c r="F137" s="704">
        <v>0</v>
      </c>
      <c r="G137" s="704">
        <v>0</v>
      </c>
      <c r="H137" s="704">
        <v>0</v>
      </c>
      <c r="I137" s="704">
        <v>0</v>
      </c>
      <c r="J137" s="704">
        <v>0</v>
      </c>
      <c r="K137" s="704">
        <v>0</v>
      </c>
      <c r="L137" s="704">
        <v>0</v>
      </c>
      <c r="M137" s="704">
        <v>0</v>
      </c>
      <c r="N137" s="704">
        <v>0</v>
      </c>
      <c r="O137" s="704">
        <v>0</v>
      </c>
      <c r="P137" s="704">
        <v>0</v>
      </c>
      <c r="Q137" s="674">
        <v>0</v>
      </c>
      <c r="R137" s="674">
        <v>0</v>
      </c>
      <c r="S137" s="704">
        <v>0</v>
      </c>
      <c r="T137" s="673">
        <v>0</v>
      </c>
      <c r="U137" s="674">
        <v>0</v>
      </c>
      <c r="V137" s="673"/>
      <c r="AC137" s="704"/>
      <c r="AD137" s="673"/>
      <c r="AK137" s="704"/>
      <c r="AL137" s="673"/>
      <c r="AS137" s="704"/>
      <c r="AT137" s="673"/>
      <c r="BA137" s="704"/>
      <c r="BB137" s="673"/>
      <c r="BC137" s="704"/>
      <c r="BI137" s="704"/>
      <c r="BJ137" s="673"/>
    </row>
    <row r="138" spans="1:62" s="674" customFormat="1" ht="12.75" hidden="1" customHeight="1" outlineLevel="1" x14ac:dyDescent="0.2">
      <c r="A138" s="699" t="s">
        <v>763</v>
      </c>
      <c r="B138" s="704">
        <v>0</v>
      </c>
      <c r="C138" s="704">
        <v>0</v>
      </c>
      <c r="D138" s="704">
        <v>0</v>
      </c>
      <c r="E138" s="704">
        <v>0</v>
      </c>
      <c r="F138" s="704">
        <v>0</v>
      </c>
      <c r="G138" s="704">
        <v>0</v>
      </c>
      <c r="H138" s="704">
        <v>0</v>
      </c>
      <c r="I138" s="704">
        <v>0</v>
      </c>
      <c r="J138" s="704">
        <v>0</v>
      </c>
      <c r="K138" s="704">
        <v>0</v>
      </c>
      <c r="L138" s="704">
        <v>0</v>
      </c>
      <c r="M138" s="704">
        <v>0</v>
      </c>
      <c r="N138" s="704">
        <v>0</v>
      </c>
      <c r="O138" s="704">
        <v>0</v>
      </c>
      <c r="P138" s="704">
        <v>0</v>
      </c>
      <c r="Q138" s="674">
        <v>0</v>
      </c>
      <c r="R138" s="674">
        <v>0</v>
      </c>
      <c r="S138" s="704">
        <v>0</v>
      </c>
      <c r="T138" s="673">
        <v>0</v>
      </c>
      <c r="U138" s="674">
        <v>0</v>
      </c>
      <c r="V138" s="673"/>
      <c r="AC138" s="704"/>
      <c r="AD138" s="673"/>
      <c r="AK138" s="704"/>
      <c r="AL138" s="673"/>
      <c r="AS138" s="704"/>
      <c r="AT138" s="673"/>
      <c r="BA138" s="704"/>
      <c r="BB138" s="673"/>
      <c r="BC138" s="704"/>
      <c r="BI138" s="704"/>
      <c r="BJ138" s="673"/>
    </row>
    <row r="139" spans="1:62" s="674" customFormat="1" ht="12.75" hidden="1" customHeight="1" outlineLevel="1" x14ac:dyDescent="0.2">
      <c r="A139" s="699" t="s">
        <v>764</v>
      </c>
      <c r="B139" s="704">
        <v>0</v>
      </c>
      <c r="C139" s="704">
        <v>0</v>
      </c>
      <c r="D139" s="704">
        <v>0</v>
      </c>
      <c r="E139" s="704">
        <v>0</v>
      </c>
      <c r="F139" s="704">
        <v>0</v>
      </c>
      <c r="G139" s="704">
        <v>0</v>
      </c>
      <c r="H139" s="704">
        <v>0</v>
      </c>
      <c r="I139" s="704">
        <v>0</v>
      </c>
      <c r="J139" s="704">
        <v>0</v>
      </c>
      <c r="K139" s="704">
        <v>0</v>
      </c>
      <c r="L139" s="704">
        <v>0</v>
      </c>
      <c r="M139" s="704">
        <v>0</v>
      </c>
      <c r="N139" s="704">
        <v>0</v>
      </c>
      <c r="O139" s="704">
        <v>0</v>
      </c>
      <c r="P139" s="704">
        <v>0</v>
      </c>
      <c r="Q139" s="674">
        <v>0</v>
      </c>
      <c r="R139" s="674">
        <v>0</v>
      </c>
      <c r="S139" s="704">
        <v>0</v>
      </c>
      <c r="T139" s="673">
        <v>0</v>
      </c>
      <c r="U139" s="674">
        <v>0</v>
      </c>
      <c r="V139" s="673"/>
      <c r="AC139" s="704"/>
      <c r="AD139" s="673"/>
      <c r="AK139" s="704"/>
      <c r="AL139" s="673"/>
      <c r="AS139" s="704"/>
      <c r="AT139" s="673"/>
      <c r="BA139" s="704"/>
      <c r="BB139" s="673"/>
      <c r="BI139" s="704"/>
      <c r="BJ139" s="673"/>
    </row>
    <row r="140" spans="1:62" s="674" customFormat="1" ht="12.75" hidden="1" customHeight="1" outlineLevel="1" x14ac:dyDescent="0.2">
      <c r="A140" s="699" t="s">
        <v>765</v>
      </c>
      <c r="B140" s="704">
        <v>0</v>
      </c>
      <c r="C140" s="704">
        <v>0</v>
      </c>
      <c r="D140" s="704">
        <v>0</v>
      </c>
      <c r="E140" s="704">
        <v>0</v>
      </c>
      <c r="F140" s="704">
        <v>0</v>
      </c>
      <c r="G140" s="704">
        <v>0</v>
      </c>
      <c r="H140" s="704">
        <v>0</v>
      </c>
      <c r="I140" s="704">
        <v>0</v>
      </c>
      <c r="J140" s="704">
        <v>0</v>
      </c>
      <c r="K140" s="704">
        <v>0</v>
      </c>
      <c r="L140" s="704">
        <v>0</v>
      </c>
      <c r="M140" s="704">
        <v>0</v>
      </c>
      <c r="N140" s="704">
        <v>0</v>
      </c>
      <c r="O140" s="704">
        <v>0</v>
      </c>
      <c r="P140" s="704">
        <v>0</v>
      </c>
      <c r="Q140" s="674">
        <v>0</v>
      </c>
      <c r="R140" s="674">
        <v>0</v>
      </c>
      <c r="S140" s="704">
        <v>0</v>
      </c>
      <c r="T140" s="673">
        <v>0</v>
      </c>
      <c r="U140" s="674">
        <v>0</v>
      </c>
      <c r="V140" s="673"/>
      <c r="AC140" s="704"/>
      <c r="AD140" s="673"/>
      <c r="AK140" s="704"/>
      <c r="AL140" s="673"/>
      <c r="AS140" s="704"/>
      <c r="AT140" s="673"/>
      <c r="BA140" s="704"/>
      <c r="BB140" s="673"/>
      <c r="BC140" s="704"/>
      <c r="BI140" s="704"/>
      <c r="BJ140" s="673"/>
    </row>
    <row r="141" spans="1:62" s="674" customFormat="1" ht="12.75" hidden="1" customHeight="1" outlineLevel="1" x14ac:dyDescent="0.2">
      <c r="A141" s="699" t="s">
        <v>766</v>
      </c>
      <c r="B141" s="704">
        <v>0</v>
      </c>
      <c r="C141" s="704">
        <v>0</v>
      </c>
      <c r="D141" s="704">
        <v>0</v>
      </c>
      <c r="E141" s="704">
        <v>0</v>
      </c>
      <c r="F141" s="704">
        <v>0</v>
      </c>
      <c r="G141" s="704">
        <v>0</v>
      </c>
      <c r="H141" s="704">
        <v>0</v>
      </c>
      <c r="I141" s="704">
        <v>0</v>
      </c>
      <c r="J141" s="704">
        <v>0</v>
      </c>
      <c r="K141" s="704">
        <v>0</v>
      </c>
      <c r="L141" s="704">
        <v>0</v>
      </c>
      <c r="M141" s="704">
        <v>0</v>
      </c>
      <c r="N141" s="704">
        <v>0</v>
      </c>
      <c r="O141" s="704">
        <v>0</v>
      </c>
      <c r="P141" s="704">
        <v>0</v>
      </c>
      <c r="Q141" s="674">
        <v>0</v>
      </c>
      <c r="R141" s="674">
        <v>0</v>
      </c>
      <c r="S141" s="704">
        <v>0</v>
      </c>
      <c r="T141" s="673">
        <v>0</v>
      </c>
      <c r="U141" s="674">
        <v>0</v>
      </c>
      <c r="V141" s="673"/>
      <c r="AC141" s="704"/>
      <c r="AD141" s="673"/>
      <c r="AK141" s="704"/>
      <c r="AL141" s="673"/>
      <c r="AS141" s="704"/>
      <c r="AT141" s="673"/>
      <c r="BA141" s="704"/>
      <c r="BB141" s="673"/>
      <c r="BC141" s="704"/>
      <c r="BI141" s="704"/>
      <c r="BJ141" s="673"/>
    </row>
    <row r="142" spans="1:62" s="674" customFormat="1" ht="12.75" customHeight="1" collapsed="1" x14ac:dyDescent="0.2">
      <c r="A142" s="699" t="s">
        <v>767</v>
      </c>
      <c r="B142" s="704">
        <v>-6.4652950000000002</v>
      </c>
      <c r="C142" s="704">
        <v>-1.0372699999999999</v>
      </c>
      <c r="D142" s="704">
        <v>-4.178331</v>
      </c>
      <c r="E142" s="704">
        <v>-0.63320799999999999</v>
      </c>
      <c r="F142" s="704">
        <v>-0.139905</v>
      </c>
      <c r="G142" s="704">
        <v>-0.27194800000000002</v>
      </c>
      <c r="H142" s="704">
        <v>-0.93878200000000001</v>
      </c>
      <c r="I142" s="704">
        <v>-1.966504</v>
      </c>
      <c r="J142" s="704">
        <v>-0.71064099999999997</v>
      </c>
      <c r="K142" s="704">
        <v>-0.42900500000000003</v>
      </c>
      <c r="L142" s="704">
        <v>-0.43893500000000002</v>
      </c>
      <c r="M142" s="704">
        <v>-0.42809299999999995</v>
      </c>
      <c r="N142" s="704">
        <v>-0.40485099999999996</v>
      </c>
      <c r="O142" s="704">
        <v>-0.44250200000000001</v>
      </c>
      <c r="P142" s="704">
        <v>-0.43954199999999999</v>
      </c>
      <c r="Q142" s="674">
        <v>0</v>
      </c>
      <c r="R142" s="674">
        <v>0</v>
      </c>
      <c r="S142" s="704">
        <v>0</v>
      </c>
      <c r="T142" s="673">
        <v>0</v>
      </c>
      <c r="U142" s="674">
        <v>0</v>
      </c>
      <c r="V142" s="673"/>
      <c r="AC142" s="704"/>
      <c r="AD142" s="673"/>
      <c r="AK142" s="704"/>
      <c r="AL142" s="673"/>
      <c r="AS142" s="704"/>
      <c r="AT142" s="673"/>
      <c r="BA142" s="704"/>
      <c r="BB142" s="673"/>
      <c r="BI142" s="704"/>
      <c r="BJ142" s="673"/>
    </row>
    <row r="143" spans="1:62" s="674" customFormat="1" ht="12.75" customHeight="1" x14ac:dyDescent="0.2">
      <c r="A143" s="699" t="s">
        <v>768</v>
      </c>
      <c r="B143" s="704">
        <v>-0.40980699999999998</v>
      </c>
      <c r="C143" s="704">
        <v>-1.0372699999999999</v>
      </c>
      <c r="D143" s="704">
        <v>-4.178331</v>
      </c>
      <c r="E143" s="704">
        <v>-0.63320799999999999</v>
      </c>
      <c r="F143" s="704">
        <v>-0.139905</v>
      </c>
      <c r="G143" s="704">
        <v>-0.27194800000000002</v>
      </c>
      <c r="H143" s="704">
        <v>-0.93878200000000001</v>
      </c>
      <c r="I143" s="704">
        <v>-1.966504</v>
      </c>
      <c r="J143" s="704">
        <v>-0.71064099999999997</v>
      </c>
      <c r="K143" s="704">
        <v>-0.42900500000000003</v>
      </c>
      <c r="L143" s="704">
        <v>-0.43893500000000002</v>
      </c>
      <c r="M143" s="704">
        <v>-0.42809299999999995</v>
      </c>
      <c r="N143" s="704">
        <v>-0.40485099999999996</v>
      </c>
      <c r="O143" s="704">
        <v>-0.44250200000000001</v>
      </c>
      <c r="P143" s="704">
        <v>-0.43954199999999999</v>
      </c>
      <c r="Q143" s="674">
        <v>0</v>
      </c>
      <c r="R143" s="674">
        <v>0</v>
      </c>
      <c r="S143" s="704">
        <v>0</v>
      </c>
      <c r="T143" s="673">
        <v>0</v>
      </c>
      <c r="U143" s="674">
        <v>0</v>
      </c>
      <c r="V143" s="673"/>
      <c r="AC143" s="704"/>
      <c r="AD143" s="673"/>
      <c r="AK143" s="704"/>
      <c r="AL143" s="673"/>
      <c r="AS143" s="704"/>
      <c r="AT143" s="673"/>
      <c r="BA143" s="704"/>
      <c r="BB143" s="673"/>
      <c r="BI143" s="704"/>
      <c r="BJ143" s="673"/>
    </row>
    <row r="144" spans="1:62" s="674" customFormat="1" ht="12.75" customHeight="1" x14ac:dyDescent="0.2">
      <c r="A144" s="699" t="s">
        <v>769</v>
      </c>
      <c r="B144" s="704">
        <v>-2.9725999999999999E-2</v>
      </c>
      <c r="C144" s="704">
        <v>5.189E-3</v>
      </c>
      <c r="D144" s="704">
        <v>-1.688E-3</v>
      </c>
      <c r="E144" s="704">
        <v>0</v>
      </c>
      <c r="F144" s="704">
        <v>-3.5399999999999999E-4</v>
      </c>
      <c r="G144" s="704">
        <v>0</v>
      </c>
      <c r="H144" s="704">
        <v>-2.4133999999999999E-2</v>
      </c>
      <c r="I144" s="704">
        <v>-2.2675000000000001E-2</v>
      </c>
      <c r="J144" s="704">
        <v>-2.4851000000000002E-2</v>
      </c>
      <c r="K144" s="704">
        <v>0</v>
      </c>
      <c r="L144" s="704">
        <v>0</v>
      </c>
      <c r="M144" s="704">
        <v>-1.3321E-2</v>
      </c>
      <c r="N144" s="704">
        <v>8.9060000000000007E-3</v>
      </c>
      <c r="O144" s="704">
        <v>-2.2769999999999999E-2</v>
      </c>
      <c r="P144" s="704">
        <v>-2.0534E-2</v>
      </c>
      <c r="Q144" s="674">
        <v>0</v>
      </c>
      <c r="R144" s="674">
        <v>0</v>
      </c>
      <c r="S144" s="704">
        <v>0</v>
      </c>
      <c r="T144" s="673">
        <v>0</v>
      </c>
      <c r="U144" s="674">
        <v>0</v>
      </c>
      <c r="V144" s="673"/>
      <c r="AC144" s="704"/>
      <c r="AD144" s="673"/>
      <c r="AK144" s="704"/>
      <c r="AL144" s="673"/>
      <c r="AS144" s="704"/>
      <c r="AT144" s="673"/>
      <c r="BA144" s="704"/>
      <c r="BB144" s="673"/>
      <c r="BC144" s="704"/>
      <c r="BI144" s="704"/>
      <c r="BJ144" s="673"/>
    </row>
    <row r="145" spans="1:62" s="674" customFormat="1" ht="12.75" hidden="1" customHeight="1" outlineLevel="1" x14ac:dyDescent="0.2">
      <c r="A145" s="699" t="s">
        <v>770</v>
      </c>
      <c r="B145" s="704">
        <v>0</v>
      </c>
      <c r="C145" s="704">
        <v>0</v>
      </c>
      <c r="D145" s="704">
        <v>0</v>
      </c>
      <c r="E145" s="704">
        <v>0</v>
      </c>
      <c r="F145" s="704">
        <v>0</v>
      </c>
      <c r="G145" s="704">
        <v>0</v>
      </c>
      <c r="H145" s="704">
        <v>0</v>
      </c>
      <c r="I145" s="704">
        <v>0</v>
      </c>
      <c r="J145" s="704">
        <v>0</v>
      </c>
      <c r="K145" s="704">
        <v>0</v>
      </c>
      <c r="L145" s="704">
        <v>0</v>
      </c>
      <c r="M145" s="704">
        <v>0</v>
      </c>
      <c r="N145" s="704">
        <v>0</v>
      </c>
      <c r="O145" s="704">
        <v>0</v>
      </c>
      <c r="P145" s="704">
        <v>0</v>
      </c>
      <c r="Q145" s="674">
        <v>0</v>
      </c>
      <c r="R145" s="674">
        <v>0</v>
      </c>
      <c r="S145" s="704">
        <v>0</v>
      </c>
      <c r="T145" s="673">
        <v>0</v>
      </c>
      <c r="U145" s="674">
        <v>0</v>
      </c>
      <c r="V145" s="673"/>
      <c r="AC145" s="704"/>
      <c r="AD145" s="673"/>
      <c r="AK145" s="704"/>
      <c r="AL145" s="673"/>
      <c r="AS145" s="704"/>
      <c r="AT145" s="673"/>
      <c r="BA145" s="704"/>
      <c r="BB145" s="673"/>
      <c r="BC145" s="704"/>
      <c r="BI145" s="704"/>
      <c r="BJ145" s="673"/>
    </row>
    <row r="146" spans="1:62" s="674" customFormat="1" ht="12.75" customHeight="1" collapsed="1" x14ac:dyDescent="0.2">
      <c r="A146" s="699" t="s">
        <v>771</v>
      </c>
      <c r="B146" s="704">
        <v>-0.380081</v>
      </c>
      <c r="C146" s="704">
        <v>-1.042459</v>
      </c>
      <c r="D146" s="704">
        <v>-4.1766430000000003</v>
      </c>
      <c r="E146" s="704">
        <v>-0.63320799999999999</v>
      </c>
      <c r="F146" s="704">
        <v>-0.13955100000000001</v>
      </c>
      <c r="G146" s="704">
        <v>-0.27194800000000002</v>
      </c>
      <c r="H146" s="704">
        <v>-0.91464800000000002</v>
      </c>
      <c r="I146" s="704">
        <v>-1.943829</v>
      </c>
      <c r="J146" s="704">
        <v>-0.68579000000000001</v>
      </c>
      <c r="K146" s="704">
        <v>-0.42900500000000003</v>
      </c>
      <c r="L146" s="704">
        <v>-0.43893500000000002</v>
      </c>
      <c r="M146" s="704">
        <v>-0.41477199999999997</v>
      </c>
      <c r="N146" s="704">
        <v>-0.41375699999999999</v>
      </c>
      <c r="O146" s="704">
        <v>-0.41973199999999999</v>
      </c>
      <c r="P146" s="704">
        <v>-0.41900799999999999</v>
      </c>
      <c r="Q146" s="674">
        <v>0</v>
      </c>
      <c r="R146" s="674">
        <v>0</v>
      </c>
      <c r="S146" s="704">
        <v>0</v>
      </c>
      <c r="T146" s="673">
        <v>0</v>
      </c>
      <c r="U146" s="674">
        <v>0</v>
      </c>
      <c r="V146" s="673"/>
      <c r="AC146" s="704"/>
      <c r="AD146" s="673"/>
      <c r="AK146" s="704"/>
      <c r="AL146" s="673"/>
      <c r="AS146" s="704"/>
      <c r="AT146" s="673"/>
      <c r="BA146" s="704"/>
      <c r="BB146" s="673"/>
      <c r="BC146" s="704"/>
      <c r="BI146" s="704"/>
      <c r="BJ146" s="673"/>
    </row>
    <row r="147" spans="1:62" s="674" customFormat="1" ht="12.75" customHeight="1" x14ac:dyDescent="0.2">
      <c r="A147" s="699" t="s">
        <v>772</v>
      </c>
      <c r="B147" s="704">
        <v>-6.0554880000000004</v>
      </c>
      <c r="C147" s="704">
        <v>0</v>
      </c>
      <c r="D147" s="704">
        <v>0</v>
      </c>
      <c r="E147" s="704">
        <v>0</v>
      </c>
      <c r="F147" s="704">
        <v>0</v>
      </c>
      <c r="G147" s="704">
        <v>0</v>
      </c>
      <c r="H147" s="704">
        <v>0</v>
      </c>
      <c r="I147" s="704">
        <v>0</v>
      </c>
      <c r="J147" s="704">
        <v>0</v>
      </c>
      <c r="K147" s="704">
        <v>0</v>
      </c>
      <c r="L147" s="704">
        <v>0</v>
      </c>
      <c r="M147" s="704">
        <v>0</v>
      </c>
      <c r="N147" s="704">
        <v>0</v>
      </c>
      <c r="O147" s="704">
        <v>0</v>
      </c>
      <c r="P147" s="704">
        <v>0</v>
      </c>
      <c r="Q147" s="674">
        <v>0</v>
      </c>
      <c r="R147" s="674">
        <v>0</v>
      </c>
      <c r="S147" s="704">
        <v>0</v>
      </c>
      <c r="T147" s="673">
        <v>0</v>
      </c>
      <c r="U147" s="674">
        <v>0</v>
      </c>
      <c r="V147" s="673"/>
      <c r="AC147" s="704"/>
      <c r="AD147" s="673"/>
      <c r="AK147" s="704"/>
      <c r="AL147" s="673"/>
      <c r="AS147" s="704"/>
      <c r="AT147" s="673"/>
      <c r="BA147" s="704"/>
      <c r="BB147" s="673"/>
      <c r="BI147" s="704"/>
      <c r="BJ147" s="673"/>
    </row>
    <row r="148" spans="1:62" s="674" customFormat="1" ht="12.75" hidden="1" customHeight="1" outlineLevel="1" x14ac:dyDescent="0.2">
      <c r="A148" s="699" t="s">
        <v>773</v>
      </c>
      <c r="B148" s="704">
        <v>0</v>
      </c>
      <c r="C148" s="704">
        <v>0</v>
      </c>
      <c r="D148" s="704">
        <v>0</v>
      </c>
      <c r="E148" s="704">
        <v>0</v>
      </c>
      <c r="F148" s="704">
        <v>0</v>
      </c>
      <c r="G148" s="704">
        <v>0</v>
      </c>
      <c r="H148" s="704">
        <v>0</v>
      </c>
      <c r="I148" s="704">
        <v>0</v>
      </c>
      <c r="J148" s="704">
        <v>0</v>
      </c>
      <c r="K148" s="704">
        <v>0</v>
      </c>
      <c r="L148" s="704">
        <v>0</v>
      </c>
      <c r="M148" s="704">
        <v>0</v>
      </c>
      <c r="N148" s="704">
        <v>0</v>
      </c>
      <c r="O148" s="704">
        <v>0</v>
      </c>
      <c r="P148" s="704">
        <v>0</v>
      </c>
      <c r="Q148" s="674">
        <v>0</v>
      </c>
      <c r="R148" s="674">
        <v>0</v>
      </c>
      <c r="S148" s="704">
        <v>0</v>
      </c>
      <c r="T148" s="673">
        <v>0</v>
      </c>
      <c r="U148" s="674">
        <v>0</v>
      </c>
      <c r="V148" s="673"/>
      <c r="AC148" s="704"/>
      <c r="AD148" s="673"/>
      <c r="AK148" s="704"/>
      <c r="AL148" s="673"/>
      <c r="AS148" s="704"/>
      <c r="AT148" s="673"/>
      <c r="BA148" s="704"/>
      <c r="BB148" s="673"/>
      <c r="BC148" s="704"/>
      <c r="BI148" s="704"/>
      <c r="BJ148" s="673"/>
    </row>
    <row r="149" spans="1:62" s="674" customFormat="1" ht="12.75" hidden="1" customHeight="1" outlineLevel="1" x14ac:dyDescent="0.2">
      <c r="A149" s="699" t="s">
        <v>774</v>
      </c>
      <c r="B149" s="704">
        <v>0</v>
      </c>
      <c r="C149" s="704">
        <v>0</v>
      </c>
      <c r="D149" s="704">
        <v>0</v>
      </c>
      <c r="E149" s="704">
        <v>0</v>
      </c>
      <c r="F149" s="704">
        <v>0</v>
      </c>
      <c r="G149" s="704">
        <v>0</v>
      </c>
      <c r="H149" s="704">
        <v>0</v>
      </c>
      <c r="I149" s="704">
        <v>0</v>
      </c>
      <c r="J149" s="704">
        <v>0</v>
      </c>
      <c r="K149" s="704">
        <v>0</v>
      </c>
      <c r="L149" s="704">
        <v>0</v>
      </c>
      <c r="M149" s="704">
        <v>0</v>
      </c>
      <c r="N149" s="704">
        <v>0</v>
      </c>
      <c r="O149" s="704">
        <v>0</v>
      </c>
      <c r="P149" s="704">
        <v>0</v>
      </c>
      <c r="Q149" s="674">
        <v>0</v>
      </c>
      <c r="R149" s="674">
        <v>0</v>
      </c>
      <c r="S149" s="704">
        <v>0</v>
      </c>
      <c r="T149" s="673">
        <v>0</v>
      </c>
      <c r="U149" s="674">
        <v>0</v>
      </c>
      <c r="V149" s="673"/>
      <c r="AC149" s="704"/>
      <c r="AD149" s="673"/>
      <c r="AK149" s="704"/>
      <c r="AL149" s="673"/>
      <c r="AS149" s="704"/>
      <c r="AT149" s="673"/>
      <c r="BA149" s="704"/>
      <c r="BB149" s="673"/>
      <c r="BC149" s="704"/>
      <c r="BI149" s="704"/>
      <c r="BJ149" s="673"/>
    </row>
    <row r="150" spans="1:62" s="674" customFormat="1" ht="12.75" customHeight="1" collapsed="1" x14ac:dyDescent="0.2">
      <c r="A150" s="699" t="s">
        <v>775</v>
      </c>
      <c r="B150" s="704">
        <v>-6.0554880000000004</v>
      </c>
      <c r="C150" s="704">
        <v>0</v>
      </c>
      <c r="D150" s="704">
        <v>0</v>
      </c>
      <c r="E150" s="704">
        <v>0</v>
      </c>
      <c r="F150" s="704">
        <v>0</v>
      </c>
      <c r="G150" s="704">
        <v>0</v>
      </c>
      <c r="H150" s="704">
        <v>0</v>
      </c>
      <c r="I150" s="704">
        <v>0</v>
      </c>
      <c r="J150" s="704">
        <v>0</v>
      </c>
      <c r="K150" s="704">
        <v>0</v>
      </c>
      <c r="L150" s="704">
        <v>0</v>
      </c>
      <c r="M150" s="704">
        <v>0</v>
      </c>
      <c r="N150" s="704">
        <v>0</v>
      </c>
      <c r="O150" s="704">
        <v>0</v>
      </c>
      <c r="P150" s="704">
        <v>0</v>
      </c>
      <c r="Q150" s="674">
        <v>0</v>
      </c>
      <c r="R150" s="674">
        <v>0</v>
      </c>
      <c r="S150" s="704">
        <v>0</v>
      </c>
      <c r="T150" s="673">
        <v>0</v>
      </c>
      <c r="U150" s="674">
        <v>0</v>
      </c>
      <c r="V150" s="673"/>
      <c r="AC150" s="704"/>
      <c r="AD150" s="673"/>
      <c r="AK150" s="704"/>
      <c r="AL150" s="673"/>
      <c r="AS150" s="704"/>
      <c r="AT150" s="673"/>
      <c r="BA150" s="704"/>
      <c r="BB150" s="673"/>
      <c r="BC150" s="704"/>
      <c r="BI150" s="704"/>
      <c r="BJ150" s="673"/>
    </row>
    <row r="151" spans="1:62" s="674" customFormat="1" ht="12.75" hidden="1" customHeight="1" outlineLevel="1" x14ac:dyDescent="0.2">
      <c r="A151" s="713" t="s">
        <v>776</v>
      </c>
      <c r="B151" s="704">
        <v>0</v>
      </c>
      <c r="C151" s="704">
        <v>0</v>
      </c>
      <c r="D151" s="704">
        <v>0</v>
      </c>
      <c r="E151" s="704">
        <v>0</v>
      </c>
      <c r="F151" s="704">
        <v>0</v>
      </c>
      <c r="G151" s="704">
        <v>0</v>
      </c>
      <c r="H151" s="704">
        <v>0</v>
      </c>
      <c r="I151" s="704">
        <v>0</v>
      </c>
      <c r="J151" s="704">
        <v>0</v>
      </c>
      <c r="K151" s="704">
        <v>0</v>
      </c>
      <c r="L151" s="704">
        <v>0</v>
      </c>
      <c r="M151" s="704">
        <v>0</v>
      </c>
      <c r="N151" s="704">
        <v>0</v>
      </c>
      <c r="O151" s="704">
        <v>0</v>
      </c>
      <c r="P151" s="704">
        <v>0</v>
      </c>
      <c r="Q151" s="674">
        <v>0</v>
      </c>
      <c r="R151" s="674">
        <v>0</v>
      </c>
      <c r="S151" s="704">
        <v>0</v>
      </c>
      <c r="T151" s="673">
        <v>0</v>
      </c>
      <c r="U151" s="674">
        <v>0</v>
      </c>
      <c r="V151" s="673"/>
      <c r="AC151" s="704"/>
      <c r="AD151" s="673"/>
      <c r="AK151" s="704"/>
      <c r="AL151" s="673"/>
      <c r="AS151" s="704"/>
      <c r="AT151" s="673"/>
      <c r="BA151" s="704"/>
      <c r="BB151" s="673"/>
      <c r="BI151" s="704"/>
      <c r="BJ151" s="673"/>
    </row>
    <row r="152" spans="1:62" s="674" customFormat="1" ht="12.75" hidden="1" customHeight="1" outlineLevel="1" x14ac:dyDescent="0.2">
      <c r="A152" s="699" t="s">
        <v>777</v>
      </c>
      <c r="B152" s="704">
        <v>0</v>
      </c>
      <c r="C152" s="704">
        <v>0</v>
      </c>
      <c r="D152" s="704">
        <v>0</v>
      </c>
      <c r="E152" s="704">
        <v>0</v>
      </c>
      <c r="F152" s="704">
        <v>0</v>
      </c>
      <c r="G152" s="704">
        <v>0</v>
      </c>
      <c r="H152" s="704">
        <v>0</v>
      </c>
      <c r="I152" s="704">
        <v>0</v>
      </c>
      <c r="J152" s="704">
        <v>0</v>
      </c>
      <c r="K152" s="704">
        <v>0</v>
      </c>
      <c r="L152" s="704">
        <v>0</v>
      </c>
      <c r="M152" s="704">
        <v>0</v>
      </c>
      <c r="N152" s="704">
        <v>0</v>
      </c>
      <c r="O152" s="704">
        <v>0</v>
      </c>
      <c r="P152" s="704">
        <v>0</v>
      </c>
      <c r="Q152" s="674">
        <v>0</v>
      </c>
      <c r="R152" s="674">
        <v>0</v>
      </c>
      <c r="S152" s="704">
        <v>0</v>
      </c>
      <c r="T152" s="673">
        <v>0</v>
      </c>
      <c r="U152" s="674">
        <v>0</v>
      </c>
      <c r="V152" s="673"/>
      <c r="AC152" s="704"/>
      <c r="AD152" s="673"/>
      <c r="AK152" s="704"/>
      <c r="AL152" s="673"/>
      <c r="AS152" s="704"/>
      <c r="AT152" s="673"/>
      <c r="BA152" s="704"/>
      <c r="BB152" s="673"/>
      <c r="BI152" s="704"/>
      <c r="BJ152" s="673"/>
    </row>
    <row r="153" spans="1:62" s="674" customFormat="1" ht="12.75" hidden="1" customHeight="1" outlineLevel="1" x14ac:dyDescent="0.2">
      <c r="A153" s="699" t="s">
        <v>778</v>
      </c>
      <c r="B153" s="704">
        <v>0</v>
      </c>
      <c r="C153" s="704">
        <v>0</v>
      </c>
      <c r="D153" s="704">
        <v>0</v>
      </c>
      <c r="E153" s="704">
        <v>0</v>
      </c>
      <c r="F153" s="704">
        <v>0</v>
      </c>
      <c r="G153" s="704">
        <v>0</v>
      </c>
      <c r="H153" s="704">
        <v>0</v>
      </c>
      <c r="I153" s="704">
        <v>0</v>
      </c>
      <c r="J153" s="704">
        <v>0</v>
      </c>
      <c r="K153" s="704">
        <v>0</v>
      </c>
      <c r="L153" s="704">
        <v>0</v>
      </c>
      <c r="M153" s="704">
        <v>0</v>
      </c>
      <c r="N153" s="704">
        <v>0</v>
      </c>
      <c r="O153" s="704">
        <v>0</v>
      </c>
      <c r="P153" s="704">
        <v>0</v>
      </c>
      <c r="Q153" s="674">
        <v>0</v>
      </c>
      <c r="R153" s="674">
        <v>0</v>
      </c>
      <c r="S153" s="704">
        <v>0</v>
      </c>
      <c r="T153" s="673">
        <v>0</v>
      </c>
      <c r="U153" s="674">
        <v>0</v>
      </c>
      <c r="V153" s="673"/>
      <c r="AC153" s="704"/>
      <c r="AD153" s="673"/>
      <c r="AK153" s="704"/>
      <c r="AL153" s="673"/>
      <c r="AS153" s="704"/>
      <c r="AT153" s="673"/>
      <c r="BA153" s="704"/>
      <c r="BB153" s="673"/>
      <c r="BC153" s="704"/>
      <c r="BI153" s="704"/>
      <c r="BJ153" s="673"/>
    </row>
    <row r="154" spans="1:62" s="674" customFormat="1" ht="12.75" hidden="1" customHeight="1" outlineLevel="1" x14ac:dyDescent="0.2">
      <c r="A154" s="699" t="s">
        <v>779</v>
      </c>
      <c r="B154" s="704">
        <v>0</v>
      </c>
      <c r="C154" s="704">
        <v>0</v>
      </c>
      <c r="D154" s="704">
        <v>0</v>
      </c>
      <c r="E154" s="704">
        <v>0</v>
      </c>
      <c r="F154" s="704">
        <v>0</v>
      </c>
      <c r="G154" s="704">
        <v>0</v>
      </c>
      <c r="H154" s="704">
        <v>0</v>
      </c>
      <c r="I154" s="704">
        <v>0</v>
      </c>
      <c r="J154" s="704">
        <v>0</v>
      </c>
      <c r="K154" s="704">
        <v>0</v>
      </c>
      <c r="L154" s="704">
        <v>0</v>
      </c>
      <c r="M154" s="704">
        <v>0</v>
      </c>
      <c r="N154" s="704">
        <v>0</v>
      </c>
      <c r="O154" s="704">
        <v>0</v>
      </c>
      <c r="P154" s="704">
        <v>0</v>
      </c>
      <c r="Q154" s="674">
        <v>0</v>
      </c>
      <c r="R154" s="674">
        <v>0</v>
      </c>
      <c r="S154" s="704">
        <v>0</v>
      </c>
      <c r="T154" s="673">
        <v>0</v>
      </c>
      <c r="U154" s="674">
        <v>0</v>
      </c>
      <c r="V154" s="673"/>
      <c r="AC154" s="704"/>
      <c r="AD154" s="673"/>
      <c r="AK154" s="704"/>
      <c r="AL154" s="673"/>
      <c r="AS154" s="704"/>
      <c r="AT154" s="673"/>
      <c r="BA154" s="704"/>
      <c r="BB154" s="673"/>
      <c r="BC154" s="704"/>
      <c r="BI154" s="704"/>
      <c r="BJ154" s="673"/>
    </row>
    <row r="155" spans="1:62" s="674" customFormat="1" ht="12.75" hidden="1" customHeight="1" outlineLevel="1" x14ac:dyDescent="0.2">
      <c r="A155" s="699" t="s">
        <v>780</v>
      </c>
      <c r="B155" s="704">
        <v>0</v>
      </c>
      <c r="C155" s="704">
        <v>0</v>
      </c>
      <c r="D155" s="704">
        <v>0</v>
      </c>
      <c r="E155" s="704">
        <v>0</v>
      </c>
      <c r="F155" s="704">
        <v>0</v>
      </c>
      <c r="G155" s="704">
        <v>0</v>
      </c>
      <c r="H155" s="704">
        <v>0</v>
      </c>
      <c r="I155" s="704">
        <v>0</v>
      </c>
      <c r="J155" s="704">
        <v>0</v>
      </c>
      <c r="K155" s="704">
        <v>0</v>
      </c>
      <c r="L155" s="704">
        <v>0</v>
      </c>
      <c r="M155" s="704">
        <v>0</v>
      </c>
      <c r="N155" s="704">
        <v>0</v>
      </c>
      <c r="O155" s="704">
        <v>0</v>
      </c>
      <c r="P155" s="704">
        <v>0</v>
      </c>
      <c r="Q155" s="674">
        <v>0</v>
      </c>
      <c r="R155" s="674">
        <v>0</v>
      </c>
      <c r="S155" s="704">
        <v>0</v>
      </c>
      <c r="T155" s="673">
        <v>0</v>
      </c>
      <c r="U155" s="674">
        <v>0</v>
      </c>
      <c r="V155" s="673"/>
      <c r="AC155" s="704"/>
      <c r="AD155" s="673"/>
      <c r="AK155" s="704"/>
      <c r="AL155" s="673"/>
      <c r="AS155" s="704"/>
      <c r="AT155" s="673"/>
      <c r="BA155" s="704"/>
      <c r="BB155" s="673"/>
      <c r="BI155" s="704"/>
      <c r="BJ155" s="673"/>
    </row>
    <row r="156" spans="1:62" s="674" customFormat="1" ht="12.75" hidden="1" customHeight="1" outlineLevel="1" x14ac:dyDescent="0.2">
      <c r="A156" s="699" t="s">
        <v>781</v>
      </c>
      <c r="B156" s="704">
        <v>0</v>
      </c>
      <c r="C156" s="704">
        <v>0</v>
      </c>
      <c r="D156" s="704">
        <v>0</v>
      </c>
      <c r="E156" s="704">
        <v>0</v>
      </c>
      <c r="F156" s="704">
        <v>0</v>
      </c>
      <c r="G156" s="704">
        <v>0</v>
      </c>
      <c r="H156" s="704">
        <v>0</v>
      </c>
      <c r="I156" s="704">
        <v>0</v>
      </c>
      <c r="J156" s="704">
        <v>0</v>
      </c>
      <c r="K156" s="704">
        <v>0</v>
      </c>
      <c r="L156" s="704">
        <v>0</v>
      </c>
      <c r="M156" s="704">
        <v>0</v>
      </c>
      <c r="N156" s="704">
        <v>0</v>
      </c>
      <c r="O156" s="704">
        <v>0</v>
      </c>
      <c r="P156" s="704">
        <v>0</v>
      </c>
      <c r="Q156" s="674">
        <v>0</v>
      </c>
      <c r="R156" s="674">
        <v>0</v>
      </c>
      <c r="S156" s="704">
        <v>0</v>
      </c>
      <c r="T156" s="673">
        <v>0</v>
      </c>
      <c r="U156" s="674">
        <v>0</v>
      </c>
      <c r="V156" s="673"/>
      <c r="AC156" s="704"/>
      <c r="AD156" s="673"/>
      <c r="AK156" s="704"/>
      <c r="AL156" s="673"/>
      <c r="AS156" s="704"/>
      <c r="AT156" s="673"/>
      <c r="BA156" s="704"/>
      <c r="BB156" s="673"/>
      <c r="BC156" s="704"/>
      <c r="BI156" s="704"/>
      <c r="BJ156" s="673"/>
    </row>
    <row r="157" spans="1:62" s="674" customFormat="1" ht="12.75" hidden="1" customHeight="1" outlineLevel="1" x14ac:dyDescent="0.2">
      <c r="A157" s="699" t="s">
        <v>782</v>
      </c>
      <c r="B157" s="704">
        <v>0</v>
      </c>
      <c r="C157" s="704">
        <v>0</v>
      </c>
      <c r="D157" s="704">
        <v>0</v>
      </c>
      <c r="E157" s="704">
        <v>0</v>
      </c>
      <c r="F157" s="704">
        <v>0</v>
      </c>
      <c r="G157" s="704">
        <v>0</v>
      </c>
      <c r="H157" s="704">
        <v>0</v>
      </c>
      <c r="I157" s="704">
        <v>0</v>
      </c>
      <c r="J157" s="704">
        <v>0</v>
      </c>
      <c r="K157" s="704">
        <v>0</v>
      </c>
      <c r="L157" s="704">
        <v>0</v>
      </c>
      <c r="M157" s="704">
        <v>0</v>
      </c>
      <c r="N157" s="704">
        <v>0</v>
      </c>
      <c r="O157" s="704">
        <v>0</v>
      </c>
      <c r="P157" s="704">
        <v>0</v>
      </c>
      <c r="Q157" s="674">
        <v>0</v>
      </c>
      <c r="R157" s="674">
        <v>0</v>
      </c>
      <c r="S157" s="704">
        <v>0</v>
      </c>
      <c r="T157" s="673">
        <v>0</v>
      </c>
      <c r="U157" s="674">
        <v>0</v>
      </c>
      <c r="V157" s="673"/>
      <c r="AC157" s="704"/>
      <c r="AD157" s="673"/>
      <c r="AK157" s="704"/>
      <c r="AL157" s="673"/>
      <c r="AS157" s="704"/>
      <c r="AT157" s="673"/>
      <c r="BA157" s="704"/>
      <c r="BB157" s="673"/>
      <c r="BC157" s="704"/>
      <c r="BI157" s="704"/>
      <c r="BJ157" s="673"/>
    </row>
    <row r="158" spans="1:62" s="674" customFormat="1" ht="12.75" hidden="1" customHeight="1" outlineLevel="1" x14ac:dyDescent="0.2">
      <c r="A158" s="699" t="s">
        <v>783</v>
      </c>
      <c r="B158" s="704">
        <v>0</v>
      </c>
      <c r="C158" s="704">
        <v>0</v>
      </c>
      <c r="D158" s="704">
        <v>0</v>
      </c>
      <c r="E158" s="704">
        <v>0</v>
      </c>
      <c r="F158" s="704">
        <v>0</v>
      </c>
      <c r="G158" s="704">
        <v>0</v>
      </c>
      <c r="H158" s="704">
        <v>0</v>
      </c>
      <c r="I158" s="704">
        <v>0</v>
      </c>
      <c r="J158" s="704">
        <v>0</v>
      </c>
      <c r="K158" s="704">
        <v>0</v>
      </c>
      <c r="L158" s="704">
        <v>0</v>
      </c>
      <c r="M158" s="704">
        <v>0</v>
      </c>
      <c r="N158" s="704">
        <v>0</v>
      </c>
      <c r="O158" s="704">
        <v>0</v>
      </c>
      <c r="P158" s="704">
        <v>0</v>
      </c>
      <c r="Q158" s="674">
        <v>0</v>
      </c>
      <c r="R158" s="674">
        <v>0</v>
      </c>
      <c r="S158" s="704">
        <v>0</v>
      </c>
      <c r="T158" s="673">
        <v>0</v>
      </c>
      <c r="U158" s="674">
        <v>0</v>
      </c>
      <c r="V158" s="673"/>
      <c r="AC158" s="704"/>
      <c r="AD158" s="673"/>
      <c r="AK158" s="704"/>
      <c r="AL158" s="673"/>
      <c r="AS158" s="704"/>
      <c r="AT158" s="673"/>
      <c r="BA158" s="704"/>
      <c r="BB158" s="673"/>
      <c r="BI158" s="704"/>
      <c r="BJ158" s="673"/>
    </row>
    <row r="159" spans="1:62" s="674" customFormat="1" ht="12.75" hidden="1" customHeight="1" outlineLevel="1" x14ac:dyDescent="0.2">
      <c r="A159" s="699" t="s">
        <v>784</v>
      </c>
      <c r="B159" s="704">
        <v>0</v>
      </c>
      <c r="C159" s="704">
        <v>0</v>
      </c>
      <c r="D159" s="704">
        <v>0</v>
      </c>
      <c r="E159" s="704">
        <v>0</v>
      </c>
      <c r="F159" s="704">
        <v>0</v>
      </c>
      <c r="G159" s="704">
        <v>0</v>
      </c>
      <c r="H159" s="704">
        <v>0</v>
      </c>
      <c r="I159" s="704">
        <v>0</v>
      </c>
      <c r="J159" s="704">
        <v>0</v>
      </c>
      <c r="K159" s="704">
        <v>0</v>
      </c>
      <c r="L159" s="704">
        <v>0</v>
      </c>
      <c r="M159" s="704">
        <v>0</v>
      </c>
      <c r="N159" s="704">
        <v>0</v>
      </c>
      <c r="O159" s="704">
        <v>0</v>
      </c>
      <c r="P159" s="704">
        <v>0</v>
      </c>
      <c r="Q159" s="674">
        <v>0</v>
      </c>
      <c r="R159" s="674">
        <v>0</v>
      </c>
      <c r="S159" s="704">
        <v>0</v>
      </c>
      <c r="T159" s="673">
        <v>0</v>
      </c>
      <c r="U159" s="674">
        <v>0</v>
      </c>
      <c r="V159" s="673"/>
      <c r="AC159" s="704"/>
      <c r="AD159" s="673"/>
      <c r="AK159" s="704"/>
      <c r="AL159" s="673"/>
      <c r="AS159" s="704"/>
      <c r="AT159" s="673"/>
      <c r="BA159" s="704"/>
      <c r="BB159" s="673"/>
      <c r="BC159" s="704"/>
      <c r="BI159" s="704"/>
      <c r="BJ159" s="673"/>
    </row>
    <row r="160" spans="1:62" s="674" customFormat="1" ht="12.75" hidden="1" customHeight="1" outlineLevel="1" x14ac:dyDescent="0.2">
      <c r="A160" s="699" t="s">
        <v>785</v>
      </c>
      <c r="B160" s="704">
        <v>0</v>
      </c>
      <c r="C160" s="704">
        <v>0</v>
      </c>
      <c r="D160" s="704">
        <v>0</v>
      </c>
      <c r="E160" s="704">
        <v>0</v>
      </c>
      <c r="F160" s="704">
        <v>0</v>
      </c>
      <c r="G160" s="704">
        <v>0</v>
      </c>
      <c r="H160" s="704">
        <v>0</v>
      </c>
      <c r="I160" s="704">
        <v>0</v>
      </c>
      <c r="J160" s="704">
        <v>0</v>
      </c>
      <c r="K160" s="704">
        <v>0</v>
      </c>
      <c r="L160" s="704">
        <v>0</v>
      </c>
      <c r="M160" s="704">
        <v>0</v>
      </c>
      <c r="N160" s="704">
        <v>0</v>
      </c>
      <c r="O160" s="704">
        <v>0</v>
      </c>
      <c r="P160" s="704">
        <v>0</v>
      </c>
      <c r="Q160" s="674">
        <v>0</v>
      </c>
      <c r="R160" s="674">
        <v>0</v>
      </c>
      <c r="S160" s="704">
        <v>0</v>
      </c>
      <c r="T160" s="673">
        <v>0</v>
      </c>
      <c r="U160" s="674">
        <v>0</v>
      </c>
      <c r="V160" s="673"/>
      <c r="AC160" s="704"/>
      <c r="AD160" s="673"/>
      <c r="AK160" s="704"/>
      <c r="AL160" s="673"/>
      <c r="AS160" s="704"/>
      <c r="AT160" s="673"/>
      <c r="BA160" s="704"/>
      <c r="BB160" s="673"/>
      <c r="BC160" s="704"/>
      <c r="BI160" s="704"/>
      <c r="BJ160" s="673"/>
    </row>
    <row r="161" spans="1:62" s="674" customFormat="1" ht="12.75" customHeight="1" collapsed="1" x14ac:dyDescent="0.2">
      <c r="A161" s="713" t="s">
        <v>786</v>
      </c>
      <c r="B161" s="704">
        <v>-15.093928025805894</v>
      </c>
      <c r="C161" s="704">
        <v>-16.895365725198698</v>
      </c>
      <c r="D161" s="704">
        <v>-20.311106190046452</v>
      </c>
      <c r="E161" s="704">
        <v>-13.785975954072248</v>
      </c>
      <c r="F161" s="704">
        <v>-8.3764348709568868</v>
      </c>
      <c r="G161" s="704">
        <v>-1.4477949999999999</v>
      </c>
      <c r="H161" s="704">
        <v>-1.1260269999999999</v>
      </c>
      <c r="I161" s="704">
        <v>-0.72418899999999986</v>
      </c>
      <c r="J161" s="704">
        <v>-0.697438</v>
      </c>
      <c r="K161" s="704">
        <v>-0.43597799999999998</v>
      </c>
      <c r="L161" s="704">
        <v>-0.656196</v>
      </c>
      <c r="M161" s="704">
        <v>-0.90415400000000001</v>
      </c>
      <c r="N161" s="704">
        <v>-0.563527</v>
      </c>
      <c r="O161" s="704">
        <v>-4.2395000000000016E-2</v>
      </c>
      <c r="P161" s="704">
        <v>-0.18004699999999998</v>
      </c>
      <c r="Q161" s="674">
        <v>0</v>
      </c>
      <c r="R161" s="674">
        <v>0</v>
      </c>
      <c r="S161" s="704">
        <v>0</v>
      </c>
      <c r="T161" s="673">
        <v>0</v>
      </c>
      <c r="U161" s="674">
        <v>0</v>
      </c>
      <c r="V161" s="673"/>
      <c r="AC161" s="704"/>
      <c r="AD161" s="673"/>
      <c r="AK161" s="704"/>
      <c r="AL161" s="673"/>
      <c r="AS161" s="704"/>
      <c r="AT161" s="673"/>
      <c r="BA161" s="704"/>
      <c r="BB161" s="673"/>
      <c r="BI161" s="704"/>
      <c r="BJ161" s="673"/>
    </row>
    <row r="162" spans="1:62" s="674" customFormat="1" ht="12.75" hidden="1" customHeight="1" outlineLevel="1" x14ac:dyDescent="0.2">
      <c r="A162" s="699" t="s">
        <v>787</v>
      </c>
      <c r="B162" s="704">
        <v>0</v>
      </c>
      <c r="C162" s="704">
        <v>0</v>
      </c>
      <c r="D162" s="704">
        <v>0</v>
      </c>
      <c r="E162" s="704">
        <v>0</v>
      </c>
      <c r="F162" s="704">
        <v>0</v>
      </c>
      <c r="G162" s="704">
        <v>0</v>
      </c>
      <c r="H162" s="704">
        <v>0</v>
      </c>
      <c r="I162" s="704">
        <v>0</v>
      </c>
      <c r="J162" s="704">
        <v>0</v>
      </c>
      <c r="K162" s="704">
        <v>0</v>
      </c>
      <c r="L162" s="704">
        <v>0</v>
      </c>
      <c r="M162" s="704">
        <v>0</v>
      </c>
      <c r="N162" s="704">
        <v>0</v>
      </c>
      <c r="O162" s="704">
        <v>0</v>
      </c>
      <c r="P162" s="704">
        <v>0</v>
      </c>
      <c r="Q162" s="674">
        <v>0</v>
      </c>
      <c r="R162" s="674">
        <v>0</v>
      </c>
      <c r="S162" s="704">
        <v>0</v>
      </c>
      <c r="T162" s="673">
        <v>0</v>
      </c>
      <c r="U162" s="674">
        <v>0</v>
      </c>
      <c r="V162" s="673"/>
      <c r="AC162" s="704"/>
      <c r="AD162" s="673"/>
      <c r="AK162" s="704"/>
      <c r="AL162" s="673"/>
      <c r="AS162" s="704"/>
      <c r="AT162" s="673"/>
      <c r="BA162" s="704"/>
      <c r="BB162" s="673"/>
      <c r="BI162" s="704"/>
      <c r="BJ162" s="673"/>
    </row>
    <row r="163" spans="1:62" s="674" customFormat="1" ht="12.75" hidden="1" customHeight="1" outlineLevel="1" x14ac:dyDescent="0.2">
      <c r="A163" s="699" t="s">
        <v>788</v>
      </c>
      <c r="B163" s="704">
        <v>0</v>
      </c>
      <c r="C163" s="704">
        <v>0</v>
      </c>
      <c r="D163" s="704">
        <v>0</v>
      </c>
      <c r="E163" s="704">
        <v>0</v>
      </c>
      <c r="F163" s="704">
        <v>0</v>
      </c>
      <c r="G163" s="704">
        <v>0</v>
      </c>
      <c r="H163" s="704">
        <v>0</v>
      </c>
      <c r="I163" s="704">
        <v>0</v>
      </c>
      <c r="J163" s="704">
        <v>0</v>
      </c>
      <c r="K163" s="704">
        <v>0</v>
      </c>
      <c r="L163" s="704">
        <v>0</v>
      </c>
      <c r="M163" s="704">
        <v>0</v>
      </c>
      <c r="N163" s="704">
        <v>0</v>
      </c>
      <c r="O163" s="704">
        <v>0</v>
      </c>
      <c r="P163" s="704">
        <v>0</v>
      </c>
      <c r="Q163" s="674">
        <v>0</v>
      </c>
      <c r="R163" s="674">
        <v>0</v>
      </c>
      <c r="S163" s="704">
        <v>0</v>
      </c>
      <c r="T163" s="673">
        <v>0</v>
      </c>
      <c r="U163" s="674">
        <v>0</v>
      </c>
      <c r="V163" s="673"/>
      <c r="AC163" s="704"/>
      <c r="AD163" s="673"/>
      <c r="AK163" s="704"/>
      <c r="AL163" s="673"/>
      <c r="AS163" s="704"/>
      <c r="AT163" s="673"/>
      <c r="BA163" s="704"/>
      <c r="BB163" s="673"/>
      <c r="BC163" s="704"/>
      <c r="BI163" s="704"/>
      <c r="BJ163" s="673"/>
    </row>
    <row r="164" spans="1:62" s="674" customFormat="1" ht="12.75" hidden="1" customHeight="1" outlineLevel="1" x14ac:dyDescent="0.2">
      <c r="A164" s="699" t="s">
        <v>789</v>
      </c>
      <c r="B164" s="704">
        <v>0</v>
      </c>
      <c r="C164" s="704">
        <v>0</v>
      </c>
      <c r="D164" s="704">
        <v>0</v>
      </c>
      <c r="E164" s="704">
        <v>0</v>
      </c>
      <c r="F164" s="704">
        <v>0</v>
      </c>
      <c r="G164" s="704">
        <v>0</v>
      </c>
      <c r="H164" s="704">
        <v>0</v>
      </c>
      <c r="I164" s="704">
        <v>0</v>
      </c>
      <c r="J164" s="704">
        <v>0</v>
      </c>
      <c r="K164" s="704">
        <v>0</v>
      </c>
      <c r="L164" s="704">
        <v>0</v>
      </c>
      <c r="M164" s="704">
        <v>0</v>
      </c>
      <c r="N164" s="704">
        <v>0</v>
      </c>
      <c r="O164" s="704">
        <v>0</v>
      </c>
      <c r="P164" s="704">
        <v>0</v>
      </c>
      <c r="Q164" s="674">
        <v>0</v>
      </c>
      <c r="R164" s="674">
        <v>0</v>
      </c>
      <c r="S164" s="704">
        <v>0</v>
      </c>
      <c r="T164" s="673">
        <v>0</v>
      </c>
      <c r="U164" s="674">
        <v>0</v>
      </c>
      <c r="V164" s="673"/>
      <c r="AC164" s="704"/>
      <c r="AD164" s="673"/>
      <c r="AK164" s="704"/>
      <c r="AL164" s="673"/>
      <c r="AS164" s="704"/>
      <c r="AT164" s="673"/>
      <c r="BA164" s="704"/>
      <c r="BB164" s="673"/>
      <c r="BC164" s="704"/>
      <c r="BI164" s="704"/>
      <c r="BJ164" s="673"/>
    </row>
    <row r="165" spans="1:62" s="674" customFormat="1" ht="12.75" hidden="1" customHeight="1" outlineLevel="1" x14ac:dyDescent="0.2">
      <c r="A165" s="699" t="s">
        <v>790</v>
      </c>
      <c r="B165" s="704">
        <v>0</v>
      </c>
      <c r="C165" s="704">
        <v>0</v>
      </c>
      <c r="D165" s="704">
        <v>0</v>
      </c>
      <c r="E165" s="704">
        <v>0</v>
      </c>
      <c r="F165" s="704">
        <v>0</v>
      </c>
      <c r="G165" s="704">
        <v>0</v>
      </c>
      <c r="H165" s="704">
        <v>0</v>
      </c>
      <c r="I165" s="704">
        <v>0</v>
      </c>
      <c r="J165" s="704">
        <v>0</v>
      </c>
      <c r="K165" s="704">
        <v>0</v>
      </c>
      <c r="L165" s="704">
        <v>0</v>
      </c>
      <c r="M165" s="704">
        <v>0</v>
      </c>
      <c r="N165" s="704">
        <v>0</v>
      </c>
      <c r="O165" s="704">
        <v>0</v>
      </c>
      <c r="P165" s="704">
        <v>0</v>
      </c>
      <c r="Q165" s="674">
        <v>0</v>
      </c>
      <c r="R165" s="674">
        <v>0</v>
      </c>
      <c r="S165" s="704">
        <v>0</v>
      </c>
      <c r="T165" s="673">
        <v>0</v>
      </c>
      <c r="U165" s="674">
        <v>0</v>
      </c>
      <c r="V165" s="673"/>
      <c r="AC165" s="704"/>
      <c r="AD165" s="673"/>
      <c r="AK165" s="704"/>
      <c r="AL165" s="673"/>
      <c r="AS165" s="704"/>
      <c r="AT165" s="673"/>
      <c r="BA165" s="704"/>
      <c r="BB165" s="673"/>
      <c r="BC165" s="704"/>
      <c r="BI165" s="704"/>
      <c r="BJ165" s="673"/>
    </row>
    <row r="166" spans="1:62" s="674" customFormat="1" ht="12.75" hidden="1" customHeight="1" outlineLevel="1" x14ac:dyDescent="0.2">
      <c r="A166" s="699" t="s">
        <v>791</v>
      </c>
      <c r="B166" s="704">
        <v>0</v>
      </c>
      <c r="C166" s="704">
        <v>0</v>
      </c>
      <c r="D166" s="704">
        <v>0</v>
      </c>
      <c r="E166" s="704">
        <v>0</v>
      </c>
      <c r="F166" s="704">
        <v>0</v>
      </c>
      <c r="G166" s="704">
        <v>0</v>
      </c>
      <c r="H166" s="704">
        <v>0</v>
      </c>
      <c r="I166" s="704">
        <v>0</v>
      </c>
      <c r="J166" s="704">
        <v>0</v>
      </c>
      <c r="K166" s="704">
        <v>0</v>
      </c>
      <c r="L166" s="704">
        <v>0</v>
      </c>
      <c r="M166" s="704">
        <v>0</v>
      </c>
      <c r="N166" s="704">
        <v>0</v>
      </c>
      <c r="O166" s="704">
        <v>0</v>
      </c>
      <c r="P166" s="704">
        <v>0</v>
      </c>
      <c r="Q166" s="674">
        <v>0</v>
      </c>
      <c r="R166" s="674">
        <v>0</v>
      </c>
      <c r="S166" s="704">
        <v>0</v>
      </c>
      <c r="T166" s="673">
        <v>0</v>
      </c>
      <c r="U166" s="674">
        <v>0</v>
      </c>
      <c r="V166" s="673"/>
      <c r="AC166" s="704"/>
      <c r="AD166" s="673"/>
      <c r="AK166" s="704"/>
      <c r="AL166" s="673"/>
      <c r="AS166" s="704"/>
      <c r="AT166" s="673"/>
      <c r="BA166" s="704"/>
      <c r="BB166" s="673"/>
      <c r="BC166" s="704"/>
      <c r="BI166" s="704"/>
      <c r="BJ166" s="673"/>
    </row>
    <row r="167" spans="1:62" s="674" customFormat="1" ht="12.75" customHeight="1" collapsed="1" x14ac:dyDescent="0.2">
      <c r="A167" s="699" t="s">
        <v>792</v>
      </c>
      <c r="B167" s="704">
        <v>-15.093928025805894</v>
      </c>
      <c r="C167" s="704">
        <v>-16.895365725198698</v>
      </c>
      <c r="D167" s="704">
        <v>-20.311106190046452</v>
      </c>
      <c r="E167" s="704">
        <v>-13.785975954072248</v>
      </c>
      <c r="F167" s="704">
        <v>-8.3764348709568868</v>
      </c>
      <c r="G167" s="704">
        <v>-1.4477949999999999</v>
      </c>
      <c r="H167" s="704">
        <v>-1.1260269999999999</v>
      </c>
      <c r="I167" s="704">
        <v>-0.72418899999999986</v>
      </c>
      <c r="J167" s="704">
        <v>-0.697438</v>
      </c>
      <c r="K167" s="704">
        <v>-0.43597799999999998</v>
      </c>
      <c r="L167" s="704">
        <v>-0.656196</v>
      </c>
      <c r="M167" s="704">
        <v>-0.90415400000000001</v>
      </c>
      <c r="N167" s="704">
        <v>-0.563527</v>
      </c>
      <c r="O167" s="704">
        <v>-4.2395000000000016E-2</v>
      </c>
      <c r="P167" s="704">
        <v>-0.18004699999999998</v>
      </c>
      <c r="Q167" s="674">
        <v>0</v>
      </c>
      <c r="R167" s="674">
        <v>0</v>
      </c>
      <c r="S167" s="704">
        <v>0</v>
      </c>
      <c r="T167" s="673">
        <v>0</v>
      </c>
      <c r="U167" s="674">
        <v>0</v>
      </c>
      <c r="V167" s="673"/>
      <c r="AC167" s="704"/>
      <c r="AD167" s="673"/>
      <c r="AK167" s="704"/>
      <c r="AL167" s="673"/>
      <c r="AS167" s="704"/>
      <c r="AT167" s="673"/>
      <c r="BA167" s="704"/>
      <c r="BB167" s="673"/>
      <c r="BI167" s="704"/>
      <c r="BJ167" s="673"/>
    </row>
    <row r="168" spans="1:62" s="674" customFormat="1" ht="12.75" customHeight="1" x14ac:dyDescent="0.2">
      <c r="A168" s="699" t="s">
        <v>793</v>
      </c>
      <c r="B168" s="704">
        <v>-15.093928025805894</v>
      </c>
      <c r="C168" s="704">
        <v>-16.895365725198698</v>
      </c>
      <c r="D168" s="704">
        <v>-20.311106190046452</v>
      </c>
      <c r="E168" s="704">
        <v>-13.785975954072248</v>
      </c>
      <c r="F168" s="704">
        <v>-8.3764348709568868</v>
      </c>
      <c r="G168" s="704">
        <v>-1.4477949999999999</v>
      </c>
      <c r="H168" s="704">
        <v>-1.1260269999999999</v>
      </c>
      <c r="I168" s="704">
        <v>-0.72418899999999986</v>
      </c>
      <c r="J168" s="704">
        <v>-0.697438</v>
      </c>
      <c r="K168" s="704">
        <v>-0.43597799999999998</v>
      </c>
      <c r="L168" s="704">
        <v>-0.656196</v>
      </c>
      <c r="M168" s="704">
        <v>-0.90415400000000001</v>
      </c>
      <c r="N168" s="704">
        <v>-0.563527</v>
      </c>
      <c r="O168" s="704">
        <v>-4.2395000000000016E-2</v>
      </c>
      <c r="P168" s="704">
        <v>-0.18004699999999998</v>
      </c>
      <c r="Q168" s="674">
        <v>0</v>
      </c>
      <c r="R168" s="674">
        <v>0</v>
      </c>
      <c r="S168" s="704">
        <v>0</v>
      </c>
      <c r="T168" s="673">
        <v>0</v>
      </c>
      <c r="U168" s="674">
        <v>0</v>
      </c>
      <c r="V168" s="673"/>
      <c r="AC168" s="704"/>
      <c r="AD168" s="673"/>
      <c r="AK168" s="704"/>
      <c r="AL168" s="673"/>
      <c r="AS168" s="704"/>
      <c r="AT168" s="673"/>
      <c r="BA168" s="704"/>
      <c r="BB168" s="673"/>
      <c r="BI168" s="704"/>
      <c r="BJ168" s="673"/>
    </row>
    <row r="169" spans="1:62" s="674" customFormat="1" ht="12.75" customHeight="1" x14ac:dyDescent="0.2">
      <c r="A169" s="691" t="s">
        <v>794</v>
      </c>
      <c r="B169" s="704">
        <v>-7.6918E-2</v>
      </c>
      <c r="C169" s="704">
        <v>-0.130187</v>
      </c>
      <c r="D169" s="704">
        <v>-9.0087E-2</v>
      </c>
      <c r="E169" s="704">
        <v>-6.8237000000000006E-2</v>
      </c>
      <c r="F169" s="704">
        <v>-2.7248999999999999E-2</v>
      </c>
      <c r="G169" s="704">
        <v>-1.9642E-2</v>
      </c>
      <c r="H169" s="704">
        <v>-3.0000000000000001E-3</v>
      </c>
      <c r="I169" s="704">
        <v>-9.9939999999999994E-3</v>
      </c>
      <c r="J169" s="704">
        <v>-1.5063E-2</v>
      </c>
      <c r="K169" s="704">
        <v>-4.1437000000000002E-2</v>
      </c>
      <c r="L169" s="704">
        <v>-4.6417E-2</v>
      </c>
      <c r="M169" s="704">
        <v>-3.8233000000000003E-2</v>
      </c>
      <c r="N169" s="704">
        <v>-6.9579000000000002E-2</v>
      </c>
      <c r="O169" s="704">
        <v>-4.5340999999999999E-2</v>
      </c>
      <c r="P169" s="704">
        <v>-3.6900000000000002E-2</v>
      </c>
      <c r="Q169" s="674">
        <v>0</v>
      </c>
      <c r="R169" s="674">
        <v>0</v>
      </c>
      <c r="S169" s="704">
        <v>0</v>
      </c>
      <c r="T169" s="673">
        <v>0</v>
      </c>
      <c r="U169" s="674">
        <v>0</v>
      </c>
      <c r="V169" s="673"/>
      <c r="AC169" s="704"/>
      <c r="AD169" s="673"/>
      <c r="AK169" s="704"/>
      <c r="AL169" s="673"/>
      <c r="AS169" s="704"/>
      <c r="AT169" s="673"/>
      <c r="BA169" s="704"/>
      <c r="BB169" s="673"/>
      <c r="BC169" s="704"/>
      <c r="BI169" s="704"/>
      <c r="BJ169" s="673"/>
    </row>
    <row r="170" spans="1:62" s="674" customFormat="1" ht="12.75" customHeight="1" x14ac:dyDescent="0.2">
      <c r="A170" s="691" t="s">
        <v>795</v>
      </c>
      <c r="B170" s="704">
        <v>0</v>
      </c>
      <c r="C170" s="704">
        <v>0</v>
      </c>
      <c r="D170" s="704">
        <v>0</v>
      </c>
      <c r="E170" s="704">
        <v>0</v>
      </c>
      <c r="F170" s="704">
        <v>0</v>
      </c>
      <c r="G170" s="704">
        <v>-1.3837680000000001</v>
      </c>
      <c r="H170" s="704">
        <v>-1.1108130000000001</v>
      </c>
      <c r="I170" s="704">
        <v>-0.82419699999999996</v>
      </c>
      <c r="J170" s="704">
        <v>-0.67356799999999994</v>
      </c>
      <c r="K170" s="704">
        <v>-0.541825</v>
      </c>
      <c r="L170" s="704">
        <v>-0.50187599999999999</v>
      </c>
      <c r="M170" s="704">
        <v>-0.402887</v>
      </c>
      <c r="N170" s="704">
        <v>-0.43980000000000002</v>
      </c>
      <c r="O170" s="704">
        <v>-0.39594600000000002</v>
      </c>
      <c r="P170" s="704">
        <v>-0.31930500000000001</v>
      </c>
      <c r="Q170" s="674">
        <v>0</v>
      </c>
      <c r="R170" s="674">
        <v>0</v>
      </c>
      <c r="S170" s="704">
        <v>0</v>
      </c>
      <c r="T170" s="673">
        <v>0</v>
      </c>
      <c r="U170" s="674">
        <v>0</v>
      </c>
      <c r="V170" s="673"/>
      <c r="AC170" s="704"/>
      <c r="AD170" s="673"/>
      <c r="AK170" s="704"/>
      <c r="AL170" s="673"/>
      <c r="AS170" s="704"/>
      <c r="AT170" s="673"/>
      <c r="BA170" s="704"/>
      <c r="BB170" s="673"/>
      <c r="BC170" s="704"/>
      <c r="BI170" s="704"/>
      <c r="BJ170" s="673"/>
    </row>
    <row r="171" spans="1:62" s="674" customFormat="1" ht="12.75" customHeight="1" x14ac:dyDescent="0.2">
      <c r="A171" s="691" t="s">
        <v>796</v>
      </c>
      <c r="B171" s="704">
        <v>0</v>
      </c>
      <c r="C171" s="704">
        <v>0</v>
      </c>
      <c r="D171" s="704">
        <v>0</v>
      </c>
      <c r="E171" s="704">
        <v>0</v>
      </c>
      <c r="F171" s="704">
        <v>0</v>
      </c>
      <c r="G171" s="704">
        <v>0</v>
      </c>
      <c r="H171" s="704">
        <v>0</v>
      </c>
      <c r="I171" s="704">
        <v>0</v>
      </c>
      <c r="J171" s="704">
        <v>0</v>
      </c>
      <c r="K171" s="704">
        <v>-0.10047300000000001</v>
      </c>
      <c r="L171" s="704">
        <v>-0.31498500000000001</v>
      </c>
      <c r="M171" s="704">
        <v>-2.7990999999999999E-2</v>
      </c>
      <c r="N171" s="704">
        <v>0</v>
      </c>
      <c r="O171" s="704">
        <v>0</v>
      </c>
      <c r="P171" s="704">
        <v>0</v>
      </c>
      <c r="Q171" s="674">
        <v>0</v>
      </c>
      <c r="R171" s="674">
        <v>0</v>
      </c>
      <c r="S171" s="704">
        <v>0</v>
      </c>
      <c r="T171" s="673">
        <v>0</v>
      </c>
      <c r="U171" s="674">
        <v>0</v>
      </c>
      <c r="V171" s="673"/>
      <c r="AC171" s="704"/>
      <c r="AD171" s="673"/>
      <c r="AK171" s="704"/>
      <c r="AL171" s="673"/>
      <c r="AS171" s="704"/>
      <c r="AT171" s="673"/>
      <c r="BA171" s="704"/>
      <c r="BB171" s="673"/>
      <c r="BC171" s="704"/>
      <c r="BI171" s="704"/>
      <c r="BJ171" s="673"/>
    </row>
    <row r="172" spans="1:62" s="684" customFormat="1" ht="20.100000000000001" customHeight="1" x14ac:dyDescent="0.2">
      <c r="A172" s="717" t="s">
        <v>797</v>
      </c>
      <c r="B172" s="709">
        <v>-15.017010025805895</v>
      </c>
      <c r="C172" s="709">
        <v>-16.765178725198698</v>
      </c>
      <c r="D172" s="709">
        <v>-20.221019190046452</v>
      </c>
      <c r="E172" s="709">
        <v>-13.717738954072248</v>
      </c>
      <c r="F172" s="709">
        <v>-8.3491858709568874</v>
      </c>
      <c r="G172" s="709">
        <v>-4.4385000000000001E-2</v>
      </c>
      <c r="H172" s="709">
        <v>-1.2213999999999999E-2</v>
      </c>
      <c r="I172" s="709">
        <v>0.110002</v>
      </c>
      <c r="J172" s="709">
        <v>-8.8070000000000006E-3</v>
      </c>
      <c r="K172" s="709">
        <v>0.24775700000000001</v>
      </c>
      <c r="L172" s="709">
        <v>0.20708199999999999</v>
      </c>
      <c r="M172" s="709">
        <v>-0.43504300000000001</v>
      </c>
      <c r="N172" s="709">
        <v>-5.4148000000000002E-2</v>
      </c>
      <c r="O172" s="709">
        <v>0.39889200000000002</v>
      </c>
      <c r="P172" s="709">
        <v>0.17615800000000001</v>
      </c>
      <c r="Q172" s="684">
        <v>0</v>
      </c>
      <c r="R172" s="684">
        <v>0</v>
      </c>
      <c r="S172" s="709">
        <v>0</v>
      </c>
      <c r="T172" s="708">
        <v>0</v>
      </c>
      <c r="U172" s="684">
        <v>0</v>
      </c>
      <c r="V172" s="708"/>
      <c r="AC172" s="709"/>
      <c r="AD172" s="708"/>
      <c r="AK172" s="709"/>
      <c r="AL172" s="708"/>
      <c r="AS172" s="709"/>
      <c r="AT172" s="708"/>
      <c r="BA172" s="709"/>
      <c r="BB172" s="708"/>
      <c r="BC172" s="709"/>
      <c r="BI172" s="709"/>
      <c r="BJ172" s="708"/>
    </row>
    <row r="173" spans="1:62" s="674" customFormat="1" ht="12.75" hidden="1" customHeight="1" outlineLevel="1" x14ac:dyDescent="0.2">
      <c r="A173" s="699" t="s">
        <v>798</v>
      </c>
      <c r="B173" s="704">
        <v>0</v>
      </c>
      <c r="C173" s="704">
        <v>0</v>
      </c>
      <c r="D173" s="704">
        <v>0</v>
      </c>
      <c r="E173" s="704">
        <v>0</v>
      </c>
      <c r="F173" s="704">
        <v>0</v>
      </c>
      <c r="G173" s="704">
        <v>0</v>
      </c>
      <c r="H173" s="704">
        <v>0</v>
      </c>
      <c r="I173" s="704">
        <v>0</v>
      </c>
      <c r="J173" s="704">
        <v>0</v>
      </c>
      <c r="K173" s="704">
        <v>0</v>
      </c>
      <c r="L173" s="704">
        <v>0</v>
      </c>
      <c r="M173" s="704">
        <v>0</v>
      </c>
      <c r="N173" s="704">
        <v>0</v>
      </c>
      <c r="O173" s="704">
        <v>0</v>
      </c>
      <c r="P173" s="704">
        <v>0</v>
      </c>
      <c r="Q173" s="674">
        <v>0</v>
      </c>
      <c r="R173" s="674">
        <v>0</v>
      </c>
      <c r="S173" s="704">
        <v>0</v>
      </c>
      <c r="T173" s="673">
        <v>0</v>
      </c>
      <c r="U173" s="674">
        <v>0</v>
      </c>
      <c r="V173" s="673"/>
      <c r="AC173" s="704"/>
      <c r="AD173" s="673"/>
      <c r="AK173" s="704"/>
      <c r="AL173" s="673"/>
      <c r="AS173" s="704"/>
      <c r="AT173" s="673"/>
      <c r="BA173" s="704"/>
      <c r="BB173" s="673"/>
      <c r="BI173" s="704"/>
      <c r="BJ173" s="673"/>
    </row>
    <row r="174" spans="1:62" s="674" customFormat="1" ht="12.75" hidden="1" customHeight="1" outlineLevel="1" x14ac:dyDescent="0.2">
      <c r="A174" s="691" t="s">
        <v>799</v>
      </c>
      <c r="B174" s="704">
        <v>0</v>
      </c>
      <c r="C174" s="704">
        <v>0</v>
      </c>
      <c r="D174" s="704">
        <v>0</v>
      </c>
      <c r="E174" s="704">
        <v>0</v>
      </c>
      <c r="F174" s="704">
        <v>0</v>
      </c>
      <c r="G174" s="704">
        <v>0</v>
      </c>
      <c r="H174" s="704">
        <v>0</v>
      </c>
      <c r="I174" s="704">
        <v>0</v>
      </c>
      <c r="J174" s="704">
        <v>0</v>
      </c>
      <c r="K174" s="704">
        <v>0</v>
      </c>
      <c r="L174" s="704">
        <v>0</v>
      </c>
      <c r="M174" s="704">
        <v>0</v>
      </c>
      <c r="N174" s="704">
        <v>0</v>
      </c>
      <c r="O174" s="704">
        <v>0</v>
      </c>
      <c r="P174" s="704">
        <v>0</v>
      </c>
      <c r="Q174" s="674">
        <v>0</v>
      </c>
      <c r="R174" s="674">
        <v>0</v>
      </c>
      <c r="S174" s="704">
        <v>0</v>
      </c>
      <c r="T174" s="673">
        <v>0</v>
      </c>
      <c r="U174" s="674">
        <v>0</v>
      </c>
      <c r="V174" s="673"/>
      <c r="AC174" s="704"/>
      <c r="AD174" s="673"/>
      <c r="AK174" s="704"/>
      <c r="AL174" s="673"/>
      <c r="AS174" s="704"/>
      <c r="AT174" s="673"/>
      <c r="BA174" s="704"/>
      <c r="BB174" s="673"/>
      <c r="BI174" s="704"/>
      <c r="BJ174" s="673"/>
    </row>
    <row r="175" spans="1:62" s="674" customFormat="1" ht="12.75" hidden="1" customHeight="1" outlineLevel="1" x14ac:dyDescent="0.2">
      <c r="A175" s="691" t="s">
        <v>800</v>
      </c>
      <c r="B175" s="704">
        <v>0</v>
      </c>
      <c r="C175" s="704">
        <v>0</v>
      </c>
      <c r="D175" s="704">
        <v>0</v>
      </c>
      <c r="E175" s="704">
        <v>0</v>
      </c>
      <c r="F175" s="704">
        <v>0</v>
      </c>
      <c r="G175" s="704">
        <v>0</v>
      </c>
      <c r="H175" s="704">
        <v>0</v>
      </c>
      <c r="I175" s="704">
        <v>0</v>
      </c>
      <c r="J175" s="704">
        <v>0</v>
      </c>
      <c r="K175" s="704">
        <v>0</v>
      </c>
      <c r="L175" s="704">
        <v>0</v>
      </c>
      <c r="M175" s="704">
        <v>0</v>
      </c>
      <c r="N175" s="704">
        <v>0</v>
      </c>
      <c r="O175" s="704">
        <v>0</v>
      </c>
      <c r="P175" s="704">
        <v>0</v>
      </c>
      <c r="Q175" s="674">
        <v>0</v>
      </c>
      <c r="R175" s="674">
        <v>0</v>
      </c>
      <c r="S175" s="704">
        <v>0</v>
      </c>
      <c r="T175" s="673">
        <v>0</v>
      </c>
      <c r="U175" s="674">
        <v>0</v>
      </c>
      <c r="V175" s="673"/>
      <c r="AC175" s="704"/>
      <c r="AD175" s="673"/>
      <c r="AK175" s="704"/>
      <c r="AL175" s="673"/>
      <c r="AS175" s="704"/>
      <c r="AT175" s="673"/>
      <c r="BA175" s="704"/>
      <c r="BB175" s="673"/>
      <c r="BI175" s="704"/>
      <c r="BJ175" s="673"/>
    </row>
    <row r="176" spans="1:62" s="674" customFormat="1" ht="12.75" hidden="1" customHeight="1" outlineLevel="1" x14ac:dyDescent="0.2">
      <c r="A176" s="691" t="s">
        <v>801</v>
      </c>
      <c r="B176" s="704">
        <v>0</v>
      </c>
      <c r="C176" s="704">
        <v>0</v>
      </c>
      <c r="D176" s="704">
        <v>0</v>
      </c>
      <c r="E176" s="704">
        <v>0</v>
      </c>
      <c r="F176" s="704">
        <v>0</v>
      </c>
      <c r="G176" s="704">
        <v>0</v>
      </c>
      <c r="H176" s="704">
        <v>0</v>
      </c>
      <c r="I176" s="704">
        <v>0</v>
      </c>
      <c r="J176" s="704">
        <v>0</v>
      </c>
      <c r="K176" s="704">
        <v>0</v>
      </c>
      <c r="L176" s="704">
        <v>0</v>
      </c>
      <c r="M176" s="704">
        <v>0</v>
      </c>
      <c r="N176" s="704">
        <v>0</v>
      </c>
      <c r="O176" s="704">
        <v>0</v>
      </c>
      <c r="P176" s="704">
        <v>0</v>
      </c>
      <c r="Q176" s="674">
        <v>0</v>
      </c>
      <c r="R176" s="674">
        <v>0</v>
      </c>
      <c r="S176" s="704">
        <v>0</v>
      </c>
      <c r="T176" s="673">
        <v>0</v>
      </c>
      <c r="U176" s="674">
        <v>0</v>
      </c>
      <c r="V176" s="673"/>
      <c r="AC176" s="704"/>
      <c r="AD176" s="673"/>
      <c r="AK176" s="704"/>
      <c r="AL176" s="673"/>
      <c r="AS176" s="704"/>
      <c r="AT176" s="673"/>
      <c r="BA176" s="704"/>
      <c r="BB176" s="673"/>
      <c r="BI176" s="704"/>
      <c r="BJ176" s="673"/>
    </row>
    <row r="177" spans="1:62" s="674" customFormat="1" ht="12.75" hidden="1" customHeight="1" outlineLevel="1" x14ac:dyDescent="0.2">
      <c r="A177" s="691" t="s">
        <v>802</v>
      </c>
      <c r="B177" s="704">
        <v>0</v>
      </c>
      <c r="C177" s="704">
        <v>0</v>
      </c>
      <c r="D177" s="704">
        <v>0</v>
      </c>
      <c r="E177" s="704">
        <v>0</v>
      </c>
      <c r="F177" s="704">
        <v>0</v>
      </c>
      <c r="G177" s="704">
        <v>0</v>
      </c>
      <c r="H177" s="704">
        <v>0</v>
      </c>
      <c r="I177" s="704">
        <v>0</v>
      </c>
      <c r="J177" s="704">
        <v>0</v>
      </c>
      <c r="K177" s="704">
        <v>0</v>
      </c>
      <c r="L177" s="704">
        <v>0</v>
      </c>
      <c r="M177" s="704">
        <v>0</v>
      </c>
      <c r="N177" s="704">
        <v>0</v>
      </c>
      <c r="O177" s="704">
        <v>0</v>
      </c>
      <c r="P177" s="704">
        <v>0</v>
      </c>
      <c r="Q177" s="674">
        <v>0</v>
      </c>
      <c r="R177" s="674">
        <v>0</v>
      </c>
      <c r="S177" s="704">
        <v>0</v>
      </c>
      <c r="T177" s="673">
        <v>0</v>
      </c>
      <c r="U177" s="674">
        <v>0</v>
      </c>
      <c r="V177" s="673"/>
      <c r="AC177" s="704"/>
      <c r="AD177" s="673"/>
      <c r="AK177" s="704"/>
      <c r="AL177" s="673"/>
      <c r="AS177" s="704"/>
      <c r="AT177" s="673"/>
      <c r="BA177" s="704"/>
      <c r="BB177" s="673"/>
      <c r="BI177" s="704"/>
      <c r="BJ177" s="673"/>
    </row>
    <row r="178" spans="1:62" s="674" customFormat="1" ht="12.75" hidden="1" customHeight="1" outlineLevel="1" x14ac:dyDescent="0.2">
      <c r="A178" s="691" t="s">
        <v>803</v>
      </c>
      <c r="B178" s="704">
        <v>0</v>
      </c>
      <c r="C178" s="704">
        <v>0</v>
      </c>
      <c r="D178" s="704">
        <v>0</v>
      </c>
      <c r="E178" s="704">
        <v>0</v>
      </c>
      <c r="F178" s="704">
        <v>0</v>
      </c>
      <c r="G178" s="704">
        <v>0</v>
      </c>
      <c r="H178" s="704">
        <v>0</v>
      </c>
      <c r="I178" s="704">
        <v>0</v>
      </c>
      <c r="J178" s="704">
        <v>0</v>
      </c>
      <c r="K178" s="704">
        <v>0</v>
      </c>
      <c r="L178" s="704">
        <v>0</v>
      </c>
      <c r="M178" s="704">
        <v>0</v>
      </c>
      <c r="N178" s="704">
        <v>0</v>
      </c>
      <c r="O178" s="704">
        <v>0</v>
      </c>
      <c r="P178" s="704">
        <v>0</v>
      </c>
      <c r="Q178" s="674">
        <v>0</v>
      </c>
      <c r="R178" s="674">
        <v>0</v>
      </c>
      <c r="S178" s="704">
        <v>0</v>
      </c>
      <c r="T178" s="673">
        <v>0</v>
      </c>
      <c r="U178" s="674">
        <v>0</v>
      </c>
      <c r="V178" s="673"/>
      <c r="AC178" s="704"/>
      <c r="AD178" s="673"/>
      <c r="AK178" s="704"/>
      <c r="AL178" s="673"/>
      <c r="AS178" s="704"/>
      <c r="AT178" s="673"/>
      <c r="BA178" s="704"/>
      <c r="BB178" s="673"/>
      <c r="BI178" s="704"/>
      <c r="BJ178" s="673"/>
    </row>
    <row r="179" spans="1:62" s="684" customFormat="1" ht="20.100000000000001" hidden="1" customHeight="1" outlineLevel="1" x14ac:dyDescent="0.2">
      <c r="A179" s="717" t="s">
        <v>804</v>
      </c>
      <c r="B179" s="718">
        <v>0</v>
      </c>
      <c r="C179" s="718">
        <v>0</v>
      </c>
      <c r="D179" s="718">
        <v>0</v>
      </c>
      <c r="E179" s="718">
        <v>0</v>
      </c>
      <c r="F179" s="718">
        <v>0</v>
      </c>
      <c r="G179" s="718">
        <v>0</v>
      </c>
      <c r="H179" s="718">
        <v>0</v>
      </c>
      <c r="I179" s="718">
        <v>0</v>
      </c>
      <c r="J179" s="718">
        <v>0</v>
      </c>
      <c r="K179" s="718">
        <v>0</v>
      </c>
      <c r="L179" s="718">
        <v>0</v>
      </c>
      <c r="M179" s="718">
        <v>0</v>
      </c>
      <c r="N179" s="718">
        <v>0</v>
      </c>
      <c r="O179" s="718">
        <v>0</v>
      </c>
      <c r="P179" s="718">
        <v>0</v>
      </c>
      <c r="Q179" s="684">
        <v>0</v>
      </c>
      <c r="R179" s="684">
        <v>0</v>
      </c>
      <c r="S179" s="709">
        <v>0</v>
      </c>
      <c r="T179" s="708">
        <v>0</v>
      </c>
      <c r="U179" s="684">
        <v>0</v>
      </c>
      <c r="V179" s="708"/>
      <c r="AC179" s="709"/>
      <c r="AD179" s="708"/>
      <c r="AK179" s="709"/>
      <c r="AL179" s="708"/>
      <c r="AS179" s="709"/>
      <c r="AT179" s="708"/>
      <c r="BA179" s="709"/>
      <c r="BB179" s="708"/>
      <c r="BC179" s="709"/>
      <c r="BI179" s="709"/>
      <c r="BJ179" s="708"/>
    </row>
    <row r="180" spans="1:62" s="674" customFormat="1" collapsed="1" x14ac:dyDescent="0.2">
      <c r="B180" s="704">
        <v>0</v>
      </c>
      <c r="C180" s="704">
        <v>0</v>
      </c>
      <c r="D180" s="704">
        <v>0</v>
      </c>
      <c r="E180" s="704">
        <v>0</v>
      </c>
      <c r="F180" s="704">
        <v>0</v>
      </c>
      <c r="G180" s="704">
        <v>0</v>
      </c>
      <c r="H180" s="704">
        <v>0</v>
      </c>
      <c r="I180" s="704">
        <v>0</v>
      </c>
      <c r="J180" s="704">
        <v>0</v>
      </c>
      <c r="K180" s="704">
        <v>0</v>
      </c>
      <c r="L180" s="704">
        <v>0</v>
      </c>
      <c r="M180" s="704">
        <v>0</v>
      </c>
      <c r="N180" s="704">
        <v>0</v>
      </c>
      <c r="O180" s="704">
        <v>0</v>
      </c>
      <c r="P180" s="704">
        <v>0</v>
      </c>
      <c r="Q180" s="674">
        <v>0</v>
      </c>
      <c r="R180" s="674">
        <v>0</v>
      </c>
      <c r="S180" s="674">
        <v>0</v>
      </c>
      <c r="T180" s="674">
        <v>0</v>
      </c>
      <c r="U180" s="674">
        <v>0</v>
      </c>
    </row>
    <row r="181" spans="1:62" s="674" customFormat="1" x14ac:dyDescent="0.2">
      <c r="A181" s="719" t="s">
        <v>805</v>
      </c>
      <c r="B181" s="704">
        <v>12.794312999999999</v>
      </c>
      <c r="C181" s="704">
        <v>5.8290949999999988</v>
      </c>
      <c r="D181" s="704">
        <v>5.4933220000000009</v>
      </c>
      <c r="E181" s="704">
        <v>0.88697700000000168</v>
      </c>
      <c r="F181" s="704">
        <v>-0.66526600000000258</v>
      </c>
      <c r="G181" s="704">
        <v>-4.0985500000000004</v>
      </c>
      <c r="H181" s="704">
        <v>-0.80182399999999898</v>
      </c>
      <c r="I181" s="704">
        <v>-2.8664710000000015</v>
      </c>
      <c r="J181" s="704">
        <v>-0.808530999999999</v>
      </c>
      <c r="K181" s="704">
        <v>-1.811964000000001</v>
      </c>
      <c r="L181" s="704">
        <v>-0.30100099999999985</v>
      </c>
      <c r="M181" s="704">
        <v>-0.80594800000000011</v>
      </c>
      <c r="N181" s="704">
        <v>-2.2976950000000005</v>
      </c>
      <c r="O181" s="704">
        <v>-2.936410999999997</v>
      </c>
      <c r="P181" s="704">
        <v>0.46146199999999782</v>
      </c>
      <c r="Q181" s="674">
        <v>0</v>
      </c>
      <c r="R181" s="674">
        <v>0</v>
      </c>
      <c r="S181" s="674">
        <v>0</v>
      </c>
      <c r="T181" s="674">
        <v>0</v>
      </c>
      <c r="U181" s="674">
        <v>0</v>
      </c>
    </row>
    <row r="182" spans="1:62" s="674" customFormat="1" ht="12.75" customHeight="1" x14ac:dyDescent="0.2">
      <c r="A182" s="710" t="s">
        <v>806</v>
      </c>
      <c r="B182" s="704">
        <v>0</v>
      </c>
      <c r="C182" s="704">
        <v>0</v>
      </c>
      <c r="D182" s="704">
        <v>0</v>
      </c>
      <c r="E182" s="704">
        <v>0</v>
      </c>
      <c r="F182" s="704">
        <v>0</v>
      </c>
      <c r="G182" s="704">
        <v>-1.6401589999999999</v>
      </c>
      <c r="H182" s="704">
        <v>-2.3363689999999999</v>
      </c>
      <c r="I182" s="704">
        <v>-1.7732250000000001</v>
      </c>
      <c r="J182" s="704">
        <v>-1.429128</v>
      </c>
      <c r="K182" s="704">
        <v>-1.57687</v>
      </c>
      <c r="L182" s="704">
        <v>-1.257698</v>
      </c>
      <c r="M182" s="704">
        <v>-1.057253</v>
      </c>
      <c r="N182" s="704">
        <v>-1.391988</v>
      </c>
      <c r="O182" s="704">
        <v>-1.332719</v>
      </c>
      <c r="P182" s="704">
        <v>-1.367191</v>
      </c>
      <c r="Q182" s="674">
        <v>0</v>
      </c>
      <c r="R182" s="674">
        <v>0</v>
      </c>
      <c r="S182" s="704">
        <v>0</v>
      </c>
      <c r="T182" s="673">
        <v>0</v>
      </c>
      <c r="U182" s="674">
        <v>0</v>
      </c>
      <c r="V182" s="673"/>
      <c r="AC182" s="704"/>
      <c r="AD182" s="673"/>
      <c r="AK182" s="704"/>
      <c r="AL182" s="673"/>
      <c r="AS182" s="704"/>
      <c r="AT182" s="673"/>
      <c r="BA182" s="704"/>
      <c r="BB182" s="673"/>
      <c r="BI182" s="704"/>
      <c r="BJ182" s="673"/>
    </row>
    <row r="183" spans="1:62" s="674" customFormat="1" ht="12.75" customHeight="1" x14ac:dyDescent="0.2">
      <c r="A183" s="711" t="s">
        <v>807</v>
      </c>
      <c r="B183" s="704">
        <v>0</v>
      </c>
      <c r="C183" s="704">
        <v>0</v>
      </c>
      <c r="D183" s="704">
        <v>0</v>
      </c>
      <c r="E183" s="704">
        <v>0</v>
      </c>
      <c r="F183" s="704">
        <v>0</v>
      </c>
      <c r="G183" s="704">
        <v>-1.6401589999999999</v>
      </c>
      <c r="H183" s="704">
        <v>-2.3015289999999999</v>
      </c>
      <c r="I183" s="704">
        <v>-1.7732250000000001</v>
      </c>
      <c r="J183" s="704">
        <v>-1.212488</v>
      </c>
      <c r="K183" s="704">
        <v>-1.57687</v>
      </c>
      <c r="L183" s="704">
        <v>-1.257698</v>
      </c>
      <c r="M183" s="704">
        <v>-1.057253</v>
      </c>
      <c r="N183" s="704">
        <v>-1.391988</v>
      </c>
      <c r="O183" s="704">
        <v>-1.139499</v>
      </c>
      <c r="P183" s="704">
        <v>-1.2571909999999999</v>
      </c>
      <c r="Q183" s="674">
        <v>0</v>
      </c>
      <c r="R183" s="674">
        <v>0</v>
      </c>
      <c r="S183" s="704">
        <v>0</v>
      </c>
      <c r="T183" s="673">
        <v>0</v>
      </c>
      <c r="U183" s="674">
        <v>0</v>
      </c>
      <c r="V183" s="673"/>
      <c r="AC183" s="704"/>
      <c r="AD183" s="673"/>
      <c r="AK183" s="704"/>
      <c r="AL183" s="673"/>
      <c r="AS183" s="704"/>
      <c r="AT183" s="673"/>
      <c r="BA183" s="704"/>
      <c r="BB183" s="673"/>
      <c r="BI183" s="704"/>
      <c r="BJ183" s="673"/>
    </row>
    <row r="184" spans="1:62" s="674" customFormat="1" ht="12.75" hidden="1" customHeight="1" outlineLevel="1" x14ac:dyDescent="0.2">
      <c r="A184" s="720" t="s">
        <v>808</v>
      </c>
      <c r="B184" s="704">
        <v>0</v>
      </c>
      <c r="C184" s="704">
        <v>0</v>
      </c>
      <c r="D184" s="704">
        <v>0</v>
      </c>
      <c r="E184" s="704">
        <v>0</v>
      </c>
      <c r="F184" s="704">
        <v>0</v>
      </c>
      <c r="G184" s="704">
        <v>0</v>
      </c>
      <c r="H184" s="704">
        <v>0</v>
      </c>
      <c r="I184" s="704">
        <v>0</v>
      </c>
      <c r="J184" s="704">
        <v>0</v>
      </c>
      <c r="K184" s="704">
        <v>0</v>
      </c>
      <c r="L184" s="704">
        <v>0</v>
      </c>
      <c r="M184" s="704">
        <v>0</v>
      </c>
      <c r="N184" s="704">
        <v>0</v>
      </c>
      <c r="O184" s="704">
        <v>0</v>
      </c>
      <c r="P184" s="704">
        <v>0</v>
      </c>
      <c r="Q184" s="674">
        <v>0</v>
      </c>
      <c r="R184" s="674">
        <v>0</v>
      </c>
      <c r="S184" s="704">
        <v>0</v>
      </c>
      <c r="T184" s="673">
        <v>0</v>
      </c>
      <c r="U184" s="674">
        <v>0</v>
      </c>
      <c r="V184" s="673"/>
      <c r="AC184" s="704"/>
      <c r="AD184" s="673"/>
      <c r="AK184" s="704"/>
      <c r="AL184" s="673"/>
      <c r="AS184" s="704"/>
      <c r="AT184" s="673"/>
      <c r="BA184" s="704"/>
      <c r="BB184" s="673"/>
      <c r="BI184" s="704"/>
      <c r="BJ184" s="673"/>
    </row>
    <row r="185" spans="1:62" s="674" customFormat="1" ht="12.75" hidden="1" customHeight="1" outlineLevel="1" x14ac:dyDescent="0.2">
      <c r="A185" s="720" t="s">
        <v>809</v>
      </c>
      <c r="B185" s="704">
        <v>0</v>
      </c>
      <c r="C185" s="704">
        <v>0</v>
      </c>
      <c r="D185" s="704">
        <v>0</v>
      </c>
      <c r="E185" s="704">
        <v>0</v>
      </c>
      <c r="F185" s="704">
        <v>0</v>
      </c>
      <c r="G185" s="704">
        <v>0</v>
      </c>
      <c r="H185" s="704">
        <v>0</v>
      </c>
      <c r="I185" s="704">
        <v>0</v>
      </c>
      <c r="J185" s="704">
        <v>0</v>
      </c>
      <c r="K185" s="704">
        <v>0</v>
      </c>
      <c r="L185" s="704">
        <v>0</v>
      </c>
      <c r="M185" s="704">
        <v>0</v>
      </c>
      <c r="N185" s="704">
        <v>0</v>
      </c>
      <c r="O185" s="704">
        <v>0</v>
      </c>
      <c r="P185" s="704">
        <v>0</v>
      </c>
      <c r="Q185" s="674">
        <v>0</v>
      </c>
      <c r="R185" s="674">
        <v>0</v>
      </c>
      <c r="S185" s="704">
        <v>0</v>
      </c>
      <c r="T185" s="673">
        <v>0</v>
      </c>
      <c r="U185" s="674">
        <v>0</v>
      </c>
      <c r="V185" s="673"/>
      <c r="AC185" s="704"/>
      <c r="AD185" s="673"/>
      <c r="AK185" s="704"/>
      <c r="AL185" s="673"/>
      <c r="AS185" s="704"/>
      <c r="AT185" s="673"/>
      <c r="BA185" s="704"/>
      <c r="BB185" s="673"/>
      <c r="BI185" s="704"/>
      <c r="BJ185" s="673"/>
    </row>
    <row r="186" spans="1:62" s="674" customFormat="1" ht="12.75" hidden="1" customHeight="1" outlineLevel="1" x14ac:dyDescent="0.2">
      <c r="A186" s="720" t="s">
        <v>810</v>
      </c>
      <c r="B186" s="704">
        <v>0</v>
      </c>
      <c r="C186" s="704">
        <v>0</v>
      </c>
      <c r="D186" s="704">
        <v>0</v>
      </c>
      <c r="E186" s="704">
        <v>0</v>
      </c>
      <c r="F186" s="704">
        <v>0</v>
      </c>
      <c r="G186" s="704">
        <v>0</v>
      </c>
      <c r="H186" s="704">
        <v>0</v>
      </c>
      <c r="I186" s="704">
        <v>0</v>
      </c>
      <c r="J186" s="704">
        <v>0</v>
      </c>
      <c r="K186" s="704">
        <v>0</v>
      </c>
      <c r="L186" s="704">
        <v>0</v>
      </c>
      <c r="M186" s="704">
        <v>0</v>
      </c>
      <c r="N186" s="704">
        <v>0</v>
      </c>
      <c r="O186" s="704">
        <v>0</v>
      </c>
      <c r="P186" s="704">
        <v>0</v>
      </c>
      <c r="Q186" s="674">
        <v>0</v>
      </c>
      <c r="R186" s="674">
        <v>0</v>
      </c>
      <c r="S186" s="704">
        <v>0</v>
      </c>
      <c r="T186" s="673">
        <v>0</v>
      </c>
      <c r="U186" s="674">
        <v>0</v>
      </c>
      <c r="V186" s="673"/>
      <c r="AC186" s="704"/>
      <c r="AD186" s="673"/>
      <c r="AK186" s="704"/>
      <c r="AL186" s="673"/>
      <c r="AS186" s="704"/>
      <c r="AT186" s="673"/>
      <c r="BA186" s="704"/>
      <c r="BB186" s="673"/>
      <c r="BI186" s="704"/>
      <c r="BJ186" s="673"/>
    </row>
    <row r="187" spans="1:62" s="674" customFormat="1" ht="12.75" hidden="1" customHeight="1" outlineLevel="1" x14ac:dyDescent="0.2">
      <c r="A187" s="720" t="s">
        <v>811</v>
      </c>
      <c r="B187" s="704">
        <v>0</v>
      </c>
      <c r="C187" s="704">
        <v>0</v>
      </c>
      <c r="D187" s="704">
        <v>0</v>
      </c>
      <c r="E187" s="704">
        <v>0</v>
      </c>
      <c r="F187" s="704">
        <v>0</v>
      </c>
      <c r="G187" s="704">
        <v>0</v>
      </c>
      <c r="H187" s="704">
        <v>0</v>
      </c>
      <c r="I187" s="704">
        <v>0</v>
      </c>
      <c r="J187" s="704">
        <v>0</v>
      </c>
      <c r="K187" s="704">
        <v>0</v>
      </c>
      <c r="L187" s="704">
        <v>0</v>
      </c>
      <c r="M187" s="704">
        <v>0</v>
      </c>
      <c r="N187" s="704">
        <v>0</v>
      </c>
      <c r="O187" s="704">
        <v>0</v>
      </c>
      <c r="P187" s="704">
        <v>0</v>
      </c>
      <c r="Q187" s="674">
        <v>0</v>
      </c>
      <c r="R187" s="674">
        <v>0</v>
      </c>
      <c r="S187" s="704">
        <v>0</v>
      </c>
      <c r="T187" s="673">
        <v>0</v>
      </c>
      <c r="U187" s="674">
        <v>0</v>
      </c>
      <c r="V187" s="673"/>
      <c r="AC187" s="704"/>
      <c r="AD187" s="673"/>
      <c r="AK187" s="704"/>
      <c r="AL187" s="673"/>
      <c r="AS187" s="704"/>
      <c r="AT187" s="673"/>
      <c r="BA187" s="704"/>
      <c r="BB187" s="673"/>
      <c r="BI187" s="704"/>
      <c r="BJ187" s="673"/>
    </row>
    <row r="188" spans="1:62" s="674" customFormat="1" ht="12.75" customHeight="1" collapsed="1" x14ac:dyDescent="0.2">
      <c r="A188" s="720" t="s">
        <v>812</v>
      </c>
      <c r="B188" s="704">
        <v>0</v>
      </c>
      <c r="C188" s="704">
        <v>0</v>
      </c>
      <c r="D188" s="704">
        <v>0</v>
      </c>
      <c r="E188" s="704">
        <v>0</v>
      </c>
      <c r="F188" s="704">
        <v>0</v>
      </c>
      <c r="G188" s="704">
        <v>-1.6401589999999999</v>
      </c>
      <c r="H188" s="704">
        <v>-2.3015289999999999</v>
      </c>
      <c r="I188" s="704">
        <v>-1.7732250000000001</v>
      </c>
      <c r="J188" s="704">
        <v>-1.212488</v>
      </c>
      <c r="K188" s="704">
        <v>-1.57687</v>
      </c>
      <c r="L188" s="704">
        <v>-1.257698</v>
      </c>
      <c r="M188" s="704">
        <v>-1.057253</v>
      </c>
      <c r="N188" s="704">
        <v>-1.391988</v>
      </c>
      <c r="O188" s="704">
        <v>-1.139499</v>
      </c>
      <c r="P188" s="704">
        <v>-1.2571909999999999</v>
      </c>
      <c r="Q188" s="674">
        <v>0</v>
      </c>
      <c r="R188" s="674">
        <v>0</v>
      </c>
      <c r="S188" s="704">
        <v>0</v>
      </c>
      <c r="T188" s="673">
        <v>0</v>
      </c>
      <c r="U188" s="674">
        <v>0</v>
      </c>
      <c r="V188" s="673"/>
      <c r="AC188" s="704"/>
      <c r="AD188" s="673"/>
      <c r="AK188" s="704"/>
      <c r="AL188" s="673"/>
      <c r="AS188" s="704"/>
      <c r="AT188" s="673"/>
      <c r="BA188" s="704"/>
      <c r="BB188" s="673"/>
      <c r="BI188" s="704"/>
      <c r="BJ188" s="673"/>
    </row>
    <row r="189" spans="1:62" s="674" customFormat="1" ht="12.75" customHeight="1" x14ac:dyDescent="0.2">
      <c r="A189" s="720" t="s">
        <v>813</v>
      </c>
      <c r="B189" s="704">
        <v>0</v>
      </c>
      <c r="C189" s="704">
        <v>0</v>
      </c>
      <c r="D189" s="704">
        <v>0</v>
      </c>
      <c r="E189" s="704">
        <v>0</v>
      </c>
      <c r="F189" s="704">
        <v>0</v>
      </c>
      <c r="G189" s="704">
        <v>0</v>
      </c>
      <c r="H189" s="704">
        <v>-0.362842</v>
      </c>
      <c r="I189" s="704">
        <v>-0.35505599999999998</v>
      </c>
      <c r="J189" s="704">
        <v>-0.47041300000000003</v>
      </c>
      <c r="K189" s="704">
        <v>-0.17005600000000001</v>
      </c>
      <c r="L189" s="704">
        <v>-0.25739099999999998</v>
      </c>
      <c r="M189" s="704">
        <v>-0.38704100000000002</v>
      </c>
      <c r="N189" s="704">
        <v>-0.28705799999999998</v>
      </c>
      <c r="O189" s="704">
        <v>-0.40012399999999998</v>
      </c>
      <c r="P189" s="704">
        <v>-0.18367</v>
      </c>
      <c r="Q189" s="674">
        <v>0</v>
      </c>
      <c r="R189" s="674">
        <v>0</v>
      </c>
      <c r="S189" s="704">
        <v>0</v>
      </c>
      <c r="T189" s="673">
        <v>0</v>
      </c>
      <c r="U189" s="674">
        <v>0</v>
      </c>
      <c r="V189" s="673"/>
      <c r="AC189" s="704"/>
      <c r="AD189" s="673"/>
      <c r="AK189" s="704"/>
      <c r="AL189" s="673"/>
      <c r="AS189" s="704"/>
      <c r="AT189" s="673"/>
      <c r="BA189" s="704"/>
      <c r="BB189" s="673"/>
      <c r="BI189" s="704"/>
      <c r="BJ189" s="673"/>
    </row>
    <row r="190" spans="1:62" s="674" customFormat="1" ht="12.75" customHeight="1" x14ac:dyDescent="0.2">
      <c r="A190" s="720" t="s">
        <v>814</v>
      </c>
      <c r="B190" s="704">
        <v>0</v>
      </c>
      <c r="C190" s="704">
        <v>0</v>
      </c>
      <c r="D190" s="704">
        <v>0</v>
      </c>
      <c r="E190" s="704">
        <v>0</v>
      </c>
      <c r="F190" s="704">
        <v>0</v>
      </c>
      <c r="G190" s="704">
        <v>-1.6401589999999999</v>
      </c>
      <c r="H190" s="704">
        <v>-1.938687</v>
      </c>
      <c r="I190" s="704">
        <v>-1.418169</v>
      </c>
      <c r="J190" s="704">
        <v>-0.74207500000000004</v>
      </c>
      <c r="K190" s="704">
        <v>-1.406814</v>
      </c>
      <c r="L190" s="704">
        <v>-1.0003070000000001</v>
      </c>
      <c r="M190" s="704">
        <v>-0.67021200000000003</v>
      </c>
      <c r="N190" s="704">
        <v>-1.10493</v>
      </c>
      <c r="O190" s="704">
        <v>-0.739375</v>
      </c>
      <c r="P190" s="704">
        <v>-1.0735209999999999</v>
      </c>
      <c r="Q190" s="674">
        <v>0</v>
      </c>
      <c r="R190" s="674">
        <v>0</v>
      </c>
      <c r="S190" s="704">
        <v>0</v>
      </c>
      <c r="T190" s="673">
        <v>0</v>
      </c>
      <c r="U190" s="674">
        <v>0</v>
      </c>
      <c r="V190" s="673"/>
      <c r="AC190" s="704"/>
      <c r="AD190" s="673"/>
      <c r="AK190" s="704"/>
      <c r="AL190" s="673"/>
      <c r="AS190" s="704"/>
      <c r="AT190" s="673"/>
      <c r="BA190" s="704"/>
      <c r="BB190" s="673"/>
      <c r="BI190" s="704"/>
      <c r="BJ190" s="673"/>
    </row>
    <row r="191" spans="1:62" s="674" customFormat="1" ht="12.75" hidden="1" customHeight="1" outlineLevel="1" x14ac:dyDescent="0.2">
      <c r="A191" s="720" t="s">
        <v>815</v>
      </c>
      <c r="B191" s="704">
        <v>0</v>
      </c>
      <c r="C191" s="704">
        <v>0</v>
      </c>
      <c r="D191" s="704">
        <v>0</v>
      </c>
      <c r="E191" s="704">
        <v>0</v>
      </c>
      <c r="F191" s="704">
        <v>0</v>
      </c>
      <c r="G191" s="704">
        <v>0</v>
      </c>
      <c r="H191" s="704">
        <v>0</v>
      </c>
      <c r="I191" s="704">
        <v>0</v>
      </c>
      <c r="J191" s="704">
        <v>0</v>
      </c>
      <c r="K191" s="704">
        <v>0</v>
      </c>
      <c r="L191" s="704">
        <v>0</v>
      </c>
      <c r="M191" s="704">
        <v>0</v>
      </c>
      <c r="N191" s="704">
        <v>0</v>
      </c>
      <c r="O191" s="704">
        <v>0</v>
      </c>
      <c r="P191" s="704">
        <v>0</v>
      </c>
      <c r="Q191" s="674">
        <v>0</v>
      </c>
      <c r="R191" s="674">
        <v>0</v>
      </c>
      <c r="S191" s="704">
        <v>0</v>
      </c>
      <c r="T191" s="673">
        <v>0</v>
      </c>
      <c r="U191" s="674">
        <v>0</v>
      </c>
      <c r="V191" s="673"/>
      <c r="AC191" s="704"/>
      <c r="AD191" s="673"/>
      <c r="AK191" s="704"/>
      <c r="AL191" s="673"/>
      <c r="AS191" s="704"/>
      <c r="AT191" s="673"/>
      <c r="BA191" s="704"/>
      <c r="BB191" s="673"/>
      <c r="BI191" s="704"/>
      <c r="BJ191" s="673"/>
    </row>
    <row r="192" spans="1:62" s="674" customFormat="1" ht="12.75" hidden="1" customHeight="1" outlineLevel="1" x14ac:dyDescent="0.2">
      <c r="A192" s="720" t="s">
        <v>816</v>
      </c>
      <c r="B192" s="704">
        <v>0</v>
      </c>
      <c r="C192" s="704">
        <v>0</v>
      </c>
      <c r="D192" s="704">
        <v>0</v>
      </c>
      <c r="E192" s="704">
        <v>0</v>
      </c>
      <c r="F192" s="704">
        <v>0</v>
      </c>
      <c r="G192" s="704">
        <v>0</v>
      </c>
      <c r="H192" s="704">
        <v>0</v>
      </c>
      <c r="I192" s="704">
        <v>0</v>
      </c>
      <c r="J192" s="704">
        <v>0</v>
      </c>
      <c r="K192" s="704">
        <v>0</v>
      </c>
      <c r="L192" s="704">
        <v>0</v>
      </c>
      <c r="M192" s="704">
        <v>0</v>
      </c>
      <c r="N192" s="704">
        <v>0</v>
      </c>
      <c r="O192" s="704">
        <v>0</v>
      </c>
      <c r="P192" s="704">
        <v>0</v>
      </c>
      <c r="Q192" s="674">
        <v>0</v>
      </c>
      <c r="R192" s="674">
        <v>0</v>
      </c>
      <c r="S192" s="704">
        <v>0</v>
      </c>
      <c r="T192" s="673">
        <v>0</v>
      </c>
      <c r="U192" s="674">
        <v>0</v>
      </c>
      <c r="V192" s="673"/>
      <c r="AC192" s="704"/>
      <c r="AD192" s="673"/>
      <c r="AK192" s="704"/>
      <c r="AL192" s="673"/>
      <c r="AS192" s="704"/>
      <c r="AT192" s="673"/>
      <c r="BA192" s="704"/>
      <c r="BB192" s="673"/>
      <c r="BI192" s="704"/>
      <c r="BJ192" s="673"/>
    </row>
    <row r="193" spans="1:62" s="674" customFormat="1" ht="12.75" hidden="1" customHeight="1" outlineLevel="1" x14ac:dyDescent="0.2">
      <c r="A193" s="720" t="s">
        <v>817</v>
      </c>
      <c r="B193" s="704">
        <v>0</v>
      </c>
      <c r="C193" s="704">
        <v>0</v>
      </c>
      <c r="D193" s="704">
        <v>0</v>
      </c>
      <c r="E193" s="704">
        <v>0</v>
      </c>
      <c r="F193" s="704">
        <v>0</v>
      </c>
      <c r="G193" s="704">
        <v>0</v>
      </c>
      <c r="H193" s="704">
        <v>0</v>
      </c>
      <c r="I193" s="704">
        <v>0</v>
      </c>
      <c r="J193" s="704">
        <v>0</v>
      </c>
      <c r="K193" s="704">
        <v>0</v>
      </c>
      <c r="L193" s="704">
        <v>0</v>
      </c>
      <c r="M193" s="704">
        <v>0</v>
      </c>
      <c r="N193" s="704">
        <v>0</v>
      </c>
      <c r="O193" s="704">
        <v>0</v>
      </c>
      <c r="P193" s="704">
        <v>0</v>
      </c>
      <c r="Q193" s="674">
        <v>0</v>
      </c>
      <c r="R193" s="674">
        <v>0</v>
      </c>
      <c r="S193" s="704">
        <v>0</v>
      </c>
      <c r="T193" s="673">
        <v>0</v>
      </c>
      <c r="U193" s="674">
        <v>0</v>
      </c>
      <c r="V193" s="673"/>
      <c r="AC193" s="704"/>
      <c r="AD193" s="673"/>
      <c r="AK193" s="704"/>
      <c r="AL193" s="673"/>
      <c r="AS193" s="704"/>
      <c r="AT193" s="673"/>
      <c r="BA193" s="704"/>
      <c r="BB193" s="673"/>
      <c r="BI193" s="704"/>
      <c r="BJ193" s="673"/>
    </row>
    <row r="194" spans="1:62" s="674" customFormat="1" ht="12.75" customHeight="1" collapsed="1" x14ac:dyDescent="0.2">
      <c r="A194" s="711" t="s">
        <v>818</v>
      </c>
      <c r="B194" s="704">
        <v>0</v>
      </c>
      <c r="C194" s="704">
        <v>0</v>
      </c>
      <c r="D194" s="704">
        <v>0</v>
      </c>
      <c r="E194" s="704">
        <v>0</v>
      </c>
      <c r="F194" s="704">
        <v>0</v>
      </c>
      <c r="G194" s="704">
        <v>0</v>
      </c>
      <c r="H194" s="704">
        <v>0</v>
      </c>
      <c r="I194" s="704">
        <v>0</v>
      </c>
      <c r="J194" s="704">
        <v>0</v>
      </c>
      <c r="K194" s="704">
        <v>0</v>
      </c>
      <c r="L194" s="704">
        <v>0</v>
      </c>
      <c r="M194" s="704">
        <v>0</v>
      </c>
      <c r="N194" s="704">
        <v>0</v>
      </c>
      <c r="O194" s="704">
        <v>0</v>
      </c>
      <c r="P194" s="704">
        <v>0</v>
      </c>
      <c r="Q194" s="674">
        <v>0</v>
      </c>
      <c r="R194" s="674">
        <v>0</v>
      </c>
      <c r="S194" s="704">
        <v>0</v>
      </c>
      <c r="T194" s="673">
        <v>0</v>
      </c>
      <c r="U194" s="674">
        <v>0</v>
      </c>
      <c r="V194" s="673"/>
      <c r="AC194" s="704"/>
      <c r="AD194" s="673"/>
      <c r="AK194" s="704"/>
      <c r="AL194" s="673"/>
      <c r="AS194" s="704"/>
      <c r="AT194" s="673"/>
      <c r="BA194" s="704"/>
      <c r="BB194" s="673"/>
      <c r="BI194" s="704"/>
      <c r="BJ194" s="673"/>
    </row>
    <row r="195" spans="1:62" s="674" customFormat="1" ht="12.75" hidden="1" customHeight="1" outlineLevel="1" x14ac:dyDescent="0.2">
      <c r="A195" s="720" t="s">
        <v>819</v>
      </c>
      <c r="B195" s="704">
        <v>0</v>
      </c>
      <c r="C195" s="704">
        <v>0</v>
      </c>
      <c r="D195" s="704">
        <v>0</v>
      </c>
      <c r="E195" s="704">
        <v>0</v>
      </c>
      <c r="F195" s="704">
        <v>0</v>
      </c>
      <c r="G195" s="704">
        <v>0</v>
      </c>
      <c r="H195" s="704">
        <v>0</v>
      </c>
      <c r="I195" s="704">
        <v>0</v>
      </c>
      <c r="J195" s="704">
        <v>0</v>
      </c>
      <c r="K195" s="704">
        <v>0</v>
      </c>
      <c r="L195" s="704">
        <v>0</v>
      </c>
      <c r="M195" s="704">
        <v>0</v>
      </c>
      <c r="N195" s="704">
        <v>0</v>
      </c>
      <c r="O195" s="704">
        <v>0</v>
      </c>
      <c r="P195" s="704">
        <v>0</v>
      </c>
      <c r="Q195" s="674">
        <v>0</v>
      </c>
      <c r="R195" s="674">
        <v>0</v>
      </c>
      <c r="S195" s="704">
        <v>0</v>
      </c>
      <c r="T195" s="673">
        <v>0</v>
      </c>
      <c r="U195" s="674">
        <v>0</v>
      </c>
      <c r="V195" s="673"/>
      <c r="AC195" s="704"/>
      <c r="AD195" s="673"/>
      <c r="AK195" s="704"/>
      <c r="AL195" s="673"/>
      <c r="AS195" s="704"/>
      <c r="AT195" s="673"/>
      <c r="BA195" s="704"/>
      <c r="BB195" s="673"/>
      <c r="BI195" s="704"/>
      <c r="BJ195" s="673"/>
    </row>
    <row r="196" spans="1:62" s="674" customFormat="1" ht="12.75" hidden="1" customHeight="1" outlineLevel="1" x14ac:dyDescent="0.2">
      <c r="A196" s="720" t="s">
        <v>820</v>
      </c>
      <c r="B196" s="704">
        <v>0</v>
      </c>
      <c r="C196" s="704">
        <v>0</v>
      </c>
      <c r="D196" s="704">
        <v>0</v>
      </c>
      <c r="E196" s="704">
        <v>0</v>
      </c>
      <c r="F196" s="704">
        <v>0</v>
      </c>
      <c r="G196" s="704">
        <v>0</v>
      </c>
      <c r="H196" s="704">
        <v>0</v>
      </c>
      <c r="I196" s="704">
        <v>0</v>
      </c>
      <c r="J196" s="704">
        <v>0</v>
      </c>
      <c r="K196" s="704">
        <v>0</v>
      </c>
      <c r="L196" s="704">
        <v>0</v>
      </c>
      <c r="M196" s="704">
        <v>0</v>
      </c>
      <c r="N196" s="704">
        <v>0</v>
      </c>
      <c r="O196" s="704">
        <v>0</v>
      </c>
      <c r="P196" s="704">
        <v>0</v>
      </c>
      <c r="Q196" s="674">
        <v>0</v>
      </c>
      <c r="R196" s="674">
        <v>0</v>
      </c>
      <c r="S196" s="704">
        <v>0</v>
      </c>
      <c r="T196" s="673">
        <v>0</v>
      </c>
      <c r="U196" s="674">
        <v>0</v>
      </c>
      <c r="V196" s="673"/>
      <c r="AC196" s="704"/>
      <c r="AD196" s="673"/>
      <c r="AK196" s="704"/>
      <c r="AL196" s="673"/>
      <c r="AS196" s="704"/>
      <c r="AT196" s="673"/>
      <c r="BA196" s="704"/>
      <c r="BB196" s="673"/>
      <c r="BI196" s="704"/>
      <c r="BJ196" s="673"/>
    </row>
    <row r="197" spans="1:62" s="674" customFormat="1" ht="12.75" hidden="1" customHeight="1" outlineLevel="1" x14ac:dyDescent="0.2">
      <c r="A197" s="720" t="s">
        <v>821</v>
      </c>
      <c r="B197" s="704">
        <v>0</v>
      </c>
      <c r="C197" s="704">
        <v>0</v>
      </c>
      <c r="D197" s="704">
        <v>0</v>
      </c>
      <c r="E197" s="704">
        <v>0</v>
      </c>
      <c r="F197" s="704">
        <v>0</v>
      </c>
      <c r="G197" s="704">
        <v>0</v>
      </c>
      <c r="H197" s="704">
        <v>0</v>
      </c>
      <c r="I197" s="704">
        <v>0</v>
      </c>
      <c r="J197" s="704">
        <v>0</v>
      </c>
      <c r="K197" s="704">
        <v>0</v>
      </c>
      <c r="L197" s="704">
        <v>0</v>
      </c>
      <c r="M197" s="704">
        <v>0</v>
      </c>
      <c r="N197" s="704">
        <v>0</v>
      </c>
      <c r="O197" s="704">
        <v>0</v>
      </c>
      <c r="P197" s="704">
        <v>0</v>
      </c>
      <c r="Q197" s="674">
        <v>0</v>
      </c>
      <c r="R197" s="674">
        <v>0</v>
      </c>
      <c r="S197" s="704">
        <v>0</v>
      </c>
      <c r="T197" s="673">
        <v>0</v>
      </c>
      <c r="U197" s="674">
        <v>0</v>
      </c>
      <c r="V197" s="673"/>
      <c r="AC197" s="704"/>
      <c r="AD197" s="673"/>
      <c r="AK197" s="704"/>
      <c r="AL197" s="673"/>
      <c r="AS197" s="704"/>
      <c r="AT197" s="673"/>
      <c r="BA197" s="704"/>
      <c r="BB197" s="673"/>
      <c r="BI197" s="704"/>
      <c r="BJ197" s="673"/>
    </row>
    <row r="198" spans="1:62" s="674" customFormat="1" ht="12.75" hidden="1" customHeight="1" outlineLevel="1" x14ac:dyDescent="0.2">
      <c r="A198" s="720" t="s">
        <v>822</v>
      </c>
      <c r="B198" s="704">
        <v>0</v>
      </c>
      <c r="C198" s="704">
        <v>0</v>
      </c>
      <c r="D198" s="704">
        <v>0</v>
      </c>
      <c r="E198" s="704">
        <v>0</v>
      </c>
      <c r="F198" s="704">
        <v>0</v>
      </c>
      <c r="G198" s="704">
        <v>0</v>
      </c>
      <c r="H198" s="704">
        <v>0</v>
      </c>
      <c r="I198" s="704">
        <v>0</v>
      </c>
      <c r="J198" s="704">
        <v>0</v>
      </c>
      <c r="K198" s="704">
        <v>0</v>
      </c>
      <c r="L198" s="704">
        <v>0</v>
      </c>
      <c r="M198" s="704">
        <v>0</v>
      </c>
      <c r="N198" s="704">
        <v>0</v>
      </c>
      <c r="O198" s="704">
        <v>0</v>
      </c>
      <c r="P198" s="704">
        <v>0</v>
      </c>
      <c r="Q198" s="674">
        <v>0</v>
      </c>
      <c r="R198" s="674">
        <v>0</v>
      </c>
      <c r="S198" s="704">
        <v>0</v>
      </c>
      <c r="T198" s="673">
        <v>0</v>
      </c>
      <c r="U198" s="674">
        <v>0</v>
      </c>
      <c r="V198" s="673"/>
      <c r="AC198" s="704"/>
      <c r="AD198" s="673"/>
      <c r="AK198" s="704"/>
      <c r="AL198" s="673"/>
      <c r="AS198" s="704"/>
      <c r="AT198" s="673"/>
      <c r="BA198" s="704"/>
      <c r="BB198" s="673"/>
      <c r="BI198" s="704"/>
      <c r="BJ198" s="673"/>
    </row>
    <row r="199" spans="1:62" s="674" customFormat="1" ht="12.75" hidden="1" customHeight="1" outlineLevel="1" x14ac:dyDescent="0.2">
      <c r="A199" s="720" t="s">
        <v>823</v>
      </c>
      <c r="B199" s="704">
        <v>0</v>
      </c>
      <c r="C199" s="704">
        <v>0</v>
      </c>
      <c r="D199" s="704">
        <v>0</v>
      </c>
      <c r="E199" s="704">
        <v>0</v>
      </c>
      <c r="F199" s="704">
        <v>0</v>
      </c>
      <c r="G199" s="704">
        <v>0</v>
      </c>
      <c r="H199" s="704">
        <v>0</v>
      </c>
      <c r="I199" s="704">
        <v>0</v>
      </c>
      <c r="J199" s="704">
        <v>0</v>
      </c>
      <c r="K199" s="704">
        <v>0</v>
      </c>
      <c r="L199" s="704">
        <v>0</v>
      </c>
      <c r="M199" s="704">
        <v>0</v>
      </c>
      <c r="N199" s="704">
        <v>0</v>
      </c>
      <c r="O199" s="704">
        <v>0</v>
      </c>
      <c r="P199" s="704">
        <v>0</v>
      </c>
      <c r="Q199" s="674">
        <v>0</v>
      </c>
      <c r="R199" s="674">
        <v>0</v>
      </c>
      <c r="S199" s="704">
        <v>0</v>
      </c>
      <c r="T199" s="673">
        <v>0</v>
      </c>
      <c r="U199" s="674">
        <v>0</v>
      </c>
      <c r="V199" s="673"/>
      <c r="AC199" s="704"/>
      <c r="AD199" s="673"/>
      <c r="AK199" s="704"/>
      <c r="AL199" s="673"/>
      <c r="AS199" s="704"/>
      <c r="AT199" s="673"/>
      <c r="BA199" s="704"/>
      <c r="BB199" s="673"/>
      <c r="BI199" s="704"/>
      <c r="BJ199" s="673"/>
    </row>
    <row r="200" spans="1:62" s="674" customFormat="1" ht="12.75" hidden="1" customHeight="1" outlineLevel="1" x14ac:dyDescent="0.2">
      <c r="A200" s="720" t="s">
        <v>824</v>
      </c>
      <c r="B200" s="704">
        <v>0</v>
      </c>
      <c r="C200" s="704">
        <v>0</v>
      </c>
      <c r="D200" s="704">
        <v>0</v>
      </c>
      <c r="E200" s="704">
        <v>0</v>
      </c>
      <c r="F200" s="704">
        <v>0</v>
      </c>
      <c r="G200" s="704">
        <v>0</v>
      </c>
      <c r="H200" s="704">
        <v>0</v>
      </c>
      <c r="I200" s="704">
        <v>0</v>
      </c>
      <c r="J200" s="704">
        <v>0</v>
      </c>
      <c r="K200" s="704">
        <v>0</v>
      </c>
      <c r="L200" s="704">
        <v>0</v>
      </c>
      <c r="M200" s="704">
        <v>0</v>
      </c>
      <c r="N200" s="704">
        <v>0</v>
      </c>
      <c r="O200" s="704">
        <v>0</v>
      </c>
      <c r="P200" s="704">
        <v>0</v>
      </c>
      <c r="Q200" s="674">
        <v>0</v>
      </c>
      <c r="R200" s="674">
        <v>0</v>
      </c>
      <c r="S200" s="704">
        <v>0</v>
      </c>
      <c r="T200" s="673">
        <v>0</v>
      </c>
      <c r="U200" s="674">
        <v>0</v>
      </c>
      <c r="V200" s="673"/>
      <c r="AC200" s="704"/>
      <c r="AD200" s="673"/>
      <c r="AK200" s="704"/>
      <c r="AL200" s="673"/>
      <c r="AS200" s="704"/>
      <c r="AT200" s="673"/>
      <c r="BA200" s="704"/>
      <c r="BB200" s="673"/>
      <c r="BI200" s="704"/>
      <c r="BJ200" s="673"/>
    </row>
    <row r="201" spans="1:62" s="674" customFormat="1" ht="12.75" hidden="1" customHeight="1" outlineLevel="1" x14ac:dyDescent="0.2">
      <c r="A201" s="711" t="s">
        <v>825</v>
      </c>
      <c r="B201" s="704">
        <v>0</v>
      </c>
      <c r="C201" s="704">
        <v>0</v>
      </c>
      <c r="D201" s="704">
        <v>0</v>
      </c>
      <c r="E201" s="704">
        <v>0</v>
      </c>
      <c r="F201" s="704">
        <v>0</v>
      </c>
      <c r="G201" s="704">
        <v>0</v>
      </c>
      <c r="H201" s="704">
        <v>0</v>
      </c>
      <c r="I201" s="704">
        <v>0</v>
      </c>
      <c r="J201" s="704">
        <v>0</v>
      </c>
      <c r="K201" s="704">
        <v>0</v>
      </c>
      <c r="L201" s="704">
        <v>0</v>
      </c>
      <c r="M201" s="704">
        <v>0</v>
      </c>
      <c r="N201" s="704">
        <v>0</v>
      </c>
      <c r="O201" s="704">
        <v>0</v>
      </c>
      <c r="P201" s="704">
        <v>0</v>
      </c>
      <c r="Q201" s="674">
        <v>0</v>
      </c>
      <c r="R201" s="674">
        <v>0</v>
      </c>
      <c r="S201" s="704">
        <v>0</v>
      </c>
      <c r="T201" s="673">
        <v>0</v>
      </c>
      <c r="U201" s="674">
        <v>0</v>
      </c>
      <c r="V201" s="673"/>
      <c r="AC201" s="704"/>
      <c r="AD201" s="673"/>
      <c r="AK201" s="704"/>
      <c r="AL201" s="673"/>
      <c r="AS201" s="704"/>
      <c r="AT201" s="673"/>
      <c r="BA201" s="704"/>
      <c r="BB201" s="673"/>
      <c r="BI201" s="704"/>
      <c r="BJ201" s="673"/>
    </row>
    <row r="202" spans="1:62" s="674" customFormat="1" ht="12.75" customHeight="1" collapsed="1" x14ac:dyDescent="0.2">
      <c r="A202" s="711" t="s">
        <v>826</v>
      </c>
      <c r="B202" s="704">
        <v>0</v>
      </c>
      <c r="C202" s="704">
        <v>0</v>
      </c>
      <c r="D202" s="704">
        <v>0</v>
      </c>
      <c r="E202" s="704">
        <v>0</v>
      </c>
      <c r="F202" s="704">
        <v>0</v>
      </c>
      <c r="G202" s="704">
        <v>0</v>
      </c>
      <c r="H202" s="704">
        <v>-3.4840000000000003E-2</v>
      </c>
      <c r="I202" s="704">
        <v>0</v>
      </c>
      <c r="J202" s="704">
        <v>-0.21664</v>
      </c>
      <c r="K202" s="704">
        <v>0</v>
      </c>
      <c r="L202" s="704">
        <v>0</v>
      </c>
      <c r="M202" s="704">
        <v>0</v>
      </c>
      <c r="N202" s="704">
        <v>0</v>
      </c>
      <c r="O202" s="704">
        <v>-0.19322</v>
      </c>
      <c r="P202" s="704">
        <v>-0.11</v>
      </c>
      <c r="Q202" s="674">
        <v>0</v>
      </c>
      <c r="R202" s="674">
        <v>0</v>
      </c>
      <c r="S202" s="704">
        <v>0</v>
      </c>
      <c r="T202" s="673">
        <v>0</v>
      </c>
      <c r="U202" s="674">
        <v>0</v>
      </c>
      <c r="V202" s="673"/>
      <c r="AC202" s="704"/>
      <c r="AD202" s="673"/>
      <c r="AK202" s="704"/>
      <c r="AL202" s="673"/>
      <c r="AS202" s="704"/>
      <c r="AT202" s="673"/>
      <c r="BA202" s="704"/>
      <c r="BB202" s="673"/>
      <c r="BI202" s="704"/>
      <c r="BJ202" s="673"/>
    </row>
    <row r="203" spans="1:62" s="674" customFormat="1" ht="12.75" customHeight="1" x14ac:dyDescent="0.2">
      <c r="A203" s="720" t="s">
        <v>827</v>
      </c>
      <c r="B203" s="704">
        <v>0</v>
      </c>
      <c r="C203" s="704">
        <v>0</v>
      </c>
      <c r="D203" s="704">
        <v>0</v>
      </c>
      <c r="E203" s="704">
        <v>0</v>
      </c>
      <c r="F203" s="704">
        <v>0</v>
      </c>
      <c r="G203" s="704">
        <v>0</v>
      </c>
      <c r="H203" s="704">
        <v>-3.4840000000000003E-2</v>
      </c>
      <c r="I203" s="704">
        <v>0</v>
      </c>
      <c r="J203" s="704">
        <v>-0.21664</v>
      </c>
      <c r="K203" s="704">
        <v>0</v>
      </c>
      <c r="L203" s="704">
        <v>0</v>
      </c>
      <c r="M203" s="704">
        <v>0</v>
      </c>
      <c r="N203" s="704">
        <v>0</v>
      </c>
      <c r="O203" s="704">
        <v>-0.19322</v>
      </c>
      <c r="P203" s="704">
        <v>-0.11</v>
      </c>
      <c r="Q203" s="674">
        <v>0</v>
      </c>
      <c r="R203" s="674">
        <v>0</v>
      </c>
      <c r="S203" s="704">
        <v>0</v>
      </c>
      <c r="T203" s="673">
        <v>0</v>
      </c>
      <c r="U203" s="674">
        <v>0</v>
      </c>
      <c r="V203" s="673"/>
      <c r="AC203" s="704"/>
      <c r="AD203" s="673"/>
      <c r="AK203" s="704"/>
      <c r="AL203" s="673"/>
      <c r="AS203" s="704"/>
      <c r="AT203" s="673"/>
      <c r="BA203" s="704"/>
      <c r="BB203" s="673"/>
      <c r="BI203" s="704"/>
      <c r="BJ203" s="673"/>
    </row>
    <row r="204" spans="1:62" s="674" customFormat="1" x14ac:dyDescent="0.2">
      <c r="A204" s="721" t="s">
        <v>828</v>
      </c>
      <c r="B204" s="722">
        <v>11.058271999999997</v>
      </c>
      <c r="C204" s="722">
        <v>7.1734600000000004</v>
      </c>
      <c r="D204" s="722">
        <v>5.1640519999999999</v>
      </c>
      <c r="E204" s="722">
        <v>5.8148290000000014</v>
      </c>
      <c r="F204" s="722">
        <v>2.5746909999999996</v>
      </c>
      <c r="G204" s="722">
        <v>-2.3172920000000006</v>
      </c>
      <c r="H204" s="722">
        <v>1.8309070000000003</v>
      </c>
      <c r="I204" s="722">
        <v>1.0805929999999999</v>
      </c>
      <c r="J204" s="722">
        <v>2.4772419999999999</v>
      </c>
      <c r="K204" s="722">
        <v>0.33264400000000022</v>
      </c>
      <c r="L204" s="722">
        <v>0.41492499999999954</v>
      </c>
      <c r="M204" s="722">
        <v>-0.68443700000000007</v>
      </c>
      <c r="N204" s="722">
        <v>-0.52518999999999982</v>
      </c>
      <c r="O204" s="722">
        <v>-4.9166869999999996</v>
      </c>
      <c r="P204" s="722">
        <v>-1.1173450000000003</v>
      </c>
      <c r="Q204" s="673">
        <v>0</v>
      </c>
      <c r="R204" s="723">
        <v>0</v>
      </c>
      <c r="S204" s="724">
        <v>0</v>
      </c>
      <c r="T204" s="673">
        <v>0</v>
      </c>
      <c r="U204" s="674">
        <v>0</v>
      </c>
    </row>
    <row r="205" spans="1:62" s="674" customFormat="1" x14ac:dyDescent="0.2">
      <c r="A205" s="725" t="s">
        <v>829</v>
      </c>
      <c r="B205" s="722">
        <v>-0.98493900000000012</v>
      </c>
      <c r="C205" s="722">
        <v>2.7076610000000003</v>
      </c>
      <c r="D205" s="722">
        <v>-1.5376800000000004</v>
      </c>
      <c r="E205" s="722">
        <v>2.0151800000000004</v>
      </c>
      <c r="F205" s="722">
        <v>2.5240770000000001</v>
      </c>
      <c r="G205" s="722">
        <v>-2.6300050000000006</v>
      </c>
      <c r="H205" s="722">
        <v>0.26181300000000007</v>
      </c>
      <c r="I205" s="722">
        <v>-0.75366799999999956</v>
      </c>
      <c r="J205" s="722">
        <v>1.3113809999999995</v>
      </c>
      <c r="K205" s="722">
        <v>-9.0898999999999841E-2</v>
      </c>
      <c r="L205" s="722">
        <v>-0.78448000000000007</v>
      </c>
      <c r="M205" s="722">
        <v>-1.0787450000000001</v>
      </c>
      <c r="N205" s="722">
        <v>-1.0767820000000001</v>
      </c>
      <c r="O205" s="722">
        <v>-5.5815859999999997</v>
      </c>
      <c r="P205" s="722">
        <v>-1.3241899999999993</v>
      </c>
      <c r="Q205" s="673">
        <v>0</v>
      </c>
      <c r="R205" s="723">
        <v>0</v>
      </c>
      <c r="S205" s="724">
        <v>0</v>
      </c>
      <c r="T205" s="673">
        <v>0</v>
      </c>
      <c r="U205" s="674">
        <v>0</v>
      </c>
    </row>
    <row r="206" spans="1:62" s="674" customFormat="1" x14ac:dyDescent="0.2">
      <c r="A206" s="714" t="s">
        <v>830</v>
      </c>
      <c r="B206" s="722">
        <v>-0.53870399999999996</v>
      </c>
      <c r="C206" s="722">
        <v>-9.4065000000000065E-2</v>
      </c>
      <c r="D206" s="722">
        <v>1.157257</v>
      </c>
      <c r="E206" s="722">
        <v>-2.3891519999999997</v>
      </c>
      <c r="F206" s="722">
        <v>1.9288849999999997</v>
      </c>
      <c r="G206" s="722">
        <v>0.14252999999999993</v>
      </c>
      <c r="H206" s="722">
        <v>-1.2730600000000001</v>
      </c>
      <c r="I206" s="722">
        <v>-0.5848199999999999</v>
      </c>
      <c r="J206" s="722">
        <v>-0.84545700000000013</v>
      </c>
      <c r="K206" s="722">
        <v>1.4717640000000001</v>
      </c>
      <c r="L206" s="722">
        <v>-0.97970100000000016</v>
      </c>
      <c r="M206" s="722">
        <v>-1.3485040000000001</v>
      </c>
      <c r="N206" s="722">
        <v>1.5991080000000002</v>
      </c>
      <c r="O206" s="722">
        <v>-4.3427920000000002</v>
      </c>
      <c r="P206" s="722">
        <v>-4.078600999999999</v>
      </c>
      <c r="Q206" s="673">
        <v>0</v>
      </c>
      <c r="R206" s="723">
        <v>0</v>
      </c>
      <c r="S206" s="724">
        <v>0</v>
      </c>
      <c r="T206" s="673">
        <v>0</v>
      </c>
      <c r="U206" s="674">
        <v>0</v>
      </c>
    </row>
    <row r="207" spans="1:62" s="674" customFormat="1" hidden="1" outlineLevel="1" x14ac:dyDescent="0.2">
      <c r="A207" s="714" t="s">
        <v>831</v>
      </c>
      <c r="B207" s="722">
        <v>0</v>
      </c>
      <c r="C207" s="722">
        <v>0</v>
      </c>
      <c r="D207" s="722">
        <v>0</v>
      </c>
      <c r="E207" s="722">
        <v>0</v>
      </c>
      <c r="F207" s="722">
        <v>0</v>
      </c>
      <c r="G207" s="722">
        <v>0</v>
      </c>
      <c r="H207" s="722">
        <v>0</v>
      </c>
      <c r="I207" s="722">
        <v>0</v>
      </c>
      <c r="J207" s="722">
        <v>0</v>
      </c>
      <c r="K207" s="722">
        <v>0</v>
      </c>
      <c r="L207" s="722">
        <v>0</v>
      </c>
      <c r="M207" s="722">
        <v>0</v>
      </c>
      <c r="N207" s="722">
        <v>0</v>
      </c>
      <c r="O207" s="722">
        <v>0</v>
      </c>
      <c r="P207" s="722">
        <v>0</v>
      </c>
      <c r="Q207" s="673">
        <v>0</v>
      </c>
      <c r="R207" s="723">
        <v>0</v>
      </c>
      <c r="S207" s="724">
        <v>0</v>
      </c>
      <c r="T207" s="673">
        <v>0</v>
      </c>
      <c r="U207" s="674">
        <v>0</v>
      </c>
    </row>
    <row r="208" spans="1:62" s="674" customFormat="1" collapsed="1" x14ac:dyDescent="0.2">
      <c r="A208" s="714" t="s">
        <v>832</v>
      </c>
      <c r="B208" s="722">
        <v>0</v>
      </c>
      <c r="C208" s="722">
        <v>0</v>
      </c>
      <c r="D208" s="722">
        <v>0</v>
      </c>
      <c r="E208" s="722">
        <v>0</v>
      </c>
      <c r="F208" s="722">
        <v>0</v>
      </c>
      <c r="G208" s="722">
        <v>0</v>
      </c>
      <c r="H208" s="722">
        <v>0</v>
      </c>
      <c r="I208" s="722">
        <v>0</v>
      </c>
      <c r="J208" s="722">
        <v>0</v>
      </c>
      <c r="K208" s="722">
        <v>0</v>
      </c>
      <c r="L208" s="722">
        <v>0</v>
      </c>
      <c r="M208" s="722">
        <v>0</v>
      </c>
      <c r="N208" s="722">
        <v>0</v>
      </c>
      <c r="O208" s="722">
        <v>0</v>
      </c>
      <c r="P208" s="722">
        <v>0</v>
      </c>
      <c r="Q208" s="673">
        <v>0</v>
      </c>
      <c r="R208" s="723">
        <v>0</v>
      </c>
      <c r="S208" s="724">
        <v>0</v>
      </c>
      <c r="T208" s="673">
        <v>0</v>
      </c>
      <c r="U208" s="674">
        <v>0</v>
      </c>
    </row>
    <row r="209" spans="1:21" s="674" customFormat="1" hidden="1" outlineLevel="1" x14ac:dyDescent="0.2">
      <c r="A209" s="714" t="s">
        <v>833</v>
      </c>
      <c r="B209" s="722">
        <v>0</v>
      </c>
      <c r="C209" s="722">
        <v>0</v>
      </c>
      <c r="D209" s="722">
        <v>0</v>
      </c>
      <c r="E209" s="722">
        <v>0</v>
      </c>
      <c r="F209" s="722">
        <v>0</v>
      </c>
      <c r="G209" s="722">
        <v>0</v>
      </c>
      <c r="H209" s="722">
        <v>0</v>
      </c>
      <c r="I209" s="722">
        <v>0</v>
      </c>
      <c r="J209" s="722">
        <v>0</v>
      </c>
      <c r="K209" s="722">
        <v>0</v>
      </c>
      <c r="L209" s="722">
        <v>0</v>
      </c>
      <c r="M209" s="722">
        <v>0</v>
      </c>
      <c r="N209" s="722">
        <v>0</v>
      </c>
      <c r="O209" s="722">
        <v>0</v>
      </c>
      <c r="P209" s="722">
        <v>0</v>
      </c>
      <c r="Q209" s="673">
        <v>0</v>
      </c>
      <c r="R209" s="723">
        <v>0</v>
      </c>
      <c r="S209" s="724">
        <v>0</v>
      </c>
      <c r="T209" s="673">
        <v>0</v>
      </c>
      <c r="U209" s="674">
        <v>0</v>
      </c>
    </row>
    <row r="210" spans="1:21" s="674" customFormat="1" hidden="1" outlineLevel="1" x14ac:dyDescent="0.2">
      <c r="A210" s="714" t="s">
        <v>834</v>
      </c>
      <c r="B210" s="722">
        <v>0</v>
      </c>
      <c r="C210" s="722">
        <v>0</v>
      </c>
      <c r="D210" s="722">
        <v>0</v>
      </c>
      <c r="E210" s="722">
        <v>0</v>
      </c>
      <c r="F210" s="722">
        <v>0</v>
      </c>
      <c r="G210" s="722">
        <v>0</v>
      </c>
      <c r="H210" s="722">
        <v>0</v>
      </c>
      <c r="I210" s="722">
        <v>0</v>
      </c>
      <c r="J210" s="722">
        <v>0</v>
      </c>
      <c r="K210" s="722">
        <v>0</v>
      </c>
      <c r="L210" s="722">
        <v>0</v>
      </c>
      <c r="M210" s="722">
        <v>0</v>
      </c>
      <c r="N210" s="722">
        <v>0</v>
      </c>
      <c r="O210" s="722">
        <v>0</v>
      </c>
      <c r="P210" s="722">
        <v>0</v>
      </c>
      <c r="Q210" s="673">
        <v>0</v>
      </c>
      <c r="R210" s="723">
        <v>0</v>
      </c>
      <c r="S210" s="724">
        <v>0</v>
      </c>
      <c r="T210" s="673">
        <v>0</v>
      </c>
      <c r="U210" s="674">
        <v>0</v>
      </c>
    </row>
    <row r="211" spans="1:21" s="674" customFormat="1" hidden="1" outlineLevel="1" x14ac:dyDescent="0.2">
      <c r="A211" s="714" t="s">
        <v>835</v>
      </c>
      <c r="B211" s="722">
        <v>0</v>
      </c>
      <c r="C211" s="722">
        <v>0</v>
      </c>
      <c r="D211" s="722">
        <v>0</v>
      </c>
      <c r="E211" s="722">
        <v>0</v>
      </c>
      <c r="F211" s="722">
        <v>0</v>
      </c>
      <c r="G211" s="722">
        <v>0</v>
      </c>
      <c r="H211" s="722">
        <v>0</v>
      </c>
      <c r="I211" s="722">
        <v>0</v>
      </c>
      <c r="J211" s="722">
        <v>0</v>
      </c>
      <c r="K211" s="722">
        <v>0</v>
      </c>
      <c r="L211" s="722">
        <v>0</v>
      </c>
      <c r="M211" s="722">
        <v>0</v>
      </c>
      <c r="N211" s="722">
        <v>0</v>
      </c>
      <c r="O211" s="722">
        <v>0</v>
      </c>
      <c r="P211" s="722">
        <v>0</v>
      </c>
      <c r="Q211" s="673">
        <v>0</v>
      </c>
      <c r="R211" s="723">
        <v>0</v>
      </c>
      <c r="S211" s="724">
        <v>0</v>
      </c>
      <c r="T211" s="673">
        <v>0</v>
      </c>
      <c r="U211" s="674">
        <v>0</v>
      </c>
    </row>
    <row r="212" spans="1:21" s="674" customFormat="1" collapsed="1" x14ac:dyDescent="0.2">
      <c r="A212" s="714" t="s">
        <v>836</v>
      </c>
      <c r="B212" s="722">
        <v>-0.44623500000000016</v>
      </c>
      <c r="C212" s="722">
        <v>2.8017260000000004</v>
      </c>
      <c r="D212" s="722">
        <v>-2.6949370000000004</v>
      </c>
      <c r="E212" s="722">
        <v>4.4043320000000001</v>
      </c>
      <c r="F212" s="722">
        <v>0.59519200000000017</v>
      </c>
      <c r="G212" s="722">
        <v>-2.7725350000000004</v>
      </c>
      <c r="H212" s="722">
        <v>1.5348730000000002</v>
      </c>
      <c r="I212" s="722">
        <v>-0.16884799999999967</v>
      </c>
      <c r="J212" s="722">
        <v>2.1568379999999996</v>
      </c>
      <c r="K212" s="722">
        <v>-1.5626629999999999</v>
      </c>
      <c r="L212" s="722">
        <v>0.19522100000000009</v>
      </c>
      <c r="M212" s="722">
        <v>0.26975900000000008</v>
      </c>
      <c r="N212" s="722">
        <v>-2.6758900000000003</v>
      </c>
      <c r="O212" s="722">
        <v>-1.2387939999999995</v>
      </c>
      <c r="P212" s="722">
        <v>2.7544109999999997</v>
      </c>
      <c r="Q212" s="673">
        <v>0</v>
      </c>
      <c r="R212" s="723">
        <v>0</v>
      </c>
      <c r="S212" s="724">
        <v>0</v>
      </c>
      <c r="T212" s="673">
        <v>0</v>
      </c>
      <c r="U212" s="674">
        <v>0</v>
      </c>
    </row>
    <row r="213" spans="1:21" s="674" customFormat="1" x14ac:dyDescent="0.2">
      <c r="A213" s="725" t="s">
        <v>837</v>
      </c>
      <c r="B213" s="722">
        <v>12.043210999999998</v>
      </c>
      <c r="C213" s="722">
        <v>4.4657990000000005</v>
      </c>
      <c r="D213" s="722">
        <v>6.7017319999999998</v>
      </c>
      <c r="E213" s="722">
        <v>3.7996490000000005</v>
      </c>
      <c r="F213" s="722">
        <v>5.0613999999999382E-2</v>
      </c>
      <c r="G213" s="722">
        <v>0.31271300000000007</v>
      </c>
      <c r="H213" s="722">
        <v>1.5690940000000002</v>
      </c>
      <c r="I213" s="722">
        <v>1.8342609999999995</v>
      </c>
      <c r="J213" s="722">
        <v>1.1658610000000005</v>
      </c>
      <c r="K213" s="722">
        <v>0.42354300000000006</v>
      </c>
      <c r="L213" s="722">
        <v>1.1994049999999996</v>
      </c>
      <c r="M213" s="722">
        <v>0.39430799999999999</v>
      </c>
      <c r="N213" s="722">
        <v>0.5515920000000003</v>
      </c>
      <c r="O213" s="722">
        <v>0.66489900000000024</v>
      </c>
      <c r="P213" s="722">
        <v>0.20684499999999917</v>
      </c>
      <c r="Q213" s="673">
        <v>0</v>
      </c>
      <c r="R213" s="723">
        <v>0</v>
      </c>
      <c r="S213" s="724">
        <v>0</v>
      </c>
      <c r="T213" s="673">
        <v>0</v>
      </c>
      <c r="U213" s="674">
        <v>0</v>
      </c>
    </row>
    <row r="214" spans="1:21" s="674" customFormat="1" hidden="1" outlineLevel="1" x14ac:dyDescent="0.2">
      <c r="A214" s="714" t="s">
        <v>838</v>
      </c>
      <c r="B214" s="722">
        <v>0</v>
      </c>
      <c r="C214" s="722">
        <v>0</v>
      </c>
      <c r="D214" s="722">
        <v>0</v>
      </c>
      <c r="E214" s="722">
        <v>0</v>
      </c>
      <c r="F214" s="722">
        <v>0</v>
      </c>
      <c r="G214" s="722">
        <v>0</v>
      </c>
      <c r="H214" s="722">
        <v>0</v>
      </c>
      <c r="I214" s="722">
        <v>0</v>
      </c>
      <c r="J214" s="722">
        <v>0</v>
      </c>
      <c r="K214" s="722">
        <v>0</v>
      </c>
      <c r="L214" s="722">
        <v>0</v>
      </c>
      <c r="M214" s="722">
        <v>0</v>
      </c>
      <c r="N214" s="722">
        <v>0</v>
      </c>
      <c r="O214" s="722">
        <v>0</v>
      </c>
      <c r="P214" s="722">
        <v>0</v>
      </c>
      <c r="Q214" s="673">
        <v>0</v>
      </c>
      <c r="R214" s="723">
        <v>0</v>
      </c>
      <c r="S214" s="724">
        <v>0</v>
      </c>
      <c r="T214" s="673">
        <v>0</v>
      </c>
      <c r="U214" s="674">
        <v>0</v>
      </c>
    </row>
    <row r="215" spans="1:21" s="674" customFormat="1" collapsed="1" x14ac:dyDescent="0.2">
      <c r="A215" s="714" t="s">
        <v>839</v>
      </c>
      <c r="B215" s="722">
        <v>12.043210999999998</v>
      </c>
      <c r="C215" s="722">
        <v>4.4657990000000005</v>
      </c>
      <c r="D215" s="722">
        <v>6.7017319999999998</v>
      </c>
      <c r="E215" s="722">
        <v>3.7996490000000005</v>
      </c>
      <c r="F215" s="722">
        <v>5.0613999999999382E-2</v>
      </c>
      <c r="G215" s="722">
        <v>0.31271300000000007</v>
      </c>
      <c r="H215" s="722">
        <v>1.5690940000000002</v>
      </c>
      <c r="I215" s="722">
        <v>1.8342609999999995</v>
      </c>
      <c r="J215" s="722">
        <v>1.1658610000000005</v>
      </c>
      <c r="K215" s="722">
        <v>0.42354300000000006</v>
      </c>
      <c r="L215" s="722">
        <v>1.1994049999999996</v>
      </c>
      <c r="M215" s="722">
        <v>0.39430799999999999</v>
      </c>
      <c r="N215" s="722">
        <v>0.5515920000000003</v>
      </c>
      <c r="O215" s="722">
        <v>0.66489900000000024</v>
      </c>
      <c r="P215" s="722">
        <v>0.20684499999999917</v>
      </c>
      <c r="Q215" s="673">
        <v>0</v>
      </c>
      <c r="R215" s="723">
        <v>0</v>
      </c>
      <c r="S215" s="724">
        <v>0</v>
      </c>
      <c r="T215" s="673">
        <v>0</v>
      </c>
      <c r="U215" s="674">
        <v>0</v>
      </c>
    </row>
    <row r="216" spans="1:21" s="674" customFormat="1" hidden="1" outlineLevel="1" x14ac:dyDescent="0.2">
      <c r="A216" s="714" t="s">
        <v>840</v>
      </c>
      <c r="B216" s="722">
        <v>0</v>
      </c>
      <c r="C216" s="722">
        <v>0</v>
      </c>
      <c r="D216" s="722">
        <v>0</v>
      </c>
      <c r="E216" s="722">
        <v>0</v>
      </c>
      <c r="F216" s="722">
        <v>0</v>
      </c>
      <c r="G216" s="722">
        <v>0</v>
      </c>
      <c r="H216" s="722">
        <v>0</v>
      </c>
      <c r="I216" s="722">
        <v>0</v>
      </c>
      <c r="J216" s="722">
        <v>0</v>
      </c>
      <c r="K216" s="722">
        <v>0</v>
      </c>
      <c r="L216" s="722">
        <v>0</v>
      </c>
      <c r="M216" s="722">
        <v>0</v>
      </c>
      <c r="N216" s="722">
        <v>0</v>
      </c>
      <c r="O216" s="722">
        <v>0</v>
      </c>
      <c r="P216" s="722">
        <v>0</v>
      </c>
      <c r="Q216" s="673">
        <v>0</v>
      </c>
      <c r="R216" s="723">
        <v>0</v>
      </c>
      <c r="S216" s="724">
        <v>0</v>
      </c>
      <c r="T216" s="673">
        <v>0</v>
      </c>
      <c r="U216" s="674">
        <v>0</v>
      </c>
    </row>
    <row r="217" spans="1:21" s="674" customFormat="1" hidden="1" outlineLevel="1" x14ac:dyDescent="0.2">
      <c r="A217" s="714" t="s">
        <v>841</v>
      </c>
      <c r="B217" s="722">
        <v>0</v>
      </c>
      <c r="C217" s="722">
        <v>0</v>
      </c>
      <c r="D217" s="722">
        <v>0</v>
      </c>
      <c r="E217" s="722">
        <v>0</v>
      </c>
      <c r="F217" s="722">
        <v>0</v>
      </c>
      <c r="G217" s="722">
        <v>0</v>
      </c>
      <c r="H217" s="722">
        <v>0</v>
      </c>
      <c r="I217" s="722">
        <v>0</v>
      </c>
      <c r="J217" s="722">
        <v>0</v>
      </c>
      <c r="K217" s="722">
        <v>0</v>
      </c>
      <c r="L217" s="722">
        <v>0</v>
      </c>
      <c r="M217" s="722">
        <v>0</v>
      </c>
      <c r="N217" s="722">
        <v>0</v>
      </c>
      <c r="O217" s="722">
        <v>0</v>
      </c>
      <c r="P217" s="722">
        <v>0</v>
      </c>
      <c r="Q217" s="673">
        <v>0</v>
      </c>
      <c r="R217" s="723">
        <v>0</v>
      </c>
      <c r="S217" s="724">
        <v>0</v>
      </c>
      <c r="T217" s="673">
        <v>0</v>
      </c>
      <c r="U217" s="674">
        <v>0</v>
      </c>
    </row>
    <row r="218" spans="1:21" s="674" customFormat="1" hidden="1" outlineLevel="1" x14ac:dyDescent="0.2">
      <c r="A218" s="714" t="s">
        <v>842</v>
      </c>
      <c r="B218" s="722">
        <v>0</v>
      </c>
      <c r="C218" s="722">
        <v>0</v>
      </c>
      <c r="D218" s="722">
        <v>0</v>
      </c>
      <c r="E218" s="722">
        <v>0</v>
      </c>
      <c r="F218" s="722">
        <v>0</v>
      </c>
      <c r="G218" s="722">
        <v>0</v>
      </c>
      <c r="H218" s="722">
        <v>0</v>
      </c>
      <c r="I218" s="722">
        <v>0</v>
      </c>
      <c r="J218" s="722">
        <v>0</v>
      </c>
      <c r="K218" s="722">
        <v>0</v>
      </c>
      <c r="L218" s="722">
        <v>0</v>
      </c>
      <c r="M218" s="722">
        <v>0</v>
      </c>
      <c r="N218" s="722">
        <v>0</v>
      </c>
      <c r="O218" s="722">
        <v>0</v>
      </c>
      <c r="P218" s="722">
        <v>0</v>
      </c>
      <c r="Q218" s="673">
        <v>0</v>
      </c>
      <c r="R218" s="723">
        <v>0</v>
      </c>
      <c r="S218" s="724">
        <v>0</v>
      </c>
      <c r="T218" s="673">
        <v>0</v>
      </c>
      <c r="U218" s="674">
        <v>0</v>
      </c>
    </row>
    <row r="219" spans="1:21" s="674" customFormat="1" hidden="1" outlineLevel="1" x14ac:dyDescent="0.2">
      <c r="A219" s="714" t="s">
        <v>843</v>
      </c>
      <c r="B219" s="722">
        <v>0</v>
      </c>
      <c r="C219" s="722">
        <v>0</v>
      </c>
      <c r="D219" s="722">
        <v>0</v>
      </c>
      <c r="E219" s="722">
        <v>0</v>
      </c>
      <c r="F219" s="722">
        <v>0</v>
      </c>
      <c r="G219" s="722">
        <v>0</v>
      </c>
      <c r="H219" s="722">
        <v>0</v>
      </c>
      <c r="I219" s="722">
        <v>0</v>
      </c>
      <c r="J219" s="722">
        <v>0</v>
      </c>
      <c r="K219" s="722">
        <v>0</v>
      </c>
      <c r="L219" s="722">
        <v>0</v>
      </c>
      <c r="M219" s="722">
        <v>0</v>
      </c>
      <c r="N219" s="722">
        <v>0</v>
      </c>
      <c r="O219" s="722">
        <v>0</v>
      </c>
      <c r="P219" s="722">
        <v>0</v>
      </c>
      <c r="Q219" s="673">
        <v>0</v>
      </c>
      <c r="R219" s="723">
        <v>0</v>
      </c>
      <c r="S219" s="724">
        <v>0</v>
      </c>
      <c r="T219" s="673">
        <v>0</v>
      </c>
      <c r="U219" s="674">
        <v>0</v>
      </c>
    </row>
    <row r="220" spans="1:21" s="674" customFormat="1" hidden="1" outlineLevel="1" x14ac:dyDescent="0.2">
      <c r="A220" s="714" t="s">
        <v>844</v>
      </c>
      <c r="B220" s="722">
        <v>0</v>
      </c>
      <c r="C220" s="722">
        <v>0</v>
      </c>
      <c r="D220" s="722">
        <v>0</v>
      </c>
      <c r="E220" s="722">
        <v>0</v>
      </c>
      <c r="F220" s="722">
        <v>0</v>
      </c>
      <c r="G220" s="722">
        <v>0</v>
      </c>
      <c r="H220" s="722">
        <v>0</v>
      </c>
      <c r="I220" s="722">
        <v>0</v>
      </c>
      <c r="J220" s="722">
        <v>0</v>
      </c>
      <c r="K220" s="722">
        <v>0</v>
      </c>
      <c r="L220" s="722">
        <v>0</v>
      </c>
      <c r="M220" s="722">
        <v>0</v>
      </c>
      <c r="N220" s="722">
        <v>0</v>
      </c>
      <c r="O220" s="722">
        <v>0</v>
      </c>
      <c r="P220" s="722">
        <v>0</v>
      </c>
      <c r="Q220" s="673">
        <v>0</v>
      </c>
      <c r="R220" s="723">
        <v>0</v>
      </c>
      <c r="S220" s="724">
        <v>0</v>
      </c>
      <c r="T220" s="673">
        <v>0</v>
      </c>
      <c r="U220" s="674">
        <v>0</v>
      </c>
    </row>
    <row r="221" spans="1:21" s="674" customFormat="1" hidden="1" outlineLevel="1" x14ac:dyDescent="0.2">
      <c r="A221" s="725" t="s">
        <v>845</v>
      </c>
      <c r="B221" s="722">
        <v>0</v>
      </c>
      <c r="C221" s="722">
        <v>0</v>
      </c>
      <c r="D221" s="722">
        <v>0</v>
      </c>
      <c r="E221" s="722">
        <v>0</v>
      </c>
      <c r="F221" s="722">
        <v>0</v>
      </c>
      <c r="G221" s="722">
        <v>0</v>
      </c>
      <c r="H221" s="722">
        <v>0</v>
      </c>
      <c r="I221" s="722">
        <v>0</v>
      </c>
      <c r="J221" s="722">
        <v>0</v>
      </c>
      <c r="K221" s="722">
        <v>0</v>
      </c>
      <c r="L221" s="722">
        <v>0</v>
      </c>
      <c r="M221" s="722">
        <v>0</v>
      </c>
      <c r="N221" s="722">
        <v>0</v>
      </c>
      <c r="O221" s="722">
        <v>0</v>
      </c>
      <c r="P221" s="722">
        <v>0</v>
      </c>
      <c r="Q221" s="673">
        <v>0</v>
      </c>
      <c r="R221" s="723">
        <v>0</v>
      </c>
      <c r="S221" s="724">
        <v>0</v>
      </c>
      <c r="T221" s="673">
        <v>0</v>
      </c>
      <c r="U221" s="674">
        <v>0</v>
      </c>
    </row>
    <row r="222" spans="1:21" s="674" customFormat="1" collapsed="1" x14ac:dyDescent="0.2">
      <c r="A222" s="726" t="s">
        <v>846</v>
      </c>
      <c r="B222" s="722">
        <v>1.7360410000000028</v>
      </c>
      <c r="C222" s="722">
        <v>-1.3443650000000014</v>
      </c>
      <c r="D222" s="722">
        <v>0.3292700000000009</v>
      </c>
      <c r="E222" s="722">
        <v>-4.9278519999999997</v>
      </c>
      <c r="F222" s="722">
        <v>-3.2399570000000022</v>
      </c>
      <c r="G222" s="722">
        <v>-0.14109899999999953</v>
      </c>
      <c r="H222" s="722">
        <v>-0.29636199999999929</v>
      </c>
      <c r="I222" s="722">
        <v>-2.1738390000000014</v>
      </c>
      <c r="J222" s="722">
        <v>-1.856644999999999</v>
      </c>
      <c r="K222" s="722">
        <v>-0.56773800000000119</v>
      </c>
      <c r="L222" s="722">
        <v>0.54177200000000059</v>
      </c>
      <c r="M222" s="722">
        <v>0.93574200000000007</v>
      </c>
      <c r="N222" s="722">
        <v>-0.38051700000000077</v>
      </c>
      <c r="O222" s="722">
        <v>3.3129950000000026</v>
      </c>
      <c r="P222" s="722">
        <v>2.9459979999999981</v>
      </c>
      <c r="Q222" s="673">
        <v>0</v>
      </c>
      <c r="R222" s="723">
        <v>0</v>
      </c>
      <c r="S222" s="724">
        <v>0</v>
      </c>
      <c r="T222" s="673">
        <v>0</v>
      </c>
      <c r="U222" s="674">
        <v>0</v>
      </c>
    </row>
    <row r="223" spans="1:21" s="674" customFormat="1" x14ac:dyDescent="0.2">
      <c r="A223" s="725" t="s">
        <v>847</v>
      </c>
      <c r="B223" s="722">
        <v>1.7360410000000028</v>
      </c>
      <c r="C223" s="722">
        <v>-1.3443650000000014</v>
      </c>
      <c r="D223" s="722">
        <v>0.3292700000000009</v>
      </c>
      <c r="E223" s="722">
        <v>-5.6015779999999999</v>
      </c>
      <c r="F223" s="722">
        <v>-2.5662310000000019</v>
      </c>
      <c r="G223" s="722">
        <v>-0.14109899999999953</v>
      </c>
      <c r="H223" s="722">
        <v>-0.29636199999999929</v>
      </c>
      <c r="I223" s="722">
        <v>-2.1738390000000014</v>
      </c>
      <c r="J223" s="722">
        <v>-1.856644999999999</v>
      </c>
      <c r="K223" s="722">
        <v>-0.56773800000000119</v>
      </c>
      <c r="L223" s="722">
        <v>0.54177200000000059</v>
      </c>
      <c r="M223" s="722">
        <v>0.93574200000000007</v>
      </c>
      <c r="N223" s="722">
        <v>-0.38051700000000077</v>
      </c>
      <c r="O223" s="722">
        <v>3.3129950000000026</v>
      </c>
      <c r="P223" s="722">
        <v>2.9459979999999981</v>
      </c>
      <c r="Q223" s="673">
        <v>0</v>
      </c>
      <c r="R223" s="723">
        <v>0</v>
      </c>
      <c r="S223" s="724">
        <v>0</v>
      </c>
      <c r="T223" s="673">
        <v>0</v>
      </c>
      <c r="U223" s="674">
        <v>0</v>
      </c>
    </row>
    <row r="224" spans="1:21" s="674" customFormat="1" ht="12.75" hidden="1" customHeight="1" outlineLevel="1" x14ac:dyDescent="0.2">
      <c r="A224" s="714" t="s">
        <v>848</v>
      </c>
      <c r="B224" s="722">
        <v>0</v>
      </c>
      <c r="C224" s="722">
        <v>0</v>
      </c>
      <c r="D224" s="722">
        <v>0</v>
      </c>
      <c r="E224" s="722">
        <v>0</v>
      </c>
      <c r="F224" s="722">
        <v>0</v>
      </c>
      <c r="G224" s="722">
        <v>0</v>
      </c>
      <c r="H224" s="722">
        <v>0</v>
      </c>
      <c r="I224" s="722">
        <v>0</v>
      </c>
      <c r="J224" s="722">
        <v>0</v>
      </c>
      <c r="K224" s="722">
        <v>0</v>
      </c>
      <c r="L224" s="722">
        <v>0</v>
      </c>
      <c r="M224" s="722">
        <v>0</v>
      </c>
      <c r="N224" s="722">
        <v>0</v>
      </c>
      <c r="O224" s="722">
        <v>0</v>
      </c>
      <c r="P224" s="722">
        <v>0</v>
      </c>
      <c r="Q224" s="673">
        <v>0</v>
      </c>
      <c r="R224" s="723">
        <v>0</v>
      </c>
      <c r="S224" s="724">
        <v>0</v>
      </c>
      <c r="T224" s="673">
        <v>0</v>
      </c>
      <c r="U224" s="674">
        <v>0</v>
      </c>
    </row>
    <row r="225" spans="1:21" s="674" customFormat="1" ht="12.75" hidden="1" customHeight="1" outlineLevel="1" x14ac:dyDescent="0.2">
      <c r="A225" s="714" t="s">
        <v>849</v>
      </c>
      <c r="B225" s="722">
        <v>0</v>
      </c>
      <c r="C225" s="722">
        <v>0</v>
      </c>
      <c r="D225" s="722">
        <v>0</v>
      </c>
      <c r="E225" s="722">
        <v>0</v>
      </c>
      <c r="F225" s="722">
        <v>0</v>
      </c>
      <c r="G225" s="722">
        <v>0</v>
      </c>
      <c r="H225" s="722">
        <v>0</v>
      </c>
      <c r="I225" s="722">
        <v>0</v>
      </c>
      <c r="J225" s="722">
        <v>0</v>
      </c>
      <c r="K225" s="722">
        <v>0</v>
      </c>
      <c r="L225" s="722">
        <v>0</v>
      </c>
      <c r="M225" s="722">
        <v>0</v>
      </c>
      <c r="N225" s="722">
        <v>0</v>
      </c>
      <c r="O225" s="722">
        <v>0</v>
      </c>
      <c r="P225" s="722">
        <v>0</v>
      </c>
      <c r="Q225" s="673">
        <v>0</v>
      </c>
      <c r="R225" s="723">
        <v>0</v>
      </c>
      <c r="S225" s="724">
        <v>0</v>
      </c>
      <c r="T225" s="673">
        <v>0</v>
      </c>
      <c r="U225" s="674">
        <v>0</v>
      </c>
    </row>
    <row r="226" spans="1:21" s="674" customFormat="1" ht="12.75" hidden="1" customHeight="1" outlineLevel="1" x14ac:dyDescent="0.2">
      <c r="A226" s="714" t="s">
        <v>850</v>
      </c>
      <c r="B226" s="722">
        <v>0.17166500000000001</v>
      </c>
      <c r="C226" s="722">
        <v>0.48015999999999998</v>
      </c>
      <c r="D226" s="722">
        <v>0.16137899999999999</v>
      </c>
      <c r="E226" s="722">
        <v>0.77350099999999999</v>
      </c>
      <c r="F226" s="722">
        <v>1.322649</v>
      </c>
      <c r="G226" s="722">
        <v>0.27323599999999992</v>
      </c>
      <c r="H226" s="722">
        <v>-0.285082</v>
      </c>
      <c r="I226" s="722">
        <v>-0.40177400000000002</v>
      </c>
      <c r="J226" s="722">
        <v>-0.44813399999999998</v>
      </c>
      <c r="K226" s="722">
        <v>0.31561999999999996</v>
      </c>
      <c r="L226" s="722">
        <v>-0.42544399999999999</v>
      </c>
      <c r="M226" s="722">
        <v>-0.369782</v>
      </c>
      <c r="N226" s="722">
        <v>-0.36593500000000001</v>
      </c>
      <c r="O226" s="722">
        <v>-0.44097500000000001</v>
      </c>
      <c r="P226" s="722">
        <v>-0.55813699999999999</v>
      </c>
      <c r="Q226" s="673">
        <v>0</v>
      </c>
      <c r="R226" s="723">
        <v>0</v>
      </c>
      <c r="S226" s="724">
        <v>0</v>
      </c>
      <c r="T226" s="673">
        <v>0</v>
      </c>
      <c r="U226" s="674">
        <v>0</v>
      </c>
    </row>
    <row r="227" spans="1:21" s="674" customFormat="1" ht="12.75" hidden="1" customHeight="1" outlineLevel="1" x14ac:dyDescent="0.2">
      <c r="A227" s="714" t="s">
        <v>851</v>
      </c>
      <c r="B227" s="722">
        <v>0</v>
      </c>
      <c r="C227" s="722">
        <v>0</v>
      </c>
      <c r="D227" s="722">
        <v>0</v>
      </c>
      <c r="E227" s="722">
        <v>0</v>
      </c>
      <c r="F227" s="722">
        <v>0</v>
      </c>
      <c r="G227" s="722">
        <v>0</v>
      </c>
      <c r="H227" s="722">
        <v>0</v>
      </c>
      <c r="I227" s="722">
        <v>0</v>
      </c>
      <c r="J227" s="722">
        <v>0</v>
      </c>
      <c r="K227" s="722">
        <v>0</v>
      </c>
      <c r="L227" s="722">
        <v>0</v>
      </c>
      <c r="M227" s="722">
        <v>0</v>
      </c>
      <c r="N227" s="722">
        <v>0</v>
      </c>
      <c r="O227" s="722">
        <v>0</v>
      </c>
      <c r="P227" s="722">
        <v>0</v>
      </c>
      <c r="Q227" s="673">
        <v>0</v>
      </c>
      <c r="R227" s="723">
        <v>0</v>
      </c>
      <c r="S227" s="724">
        <v>0</v>
      </c>
      <c r="T227" s="673">
        <v>0</v>
      </c>
      <c r="U227" s="674">
        <v>0</v>
      </c>
    </row>
    <row r="228" spans="1:21" s="674" customFormat="1" ht="12.75" hidden="1" customHeight="1" outlineLevel="1" x14ac:dyDescent="0.2">
      <c r="A228" s="714" t="s">
        <v>852</v>
      </c>
      <c r="B228" s="722">
        <v>0</v>
      </c>
      <c r="C228" s="722">
        <v>0</v>
      </c>
      <c r="D228" s="722">
        <v>0</v>
      </c>
      <c r="E228" s="722">
        <v>0</v>
      </c>
      <c r="F228" s="722">
        <v>0</v>
      </c>
      <c r="G228" s="722">
        <v>0</v>
      </c>
      <c r="H228" s="722">
        <v>0</v>
      </c>
      <c r="I228" s="722">
        <v>0</v>
      </c>
      <c r="J228" s="722">
        <v>0</v>
      </c>
      <c r="K228" s="722">
        <v>0</v>
      </c>
      <c r="L228" s="722">
        <v>0</v>
      </c>
      <c r="M228" s="722">
        <v>0</v>
      </c>
      <c r="N228" s="722">
        <v>0</v>
      </c>
      <c r="O228" s="722">
        <v>0</v>
      </c>
      <c r="P228" s="722">
        <v>0</v>
      </c>
      <c r="Q228" s="673">
        <v>0</v>
      </c>
      <c r="R228" s="723">
        <v>0</v>
      </c>
      <c r="S228" s="724">
        <v>0</v>
      </c>
      <c r="T228" s="673">
        <v>0</v>
      </c>
      <c r="U228" s="674">
        <v>0</v>
      </c>
    </row>
    <row r="229" spans="1:21" s="674" customFormat="1" ht="12.75" hidden="1" customHeight="1" outlineLevel="1" x14ac:dyDescent="0.2">
      <c r="A229" s="714" t="s">
        <v>853</v>
      </c>
      <c r="B229" s="722">
        <v>0</v>
      </c>
      <c r="C229" s="722">
        <v>0</v>
      </c>
      <c r="D229" s="722">
        <v>0</v>
      </c>
      <c r="E229" s="722">
        <v>0</v>
      </c>
      <c r="F229" s="722">
        <v>0</v>
      </c>
      <c r="G229" s="722">
        <v>0</v>
      </c>
      <c r="H229" s="722">
        <v>0</v>
      </c>
      <c r="I229" s="722">
        <v>0</v>
      </c>
      <c r="J229" s="722">
        <v>0</v>
      </c>
      <c r="K229" s="722">
        <v>0</v>
      </c>
      <c r="L229" s="722">
        <v>0</v>
      </c>
      <c r="M229" s="722">
        <v>0</v>
      </c>
      <c r="N229" s="722">
        <v>0</v>
      </c>
      <c r="O229" s="722">
        <v>0</v>
      </c>
      <c r="P229" s="722">
        <v>0</v>
      </c>
      <c r="Q229" s="673">
        <v>0</v>
      </c>
      <c r="R229" s="723">
        <v>0</v>
      </c>
      <c r="S229" s="724">
        <v>0</v>
      </c>
      <c r="T229" s="673">
        <v>0</v>
      </c>
      <c r="U229" s="674">
        <v>0</v>
      </c>
    </row>
    <row r="230" spans="1:21" s="674" customFormat="1" collapsed="1" x14ac:dyDescent="0.2">
      <c r="A230" s="714" t="s">
        <v>854</v>
      </c>
      <c r="B230" s="722">
        <v>1.5643760000000029</v>
      </c>
      <c r="C230" s="722">
        <v>-1.8245250000000013</v>
      </c>
      <c r="D230" s="722">
        <v>0.1678910000000009</v>
      </c>
      <c r="E230" s="722">
        <v>-6.3750789999999995</v>
      </c>
      <c r="F230" s="722">
        <v>-3.8888800000000021</v>
      </c>
      <c r="G230" s="722">
        <v>-0.41433499999999945</v>
      </c>
      <c r="H230" s="722">
        <v>-1.1279999999999291E-2</v>
      </c>
      <c r="I230" s="722">
        <v>-1.7720650000000013</v>
      </c>
      <c r="J230" s="722">
        <v>-1.408510999999999</v>
      </c>
      <c r="K230" s="722">
        <v>-0.8833580000000012</v>
      </c>
      <c r="L230" s="722">
        <v>0.96721600000000052</v>
      </c>
      <c r="M230" s="722">
        <v>1.3055240000000001</v>
      </c>
      <c r="N230" s="722">
        <v>-1.4582000000000761E-2</v>
      </c>
      <c r="O230" s="722">
        <v>3.7539700000000025</v>
      </c>
      <c r="P230" s="722">
        <v>3.504134999999998</v>
      </c>
      <c r="Q230" s="673">
        <v>0</v>
      </c>
      <c r="R230" s="723">
        <v>0</v>
      </c>
      <c r="S230" s="724">
        <v>0</v>
      </c>
      <c r="T230" s="673">
        <v>0</v>
      </c>
      <c r="U230" s="674">
        <v>0</v>
      </c>
    </row>
    <row r="231" spans="1:21" s="674" customFormat="1" x14ac:dyDescent="0.2">
      <c r="A231" s="725" t="s">
        <v>855</v>
      </c>
      <c r="B231" s="722">
        <v>0</v>
      </c>
      <c r="C231" s="722">
        <v>0</v>
      </c>
      <c r="D231" s="722">
        <v>0</v>
      </c>
      <c r="E231" s="722">
        <v>0.67372600000000005</v>
      </c>
      <c r="F231" s="722">
        <v>-0.67372600000000005</v>
      </c>
      <c r="G231" s="722">
        <v>0</v>
      </c>
      <c r="H231" s="722">
        <v>0</v>
      </c>
      <c r="I231" s="722">
        <v>0</v>
      </c>
      <c r="J231" s="722">
        <v>0</v>
      </c>
      <c r="K231" s="722">
        <v>0</v>
      </c>
      <c r="L231" s="722">
        <v>0</v>
      </c>
      <c r="M231" s="722">
        <v>0</v>
      </c>
      <c r="N231" s="722">
        <v>0</v>
      </c>
      <c r="O231" s="722">
        <v>0</v>
      </c>
      <c r="P231" s="722">
        <v>0</v>
      </c>
      <c r="Q231" s="673">
        <v>0</v>
      </c>
      <c r="R231" s="723">
        <v>0</v>
      </c>
      <c r="S231" s="724">
        <v>0</v>
      </c>
      <c r="T231" s="673">
        <v>0</v>
      </c>
      <c r="U231" s="674">
        <v>0</v>
      </c>
    </row>
    <row r="232" spans="1:21" s="674" customFormat="1" hidden="1" outlineLevel="1" x14ac:dyDescent="0.2">
      <c r="A232" s="714" t="s">
        <v>856</v>
      </c>
      <c r="B232" s="722">
        <v>0</v>
      </c>
      <c r="C232" s="722">
        <v>0</v>
      </c>
      <c r="D232" s="722">
        <v>0</v>
      </c>
      <c r="E232" s="722">
        <v>0</v>
      </c>
      <c r="F232" s="722">
        <v>0</v>
      </c>
      <c r="G232" s="722">
        <v>0</v>
      </c>
      <c r="H232" s="722">
        <v>0</v>
      </c>
      <c r="I232" s="722">
        <v>0</v>
      </c>
      <c r="J232" s="722">
        <v>0</v>
      </c>
      <c r="K232" s="722">
        <v>0</v>
      </c>
      <c r="L232" s="722">
        <v>0</v>
      </c>
      <c r="M232" s="722">
        <v>0</v>
      </c>
      <c r="N232" s="722">
        <v>0</v>
      </c>
      <c r="O232" s="722">
        <v>0</v>
      </c>
      <c r="P232" s="722">
        <v>0</v>
      </c>
      <c r="Q232" s="673">
        <v>0</v>
      </c>
      <c r="R232" s="723">
        <v>0</v>
      </c>
      <c r="S232" s="724">
        <v>0</v>
      </c>
      <c r="T232" s="673">
        <v>0</v>
      </c>
      <c r="U232" s="674">
        <v>0</v>
      </c>
    </row>
    <row r="233" spans="1:21" s="674" customFormat="1" hidden="1" outlineLevel="1" x14ac:dyDescent="0.2">
      <c r="A233" s="714" t="s">
        <v>857</v>
      </c>
      <c r="B233" s="722">
        <v>0</v>
      </c>
      <c r="C233" s="722">
        <v>0</v>
      </c>
      <c r="D233" s="722">
        <v>0</v>
      </c>
      <c r="E233" s="722">
        <v>0</v>
      </c>
      <c r="F233" s="722">
        <v>0</v>
      </c>
      <c r="G233" s="722">
        <v>0</v>
      </c>
      <c r="H233" s="722">
        <v>0</v>
      </c>
      <c r="I233" s="722">
        <v>0</v>
      </c>
      <c r="J233" s="722">
        <v>0</v>
      </c>
      <c r="K233" s="722">
        <v>0</v>
      </c>
      <c r="L233" s="722">
        <v>0</v>
      </c>
      <c r="M233" s="722">
        <v>0</v>
      </c>
      <c r="N233" s="722">
        <v>0</v>
      </c>
      <c r="O233" s="722">
        <v>0</v>
      </c>
      <c r="P233" s="722">
        <v>0</v>
      </c>
      <c r="Q233" s="673">
        <v>0</v>
      </c>
      <c r="R233" s="723">
        <v>0</v>
      </c>
      <c r="S233" s="724">
        <v>0</v>
      </c>
      <c r="T233" s="673">
        <v>0</v>
      </c>
      <c r="U233" s="674">
        <v>0</v>
      </c>
    </row>
    <row r="234" spans="1:21" s="674" customFormat="1" hidden="1" outlineLevel="1" x14ac:dyDescent="0.2">
      <c r="A234" s="714" t="s">
        <v>858</v>
      </c>
      <c r="B234" s="722">
        <v>0</v>
      </c>
      <c r="C234" s="722">
        <v>0</v>
      </c>
      <c r="D234" s="722">
        <v>0</v>
      </c>
      <c r="E234" s="722">
        <v>0</v>
      </c>
      <c r="F234" s="722">
        <v>0</v>
      </c>
      <c r="G234" s="722">
        <v>0</v>
      </c>
      <c r="H234" s="722">
        <v>0</v>
      </c>
      <c r="I234" s="722">
        <v>0</v>
      </c>
      <c r="J234" s="722">
        <v>0</v>
      </c>
      <c r="K234" s="722">
        <v>0</v>
      </c>
      <c r="L234" s="722">
        <v>0</v>
      </c>
      <c r="M234" s="722">
        <v>0</v>
      </c>
      <c r="N234" s="722">
        <v>0</v>
      </c>
      <c r="O234" s="722">
        <v>0</v>
      </c>
      <c r="P234" s="722">
        <v>0</v>
      </c>
      <c r="Q234" s="673">
        <v>0</v>
      </c>
      <c r="R234" s="723">
        <v>0</v>
      </c>
      <c r="S234" s="724">
        <v>0</v>
      </c>
      <c r="T234" s="673">
        <v>0</v>
      </c>
      <c r="U234" s="674">
        <v>0</v>
      </c>
    </row>
    <row r="235" spans="1:21" s="674" customFormat="1" hidden="1" outlineLevel="1" x14ac:dyDescent="0.2">
      <c r="A235" s="714" t="s">
        <v>859</v>
      </c>
      <c r="B235" s="722">
        <v>0</v>
      </c>
      <c r="C235" s="722">
        <v>0</v>
      </c>
      <c r="D235" s="722">
        <v>0</v>
      </c>
      <c r="E235" s="722">
        <v>0</v>
      </c>
      <c r="F235" s="722">
        <v>0</v>
      </c>
      <c r="G235" s="722">
        <v>0</v>
      </c>
      <c r="H235" s="722">
        <v>0</v>
      </c>
      <c r="I235" s="722">
        <v>0</v>
      </c>
      <c r="J235" s="722">
        <v>0</v>
      </c>
      <c r="K235" s="722">
        <v>0</v>
      </c>
      <c r="L235" s="722">
        <v>0</v>
      </c>
      <c r="M235" s="722">
        <v>0</v>
      </c>
      <c r="N235" s="722">
        <v>0</v>
      </c>
      <c r="O235" s="722">
        <v>0</v>
      </c>
      <c r="P235" s="722">
        <v>0</v>
      </c>
      <c r="Q235" s="674">
        <v>0</v>
      </c>
      <c r="R235" s="674">
        <v>0</v>
      </c>
      <c r="S235" s="674">
        <v>0</v>
      </c>
      <c r="T235" s="674">
        <v>0</v>
      </c>
      <c r="U235" s="674">
        <v>0</v>
      </c>
    </row>
    <row r="236" spans="1:21" s="674" customFormat="1" hidden="1" outlineLevel="1" x14ac:dyDescent="0.2">
      <c r="A236" s="714" t="s">
        <v>860</v>
      </c>
      <c r="B236" s="722">
        <v>0</v>
      </c>
      <c r="C236" s="722">
        <v>0</v>
      </c>
      <c r="D236" s="722">
        <v>0</v>
      </c>
      <c r="E236" s="722">
        <v>0</v>
      </c>
      <c r="F236" s="722">
        <v>0</v>
      </c>
      <c r="G236" s="722">
        <v>0</v>
      </c>
      <c r="H236" s="722">
        <v>0</v>
      </c>
      <c r="I236" s="722">
        <v>0</v>
      </c>
      <c r="J236" s="722">
        <v>0</v>
      </c>
      <c r="K236" s="722">
        <v>0</v>
      </c>
      <c r="L236" s="722">
        <v>0</v>
      </c>
      <c r="M236" s="722">
        <v>0</v>
      </c>
      <c r="N236" s="722">
        <v>0</v>
      </c>
      <c r="O236" s="722">
        <v>0</v>
      </c>
      <c r="P236" s="722">
        <v>0</v>
      </c>
      <c r="Q236" s="674">
        <v>0</v>
      </c>
      <c r="R236" s="674">
        <v>0</v>
      </c>
      <c r="S236" s="674">
        <v>0</v>
      </c>
      <c r="T236" s="674">
        <v>0</v>
      </c>
      <c r="U236" s="674">
        <v>0</v>
      </c>
    </row>
    <row r="237" spans="1:21" s="674" customFormat="1" hidden="1" outlineLevel="1" x14ac:dyDescent="0.2">
      <c r="A237" s="714" t="s">
        <v>861</v>
      </c>
      <c r="B237" s="722">
        <v>0</v>
      </c>
      <c r="C237" s="722">
        <v>0</v>
      </c>
      <c r="D237" s="722">
        <v>0</v>
      </c>
      <c r="E237" s="722">
        <v>0</v>
      </c>
      <c r="F237" s="722">
        <v>0</v>
      </c>
      <c r="G237" s="722">
        <v>0</v>
      </c>
      <c r="H237" s="722">
        <v>0</v>
      </c>
      <c r="I237" s="722">
        <v>0</v>
      </c>
      <c r="J237" s="722">
        <v>0</v>
      </c>
      <c r="K237" s="722">
        <v>0</v>
      </c>
      <c r="L237" s="722">
        <v>0</v>
      </c>
      <c r="M237" s="722">
        <v>0</v>
      </c>
      <c r="N237" s="722">
        <v>0</v>
      </c>
      <c r="O237" s="722">
        <v>0</v>
      </c>
      <c r="P237" s="722">
        <v>0</v>
      </c>
      <c r="Q237" s="674">
        <v>0</v>
      </c>
      <c r="R237" s="674">
        <v>0</v>
      </c>
      <c r="S237" s="674">
        <v>0</v>
      </c>
      <c r="T237" s="674">
        <v>0</v>
      </c>
      <c r="U237" s="674">
        <v>0</v>
      </c>
    </row>
    <row r="238" spans="1:21" s="684" customFormat="1" ht="20.100000000000001" customHeight="1" collapsed="1" x14ac:dyDescent="0.2">
      <c r="A238" s="727" t="s">
        <v>862</v>
      </c>
      <c r="B238" s="728">
        <v>0</v>
      </c>
      <c r="C238" s="728">
        <v>0</v>
      </c>
      <c r="D238" s="728">
        <v>0</v>
      </c>
      <c r="E238" s="728">
        <v>0.67372600000000005</v>
      </c>
      <c r="F238" s="728">
        <v>-0.67372600000000005</v>
      </c>
      <c r="G238" s="728">
        <v>0</v>
      </c>
      <c r="H238" s="728">
        <v>0</v>
      </c>
      <c r="I238" s="728">
        <v>0</v>
      </c>
      <c r="J238" s="728">
        <v>0</v>
      </c>
      <c r="K238" s="728">
        <v>0</v>
      </c>
      <c r="L238" s="728">
        <v>0</v>
      </c>
      <c r="M238" s="728">
        <v>0</v>
      </c>
      <c r="N238" s="728">
        <v>0</v>
      </c>
      <c r="O238" s="728">
        <v>0</v>
      </c>
      <c r="P238" s="728">
        <v>0</v>
      </c>
      <c r="Q238" s="684">
        <v>0</v>
      </c>
      <c r="R238" s="684">
        <v>0</v>
      </c>
      <c r="S238" s="684">
        <v>0</v>
      </c>
      <c r="T238" s="684">
        <v>0</v>
      </c>
      <c r="U238" s="684">
        <v>0</v>
      </c>
    </row>
    <row r="239" spans="1:21" s="581" customFormat="1" x14ac:dyDescent="0.2">
      <c r="A239" s="591">
        <v>0</v>
      </c>
      <c r="B239" s="591">
        <v>0</v>
      </c>
      <c r="C239" s="591">
        <v>0</v>
      </c>
      <c r="D239" s="591">
        <v>0</v>
      </c>
      <c r="E239" s="591">
        <v>0</v>
      </c>
      <c r="F239" s="591">
        <v>0</v>
      </c>
      <c r="G239" s="591">
        <v>0</v>
      </c>
      <c r="H239" s="591">
        <v>0</v>
      </c>
      <c r="I239" s="591">
        <v>0</v>
      </c>
      <c r="J239" s="591">
        <v>0</v>
      </c>
      <c r="K239" s="591">
        <v>0</v>
      </c>
      <c r="L239" s="591">
        <v>0</v>
      </c>
      <c r="M239" s="591">
        <v>0</v>
      </c>
      <c r="N239" s="591">
        <v>0</v>
      </c>
      <c r="O239" s="591">
        <v>0</v>
      </c>
      <c r="P239" s="591">
        <v>0</v>
      </c>
      <c r="Q239" s="584">
        <v>0</v>
      </c>
      <c r="R239" s="584">
        <v>0</v>
      </c>
      <c r="S239" s="584">
        <v>0</v>
      </c>
      <c r="T239" s="584">
        <v>0</v>
      </c>
      <c r="U239" s="584">
        <v>0</v>
      </c>
    </row>
    <row r="240" spans="1:21" s="581" customFormat="1" x14ac:dyDescent="0.2">
      <c r="A240" s="638" t="s">
        <v>863</v>
      </c>
      <c r="B240" s="591">
        <v>0</v>
      </c>
      <c r="C240" s="591">
        <v>0</v>
      </c>
      <c r="D240" s="591">
        <v>0</v>
      </c>
      <c r="E240" s="591">
        <v>0</v>
      </c>
      <c r="F240" s="591">
        <v>0</v>
      </c>
      <c r="G240" s="591">
        <v>0</v>
      </c>
      <c r="H240" s="591">
        <v>0</v>
      </c>
      <c r="I240" s="591">
        <v>0</v>
      </c>
      <c r="J240" s="591">
        <v>0</v>
      </c>
      <c r="K240" s="591">
        <v>0</v>
      </c>
      <c r="L240" s="591">
        <v>0</v>
      </c>
      <c r="M240" s="591">
        <v>0</v>
      </c>
      <c r="N240" s="591">
        <v>0</v>
      </c>
      <c r="O240" s="591">
        <v>0</v>
      </c>
      <c r="P240" s="591">
        <v>0</v>
      </c>
      <c r="Q240" s="584">
        <v>0</v>
      </c>
      <c r="R240" s="584">
        <v>0</v>
      </c>
      <c r="S240" s="584">
        <v>0</v>
      </c>
      <c r="T240" s="584">
        <v>0</v>
      </c>
      <c r="U240" s="584">
        <v>0</v>
      </c>
    </row>
    <row r="241" spans="1:21" s="581" customFormat="1" x14ac:dyDescent="0.2">
      <c r="A241" s="618" t="s">
        <v>864</v>
      </c>
      <c r="B241" s="591">
        <v>0</v>
      </c>
      <c r="C241" s="591">
        <v>0</v>
      </c>
      <c r="D241" s="591">
        <v>0</v>
      </c>
      <c r="E241" s="591">
        <v>0</v>
      </c>
      <c r="F241" s="591">
        <v>0</v>
      </c>
      <c r="G241" s="591">
        <v>4.1380180000000024</v>
      </c>
      <c r="H241" s="591">
        <v>0.5267269999999975</v>
      </c>
      <c r="I241" s="591">
        <v>2.86647099999999</v>
      </c>
      <c r="J241" s="591">
        <v>0.16000799999999771</v>
      </c>
      <c r="K241" s="591">
        <v>1.8119639999999961</v>
      </c>
      <c r="L241" s="591">
        <v>0.30099900000000446</v>
      </c>
      <c r="M241" s="591">
        <v>0.80594800000000077</v>
      </c>
      <c r="N241" s="591">
        <v>2.2976949999999974</v>
      </c>
      <c r="O241" s="591">
        <v>2.9364109999999997</v>
      </c>
      <c r="P241" s="591">
        <v>-0.46146200000001159</v>
      </c>
      <c r="Q241" s="584">
        <v>0</v>
      </c>
      <c r="R241" s="584">
        <v>0</v>
      </c>
      <c r="S241" s="584">
        <v>0</v>
      </c>
      <c r="T241" s="584">
        <v>0</v>
      </c>
      <c r="U241" s="584">
        <v>0</v>
      </c>
    </row>
    <row r="242" spans="1:21" s="581" customFormat="1" x14ac:dyDescent="0.2">
      <c r="A242" s="618" t="s">
        <v>865</v>
      </c>
      <c r="B242" s="591">
        <v>0</v>
      </c>
      <c r="C242" s="591">
        <v>0</v>
      </c>
      <c r="D242" s="591">
        <v>0</v>
      </c>
      <c r="E242" s="591">
        <v>0</v>
      </c>
      <c r="F242" s="591">
        <v>0</v>
      </c>
      <c r="G242" s="591">
        <v>4.2084880000000027</v>
      </c>
      <c r="H242" s="591">
        <v>0.6067399999999975</v>
      </c>
      <c r="I242" s="591">
        <v>3.1042949999999898</v>
      </c>
      <c r="J242" s="591">
        <v>0.16978699999999772</v>
      </c>
      <c r="K242" s="591">
        <v>1.8120429999999961</v>
      </c>
      <c r="L242" s="591">
        <v>0.33373300000000444</v>
      </c>
      <c r="M242" s="591">
        <v>0.92668700000000082</v>
      </c>
      <c r="N242" s="591">
        <v>2.3488739999999972</v>
      </c>
      <c r="O242" s="591">
        <v>3.0445259999999998</v>
      </c>
      <c r="P242" s="591">
        <v>-0.34380300000001157</v>
      </c>
      <c r="Q242" s="584">
        <v>0</v>
      </c>
      <c r="R242" s="584">
        <v>0</v>
      </c>
      <c r="S242" s="584">
        <v>0</v>
      </c>
      <c r="T242" s="584">
        <v>0</v>
      </c>
      <c r="U242" s="584">
        <v>0</v>
      </c>
    </row>
    <row r="243" spans="1:21" s="581" customFormat="1" x14ac:dyDescent="0.2">
      <c r="A243" s="618" t="s">
        <v>866</v>
      </c>
      <c r="B243" s="591">
        <v>-12.794313000000002</v>
      </c>
      <c r="C243" s="591">
        <v>-5.8290949999999988</v>
      </c>
      <c r="D243" s="591">
        <v>-5.4933220000000063</v>
      </c>
      <c r="E243" s="591">
        <v>-0.88697699999999458</v>
      </c>
      <c r="F243" s="591">
        <v>0.66526700000000005</v>
      </c>
      <c r="G243" s="591">
        <v>2.4978590000000027</v>
      </c>
      <c r="H243" s="591">
        <v>-1.534545</v>
      </c>
      <c r="I243" s="591">
        <v>1.0932459999999899</v>
      </c>
      <c r="J243" s="591">
        <v>-0.62059700000000495</v>
      </c>
      <c r="K243" s="591">
        <v>0.23509399999999614</v>
      </c>
      <c r="L243" s="591">
        <v>-0.95669899999999553</v>
      </c>
      <c r="M243" s="591">
        <v>-0.25130499999999922</v>
      </c>
      <c r="N243" s="591">
        <v>0.90570699999999738</v>
      </c>
      <c r="O243" s="591">
        <v>1.6036919999999997</v>
      </c>
      <c r="P243" s="591">
        <v>-1.8286530000000116</v>
      </c>
      <c r="Q243" s="584">
        <v>0</v>
      </c>
      <c r="R243" s="584">
        <v>0</v>
      </c>
      <c r="S243" s="584">
        <v>0</v>
      </c>
      <c r="T243" s="584">
        <v>0</v>
      </c>
      <c r="U243" s="584">
        <v>0</v>
      </c>
    </row>
    <row r="244" spans="1:21" s="581" customFormat="1" x14ac:dyDescent="0.2">
      <c r="A244" s="618" t="s">
        <v>867</v>
      </c>
      <c r="B244" s="591">
        <v>-12.794313000000002</v>
      </c>
      <c r="C244" s="591">
        <v>-5.8290949999999988</v>
      </c>
      <c r="D244" s="591">
        <v>-5.4933220000000063</v>
      </c>
      <c r="E244" s="591">
        <v>-0.88697699999999458</v>
      </c>
      <c r="F244" s="591">
        <v>0.66526700000000005</v>
      </c>
      <c r="G244" s="591">
        <v>2.4978590000000027</v>
      </c>
      <c r="H244" s="591">
        <v>-1.534545</v>
      </c>
      <c r="I244" s="591">
        <v>1.0932459999999899</v>
      </c>
      <c r="J244" s="591">
        <v>-0.62059700000000495</v>
      </c>
      <c r="K244" s="591">
        <v>0.23509399999999614</v>
      </c>
      <c r="L244" s="591">
        <v>-0.95669899999999553</v>
      </c>
      <c r="M244" s="591">
        <v>-0.25130499999999922</v>
      </c>
      <c r="N244" s="591">
        <v>0.90570699999999738</v>
      </c>
      <c r="O244" s="591">
        <v>1.6036919999999997</v>
      </c>
      <c r="P244" s="591">
        <v>-1.8286530000000116</v>
      </c>
      <c r="Q244" s="584">
        <v>0</v>
      </c>
      <c r="R244" s="584">
        <v>0</v>
      </c>
      <c r="S244" s="584">
        <v>0</v>
      </c>
      <c r="T244" s="584">
        <v>0</v>
      </c>
      <c r="U244" s="584">
        <v>0</v>
      </c>
    </row>
    <row r="245" spans="1:21" s="581" customFormat="1" x14ac:dyDescent="0.2">
      <c r="A245" s="618" t="s">
        <v>868</v>
      </c>
      <c r="B245" s="591">
        <v>0</v>
      </c>
      <c r="C245" s="591">
        <v>0</v>
      </c>
      <c r="D245" s="591">
        <v>0</v>
      </c>
      <c r="E245" s="591">
        <v>0</v>
      </c>
      <c r="F245" s="591">
        <v>0</v>
      </c>
      <c r="G245" s="591">
        <v>2.5683290000000025</v>
      </c>
      <c r="H245" s="591">
        <v>-1.4545319999999999</v>
      </c>
      <c r="I245" s="591">
        <v>1.33106999999999</v>
      </c>
      <c r="J245" s="591">
        <v>-0.61081800000000497</v>
      </c>
      <c r="K245" s="591">
        <v>0.23517299999999614</v>
      </c>
      <c r="L245" s="591">
        <v>-0.92396499999999548</v>
      </c>
      <c r="M245" s="591">
        <v>-0.13056599999999924</v>
      </c>
      <c r="N245" s="591">
        <v>0.95688599999999735</v>
      </c>
      <c r="O245" s="591">
        <v>1.7118069999999996</v>
      </c>
      <c r="P245" s="591">
        <v>-1.7109940000000117</v>
      </c>
      <c r="Q245" s="584">
        <v>0</v>
      </c>
      <c r="R245" s="584">
        <v>0</v>
      </c>
      <c r="S245" s="584">
        <v>0</v>
      </c>
      <c r="T245" s="584">
        <v>0</v>
      </c>
      <c r="U245" s="584">
        <v>0</v>
      </c>
    </row>
    <row r="246" spans="1:21" s="581" customFormat="1" x14ac:dyDescent="0.2">
      <c r="A246" s="618" t="s">
        <v>869</v>
      </c>
      <c r="B246" s="591">
        <v>0</v>
      </c>
      <c r="C246" s="591">
        <v>0</v>
      </c>
      <c r="D246" s="591">
        <v>0</v>
      </c>
      <c r="E246" s="591">
        <v>0</v>
      </c>
      <c r="F246" s="591">
        <v>0</v>
      </c>
      <c r="G246" s="591">
        <v>4.1380180000000024</v>
      </c>
      <c r="H246" s="591">
        <v>0.25162999999999752</v>
      </c>
      <c r="I246" s="591">
        <v>2.86647099999999</v>
      </c>
      <c r="J246" s="591">
        <v>-0.48851500000000225</v>
      </c>
      <c r="K246" s="591">
        <v>1.8119639999999961</v>
      </c>
      <c r="L246" s="591">
        <v>0.30099900000000446</v>
      </c>
      <c r="M246" s="591">
        <v>0.80594800000000077</v>
      </c>
      <c r="N246" s="591">
        <v>2.2976949999999974</v>
      </c>
      <c r="O246" s="591">
        <v>2.9364109999999997</v>
      </c>
      <c r="P246" s="591">
        <v>-0.46146200000001159</v>
      </c>
      <c r="Q246" s="584">
        <v>0</v>
      </c>
      <c r="R246" s="584">
        <v>0</v>
      </c>
      <c r="S246" s="584">
        <v>0</v>
      </c>
      <c r="T246" s="584">
        <v>0</v>
      </c>
      <c r="U246" s="584">
        <v>0</v>
      </c>
    </row>
    <row r="247" spans="1:21" s="581" customFormat="1" x14ac:dyDescent="0.2">
      <c r="A247" s="618" t="s">
        <v>870</v>
      </c>
      <c r="B247" s="591">
        <v>-37.693322000000002</v>
      </c>
      <c r="C247" s="591">
        <v>-33.212513999999999</v>
      </c>
      <c r="D247" s="591">
        <v>-37.743001</v>
      </c>
      <c r="E247" s="591">
        <v>-29.351607999999999</v>
      </c>
      <c r="F247" s="591">
        <v>-26.542631</v>
      </c>
      <c r="G247" s="591">
        <v>-28.708589999999997</v>
      </c>
      <c r="H247" s="591">
        <v>-34.181471000000002</v>
      </c>
      <c r="I247" s="591">
        <v>-35.858643999999998</v>
      </c>
      <c r="J247" s="591">
        <v>-34.923643000000006</v>
      </c>
      <c r="K247" s="591">
        <v>-33.882969000000003</v>
      </c>
      <c r="L247" s="591">
        <v>-34.473122999999994</v>
      </c>
      <c r="M247" s="591">
        <v>-36.111685999999999</v>
      </c>
      <c r="N247" s="591">
        <v>-36.885795999999999</v>
      </c>
      <c r="O247" s="591">
        <v>-38.918651999999994</v>
      </c>
      <c r="P247" s="591">
        <v>-40.985420000000005</v>
      </c>
      <c r="Q247" s="584">
        <v>0</v>
      </c>
      <c r="R247" s="584">
        <v>0</v>
      </c>
      <c r="S247" s="584">
        <v>0</v>
      </c>
      <c r="T247" s="584">
        <v>0</v>
      </c>
      <c r="U247" s="584">
        <v>0</v>
      </c>
    </row>
    <row r="248" spans="1:21" s="581" customFormat="1" x14ac:dyDescent="0.2">
      <c r="A248" s="618" t="s">
        <v>871</v>
      </c>
      <c r="B248" s="591">
        <v>-16.812359974194106</v>
      </c>
      <c r="C248" s="591">
        <v>-15.777335274801301</v>
      </c>
      <c r="D248" s="591">
        <v>-15.323500809953547</v>
      </c>
      <c r="E248" s="591">
        <v>-16.091630045927751</v>
      </c>
      <c r="F248" s="591">
        <v>-18.975849129043112</v>
      </c>
      <c r="G248" s="591">
        <v>-26.076269</v>
      </c>
      <c r="H248" s="591">
        <v>-30.770104</v>
      </c>
      <c r="I248" s="591">
        <v>-33.041116000000002</v>
      </c>
      <c r="J248" s="591">
        <v>-33.601359000000002</v>
      </c>
      <c r="K248" s="591">
        <v>-32.551364</v>
      </c>
      <c r="L248" s="591">
        <v>-33.845540999999997</v>
      </c>
      <c r="M248" s="591">
        <v>-35.200676999999999</v>
      </c>
      <c r="N248" s="591">
        <v>-36.091276999999998</v>
      </c>
      <c r="O248" s="591">
        <v>-38.807867999999999</v>
      </c>
      <c r="P248" s="591">
        <v>-40.788781999999998</v>
      </c>
      <c r="Q248" s="584">
        <v>0</v>
      </c>
      <c r="R248" s="584">
        <v>0</v>
      </c>
      <c r="S248" s="584">
        <v>0</v>
      </c>
      <c r="T248" s="584">
        <v>0</v>
      </c>
      <c r="U248" s="584">
        <v>0</v>
      </c>
    </row>
    <row r="249" spans="1:21" s="589" customFormat="1" ht="20.100000000000001" customHeight="1" x14ac:dyDescent="0.2">
      <c r="A249" s="639" t="s">
        <v>872</v>
      </c>
      <c r="B249" s="596">
        <v>0</v>
      </c>
      <c r="C249" s="596">
        <v>0</v>
      </c>
      <c r="D249" s="596">
        <v>0</v>
      </c>
      <c r="E249" s="596">
        <v>0</v>
      </c>
      <c r="F249" s="596">
        <v>0</v>
      </c>
      <c r="G249" s="596">
        <v>-1.6401589999999999</v>
      </c>
      <c r="H249" s="596">
        <v>-2.3015289999999999</v>
      </c>
      <c r="I249" s="596">
        <v>-1.7732250000000001</v>
      </c>
      <c r="J249" s="596">
        <v>-1.212488</v>
      </c>
      <c r="K249" s="596">
        <v>-1.57687</v>
      </c>
      <c r="L249" s="596">
        <v>-1.257698</v>
      </c>
      <c r="M249" s="596">
        <v>-1.057253</v>
      </c>
      <c r="N249" s="596">
        <v>-1.391988</v>
      </c>
      <c r="O249" s="596">
        <v>-1.139499</v>
      </c>
      <c r="P249" s="596">
        <v>-1.2571909999999999</v>
      </c>
      <c r="Q249" s="588">
        <v>0</v>
      </c>
      <c r="R249" s="588">
        <v>0</v>
      </c>
      <c r="S249" s="588">
        <v>0</v>
      </c>
      <c r="T249" s="588">
        <v>0</v>
      </c>
      <c r="U249" s="588">
        <v>0</v>
      </c>
    </row>
    <row r="250" spans="1:21" s="581" customFormat="1" ht="20.100000000000001" customHeight="1" x14ac:dyDescent="0.2">
      <c r="A250" s="586" t="s">
        <v>873</v>
      </c>
      <c r="B250" s="591">
        <v>0</v>
      </c>
      <c r="C250" s="591">
        <v>0</v>
      </c>
      <c r="D250" s="591">
        <v>0</v>
      </c>
      <c r="E250" s="591">
        <v>7.1054273576010019E-15</v>
      </c>
      <c r="F250" s="591">
        <v>9.9999999747524271E-7</v>
      </c>
      <c r="G250" s="591">
        <v>3.9468000000002057E-2</v>
      </c>
      <c r="H250" s="591">
        <v>8.8817841970012523E-16</v>
      </c>
      <c r="I250" s="591">
        <v>-1.1546319456101628E-14</v>
      </c>
      <c r="J250" s="591">
        <v>-3.9968028886505635E-15</v>
      </c>
      <c r="K250" s="591">
        <v>-4.8849813083506888E-15</v>
      </c>
      <c r="L250" s="591">
        <v>-1.9999999953945746E-6</v>
      </c>
      <c r="M250" s="591">
        <v>0</v>
      </c>
      <c r="N250" s="591">
        <v>0</v>
      </c>
      <c r="O250" s="591">
        <v>0</v>
      </c>
      <c r="P250" s="591">
        <v>-1.3766765505351941E-14</v>
      </c>
      <c r="Q250" s="584">
        <v>0</v>
      </c>
      <c r="R250" s="584">
        <v>0</v>
      </c>
      <c r="S250" s="584">
        <v>0</v>
      </c>
      <c r="T250" s="584">
        <v>0</v>
      </c>
      <c r="U250" s="584">
        <v>0</v>
      </c>
    </row>
    <row r="251" spans="1:21" s="581" customFormat="1" ht="20.100000000000001" customHeight="1" x14ac:dyDescent="0.2">
      <c r="A251" s="698" t="s">
        <v>893</v>
      </c>
      <c r="B251" s="591"/>
      <c r="C251" s="591"/>
      <c r="D251" s="591"/>
      <c r="E251" s="591"/>
      <c r="F251" s="591"/>
      <c r="G251" s="591"/>
      <c r="H251" s="591"/>
      <c r="I251" s="591"/>
      <c r="J251" s="591"/>
      <c r="K251" s="591"/>
      <c r="L251" s="591"/>
      <c r="M251" s="591"/>
      <c r="N251" s="591"/>
      <c r="O251" s="591"/>
      <c r="P251" s="591"/>
      <c r="Q251" s="584"/>
      <c r="R251" s="584"/>
      <c r="S251" s="584"/>
      <c r="T251" s="584"/>
      <c r="U251" s="584"/>
    </row>
    <row r="253" spans="1:21" x14ac:dyDescent="0.2">
      <c r="A253" s="698"/>
    </row>
  </sheetData>
  <pageMargins left="0.70866141732283472" right="0.70866141732283472" top="0.74803149606299213" bottom="0.74803149606299213" header="0.31496062992125984" footer="0.31496062992125984"/>
  <pageSetup scale="50" orientation="portrait" r:id="rId1"/>
  <rowBreaks count="1" manualBreakCount="1">
    <brk id="180" max="1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J253"/>
  <sheetViews>
    <sheetView view="pageBreakPreview" zoomScale="80" zoomScaleNormal="90" zoomScaleSheetLayoutView="80" workbookViewId="0">
      <pane xSplit="1" ySplit="2" topLeftCell="B3" activePane="bottomRight" state="frozen"/>
      <selection activeCell="A2" sqref="A2"/>
      <selection pane="topRight" activeCell="A2" sqref="A2"/>
      <selection pane="bottomLeft" activeCell="A2" sqref="A2"/>
      <selection pane="bottomRight" activeCell="A2" sqref="A2"/>
    </sheetView>
  </sheetViews>
  <sheetFormatPr defaultColWidth="9.140625" defaultRowHeight="12.75" outlineLevelRow="1" outlineLevelCol="1" x14ac:dyDescent="0.2"/>
  <cols>
    <col min="1" max="1" width="43.42578125" style="586" customWidth="1"/>
    <col min="2" max="9" width="9.28515625" style="586" bestFit="1" customWidth="1"/>
    <col min="10" max="16" width="9.140625" style="591" customWidth="1"/>
    <col min="17" max="21" width="9.140625" style="584" hidden="1" customWidth="1" outlineLevel="1"/>
    <col min="22" max="22" width="9.140625" style="599" collapsed="1"/>
    <col min="23" max="16384" width="9.140625" style="599"/>
  </cols>
  <sheetData>
    <row r="1" spans="1:21" s="581" customFormat="1" ht="24.95" customHeight="1" x14ac:dyDescent="0.2">
      <c r="A1" s="606" t="str">
        <f>Index!B127</f>
        <v>Table 13i :   Kosrae State detailed government finances (GFS format), FY2004-FY2018</v>
      </c>
      <c r="B1" s="586"/>
      <c r="C1" s="586"/>
      <c r="D1" s="586"/>
      <c r="E1" s="586"/>
      <c r="F1" s="586"/>
      <c r="G1" s="586"/>
      <c r="H1" s="586"/>
      <c r="I1" s="586"/>
      <c r="J1" s="586"/>
      <c r="K1" s="586"/>
      <c r="L1" s="586"/>
      <c r="M1" s="586"/>
      <c r="N1" s="586"/>
      <c r="O1" s="586"/>
      <c r="P1" s="586"/>
    </row>
    <row r="2" spans="1:21" s="582" customFormat="1" ht="24.95" customHeight="1" x14ac:dyDescent="0.2">
      <c r="A2" s="607" t="s">
        <v>397</v>
      </c>
      <c r="B2" s="608" t="str">
        <f>GNI!L2</f>
        <v>FY2004</v>
      </c>
      <c r="C2" s="608" t="str">
        <f>GNI!M2</f>
        <v>FY2005</v>
      </c>
      <c r="D2" s="608" t="str">
        <f>GNI!N2</f>
        <v>FY2006</v>
      </c>
      <c r="E2" s="608" t="str">
        <f>GNI!O2</f>
        <v>FY2007</v>
      </c>
      <c r="F2" s="608" t="str">
        <f>GNI!P2</f>
        <v>FY2008</v>
      </c>
      <c r="G2" s="608" t="str">
        <f>GNI!Q2</f>
        <v>FY2009</v>
      </c>
      <c r="H2" s="608" t="str">
        <f>GNI!R2</f>
        <v>FY2010</v>
      </c>
      <c r="I2" s="608" t="str">
        <f>GNI!S2</f>
        <v>FY2011</v>
      </c>
      <c r="J2" s="608" t="str">
        <f>GNI!T2</f>
        <v>FY2012</v>
      </c>
      <c r="K2" s="608" t="str">
        <f>GNI!U2</f>
        <v>FY2013</v>
      </c>
      <c r="L2" s="608" t="str">
        <f>GNI!V2</f>
        <v>FY2014</v>
      </c>
      <c r="M2" s="608" t="str">
        <f>GNI!W2</f>
        <v>FY2015</v>
      </c>
      <c r="N2" s="608" t="str">
        <f>GNI!X2</f>
        <v>FY2016</v>
      </c>
      <c r="O2" s="608" t="str">
        <f>GNI!Y2</f>
        <v>FY2017</v>
      </c>
      <c r="P2" s="608" t="str">
        <f>GNI!Z2</f>
        <v>FY2018</v>
      </c>
      <c r="Q2" s="608">
        <f>GNI!AA2</f>
        <v>0</v>
      </c>
      <c r="R2" s="608">
        <f>GNI!AB2</f>
        <v>0</v>
      </c>
      <c r="S2" s="608">
        <f>GNI!AC2</f>
        <v>0</v>
      </c>
      <c r="T2" s="608">
        <f>GNI!AD2</f>
        <v>0</v>
      </c>
      <c r="U2" s="608">
        <f>GNI!AE2</f>
        <v>0</v>
      </c>
    </row>
    <row r="3" spans="1:21" s="674" customFormat="1" ht="20.100000000000001" customHeight="1" x14ac:dyDescent="0.2">
      <c r="A3" s="703" t="s">
        <v>629</v>
      </c>
      <c r="B3" s="704">
        <v>9.2653429999999997</v>
      </c>
      <c r="C3" s="704">
        <v>10.571055000000003</v>
      </c>
      <c r="D3" s="704">
        <v>11.342067000000002</v>
      </c>
      <c r="E3" s="704">
        <v>9.9645219999999988</v>
      </c>
      <c r="F3" s="704">
        <v>10.131879999999999</v>
      </c>
      <c r="G3" s="704">
        <v>11.396811</v>
      </c>
      <c r="H3" s="704">
        <v>10.866083999999999</v>
      </c>
      <c r="I3" s="704">
        <v>10.117088999999998</v>
      </c>
      <c r="J3" s="704">
        <v>10.826511999999999</v>
      </c>
      <c r="K3" s="704">
        <v>10.782504000000001</v>
      </c>
      <c r="L3" s="704">
        <v>10.572906000000001</v>
      </c>
      <c r="M3" s="704">
        <v>10.930491999999999</v>
      </c>
      <c r="N3" s="704">
        <v>12.259609000000001</v>
      </c>
      <c r="O3" s="704">
        <v>11.734472999999999</v>
      </c>
      <c r="P3" s="704">
        <v>14.199434999999999</v>
      </c>
      <c r="Q3" s="674">
        <v>0</v>
      </c>
      <c r="R3" s="674">
        <v>0</v>
      </c>
      <c r="S3" s="674">
        <v>0</v>
      </c>
      <c r="T3" s="674">
        <v>0</v>
      </c>
      <c r="U3" s="674">
        <v>0</v>
      </c>
    </row>
    <row r="4" spans="1:21" s="674" customFormat="1" x14ac:dyDescent="0.2">
      <c r="A4" s="705" t="s">
        <v>630</v>
      </c>
      <c r="B4" s="704">
        <v>1.1889969999999999</v>
      </c>
      <c r="C4" s="704">
        <v>1.103839</v>
      </c>
      <c r="D4" s="704">
        <v>1.3218910000000001</v>
      </c>
      <c r="E4" s="704">
        <v>1.0123090000000001</v>
      </c>
      <c r="F4" s="704">
        <v>1.5774920000000001</v>
      </c>
      <c r="G4" s="704">
        <v>1.5582760000000002</v>
      </c>
      <c r="H4" s="704">
        <v>1.4206559999999999</v>
      </c>
      <c r="I4" s="704">
        <v>1.6309370000000001</v>
      </c>
      <c r="J4" s="704">
        <v>1.8794820000000001</v>
      </c>
      <c r="K4" s="704">
        <v>1.5119260000000001</v>
      </c>
      <c r="L4" s="704">
        <v>1.326916</v>
      </c>
      <c r="M4" s="704">
        <v>1.4129560000000001</v>
      </c>
      <c r="N4" s="704">
        <v>1.5321100000000001</v>
      </c>
      <c r="O4" s="704">
        <v>1.5906030000000002</v>
      </c>
      <c r="P4" s="704">
        <v>1.6171419999999999</v>
      </c>
      <c r="Q4" s="674">
        <v>0</v>
      </c>
      <c r="R4" s="674">
        <v>0</v>
      </c>
      <c r="S4" s="674">
        <v>0</v>
      </c>
      <c r="T4" s="674">
        <v>0</v>
      </c>
      <c r="U4" s="674">
        <v>0</v>
      </c>
    </row>
    <row r="5" spans="1:21" s="674" customFormat="1" x14ac:dyDescent="0.2">
      <c r="A5" s="673" t="s">
        <v>631</v>
      </c>
      <c r="B5" s="704">
        <v>0.378305</v>
      </c>
      <c r="C5" s="704">
        <v>0.32674178854441466</v>
      </c>
      <c r="D5" s="704">
        <v>0.4318001053988138</v>
      </c>
      <c r="E5" s="704">
        <v>0.3746404843178433</v>
      </c>
      <c r="F5" s="704">
        <v>0.33601155154089929</v>
      </c>
      <c r="G5" s="704">
        <v>0.30049934750165569</v>
      </c>
      <c r="H5" s="704">
        <v>0.33645000000000003</v>
      </c>
      <c r="I5" s="704">
        <v>0.33167200000000002</v>
      </c>
      <c r="J5" s="704">
        <v>0.35689399999999999</v>
      </c>
      <c r="K5" s="704">
        <v>0.33976299999999998</v>
      </c>
      <c r="L5" s="704">
        <v>0.27710400000000002</v>
      </c>
      <c r="M5" s="704">
        <v>0.32581500000000002</v>
      </c>
      <c r="N5" s="704">
        <v>0.34693200000000002</v>
      </c>
      <c r="O5" s="704">
        <v>0.35280499999999998</v>
      </c>
      <c r="P5" s="704">
        <v>0.38066499999999998</v>
      </c>
      <c r="Q5" s="674">
        <v>0</v>
      </c>
      <c r="R5" s="674">
        <v>0</v>
      </c>
      <c r="S5" s="674">
        <v>0</v>
      </c>
      <c r="T5" s="674">
        <v>0</v>
      </c>
      <c r="U5" s="674">
        <v>0</v>
      </c>
    </row>
    <row r="6" spans="1:21" s="674" customFormat="1" x14ac:dyDescent="0.2">
      <c r="A6" s="673" t="s">
        <v>632</v>
      </c>
      <c r="B6" s="704">
        <v>0.378305</v>
      </c>
      <c r="C6" s="704">
        <v>0.32674178854441466</v>
      </c>
      <c r="D6" s="704">
        <v>0.4318001053988138</v>
      </c>
      <c r="E6" s="704">
        <v>0.3746404843178433</v>
      </c>
      <c r="F6" s="704">
        <v>0.33601155154089929</v>
      </c>
      <c r="G6" s="704">
        <v>0.30049934750165569</v>
      </c>
      <c r="H6" s="704">
        <v>0.33645000000000003</v>
      </c>
      <c r="I6" s="704">
        <v>0.33167200000000002</v>
      </c>
      <c r="J6" s="704">
        <v>0.35689399999999999</v>
      </c>
      <c r="K6" s="704">
        <v>0.33976299999999998</v>
      </c>
      <c r="L6" s="704">
        <v>0.27710400000000002</v>
      </c>
      <c r="M6" s="704">
        <v>0.32581500000000002</v>
      </c>
      <c r="N6" s="704">
        <v>0.34693200000000002</v>
      </c>
      <c r="O6" s="704">
        <v>0.35280499999999998</v>
      </c>
      <c r="P6" s="704">
        <v>0.38066499999999998</v>
      </c>
      <c r="Q6" s="674">
        <v>0</v>
      </c>
      <c r="R6" s="674">
        <v>0</v>
      </c>
      <c r="S6" s="674">
        <v>0</v>
      </c>
      <c r="T6" s="674">
        <v>0</v>
      </c>
      <c r="U6" s="674">
        <v>0</v>
      </c>
    </row>
    <row r="7" spans="1:21" s="674" customFormat="1" hidden="1" outlineLevel="1" x14ac:dyDescent="0.2">
      <c r="A7" s="673" t="s">
        <v>633</v>
      </c>
      <c r="B7" s="704">
        <v>0</v>
      </c>
      <c r="C7" s="704">
        <v>0</v>
      </c>
      <c r="D7" s="704">
        <v>0</v>
      </c>
      <c r="E7" s="704">
        <v>0</v>
      </c>
      <c r="F7" s="704">
        <v>0</v>
      </c>
      <c r="G7" s="704">
        <v>0</v>
      </c>
      <c r="H7" s="704">
        <v>0</v>
      </c>
      <c r="I7" s="704">
        <v>0</v>
      </c>
      <c r="J7" s="704">
        <v>0</v>
      </c>
      <c r="K7" s="704">
        <v>0</v>
      </c>
      <c r="L7" s="704">
        <v>0</v>
      </c>
      <c r="M7" s="704">
        <v>0</v>
      </c>
      <c r="N7" s="704">
        <v>0</v>
      </c>
      <c r="O7" s="704">
        <v>0</v>
      </c>
      <c r="P7" s="704">
        <v>0</v>
      </c>
      <c r="Q7" s="674">
        <v>0</v>
      </c>
      <c r="R7" s="674">
        <v>0</v>
      </c>
      <c r="S7" s="674">
        <v>0</v>
      </c>
      <c r="T7" s="674">
        <v>0</v>
      </c>
      <c r="U7" s="674">
        <v>0</v>
      </c>
    </row>
    <row r="8" spans="1:21" s="674" customFormat="1" hidden="1" outlineLevel="1" x14ac:dyDescent="0.2">
      <c r="A8" s="673" t="s">
        <v>634</v>
      </c>
      <c r="B8" s="704">
        <v>0</v>
      </c>
      <c r="C8" s="704">
        <v>0</v>
      </c>
      <c r="D8" s="704">
        <v>0</v>
      </c>
      <c r="E8" s="704">
        <v>0</v>
      </c>
      <c r="F8" s="704">
        <v>0</v>
      </c>
      <c r="G8" s="704">
        <v>0</v>
      </c>
      <c r="H8" s="704">
        <v>0</v>
      </c>
      <c r="I8" s="704">
        <v>0</v>
      </c>
      <c r="J8" s="704">
        <v>0</v>
      </c>
      <c r="K8" s="704">
        <v>0</v>
      </c>
      <c r="L8" s="704">
        <v>0</v>
      </c>
      <c r="M8" s="704">
        <v>0</v>
      </c>
      <c r="N8" s="704">
        <v>0</v>
      </c>
      <c r="O8" s="704">
        <v>0</v>
      </c>
      <c r="P8" s="704">
        <v>0</v>
      </c>
      <c r="Q8" s="674">
        <v>0</v>
      </c>
      <c r="R8" s="674">
        <v>0</v>
      </c>
      <c r="S8" s="674">
        <v>0</v>
      </c>
      <c r="T8" s="674">
        <v>0</v>
      </c>
      <c r="U8" s="674">
        <v>0</v>
      </c>
    </row>
    <row r="9" spans="1:21" s="674" customFormat="1" hidden="1" outlineLevel="1" x14ac:dyDescent="0.2">
      <c r="A9" s="674" t="s">
        <v>635</v>
      </c>
      <c r="B9" s="704">
        <v>0</v>
      </c>
      <c r="C9" s="704">
        <v>0</v>
      </c>
      <c r="D9" s="704">
        <v>0</v>
      </c>
      <c r="E9" s="704">
        <v>0</v>
      </c>
      <c r="F9" s="704">
        <v>0</v>
      </c>
      <c r="G9" s="704">
        <v>0</v>
      </c>
      <c r="H9" s="704">
        <v>0</v>
      </c>
      <c r="I9" s="704">
        <v>0</v>
      </c>
      <c r="J9" s="704">
        <v>0</v>
      </c>
      <c r="K9" s="704">
        <v>0</v>
      </c>
      <c r="L9" s="704">
        <v>0</v>
      </c>
      <c r="M9" s="704">
        <v>0</v>
      </c>
      <c r="N9" s="704">
        <v>0</v>
      </c>
      <c r="O9" s="704">
        <v>0</v>
      </c>
      <c r="P9" s="704">
        <v>0</v>
      </c>
      <c r="Q9" s="674">
        <v>0</v>
      </c>
      <c r="R9" s="674">
        <v>0</v>
      </c>
      <c r="S9" s="674">
        <v>0</v>
      </c>
      <c r="T9" s="674">
        <v>0</v>
      </c>
      <c r="U9" s="674">
        <v>0</v>
      </c>
    </row>
    <row r="10" spans="1:21" s="674" customFormat="1" hidden="1" outlineLevel="1" x14ac:dyDescent="0.2">
      <c r="A10" s="674" t="s">
        <v>636</v>
      </c>
      <c r="B10" s="704">
        <v>0</v>
      </c>
      <c r="C10" s="704">
        <v>0</v>
      </c>
      <c r="D10" s="704">
        <v>0</v>
      </c>
      <c r="E10" s="704">
        <v>0</v>
      </c>
      <c r="F10" s="704">
        <v>0</v>
      </c>
      <c r="G10" s="704">
        <v>0</v>
      </c>
      <c r="H10" s="704">
        <v>0</v>
      </c>
      <c r="I10" s="704">
        <v>0</v>
      </c>
      <c r="J10" s="704">
        <v>0</v>
      </c>
      <c r="K10" s="704">
        <v>0</v>
      </c>
      <c r="L10" s="704">
        <v>0</v>
      </c>
      <c r="M10" s="704">
        <v>0</v>
      </c>
      <c r="N10" s="704">
        <v>0</v>
      </c>
      <c r="O10" s="704">
        <v>0</v>
      </c>
      <c r="P10" s="704">
        <v>0</v>
      </c>
      <c r="Q10" s="674">
        <v>0</v>
      </c>
      <c r="R10" s="674">
        <v>0</v>
      </c>
      <c r="S10" s="674">
        <v>0</v>
      </c>
      <c r="T10" s="674">
        <v>0</v>
      </c>
      <c r="U10" s="674">
        <v>0</v>
      </c>
    </row>
    <row r="11" spans="1:21" s="674" customFormat="1" hidden="1" outlineLevel="1" x14ac:dyDescent="0.2">
      <c r="A11" s="674" t="s">
        <v>637</v>
      </c>
      <c r="B11" s="704">
        <v>0</v>
      </c>
      <c r="C11" s="704">
        <v>0</v>
      </c>
      <c r="D11" s="704">
        <v>0</v>
      </c>
      <c r="E11" s="704">
        <v>0</v>
      </c>
      <c r="F11" s="704">
        <v>0</v>
      </c>
      <c r="G11" s="704">
        <v>0</v>
      </c>
      <c r="H11" s="704">
        <v>0</v>
      </c>
      <c r="I11" s="704">
        <v>0</v>
      </c>
      <c r="J11" s="704">
        <v>0</v>
      </c>
      <c r="K11" s="704">
        <v>0</v>
      </c>
      <c r="L11" s="704">
        <v>0</v>
      </c>
      <c r="M11" s="704">
        <v>0</v>
      </c>
      <c r="N11" s="704">
        <v>0</v>
      </c>
      <c r="O11" s="704">
        <v>0</v>
      </c>
      <c r="P11" s="704">
        <v>0</v>
      </c>
      <c r="Q11" s="674">
        <v>0</v>
      </c>
      <c r="R11" s="674">
        <v>0</v>
      </c>
      <c r="S11" s="674">
        <v>0</v>
      </c>
      <c r="T11" s="674">
        <v>0</v>
      </c>
      <c r="U11" s="674">
        <v>0</v>
      </c>
    </row>
    <row r="12" spans="1:21" s="674" customFormat="1" hidden="1" outlineLevel="1" x14ac:dyDescent="0.2">
      <c r="A12" s="674" t="s">
        <v>638</v>
      </c>
      <c r="B12" s="704">
        <v>0</v>
      </c>
      <c r="C12" s="704">
        <v>0</v>
      </c>
      <c r="D12" s="704">
        <v>0</v>
      </c>
      <c r="E12" s="704">
        <v>0</v>
      </c>
      <c r="F12" s="704">
        <v>0</v>
      </c>
      <c r="G12" s="704">
        <v>0</v>
      </c>
      <c r="H12" s="704">
        <v>0</v>
      </c>
      <c r="I12" s="704">
        <v>0</v>
      </c>
      <c r="J12" s="704">
        <v>0</v>
      </c>
      <c r="K12" s="704">
        <v>0</v>
      </c>
      <c r="L12" s="704">
        <v>0</v>
      </c>
      <c r="M12" s="704">
        <v>0</v>
      </c>
      <c r="N12" s="704">
        <v>0</v>
      </c>
      <c r="O12" s="704">
        <v>0</v>
      </c>
      <c r="P12" s="704">
        <v>0</v>
      </c>
      <c r="Q12" s="674">
        <v>0</v>
      </c>
      <c r="R12" s="674">
        <v>0</v>
      </c>
      <c r="S12" s="674">
        <v>0</v>
      </c>
      <c r="T12" s="674">
        <v>0</v>
      </c>
      <c r="U12" s="674">
        <v>0</v>
      </c>
    </row>
    <row r="13" spans="1:21" s="674" customFormat="1" hidden="1" outlineLevel="1" x14ac:dyDescent="0.2">
      <c r="A13" s="674" t="s">
        <v>639</v>
      </c>
      <c r="B13" s="704">
        <v>0</v>
      </c>
      <c r="C13" s="704">
        <v>0</v>
      </c>
      <c r="D13" s="704">
        <v>0</v>
      </c>
      <c r="E13" s="704">
        <v>0</v>
      </c>
      <c r="F13" s="704">
        <v>0</v>
      </c>
      <c r="G13" s="704">
        <v>0</v>
      </c>
      <c r="H13" s="704">
        <v>0</v>
      </c>
      <c r="I13" s="704">
        <v>0</v>
      </c>
      <c r="J13" s="704">
        <v>0</v>
      </c>
      <c r="K13" s="704">
        <v>0</v>
      </c>
      <c r="L13" s="704">
        <v>0</v>
      </c>
      <c r="M13" s="704">
        <v>0</v>
      </c>
      <c r="N13" s="704">
        <v>0</v>
      </c>
      <c r="O13" s="704">
        <v>0</v>
      </c>
      <c r="P13" s="704">
        <v>0</v>
      </c>
      <c r="Q13" s="674">
        <v>0</v>
      </c>
      <c r="R13" s="674">
        <v>0</v>
      </c>
      <c r="S13" s="674">
        <v>0</v>
      </c>
      <c r="T13" s="674">
        <v>0</v>
      </c>
      <c r="U13" s="674">
        <v>0</v>
      </c>
    </row>
    <row r="14" spans="1:21" s="674" customFormat="1" hidden="1" outlineLevel="1" x14ac:dyDescent="0.2">
      <c r="A14" s="674" t="s">
        <v>640</v>
      </c>
      <c r="B14" s="704">
        <v>0</v>
      </c>
      <c r="C14" s="704">
        <v>0</v>
      </c>
      <c r="D14" s="704">
        <v>0</v>
      </c>
      <c r="E14" s="704">
        <v>0</v>
      </c>
      <c r="F14" s="704">
        <v>0</v>
      </c>
      <c r="G14" s="704">
        <v>0</v>
      </c>
      <c r="H14" s="704">
        <v>0</v>
      </c>
      <c r="I14" s="704">
        <v>0</v>
      </c>
      <c r="J14" s="704">
        <v>0</v>
      </c>
      <c r="K14" s="704">
        <v>0</v>
      </c>
      <c r="L14" s="704">
        <v>0</v>
      </c>
      <c r="M14" s="704">
        <v>0</v>
      </c>
      <c r="N14" s="704">
        <v>0</v>
      </c>
      <c r="O14" s="704">
        <v>0</v>
      </c>
      <c r="P14" s="704">
        <v>0</v>
      </c>
      <c r="Q14" s="674">
        <v>0</v>
      </c>
      <c r="R14" s="674">
        <v>0</v>
      </c>
      <c r="S14" s="674">
        <v>0</v>
      </c>
      <c r="T14" s="674">
        <v>0</v>
      </c>
      <c r="U14" s="674">
        <v>0</v>
      </c>
    </row>
    <row r="15" spans="1:21" s="674" customFormat="1" hidden="1" outlineLevel="1" x14ac:dyDescent="0.2">
      <c r="A15" s="674" t="s">
        <v>641</v>
      </c>
      <c r="B15" s="704">
        <v>0</v>
      </c>
      <c r="C15" s="704">
        <v>0</v>
      </c>
      <c r="D15" s="704">
        <v>0</v>
      </c>
      <c r="E15" s="704">
        <v>0</v>
      </c>
      <c r="F15" s="704">
        <v>0</v>
      </c>
      <c r="G15" s="704">
        <v>0</v>
      </c>
      <c r="H15" s="704">
        <v>0</v>
      </c>
      <c r="I15" s="704">
        <v>0</v>
      </c>
      <c r="J15" s="704">
        <v>0</v>
      </c>
      <c r="K15" s="704">
        <v>0</v>
      </c>
      <c r="L15" s="704">
        <v>0</v>
      </c>
      <c r="M15" s="704">
        <v>0</v>
      </c>
      <c r="N15" s="704">
        <v>0</v>
      </c>
      <c r="O15" s="704">
        <v>0</v>
      </c>
      <c r="P15" s="704">
        <v>0</v>
      </c>
      <c r="Q15" s="674">
        <v>0</v>
      </c>
      <c r="R15" s="674">
        <v>0</v>
      </c>
      <c r="S15" s="674">
        <v>0</v>
      </c>
      <c r="T15" s="674">
        <v>0</v>
      </c>
      <c r="U15" s="674">
        <v>0</v>
      </c>
    </row>
    <row r="16" spans="1:21" s="674" customFormat="1" hidden="1" outlineLevel="1" x14ac:dyDescent="0.2">
      <c r="A16" s="674" t="s">
        <v>642</v>
      </c>
      <c r="B16" s="704">
        <v>0</v>
      </c>
      <c r="C16" s="704">
        <v>0</v>
      </c>
      <c r="D16" s="704">
        <v>0</v>
      </c>
      <c r="E16" s="704">
        <v>0</v>
      </c>
      <c r="F16" s="704">
        <v>0</v>
      </c>
      <c r="G16" s="704">
        <v>0</v>
      </c>
      <c r="H16" s="704">
        <v>0</v>
      </c>
      <c r="I16" s="704">
        <v>0</v>
      </c>
      <c r="J16" s="704">
        <v>0</v>
      </c>
      <c r="K16" s="704">
        <v>0</v>
      </c>
      <c r="L16" s="704">
        <v>0</v>
      </c>
      <c r="M16" s="704">
        <v>0</v>
      </c>
      <c r="N16" s="704">
        <v>0</v>
      </c>
      <c r="O16" s="704">
        <v>0</v>
      </c>
      <c r="P16" s="704">
        <v>0</v>
      </c>
      <c r="Q16" s="674">
        <v>0</v>
      </c>
      <c r="R16" s="674">
        <v>0</v>
      </c>
      <c r="S16" s="674">
        <v>0</v>
      </c>
      <c r="T16" s="674">
        <v>0</v>
      </c>
      <c r="U16" s="674">
        <v>0</v>
      </c>
    </row>
    <row r="17" spans="1:21" s="674" customFormat="1" collapsed="1" x14ac:dyDescent="0.2">
      <c r="A17" s="674" t="s">
        <v>643</v>
      </c>
      <c r="B17" s="704">
        <v>0.42660799999999999</v>
      </c>
      <c r="C17" s="704">
        <v>0.41468368514465592</v>
      </c>
      <c r="D17" s="704">
        <v>0.39462610760672878</v>
      </c>
      <c r="E17" s="704">
        <v>0.26997573910841544</v>
      </c>
      <c r="F17" s="704">
        <v>0.80790952348267508</v>
      </c>
      <c r="G17" s="704">
        <v>0.86412053845538273</v>
      </c>
      <c r="H17" s="704">
        <v>0.71938100000000005</v>
      </c>
      <c r="I17" s="704">
        <v>0.83652700000000002</v>
      </c>
      <c r="J17" s="704">
        <v>1.090765</v>
      </c>
      <c r="K17" s="704">
        <v>0.76554999999999995</v>
      </c>
      <c r="L17" s="704">
        <v>0.66275299999999993</v>
      </c>
      <c r="M17" s="704">
        <v>0.71255200000000007</v>
      </c>
      <c r="N17" s="704">
        <v>0.75935200000000003</v>
      </c>
      <c r="O17" s="704">
        <v>0.80158700000000005</v>
      </c>
      <c r="P17" s="704">
        <v>0.76319300000000001</v>
      </c>
      <c r="Q17" s="674">
        <v>0</v>
      </c>
      <c r="R17" s="674">
        <v>0</v>
      </c>
      <c r="S17" s="674">
        <v>0</v>
      </c>
      <c r="T17" s="674">
        <v>0</v>
      </c>
      <c r="U17" s="674">
        <v>0</v>
      </c>
    </row>
    <row r="18" spans="1:21" s="674" customFormat="1" x14ac:dyDescent="0.2">
      <c r="A18" s="674" t="s">
        <v>644</v>
      </c>
      <c r="B18" s="704">
        <v>0.26600400000000002</v>
      </c>
      <c r="C18" s="704">
        <v>0.24273268514465596</v>
      </c>
      <c r="D18" s="704">
        <v>0.28921210760672877</v>
      </c>
      <c r="E18" s="704">
        <v>0.26128973910841546</v>
      </c>
      <c r="F18" s="704">
        <v>0.30642652348267507</v>
      </c>
      <c r="G18" s="704">
        <v>0.34533753845538268</v>
      </c>
      <c r="H18" s="704">
        <v>0.347356</v>
      </c>
      <c r="I18" s="704">
        <v>0.53073700000000001</v>
      </c>
      <c r="J18" s="704">
        <v>0.67267399999999999</v>
      </c>
      <c r="K18" s="704">
        <v>0.40728199999999998</v>
      </c>
      <c r="L18" s="704">
        <v>0.34154499999999999</v>
      </c>
      <c r="M18" s="704">
        <v>0.30939800000000001</v>
      </c>
      <c r="N18" s="704">
        <v>0.32397500000000001</v>
      </c>
      <c r="O18" s="704">
        <v>0.35415600000000003</v>
      </c>
      <c r="P18" s="704">
        <v>0.34234999999999999</v>
      </c>
      <c r="Q18" s="674">
        <v>0</v>
      </c>
      <c r="R18" s="674">
        <v>0</v>
      </c>
      <c r="S18" s="674">
        <v>0</v>
      </c>
      <c r="T18" s="674">
        <v>0</v>
      </c>
      <c r="U18" s="674">
        <v>0</v>
      </c>
    </row>
    <row r="19" spans="1:21" s="674" customFormat="1" hidden="1" outlineLevel="1" x14ac:dyDescent="0.2">
      <c r="A19" s="674" t="s">
        <v>645</v>
      </c>
      <c r="B19" s="704">
        <v>0</v>
      </c>
      <c r="C19" s="704">
        <v>0</v>
      </c>
      <c r="D19" s="704">
        <v>0</v>
      </c>
      <c r="E19" s="704">
        <v>0</v>
      </c>
      <c r="F19" s="704">
        <v>0</v>
      </c>
      <c r="G19" s="704">
        <v>0</v>
      </c>
      <c r="H19" s="704">
        <v>0</v>
      </c>
      <c r="I19" s="704">
        <v>0</v>
      </c>
      <c r="J19" s="704">
        <v>0</v>
      </c>
      <c r="K19" s="704">
        <v>0</v>
      </c>
      <c r="L19" s="704">
        <v>0</v>
      </c>
      <c r="M19" s="704">
        <v>0</v>
      </c>
      <c r="N19" s="704">
        <v>0</v>
      </c>
      <c r="O19" s="704">
        <v>0</v>
      </c>
      <c r="P19" s="704">
        <v>0</v>
      </c>
      <c r="Q19" s="674">
        <v>0</v>
      </c>
      <c r="R19" s="674">
        <v>0</v>
      </c>
      <c r="S19" s="674">
        <v>0</v>
      </c>
      <c r="T19" s="674">
        <v>0</v>
      </c>
      <c r="U19" s="674">
        <v>0</v>
      </c>
    </row>
    <row r="20" spans="1:21" s="674" customFormat="1" hidden="1" outlineLevel="1" x14ac:dyDescent="0.2">
      <c r="A20" s="674" t="s">
        <v>646</v>
      </c>
      <c r="B20" s="704">
        <v>0</v>
      </c>
      <c r="C20" s="704">
        <v>0</v>
      </c>
      <c r="D20" s="704">
        <v>0</v>
      </c>
      <c r="E20" s="704">
        <v>0</v>
      </c>
      <c r="F20" s="704">
        <v>0</v>
      </c>
      <c r="G20" s="704">
        <v>0</v>
      </c>
      <c r="H20" s="704">
        <v>0</v>
      </c>
      <c r="I20" s="704">
        <v>0</v>
      </c>
      <c r="J20" s="704">
        <v>0</v>
      </c>
      <c r="K20" s="704">
        <v>0</v>
      </c>
      <c r="L20" s="704">
        <v>0</v>
      </c>
      <c r="M20" s="704">
        <v>0</v>
      </c>
      <c r="N20" s="704">
        <v>0</v>
      </c>
      <c r="O20" s="704">
        <v>0</v>
      </c>
      <c r="P20" s="704">
        <v>0</v>
      </c>
      <c r="Q20" s="674">
        <v>0</v>
      </c>
      <c r="R20" s="674">
        <v>0</v>
      </c>
      <c r="S20" s="674">
        <v>0</v>
      </c>
      <c r="T20" s="674">
        <v>0</v>
      </c>
      <c r="U20" s="674">
        <v>0</v>
      </c>
    </row>
    <row r="21" spans="1:21" s="674" customFormat="1" collapsed="1" x14ac:dyDescent="0.2">
      <c r="A21" s="674" t="s">
        <v>647</v>
      </c>
      <c r="B21" s="704">
        <v>0.26600400000000002</v>
      </c>
      <c r="C21" s="704">
        <v>0.24273268514465596</v>
      </c>
      <c r="D21" s="704">
        <v>0.28921210760672877</v>
      </c>
      <c r="E21" s="704">
        <v>0.26128973910841546</v>
      </c>
      <c r="F21" s="704">
        <v>0.30642652348267507</v>
      </c>
      <c r="G21" s="704">
        <v>0.34533753845538268</v>
      </c>
      <c r="H21" s="704">
        <v>0.347356</v>
      </c>
      <c r="I21" s="704">
        <v>0.53073700000000001</v>
      </c>
      <c r="J21" s="704">
        <v>0.67267399999999999</v>
      </c>
      <c r="K21" s="704">
        <v>0.40728199999999998</v>
      </c>
      <c r="L21" s="704">
        <v>0.34154499999999999</v>
      </c>
      <c r="M21" s="704">
        <v>0.30939800000000001</v>
      </c>
      <c r="N21" s="704">
        <v>0.32397500000000001</v>
      </c>
      <c r="O21" s="704">
        <v>0.35415600000000003</v>
      </c>
      <c r="P21" s="704">
        <v>0.34234999999999999</v>
      </c>
      <c r="Q21" s="674">
        <v>0</v>
      </c>
      <c r="R21" s="674">
        <v>0</v>
      </c>
      <c r="S21" s="674">
        <v>0</v>
      </c>
      <c r="T21" s="674">
        <v>0</v>
      </c>
      <c r="U21" s="674">
        <v>0</v>
      </c>
    </row>
    <row r="22" spans="1:21" s="674" customFormat="1" x14ac:dyDescent="0.2">
      <c r="A22" s="674" t="s">
        <v>648</v>
      </c>
      <c r="B22" s="704">
        <v>0.160604</v>
      </c>
      <c r="C22" s="704">
        <v>0.17195099999999999</v>
      </c>
      <c r="D22" s="704">
        <v>0.10541399999999999</v>
      </c>
      <c r="E22" s="704">
        <v>8.6859999999999993E-3</v>
      </c>
      <c r="F22" s="704">
        <v>0.50148300000000001</v>
      </c>
      <c r="G22" s="704">
        <v>0.51878299999999999</v>
      </c>
      <c r="H22" s="704">
        <v>0.37202499999999999</v>
      </c>
      <c r="I22" s="704">
        <v>0.30579000000000001</v>
      </c>
      <c r="J22" s="704">
        <v>0.41809099999999999</v>
      </c>
      <c r="K22" s="704">
        <v>0.35826799999999998</v>
      </c>
      <c r="L22" s="704">
        <v>0.32120799999999999</v>
      </c>
      <c r="M22" s="704">
        <v>0.40315400000000001</v>
      </c>
      <c r="N22" s="704">
        <v>0.43537700000000001</v>
      </c>
      <c r="O22" s="704">
        <v>0.44743100000000002</v>
      </c>
      <c r="P22" s="704">
        <v>0.42084300000000002</v>
      </c>
      <c r="Q22" s="674">
        <v>0</v>
      </c>
      <c r="R22" s="674">
        <v>0</v>
      </c>
      <c r="S22" s="674">
        <v>0</v>
      </c>
      <c r="T22" s="674">
        <v>0</v>
      </c>
      <c r="U22" s="674">
        <v>0</v>
      </c>
    </row>
    <row r="23" spans="1:21" s="674" customFormat="1" hidden="1" outlineLevel="1" x14ac:dyDescent="0.2">
      <c r="A23" s="674" t="s">
        <v>649</v>
      </c>
      <c r="B23" s="704">
        <v>0</v>
      </c>
      <c r="C23" s="704">
        <v>0</v>
      </c>
      <c r="D23" s="704">
        <v>0</v>
      </c>
      <c r="E23" s="704">
        <v>0</v>
      </c>
      <c r="F23" s="704">
        <v>0</v>
      </c>
      <c r="G23" s="704">
        <v>0</v>
      </c>
      <c r="H23" s="704">
        <v>0</v>
      </c>
      <c r="I23" s="704">
        <v>0</v>
      </c>
      <c r="J23" s="704">
        <v>0</v>
      </c>
      <c r="K23" s="704">
        <v>0</v>
      </c>
      <c r="L23" s="704">
        <v>0</v>
      </c>
      <c r="M23" s="704">
        <v>0</v>
      </c>
      <c r="N23" s="704">
        <v>0</v>
      </c>
      <c r="O23" s="704">
        <v>0</v>
      </c>
      <c r="P23" s="704">
        <v>0</v>
      </c>
      <c r="Q23" s="674">
        <v>0</v>
      </c>
      <c r="R23" s="674">
        <v>0</v>
      </c>
      <c r="S23" s="674">
        <v>0</v>
      </c>
      <c r="T23" s="674">
        <v>0</v>
      </c>
      <c r="U23" s="674">
        <v>0</v>
      </c>
    </row>
    <row r="24" spans="1:21" s="674" customFormat="1" hidden="1" outlineLevel="1" x14ac:dyDescent="0.2">
      <c r="A24" s="674" t="s">
        <v>650</v>
      </c>
      <c r="B24" s="704">
        <v>0</v>
      </c>
      <c r="C24" s="704">
        <v>0</v>
      </c>
      <c r="D24" s="704">
        <v>0</v>
      </c>
      <c r="E24" s="704">
        <v>0</v>
      </c>
      <c r="F24" s="704">
        <v>0</v>
      </c>
      <c r="G24" s="704">
        <v>0</v>
      </c>
      <c r="H24" s="704">
        <v>0</v>
      </c>
      <c r="I24" s="704">
        <v>0</v>
      </c>
      <c r="J24" s="704">
        <v>0</v>
      </c>
      <c r="K24" s="704">
        <v>0</v>
      </c>
      <c r="L24" s="704">
        <v>0</v>
      </c>
      <c r="M24" s="704">
        <v>0</v>
      </c>
      <c r="N24" s="704">
        <v>0</v>
      </c>
      <c r="O24" s="704">
        <v>0</v>
      </c>
      <c r="P24" s="704">
        <v>0</v>
      </c>
      <c r="Q24" s="674">
        <v>0</v>
      </c>
      <c r="R24" s="674">
        <v>0</v>
      </c>
      <c r="S24" s="674">
        <v>0</v>
      </c>
      <c r="T24" s="674">
        <v>0</v>
      </c>
      <c r="U24" s="674">
        <v>0</v>
      </c>
    </row>
    <row r="25" spans="1:21" s="674" customFormat="1" hidden="1" outlineLevel="1" collapsed="1" x14ac:dyDescent="0.2">
      <c r="A25" s="673" t="s">
        <v>651</v>
      </c>
      <c r="B25" s="704">
        <v>0</v>
      </c>
      <c r="C25" s="704">
        <v>0</v>
      </c>
      <c r="D25" s="704">
        <v>0</v>
      </c>
      <c r="E25" s="704">
        <v>0</v>
      </c>
      <c r="F25" s="704">
        <v>0</v>
      </c>
      <c r="G25" s="704">
        <v>0</v>
      </c>
      <c r="H25" s="704">
        <v>0</v>
      </c>
      <c r="I25" s="704">
        <v>0</v>
      </c>
      <c r="J25" s="704">
        <v>0</v>
      </c>
      <c r="K25" s="704">
        <v>0</v>
      </c>
      <c r="L25" s="704">
        <v>0</v>
      </c>
      <c r="M25" s="704">
        <v>0</v>
      </c>
      <c r="N25" s="704">
        <v>0</v>
      </c>
      <c r="O25" s="704">
        <v>0</v>
      </c>
      <c r="P25" s="704">
        <v>0</v>
      </c>
      <c r="Q25" s="674">
        <v>0</v>
      </c>
      <c r="R25" s="674">
        <v>0</v>
      </c>
      <c r="S25" s="674">
        <v>0</v>
      </c>
      <c r="T25" s="674">
        <v>0</v>
      </c>
      <c r="U25" s="674">
        <v>0</v>
      </c>
    </row>
    <row r="26" spans="1:21" s="674" customFormat="1" hidden="1" outlineLevel="1" x14ac:dyDescent="0.2">
      <c r="A26" s="674" t="s">
        <v>652</v>
      </c>
      <c r="B26" s="704">
        <v>0</v>
      </c>
      <c r="C26" s="704">
        <v>0</v>
      </c>
      <c r="D26" s="704">
        <v>0</v>
      </c>
      <c r="E26" s="704">
        <v>0</v>
      </c>
      <c r="F26" s="704">
        <v>0</v>
      </c>
      <c r="G26" s="704">
        <v>0</v>
      </c>
      <c r="H26" s="704">
        <v>0</v>
      </c>
      <c r="I26" s="704">
        <v>0</v>
      </c>
      <c r="J26" s="704">
        <v>0</v>
      </c>
      <c r="K26" s="704">
        <v>0</v>
      </c>
      <c r="L26" s="704">
        <v>0</v>
      </c>
      <c r="M26" s="704">
        <v>0</v>
      </c>
      <c r="N26" s="704">
        <v>0</v>
      </c>
      <c r="O26" s="704">
        <v>0</v>
      </c>
      <c r="P26" s="704">
        <v>0</v>
      </c>
      <c r="Q26" s="674">
        <v>0</v>
      </c>
      <c r="R26" s="674">
        <v>0</v>
      </c>
      <c r="S26" s="674">
        <v>0</v>
      </c>
      <c r="T26" s="674">
        <v>0</v>
      </c>
      <c r="U26" s="674">
        <v>0</v>
      </c>
    </row>
    <row r="27" spans="1:21" s="674" customFormat="1" hidden="1" outlineLevel="1" x14ac:dyDescent="0.2">
      <c r="A27" s="674" t="s">
        <v>653</v>
      </c>
      <c r="B27" s="704">
        <v>0</v>
      </c>
      <c r="C27" s="704">
        <v>0</v>
      </c>
      <c r="D27" s="704">
        <v>0</v>
      </c>
      <c r="E27" s="704">
        <v>0</v>
      </c>
      <c r="F27" s="704">
        <v>0</v>
      </c>
      <c r="G27" s="704">
        <v>0</v>
      </c>
      <c r="H27" s="704">
        <v>0</v>
      </c>
      <c r="I27" s="704">
        <v>0</v>
      </c>
      <c r="J27" s="704">
        <v>0</v>
      </c>
      <c r="K27" s="704">
        <v>0</v>
      </c>
      <c r="L27" s="704">
        <v>0</v>
      </c>
      <c r="M27" s="704">
        <v>0</v>
      </c>
      <c r="N27" s="704">
        <v>0</v>
      </c>
      <c r="O27" s="704">
        <v>0</v>
      </c>
      <c r="P27" s="704">
        <v>0</v>
      </c>
      <c r="Q27" s="674">
        <v>0</v>
      </c>
      <c r="R27" s="674">
        <v>0</v>
      </c>
      <c r="S27" s="674">
        <v>0</v>
      </c>
      <c r="T27" s="674">
        <v>0</v>
      </c>
      <c r="U27" s="674">
        <v>0</v>
      </c>
    </row>
    <row r="28" spans="1:21" s="674" customFormat="1" hidden="1" outlineLevel="1" x14ac:dyDescent="0.2">
      <c r="A28" s="674" t="s">
        <v>654</v>
      </c>
      <c r="B28" s="704">
        <v>0</v>
      </c>
      <c r="C28" s="704">
        <v>0</v>
      </c>
      <c r="D28" s="704">
        <v>0</v>
      </c>
      <c r="E28" s="704">
        <v>0</v>
      </c>
      <c r="F28" s="704">
        <v>0</v>
      </c>
      <c r="G28" s="704">
        <v>0</v>
      </c>
      <c r="H28" s="704">
        <v>0</v>
      </c>
      <c r="I28" s="704">
        <v>0</v>
      </c>
      <c r="J28" s="704">
        <v>0</v>
      </c>
      <c r="K28" s="704">
        <v>0</v>
      </c>
      <c r="L28" s="704">
        <v>0</v>
      </c>
      <c r="M28" s="704">
        <v>0</v>
      </c>
      <c r="N28" s="704">
        <v>0</v>
      </c>
      <c r="O28" s="704">
        <v>0</v>
      </c>
      <c r="P28" s="704">
        <v>0</v>
      </c>
      <c r="Q28" s="674">
        <v>0</v>
      </c>
      <c r="R28" s="674">
        <v>0</v>
      </c>
      <c r="S28" s="674">
        <v>0</v>
      </c>
      <c r="T28" s="674">
        <v>0</v>
      </c>
      <c r="U28" s="674">
        <v>0</v>
      </c>
    </row>
    <row r="29" spans="1:21" s="674" customFormat="1" collapsed="1" x14ac:dyDescent="0.2">
      <c r="A29" s="674" t="s">
        <v>655</v>
      </c>
      <c r="B29" s="704">
        <v>0.37558599999999998</v>
      </c>
      <c r="C29" s="704">
        <v>0.35382252631092936</v>
      </c>
      <c r="D29" s="704">
        <v>0.49546478699445756</v>
      </c>
      <c r="E29" s="704">
        <v>0.36769277657374144</v>
      </c>
      <c r="F29" s="704">
        <v>0.43357092497642569</v>
      </c>
      <c r="G29" s="704">
        <v>0.39365611404296169</v>
      </c>
      <c r="H29" s="704">
        <v>0.31153700000000001</v>
      </c>
      <c r="I29" s="704">
        <v>0.41199799999999998</v>
      </c>
      <c r="J29" s="704">
        <v>0.378193</v>
      </c>
      <c r="K29" s="704">
        <v>0.34660800000000003</v>
      </c>
      <c r="L29" s="704">
        <v>0.33935999999999999</v>
      </c>
      <c r="M29" s="704">
        <v>0.30197000000000002</v>
      </c>
      <c r="N29" s="704">
        <v>0.32799299999999998</v>
      </c>
      <c r="O29" s="704">
        <v>0.35677500000000001</v>
      </c>
      <c r="P29" s="704">
        <v>0.37525500000000001</v>
      </c>
      <c r="Q29" s="674">
        <v>0</v>
      </c>
      <c r="R29" s="674">
        <v>0</v>
      </c>
      <c r="S29" s="674">
        <v>0</v>
      </c>
      <c r="T29" s="674">
        <v>0</v>
      </c>
      <c r="U29" s="674">
        <v>0</v>
      </c>
    </row>
    <row r="30" spans="1:21" s="674" customFormat="1" x14ac:dyDescent="0.2">
      <c r="A30" s="674" t="s">
        <v>656</v>
      </c>
      <c r="B30" s="704">
        <v>0.37558599999999998</v>
      </c>
      <c r="C30" s="704">
        <v>0.35382252631092936</v>
      </c>
      <c r="D30" s="704">
        <v>0.49546478699445756</v>
      </c>
      <c r="E30" s="704">
        <v>0.36769277657374144</v>
      </c>
      <c r="F30" s="704">
        <v>0.43357092497642569</v>
      </c>
      <c r="G30" s="704">
        <v>0.39365611404296169</v>
      </c>
      <c r="H30" s="704">
        <v>0.31153700000000001</v>
      </c>
      <c r="I30" s="704">
        <v>0.41199799999999998</v>
      </c>
      <c r="J30" s="704">
        <v>0.378193</v>
      </c>
      <c r="K30" s="704">
        <v>0.34660800000000003</v>
      </c>
      <c r="L30" s="704">
        <v>0.33935999999999999</v>
      </c>
      <c r="M30" s="704">
        <v>0.30197000000000002</v>
      </c>
      <c r="N30" s="704">
        <v>0.32799299999999998</v>
      </c>
      <c r="O30" s="704">
        <v>0.35677500000000001</v>
      </c>
      <c r="P30" s="704">
        <v>0.37525500000000001</v>
      </c>
      <c r="Q30" s="674">
        <v>0</v>
      </c>
      <c r="R30" s="674">
        <v>0</v>
      </c>
      <c r="S30" s="674">
        <v>0</v>
      </c>
      <c r="T30" s="674">
        <v>0</v>
      </c>
      <c r="U30" s="674">
        <v>0</v>
      </c>
    </row>
    <row r="31" spans="1:21" s="674" customFormat="1" hidden="1" outlineLevel="1" x14ac:dyDescent="0.2">
      <c r="A31" s="674" t="s">
        <v>657</v>
      </c>
      <c r="B31" s="704">
        <v>0</v>
      </c>
      <c r="C31" s="704">
        <v>0</v>
      </c>
      <c r="D31" s="704">
        <v>0</v>
      </c>
      <c r="E31" s="704">
        <v>0</v>
      </c>
      <c r="F31" s="704">
        <v>0</v>
      </c>
      <c r="G31" s="704">
        <v>0</v>
      </c>
      <c r="H31" s="704">
        <v>0</v>
      </c>
      <c r="I31" s="704">
        <v>0</v>
      </c>
      <c r="J31" s="704">
        <v>0</v>
      </c>
      <c r="K31" s="704">
        <v>0</v>
      </c>
      <c r="L31" s="704">
        <v>0</v>
      </c>
      <c r="M31" s="704">
        <v>0</v>
      </c>
      <c r="N31" s="704">
        <v>0</v>
      </c>
      <c r="O31" s="704">
        <v>0</v>
      </c>
      <c r="P31" s="704">
        <v>0</v>
      </c>
      <c r="Q31" s="674">
        <v>0</v>
      </c>
      <c r="R31" s="674">
        <v>0</v>
      </c>
      <c r="S31" s="674">
        <v>0</v>
      </c>
      <c r="T31" s="674">
        <v>0</v>
      </c>
      <c r="U31" s="674">
        <v>0</v>
      </c>
    </row>
    <row r="32" spans="1:21" s="674" customFormat="1" hidden="1" outlineLevel="1" x14ac:dyDescent="0.2">
      <c r="A32" s="674" t="s">
        <v>658</v>
      </c>
      <c r="B32" s="704">
        <v>0</v>
      </c>
      <c r="C32" s="704">
        <v>0</v>
      </c>
      <c r="D32" s="704">
        <v>0</v>
      </c>
      <c r="E32" s="704">
        <v>0</v>
      </c>
      <c r="F32" s="704">
        <v>0</v>
      </c>
      <c r="G32" s="704">
        <v>0</v>
      </c>
      <c r="H32" s="704">
        <v>0</v>
      </c>
      <c r="I32" s="704">
        <v>0</v>
      </c>
      <c r="J32" s="704">
        <v>0</v>
      </c>
      <c r="K32" s="704">
        <v>0</v>
      </c>
      <c r="L32" s="704">
        <v>0</v>
      </c>
      <c r="M32" s="704">
        <v>0</v>
      </c>
      <c r="N32" s="704">
        <v>0</v>
      </c>
      <c r="O32" s="704">
        <v>0</v>
      </c>
      <c r="P32" s="704">
        <v>0</v>
      </c>
      <c r="Q32" s="674">
        <v>0</v>
      </c>
      <c r="R32" s="674">
        <v>0</v>
      </c>
      <c r="S32" s="674">
        <v>0</v>
      </c>
      <c r="T32" s="674">
        <v>0</v>
      </c>
      <c r="U32" s="674">
        <v>0</v>
      </c>
    </row>
    <row r="33" spans="1:21" s="674" customFormat="1" hidden="1" outlineLevel="1" x14ac:dyDescent="0.2">
      <c r="A33" s="674" t="s">
        <v>659</v>
      </c>
      <c r="B33" s="704">
        <v>0</v>
      </c>
      <c r="C33" s="704">
        <v>0</v>
      </c>
      <c r="D33" s="704">
        <v>0</v>
      </c>
      <c r="E33" s="704">
        <v>0</v>
      </c>
      <c r="F33" s="704">
        <v>0</v>
      </c>
      <c r="G33" s="704">
        <v>0</v>
      </c>
      <c r="H33" s="704">
        <v>0</v>
      </c>
      <c r="I33" s="704">
        <v>0</v>
      </c>
      <c r="J33" s="704">
        <v>0</v>
      </c>
      <c r="K33" s="704">
        <v>0</v>
      </c>
      <c r="L33" s="704">
        <v>0</v>
      </c>
      <c r="M33" s="704">
        <v>0</v>
      </c>
      <c r="N33" s="704">
        <v>0</v>
      </c>
      <c r="O33" s="704">
        <v>0</v>
      </c>
      <c r="P33" s="704">
        <v>0</v>
      </c>
      <c r="Q33" s="674">
        <v>0</v>
      </c>
      <c r="R33" s="674">
        <v>0</v>
      </c>
      <c r="S33" s="674">
        <v>0</v>
      </c>
      <c r="T33" s="674">
        <v>0</v>
      </c>
      <c r="U33" s="674">
        <v>0</v>
      </c>
    </row>
    <row r="34" spans="1:21" s="674" customFormat="1" hidden="1" outlineLevel="1" x14ac:dyDescent="0.2">
      <c r="A34" s="674" t="s">
        <v>660</v>
      </c>
      <c r="B34" s="704">
        <v>0</v>
      </c>
      <c r="C34" s="704">
        <v>0</v>
      </c>
      <c r="D34" s="704">
        <v>0</v>
      </c>
      <c r="E34" s="704">
        <v>0</v>
      </c>
      <c r="F34" s="704">
        <v>0</v>
      </c>
      <c r="G34" s="704">
        <v>0</v>
      </c>
      <c r="H34" s="704">
        <v>0</v>
      </c>
      <c r="I34" s="704">
        <v>0</v>
      </c>
      <c r="J34" s="704">
        <v>0</v>
      </c>
      <c r="K34" s="704">
        <v>0</v>
      </c>
      <c r="L34" s="704">
        <v>0</v>
      </c>
      <c r="M34" s="704">
        <v>0</v>
      </c>
      <c r="N34" s="704">
        <v>0</v>
      </c>
      <c r="O34" s="704">
        <v>0</v>
      </c>
      <c r="P34" s="704">
        <v>0</v>
      </c>
      <c r="Q34" s="674">
        <v>0</v>
      </c>
      <c r="R34" s="674">
        <v>0</v>
      </c>
      <c r="S34" s="674">
        <v>0</v>
      </c>
      <c r="T34" s="674">
        <v>0</v>
      </c>
      <c r="U34" s="674">
        <v>0</v>
      </c>
    </row>
    <row r="35" spans="1:21" s="674" customFormat="1" hidden="1" outlineLevel="1" x14ac:dyDescent="0.2">
      <c r="A35" s="674" t="s">
        <v>661</v>
      </c>
      <c r="B35" s="704">
        <v>0</v>
      </c>
      <c r="C35" s="704">
        <v>0</v>
      </c>
      <c r="D35" s="704">
        <v>0</v>
      </c>
      <c r="E35" s="704">
        <v>0</v>
      </c>
      <c r="F35" s="704">
        <v>0</v>
      </c>
      <c r="G35" s="704">
        <v>0</v>
      </c>
      <c r="H35" s="704">
        <v>0</v>
      </c>
      <c r="I35" s="704">
        <v>0</v>
      </c>
      <c r="J35" s="704">
        <v>0</v>
      </c>
      <c r="K35" s="704">
        <v>0</v>
      </c>
      <c r="L35" s="704">
        <v>0</v>
      </c>
      <c r="M35" s="704">
        <v>0</v>
      </c>
      <c r="N35" s="704">
        <v>0</v>
      </c>
      <c r="O35" s="704">
        <v>0</v>
      </c>
      <c r="P35" s="704">
        <v>0</v>
      </c>
      <c r="Q35" s="674">
        <v>0</v>
      </c>
      <c r="R35" s="674">
        <v>0</v>
      </c>
      <c r="S35" s="674">
        <v>0</v>
      </c>
      <c r="T35" s="674">
        <v>0</v>
      </c>
      <c r="U35" s="674">
        <v>0</v>
      </c>
    </row>
    <row r="36" spans="1:21" s="674" customFormat="1" collapsed="1" x14ac:dyDescent="0.2">
      <c r="A36" s="674" t="s">
        <v>662</v>
      </c>
      <c r="B36" s="704">
        <v>8.4980000000000003E-3</v>
      </c>
      <c r="C36" s="704">
        <v>8.5909999999999997E-3</v>
      </c>
      <c r="D36" s="704">
        <v>0</v>
      </c>
      <c r="E36" s="704">
        <v>0</v>
      </c>
      <c r="F36" s="704">
        <v>0</v>
      </c>
      <c r="G36" s="704">
        <v>0</v>
      </c>
      <c r="H36" s="704">
        <v>5.3288000000000002E-2</v>
      </c>
      <c r="I36" s="704">
        <v>5.074E-2</v>
      </c>
      <c r="J36" s="704">
        <v>5.3629999999999997E-2</v>
      </c>
      <c r="K36" s="704">
        <v>6.0005000000000003E-2</v>
      </c>
      <c r="L36" s="704">
        <v>4.7698999999999998E-2</v>
      </c>
      <c r="M36" s="704">
        <v>7.2619000000000003E-2</v>
      </c>
      <c r="N36" s="704">
        <v>9.7833000000000003E-2</v>
      </c>
      <c r="O36" s="704">
        <v>7.9436000000000007E-2</v>
      </c>
      <c r="P36" s="704">
        <v>9.8029000000000005E-2</v>
      </c>
      <c r="Q36" s="674">
        <v>0</v>
      </c>
      <c r="R36" s="674">
        <v>0</v>
      </c>
      <c r="S36" s="674">
        <v>0</v>
      </c>
      <c r="T36" s="674">
        <v>0</v>
      </c>
      <c r="U36" s="674">
        <v>0</v>
      </c>
    </row>
    <row r="37" spans="1:21" s="674" customFormat="1" x14ac:dyDescent="0.2">
      <c r="A37" s="674" t="s">
        <v>663</v>
      </c>
      <c r="B37" s="704">
        <v>8.4980000000000003E-3</v>
      </c>
      <c r="C37" s="704">
        <v>8.5909999999999997E-3</v>
      </c>
      <c r="D37" s="704">
        <v>0</v>
      </c>
      <c r="E37" s="704">
        <v>0</v>
      </c>
      <c r="F37" s="704">
        <v>0</v>
      </c>
      <c r="G37" s="704">
        <v>0</v>
      </c>
      <c r="H37" s="704">
        <v>5.3288000000000002E-2</v>
      </c>
      <c r="I37" s="704">
        <v>5.074E-2</v>
      </c>
      <c r="J37" s="704">
        <v>5.3629999999999997E-2</v>
      </c>
      <c r="K37" s="704">
        <v>6.0005000000000003E-2</v>
      </c>
      <c r="L37" s="704">
        <v>4.7698999999999998E-2</v>
      </c>
      <c r="M37" s="704">
        <v>7.2619000000000003E-2</v>
      </c>
      <c r="N37" s="704">
        <v>9.7833000000000003E-2</v>
      </c>
      <c r="O37" s="704">
        <v>7.9436000000000007E-2</v>
      </c>
      <c r="P37" s="704">
        <v>9.8029000000000005E-2</v>
      </c>
      <c r="Q37" s="674">
        <v>0</v>
      </c>
      <c r="R37" s="674">
        <v>0</v>
      </c>
      <c r="S37" s="674">
        <v>0</v>
      </c>
      <c r="T37" s="674">
        <v>0</v>
      </c>
      <c r="U37" s="674">
        <v>0</v>
      </c>
    </row>
    <row r="38" spans="1:21" s="674" customFormat="1" hidden="1" outlineLevel="1" x14ac:dyDescent="0.2">
      <c r="A38" s="674" t="s">
        <v>664</v>
      </c>
      <c r="B38" s="704">
        <v>0</v>
      </c>
      <c r="C38" s="704">
        <v>0</v>
      </c>
      <c r="D38" s="704">
        <v>0</v>
      </c>
      <c r="E38" s="704">
        <v>0</v>
      </c>
      <c r="F38" s="704">
        <v>0</v>
      </c>
      <c r="G38" s="704">
        <v>0</v>
      </c>
      <c r="H38" s="704">
        <v>0</v>
      </c>
      <c r="I38" s="704">
        <v>0</v>
      </c>
      <c r="J38" s="704">
        <v>0</v>
      </c>
      <c r="K38" s="704">
        <v>0</v>
      </c>
      <c r="L38" s="704">
        <v>0</v>
      </c>
      <c r="M38" s="704">
        <v>0</v>
      </c>
      <c r="N38" s="704">
        <v>0</v>
      </c>
      <c r="O38" s="704">
        <v>0</v>
      </c>
      <c r="P38" s="704">
        <v>0</v>
      </c>
      <c r="Q38" s="674">
        <v>0</v>
      </c>
      <c r="R38" s="674">
        <v>0</v>
      </c>
      <c r="S38" s="674">
        <v>0</v>
      </c>
      <c r="T38" s="674">
        <v>0</v>
      </c>
      <c r="U38" s="674">
        <v>0</v>
      </c>
    </row>
    <row r="39" spans="1:21" s="674" customFormat="1" hidden="1" outlineLevel="1" x14ac:dyDescent="0.2">
      <c r="A39" s="705" t="s">
        <v>665</v>
      </c>
      <c r="B39" s="704">
        <v>0</v>
      </c>
      <c r="C39" s="704">
        <v>0</v>
      </c>
      <c r="D39" s="704">
        <v>0</v>
      </c>
      <c r="E39" s="704">
        <v>0</v>
      </c>
      <c r="F39" s="704">
        <v>0</v>
      </c>
      <c r="G39" s="704">
        <v>0</v>
      </c>
      <c r="H39" s="704">
        <v>0</v>
      </c>
      <c r="I39" s="704">
        <v>0</v>
      </c>
      <c r="J39" s="704">
        <v>0</v>
      </c>
      <c r="K39" s="704">
        <v>0</v>
      </c>
      <c r="L39" s="704">
        <v>0</v>
      </c>
      <c r="M39" s="704">
        <v>0</v>
      </c>
      <c r="N39" s="704">
        <v>0</v>
      </c>
      <c r="O39" s="704">
        <v>0</v>
      </c>
      <c r="P39" s="704">
        <v>0</v>
      </c>
      <c r="Q39" s="674">
        <v>0</v>
      </c>
      <c r="R39" s="674">
        <v>0</v>
      </c>
      <c r="S39" s="674">
        <v>0</v>
      </c>
      <c r="T39" s="674">
        <v>0</v>
      </c>
      <c r="U39" s="674">
        <v>0</v>
      </c>
    </row>
    <row r="40" spans="1:21" s="674" customFormat="1" hidden="1" outlineLevel="1" x14ac:dyDescent="0.2">
      <c r="A40" s="674" t="s">
        <v>666</v>
      </c>
      <c r="B40" s="704">
        <v>0</v>
      </c>
      <c r="C40" s="704">
        <v>0</v>
      </c>
      <c r="D40" s="704">
        <v>0</v>
      </c>
      <c r="E40" s="704">
        <v>0</v>
      </c>
      <c r="F40" s="704">
        <v>0</v>
      </c>
      <c r="G40" s="704">
        <v>0</v>
      </c>
      <c r="H40" s="704">
        <v>0</v>
      </c>
      <c r="I40" s="704">
        <v>0</v>
      </c>
      <c r="J40" s="704">
        <v>0</v>
      </c>
      <c r="K40" s="704">
        <v>0</v>
      </c>
      <c r="L40" s="704">
        <v>0</v>
      </c>
      <c r="M40" s="704">
        <v>0</v>
      </c>
      <c r="N40" s="704">
        <v>0</v>
      </c>
      <c r="O40" s="704">
        <v>0</v>
      </c>
      <c r="P40" s="704">
        <v>0</v>
      </c>
      <c r="Q40" s="674">
        <v>0</v>
      </c>
      <c r="R40" s="674">
        <v>0</v>
      </c>
      <c r="S40" s="674">
        <v>0</v>
      </c>
      <c r="T40" s="674">
        <v>0</v>
      </c>
      <c r="U40" s="674">
        <v>0</v>
      </c>
    </row>
    <row r="41" spans="1:21" s="674" customFormat="1" hidden="1" outlineLevel="1" x14ac:dyDescent="0.2">
      <c r="A41" s="674" t="s">
        <v>667</v>
      </c>
      <c r="B41" s="704">
        <v>0</v>
      </c>
      <c r="C41" s="704">
        <v>0</v>
      </c>
      <c r="D41" s="704">
        <v>0</v>
      </c>
      <c r="E41" s="704">
        <v>0</v>
      </c>
      <c r="F41" s="704">
        <v>0</v>
      </c>
      <c r="G41" s="704">
        <v>0</v>
      </c>
      <c r="H41" s="704">
        <v>0</v>
      </c>
      <c r="I41" s="704">
        <v>0</v>
      </c>
      <c r="J41" s="704">
        <v>0</v>
      </c>
      <c r="K41" s="704">
        <v>0</v>
      </c>
      <c r="L41" s="704">
        <v>0</v>
      </c>
      <c r="M41" s="704">
        <v>0</v>
      </c>
      <c r="N41" s="704">
        <v>0</v>
      </c>
      <c r="O41" s="704">
        <v>0</v>
      </c>
      <c r="P41" s="704">
        <v>0</v>
      </c>
      <c r="Q41" s="674">
        <v>0</v>
      </c>
      <c r="R41" s="674">
        <v>0</v>
      </c>
      <c r="S41" s="674">
        <v>0</v>
      </c>
      <c r="T41" s="674">
        <v>0</v>
      </c>
      <c r="U41" s="674">
        <v>0</v>
      </c>
    </row>
    <row r="42" spans="1:21" s="674" customFormat="1" hidden="1" outlineLevel="1" x14ac:dyDescent="0.2">
      <c r="A42" s="674" t="s">
        <v>668</v>
      </c>
      <c r="B42" s="704">
        <v>0</v>
      </c>
      <c r="C42" s="704">
        <v>0</v>
      </c>
      <c r="D42" s="704">
        <v>0</v>
      </c>
      <c r="E42" s="704">
        <v>0</v>
      </c>
      <c r="F42" s="704">
        <v>0</v>
      </c>
      <c r="G42" s="704">
        <v>0</v>
      </c>
      <c r="H42" s="704">
        <v>0</v>
      </c>
      <c r="I42" s="704">
        <v>0</v>
      </c>
      <c r="J42" s="704">
        <v>0</v>
      </c>
      <c r="K42" s="704">
        <v>0</v>
      </c>
      <c r="L42" s="704">
        <v>0</v>
      </c>
      <c r="M42" s="704">
        <v>0</v>
      </c>
      <c r="N42" s="704">
        <v>0</v>
      </c>
      <c r="O42" s="704">
        <v>0</v>
      </c>
      <c r="P42" s="704">
        <v>0</v>
      </c>
      <c r="Q42" s="674">
        <v>0</v>
      </c>
      <c r="R42" s="674">
        <v>0</v>
      </c>
      <c r="S42" s="674">
        <v>0</v>
      </c>
      <c r="T42" s="674">
        <v>0</v>
      </c>
      <c r="U42" s="674">
        <v>0</v>
      </c>
    </row>
    <row r="43" spans="1:21" s="674" customFormat="1" hidden="1" outlineLevel="1" x14ac:dyDescent="0.2">
      <c r="A43" s="674" t="s">
        <v>669</v>
      </c>
      <c r="B43" s="704">
        <v>0</v>
      </c>
      <c r="C43" s="704">
        <v>0</v>
      </c>
      <c r="D43" s="704">
        <v>0</v>
      </c>
      <c r="E43" s="704">
        <v>0</v>
      </c>
      <c r="F43" s="704">
        <v>0</v>
      </c>
      <c r="G43" s="704">
        <v>0</v>
      </c>
      <c r="H43" s="704">
        <v>0</v>
      </c>
      <c r="I43" s="704">
        <v>0</v>
      </c>
      <c r="J43" s="704">
        <v>0</v>
      </c>
      <c r="K43" s="704">
        <v>0</v>
      </c>
      <c r="L43" s="704">
        <v>0</v>
      </c>
      <c r="M43" s="704">
        <v>0</v>
      </c>
      <c r="N43" s="704">
        <v>0</v>
      </c>
      <c r="O43" s="704">
        <v>0</v>
      </c>
      <c r="P43" s="704">
        <v>0</v>
      </c>
      <c r="Q43" s="674">
        <v>0</v>
      </c>
      <c r="R43" s="674">
        <v>0</v>
      </c>
      <c r="S43" s="674">
        <v>0</v>
      </c>
      <c r="T43" s="674">
        <v>0</v>
      </c>
      <c r="U43" s="674">
        <v>0</v>
      </c>
    </row>
    <row r="44" spans="1:21" s="674" customFormat="1" hidden="1" outlineLevel="1" x14ac:dyDescent="0.2">
      <c r="A44" s="674" t="s">
        <v>670</v>
      </c>
      <c r="B44" s="704">
        <v>0</v>
      </c>
      <c r="C44" s="704">
        <v>0</v>
      </c>
      <c r="D44" s="704">
        <v>0</v>
      </c>
      <c r="E44" s="704">
        <v>0</v>
      </c>
      <c r="F44" s="704">
        <v>0</v>
      </c>
      <c r="G44" s="704">
        <v>0</v>
      </c>
      <c r="H44" s="704">
        <v>0</v>
      </c>
      <c r="I44" s="704">
        <v>0</v>
      </c>
      <c r="J44" s="704">
        <v>0</v>
      </c>
      <c r="K44" s="704">
        <v>0</v>
      </c>
      <c r="L44" s="704">
        <v>0</v>
      </c>
      <c r="M44" s="704">
        <v>0</v>
      </c>
      <c r="N44" s="704">
        <v>0</v>
      </c>
      <c r="O44" s="704">
        <v>0</v>
      </c>
      <c r="P44" s="704">
        <v>0</v>
      </c>
      <c r="Q44" s="674">
        <v>0</v>
      </c>
      <c r="R44" s="674">
        <v>0</v>
      </c>
      <c r="S44" s="674">
        <v>0</v>
      </c>
      <c r="T44" s="674">
        <v>0</v>
      </c>
      <c r="U44" s="674">
        <v>0</v>
      </c>
    </row>
    <row r="45" spans="1:21" s="674" customFormat="1" hidden="1" outlineLevel="1" x14ac:dyDescent="0.2">
      <c r="A45" s="674" t="s">
        <v>671</v>
      </c>
      <c r="B45" s="704">
        <v>0</v>
      </c>
      <c r="C45" s="704">
        <v>0</v>
      </c>
      <c r="D45" s="704">
        <v>0</v>
      </c>
      <c r="E45" s="704">
        <v>0</v>
      </c>
      <c r="F45" s="704">
        <v>0</v>
      </c>
      <c r="G45" s="704">
        <v>0</v>
      </c>
      <c r="H45" s="704">
        <v>0</v>
      </c>
      <c r="I45" s="704">
        <v>0</v>
      </c>
      <c r="J45" s="704">
        <v>0</v>
      </c>
      <c r="K45" s="704">
        <v>0</v>
      </c>
      <c r="L45" s="704">
        <v>0</v>
      </c>
      <c r="M45" s="704">
        <v>0</v>
      </c>
      <c r="N45" s="704">
        <v>0</v>
      </c>
      <c r="O45" s="704">
        <v>0</v>
      </c>
      <c r="P45" s="704">
        <v>0</v>
      </c>
      <c r="Q45" s="674">
        <v>0</v>
      </c>
      <c r="R45" s="674">
        <v>0</v>
      </c>
      <c r="S45" s="674">
        <v>0</v>
      </c>
      <c r="T45" s="674">
        <v>0</v>
      </c>
      <c r="U45" s="674">
        <v>0</v>
      </c>
    </row>
    <row r="46" spans="1:21" s="674" customFormat="1" hidden="1" outlineLevel="1" x14ac:dyDescent="0.2">
      <c r="A46" s="674" t="s">
        <v>672</v>
      </c>
      <c r="B46" s="704">
        <v>0</v>
      </c>
      <c r="C46" s="704">
        <v>0</v>
      </c>
      <c r="D46" s="704">
        <v>0</v>
      </c>
      <c r="E46" s="704">
        <v>0</v>
      </c>
      <c r="F46" s="704">
        <v>0</v>
      </c>
      <c r="G46" s="704">
        <v>0</v>
      </c>
      <c r="H46" s="704">
        <v>0</v>
      </c>
      <c r="I46" s="704">
        <v>0</v>
      </c>
      <c r="J46" s="704">
        <v>0</v>
      </c>
      <c r="K46" s="704">
        <v>0</v>
      </c>
      <c r="L46" s="704">
        <v>0</v>
      </c>
      <c r="M46" s="704">
        <v>0</v>
      </c>
      <c r="N46" s="704">
        <v>0</v>
      </c>
      <c r="O46" s="704">
        <v>0</v>
      </c>
      <c r="P46" s="704">
        <v>0</v>
      </c>
      <c r="Q46" s="674">
        <v>0</v>
      </c>
      <c r="R46" s="674">
        <v>0</v>
      </c>
      <c r="S46" s="674">
        <v>0</v>
      </c>
      <c r="T46" s="674">
        <v>0</v>
      </c>
      <c r="U46" s="674">
        <v>0</v>
      </c>
    </row>
    <row r="47" spans="1:21" s="674" customFormat="1" hidden="1" outlineLevel="1" x14ac:dyDescent="0.2">
      <c r="A47" s="674" t="s">
        <v>673</v>
      </c>
      <c r="B47" s="704">
        <v>0</v>
      </c>
      <c r="C47" s="704">
        <v>0</v>
      </c>
      <c r="D47" s="704">
        <v>0</v>
      </c>
      <c r="E47" s="704">
        <v>0</v>
      </c>
      <c r="F47" s="704">
        <v>0</v>
      </c>
      <c r="G47" s="704">
        <v>0</v>
      </c>
      <c r="H47" s="704">
        <v>0</v>
      </c>
      <c r="I47" s="704">
        <v>0</v>
      </c>
      <c r="J47" s="704">
        <v>0</v>
      </c>
      <c r="K47" s="704">
        <v>0</v>
      </c>
      <c r="L47" s="704">
        <v>0</v>
      </c>
      <c r="M47" s="704">
        <v>0</v>
      </c>
      <c r="N47" s="704">
        <v>0</v>
      </c>
      <c r="O47" s="704">
        <v>0</v>
      </c>
      <c r="P47" s="704">
        <v>0</v>
      </c>
      <c r="Q47" s="674">
        <v>0</v>
      </c>
      <c r="R47" s="674">
        <v>0</v>
      </c>
      <c r="S47" s="674">
        <v>0</v>
      </c>
      <c r="T47" s="674">
        <v>0</v>
      </c>
      <c r="U47" s="674">
        <v>0</v>
      </c>
    </row>
    <row r="48" spans="1:21" s="674" customFormat="1" hidden="1" outlineLevel="1" x14ac:dyDescent="0.2">
      <c r="A48" s="674" t="s">
        <v>674</v>
      </c>
      <c r="B48" s="704">
        <v>0</v>
      </c>
      <c r="C48" s="704">
        <v>0</v>
      </c>
      <c r="D48" s="704">
        <v>0</v>
      </c>
      <c r="E48" s="704">
        <v>0</v>
      </c>
      <c r="F48" s="704">
        <v>0</v>
      </c>
      <c r="G48" s="704">
        <v>0</v>
      </c>
      <c r="H48" s="704">
        <v>0</v>
      </c>
      <c r="I48" s="704">
        <v>0</v>
      </c>
      <c r="J48" s="704">
        <v>0</v>
      </c>
      <c r="K48" s="704">
        <v>0</v>
      </c>
      <c r="L48" s="704">
        <v>0</v>
      </c>
      <c r="M48" s="704">
        <v>0</v>
      </c>
      <c r="N48" s="704">
        <v>0</v>
      </c>
      <c r="O48" s="704">
        <v>0</v>
      </c>
      <c r="P48" s="704">
        <v>0</v>
      </c>
      <c r="Q48" s="674">
        <v>0</v>
      </c>
      <c r="R48" s="674">
        <v>0</v>
      </c>
      <c r="S48" s="674">
        <v>0</v>
      </c>
      <c r="T48" s="674">
        <v>0</v>
      </c>
      <c r="U48" s="674">
        <v>0</v>
      </c>
    </row>
    <row r="49" spans="1:21" s="674" customFormat="1" collapsed="1" x14ac:dyDescent="0.2">
      <c r="A49" s="705" t="s">
        <v>675</v>
      </c>
      <c r="B49" s="704">
        <v>6.707033</v>
      </c>
      <c r="C49" s="704">
        <v>8.7186270000000015</v>
      </c>
      <c r="D49" s="704">
        <v>9.415750000000001</v>
      </c>
      <c r="E49" s="704">
        <v>8.2653929999999995</v>
      </c>
      <c r="F49" s="704">
        <v>7.5492319999999999</v>
      </c>
      <c r="G49" s="704">
        <v>8.9039349999999988</v>
      </c>
      <c r="H49" s="704">
        <v>8.1840869999999999</v>
      </c>
      <c r="I49" s="704">
        <v>7.7918769999999995</v>
      </c>
      <c r="J49" s="704">
        <v>8.3135060000000003</v>
      </c>
      <c r="K49" s="704">
        <v>8.6025349999999996</v>
      </c>
      <c r="L49" s="704">
        <v>8.6686980000000009</v>
      </c>
      <c r="M49" s="704">
        <v>8.8881519999999998</v>
      </c>
      <c r="N49" s="704">
        <v>9.3959440000000019</v>
      </c>
      <c r="O49" s="704">
        <v>9.36632</v>
      </c>
      <c r="P49" s="704">
        <v>11.639101999999999</v>
      </c>
      <c r="Q49" s="674">
        <v>0</v>
      </c>
      <c r="R49" s="674">
        <v>0</v>
      </c>
      <c r="S49" s="674">
        <v>0</v>
      </c>
      <c r="T49" s="674">
        <v>0</v>
      </c>
      <c r="U49" s="674">
        <v>0</v>
      </c>
    </row>
    <row r="50" spans="1:21" s="674" customFormat="1" x14ac:dyDescent="0.2">
      <c r="A50" s="674" t="s">
        <v>676</v>
      </c>
      <c r="B50" s="704">
        <v>6.6834360000000004</v>
      </c>
      <c r="C50" s="704">
        <v>8.5167940000000009</v>
      </c>
      <c r="D50" s="704">
        <v>9.387398000000001</v>
      </c>
      <c r="E50" s="704">
        <v>8.2193930000000002</v>
      </c>
      <c r="F50" s="704">
        <v>7.4242319999999999</v>
      </c>
      <c r="G50" s="704">
        <v>8.8798839999999988</v>
      </c>
      <c r="H50" s="704">
        <v>8.1242959999999993</v>
      </c>
      <c r="I50" s="704">
        <v>7.7768259999999998</v>
      </c>
      <c r="J50" s="704">
        <v>8.2765059999999995</v>
      </c>
      <c r="K50" s="704">
        <v>8.5231169999999992</v>
      </c>
      <c r="L50" s="704">
        <v>8.4296070000000007</v>
      </c>
      <c r="M50" s="704">
        <v>8.7463040000000003</v>
      </c>
      <c r="N50" s="704">
        <v>8.8377030000000012</v>
      </c>
      <c r="O50" s="704">
        <v>8.7568710000000003</v>
      </c>
      <c r="P50" s="704">
        <v>9.8652639999999998</v>
      </c>
      <c r="Q50" s="674">
        <v>0</v>
      </c>
      <c r="R50" s="674">
        <v>0</v>
      </c>
      <c r="S50" s="674">
        <v>0</v>
      </c>
      <c r="T50" s="674">
        <v>0</v>
      </c>
      <c r="U50" s="674">
        <v>0</v>
      </c>
    </row>
    <row r="51" spans="1:21" s="674" customFormat="1" x14ac:dyDescent="0.2">
      <c r="A51" s="674" t="s">
        <v>677</v>
      </c>
      <c r="B51" s="704">
        <v>6.6476090000000001</v>
      </c>
      <c r="C51" s="704">
        <v>8.5095760000000009</v>
      </c>
      <c r="D51" s="704">
        <v>9.2823480000000007</v>
      </c>
      <c r="E51" s="704">
        <v>8.0721430000000005</v>
      </c>
      <c r="F51" s="704">
        <v>7.3066170000000001</v>
      </c>
      <c r="G51" s="704">
        <v>8.2474989999999995</v>
      </c>
      <c r="H51" s="704">
        <v>7.924296</v>
      </c>
      <c r="I51" s="704">
        <v>7.7768259999999998</v>
      </c>
      <c r="J51" s="704">
        <v>8.2765059999999995</v>
      </c>
      <c r="K51" s="704">
        <v>8.5231169999999992</v>
      </c>
      <c r="L51" s="704">
        <v>8.4296070000000007</v>
      </c>
      <c r="M51" s="704">
        <v>8.7463040000000003</v>
      </c>
      <c r="N51" s="704">
        <v>8.8377030000000012</v>
      </c>
      <c r="O51" s="704">
        <v>8.7568710000000003</v>
      </c>
      <c r="P51" s="704">
        <v>9.8652639999999998</v>
      </c>
      <c r="Q51" s="674">
        <v>0</v>
      </c>
      <c r="R51" s="674">
        <v>0</v>
      </c>
      <c r="S51" s="674">
        <v>0</v>
      </c>
      <c r="T51" s="674">
        <v>0</v>
      </c>
      <c r="U51" s="674">
        <v>0</v>
      </c>
    </row>
    <row r="52" spans="1:21" s="674" customFormat="1" x14ac:dyDescent="0.2">
      <c r="A52" s="706" t="s">
        <v>678</v>
      </c>
      <c r="B52" s="704">
        <v>4.8249449999999996</v>
      </c>
      <c r="C52" s="704">
        <v>6.4361009999999998</v>
      </c>
      <c r="D52" s="704">
        <v>6.6040700000000001</v>
      </c>
      <c r="E52" s="704">
        <v>6.9142250000000001</v>
      </c>
      <c r="F52" s="704">
        <v>6.8572790000000001</v>
      </c>
      <c r="G52" s="704">
        <v>8.0385139999999993</v>
      </c>
      <c r="H52" s="704">
        <v>7.727182</v>
      </c>
      <c r="I52" s="704">
        <v>7.3941499999999998</v>
      </c>
      <c r="J52" s="704">
        <v>7.8702519999999998</v>
      </c>
      <c r="K52" s="704">
        <v>7.4051429999999998</v>
      </c>
      <c r="L52" s="704">
        <v>6.7328150000000004</v>
      </c>
      <c r="M52" s="704">
        <v>7.369472</v>
      </c>
      <c r="N52" s="704">
        <v>6.8651160000000004</v>
      </c>
      <c r="O52" s="704">
        <v>6.8713170000000003</v>
      </c>
      <c r="P52" s="704">
        <v>7.8386469999999999</v>
      </c>
      <c r="Q52" s="674">
        <v>0</v>
      </c>
      <c r="R52" s="674">
        <v>0</v>
      </c>
      <c r="S52" s="674">
        <v>0</v>
      </c>
      <c r="T52" s="674">
        <v>0</v>
      </c>
      <c r="U52" s="674">
        <v>0</v>
      </c>
    </row>
    <row r="53" spans="1:21" s="674" customFormat="1" x14ac:dyDescent="0.2">
      <c r="A53" s="706" t="s">
        <v>679</v>
      </c>
      <c r="B53" s="704">
        <v>1.74563</v>
      </c>
      <c r="C53" s="704">
        <v>1.997214</v>
      </c>
      <c r="D53" s="704">
        <v>2.0631159999999999</v>
      </c>
      <c r="E53" s="704">
        <v>0.76007800000000003</v>
      </c>
      <c r="F53" s="704">
        <v>0.15545800000000001</v>
      </c>
      <c r="G53" s="704">
        <v>0.153394</v>
      </c>
      <c r="H53" s="704">
        <v>3.5721999999999997E-2</v>
      </c>
      <c r="I53" s="704">
        <v>9.6435000000000007E-2</v>
      </c>
      <c r="J53" s="704">
        <v>0.11681999999999999</v>
      </c>
      <c r="K53" s="704">
        <v>0.42443999999999998</v>
      </c>
      <c r="L53" s="704">
        <v>1.546881</v>
      </c>
      <c r="M53" s="704">
        <v>1.128679</v>
      </c>
      <c r="N53" s="704">
        <v>1.737341</v>
      </c>
      <c r="O53" s="704">
        <v>1.885554</v>
      </c>
      <c r="P53" s="704">
        <v>1.8266469999999999</v>
      </c>
      <c r="Q53" s="674">
        <v>0</v>
      </c>
      <c r="R53" s="674">
        <v>0</v>
      </c>
      <c r="S53" s="674">
        <v>0</v>
      </c>
      <c r="T53" s="674">
        <v>0</v>
      </c>
      <c r="U53" s="674">
        <v>0</v>
      </c>
    </row>
    <row r="54" spans="1:21" s="674" customFormat="1" x14ac:dyDescent="0.2">
      <c r="A54" s="706" t="s">
        <v>680</v>
      </c>
      <c r="B54" s="704">
        <v>7.7034000000000005E-2</v>
      </c>
      <c r="C54" s="704">
        <v>7.6260999999999995E-2</v>
      </c>
      <c r="D54" s="704">
        <v>0.61516199999999999</v>
      </c>
      <c r="E54" s="704">
        <v>0.39784000000000003</v>
      </c>
      <c r="F54" s="704">
        <v>0.29387999999999997</v>
      </c>
      <c r="G54" s="704">
        <v>5.5591000000000002E-2</v>
      </c>
      <c r="H54" s="704">
        <v>0.16139200000000001</v>
      </c>
      <c r="I54" s="704">
        <v>0.28624100000000002</v>
      </c>
      <c r="J54" s="704">
        <v>0.28943400000000002</v>
      </c>
      <c r="K54" s="704">
        <v>0.69353399999999998</v>
      </c>
      <c r="L54" s="704">
        <v>0.14991099999999999</v>
      </c>
      <c r="M54" s="704">
        <v>0.24815300000000001</v>
      </c>
      <c r="N54" s="704">
        <v>0.23524600000000001</v>
      </c>
      <c r="O54" s="704">
        <v>0</v>
      </c>
      <c r="P54" s="704">
        <v>0.19997000000000001</v>
      </c>
      <c r="Q54" s="674">
        <v>0</v>
      </c>
      <c r="R54" s="674">
        <v>0</v>
      </c>
      <c r="S54" s="674">
        <v>0</v>
      </c>
      <c r="T54" s="674">
        <v>0</v>
      </c>
      <c r="U54" s="674">
        <v>0</v>
      </c>
    </row>
    <row r="55" spans="1:21" s="674" customFormat="1" x14ac:dyDescent="0.2">
      <c r="A55" s="674" t="s">
        <v>681</v>
      </c>
      <c r="B55" s="704">
        <v>3.5826999999999998E-2</v>
      </c>
      <c r="C55" s="704">
        <v>7.2179999999999996E-3</v>
      </c>
      <c r="D55" s="704">
        <v>0.10505</v>
      </c>
      <c r="E55" s="704">
        <v>0.14724999999999999</v>
      </c>
      <c r="F55" s="704">
        <v>0.117615</v>
      </c>
      <c r="G55" s="704">
        <v>0.63238499999999997</v>
      </c>
      <c r="H55" s="704">
        <v>0.2</v>
      </c>
      <c r="I55" s="704">
        <v>0</v>
      </c>
      <c r="J55" s="704">
        <v>0</v>
      </c>
      <c r="K55" s="704">
        <v>0</v>
      </c>
      <c r="L55" s="704">
        <v>0</v>
      </c>
      <c r="M55" s="704">
        <v>0</v>
      </c>
      <c r="N55" s="704">
        <v>0</v>
      </c>
      <c r="O55" s="704">
        <v>0</v>
      </c>
      <c r="P55" s="704">
        <v>0</v>
      </c>
      <c r="Q55" s="674">
        <v>0</v>
      </c>
      <c r="R55" s="674">
        <v>0</v>
      </c>
      <c r="S55" s="674">
        <v>0</v>
      </c>
      <c r="T55" s="674">
        <v>0</v>
      </c>
      <c r="U55" s="674">
        <v>0</v>
      </c>
    </row>
    <row r="56" spans="1:21" s="674" customFormat="1" x14ac:dyDescent="0.2">
      <c r="A56" s="706" t="s">
        <v>682</v>
      </c>
      <c r="B56" s="704">
        <v>3.5826999999999998E-2</v>
      </c>
      <c r="C56" s="704">
        <v>7.2179999999999996E-3</v>
      </c>
      <c r="D56" s="704">
        <v>0.10505</v>
      </c>
      <c r="E56" s="704">
        <v>0.14724999999999999</v>
      </c>
      <c r="F56" s="704">
        <v>0.117615</v>
      </c>
      <c r="G56" s="704">
        <v>0.63238499999999997</v>
      </c>
      <c r="H56" s="704">
        <v>0.2</v>
      </c>
      <c r="I56" s="704">
        <v>0</v>
      </c>
      <c r="J56" s="704">
        <v>0</v>
      </c>
      <c r="K56" s="704">
        <v>0</v>
      </c>
      <c r="L56" s="704">
        <v>0</v>
      </c>
      <c r="M56" s="704">
        <v>0</v>
      </c>
      <c r="N56" s="704">
        <v>0</v>
      </c>
      <c r="O56" s="704">
        <v>0</v>
      </c>
      <c r="P56" s="704">
        <v>0</v>
      </c>
      <c r="Q56" s="674">
        <v>0</v>
      </c>
      <c r="R56" s="674">
        <v>0</v>
      </c>
      <c r="S56" s="674">
        <v>0</v>
      </c>
      <c r="T56" s="674">
        <v>0</v>
      </c>
      <c r="U56" s="674">
        <v>0</v>
      </c>
    </row>
    <row r="57" spans="1:21" s="674" customFormat="1" hidden="1" outlineLevel="1" x14ac:dyDescent="0.2">
      <c r="A57" s="706" t="s">
        <v>683</v>
      </c>
      <c r="B57" s="704">
        <v>0</v>
      </c>
      <c r="C57" s="704">
        <v>0</v>
      </c>
      <c r="D57" s="704">
        <v>0</v>
      </c>
      <c r="E57" s="704">
        <v>0</v>
      </c>
      <c r="F57" s="704">
        <v>0</v>
      </c>
      <c r="G57" s="704">
        <v>0</v>
      </c>
      <c r="H57" s="704">
        <v>0</v>
      </c>
      <c r="I57" s="704">
        <v>0</v>
      </c>
      <c r="J57" s="704">
        <v>0</v>
      </c>
      <c r="K57" s="704">
        <v>0</v>
      </c>
      <c r="L57" s="704">
        <v>0</v>
      </c>
      <c r="M57" s="704">
        <v>0</v>
      </c>
      <c r="N57" s="704">
        <v>0</v>
      </c>
      <c r="O57" s="704">
        <v>0</v>
      </c>
      <c r="P57" s="704">
        <v>0</v>
      </c>
      <c r="Q57" s="674">
        <v>0</v>
      </c>
      <c r="R57" s="674">
        <v>0</v>
      </c>
      <c r="S57" s="674">
        <v>0</v>
      </c>
      <c r="T57" s="674">
        <v>0</v>
      </c>
      <c r="U57" s="674">
        <v>0</v>
      </c>
    </row>
    <row r="58" spans="1:21" s="674" customFormat="1" hidden="1" outlineLevel="1" x14ac:dyDescent="0.2">
      <c r="A58" s="706" t="s">
        <v>684</v>
      </c>
      <c r="B58" s="704">
        <v>0</v>
      </c>
      <c r="C58" s="704">
        <v>0</v>
      </c>
      <c r="D58" s="704">
        <v>0</v>
      </c>
      <c r="E58" s="704">
        <v>0</v>
      </c>
      <c r="F58" s="704">
        <v>0</v>
      </c>
      <c r="G58" s="704">
        <v>0</v>
      </c>
      <c r="H58" s="704">
        <v>0</v>
      </c>
      <c r="I58" s="704">
        <v>0</v>
      </c>
      <c r="J58" s="704">
        <v>0</v>
      </c>
      <c r="K58" s="704">
        <v>0</v>
      </c>
      <c r="L58" s="704">
        <v>0</v>
      </c>
      <c r="M58" s="704">
        <v>0</v>
      </c>
      <c r="N58" s="704">
        <v>0</v>
      </c>
      <c r="O58" s="704">
        <v>0</v>
      </c>
      <c r="P58" s="704">
        <v>0</v>
      </c>
      <c r="Q58" s="674">
        <v>0</v>
      </c>
      <c r="R58" s="674">
        <v>0</v>
      </c>
      <c r="S58" s="674">
        <v>0</v>
      </c>
      <c r="T58" s="674">
        <v>0</v>
      </c>
      <c r="U58" s="674">
        <v>0</v>
      </c>
    </row>
    <row r="59" spans="1:21" s="674" customFormat="1" hidden="1" outlineLevel="1" x14ac:dyDescent="0.2">
      <c r="A59" s="674" t="s">
        <v>685</v>
      </c>
      <c r="B59" s="704">
        <v>0</v>
      </c>
      <c r="C59" s="704">
        <v>0</v>
      </c>
      <c r="D59" s="704">
        <v>0</v>
      </c>
      <c r="E59" s="704">
        <v>0</v>
      </c>
      <c r="F59" s="704">
        <v>0</v>
      </c>
      <c r="G59" s="704">
        <v>0</v>
      </c>
      <c r="H59" s="704">
        <v>0</v>
      </c>
      <c r="I59" s="704">
        <v>0</v>
      </c>
      <c r="J59" s="704">
        <v>0</v>
      </c>
      <c r="K59" s="704">
        <v>0</v>
      </c>
      <c r="L59" s="704">
        <v>0</v>
      </c>
      <c r="M59" s="704">
        <v>0</v>
      </c>
      <c r="N59" s="704">
        <v>0</v>
      </c>
      <c r="O59" s="704">
        <v>0</v>
      </c>
      <c r="P59" s="704">
        <v>0</v>
      </c>
      <c r="Q59" s="674">
        <v>0</v>
      </c>
      <c r="R59" s="674">
        <v>0</v>
      </c>
      <c r="S59" s="674">
        <v>0</v>
      </c>
      <c r="T59" s="674">
        <v>0</v>
      </c>
      <c r="U59" s="674">
        <v>0</v>
      </c>
    </row>
    <row r="60" spans="1:21" s="674" customFormat="1" hidden="1" outlineLevel="1" x14ac:dyDescent="0.2">
      <c r="A60" s="674" t="s">
        <v>686</v>
      </c>
      <c r="B60" s="704">
        <v>0</v>
      </c>
      <c r="C60" s="704">
        <v>0</v>
      </c>
      <c r="D60" s="704">
        <v>0</v>
      </c>
      <c r="E60" s="704">
        <v>0</v>
      </c>
      <c r="F60" s="704">
        <v>0</v>
      </c>
      <c r="G60" s="704">
        <v>0</v>
      </c>
      <c r="H60" s="704">
        <v>0</v>
      </c>
      <c r="I60" s="704">
        <v>0</v>
      </c>
      <c r="J60" s="704">
        <v>0</v>
      </c>
      <c r="K60" s="704">
        <v>0</v>
      </c>
      <c r="L60" s="704">
        <v>0</v>
      </c>
      <c r="M60" s="704">
        <v>0</v>
      </c>
      <c r="N60" s="704">
        <v>0</v>
      </c>
      <c r="O60" s="704">
        <v>0</v>
      </c>
      <c r="P60" s="704">
        <v>0</v>
      </c>
      <c r="Q60" s="674">
        <v>0</v>
      </c>
      <c r="R60" s="674">
        <v>0</v>
      </c>
      <c r="S60" s="674">
        <v>0</v>
      </c>
      <c r="T60" s="674">
        <v>0</v>
      </c>
      <c r="U60" s="674">
        <v>0</v>
      </c>
    </row>
    <row r="61" spans="1:21" s="674" customFormat="1" hidden="1" outlineLevel="1" x14ac:dyDescent="0.2">
      <c r="A61" s="674" t="s">
        <v>687</v>
      </c>
      <c r="B61" s="704">
        <v>0</v>
      </c>
      <c r="C61" s="704">
        <v>0</v>
      </c>
      <c r="D61" s="704">
        <v>0</v>
      </c>
      <c r="E61" s="704">
        <v>0</v>
      </c>
      <c r="F61" s="704">
        <v>0</v>
      </c>
      <c r="G61" s="704">
        <v>0</v>
      </c>
      <c r="H61" s="704">
        <v>0</v>
      </c>
      <c r="I61" s="704">
        <v>0</v>
      </c>
      <c r="J61" s="704">
        <v>0</v>
      </c>
      <c r="K61" s="704">
        <v>0</v>
      </c>
      <c r="L61" s="704">
        <v>0</v>
      </c>
      <c r="M61" s="704">
        <v>0</v>
      </c>
      <c r="N61" s="704">
        <v>0</v>
      </c>
      <c r="O61" s="704">
        <v>0</v>
      </c>
      <c r="P61" s="704">
        <v>0</v>
      </c>
      <c r="Q61" s="674">
        <v>0</v>
      </c>
      <c r="R61" s="674">
        <v>0</v>
      </c>
      <c r="S61" s="674">
        <v>0</v>
      </c>
      <c r="T61" s="674">
        <v>0</v>
      </c>
      <c r="U61" s="674">
        <v>0</v>
      </c>
    </row>
    <row r="62" spans="1:21" s="674" customFormat="1" collapsed="1" x14ac:dyDescent="0.2">
      <c r="A62" s="674" t="s">
        <v>688</v>
      </c>
      <c r="B62" s="704">
        <v>2.3597E-2</v>
      </c>
      <c r="C62" s="704">
        <v>0.20183300000000001</v>
      </c>
      <c r="D62" s="704">
        <v>2.8351999999999999E-2</v>
      </c>
      <c r="E62" s="704">
        <v>4.5999999999999999E-2</v>
      </c>
      <c r="F62" s="704">
        <v>0.125</v>
      </c>
      <c r="G62" s="704">
        <v>2.4050999999999999E-2</v>
      </c>
      <c r="H62" s="704">
        <v>5.9790999999999997E-2</v>
      </c>
      <c r="I62" s="704">
        <v>1.5051E-2</v>
      </c>
      <c r="J62" s="704">
        <v>3.6999999999999998E-2</v>
      </c>
      <c r="K62" s="704">
        <v>7.9418000000000002E-2</v>
      </c>
      <c r="L62" s="704">
        <v>0.239091</v>
      </c>
      <c r="M62" s="704">
        <v>0.141848</v>
      </c>
      <c r="N62" s="704">
        <v>0.55824099999999999</v>
      </c>
      <c r="O62" s="704">
        <v>0.60944900000000002</v>
      </c>
      <c r="P62" s="704">
        <v>1.773838</v>
      </c>
      <c r="Q62" s="674">
        <v>0</v>
      </c>
      <c r="R62" s="674">
        <v>0</v>
      </c>
      <c r="S62" s="674">
        <v>0</v>
      </c>
      <c r="T62" s="674">
        <v>0</v>
      </c>
      <c r="U62" s="674">
        <v>0</v>
      </c>
    </row>
    <row r="63" spans="1:21" s="674" customFormat="1" x14ac:dyDescent="0.2">
      <c r="A63" s="674" t="s">
        <v>689</v>
      </c>
      <c r="B63" s="704">
        <v>2.3597E-2</v>
      </c>
      <c r="C63" s="704">
        <v>0.20183300000000001</v>
      </c>
      <c r="D63" s="704">
        <v>2.8351999999999999E-2</v>
      </c>
      <c r="E63" s="704">
        <v>4.5999999999999999E-2</v>
      </c>
      <c r="F63" s="704">
        <v>0.125</v>
      </c>
      <c r="G63" s="704">
        <v>2.4050999999999999E-2</v>
      </c>
      <c r="H63" s="704">
        <v>5.9790999999999997E-2</v>
      </c>
      <c r="I63" s="704">
        <v>1.5051E-2</v>
      </c>
      <c r="J63" s="704">
        <v>3.6999999999999998E-2</v>
      </c>
      <c r="K63" s="704">
        <v>7.9418000000000002E-2</v>
      </c>
      <c r="L63" s="704">
        <v>0.239091</v>
      </c>
      <c r="M63" s="704">
        <v>0.141848</v>
      </c>
      <c r="N63" s="704">
        <v>0.55824099999999999</v>
      </c>
      <c r="O63" s="704">
        <v>0.60944900000000002</v>
      </c>
      <c r="P63" s="704">
        <v>1.773838</v>
      </c>
      <c r="Q63" s="674">
        <v>0</v>
      </c>
      <c r="R63" s="674">
        <v>0</v>
      </c>
      <c r="S63" s="674">
        <v>0</v>
      </c>
      <c r="T63" s="674">
        <v>0</v>
      </c>
      <c r="U63" s="674">
        <v>0</v>
      </c>
    </row>
    <row r="64" spans="1:21" s="674" customFormat="1" hidden="1" outlineLevel="1" x14ac:dyDescent="0.2">
      <c r="A64" s="707" t="s">
        <v>690</v>
      </c>
      <c r="B64" s="704">
        <v>0</v>
      </c>
      <c r="C64" s="704">
        <v>0</v>
      </c>
      <c r="D64" s="704">
        <v>0</v>
      </c>
      <c r="E64" s="704">
        <v>0</v>
      </c>
      <c r="F64" s="704">
        <v>0</v>
      </c>
      <c r="G64" s="704">
        <v>0</v>
      </c>
      <c r="H64" s="704">
        <v>0</v>
      </c>
      <c r="I64" s="704">
        <v>0</v>
      </c>
      <c r="J64" s="704">
        <v>0</v>
      </c>
      <c r="K64" s="704">
        <v>0</v>
      </c>
      <c r="L64" s="704">
        <v>0</v>
      </c>
      <c r="M64" s="704">
        <v>0</v>
      </c>
      <c r="N64" s="704">
        <v>0</v>
      </c>
      <c r="O64" s="704">
        <v>0</v>
      </c>
      <c r="P64" s="704">
        <v>0</v>
      </c>
      <c r="Q64" s="674">
        <v>0</v>
      </c>
      <c r="R64" s="674">
        <v>0</v>
      </c>
      <c r="S64" s="674">
        <v>0</v>
      </c>
      <c r="T64" s="674">
        <v>0</v>
      </c>
      <c r="U64" s="674">
        <v>0</v>
      </c>
    </row>
    <row r="65" spans="1:21" s="674" customFormat="1" collapsed="1" x14ac:dyDescent="0.2">
      <c r="A65" s="707" t="s">
        <v>691</v>
      </c>
      <c r="B65" s="704">
        <v>2.3597E-2</v>
      </c>
      <c r="C65" s="704">
        <v>0.20183300000000001</v>
      </c>
      <c r="D65" s="704">
        <v>2.8351999999999999E-2</v>
      </c>
      <c r="E65" s="704">
        <v>4.5999999999999999E-2</v>
      </c>
      <c r="F65" s="704">
        <v>0.125</v>
      </c>
      <c r="G65" s="704">
        <v>2.4050999999999999E-2</v>
      </c>
      <c r="H65" s="704">
        <v>5.9790999999999997E-2</v>
      </c>
      <c r="I65" s="704">
        <v>1.5051E-2</v>
      </c>
      <c r="J65" s="704">
        <v>3.6999999999999998E-2</v>
      </c>
      <c r="K65" s="704">
        <v>7.9418000000000002E-2</v>
      </c>
      <c r="L65" s="704">
        <v>0.239091</v>
      </c>
      <c r="M65" s="704">
        <v>0.141848</v>
      </c>
      <c r="N65" s="704">
        <v>0.55824099999999999</v>
      </c>
      <c r="O65" s="704">
        <v>0.60944900000000002</v>
      </c>
      <c r="P65" s="704">
        <v>1.773838</v>
      </c>
      <c r="Q65" s="674">
        <v>0</v>
      </c>
      <c r="R65" s="674">
        <v>0</v>
      </c>
      <c r="S65" s="674">
        <v>0</v>
      </c>
      <c r="T65" s="674">
        <v>0</v>
      </c>
      <c r="U65" s="674">
        <v>0</v>
      </c>
    </row>
    <row r="66" spans="1:21" s="674" customFormat="1" hidden="1" outlineLevel="1" x14ac:dyDescent="0.2">
      <c r="A66" s="674" t="s">
        <v>692</v>
      </c>
      <c r="B66" s="704">
        <v>0</v>
      </c>
      <c r="C66" s="704">
        <v>0</v>
      </c>
      <c r="D66" s="704">
        <v>0</v>
      </c>
      <c r="E66" s="704">
        <v>0</v>
      </c>
      <c r="F66" s="704">
        <v>0</v>
      </c>
      <c r="G66" s="704">
        <v>0</v>
      </c>
      <c r="H66" s="704">
        <v>0</v>
      </c>
      <c r="I66" s="704">
        <v>0</v>
      </c>
      <c r="J66" s="704">
        <v>0</v>
      </c>
      <c r="K66" s="704">
        <v>0</v>
      </c>
      <c r="L66" s="704">
        <v>0</v>
      </c>
      <c r="M66" s="704">
        <v>0</v>
      </c>
      <c r="N66" s="704">
        <v>0</v>
      </c>
      <c r="O66" s="704">
        <v>0</v>
      </c>
      <c r="P66" s="704">
        <v>0</v>
      </c>
      <c r="Q66" s="674">
        <v>0</v>
      </c>
      <c r="R66" s="674">
        <v>0</v>
      </c>
      <c r="S66" s="674">
        <v>0</v>
      </c>
      <c r="T66" s="674">
        <v>0</v>
      </c>
      <c r="U66" s="674">
        <v>0</v>
      </c>
    </row>
    <row r="67" spans="1:21" s="674" customFormat="1" collapsed="1" x14ac:dyDescent="0.2">
      <c r="A67" s="705" t="s">
        <v>693</v>
      </c>
      <c r="B67" s="704">
        <v>1.369313</v>
      </c>
      <c r="C67" s="704">
        <v>0.74858900000000006</v>
      </c>
      <c r="D67" s="704">
        <v>0.60442600000000002</v>
      </c>
      <c r="E67" s="704">
        <v>0.68681999999999999</v>
      </c>
      <c r="F67" s="704">
        <v>1.0051559999999999</v>
      </c>
      <c r="G67" s="704">
        <v>0.93459999999999999</v>
      </c>
      <c r="H67" s="704">
        <v>1.261341</v>
      </c>
      <c r="I67" s="704">
        <v>0.69427499999999998</v>
      </c>
      <c r="J67" s="704">
        <v>0.63352399999999998</v>
      </c>
      <c r="K67" s="704">
        <v>0.66804300000000005</v>
      </c>
      <c r="L67" s="704">
        <v>0.57729200000000003</v>
      </c>
      <c r="M67" s="704">
        <v>0.62938399999999994</v>
      </c>
      <c r="N67" s="704">
        <v>1.331555</v>
      </c>
      <c r="O67" s="704">
        <v>0.77754999999999996</v>
      </c>
      <c r="P67" s="704">
        <v>0.943191</v>
      </c>
      <c r="Q67" s="674">
        <v>0</v>
      </c>
      <c r="R67" s="674">
        <v>0</v>
      </c>
      <c r="S67" s="674">
        <v>0</v>
      </c>
      <c r="T67" s="674">
        <v>0</v>
      </c>
      <c r="U67" s="674">
        <v>0</v>
      </c>
    </row>
    <row r="68" spans="1:21" s="674" customFormat="1" x14ac:dyDescent="0.2">
      <c r="A68" s="674" t="s">
        <v>694</v>
      </c>
      <c r="B68" s="704">
        <v>0</v>
      </c>
      <c r="C68" s="704">
        <v>0</v>
      </c>
      <c r="D68" s="704">
        <v>0</v>
      </c>
      <c r="E68" s="704">
        <v>0</v>
      </c>
      <c r="F68" s="704">
        <v>0.13289000000000001</v>
      </c>
      <c r="G68" s="704">
        <v>0.123151</v>
      </c>
      <c r="H68" s="704">
        <v>5.2016E-2</v>
      </c>
      <c r="I68" s="704">
        <v>0.142341</v>
      </c>
      <c r="J68" s="704">
        <v>0.11727899999999999</v>
      </c>
      <c r="K68" s="704">
        <v>0.122521</v>
      </c>
      <c r="L68" s="704">
        <v>0.136265</v>
      </c>
      <c r="M68" s="704">
        <v>0.118948</v>
      </c>
      <c r="N68" s="704">
        <v>3.8078000000000001E-2</v>
      </c>
      <c r="O68" s="704">
        <v>5.2970999999999997E-2</v>
      </c>
      <c r="P68" s="704">
        <v>5.8990000000000001E-2</v>
      </c>
      <c r="Q68" s="674">
        <v>0</v>
      </c>
      <c r="R68" s="674">
        <v>0</v>
      </c>
      <c r="S68" s="674">
        <v>0</v>
      </c>
      <c r="T68" s="674">
        <v>0</v>
      </c>
      <c r="U68" s="674">
        <v>0</v>
      </c>
    </row>
    <row r="69" spans="1:21" s="674" customFormat="1" x14ac:dyDescent="0.2">
      <c r="A69" s="674" t="s">
        <v>695</v>
      </c>
      <c r="B69" s="704">
        <v>0</v>
      </c>
      <c r="C69" s="704">
        <v>0</v>
      </c>
      <c r="D69" s="704">
        <v>0</v>
      </c>
      <c r="E69" s="704">
        <v>0</v>
      </c>
      <c r="F69" s="704">
        <v>0.13289000000000001</v>
      </c>
      <c r="G69" s="704">
        <v>0.123151</v>
      </c>
      <c r="H69" s="704">
        <v>5.2016E-2</v>
      </c>
      <c r="I69" s="704">
        <v>0.142341</v>
      </c>
      <c r="J69" s="704">
        <v>0.11727899999999999</v>
      </c>
      <c r="K69" s="704">
        <v>0.122521</v>
      </c>
      <c r="L69" s="704">
        <v>0.136265</v>
      </c>
      <c r="M69" s="704">
        <v>0.118948</v>
      </c>
      <c r="N69" s="704">
        <v>3.8078000000000001E-2</v>
      </c>
      <c r="O69" s="704">
        <v>5.2970999999999997E-2</v>
      </c>
      <c r="P69" s="704">
        <v>5.8990000000000001E-2</v>
      </c>
      <c r="Q69" s="674">
        <v>0</v>
      </c>
      <c r="R69" s="674">
        <v>0</v>
      </c>
      <c r="S69" s="674">
        <v>0</v>
      </c>
      <c r="T69" s="674">
        <v>0</v>
      </c>
      <c r="U69" s="674">
        <v>0</v>
      </c>
    </row>
    <row r="70" spans="1:21" s="674" customFormat="1" hidden="1" outlineLevel="1" x14ac:dyDescent="0.2">
      <c r="A70" s="674" t="s">
        <v>696</v>
      </c>
      <c r="B70" s="704">
        <v>0</v>
      </c>
      <c r="C70" s="704">
        <v>0</v>
      </c>
      <c r="D70" s="704">
        <v>0</v>
      </c>
      <c r="E70" s="704">
        <v>0</v>
      </c>
      <c r="F70" s="704">
        <v>0</v>
      </c>
      <c r="G70" s="704">
        <v>0</v>
      </c>
      <c r="H70" s="704">
        <v>0</v>
      </c>
      <c r="I70" s="704">
        <v>0</v>
      </c>
      <c r="J70" s="704">
        <v>0</v>
      </c>
      <c r="K70" s="704">
        <v>0</v>
      </c>
      <c r="L70" s="704">
        <v>0</v>
      </c>
      <c r="M70" s="704">
        <v>0</v>
      </c>
      <c r="N70" s="704">
        <v>0</v>
      </c>
      <c r="O70" s="704">
        <v>0</v>
      </c>
      <c r="P70" s="704">
        <v>0</v>
      </c>
      <c r="Q70" s="674">
        <v>0</v>
      </c>
      <c r="R70" s="674">
        <v>0</v>
      </c>
      <c r="S70" s="674">
        <v>0</v>
      </c>
      <c r="T70" s="674">
        <v>0</v>
      </c>
      <c r="U70" s="674">
        <v>0</v>
      </c>
    </row>
    <row r="71" spans="1:21" s="674" customFormat="1" hidden="1" outlineLevel="1" x14ac:dyDescent="0.2">
      <c r="A71" s="673" t="s">
        <v>697</v>
      </c>
      <c r="B71" s="704">
        <v>0</v>
      </c>
      <c r="C71" s="704">
        <v>0</v>
      </c>
      <c r="D71" s="704">
        <v>0</v>
      </c>
      <c r="E71" s="704">
        <v>0</v>
      </c>
      <c r="F71" s="704">
        <v>0</v>
      </c>
      <c r="G71" s="704">
        <v>0</v>
      </c>
      <c r="H71" s="704">
        <v>0</v>
      </c>
      <c r="I71" s="704">
        <v>0</v>
      </c>
      <c r="J71" s="704">
        <v>0</v>
      </c>
      <c r="K71" s="704">
        <v>0</v>
      </c>
      <c r="L71" s="704">
        <v>0</v>
      </c>
      <c r="M71" s="704">
        <v>0</v>
      </c>
      <c r="N71" s="704">
        <v>0</v>
      </c>
      <c r="O71" s="704">
        <v>0</v>
      </c>
      <c r="P71" s="704">
        <v>0</v>
      </c>
      <c r="Q71" s="674">
        <v>0</v>
      </c>
      <c r="R71" s="674">
        <v>0</v>
      </c>
      <c r="S71" s="674">
        <v>0</v>
      </c>
      <c r="T71" s="674">
        <v>0</v>
      </c>
      <c r="U71" s="674">
        <v>0</v>
      </c>
    </row>
    <row r="72" spans="1:21" s="674" customFormat="1" hidden="1" outlineLevel="1" x14ac:dyDescent="0.2">
      <c r="A72" s="673" t="s">
        <v>698</v>
      </c>
      <c r="B72" s="704">
        <v>0</v>
      </c>
      <c r="C72" s="704">
        <v>0</v>
      </c>
      <c r="D72" s="704">
        <v>0</v>
      </c>
      <c r="E72" s="704">
        <v>0</v>
      </c>
      <c r="F72" s="704">
        <v>0</v>
      </c>
      <c r="G72" s="704">
        <v>0</v>
      </c>
      <c r="H72" s="704">
        <v>0</v>
      </c>
      <c r="I72" s="704">
        <v>0</v>
      </c>
      <c r="J72" s="704">
        <v>0</v>
      </c>
      <c r="K72" s="704">
        <v>0</v>
      </c>
      <c r="L72" s="704">
        <v>0</v>
      </c>
      <c r="M72" s="704">
        <v>0</v>
      </c>
      <c r="N72" s="704">
        <v>0</v>
      </c>
      <c r="O72" s="704">
        <v>0</v>
      </c>
      <c r="P72" s="704">
        <v>0</v>
      </c>
      <c r="Q72" s="674">
        <v>0</v>
      </c>
      <c r="R72" s="674">
        <v>0</v>
      </c>
      <c r="S72" s="674">
        <v>0</v>
      </c>
      <c r="T72" s="674">
        <v>0</v>
      </c>
      <c r="U72" s="674">
        <v>0</v>
      </c>
    </row>
    <row r="73" spans="1:21" s="674" customFormat="1" hidden="1" outlineLevel="1" x14ac:dyDescent="0.2">
      <c r="A73" s="673" t="s">
        <v>699</v>
      </c>
      <c r="B73" s="704">
        <v>0</v>
      </c>
      <c r="C73" s="704">
        <v>0</v>
      </c>
      <c r="D73" s="704">
        <v>0</v>
      </c>
      <c r="E73" s="704">
        <v>0</v>
      </c>
      <c r="F73" s="704">
        <v>0</v>
      </c>
      <c r="G73" s="704">
        <v>0</v>
      </c>
      <c r="H73" s="704">
        <v>0</v>
      </c>
      <c r="I73" s="704">
        <v>0</v>
      </c>
      <c r="J73" s="704">
        <v>0</v>
      </c>
      <c r="K73" s="704">
        <v>0</v>
      </c>
      <c r="L73" s="704">
        <v>0</v>
      </c>
      <c r="M73" s="704">
        <v>0</v>
      </c>
      <c r="N73" s="704">
        <v>0</v>
      </c>
      <c r="O73" s="704">
        <v>0</v>
      </c>
      <c r="P73" s="704">
        <v>0</v>
      </c>
      <c r="Q73" s="674">
        <v>0</v>
      </c>
      <c r="R73" s="674">
        <v>0</v>
      </c>
      <c r="S73" s="674">
        <v>0</v>
      </c>
      <c r="T73" s="674">
        <v>0</v>
      </c>
      <c r="U73" s="674">
        <v>0</v>
      </c>
    </row>
    <row r="74" spans="1:21" s="674" customFormat="1" hidden="1" outlineLevel="1" x14ac:dyDescent="0.2">
      <c r="A74" s="673" t="s">
        <v>700</v>
      </c>
      <c r="B74" s="704">
        <v>0</v>
      </c>
      <c r="C74" s="704">
        <v>0</v>
      </c>
      <c r="D74" s="704">
        <v>0</v>
      </c>
      <c r="E74" s="704">
        <v>0</v>
      </c>
      <c r="F74" s="704">
        <v>0</v>
      </c>
      <c r="G74" s="704">
        <v>0</v>
      </c>
      <c r="H74" s="704">
        <v>0</v>
      </c>
      <c r="I74" s="704">
        <v>0</v>
      </c>
      <c r="J74" s="704">
        <v>0</v>
      </c>
      <c r="K74" s="704">
        <v>0</v>
      </c>
      <c r="L74" s="704">
        <v>0</v>
      </c>
      <c r="M74" s="704">
        <v>0</v>
      </c>
      <c r="N74" s="704">
        <v>0</v>
      </c>
      <c r="O74" s="704">
        <v>0</v>
      </c>
      <c r="P74" s="704">
        <v>0</v>
      </c>
      <c r="Q74" s="674">
        <v>0</v>
      </c>
      <c r="R74" s="674">
        <v>0</v>
      </c>
      <c r="S74" s="674">
        <v>0</v>
      </c>
      <c r="T74" s="674">
        <v>0</v>
      </c>
      <c r="U74" s="674">
        <v>0</v>
      </c>
    </row>
    <row r="75" spans="1:21" s="674" customFormat="1" hidden="1" outlineLevel="1" x14ac:dyDescent="0.2">
      <c r="A75" s="673" t="s">
        <v>701</v>
      </c>
      <c r="B75" s="704">
        <v>0</v>
      </c>
      <c r="C75" s="704">
        <v>0</v>
      </c>
      <c r="D75" s="704">
        <v>0</v>
      </c>
      <c r="E75" s="704">
        <v>0</v>
      </c>
      <c r="F75" s="704">
        <v>0</v>
      </c>
      <c r="G75" s="704">
        <v>0</v>
      </c>
      <c r="H75" s="704">
        <v>0</v>
      </c>
      <c r="I75" s="704">
        <v>0</v>
      </c>
      <c r="J75" s="704">
        <v>0</v>
      </c>
      <c r="K75" s="704">
        <v>0</v>
      </c>
      <c r="L75" s="704">
        <v>0</v>
      </c>
      <c r="M75" s="704">
        <v>0</v>
      </c>
      <c r="N75" s="704">
        <v>0</v>
      </c>
      <c r="O75" s="704">
        <v>0</v>
      </c>
      <c r="P75" s="704">
        <v>0</v>
      </c>
      <c r="Q75" s="674">
        <v>0</v>
      </c>
      <c r="R75" s="674">
        <v>0</v>
      </c>
      <c r="S75" s="674">
        <v>0</v>
      </c>
      <c r="T75" s="674">
        <v>0</v>
      </c>
      <c r="U75" s="674">
        <v>0</v>
      </c>
    </row>
    <row r="76" spans="1:21" s="674" customFormat="1" hidden="1" outlineLevel="1" x14ac:dyDescent="0.2">
      <c r="A76" s="673" t="s">
        <v>702</v>
      </c>
      <c r="B76" s="704">
        <v>0</v>
      </c>
      <c r="C76" s="704">
        <v>0</v>
      </c>
      <c r="D76" s="704">
        <v>0</v>
      </c>
      <c r="E76" s="704">
        <v>0</v>
      </c>
      <c r="F76" s="704">
        <v>0</v>
      </c>
      <c r="G76" s="704">
        <v>0</v>
      </c>
      <c r="H76" s="704">
        <v>0</v>
      </c>
      <c r="I76" s="704">
        <v>0</v>
      </c>
      <c r="J76" s="704">
        <v>0</v>
      </c>
      <c r="K76" s="704">
        <v>0</v>
      </c>
      <c r="L76" s="704">
        <v>0</v>
      </c>
      <c r="M76" s="704">
        <v>0</v>
      </c>
      <c r="N76" s="704">
        <v>0</v>
      </c>
      <c r="O76" s="704">
        <v>0</v>
      </c>
      <c r="P76" s="704">
        <v>0</v>
      </c>
      <c r="Q76" s="674">
        <v>0</v>
      </c>
      <c r="R76" s="674">
        <v>0</v>
      </c>
      <c r="S76" s="674">
        <v>0</v>
      </c>
      <c r="T76" s="674">
        <v>0</v>
      </c>
      <c r="U76" s="674">
        <v>0</v>
      </c>
    </row>
    <row r="77" spans="1:21" s="674" customFormat="1" collapsed="1" x14ac:dyDescent="0.2">
      <c r="A77" s="673" t="s">
        <v>703</v>
      </c>
      <c r="B77" s="704">
        <v>1.369313</v>
      </c>
      <c r="C77" s="704">
        <v>0.74850400000000006</v>
      </c>
      <c r="D77" s="704">
        <v>0.55866899999999997</v>
      </c>
      <c r="E77" s="704">
        <v>0.68681999999999999</v>
      </c>
      <c r="F77" s="704">
        <v>0.87226599999999999</v>
      </c>
      <c r="G77" s="704">
        <v>0.81144899999999998</v>
      </c>
      <c r="H77" s="704">
        <v>1.209325</v>
      </c>
      <c r="I77" s="704">
        <v>0.55193400000000004</v>
      </c>
      <c r="J77" s="704">
        <v>0.51624499999999995</v>
      </c>
      <c r="K77" s="704">
        <v>0.54552200000000006</v>
      </c>
      <c r="L77" s="704">
        <v>0.441027</v>
      </c>
      <c r="M77" s="704">
        <v>0.510436</v>
      </c>
      <c r="N77" s="704">
        <v>1.293477</v>
      </c>
      <c r="O77" s="704">
        <v>0.72457899999999997</v>
      </c>
      <c r="P77" s="704">
        <v>0.88033000000000006</v>
      </c>
      <c r="Q77" s="674">
        <v>0</v>
      </c>
      <c r="R77" s="674">
        <v>0</v>
      </c>
      <c r="S77" s="674">
        <v>0</v>
      </c>
      <c r="T77" s="674">
        <v>0</v>
      </c>
      <c r="U77" s="674">
        <v>0</v>
      </c>
    </row>
    <row r="78" spans="1:21" s="674" customFormat="1" hidden="1" outlineLevel="1" x14ac:dyDescent="0.2">
      <c r="A78" s="673" t="s">
        <v>704</v>
      </c>
      <c r="B78" s="704">
        <v>0</v>
      </c>
      <c r="C78" s="704">
        <v>0</v>
      </c>
      <c r="D78" s="704">
        <v>0</v>
      </c>
      <c r="E78" s="704">
        <v>0</v>
      </c>
      <c r="F78" s="704">
        <v>0</v>
      </c>
      <c r="G78" s="704">
        <v>0</v>
      </c>
      <c r="H78" s="704">
        <v>0</v>
      </c>
      <c r="I78" s="704">
        <v>0</v>
      </c>
      <c r="J78" s="704">
        <v>0</v>
      </c>
      <c r="K78" s="704">
        <v>0</v>
      </c>
      <c r="L78" s="704">
        <v>0</v>
      </c>
      <c r="M78" s="704">
        <v>0</v>
      </c>
      <c r="N78" s="704">
        <v>0</v>
      </c>
      <c r="O78" s="704">
        <v>0</v>
      </c>
      <c r="P78" s="704">
        <v>0</v>
      </c>
      <c r="Q78" s="674">
        <v>0</v>
      </c>
      <c r="R78" s="674">
        <v>0</v>
      </c>
      <c r="S78" s="674">
        <v>0</v>
      </c>
      <c r="T78" s="674">
        <v>0</v>
      </c>
      <c r="U78" s="674">
        <v>0</v>
      </c>
    </row>
    <row r="79" spans="1:21" s="674" customFormat="1" collapsed="1" x14ac:dyDescent="0.2">
      <c r="A79" s="673" t="s">
        <v>705</v>
      </c>
      <c r="B79" s="704">
        <v>0.327681</v>
      </c>
      <c r="C79" s="704">
        <v>0.35822799999999999</v>
      </c>
      <c r="D79" s="704">
        <v>0.36030499999999999</v>
      </c>
      <c r="E79" s="704">
        <v>0.61052700000000004</v>
      </c>
      <c r="F79" s="704">
        <v>0.63259100000000001</v>
      </c>
      <c r="G79" s="704">
        <v>0.42759599999999998</v>
      </c>
      <c r="H79" s="704">
        <v>0.48996699999999999</v>
      </c>
      <c r="I79" s="704">
        <v>0.45593400000000001</v>
      </c>
      <c r="J79" s="704">
        <v>0.44189699999999998</v>
      </c>
      <c r="K79" s="704">
        <v>0.43502800000000003</v>
      </c>
      <c r="L79" s="704">
        <v>0.43237300000000001</v>
      </c>
      <c r="M79" s="704">
        <v>0.45483000000000001</v>
      </c>
      <c r="N79" s="704">
        <v>0.50194099999999997</v>
      </c>
      <c r="O79" s="704">
        <v>0.63783699999999999</v>
      </c>
      <c r="P79" s="704">
        <v>0.81895600000000002</v>
      </c>
      <c r="Q79" s="674">
        <v>0</v>
      </c>
      <c r="R79" s="674">
        <v>0</v>
      </c>
      <c r="S79" s="674">
        <v>0</v>
      </c>
      <c r="T79" s="674">
        <v>0</v>
      </c>
      <c r="U79" s="674">
        <v>0</v>
      </c>
    </row>
    <row r="80" spans="1:21" s="674" customFormat="1" x14ac:dyDescent="0.2">
      <c r="A80" s="673" t="s">
        <v>706</v>
      </c>
      <c r="B80" s="704">
        <v>1.0416319999999999</v>
      </c>
      <c r="C80" s="704">
        <v>0.39027600000000001</v>
      </c>
      <c r="D80" s="704">
        <v>0.19836400000000001</v>
      </c>
      <c r="E80" s="704">
        <v>7.6293E-2</v>
      </c>
      <c r="F80" s="704">
        <v>0.239675</v>
      </c>
      <c r="G80" s="704">
        <v>0.383853</v>
      </c>
      <c r="H80" s="704">
        <v>0.71935800000000005</v>
      </c>
      <c r="I80" s="704">
        <v>9.6000000000000002E-2</v>
      </c>
      <c r="J80" s="704">
        <v>7.4347999999999997E-2</v>
      </c>
      <c r="K80" s="704">
        <v>0.11049399999999999</v>
      </c>
      <c r="L80" s="704">
        <v>8.6540000000000002E-3</v>
      </c>
      <c r="M80" s="704">
        <v>5.5606000000000003E-2</v>
      </c>
      <c r="N80" s="704">
        <v>0.79153600000000002</v>
      </c>
      <c r="O80" s="704">
        <v>8.6742E-2</v>
      </c>
      <c r="P80" s="704">
        <v>6.1373999999999998E-2</v>
      </c>
      <c r="Q80" s="674">
        <v>0</v>
      </c>
      <c r="R80" s="674">
        <v>0</v>
      </c>
      <c r="S80" s="674">
        <v>0</v>
      </c>
      <c r="T80" s="674">
        <v>0</v>
      </c>
      <c r="U80" s="674">
        <v>0</v>
      </c>
    </row>
    <row r="81" spans="1:62" s="674" customFormat="1" hidden="1" outlineLevel="1" x14ac:dyDescent="0.2">
      <c r="A81" s="673" t="s">
        <v>707</v>
      </c>
      <c r="B81" s="704">
        <v>0</v>
      </c>
      <c r="C81" s="704">
        <v>0</v>
      </c>
      <c r="D81" s="704">
        <v>0</v>
      </c>
      <c r="E81" s="704">
        <v>0</v>
      </c>
      <c r="F81" s="704">
        <v>0</v>
      </c>
      <c r="G81" s="704">
        <v>0</v>
      </c>
      <c r="H81" s="704">
        <v>0</v>
      </c>
      <c r="I81" s="704">
        <v>0</v>
      </c>
      <c r="J81" s="704">
        <v>0</v>
      </c>
      <c r="K81" s="704">
        <v>0</v>
      </c>
      <c r="L81" s="704">
        <v>0</v>
      </c>
      <c r="M81" s="704">
        <v>0</v>
      </c>
      <c r="N81" s="704">
        <v>0</v>
      </c>
      <c r="O81" s="704">
        <v>0</v>
      </c>
      <c r="P81" s="704">
        <v>0</v>
      </c>
      <c r="Q81" s="674">
        <v>0</v>
      </c>
      <c r="R81" s="674">
        <v>0</v>
      </c>
      <c r="S81" s="674">
        <v>0</v>
      </c>
      <c r="T81" s="674">
        <v>0</v>
      </c>
      <c r="U81" s="674">
        <v>0</v>
      </c>
    </row>
    <row r="82" spans="1:62" s="674" customFormat="1" hidden="1" outlineLevel="1" x14ac:dyDescent="0.2">
      <c r="A82" s="673" t="s">
        <v>708</v>
      </c>
      <c r="B82" s="704">
        <v>0</v>
      </c>
      <c r="C82" s="704">
        <v>0</v>
      </c>
      <c r="D82" s="704">
        <v>0</v>
      </c>
      <c r="E82" s="704">
        <v>0</v>
      </c>
      <c r="F82" s="704">
        <v>0</v>
      </c>
      <c r="G82" s="704">
        <v>0</v>
      </c>
      <c r="H82" s="704">
        <v>0</v>
      </c>
      <c r="I82" s="704">
        <v>0</v>
      </c>
      <c r="J82" s="704">
        <v>0</v>
      </c>
      <c r="K82" s="704">
        <v>0</v>
      </c>
      <c r="L82" s="704">
        <v>0</v>
      </c>
      <c r="M82" s="704">
        <v>0</v>
      </c>
      <c r="N82" s="704">
        <v>0</v>
      </c>
      <c r="O82" s="704">
        <v>0</v>
      </c>
      <c r="P82" s="704">
        <v>0</v>
      </c>
      <c r="Q82" s="674">
        <v>0</v>
      </c>
      <c r="R82" s="674">
        <v>0</v>
      </c>
      <c r="S82" s="674">
        <v>0</v>
      </c>
      <c r="T82" s="674">
        <v>0</v>
      </c>
      <c r="U82" s="674">
        <v>0</v>
      </c>
    </row>
    <row r="83" spans="1:62" s="674" customFormat="1" hidden="1" outlineLevel="1" x14ac:dyDescent="0.2">
      <c r="A83" s="673" t="s">
        <v>709</v>
      </c>
      <c r="B83" s="704">
        <v>0</v>
      </c>
      <c r="C83" s="704">
        <v>0</v>
      </c>
      <c r="D83" s="704">
        <v>0</v>
      </c>
      <c r="E83" s="704">
        <v>0</v>
      </c>
      <c r="F83" s="704">
        <v>0</v>
      </c>
      <c r="G83" s="704">
        <v>0</v>
      </c>
      <c r="H83" s="704">
        <v>0</v>
      </c>
      <c r="I83" s="704">
        <v>0</v>
      </c>
      <c r="J83" s="704">
        <v>0</v>
      </c>
      <c r="K83" s="704">
        <v>0</v>
      </c>
      <c r="L83" s="704">
        <v>0</v>
      </c>
      <c r="M83" s="704">
        <v>0</v>
      </c>
      <c r="N83" s="704">
        <v>0</v>
      </c>
      <c r="O83" s="704">
        <v>0</v>
      </c>
      <c r="P83" s="704">
        <v>0</v>
      </c>
      <c r="Q83" s="674">
        <v>0</v>
      </c>
      <c r="R83" s="674">
        <v>0</v>
      </c>
      <c r="S83" s="674">
        <v>0</v>
      </c>
      <c r="T83" s="674">
        <v>0</v>
      </c>
      <c r="U83" s="674">
        <v>0</v>
      </c>
    </row>
    <row r="84" spans="1:62" s="674" customFormat="1" hidden="1" outlineLevel="1" x14ac:dyDescent="0.2">
      <c r="A84" s="673" t="s">
        <v>710</v>
      </c>
      <c r="B84" s="704">
        <v>0</v>
      </c>
      <c r="C84" s="704">
        <v>0</v>
      </c>
      <c r="D84" s="704">
        <v>0</v>
      </c>
      <c r="E84" s="704">
        <v>0</v>
      </c>
      <c r="F84" s="704">
        <v>0</v>
      </c>
      <c r="G84" s="704">
        <v>0</v>
      </c>
      <c r="H84" s="704">
        <v>0</v>
      </c>
      <c r="I84" s="704">
        <v>0</v>
      </c>
      <c r="J84" s="704">
        <v>0</v>
      </c>
      <c r="K84" s="704">
        <v>0</v>
      </c>
      <c r="L84" s="704">
        <v>0</v>
      </c>
      <c r="M84" s="704">
        <v>0</v>
      </c>
      <c r="N84" s="704">
        <v>0</v>
      </c>
      <c r="O84" s="704">
        <v>0</v>
      </c>
      <c r="P84" s="704">
        <v>0</v>
      </c>
      <c r="Q84" s="674">
        <v>0</v>
      </c>
      <c r="R84" s="674">
        <v>0</v>
      </c>
      <c r="S84" s="674">
        <v>0</v>
      </c>
      <c r="T84" s="674">
        <v>0</v>
      </c>
      <c r="U84" s="674">
        <v>0</v>
      </c>
    </row>
    <row r="85" spans="1:62" s="674" customFormat="1" hidden="1" outlineLevel="1" x14ac:dyDescent="0.2">
      <c r="A85" s="673" t="s">
        <v>711</v>
      </c>
      <c r="B85" s="704">
        <v>0</v>
      </c>
      <c r="C85" s="704">
        <v>0</v>
      </c>
      <c r="D85" s="704">
        <v>0</v>
      </c>
      <c r="E85" s="704">
        <v>0</v>
      </c>
      <c r="F85" s="704">
        <v>0</v>
      </c>
      <c r="G85" s="704">
        <v>0</v>
      </c>
      <c r="H85" s="704">
        <v>0</v>
      </c>
      <c r="I85" s="704">
        <v>0</v>
      </c>
      <c r="J85" s="704">
        <v>0</v>
      </c>
      <c r="K85" s="704">
        <v>0</v>
      </c>
      <c r="L85" s="704">
        <v>0</v>
      </c>
      <c r="M85" s="704">
        <v>0</v>
      </c>
      <c r="N85" s="704">
        <v>0</v>
      </c>
      <c r="O85" s="704">
        <v>0</v>
      </c>
      <c r="P85" s="704">
        <v>0</v>
      </c>
      <c r="Q85" s="674">
        <v>0</v>
      </c>
      <c r="R85" s="674">
        <v>0</v>
      </c>
      <c r="S85" s="674">
        <v>0</v>
      </c>
      <c r="T85" s="674">
        <v>0</v>
      </c>
      <c r="U85" s="674">
        <v>0</v>
      </c>
    </row>
    <row r="86" spans="1:62" s="684" customFormat="1" ht="20.100000000000001" customHeight="1" collapsed="1" x14ac:dyDescent="0.2">
      <c r="A86" s="708" t="s">
        <v>712</v>
      </c>
      <c r="B86" s="709">
        <v>0</v>
      </c>
      <c r="C86" s="709">
        <v>8.5000000000000006E-5</v>
      </c>
      <c r="D86" s="709">
        <v>4.5756999999999999E-2</v>
      </c>
      <c r="E86" s="709">
        <v>0</v>
      </c>
      <c r="F86" s="709">
        <v>0</v>
      </c>
      <c r="G86" s="709">
        <v>0</v>
      </c>
      <c r="H86" s="709">
        <v>0</v>
      </c>
      <c r="I86" s="709">
        <v>0</v>
      </c>
      <c r="J86" s="709">
        <v>0</v>
      </c>
      <c r="K86" s="709">
        <v>0</v>
      </c>
      <c r="L86" s="709">
        <v>0</v>
      </c>
      <c r="M86" s="709">
        <v>0</v>
      </c>
      <c r="N86" s="709">
        <v>0</v>
      </c>
      <c r="O86" s="709">
        <v>0</v>
      </c>
      <c r="P86" s="709">
        <v>3.8709999999999999E-3</v>
      </c>
      <c r="Q86" s="684">
        <v>0</v>
      </c>
      <c r="R86" s="684">
        <v>0</v>
      </c>
      <c r="S86" s="684">
        <v>0</v>
      </c>
      <c r="T86" s="684">
        <v>0</v>
      </c>
      <c r="U86" s="684">
        <v>0</v>
      </c>
    </row>
    <row r="87" spans="1:62" s="674" customFormat="1" x14ac:dyDescent="0.2">
      <c r="A87" s="703"/>
    </row>
    <row r="88" spans="1:62" s="674" customFormat="1" ht="12.75" customHeight="1" x14ac:dyDescent="0.2">
      <c r="A88" s="710" t="s">
        <v>713</v>
      </c>
      <c r="B88" s="704">
        <v>-13.17619</v>
      </c>
      <c r="C88" s="704">
        <v>-11.339596999999999</v>
      </c>
      <c r="D88" s="704">
        <v>-12.497558</v>
      </c>
      <c r="E88" s="704">
        <v>-10.234881999999999</v>
      </c>
      <c r="F88" s="704">
        <v>-10.585216000000001</v>
      </c>
      <c r="G88" s="704">
        <v>-10.741188000000001</v>
      </c>
      <c r="H88" s="704">
        <v>-10.277696000000001</v>
      </c>
      <c r="I88" s="704">
        <v>-9.7973220000000012</v>
      </c>
      <c r="J88" s="704">
        <v>-9.7848989999999976</v>
      </c>
      <c r="K88" s="704">
        <v>-10.169347999999999</v>
      </c>
      <c r="L88" s="704">
        <v>-11.40082</v>
      </c>
      <c r="M88" s="704">
        <v>-11.512169999999999</v>
      </c>
      <c r="N88" s="704">
        <v>-13.454131</v>
      </c>
      <c r="O88" s="704">
        <v>-11.603982000000002</v>
      </c>
      <c r="P88" s="704">
        <v>-12.977869</v>
      </c>
      <c r="Q88" s="704">
        <v>0</v>
      </c>
      <c r="R88" s="704">
        <v>0</v>
      </c>
      <c r="S88" s="704">
        <v>0</v>
      </c>
      <c r="T88" s="673">
        <v>0</v>
      </c>
      <c r="U88" s="674">
        <v>0</v>
      </c>
      <c r="V88" s="673"/>
      <c r="AC88" s="704"/>
      <c r="AD88" s="673"/>
      <c r="AK88" s="704"/>
      <c r="AL88" s="673"/>
      <c r="AS88" s="704"/>
      <c r="AT88" s="673"/>
      <c r="BA88" s="704"/>
      <c r="BB88" s="673"/>
      <c r="BI88" s="704"/>
      <c r="BJ88" s="673"/>
    </row>
    <row r="89" spans="1:62" s="674" customFormat="1" ht="12.75" customHeight="1" x14ac:dyDescent="0.2">
      <c r="A89" s="711" t="s">
        <v>714</v>
      </c>
      <c r="B89" s="704">
        <v>-6.2619190000000007</v>
      </c>
      <c r="C89" s="704">
        <v>-6.4154780000000002</v>
      </c>
      <c r="D89" s="704">
        <v>-6.1226539999999998</v>
      </c>
      <c r="E89" s="704">
        <v>-6.1803270000000001</v>
      </c>
      <c r="F89" s="704">
        <v>-6.1551119999999999</v>
      </c>
      <c r="G89" s="704">
        <v>-5.2663000000000002</v>
      </c>
      <c r="H89" s="704">
        <v>-5.129626</v>
      </c>
      <c r="I89" s="704">
        <v>-5.1092029999999999</v>
      </c>
      <c r="J89" s="704">
        <v>-5.2391429999999994</v>
      </c>
      <c r="K89" s="704">
        <v>-5.6435709999999997</v>
      </c>
      <c r="L89" s="704">
        <v>-6.442628</v>
      </c>
      <c r="M89" s="704">
        <v>-6.0511010000000001</v>
      </c>
      <c r="N89" s="704">
        <v>-6.1439320000000004</v>
      </c>
      <c r="O89" s="704">
        <v>-6.1378000000000004</v>
      </c>
      <c r="P89" s="704">
        <v>-5.9798049999999998</v>
      </c>
      <c r="Q89" s="674">
        <v>0</v>
      </c>
      <c r="R89" s="674">
        <v>0</v>
      </c>
      <c r="S89" s="704">
        <v>0</v>
      </c>
      <c r="T89" s="673">
        <v>0</v>
      </c>
      <c r="U89" s="674">
        <v>0</v>
      </c>
      <c r="V89" s="673"/>
      <c r="AC89" s="704"/>
      <c r="AD89" s="673"/>
      <c r="AK89" s="704"/>
      <c r="AL89" s="673"/>
      <c r="AS89" s="704"/>
      <c r="AT89" s="673"/>
      <c r="BA89" s="704"/>
      <c r="BB89" s="673"/>
      <c r="BI89" s="704"/>
      <c r="BJ89" s="673"/>
    </row>
    <row r="90" spans="1:62" s="674" customFormat="1" ht="12.75" customHeight="1" x14ac:dyDescent="0.2">
      <c r="A90" s="712" t="s">
        <v>715</v>
      </c>
      <c r="B90" s="704">
        <v>-6.2619190000000007</v>
      </c>
      <c r="C90" s="704">
        <v>-6.4154780000000002</v>
      </c>
      <c r="D90" s="704">
        <v>-6.1226539999999998</v>
      </c>
      <c r="E90" s="704">
        <v>-6.1803270000000001</v>
      </c>
      <c r="F90" s="704">
        <v>-6.1551119999999999</v>
      </c>
      <c r="G90" s="704">
        <v>-5.2663000000000002</v>
      </c>
      <c r="H90" s="704">
        <v>-5.129626</v>
      </c>
      <c r="I90" s="704">
        <v>-5.1092029999999999</v>
      </c>
      <c r="J90" s="704">
        <v>-5.2391429999999994</v>
      </c>
      <c r="K90" s="704">
        <v>-5.6435709999999997</v>
      </c>
      <c r="L90" s="704">
        <v>-6.442628</v>
      </c>
      <c r="M90" s="704">
        <v>-6.0511010000000001</v>
      </c>
      <c r="N90" s="704">
        <v>-6.1439320000000004</v>
      </c>
      <c r="O90" s="704">
        <v>-6.1378000000000004</v>
      </c>
      <c r="P90" s="704">
        <v>-5.9798049999999998</v>
      </c>
      <c r="Q90" s="674">
        <v>0</v>
      </c>
      <c r="R90" s="674">
        <v>0</v>
      </c>
      <c r="S90" s="704">
        <v>0</v>
      </c>
      <c r="T90" s="673">
        <v>0</v>
      </c>
      <c r="U90" s="674">
        <v>0</v>
      </c>
      <c r="V90" s="673"/>
      <c r="AC90" s="704"/>
      <c r="AD90" s="673"/>
      <c r="AK90" s="704"/>
      <c r="AL90" s="673"/>
      <c r="AS90" s="704"/>
      <c r="AT90" s="673"/>
      <c r="BA90" s="704"/>
      <c r="BB90" s="673"/>
      <c r="BI90" s="704"/>
      <c r="BJ90" s="673"/>
    </row>
    <row r="91" spans="1:62" s="674" customFormat="1" ht="12.75" customHeight="1" x14ac:dyDescent="0.2">
      <c r="A91" s="712" t="s">
        <v>716</v>
      </c>
      <c r="B91" s="704">
        <v>-6.1811990000000003</v>
      </c>
      <c r="C91" s="704">
        <v>-6.3351150000000001</v>
      </c>
      <c r="D91" s="704">
        <v>-6.01715</v>
      </c>
      <c r="E91" s="704">
        <v>-5.5014640000000004</v>
      </c>
      <c r="F91" s="704">
        <v>-4.3216450000000002</v>
      </c>
      <c r="G91" s="704">
        <v>-4.538894</v>
      </c>
      <c r="H91" s="704">
        <v>-4.440912</v>
      </c>
      <c r="I91" s="704">
        <v>-4.3941509999999999</v>
      </c>
      <c r="J91" s="704">
        <v>-4.5484109999999998</v>
      </c>
      <c r="K91" s="704">
        <v>-4.8740379999999996</v>
      </c>
      <c r="L91" s="704">
        <v>-5.2254040000000002</v>
      </c>
      <c r="M91" s="704">
        <v>-5.2530039999999998</v>
      </c>
      <c r="N91" s="704">
        <v>-5.3289020000000002</v>
      </c>
      <c r="O91" s="704">
        <v>-5.3588310000000003</v>
      </c>
      <c r="P91" s="704">
        <v>-5.2228709999999996</v>
      </c>
      <c r="Q91" s="674">
        <v>0</v>
      </c>
      <c r="R91" s="674">
        <v>0</v>
      </c>
      <c r="S91" s="704">
        <v>0</v>
      </c>
      <c r="T91" s="673">
        <v>0</v>
      </c>
      <c r="U91" s="674">
        <v>0</v>
      </c>
      <c r="V91" s="673"/>
      <c r="AC91" s="704"/>
      <c r="AD91" s="673"/>
      <c r="AK91" s="704"/>
      <c r="AL91" s="673"/>
      <c r="AS91" s="704"/>
      <c r="AT91" s="673"/>
      <c r="BA91" s="704"/>
      <c r="BB91" s="673"/>
      <c r="BC91" s="704"/>
      <c r="BI91" s="704"/>
      <c r="BJ91" s="673"/>
    </row>
    <row r="92" spans="1:62" s="674" customFormat="1" ht="12.75" customHeight="1" x14ac:dyDescent="0.2">
      <c r="A92" s="712" t="s">
        <v>717</v>
      </c>
      <c r="B92" s="704">
        <v>-8.072E-2</v>
      </c>
      <c r="C92" s="704">
        <v>-8.0363000000000004E-2</v>
      </c>
      <c r="D92" s="704">
        <v>-0.105504</v>
      </c>
      <c r="E92" s="704">
        <v>-0.67886299999999999</v>
      </c>
      <c r="F92" s="704">
        <v>-1.833467</v>
      </c>
      <c r="G92" s="704">
        <v>-0.727406</v>
      </c>
      <c r="H92" s="704">
        <v>-0.68871400000000005</v>
      </c>
      <c r="I92" s="704">
        <v>-0.71505200000000002</v>
      </c>
      <c r="J92" s="704">
        <v>-0.69073200000000001</v>
      </c>
      <c r="K92" s="704">
        <v>-0.76953300000000002</v>
      </c>
      <c r="L92" s="704">
        <v>-1.2172240000000001</v>
      </c>
      <c r="M92" s="704">
        <v>-0.79809699999999995</v>
      </c>
      <c r="N92" s="704">
        <v>-0.81503000000000003</v>
      </c>
      <c r="O92" s="704">
        <v>-0.77896900000000002</v>
      </c>
      <c r="P92" s="704">
        <v>-0.756934</v>
      </c>
      <c r="Q92" s="674">
        <v>0</v>
      </c>
      <c r="R92" s="674">
        <v>0</v>
      </c>
      <c r="S92" s="704">
        <v>0</v>
      </c>
      <c r="T92" s="673">
        <v>0</v>
      </c>
      <c r="U92" s="674">
        <v>0</v>
      </c>
      <c r="V92" s="673"/>
      <c r="AC92" s="704"/>
      <c r="AD92" s="673"/>
      <c r="AK92" s="704"/>
      <c r="AL92" s="673"/>
      <c r="AS92" s="704"/>
      <c r="AT92" s="673"/>
      <c r="BA92" s="704"/>
      <c r="BB92" s="673"/>
      <c r="BC92" s="704"/>
      <c r="BI92" s="704"/>
      <c r="BJ92" s="673"/>
    </row>
    <row r="93" spans="1:62" s="674" customFormat="1" ht="12.75" hidden="1" customHeight="1" outlineLevel="1" x14ac:dyDescent="0.2">
      <c r="A93" s="712" t="s">
        <v>718</v>
      </c>
      <c r="B93" s="704">
        <v>0</v>
      </c>
      <c r="C93" s="704">
        <v>0</v>
      </c>
      <c r="D93" s="704">
        <v>0</v>
      </c>
      <c r="E93" s="704">
        <v>0</v>
      </c>
      <c r="F93" s="704">
        <v>0</v>
      </c>
      <c r="G93" s="704">
        <v>0</v>
      </c>
      <c r="H93" s="704">
        <v>0</v>
      </c>
      <c r="I93" s="704">
        <v>0</v>
      </c>
      <c r="J93" s="704">
        <v>0</v>
      </c>
      <c r="K93" s="704">
        <v>0</v>
      </c>
      <c r="L93" s="704">
        <v>0</v>
      </c>
      <c r="M93" s="704">
        <v>0</v>
      </c>
      <c r="N93" s="704">
        <v>0</v>
      </c>
      <c r="O93" s="704">
        <v>0</v>
      </c>
      <c r="P93" s="704">
        <v>0</v>
      </c>
      <c r="Q93" s="674">
        <v>0</v>
      </c>
      <c r="R93" s="674">
        <v>0</v>
      </c>
      <c r="S93" s="704">
        <v>0</v>
      </c>
      <c r="T93" s="673">
        <v>0</v>
      </c>
      <c r="U93" s="674">
        <v>0</v>
      </c>
      <c r="V93" s="673"/>
      <c r="AC93" s="704"/>
      <c r="AD93" s="673"/>
      <c r="AK93" s="704"/>
      <c r="AL93" s="673"/>
      <c r="AS93" s="704"/>
      <c r="AT93" s="673"/>
      <c r="BA93" s="704"/>
      <c r="BB93" s="673"/>
      <c r="BI93" s="704"/>
      <c r="BJ93" s="673"/>
    </row>
    <row r="94" spans="1:62" s="674" customFormat="1" ht="12.75" hidden="1" customHeight="1" outlineLevel="1" x14ac:dyDescent="0.2">
      <c r="A94" s="712" t="s">
        <v>719</v>
      </c>
      <c r="B94" s="704">
        <v>0</v>
      </c>
      <c r="C94" s="704">
        <v>0</v>
      </c>
      <c r="D94" s="704">
        <v>0</v>
      </c>
      <c r="E94" s="704">
        <v>0</v>
      </c>
      <c r="F94" s="704">
        <v>0</v>
      </c>
      <c r="G94" s="704">
        <v>0</v>
      </c>
      <c r="H94" s="704">
        <v>0</v>
      </c>
      <c r="I94" s="704">
        <v>0</v>
      </c>
      <c r="J94" s="704">
        <v>0</v>
      </c>
      <c r="K94" s="704">
        <v>0</v>
      </c>
      <c r="L94" s="704">
        <v>0</v>
      </c>
      <c r="M94" s="704">
        <v>0</v>
      </c>
      <c r="N94" s="704">
        <v>0</v>
      </c>
      <c r="O94" s="704">
        <v>0</v>
      </c>
      <c r="P94" s="704">
        <v>0</v>
      </c>
      <c r="Q94" s="674">
        <v>0</v>
      </c>
      <c r="R94" s="674">
        <v>0</v>
      </c>
      <c r="S94" s="704">
        <v>0</v>
      </c>
      <c r="T94" s="673">
        <v>0</v>
      </c>
      <c r="U94" s="674">
        <v>0</v>
      </c>
      <c r="V94" s="673"/>
      <c r="AC94" s="704"/>
      <c r="AD94" s="673"/>
      <c r="AK94" s="704"/>
      <c r="AL94" s="673"/>
      <c r="AS94" s="704"/>
      <c r="AT94" s="673"/>
      <c r="BA94" s="704"/>
      <c r="BB94" s="673"/>
      <c r="BC94" s="704"/>
      <c r="BI94" s="704"/>
      <c r="BJ94" s="673"/>
    </row>
    <row r="95" spans="1:62" s="674" customFormat="1" ht="12.75" hidden="1" customHeight="1" outlineLevel="1" x14ac:dyDescent="0.2">
      <c r="A95" s="712" t="s">
        <v>720</v>
      </c>
      <c r="B95" s="704">
        <v>0</v>
      </c>
      <c r="C95" s="704">
        <v>0</v>
      </c>
      <c r="D95" s="704">
        <v>0</v>
      </c>
      <c r="E95" s="704">
        <v>0</v>
      </c>
      <c r="F95" s="704">
        <v>0</v>
      </c>
      <c r="G95" s="704">
        <v>0</v>
      </c>
      <c r="H95" s="704">
        <v>0</v>
      </c>
      <c r="I95" s="704">
        <v>0</v>
      </c>
      <c r="J95" s="704">
        <v>0</v>
      </c>
      <c r="K95" s="704">
        <v>0</v>
      </c>
      <c r="L95" s="704">
        <v>0</v>
      </c>
      <c r="M95" s="704">
        <v>0</v>
      </c>
      <c r="N95" s="704">
        <v>0</v>
      </c>
      <c r="O95" s="704">
        <v>0</v>
      </c>
      <c r="P95" s="704">
        <v>0</v>
      </c>
      <c r="Q95" s="674">
        <v>0</v>
      </c>
      <c r="R95" s="674">
        <v>0</v>
      </c>
      <c r="S95" s="704">
        <v>0</v>
      </c>
      <c r="T95" s="673">
        <v>0</v>
      </c>
      <c r="U95" s="674">
        <v>0</v>
      </c>
      <c r="V95" s="673"/>
      <c r="AC95" s="704"/>
      <c r="AD95" s="673"/>
      <c r="AK95" s="704"/>
      <c r="AL95" s="673"/>
      <c r="AS95" s="704"/>
      <c r="AT95" s="673"/>
      <c r="BA95" s="704"/>
      <c r="BB95" s="673"/>
      <c r="BC95" s="704"/>
      <c r="BI95" s="704"/>
      <c r="BJ95" s="673"/>
    </row>
    <row r="96" spans="1:62" s="674" customFormat="1" ht="12.75" customHeight="1" collapsed="1" x14ac:dyDescent="0.2">
      <c r="A96" s="713" t="s">
        <v>721</v>
      </c>
      <c r="B96" s="704">
        <v>-3.7477720000000003</v>
      </c>
      <c r="C96" s="704">
        <v>-4.1729810000000001</v>
      </c>
      <c r="D96" s="704">
        <v>-4.7957640000000001</v>
      </c>
      <c r="E96" s="704">
        <v>-3.2547629999999996</v>
      </c>
      <c r="F96" s="704">
        <v>-3.6390970000000005</v>
      </c>
      <c r="G96" s="704">
        <v>-5.0032380000000005</v>
      </c>
      <c r="H96" s="704">
        <v>-4.1373579999999999</v>
      </c>
      <c r="I96" s="704">
        <v>-3.9954240000000003</v>
      </c>
      <c r="J96" s="704">
        <v>-3.756926</v>
      </c>
      <c r="K96" s="704">
        <v>-3.9534650000000005</v>
      </c>
      <c r="L96" s="704">
        <v>-4.3123860000000001</v>
      </c>
      <c r="M96" s="704">
        <v>-5.0857029999999996</v>
      </c>
      <c r="N96" s="704">
        <v>-6.1173820000000001</v>
      </c>
      <c r="O96" s="704">
        <v>-5.091558</v>
      </c>
      <c r="P96" s="704">
        <v>-6.515053</v>
      </c>
      <c r="Q96" s="674">
        <v>0</v>
      </c>
      <c r="R96" s="674">
        <v>0</v>
      </c>
      <c r="S96" s="704">
        <v>0</v>
      </c>
      <c r="T96" s="673">
        <v>0</v>
      </c>
      <c r="U96" s="674">
        <v>0</v>
      </c>
      <c r="V96" s="673"/>
      <c r="AC96" s="704"/>
      <c r="AD96" s="673"/>
      <c r="AK96" s="704"/>
      <c r="AL96" s="673"/>
      <c r="AS96" s="704"/>
      <c r="AT96" s="673"/>
      <c r="BA96" s="704"/>
      <c r="BB96" s="673"/>
      <c r="BI96" s="704"/>
      <c r="BJ96" s="673"/>
    </row>
    <row r="97" spans="1:62" s="674" customFormat="1" ht="12.75" hidden="1" customHeight="1" outlineLevel="1" x14ac:dyDescent="0.2">
      <c r="A97" s="714" t="s">
        <v>722</v>
      </c>
      <c r="B97" s="704">
        <v>-4.3221999999999997E-2</v>
      </c>
      <c r="C97" s="704">
        <v>-3.5903999999999998E-2</v>
      </c>
      <c r="D97" s="704">
        <v>-4.3545E-2</v>
      </c>
      <c r="E97" s="704">
        <v>-5.0228000000000002E-2</v>
      </c>
      <c r="F97" s="704">
        <v>-4.8619000000000002E-2</v>
      </c>
      <c r="G97" s="704">
        <v>-5.8869999999999999E-2</v>
      </c>
      <c r="H97" s="704">
        <v>-6.9484000000000004E-2</v>
      </c>
      <c r="I97" s="704">
        <v>-7.0306999999999994E-2</v>
      </c>
      <c r="J97" s="704">
        <v>-5.8680000000000003E-2</v>
      </c>
      <c r="K97" s="704">
        <v>-2.9637E-2</v>
      </c>
      <c r="L97" s="704">
        <v>-6.3486000000000001E-2</v>
      </c>
      <c r="M97" s="704">
        <v>-6.7346000000000003E-2</v>
      </c>
      <c r="N97" s="704">
        <v>-4.9012E-2</v>
      </c>
      <c r="O97" s="704">
        <v>-4.2949000000000001E-2</v>
      </c>
      <c r="P97" s="704">
        <v>-4.0305000000000001E-2</v>
      </c>
      <c r="Q97" s="674">
        <v>0</v>
      </c>
      <c r="R97" s="674">
        <v>0</v>
      </c>
      <c r="S97" s="704">
        <v>0</v>
      </c>
      <c r="T97" s="673">
        <v>0</v>
      </c>
      <c r="U97" s="674">
        <v>0</v>
      </c>
      <c r="V97" s="673"/>
      <c r="AC97" s="704"/>
      <c r="AD97" s="673"/>
      <c r="AK97" s="704"/>
      <c r="AL97" s="673"/>
      <c r="AS97" s="704"/>
      <c r="AT97" s="673"/>
      <c r="BA97" s="704"/>
      <c r="BB97" s="673"/>
      <c r="BC97" s="704"/>
      <c r="BI97" s="704"/>
      <c r="BJ97" s="673"/>
    </row>
    <row r="98" spans="1:62" s="674" customFormat="1" ht="12.75" hidden="1" customHeight="1" outlineLevel="1" x14ac:dyDescent="0.2">
      <c r="A98" s="715" t="s">
        <v>723</v>
      </c>
      <c r="B98" s="704">
        <v>-6.0797999999999998E-2</v>
      </c>
      <c r="C98" s="704">
        <v>-5.2424999999999999E-2</v>
      </c>
      <c r="D98" s="704">
        <v>-0.16676199999999999</v>
      </c>
      <c r="E98" s="704">
        <v>-9.1019000000000003E-2</v>
      </c>
      <c r="F98" s="704">
        <v>-0.13863200000000001</v>
      </c>
      <c r="G98" s="704">
        <v>-0.15640799999999999</v>
      </c>
      <c r="H98" s="704">
        <v>-8.2801E-2</v>
      </c>
      <c r="I98" s="704">
        <v>-0.15910199999999999</v>
      </c>
      <c r="J98" s="704">
        <v>-0.14532500000000001</v>
      </c>
      <c r="K98" s="704">
        <v>-0.15942500000000001</v>
      </c>
      <c r="L98" s="704">
        <v>-0.14410100000000001</v>
      </c>
      <c r="M98" s="704">
        <v>-0.155361</v>
      </c>
      <c r="N98" s="704">
        <v>-0.13722699999999999</v>
      </c>
      <c r="O98" s="704">
        <v>-0.14818400000000001</v>
      </c>
      <c r="P98" s="704">
        <v>-0.13836200000000001</v>
      </c>
      <c r="Q98" s="674">
        <v>0</v>
      </c>
      <c r="R98" s="674">
        <v>0</v>
      </c>
      <c r="S98" s="704">
        <v>0</v>
      </c>
      <c r="T98" s="673">
        <v>0</v>
      </c>
      <c r="U98" s="716">
        <v>0</v>
      </c>
      <c r="V98" s="673"/>
      <c r="AC98" s="704"/>
      <c r="AD98" s="673"/>
      <c r="AK98" s="704"/>
      <c r="AL98" s="673"/>
      <c r="AS98" s="704"/>
      <c r="AT98" s="673"/>
      <c r="BA98" s="704"/>
      <c r="BB98" s="673"/>
      <c r="BC98" s="704"/>
      <c r="BI98" s="704"/>
      <c r="BJ98" s="673"/>
    </row>
    <row r="99" spans="1:62" s="674" customFormat="1" ht="12.75" hidden="1" customHeight="1" outlineLevel="1" x14ac:dyDescent="0.2">
      <c r="A99" s="714" t="s">
        <v>724</v>
      </c>
      <c r="B99" s="704">
        <v>-2.5340999999999999E-2</v>
      </c>
      <c r="C99" s="704">
        <v>-2.3706000000000001E-2</v>
      </c>
      <c r="D99" s="704">
        <v>-3.4938999999999998E-2</v>
      </c>
      <c r="E99" s="704">
        <v>-2.0397999999999999E-2</v>
      </c>
      <c r="F99" s="704">
        <v>-2.2336999999999999E-2</v>
      </c>
      <c r="G99" s="704">
        <v>-2.7081999999999998E-2</v>
      </c>
      <c r="H99" s="704">
        <v>-1.1445E-2</v>
      </c>
      <c r="I99" s="704">
        <v>-2.1982000000000002E-2</v>
      </c>
      <c r="J99" s="704">
        <v>-1.5292999999999999E-2</v>
      </c>
      <c r="K99" s="704">
        <v>-1.6076E-2</v>
      </c>
      <c r="L99" s="704">
        <v>-2.3512000000000002E-2</v>
      </c>
      <c r="M99" s="704">
        <v>-3.0643E-2</v>
      </c>
      <c r="N99" s="704">
        <v>-2.5464000000000001E-2</v>
      </c>
      <c r="O99" s="704">
        <v>-2.5558999999999998E-2</v>
      </c>
      <c r="P99" s="704">
        <v>-2.0143999999999999E-2</v>
      </c>
      <c r="Q99" s="674">
        <v>0</v>
      </c>
      <c r="R99" s="674">
        <v>0</v>
      </c>
      <c r="S99" s="704">
        <v>0</v>
      </c>
      <c r="T99" s="673">
        <v>0</v>
      </c>
      <c r="U99" s="674">
        <v>0</v>
      </c>
      <c r="V99" s="673"/>
      <c r="AC99" s="704"/>
      <c r="AD99" s="673"/>
      <c r="AK99" s="704"/>
      <c r="AL99" s="673"/>
      <c r="AS99" s="704"/>
      <c r="AT99" s="673"/>
      <c r="BA99" s="704"/>
      <c r="BB99" s="673"/>
      <c r="BC99" s="704"/>
      <c r="BI99" s="704"/>
      <c r="BJ99" s="673"/>
    </row>
    <row r="100" spans="1:62" s="674" customFormat="1" ht="12.75" hidden="1" customHeight="1" outlineLevel="1" x14ac:dyDescent="0.2">
      <c r="A100" s="714" t="s">
        <v>725</v>
      </c>
      <c r="B100" s="704">
        <v>-0.68363399999999996</v>
      </c>
      <c r="C100" s="704">
        <v>-0.68903099999999995</v>
      </c>
      <c r="D100" s="704">
        <v>-0.75548499999999996</v>
      </c>
      <c r="E100" s="704">
        <v>-0.70646900000000001</v>
      </c>
      <c r="F100" s="704">
        <v>-0.83919100000000002</v>
      </c>
      <c r="G100" s="704">
        <v>-0.92948699999999995</v>
      </c>
      <c r="H100" s="704">
        <v>-0.83074199999999998</v>
      </c>
      <c r="I100" s="704">
        <v>-0.64572300000000005</v>
      </c>
      <c r="J100" s="704">
        <v>-0.63387099999999996</v>
      </c>
      <c r="K100" s="704">
        <v>-0.84804199999999996</v>
      </c>
      <c r="L100" s="704">
        <v>-0.93544000000000005</v>
      </c>
      <c r="M100" s="704">
        <v>-0.93820599999999998</v>
      </c>
      <c r="N100" s="704">
        <v>-1.0822639999999999</v>
      </c>
      <c r="O100" s="704">
        <v>-0.95964300000000002</v>
      </c>
      <c r="P100" s="704">
        <v>-1.1095729999999999</v>
      </c>
      <c r="Q100" s="716">
        <v>0</v>
      </c>
      <c r="R100" s="716">
        <v>0</v>
      </c>
      <c r="S100" s="704">
        <v>0</v>
      </c>
      <c r="T100" s="673">
        <v>0</v>
      </c>
      <c r="U100" s="674">
        <v>0</v>
      </c>
      <c r="V100" s="673"/>
      <c r="AC100" s="704"/>
      <c r="AD100" s="673"/>
      <c r="AK100" s="704"/>
      <c r="AL100" s="673"/>
      <c r="AS100" s="704"/>
      <c r="AT100" s="673"/>
      <c r="BA100" s="704"/>
      <c r="BB100" s="673"/>
      <c r="BC100" s="704"/>
      <c r="BI100" s="704"/>
      <c r="BJ100" s="673"/>
    </row>
    <row r="101" spans="1:62" s="674" customFormat="1" ht="12.75" hidden="1" customHeight="1" outlineLevel="1" x14ac:dyDescent="0.2">
      <c r="A101" s="714" t="s">
        <v>726</v>
      </c>
      <c r="B101" s="704">
        <v>0</v>
      </c>
      <c r="C101" s="704">
        <v>0</v>
      </c>
      <c r="D101" s="704">
        <v>0</v>
      </c>
      <c r="E101" s="704">
        <v>0</v>
      </c>
      <c r="F101" s="704">
        <v>0</v>
      </c>
      <c r="G101" s="704">
        <v>0</v>
      </c>
      <c r="H101" s="704">
        <v>0</v>
      </c>
      <c r="I101" s="704">
        <v>0</v>
      </c>
      <c r="J101" s="704">
        <v>0</v>
      </c>
      <c r="K101" s="704">
        <v>0</v>
      </c>
      <c r="L101" s="704">
        <v>0</v>
      </c>
      <c r="M101" s="704">
        <v>0</v>
      </c>
      <c r="N101" s="704">
        <v>0</v>
      </c>
      <c r="O101" s="704">
        <v>0</v>
      </c>
      <c r="P101" s="704">
        <v>0</v>
      </c>
      <c r="Q101" s="716">
        <v>0</v>
      </c>
      <c r="R101" s="716">
        <v>0</v>
      </c>
      <c r="S101" s="704">
        <v>0</v>
      </c>
      <c r="T101" s="673">
        <v>0</v>
      </c>
      <c r="U101" s="674">
        <v>0</v>
      </c>
      <c r="V101" s="673"/>
      <c r="AC101" s="704"/>
      <c r="AD101" s="673"/>
      <c r="AK101" s="704"/>
      <c r="AL101" s="673"/>
      <c r="AS101" s="704"/>
      <c r="AT101" s="673"/>
      <c r="BA101" s="704"/>
      <c r="BB101" s="673"/>
      <c r="BC101" s="704"/>
      <c r="BI101" s="704"/>
      <c r="BJ101" s="673"/>
    </row>
    <row r="102" spans="1:62" s="674" customFormat="1" ht="12.75" hidden="1" customHeight="1" outlineLevel="1" x14ac:dyDescent="0.2">
      <c r="A102" s="714" t="s">
        <v>727</v>
      </c>
      <c r="B102" s="704">
        <v>-0.20011300000000001</v>
      </c>
      <c r="C102" s="704">
        <v>-0.322911</v>
      </c>
      <c r="D102" s="704">
        <v>-0.18216099999999999</v>
      </c>
      <c r="E102" s="704">
        <v>-0.31858500000000001</v>
      </c>
      <c r="F102" s="704">
        <v>-0.672018</v>
      </c>
      <c r="G102" s="704">
        <v>-0.46456599999999998</v>
      </c>
      <c r="H102" s="704">
        <v>-0.49137900000000001</v>
      </c>
      <c r="I102" s="704">
        <v>-0.57654899999999998</v>
      </c>
      <c r="J102" s="704">
        <v>-0.60471699999999995</v>
      </c>
      <c r="K102" s="704">
        <v>-0.52798100000000003</v>
      </c>
      <c r="L102" s="704">
        <v>-0.51571599999999995</v>
      </c>
      <c r="M102" s="704">
        <v>-0.63575300000000001</v>
      </c>
      <c r="N102" s="704">
        <v>-0.64530900000000002</v>
      </c>
      <c r="O102" s="704">
        <v>-0.53230999999999995</v>
      </c>
      <c r="P102" s="704">
        <v>-0.47038200000000002</v>
      </c>
      <c r="Q102" s="716">
        <v>0</v>
      </c>
      <c r="R102" s="716">
        <v>0</v>
      </c>
      <c r="S102" s="704">
        <v>0</v>
      </c>
      <c r="T102" s="673">
        <v>0</v>
      </c>
      <c r="U102" s="674">
        <v>0</v>
      </c>
      <c r="V102" s="673"/>
      <c r="AC102" s="704"/>
      <c r="AD102" s="673"/>
      <c r="AK102" s="704"/>
      <c r="AL102" s="673"/>
      <c r="AS102" s="704"/>
      <c r="AT102" s="673"/>
      <c r="BA102" s="704"/>
      <c r="BB102" s="673"/>
      <c r="BC102" s="704"/>
      <c r="BI102" s="704"/>
      <c r="BJ102" s="673"/>
    </row>
    <row r="103" spans="1:62" s="674" customFormat="1" ht="12.75" hidden="1" customHeight="1" outlineLevel="1" x14ac:dyDescent="0.2">
      <c r="A103" s="714" t="s">
        <v>728</v>
      </c>
      <c r="B103" s="704">
        <v>-0.33484399999999997</v>
      </c>
      <c r="C103" s="704">
        <v>-0.32393</v>
      </c>
      <c r="D103" s="704">
        <v>-0.314272</v>
      </c>
      <c r="E103" s="704">
        <v>-0.29743900000000001</v>
      </c>
      <c r="F103" s="704">
        <v>-0.35802699999999998</v>
      </c>
      <c r="G103" s="704">
        <v>-0.38120199999999999</v>
      </c>
      <c r="H103" s="704">
        <v>-0.36731399999999997</v>
      </c>
      <c r="I103" s="704">
        <v>-0.42513800000000002</v>
      </c>
      <c r="J103" s="704">
        <v>-0.39037899999999998</v>
      </c>
      <c r="K103" s="704">
        <v>-0.48057299999999997</v>
      </c>
      <c r="L103" s="704">
        <v>-0.49399799999999999</v>
      </c>
      <c r="M103" s="704">
        <v>-0.45434099999999999</v>
      </c>
      <c r="N103" s="704">
        <v>-0.42598000000000003</v>
      </c>
      <c r="O103" s="704">
        <v>-0.430809</v>
      </c>
      <c r="P103" s="704">
        <v>-0.433388</v>
      </c>
      <c r="Q103" s="716">
        <v>0</v>
      </c>
      <c r="R103" s="716">
        <v>0</v>
      </c>
      <c r="S103" s="704">
        <v>0</v>
      </c>
      <c r="T103" s="673">
        <v>0</v>
      </c>
      <c r="U103" s="674">
        <v>0</v>
      </c>
      <c r="V103" s="673"/>
      <c r="AC103" s="704"/>
      <c r="AD103" s="673"/>
      <c r="AK103" s="704"/>
      <c r="AL103" s="673"/>
      <c r="AS103" s="704"/>
      <c r="AT103" s="673"/>
      <c r="BA103" s="704"/>
      <c r="BB103" s="673"/>
      <c r="BC103" s="704"/>
      <c r="BI103" s="704"/>
      <c r="BJ103" s="673"/>
    </row>
    <row r="104" spans="1:62" s="674" customFormat="1" ht="12.75" hidden="1" customHeight="1" outlineLevel="1" x14ac:dyDescent="0.2">
      <c r="A104" s="714" t="s">
        <v>729</v>
      </c>
      <c r="B104" s="704">
        <v>0</v>
      </c>
      <c r="C104" s="704">
        <v>0</v>
      </c>
      <c r="D104" s="704">
        <v>0</v>
      </c>
      <c r="E104" s="704">
        <v>0</v>
      </c>
      <c r="F104" s="704">
        <v>0</v>
      </c>
      <c r="G104" s="704">
        <v>0</v>
      </c>
      <c r="H104" s="704">
        <v>0</v>
      </c>
      <c r="I104" s="704">
        <v>0</v>
      </c>
      <c r="J104" s="704">
        <v>0</v>
      </c>
      <c r="K104" s="704">
        <v>0</v>
      </c>
      <c r="L104" s="704">
        <v>0</v>
      </c>
      <c r="M104" s="704">
        <v>0</v>
      </c>
      <c r="N104" s="704">
        <v>0</v>
      </c>
      <c r="O104" s="704">
        <v>0</v>
      </c>
      <c r="P104" s="704">
        <v>0</v>
      </c>
      <c r="Q104" s="716">
        <v>0</v>
      </c>
      <c r="R104" s="716">
        <v>0</v>
      </c>
      <c r="S104" s="704">
        <v>0</v>
      </c>
      <c r="T104" s="673">
        <v>0</v>
      </c>
      <c r="U104" s="674">
        <v>0</v>
      </c>
      <c r="V104" s="673"/>
      <c r="AC104" s="704"/>
      <c r="AD104" s="673"/>
      <c r="AK104" s="704"/>
      <c r="AL104" s="673"/>
      <c r="AS104" s="704"/>
      <c r="AT104" s="673"/>
      <c r="BA104" s="704"/>
      <c r="BB104" s="673"/>
      <c r="BC104" s="704"/>
      <c r="BI104" s="704"/>
      <c r="BJ104" s="673"/>
    </row>
    <row r="105" spans="1:62" s="674" customFormat="1" ht="12.75" hidden="1" customHeight="1" outlineLevel="1" x14ac:dyDescent="0.2">
      <c r="A105" s="714" t="s">
        <v>730</v>
      </c>
      <c r="B105" s="704">
        <v>-5.4920000000000004E-3</v>
      </c>
      <c r="C105" s="704">
        <v>-2.1480000000000002E-3</v>
      </c>
      <c r="D105" s="704">
        <v>0</v>
      </c>
      <c r="E105" s="704">
        <v>0</v>
      </c>
      <c r="F105" s="704">
        <v>0</v>
      </c>
      <c r="G105" s="704">
        <v>0</v>
      </c>
      <c r="H105" s="704">
        <v>0</v>
      </c>
      <c r="I105" s="704">
        <v>0</v>
      </c>
      <c r="J105" s="704">
        <v>0</v>
      </c>
      <c r="K105" s="704">
        <v>0</v>
      </c>
      <c r="L105" s="704">
        <v>0</v>
      </c>
      <c r="M105" s="704">
        <v>0</v>
      </c>
      <c r="N105" s="704">
        <v>0</v>
      </c>
      <c r="O105" s="704">
        <v>0</v>
      </c>
      <c r="P105" s="704">
        <v>0</v>
      </c>
      <c r="Q105" s="716">
        <v>0</v>
      </c>
      <c r="R105" s="716">
        <v>0</v>
      </c>
      <c r="S105" s="704">
        <v>0</v>
      </c>
      <c r="T105" s="673">
        <v>0</v>
      </c>
      <c r="U105" s="674">
        <v>0</v>
      </c>
      <c r="V105" s="673"/>
      <c r="AC105" s="704"/>
      <c r="AD105" s="673"/>
      <c r="AK105" s="704"/>
      <c r="AL105" s="673"/>
      <c r="AS105" s="704"/>
      <c r="AT105" s="673"/>
      <c r="BA105" s="704"/>
      <c r="BB105" s="673"/>
      <c r="BC105" s="704"/>
      <c r="BI105" s="704"/>
      <c r="BJ105" s="673"/>
    </row>
    <row r="106" spans="1:62" s="674" customFormat="1" ht="12.75" hidden="1" customHeight="1" outlineLevel="1" x14ac:dyDescent="0.2">
      <c r="A106" s="714" t="s">
        <v>731</v>
      </c>
      <c r="B106" s="704">
        <v>0</v>
      </c>
      <c r="C106" s="704">
        <v>0</v>
      </c>
      <c r="D106" s="704">
        <v>0</v>
      </c>
      <c r="E106" s="704">
        <v>0</v>
      </c>
      <c r="F106" s="704">
        <v>0</v>
      </c>
      <c r="G106" s="704">
        <v>0</v>
      </c>
      <c r="H106" s="704">
        <v>0</v>
      </c>
      <c r="I106" s="704">
        <v>0</v>
      </c>
      <c r="J106" s="704">
        <v>0</v>
      </c>
      <c r="K106" s="704">
        <v>0</v>
      </c>
      <c r="L106" s="704">
        <v>0</v>
      </c>
      <c r="M106" s="704">
        <v>0</v>
      </c>
      <c r="N106" s="704">
        <v>0</v>
      </c>
      <c r="O106" s="704">
        <v>0</v>
      </c>
      <c r="P106" s="704">
        <v>0</v>
      </c>
      <c r="Q106" s="716">
        <v>0</v>
      </c>
      <c r="R106" s="716">
        <v>0</v>
      </c>
      <c r="S106" s="704">
        <v>0</v>
      </c>
      <c r="T106" s="673">
        <v>0</v>
      </c>
      <c r="U106" s="674">
        <v>0</v>
      </c>
      <c r="V106" s="673"/>
      <c r="AC106" s="704"/>
      <c r="AD106" s="673"/>
      <c r="AK106" s="704"/>
      <c r="AL106" s="673"/>
      <c r="AS106" s="704"/>
      <c r="AT106" s="673"/>
      <c r="BA106" s="704"/>
      <c r="BB106" s="673"/>
      <c r="BC106" s="704"/>
      <c r="BI106" s="704"/>
      <c r="BJ106" s="673"/>
    </row>
    <row r="107" spans="1:62" s="674" customFormat="1" ht="12.75" hidden="1" customHeight="1" outlineLevel="1" x14ac:dyDescent="0.2">
      <c r="A107" s="714" t="s">
        <v>732</v>
      </c>
      <c r="B107" s="704">
        <v>-0.709507</v>
      </c>
      <c r="C107" s="704">
        <v>-0.60364899999999999</v>
      </c>
      <c r="D107" s="704">
        <v>-0.705009</v>
      </c>
      <c r="E107" s="704">
        <v>-0.36116199999999998</v>
      </c>
      <c r="F107" s="704">
        <v>-0.45588400000000001</v>
      </c>
      <c r="G107" s="704">
        <v>-0.52488100000000004</v>
      </c>
      <c r="H107" s="704">
        <v>-0.414802</v>
      </c>
      <c r="I107" s="704">
        <v>-0.38897599999999999</v>
      </c>
      <c r="J107" s="704">
        <v>-0.39938699999999999</v>
      </c>
      <c r="K107" s="704">
        <v>-0.34505200000000003</v>
      </c>
      <c r="L107" s="704">
        <v>-0.573125</v>
      </c>
      <c r="M107" s="704">
        <v>-0.41803699999999999</v>
      </c>
      <c r="N107" s="704">
        <v>-0.52002300000000001</v>
      </c>
      <c r="O107" s="704">
        <v>-0.55618900000000004</v>
      </c>
      <c r="P107" s="704">
        <v>-0.76086200000000004</v>
      </c>
      <c r="Q107" s="716">
        <v>0</v>
      </c>
      <c r="R107" s="716">
        <v>0</v>
      </c>
      <c r="S107" s="704">
        <v>0</v>
      </c>
      <c r="T107" s="673">
        <v>0</v>
      </c>
      <c r="U107" s="674">
        <v>0</v>
      </c>
      <c r="V107" s="673"/>
      <c r="AC107" s="704"/>
      <c r="AD107" s="673"/>
      <c r="AK107" s="704"/>
      <c r="AL107" s="673"/>
      <c r="AS107" s="704"/>
      <c r="AT107" s="673"/>
      <c r="BA107" s="704"/>
      <c r="BB107" s="673"/>
      <c r="BC107" s="704"/>
      <c r="BI107" s="704"/>
      <c r="BJ107" s="673"/>
    </row>
    <row r="108" spans="1:62" s="674" customFormat="1" ht="12.75" hidden="1" customHeight="1" outlineLevel="1" x14ac:dyDescent="0.2">
      <c r="A108" s="714" t="s">
        <v>733</v>
      </c>
      <c r="B108" s="704">
        <v>-2.3509999999999998E-3</v>
      </c>
      <c r="C108" s="704">
        <v>-4.4380000000000001E-3</v>
      </c>
      <c r="D108" s="704">
        <v>-4.7169999999999998E-3</v>
      </c>
      <c r="E108" s="704">
        <v>-2.1519999999999998E-3</v>
      </c>
      <c r="F108" s="704">
        <v>-5.1579E-2</v>
      </c>
      <c r="G108" s="704">
        <v>-3.8642000000000003E-2</v>
      </c>
      <c r="H108" s="704">
        <v>-4.3725E-2</v>
      </c>
      <c r="I108" s="704">
        <v>-1.9938000000000001E-2</v>
      </c>
      <c r="J108" s="704">
        <v>-7.8919999999999997E-3</v>
      </c>
      <c r="K108" s="704">
        <v>-1.7623E-2</v>
      </c>
      <c r="L108" s="704">
        <v>-2.4823000000000001E-2</v>
      </c>
      <c r="M108" s="704">
        <v>-2.6446000000000001E-2</v>
      </c>
      <c r="N108" s="704">
        <v>-3.0622E-2</v>
      </c>
      <c r="O108" s="704">
        <v>-1.4581E-2</v>
      </c>
      <c r="P108" s="704">
        <v>-4.2629E-2</v>
      </c>
      <c r="Q108" s="716">
        <v>0</v>
      </c>
      <c r="R108" s="716">
        <v>0</v>
      </c>
      <c r="S108" s="704">
        <v>0</v>
      </c>
      <c r="T108" s="673">
        <v>0</v>
      </c>
      <c r="U108" s="674">
        <v>0</v>
      </c>
      <c r="V108" s="673"/>
      <c r="AC108" s="704"/>
      <c r="AD108" s="673"/>
      <c r="AK108" s="704"/>
      <c r="AL108" s="673"/>
      <c r="AS108" s="704"/>
      <c r="AT108" s="673"/>
      <c r="BA108" s="704"/>
      <c r="BB108" s="673"/>
      <c r="BC108" s="704"/>
      <c r="BI108" s="704"/>
      <c r="BJ108" s="673"/>
    </row>
    <row r="109" spans="1:62" s="674" customFormat="1" ht="12.75" hidden="1" customHeight="1" outlineLevel="1" x14ac:dyDescent="0.2">
      <c r="A109" s="714" t="s">
        <v>734</v>
      </c>
      <c r="B109" s="704">
        <v>0</v>
      </c>
      <c r="C109" s="704">
        <v>0</v>
      </c>
      <c r="D109" s="704">
        <v>0</v>
      </c>
      <c r="E109" s="704">
        <v>-3.8180000000000002E-3</v>
      </c>
      <c r="F109" s="704">
        <v>-6.3088000000000005E-2</v>
      </c>
      <c r="G109" s="704">
        <v>0</v>
      </c>
      <c r="H109" s="704">
        <v>0</v>
      </c>
      <c r="I109" s="704">
        <v>0</v>
      </c>
      <c r="J109" s="704">
        <v>0</v>
      </c>
      <c r="K109" s="704">
        <v>0</v>
      </c>
      <c r="L109" s="704">
        <v>0</v>
      </c>
      <c r="M109" s="704">
        <v>0</v>
      </c>
      <c r="N109" s="704">
        <v>0</v>
      </c>
      <c r="O109" s="704">
        <v>0</v>
      </c>
      <c r="P109" s="704">
        <v>0</v>
      </c>
      <c r="Q109" s="716">
        <v>0</v>
      </c>
      <c r="R109" s="716">
        <v>0</v>
      </c>
      <c r="S109" s="704">
        <v>0</v>
      </c>
      <c r="T109" s="673">
        <v>0</v>
      </c>
      <c r="U109" s="674">
        <v>0</v>
      </c>
      <c r="V109" s="673"/>
      <c r="AC109" s="704"/>
      <c r="AD109" s="673"/>
      <c r="AK109" s="704"/>
      <c r="AL109" s="673"/>
      <c r="AS109" s="704"/>
      <c r="AT109" s="673"/>
      <c r="BA109" s="704"/>
      <c r="BB109" s="673"/>
      <c r="BC109" s="704"/>
      <c r="BI109" s="704"/>
      <c r="BJ109" s="673"/>
    </row>
    <row r="110" spans="1:62" s="674" customFormat="1" ht="12.75" hidden="1" customHeight="1" outlineLevel="1" x14ac:dyDescent="0.2">
      <c r="A110" s="714" t="s">
        <v>735</v>
      </c>
      <c r="B110" s="704">
        <v>-0.152665</v>
      </c>
      <c r="C110" s="704">
        <v>-0.16603200000000001</v>
      </c>
      <c r="D110" s="704">
        <v>-0.11425</v>
      </c>
      <c r="E110" s="704">
        <v>-0.14812</v>
      </c>
      <c r="F110" s="704">
        <v>-8.5807999999999995E-2</v>
      </c>
      <c r="G110" s="704">
        <v>-9.1006000000000004E-2</v>
      </c>
      <c r="H110" s="704">
        <v>-0.12096800000000001</v>
      </c>
      <c r="I110" s="704">
        <v>-0.1206</v>
      </c>
      <c r="J110" s="704">
        <v>-0.119476</v>
      </c>
      <c r="K110" s="704">
        <v>-0.11829000000000001</v>
      </c>
      <c r="L110" s="704">
        <v>-0.127188</v>
      </c>
      <c r="M110" s="704">
        <v>-0.122653</v>
      </c>
      <c r="N110" s="704">
        <v>-0.12771399999999999</v>
      </c>
      <c r="O110" s="704">
        <v>-0.126913</v>
      </c>
      <c r="P110" s="704">
        <v>-0.12908600000000001</v>
      </c>
      <c r="Q110" s="716">
        <v>0</v>
      </c>
      <c r="R110" s="716">
        <v>0</v>
      </c>
      <c r="S110" s="704">
        <v>0</v>
      </c>
      <c r="T110" s="673">
        <v>0</v>
      </c>
      <c r="U110" s="674">
        <v>0</v>
      </c>
      <c r="V110" s="673"/>
      <c r="AC110" s="704"/>
      <c r="AD110" s="673"/>
      <c r="AK110" s="704"/>
      <c r="AL110" s="673"/>
      <c r="AS110" s="704"/>
      <c r="AT110" s="673"/>
      <c r="BA110" s="704"/>
      <c r="BB110" s="673"/>
      <c r="BC110" s="704"/>
      <c r="BI110" s="704"/>
      <c r="BJ110" s="673"/>
    </row>
    <row r="111" spans="1:62" s="674" customFormat="1" ht="12.75" hidden="1" customHeight="1" outlineLevel="1" x14ac:dyDescent="0.2">
      <c r="A111" s="714" t="s">
        <v>736</v>
      </c>
      <c r="B111" s="704">
        <v>0</v>
      </c>
      <c r="C111" s="704">
        <v>0</v>
      </c>
      <c r="D111" s="704">
        <v>0</v>
      </c>
      <c r="E111" s="704">
        <v>0</v>
      </c>
      <c r="F111" s="704">
        <v>0</v>
      </c>
      <c r="G111" s="704">
        <v>0</v>
      </c>
      <c r="H111" s="704">
        <v>0</v>
      </c>
      <c r="I111" s="704">
        <v>0</v>
      </c>
      <c r="J111" s="704">
        <v>0</v>
      </c>
      <c r="K111" s="704">
        <v>0</v>
      </c>
      <c r="L111" s="704">
        <v>0</v>
      </c>
      <c r="M111" s="704">
        <v>0</v>
      </c>
      <c r="N111" s="704">
        <v>0</v>
      </c>
      <c r="O111" s="704">
        <v>0</v>
      </c>
      <c r="P111" s="704">
        <v>0</v>
      </c>
      <c r="Q111" s="716">
        <v>0</v>
      </c>
      <c r="R111" s="716">
        <v>0</v>
      </c>
      <c r="S111" s="704">
        <v>0</v>
      </c>
      <c r="T111" s="673">
        <v>0</v>
      </c>
      <c r="U111" s="674">
        <v>0</v>
      </c>
      <c r="V111" s="673"/>
      <c r="AC111" s="704"/>
      <c r="AD111" s="673"/>
      <c r="AK111" s="704"/>
      <c r="AL111" s="673"/>
      <c r="AS111" s="704"/>
      <c r="AT111" s="673"/>
      <c r="BA111" s="704"/>
      <c r="BB111" s="673"/>
      <c r="BC111" s="704"/>
      <c r="BI111" s="704"/>
      <c r="BJ111" s="673"/>
    </row>
    <row r="112" spans="1:62" s="674" customFormat="1" ht="12.75" hidden="1" customHeight="1" outlineLevel="1" x14ac:dyDescent="0.2">
      <c r="A112" s="714" t="s">
        <v>737</v>
      </c>
      <c r="B112" s="704">
        <v>0</v>
      </c>
      <c r="C112" s="704">
        <v>0</v>
      </c>
      <c r="D112" s="704">
        <v>0</v>
      </c>
      <c r="E112" s="704">
        <v>0</v>
      </c>
      <c r="F112" s="704">
        <v>0</v>
      </c>
      <c r="G112" s="704">
        <v>0</v>
      </c>
      <c r="H112" s="704">
        <v>0</v>
      </c>
      <c r="I112" s="704">
        <v>0</v>
      </c>
      <c r="J112" s="704">
        <v>0</v>
      </c>
      <c r="K112" s="704">
        <v>0</v>
      </c>
      <c r="L112" s="704">
        <v>0</v>
      </c>
      <c r="M112" s="704">
        <v>0</v>
      </c>
      <c r="N112" s="704">
        <v>0</v>
      </c>
      <c r="O112" s="704">
        <v>0</v>
      </c>
      <c r="P112" s="704">
        <v>0</v>
      </c>
      <c r="Q112" s="716">
        <v>0</v>
      </c>
      <c r="R112" s="716">
        <v>0</v>
      </c>
      <c r="S112" s="704">
        <v>0</v>
      </c>
      <c r="T112" s="673">
        <v>0</v>
      </c>
      <c r="U112" s="674">
        <v>0</v>
      </c>
      <c r="V112" s="673"/>
      <c r="AC112" s="704"/>
      <c r="AD112" s="673"/>
      <c r="AK112" s="704"/>
      <c r="AL112" s="673"/>
      <c r="AS112" s="704"/>
      <c r="AT112" s="673"/>
      <c r="BA112" s="704"/>
      <c r="BB112" s="673"/>
      <c r="BC112" s="704"/>
      <c r="BI112" s="704"/>
      <c r="BJ112" s="673"/>
    </row>
    <row r="113" spans="1:62" s="674" customFormat="1" ht="12.75" hidden="1" customHeight="1" outlineLevel="1" x14ac:dyDescent="0.2">
      <c r="A113" s="714" t="s">
        <v>738</v>
      </c>
      <c r="B113" s="704">
        <v>0</v>
      </c>
      <c r="C113" s="704">
        <v>0</v>
      </c>
      <c r="D113" s="704">
        <v>0</v>
      </c>
      <c r="E113" s="704">
        <v>-3.2740999999999999E-2</v>
      </c>
      <c r="F113" s="704">
        <v>-6.5799999999999999E-3</v>
      </c>
      <c r="G113" s="704">
        <v>0</v>
      </c>
      <c r="H113" s="704">
        <v>0</v>
      </c>
      <c r="I113" s="704">
        <v>0</v>
      </c>
      <c r="J113" s="704">
        <v>0</v>
      </c>
      <c r="K113" s="704">
        <v>0</v>
      </c>
      <c r="L113" s="704">
        <v>0</v>
      </c>
      <c r="M113" s="704">
        <v>0</v>
      </c>
      <c r="N113" s="704">
        <v>0</v>
      </c>
      <c r="O113" s="704">
        <v>0</v>
      </c>
      <c r="P113" s="704">
        <v>0</v>
      </c>
      <c r="Q113" s="716">
        <v>0</v>
      </c>
      <c r="R113" s="716">
        <v>0</v>
      </c>
      <c r="S113" s="704">
        <v>0</v>
      </c>
      <c r="T113" s="673">
        <v>0</v>
      </c>
      <c r="U113" s="674">
        <v>0</v>
      </c>
      <c r="V113" s="673"/>
      <c r="AC113" s="704"/>
      <c r="AD113" s="673"/>
      <c r="AK113" s="704"/>
      <c r="AL113" s="673"/>
      <c r="AS113" s="704"/>
      <c r="AT113" s="673"/>
      <c r="BA113" s="704"/>
      <c r="BB113" s="673"/>
      <c r="BC113" s="704"/>
      <c r="BI113" s="704"/>
      <c r="BJ113" s="673"/>
    </row>
    <row r="114" spans="1:62" s="674" customFormat="1" ht="12.75" hidden="1" customHeight="1" outlineLevel="1" x14ac:dyDescent="0.2">
      <c r="A114" s="714" t="s">
        <v>739</v>
      </c>
      <c r="B114" s="704">
        <v>-3.3917000000000003E-2</v>
      </c>
      <c r="C114" s="704">
        <v>-2.9361000000000002E-2</v>
      </c>
      <c r="D114" s="704">
        <v>-9.6299999999999997E-3</v>
      </c>
      <c r="E114" s="704">
        <v>-1.3337999999999999E-2</v>
      </c>
      <c r="F114" s="704">
        <v>-9.6179999999999998E-3</v>
      </c>
      <c r="G114" s="704">
        <v>-1.4349000000000001E-2</v>
      </c>
      <c r="H114" s="704">
        <v>-5.8180000000000003E-3</v>
      </c>
      <c r="I114" s="704">
        <v>-5.718E-3</v>
      </c>
      <c r="J114" s="704">
        <v>-1.0161E-2</v>
      </c>
      <c r="K114" s="704">
        <v>-1.3945000000000001E-2</v>
      </c>
      <c r="L114" s="704">
        <v>-4.7824999999999999E-2</v>
      </c>
      <c r="M114" s="704">
        <v>-1.7912999999999998E-2</v>
      </c>
      <c r="N114" s="704">
        <v>-1.4303E-2</v>
      </c>
      <c r="O114" s="704">
        <v>-3.6770000000000001E-3</v>
      </c>
      <c r="P114" s="704">
        <v>-7.1300000000000001E-3</v>
      </c>
      <c r="Q114" s="716">
        <v>0</v>
      </c>
      <c r="R114" s="716">
        <v>0</v>
      </c>
      <c r="S114" s="704">
        <v>0</v>
      </c>
      <c r="T114" s="673">
        <v>0</v>
      </c>
      <c r="U114" s="674">
        <v>0</v>
      </c>
      <c r="V114" s="673"/>
      <c r="AC114" s="704"/>
      <c r="AD114" s="673"/>
      <c r="AK114" s="704"/>
      <c r="AL114" s="673"/>
      <c r="AS114" s="704"/>
      <c r="AT114" s="673"/>
      <c r="BA114" s="704"/>
      <c r="BB114" s="673"/>
      <c r="BC114" s="704"/>
      <c r="BI114" s="704"/>
      <c r="BJ114" s="673"/>
    </row>
    <row r="115" spans="1:62" s="674" customFormat="1" ht="12.75" hidden="1" customHeight="1" outlineLevel="1" x14ac:dyDescent="0.2">
      <c r="A115" s="714" t="s">
        <v>740</v>
      </c>
      <c r="B115" s="704">
        <v>-1.477117</v>
      </c>
      <c r="C115" s="704">
        <v>-1.8580449999999999</v>
      </c>
      <c r="D115" s="704">
        <v>-2.3693330000000001</v>
      </c>
      <c r="E115" s="704">
        <v>-1.099815</v>
      </c>
      <c r="F115" s="704">
        <v>-0.77337900000000004</v>
      </c>
      <c r="G115" s="704">
        <v>-1.93157</v>
      </c>
      <c r="H115" s="704">
        <v>-1.1854480000000001</v>
      </c>
      <c r="I115" s="704">
        <v>-0.948515</v>
      </c>
      <c r="J115" s="704">
        <v>-0.78382399999999997</v>
      </c>
      <c r="K115" s="704">
        <v>-0.81174500000000005</v>
      </c>
      <c r="L115" s="704">
        <v>-0.95264700000000002</v>
      </c>
      <c r="M115" s="704">
        <v>-1.814346</v>
      </c>
      <c r="N115" s="704">
        <v>-2.7410600000000001</v>
      </c>
      <c r="O115" s="704">
        <v>-1.972769</v>
      </c>
      <c r="P115" s="704">
        <v>-3.0823390000000002</v>
      </c>
      <c r="Q115" s="716">
        <v>0</v>
      </c>
      <c r="R115" s="716">
        <v>0</v>
      </c>
      <c r="S115" s="704">
        <v>0</v>
      </c>
      <c r="T115" s="673">
        <v>0</v>
      </c>
      <c r="U115" s="674">
        <v>0</v>
      </c>
      <c r="V115" s="673"/>
      <c r="AC115" s="704"/>
      <c r="AD115" s="673"/>
      <c r="AK115" s="704"/>
      <c r="AL115" s="673"/>
      <c r="AS115" s="704"/>
      <c r="AT115" s="673"/>
      <c r="BA115" s="704"/>
      <c r="BB115" s="673"/>
      <c r="BC115" s="704"/>
      <c r="BI115" s="704"/>
      <c r="BJ115" s="673"/>
    </row>
    <row r="116" spans="1:62" s="674" customFormat="1" ht="12.75" hidden="1" customHeight="1" outlineLevel="1" x14ac:dyDescent="0.2">
      <c r="A116" s="714" t="s">
        <v>741</v>
      </c>
      <c r="B116" s="704">
        <v>0</v>
      </c>
      <c r="C116" s="704">
        <v>0</v>
      </c>
      <c r="D116" s="704">
        <v>0</v>
      </c>
      <c r="E116" s="704">
        <v>0</v>
      </c>
      <c r="F116" s="704">
        <v>0</v>
      </c>
      <c r="G116" s="704">
        <v>0</v>
      </c>
      <c r="H116" s="704">
        <v>0</v>
      </c>
      <c r="I116" s="704">
        <v>0</v>
      </c>
      <c r="J116" s="704">
        <v>0</v>
      </c>
      <c r="K116" s="704">
        <v>0</v>
      </c>
      <c r="L116" s="704">
        <v>0</v>
      </c>
      <c r="M116" s="704">
        <v>0</v>
      </c>
      <c r="N116" s="704">
        <v>0</v>
      </c>
      <c r="O116" s="704">
        <v>0</v>
      </c>
      <c r="P116" s="704">
        <v>0</v>
      </c>
      <c r="Q116" s="716">
        <v>0</v>
      </c>
      <c r="R116" s="716">
        <v>0</v>
      </c>
      <c r="S116" s="704">
        <v>0</v>
      </c>
      <c r="T116" s="673">
        <v>0</v>
      </c>
      <c r="U116" s="674">
        <v>0</v>
      </c>
      <c r="V116" s="673"/>
      <c r="AC116" s="704"/>
      <c r="AD116" s="673"/>
      <c r="AK116" s="704"/>
      <c r="AL116" s="673"/>
      <c r="AS116" s="704"/>
      <c r="AT116" s="673"/>
      <c r="BA116" s="704"/>
      <c r="BB116" s="673"/>
      <c r="BC116" s="704"/>
      <c r="BI116" s="704"/>
      <c r="BJ116" s="673"/>
    </row>
    <row r="117" spans="1:62" s="674" customFormat="1" ht="12.75" hidden="1" customHeight="1" outlineLevel="1" x14ac:dyDescent="0.2">
      <c r="A117" s="714" t="s">
        <v>742</v>
      </c>
      <c r="B117" s="704">
        <v>-6.313E-3</v>
      </c>
      <c r="C117" s="704">
        <v>-1.7696E-2</v>
      </c>
      <c r="D117" s="704">
        <v>-5.8373000000000001E-2</v>
      </c>
      <c r="E117" s="704">
        <v>-7.1530999999999997E-2</v>
      </c>
      <c r="F117" s="704">
        <v>-9.9805000000000005E-2</v>
      </c>
      <c r="G117" s="704">
        <v>-0.35284100000000002</v>
      </c>
      <c r="H117" s="704">
        <v>-0.32636399999999999</v>
      </c>
      <c r="I117" s="704">
        <v>-0.45754</v>
      </c>
      <c r="J117" s="704">
        <v>-0.34698000000000001</v>
      </c>
      <c r="K117" s="704">
        <v>-0.43081399999999997</v>
      </c>
      <c r="L117" s="704">
        <v>-0.27778799999999998</v>
      </c>
      <c r="M117" s="704">
        <v>-0.289524</v>
      </c>
      <c r="N117" s="704">
        <v>-0.26224599999999998</v>
      </c>
      <c r="O117" s="704">
        <v>-0.25407400000000002</v>
      </c>
      <c r="P117" s="704">
        <v>-0.23972099999999999</v>
      </c>
      <c r="Q117" s="716">
        <v>0</v>
      </c>
      <c r="R117" s="716">
        <v>0</v>
      </c>
      <c r="S117" s="704">
        <v>0</v>
      </c>
      <c r="T117" s="673">
        <v>0</v>
      </c>
      <c r="U117" s="674">
        <v>0</v>
      </c>
      <c r="V117" s="673"/>
      <c r="AC117" s="704"/>
      <c r="AD117" s="673"/>
      <c r="AK117" s="704"/>
      <c r="AL117" s="673"/>
      <c r="AS117" s="704"/>
      <c r="AT117" s="673"/>
      <c r="BA117" s="704"/>
      <c r="BB117" s="673"/>
      <c r="BC117" s="704"/>
      <c r="BI117" s="704"/>
      <c r="BJ117" s="673"/>
    </row>
    <row r="118" spans="1:62" s="674" customFormat="1" ht="12.75" hidden="1" customHeight="1" outlineLevel="1" x14ac:dyDescent="0.2">
      <c r="A118" s="714" t="s">
        <v>743</v>
      </c>
      <c r="B118" s="704">
        <v>0</v>
      </c>
      <c r="C118" s="704">
        <v>0</v>
      </c>
      <c r="D118" s="704">
        <v>0</v>
      </c>
      <c r="E118" s="704">
        <v>0</v>
      </c>
      <c r="F118" s="704">
        <v>0</v>
      </c>
      <c r="G118" s="704">
        <v>0</v>
      </c>
      <c r="H118" s="704">
        <v>0</v>
      </c>
      <c r="I118" s="704">
        <v>0</v>
      </c>
      <c r="J118" s="704">
        <v>0</v>
      </c>
      <c r="K118" s="704">
        <v>0</v>
      </c>
      <c r="L118" s="704">
        <v>0</v>
      </c>
      <c r="M118" s="704">
        <v>0</v>
      </c>
      <c r="N118" s="704">
        <v>0</v>
      </c>
      <c r="O118" s="704">
        <v>0</v>
      </c>
      <c r="P118" s="704">
        <v>0</v>
      </c>
      <c r="Q118" s="716">
        <v>0</v>
      </c>
      <c r="R118" s="716">
        <v>0</v>
      </c>
      <c r="S118" s="704">
        <v>0</v>
      </c>
      <c r="T118" s="673">
        <v>0</v>
      </c>
      <c r="U118" s="674">
        <v>0</v>
      </c>
      <c r="V118" s="673"/>
      <c r="AC118" s="704"/>
      <c r="AD118" s="673"/>
      <c r="AK118" s="704"/>
      <c r="AL118" s="673"/>
      <c r="AS118" s="704"/>
      <c r="AT118" s="673"/>
      <c r="BA118" s="704"/>
      <c r="BB118" s="673"/>
      <c r="BC118" s="704"/>
      <c r="BI118" s="704"/>
      <c r="BJ118" s="673"/>
    </row>
    <row r="119" spans="1:62" s="674" customFormat="1" ht="12.75" hidden="1" customHeight="1" outlineLevel="1" x14ac:dyDescent="0.2">
      <c r="A119" s="714" t="s">
        <v>744</v>
      </c>
      <c r="B119" s="704">
        <v>-1.2458E-2</v>
      </c>
      <c r="C119" s="704">
        <v>-4.3705000000000001E-2</v>
      </c>
      <c r="D119" s="704">
        <v>-3.7288000000000002E-2</v>
      </c>
      <c r="E119" s="704">
        <v>-3.5680999999999997E-2</v>
      </c>
      <c r="F119" s="704">
        <v>-6.2880000000000002E-3</v>
      </c>
      <c r="G119" s="704">
        <v>-1.9358E-2</v>
      </c>
      <c r="H119" s="704">
        <v>-0.164323</v>
      </c>
      <c r="I119" s="704">
        <v>-0.11131099999999999</v>
      </c>
      <c r="J119" s="704">
        <v>-0.19564799999999999</v>
      </c>
      <c r="K119" s="704">
        <v>-0.106406</v>
      </c>
      <c r="L119" s="704">
        <v>-0.102506</v>
      </c>
      <c r="M119" s="704">
        <v>-0.100242</v>
      </c>
      <c r="N119" s="704">
        <v>-3.2809999999999999E-2</v>
      </c>
      <c r="O119" s="704">
        <v>-2.8730000000000001E-3</v>
      </c>
      <c r="P119" s="704">
        <v>0</v>
      </c>
      <c r="Q119" s="716">
        <v>0</v>
      </c>
      <c r="R119" s="716">
        <v>0</v>
      </c>
      <c r="S119" s="704">
        <v>0</v>
      </c>
      <c r="T119" s="673">
        <v>0</v>
      </c>
      <c r="U119" s="674">
        <v>0</v>
      </c>
      <c r="V119" s="673"/>
      <c r="AC119" s="704"/>
      <c r="AD119" s="673"/>
      <c r="AK119" s="704"/>
      <c r="AL119" s="673"/>
      <c r="AS119" s="704"/>
      <c r="AT119" s="673"/>
      <c r="BA119" s="704"/>
      <c r="BB119" s="673"/>
      <c r="BC119" s="704"/>
      <c r="BI119" s="704"/>
      <c r="BJ119" s="673"/>
    </row>
    <row r="120" spans="1:62" s="674" customFormat="1" ht="12.75" hidden="1" customHeight="1" outlineLevel="1" x14ac:dyDescent="0.2">
      <c r="A120" s="714" t="s">
        <v>745</v>
      </c>
      <c r="B120" s="704">
        <v>0</v>
      </c>
      <c r="C120" s="704">
        <v>0</v>
      </c>
      <c r="D120" s="704">
        <v>0</v>
      </c>
      <c r="E120" s="704">
        <v>0</v>
      </c>
      <c r="F120" s="704">
        <v>0</v>
      </c>
      <c r="G120" s="704">
        <v>-1.2021E-2</v>
      </c>
      <c r="H120" s="704">
        <v>-1.3899999999999999E-2</v>
      </c>
      <c r="I120" s="704">
        <v>-1.9474000000000002E-2</v>
      </c>
      <c r="J120" s="704">
        <v>-2.7234999999999999E-2</v>
      </c>
      <c r="K120" s="704">
        <v>-4.1134999999999998E-2</v>
      </c>
      <c r="L120" s="704">
        <v>-2.7470000000000001E-2</v>
      </c>
      <c r="M120" s="704">
        <v>-4.0600000000000002E-3</v>
      </c>
      <c r="N120" s="704">
        <v>-1.6591000000000002E-2</v>
      </c>
      <c r="O120" s="704">
        <v>-1.9744999999999999E-2</v>
      </c>
      <c r="P120" s="704">
        <v>-2.4066000000000001E-2</v>
      </c>
      <c r="Q120" s="716">
        <v>0</v>
      </c>
      <c r="R120" s="716">
        <v>0</v>
      </c>
      <c r="S120" s="704">
        <v>0</v>
      </c>
      <c r="T120" s="673">
        <v>0</v>
      </c>
      <c r="U120" s="674">
        <v>0</v>
      </c>
      <c r="V120" s="673"/>
      <c r="AC120" s="704"/>
      <c r="AD120" s="673"/>
      <c r="AK120" s="704"/>
      <c r="AL120" s="673"/>
      <c r="AS120" s="704"/>
      <c r="AT120" s="673"/>
      <c r="BA120" s="704"/>
      <c r="BB120" s="673"/>
      <c r="BC120" s="704"/>
      <c r="BI120" s="704"/>
      <c r="BJ120" s="673"/>
    </row>
    <row r="121" spans="1:62" s="674" customFormat="1" ht="12.75" hidden="1" customHeight="1" outlineLevel="1" x14ac:dyDescent="0.2">
      <c r="A121" s="714" t="s">
        <v>746</v>
      </c>
      <c r="B121" s="704">
        <v>0</v>
      </c>
      <c r="C121" s="704">
        <v>0</v>
      </c>
      <c r="D121" s="704">
        <v>0</v>
      </c>
      <c r="E121" s="704">
        <v>-2.2669999999999999E-3</v>
      </c>
      <c r="F121" s="704">
        <v>-8.2439999999999996E-3</v>
      </c>
      <c r="G121" s="704">
        <v>-9.5500000000000001E-4</v>
      </c>
      <c r="H121" s="704">
        <v>-8.8450000000000004E-3</v>
      </c>
      <c r="I121" s="704">
        <v>-2.4551E-2</v>
      </c>
      <c r="J121" s="704">
        <v>-1.8058000000000001E-2</v>
      </c>
      <c r="K121" s="704">
        <v>-6.7210000000000004E-3</v>
      </c>
      <c r="L121" s="704">
        <v>-2.761E-3</v>
      </c>
      <c r="M121" s="704">
        <v>-1.0832E-2</v>
      </c>
      <c r="N121" s="704">
        <v>-6.757E-3</v>
      </c>
      <c r="O121" s="704">
        <v>-1.2830000000000001E-3</v>
      </c>
      <c r="P121" s="704">
        <v>-1.7066000000000001E-2</v>
      </c>
      <c r="Q121" s="716">
        <v>0</v>
      </c>
      <c r="R121" s="716">
        <v>0</v>
      </c>
      <c r="S121" s="704">
        <v>0</v>
      </c>
      <c r="T121" s="673">
        <v>0</v>
      </c>
      <c r="U121" s="674">
        <v>0</v>
      </c>
      <c r="V121" s="673"/>
      <c r="AC121" s="704"/>
      <c r="AD121" s="673"/>
      <c r="AK121" s="704"/>
      <c r="AL121" s="673"/>
      <c r="AS121" s="704"/>
      <c r="AT121" s="673"/>
      <c r="BA121" s="704"/>
      <c r="BB121" s="673"/>
      <c r="BC121" s="704"/>
      <c r="BI121" s="704"/>
      <c r="BJ121" s="673"/>
    </row>
    <row r="122" spans="1:62" s="674" customFormat="1" ht="12.75" hidden="1" customHeight="1" outlineLevel="1" x14ac:dyDescent="0.2">
      <c r="A122" s="713" t="s">
        <v>747</v>
      </c>
      <c r="B122" s="704">
        <v>0</v>
      </c>
      <c r="C122" s="704">
        <v>0</v>
      </c>
      <c r="D122" s="704">
        <v>0</v>
      </c>
      <c r="E122" s="704">
        <v>0</v>
      </c>
      <c r="F122" s="704">
        <v>0</v>
      </c>
      <c r="G122" s="704">
        <v>0</v>
      </c>
      <c r="H122" s="704">
        <v>0</v>
      </c>
      <c r="I122" s="704">
        <v>0</v>
      </c>
      <c r="J122" s="704">
        <v>0</v>
      </c>
      <c r="K122" s="704">
        <v>0</v>
      </c>
      <c r="L122" s="704">
        <v>0</v>
      </c>
      <c r="M122" s="704">
        <v>0</v>
      </c>
      <c r="N122" s="704">
        <v>0</v>
      </c>
      <c r="O122" s="704">
        <v>0</v>
      </c>
      <c r="P122" s="704">
        <v>0</v>
      </c>
      <c r="Q122" s="674">
        <v>0</v>
      </c>
      <c r="R122" s="674">
        <v>0</v>
      </c>
      <c r="S122" s="704">
        <v>0</v>
      </c>
      <c r="T122" s="673">
        <v>0</v>
      </c>
      <c r="U122" s="674">
        <v>0</v>
      </c>
      <c r="V122" s="673"/>
      <c r="AC122" s="704"/>
      <c r="AD122" s="673"/>
      <c r="AK122" s="704"/>
      <c r="AL122" s="673"/>
      <c r="AS122" s="704"/>
      <c r="AT122" s="673"/>
      <c r="BA122" s="704"/>
      <c r="BB122" s="673"/>
      <c r="BI122" s="704"/>
      <c r="BJ122" s="673"/>
    </row>
    <row r="123" spans="1:62" s="674" customFormat="1" ht="12.75" customHeight="1" collapsed="1" x14ac:dyDescent="0.2">
      <c r="A123" s="713" t="s">
        <v>748</v>
      </c>
      <c r="B123" s="704">
        <v>-7.7627000000000002E-2</v>
      </c>
      <c r="C123" s="704">
        <v>0</v>
      </c>
      <c r="D123" s="704">
        <v>0</v>
      </c>
      <c r="E123" s="704">
        <v>0</v>
      </c>
      <c r="F123" s="704">
        <v>0</v>
      </c>
      <c r="G123" s="704">
        <v>-5.1901000000000003E-2</v>
      </c>
      <c r="H123" s="704">
        <v>-6.1024000000000002E-2</v>
      </c>
      <c r="I123" s="704">
        <v>-5.3127000000000001E-2</v>
      </c>
      <c r="J123" s="704">
        <v>-0.114034</v>
      </c>
      <c r="K123" s="704">
        <v>-0.14634</v>
      </c>
      <c r="L123" s="704">
        <v>-0.164327</v>
      </c>
      <c r="M123" s="704">
        <v>-4.1961999999999999E-2</v>
      </c>
      <c r="N123" s="704">
        <v>-3.9046999999999998E-2</v>
      </c>
      <c r="O123" s="704">
        <v>-7.6850000000000002E-2</v>
      </c>
      <c r="P123" s="704">
        <v>-8.3210000000000006E-2</v>
      </c>
      <c r="Q123" s="674">
        <v>0</v>
      </c>
      <c r="R123" s="674">
        <v>0</v>
      </c>
      <c r="S123" s="704">
        <v>0</v>
      </c>
      <c r="T123" s="673">
        <v>0</v>
      </c>
      <c r="U123" s="716">
        <v>0</v>
      </c>
      <c r="V123" s="673"/>
      <c r="AC123" s="704"/>
      <c r="AD123" s="673"/>
      <c r="AK123" s="704"/>
      <c r="AL123" s="673"/>
      <c r="AS123" s="704"/>
      <c r="AT123" s="673"/>
      <c r="BA123" s="704"/>
      <c r="BB123" s="673"/>
      <c r="BC123" s="716"/>
      <c r="BI123" s="704"/>
      <c r="BJ123" s="673"/>
    </row>
    <row r="124" spans="1:62" s="674" customFormat="1" ht="12.75" hidden="1" customHeight="1" outlineLevel="1" x14ac:dyDescent="0.2">
      <c r="A124" s="699" t="s">
        <v>749</v>
      </c>
      <c r="B124" s="704">
        <v>0</v>
      </c>
      <c r="C124" s="704">
        <v>0</v>
      </c>
      <c r="D124" s="704">
        <v>0</v>
      </c>
      <c r="E124" s="704">
        <v>0</v>
      </c>
      <c r="F124" s="704">
        <v>0</v>
      </c>
      <c r="G124" s="704">
        <v>0</v>
      </c>
      <c r="H124" s="704">
        <v>0</v>
      </c>
      <c r="I124" s="704">
        <v>0</v>
      </c>
      <c r="J124" s="704">
        <v>0</v>
      </c>
      <c r="K124" s="704">
        <v>0</v>
      </c>
      <c r="L124" s="704">
        <v>0</v>
      </c>
      <c r="M124" s="704">
        <v>0</v>
      </c>
      <c r="N124" s="704">
        <v>0</v>
      </c>
      <c r="O124" s="704">
        <v>0</v>
      </c>
      <c r="P124" s="704">
        <v>0</v>
      </c>
      <c r="Q124" s="674">
        <v>0</v>
      </c>
      <c r="R124" s="674">
        <v>0</v>
      </c>
      <c r="S124" s="704">
        <v>0</v>
      </c>
      <c r="T124" s="673">
        <v>0</v>
      </c>
      <c r="U124" s="674">
        <v>0</v>
      </c>
      <c r="V124" s="673"/>
      <c r="AC124" s="704"/>
      <c r="AD124" s="673"/>
      <c r="AK124" s="704"/>
      <c r="AL124" s="673"/>
      <c r="AS124" s="704"/>
      <c r="AT124" s="673"/>
      <c r="BA124" s="704"/>
      <c r="BB124" s="673"/>
      <c r="BC124" s="704"/>
      <c r="BI124" s="704"/>
      <c r="BJ124" s="673"/>
    </row>
    <row r="125" spans="1:62" s="674" customFormat="1" ht="12.75" hidden="1" customHeight="1" outlineLevel="1" x14ac:dyDescent="0.2">
      <c r="A125" s="699" t="s">
        <v>750</v>
      </c>
      <c r="B125" s="704">
        <v>0</v>
      </c>
      <c r="C125" s="704">
        <v>0</v>
      </c>
      <c r="D125" s="704">
        <v>0</v>
      </c>
      <c r="E125" s="704">
        <v>0</v>
      </c>
      <c r="F125" s="704">
        <v>0</v>
      </c>
      <c r="G125" s="704">
        <v>0</v>
      </c>
      <c r="H125" s="704">
        <v>0</v>
      </c>
      <c r="I125" s="704">
        <v>0</v>
      </c>
      <c r="J125" s="704">
        <v>0</v>
      </c>
      <c r="K125" s="704">
        <v>0</v>
      </c>
      <c r="L125" s="704">
        <v>0</v>
      </c>
      <c r="M125" s="704">
        <v>0</v>
      </c>
      <c r="N125" s="704">
        <v>0</v>
      </c>
      <c r="O125" s="704">
        <v>0</v>
      </c>
      <c r="P125" s="704">
        <v>0</v>
      </c>
      <c r="Q125" s="674">
        <v>0</v>
      </c>
      <c r="R125" s="674">
        <v>0</v>
      </c>
      <c r="S125" s="704">
        <v>0</v>
      </c>
      <c r="T125" s="673">
        <v>0</v>
      </c>
      <c r="U125" s="674">
        <v>0</v>
      </c>
      <c r="V125" s="673"/>
      <c r="AC125" s="704"/>
      <c r="AD125" s="673"/>
      <c r="AK125" s="704"/>
      <c r="AL125" s="673"/>
      <c r="AS125" s="704"/>
      <c r="AT125" s="673"/>
      <c r="BA125" s="704"/>
      <c r="BB125" s="673"/>
      <c r="BC125" s="704"/>
      <c r="BI125" s="704"/>
      <c r="BJ125" s="673"/>
    </row>
    <row r="126" spans="1:62" s="674" customFormat="1" ht="12.75" customHeight="1" collapsed="1" x14ac:dyDescent="0.2">
      <c r="A126" s="699" t="s">
        <v>751</v>
      </c>
      <c r="B126" s="704">
        <v>-7.7627000000000002E-2</v>
      </c>
      <c r="C126" s="704">
        <v>0</v>
      </c>
      <c r="D126" s="704">
        <v>0</v>
      </c>
      <c r="E126" s="704">
        <v>0</v>
      </c>
      <c r="F126" s="704">
        <v>0</v>
      </c>
      <c r="G126" s="704">
        <v>-5.1901000000000003E-2</v>
      </c>
      <c r="H126" s="704">
        <v>-6.1024000000000002E-2</v>
      </c>
      <c r="I126" s="704">
        <v>-5.3127000000000001E-2</v>
      </c>
      <c r="J126" s="704">
        <v>-0.114034</v>
      </c>
      <c r="K126" s="704">
        <v>-0.14634</v>
      </c>
      <c r="L126" s="704">
        <v>-0.164327</v>
      </c>
      <c r="M126" s="704">
        <v>-4.1961999999999999E-2</v>
      </c>
      <c r="N126" s="704">
        <v>-3.9046999999999998E-2</v>
      </c>
      <c r="O126" s="704">
        <v>-7.6850000000000002E-2</v>
      </c>
      <c r="P126" s="704">
        <v>-8.3210000000000006E-2</v>
      </c>
      <c r="Q126" s="674">
        <v>0</v>
      </c>
      <c r="R126" s="674">
        <v>0</v>
      </c>
      <c r="S126" s="704">
        <v>0</v>
      </c>
      <c r="T126" s="673">
        <v>0</v>
      </c>
      <c r="U126" s="674">
        <v>0</v>
      </c>
      <c r="V126" s="673"/>
      <c r="AC126" s="704"/>
      <c r="AD126" s="673"/>
      <c r="AK126" s="704"/>
      <c r="AL126" s="673"/>
      <c r="AS126" s="704"/>
      <c r="AT126" s="673"/>
      <c r="BA126" s="704"/>
      <c r="BB126" s="673"/>
      <c r="BC126" s="704"/>
      <c r="BI126" s="704"/>
      <c r="BJ126" s="673"/>
    </row>
    <row r="127" spans="1:62" s="674" customFormat="1" ht="12.75" customHeight="1" x14ac:dyDescent="0.2">
      <c r="A127" s="713" t="s">
        <v>752</v>
      </c>
      <c r="B127" s="704">
        <v>-7.2189000000000003E-2</v>
      </c>
      <c r="C127" s="704">
        <v>0</v>
      </c>
      <c r="D127" s="704">
        <v>0</v>
      </c>
      <c r="E127" s="704">
        <v>0</v>
      </c>
      <c r="F127" s="704">
        <v>0</v>
      </c>
      <c r="G127" s="704">
        <v>0</v>
      </c>
      <c r="H127" s="704">
        <v>0</v>
      </c>
      <c r="I127" s="704">
        <v>0</v>
      </c>
      <c r="J127" s="704">
        <v>0</v>
      </c>
      <c r="K127" s="704">
        <v>0</v>
      </c>
      <c r="L127" s="704">
        <v>0</v>
      </c>
      <c r="M127" s="704">
        <v>0</v>
      </c>
      <c r="N127" s="704">
        <v>0</v>
      </c>
      <c r="O127" s="704">
        <v>0</v>
      </c>
      <c r="P127" s="704">
        <v>0</v>
      </c>
      <c r="Q127" s="674">
        <v>0</v>
      </c>
      <c r="R127" s="674">
        <v>0</v>
      </c>
      <c r="S127" s="704">
        <v>0</v>
      </c>
      <c r="T127" s="673">
        <v>0</v>
      </c>
      <c r="U127" s="674">
        <v>0</v>
      </c>
      <c r="V127" s="673"/>
      <c r="AC127" s="704"/>
      <c r="AD127" s="673"/>
      <c r="AK127" s="704"/>
      <c r="AL127" s="673"/>
      <c r="AS127" s="704"/>
      <c r="AT127" s="673"/>
      <c r="BA127" s="704"/>
      <c r="BB127" s="673"/>
      <c r="BI127" s="704"/>
      <c r="BJ127" s="673"/>
    </row>
    <row r="128" spans="1:62" s="674" customFormat="1" ht="12.75" customHeight="1" x14ac:dyDescent="0.2">
      <c r="A128" s="699" t="s">
        <v>753</v>
      </c>
      <c r="B128" s="704">
        <v>-7.2189000000000003E-2</v>
      </c>
      <c r="C128" s="704">
        <v>0</v>
      </c>
      <c r="D128" s="704">
        <v>0</v>
      </c>
      <c r="E128" s="704">
        <v>0</v>
      </c>
      <c r="F128" s="704">
        <v>0</v>
      </c>
      <c r="G128" s="704">
        <v>0</v>
      </c>
      <c r="H128" s="704">
        <v>0</v>
      </c>
      <c r="I128" s="704">
        <v>0</v>
      </c>
      <c r="J128" s="704">
        <v>0</v>
      </c>
      <c r="K128" s="704">
        <v>0</v>
      </c>
      <c r="L128" s="704">
        <v>0</v>
      </c>
      <c r="M128" s="704">
        <v>0</v>
      </c>
      <c r="N128" s="704">
        <v>0</v>
      </c>
      <c r="O128" s="704">
        <v>0</v>
      </c>
      <c r="P128" s="704">
        <v>0</v>
      </c>
      <c r="Q128" s="674">
        <v>0</v>
      </c>
      <c r="R128" s="674">
        <v>0</v>
      </c>
      <c r="S128" s="704">
        <v>0</v>
      </c>
      <c r="T128" s="673">
        <v>0</v>
      </c>
      <c r="U128" s="674">
        <v>0</v>
      </c>
      <c r="V128" s="673"/>
      <c r="AC128" s="704"/>
      <c r="AD128" s="673"/>
      <c r="AK128" s="704"/>
      <c r="AL128" s="673"/>
      <c r="AS128" s="704"/>
      <c r="AT128" s="673"/>
      <c r="BA128" s="704"/>
      <c r="BB128" s="673"/>
      <c r="BI128" s="704"/>
      <c r="BJ128" s="673"/>
    </row>
    <row r="129" spans="1:62" s="674" customFormat="1" ht="12.75" customHeight="1" x14ac:dyDescent="0.2">
      <c r="A129" s="699" t="s">
        <v>754</v>
      </c>
      <c r="B129" s="704">
        <v>-7.2189000000000003E-2</v>
      </c>
      <c r="C129" s="704">
        <v>0</v>
      </c>
      <c r="D129" s="704">
        <v>0</v>
      </c>
      <c r="E129" s="704">
        <v>0</v>
      </c>
      <c r="F129" s="704">
        <v>0</v>
      </c>
      <c r="G129" s="704">
        <v>0</v>
      </c>
      <c r="H129" s="704">
        <v>0</v>
      </c>
      <c r="I129" s="704">
        <v>0</v>
      </c>
      <c r="J129" s="704">
        <v>0</v>
      </c>
      <c r="K129" s="704">
        <v>0</v>
      </c>
      <c r="L129" s="704">
        <v>0</v>
      </c>
      <c r="M129" s="704">
        <v>0</v>
      </c>
      <c r="N129" s="704">
        <v>0</v>
      </c>
      <c r="O129" s="704">
        <v>0</v>
      </c>
      <c r="P129" s="704">
        <v>0</v>
      </c>
      <c r="Q129" s="674">
        <v>0</v>
      </c>
      <c r="R129" s="674">
        <v>0</v>
      </c>
      <c r="S129" s="704">
        <v>0</v>
      </c>
      <c r="T129" s="673">
        <v>0</v>
      </c>
      <c r="U129" s="674">
        <v>0</v>
      </c>
      <c r="V129" s="673"/>
      <c r="AC129" s="704"/>
      <c r="AD129" s="673"/>
      <c r="AK129" s="704"/>
      <c r="AL129" s="673"/>
      <c r="AS129" s="704"/>
      <c r="AT129" s="673"/>
      <c r="BA129" s="704"/>
      <c r="BB129" s="673"/>
      <c r="BC129" s="704"/>
      <c r="BI129" s="704"/>
      <c r="BJ129" s="673"/>
    </row>
    <row r="130" spans="1:62" s="674" customFormat="1" ht="12.75" hidden="1" customHeight="1" outlineLevel="1" x14ac:dyDescent="0.2">
      <c r="A130" s="699" t="s">
        <v>755</v>
      </c>
      <c r="B130" s="704">
        <v>0</v>
      </c>
      <c r="C130" s="704">
        <v>0</v>
      </c>
      <c r="D130" s="704">
        <v>0</v>
      </c>
      <c r="E130" s="704">
        <v>0</v>
      </c>
      <c r="F130" s="704">
        <v>0</v>
      </c>
      <c r="G130" s="704">
        <v>0</v>
      </c>
      <c r="H130" s="704">
        <v>0</v>
      </c>
      <c r="I130" s="704">
        <v>0</v>
      </c>
      <c r="J130" s="704">
        <v>0</v>
      </c>
      <c r="K130" s="704">
        <v>0</v>
      </c>
      <c r="L130" s="704">
        <v>0</v>
      </c>
      <c r="M130" s="704">
        <v>0</v>
      </c>
      <c r="N130" s="704">
        <v>0</v>
      </c>
      <c r="O130" s="704">
        <v>0</v>
      </c>
      <c r="P130" s="704">
        <v>0</v>
      </c>
      <c r="Q130" s="674">
        <v>0</v>
      </c>
      <c r="R130" s="674">
        <v>0</v>
      </c>
      <c r="S130" s="704">
        <v>0</v>
      </c>
      <c r="T130" s="673">
        <v>0</v>
      </c>
      <c r="U130" s="674">
        <v>0</v>
      </c>
      <c r="V130" s="673"/>
      <c r="AC130" s="704"/>
      <c r="AD130" s="673"/>
      <c r="AK130" s="704"/>
      <c r="AL130" s="673"/>
      <c r="AS130" s="704"/>
      <c r="AT130" s="673"/>
      <c r="BA130" s="704"/>
      <c r="BB130" s="673"/>
      <c r="BC130" s="704"/>
      <c r="BI130" s="704"/>
      <c r="BJ130" s="673"/>
    </row>
    <row r="131" spans="1:62" s="674" customFormat="1" ht="12.75" hidden="1" customHeight="1" outlineLevel="1" x14ac:dyDescent="0.2">
      <c r="A131" s="699" t="s">
        <v>756</v>
      </c>
      <c r="B131" s="704">
        <v>0</v>
      </c>
      <c r="C131" s="704">
        <v>0</v>
      </c>
      <c r="D131" s="704">
        <v>0</v>
      </c>
      <c r="E131" s="704">
        <v>0</v>
      </c>
      <c r="F131" s="704">
        <v>0</v>
      </c>
      <c r="G131" s="704">
        <v>0</v>
      </c>
      <c r="H131" s="704">
        <v>0</v>
      </c>
      <c r="I131" s="704">
        <v>0</v>
      </c>
      <c r="J131" s="704">
        <v>0</v>
      </c>
      <c r="K131" s="704">
        <v>0</v>
      </c>
      <c r="L131" s="704">
        <v>0</v>
      </c>
      <c r="M131" s="704">
        <v>0</v>
      </c>
      <c r="N131" s="704">
        <v>0</v>
      </c>
      <c r="O131" s="704">
        <v>0</v>
      </c>
      <c r="P131" s="704">
        <v>0</v>
      </c>
      <c r="Q131" s="674">
        <v>0</v>
      </c>
      <c r="R131" s="674">
        <v>0</v>
      </c>
      <c r="S131" s="704">
        <v>0</v>
      </c>
      <c r="T131" s="673">
        <v>0</v>
      </c>
      <c r="U131" s="674">
        <v>0</v>
      </c>
      <c r="V131" s="673"/>
      <c r="AC131" s="704"/>
      <c r="AD131" s="673"/>
      <c r="AK131" s="704"/>
      <c r="AL131" s="673"/>
      <c r="AS131" s="704"/>
      <c r="AT131" s="673"/>
      <c r="BA131" s="704"/>
      <c r="BB131" s="673"/>
      <c r="BI131" s="704"/>
      <c r="BJ131" s="673"/>
    </row>
    <row r="132" spans="1:62" s="674" customFormat="1" ht="12.75" hidden="1" customHeight="1" outlineLevel="1" x14ac:dyDescent="0.2">
      <c r="A132" s="699" t="s">
        <v>757</v>
      </c>
      <c r="B132" s="704">
        <v>0</v>
      </c>
      <c r="C132" s="704">
        <v>0</v>
      </c>
      <c r="D132" s="704">
        <v>0</v>
      </c>
      <c r="E132" s="704">
        <v>0</v>
      </c>
      <c r="F132" s="704">
        <v>0</v>
      </c>
      <c r="G132" s="704">
        <v>0</v>
      </c>
      <c r="H132" s="704">
        <v>0</v>
      </c>
      <c r="I132" s="704">
        <v>0</v>
      </c>
      <c r="J132" s="704">
        <v>0</v>
      </c>
      <c r="K132" s="704">
        <v>0</v>
      </c>
      <c r="L132" s="704">
        <v>0</v>
      </c>
      <c r="M132" s="704">
        <v>0</v>
      </c>
      <c r="N132" s="704">
        <v>0</v>
      </c>
      <c r="O132" s="704">
        <v>0</v>
      </c>
      <c r="P132" s="704">
        <v>0</v>
      </c>
      <c r="Q132" s="674">
        <v>0</v>
      </c>
      <c r="R132" s="674">
        <v>0</v>
      </c>
      <c r="S132" s="704">
        <v>0</v>
      </c>
      <c r="T132" s="673">
        <v>0</v>
      </c>
      <c r="U132" s="674">
        <v>0</v>
      </c>
      <c r="V132" s="673"/>
      <c r="AC132" s="704"/>
      <c r="AD132" s="673"/>
      <c r="AK132" s="704"/>
      <c r="AL132" s="673"/>
      <c r="AS132" s="704"/>
      <c r="AT132" s="673"/>
      <c r="BA132" s="704"/>
      <c r="BB132" s="673"/>
      <c r="BC132" s="704"/>
      <c r="BI132" s="704"/>
      <c r="BJ132" s="673"/>
    </row>
    <row r="133" spans="1:62" s="674" customFormat="1" ht="12.75" hidden="1" customHeight="1" outlineLevel="1" x14ac:dyDescent="0.2">
      <c r="A133" s="699" t="s">
        <v>758</v>
      </c>
      <c r="B133" s="704">
        <v>0</v>
      </c>
      <c r="C133" s="704">
        <v>0</v>
      </c>
      <c r="D133" s="704">
        <v>0</v>
      </c>
      <c r="E133" s="704">
        <v>0</v>
      </c>
      <c r="F133" s="704">
        <v>0</v>
      </c>
      <c r="G133" s="704">
        <v>0</v>
      </c>
      <c r="H133" s="704">
        <v>0</v>
      </c>
      <c r="I133" s="704">
        <v>0</v>
      </c>
      <c r="J133" s="704">
        <v>0</v>
      </c>
      <c r="K133" s="704">
        <v>0</v>
      </c>
      <c r="L133" s="704">
        <v>0</v>
      </c>
      <c r="M133" s="704">
        <v>0</v>
      </c>
      <c r="N133" s="704">
        <v>0</v>
      </c>
      <c r="O133" s="704">
        <v>0</v>
      </c>
      <c r="P133" s="704">
        <v>0</v>
      </c>
      <c r="Q133" s="674">
        <v>0</v>
      </c>
      <c r="R133" s="674">
        <v>0</v>
      </c>
      <c r="S133" s="704">
        <v>0</v>
      </c>
      <c r="T133" s="673">
        <v>0</v>
      </c>
      <c r="U133" s="674">
        <v>0</v>
      </c>
      <c r="V133" s="673"/>
      <c r="AC133" s="704"/>
      <c r="AD133" s="673"/>
      <c r="AK133" s="704"/>
      <c r="AL133" s="673"/>
      <c r="AS133" s="704"/>
      <c r="AT133" s="673"/>
      <c r="BA133" s="704"/>
      <c r="BB133" s="673"/>
      <c r="BC133" s="704"/>
      <c r="BI133" s="704"/>
      <c r="BJ133" s="673"/>
    </row>
    <row r="134" spans="1:62" s="674" customFormat="1" ht="12.75" hidden="1" customHeight="1" outlineLevel="1" x14ac:dyDescent="0.2">
      <c r="A134" s="699" t="s">
        <v>759</v>
      </c>
      <c r="B134" s="704">
        <v>0</v>
      </c>
      <c r="C134" s="704">
        <v>0</v>
      </c>
      <c r="D134" s="704">
        <v>0</v>
      </c>
      <c r="E134" s="704">
        <v>0</v>
      </c>
      <c r="F134" s="704">
        <v>0</v>
      </c>
      <c r="G134" s="704">
        <v>0</v>
      </c>
      <c r="H134" s="704">
        <v>0</v>
      </c>
      <c r="I134" s="704">
        <v>0</v>
      </c>
      <c r="J134" s="704">
        <v>0</v>
      </c>
      <c r="K134" s="704">
        <v>0</v>
      </c>
      <c r="L134" s="704">
        <v>0</v>
      </c>
      <c r="M134" s="704">
        <v>0</v>
      </c>
      <c r="N134" s="704">
        <v>0</v>
      </c>
      <c r="O134" s="704">
        <v>0</v>
      </c>
      <c r="P134" s="704">
        <v>0</v>
      </c>
      <c r="Q134" s="674">
        <v>0</v>
      </c>
      <c r="R134" s="674">
        <v>0</v>
      </c>
      <c r="S134" s="704">
        <v>0</v>
      </c>
      <c r="T134" s="673">
        <v>0</v>
      </c>
      <c r="U134" s="674">
        <v>0</v>
      </c>
      <c r="V134" s="673"/>
      <c r="AC134" s="704"/>
      <c r="AD134" s="673"/>
      <c r="AK134" s="704"/>
      <c r="AL134" s="673"/>
      <c r="AS134" s="704"/>
      <c r="AT134" s="673"/>
      <c r="BA134" s="704"/>
      <c r="BB134" s="673"/>
      <c r="BI134" s="704"/>
      <c r="BJ134" s="673"/>
    </row>
    <row r="135" spans="1:62" s="674" customFormat="1" ht="12.75" customHeight="1" collapsed="1" x14ac:dyDescent="0.2">
      <c r="A135" s="713" t="s">
        <v>760</v>
      </c>
      <c r="B135" s="704">
        <v>-1.851955</v>
      </c>
      <c r="C135" s="704">
        <v>-0.25232599999999999</v>
      </c>
      <c r="D135" s="704">
        <v>0</v>
      </c>
      <c r="E135" s="704">
        <v>-1.0685E-2</v>
      </c>
      <c r="F135" s="704">
        <v>0</v>
      </c>
      <c r="G135" s="704">
        <v>-1.7825000000000001E-2</v>
      </c>
      <c r="H135" s="704">
        <v>-8.4589999999999995E-3</v>
      </c>
      <c r="I135" s="704">
        <v>-3.9096000000000006E-2</v>
      </c>
      <c r="J135" s="704">
        <v>-4.8829000000000004E-2</v>
      </c>
      <c r="K135" s="704">
        <v>-2.29E-2</v>
      </c>
      <c r="L135" s="704">
        <v>-1.1504E-2</v>
      </c>
      <c r="M135" s="704">
        <v>-4.4939999999999997E-3</v>
      </c>
      <c r="N135" s="704">
        <v>-0.819129</v>
      </c>
      <c r="O135" s="704">
        <v>-1.0960000000000001E-2</v>
      </c>
      <c r="P135" s="704">
        <v>-2.5760000000000002E-2</v>
      </c>
      <c r="Q135" s="674">
        <v>0</v>
      </c>
      <c r="R135" s="674">
        <v>0</v>
      </c>
      <c r="S135" s="704">
        <v>0</v>
      </c>
      <c r="T135" s="673">
        <v>0</v>
      </c>
      <c r="U135" s="674">
        <v>0</v>
      </c>
      <c r="V135" s="673"/>
      <c r="AC135" s="704"/>
      <c r="AD135" s="673"/>
      <c r="AK135" s="704"/>
      <c r="AL135" s="673"/>
      <c r="AS135" s="704"/>
      <c r="AT135" s="673"/>
      <c r="BA135" s="704"/>
      <c r="BB135" s="673"/>
      <c r="BI135" s="704"/>
      <c r="BJ135" s="673"/>
    </row>
    <row r="136" spans="1:62" s="674" customFormat="1" ht="12.75" hidden="1" customHeight="1" outlineLevel="1" x14ac:dyDescent="0.2">
      <c r="A136" s="699" t="s">
        <v>761</v>
      </c>
      <c r="B136" s="704">
        <v>0</v>
      </c>
      <c r="C136" s="704">
        <v>0</v>
      </c>
      <c r="D136" s="704">
        <v>0</v>
      </c>
      <c r="E136" s="704">
        <v>0</v>
      </c>
      <c r="F136" s="704">
        <v>0</v>
      </c>
      <c r="G136" s="704">
        <v>0</v>
      </c>
      <c r="H136" s="704">
        <v>0</v>
      </c>
      <c r="I136" s="704">
        <v>0</v>
      </c>
      <c r="J136" s="704">
        <v>0</v>
      </c>
      <c r="K136" s="704">
        <v>0</v>
      </c>
      <c r="L136" s="704">
        <v>0</v>
      </c>
      <c r="M136" s="704">
        <v>0</v>
      </c>
      <c r="N136" s="704">
        <v>0</v>
      </c>
      <c r="O136" s="704">
        <v>0</v>
      </c>
      <c r="P136" s="704">
        <v>0</v>
      </c>
      <c r="Q136" s="674">
        <v>0</v>
      </c>
      <c r="R136" s="674">
        <v>0</v>
      </c>
      <c r="S136" s="704">
        <v>0</v>
      </c>
      <c r="T136" s="673">
        <v>0</v>
      </c>
      <c r="U136" s="674">
        <v>0</v>
      </c>
      <c r="V136" s="673"/>
      <c r="AC136" s="704"/>
      <c r="AD136" s="673"/>
      <c r="AK136" s="704"/>
      <c r="AL136" s="673"/>
      <c r="AS136" s="704"/>
      <c r="AT136" s="673"/>
      <c r="BA136" s="704"/>
      <c r="BB136" s="673"/>
      <c r="BI136" s="704"/>
      <c r="BJ136" s="673"/>
    </row>
    <row r="137" spans="1:62" s="674" customFormat="1" ht="12.75" hidden="1" customHeight="1" outlineLevel="1" x14ac:dyDescent="0.2">
      <c r="A137" s="699" t="s">
        <v>762</v>
      </c>
      <c r="B137" s="704">
        <v>0</v>
      </c>
      <c r="C137" s="704">
        <v>0</v>
      </c>
      <c r="D137" s="704">
        <v>0</v>
      </c>
      <c r="E137" s="704">
        <v>0</v>
      </c>
      <c r="F137" s="704">
        <v>0</v>
      </c>
      <c r="G137" s="704">
        <v>0</v>
      </c>
      <c r="H137" s="704">
        <v>0</v>
      </c>
      <c r="I137" s="704">
        <v>0</v>
      </c>
      <c r="J137" s="704">
        <v>0</v>
      </c>
      <c r="K137" s="704">
        <v>0</v>
      </c>
      <c r="L137" s="704">
        <v>0</v>
      </c>
      <c r="M137" s="704">
        <v>0</v>
      </c>
      <c r="N137" s="704">
        <v>0</v>
      </c>
      <c r="O137" s="704">
        <v>0</v>
      </c>
      <c r="P137" s="704">
        <v>0</v>
      </c>
      <c r="Q137" s="674">
        <v>0</v>
      </c>
      <c r="R137" s="674">
        <v>0</v>
      </c>
      <c r="S137" s="704">
        <v>0</v>
      </c>
      <c r="T137" s="673">
        <v>0</v>
      </c>
      <c r="U137" s="674">
        <v>0</v>
      </c>
      <c r="V137" s="673"/>
      <c r="AC137" s="704"/>
      <c r="AD137" s="673"/>
      <c r="AK137" s="704"/>
      <c r="AL137" s="673"/>
      <c r="AS137" s="704"/>
      <c r="AT137" s="673"/>
      <c r="BA137" s="704"/>
      <c r="BB137" s="673"/>
      <c r="BC137" s="704"/>
      <c r="BI137" s="704"/>
      <c r="BJ137" s="673"/>
    </row>
    <row r="138" spans="1:62" s="674" customFormat="1" ht="12.75" hidden="1" customHeight="1" outlineLevel="1" x14ac:dyDescent="0.2">
      <c r="A138" s="699" t="s">
        <v>763</v>
      </c>
      <c r="B138" s="704">
        <v>0</v>
      </c>
      <c r="C138" s="704">
        <v>0</v>
      </c>
      <c r="D138" s="704">
        <v>0</v>
      </c>
      <c r="E138" s="704">
        <v>0</v>
      </c>
      <c r="F138" s="704">
        <v>0</v>
      </c>
      <c r="G138" s="704">
        <v>0</v>
      </c>
      <c r="H138" s="704">
        <v>0</v>
      </c>
      <c r="I138" s="704">
        <v>0</v>
      </c>
      <c r="J138" s="704">
        <v>0</v>
      </c>
      <c r="K138" s="704">
        <v>0</v>
      </c>
      <c r="L138" s="704">
        <v>0</v>
      </c>
      <c r="M138" s="704">
        <v>0</v>
      </c>
      <c r="N138" s="704">
        <v>0</v>
      </c>
      <c r="O138" s="704">
        <v>0</v>
      </c>
      <c r="P138" s="704">
        <v>0</v>
      </c>
      <c r="Q138" s="674">
        <v>0</v>
      </c>
      <c r="R138" s="674">
        <v>0</v>
      </c>
      <c r="S138" s="704">
        <v>0</v>
      </c>
      <c r="T138" s="673">
        <v>0</v>
      </c>
      <c r="U138" s="674">
        <v>0</v>
      </c>
      <c r="V138" s="673"/>
      <c r="AC138" s="704"/>
      <c r="AD138" s="673"/>
      <c r="AK138" s="704"/>
      <c r="AL138" s="673"/>
      <c r="AS138" s="704"/>
      <c r="AT138" s="673"/>
      <c r="BA138" s="704"/>
      <c r="BB138" s="673"/>
      <c r="BC138" s="704"/>
      <c r="BI138" s="704"/>
      <c r="BJ138" s="673"/>
    </row>
    <row r="139" spans="1:62" s="674" customFormat="1" ht="12.75" hidden="1" customHeight="1" outlineLevel="1" x14ac:dyDescent="0.2">
      <c r="A139" s="699" t="s">
        <v>764</v>
      </c>
      <c r="B139" s="704">
        <v>0</v>
      </c>
      <c r="C139" s="704">
        <v>0</v>
      </c>
      <c r="D139" s="704">
        <v>0</v>
      </c>
      <c r="E139" s="704">
        <v>0</v>
      </c>
      <c r="F139" s="704">
        <v>0</v>
      </c>
      <c r="G139" s="704">
        <v>0</v>
      </c>
      <c r="H139" s="704">
        <v>0</v>
      </c>
      <c r="I139" s="704">
        <v>0</v>
      </c>
      <c r="J139" s="704">
        <v>0</v>
      </c>
      <c r="K139" s="704">
        <v>0</v>
      </c>
      <c r="L139" s="704">
        <v>0</v>
      </c>
      <c r="M139" s="704">
        <v>0</v>
      </c>
      <c r="N139" s="704">
        <v>0</v>
      </c>
      <c r="O139" s="704">
        <v>0</v>
      </c>
      <c r="P139" s="704">
        <v>0</v>
      </c>
      <c r="Q139" s="674">
        <v>0</v>
      </c>
      <c r="R139" s="674">
        <v>0</v>
      </c>
      <c r="S139" s="704">
        <v>0</v>
      </c>
      <c r="T139" s="673">
        <v>0</v>
      </c>
      <c r="U139" s="674">
        <v>0</v>
      </c>
      <c r="V139" s="673"/>
      <c r="AC139" s="704"/>
      <c r="AD139" s="673"/>
      <c r="AK139" s="704"/>
      <c r="AL139" s="673"/>
      <c r="AS139" s="704"/>
      <c r="AT139" s="673"/>
      <c r="BA139" s="704"/>
      <c r="BB139" s="673"/>
      <c r="BI139" s="704"/>
      <c r="BJ139" s="673"/>
    </row>
    <row r="140" spans="1:62" s="674" customFormat="1" ht="12.75" hidden="1" customHeight="1" outlineLevel="1" x14ac:dyDescent="0.2">
      <c r="A140" s="699" t="s">
        <v>765</v>
      </c>
      <c r="B140" s="704">
        <v>0</v>
      </c>
      <c r="C140" s="704">
        <v>0</v>
      </c>
      <c r="D140" s="704">
        <v>0</v>
      </c>
      <c r="E140" s="704">
        <v>0</v>
      </c>
      <c r="F140" s="704">
        <v>0</v>
      </c>
      <c r="G140" s="704">
        <v>0</v>
      </c>
      <c r="H140" s="704">
        <v>0</v>
      </c>
      <c r="I140" s="704">
        <v>0</v>
      </c>
      <c r="J140" s="704">
        <v>0</v>
      </c>
      <c r="K140" s="704">
        <v>0</v>
      </c>
      <c r="L140" s="704">
        <v>0</v>
      </c>
      <c r="M140" s="704">
        <v>0</v>
      </c>
      <c r="N140" s="704">
        <v>0</v>
      </c>
      <c r="O140" s="704">
        <v>0</v>
      </c>
      <c r="P140" s="704">
        <v>0</v>
      </c>
      <c r="Q140" s="674">
        <v>0</v>
      </c>
      <c r="R140" s="674">
        <v>0</v>
      </c>
      <c r="S140" s="704">
        <v>0</v>
      </c>
      <c r="T140" s="673">
        <v>0</v>
      </c>
      <c r="U140" s="674">
        <v>0</v>
      </c>
      <c r="V140" s="673"/>
      <c r="AC140" s="704"/>
      <c r="AD140" s="673"/>
      <c r="AK140" s="704"/>
      <c r="AL140" s="673"/>
      <c r="AS140" s="704"/>
      <c r="AT140" s="673"/>
      <c r="BA140" s="704"/>
      <c r="BB140" s="673"/>
      <c r="BC140" s="704"/>
      <c r="BI140" s="704"/>
      <c r="BJ140" s="673"/>
    </row>
    <row r="141" spans="1:62" s="674" customFormat="1" ht="12.75" hidden="1" customHeight="1" outlineLevel="1" x14ac:dyDescent="0.2">
      <c r="A141" s="699" t="s">
        <v>766</v>
      </c>
      <c r="B141" s="704">
        <v>0</v>
      </c>
      <c r="C141" s="704">
        <v>0</v>
      </c>
      <c r="D141" s="704">
        <v>0</v>
      </c>
      <c r="E141" s="704">
        <v>0</v>
      </c>
      <c r="F141" s="704">
        <v>0</v>
      </c>
      <c r="G141" s="704">
        <v>0</v>
      </c>
      <c r="H141" s="704">
        <v>0</v>
      </c>
      <c r="I141" s="704">
        <v>0</v>
      </c>
      <c r="J141" s="704">
        <v>0</v>
      </c>
      <c r="K141" s="704">
        <v>0</v>
      </c>
      <c r="L141" s="704">
        <v>0</v>
      </c>
      <c r="M141" s="704">
        <v>0</v>
      </c>
      <c r="N141" s="704">
        <v>0</v>
      </c>
      <c r="O141" s="704">
        <v>0</v>
      </c>
      <c r="P141" s="704">
        <v>0</v>
      </c>
      <c r="Q141" s="674">
        <v>0</v>
      </c>
      <c r="R141" s="674">
        <v>0</v>
      </c>
      <c r="S141" s="704">
        <v>0</v>
      </c>
      <c r="T141" s="673">
        <v>0</v>
      </c>
      <c r="U141" s="674">
        <v>0</v>
      </c>
      <c r="V141" s="673"/>
      <c r="AC141" s="704"/>
      <c r="AD141" s="673"/>
      <c r="AK141" s="704"/>
      <c r="AL141" s="673"/>
      <c r="AS141" s="704"/>
      <c r="AT141" s="673"/>
      <c r="BA141" s="704"/>
      <c r="BB141" s="673"/>
      <c r="BC141" s="704"/>
      <c r="BI141" s="704"/>
      <c r="BJ141" s="673"/>
    </row>
    <row r="142" spans="1:62" s="674" customFormat="1" ht="12.75" customHeight="1" collapsed="1" x14ac:dyDescent="0.2">
      <c r="A142" s="699" t="s">
        <v>767</v>
      </c>
      <c r="B142" s="704">
        <v>-1.851955</v>
      </c>
      <c r="C142" s="704">
        <v>-0.25232599999999999</v>
      </c>
      <c r="D142" s="704">
        <v>0</v>
      </c>
      <c r="E142" s="704">
        <v>-1.0685E-2</v>
      </c>
      <c r="F142" s="704">
        <v>0</v>
      </c>
      <c r="G142" s="704">
        <v>-1.7825000000000001E-2</v>
      </c>
      <c r="H142" s="704">
        <v>-8.4589999999999995E-3</v>
      </c>
      <c r="I142" s="704">
        <v>-3.9096000000000006E-2</v>
      </c>
      <c r="J142" s="704">
        <v>-4.8829000000000004E-2</v>
      </c>
      <c r="K142" s="704">
        <v>-2.29E-2</v>
      </c>
      <c r="L142" s="704">
        <v>-1.1504E-2</v>
      </c>
      <c r="M142" s="704">
        <v>-4.4939999999999997E-3</v>
      </c>
      <c r="N142" s="704">
        <v>-0.819129</v>
      </c>
      <c r="O142" s="704">
        <v>-1.0960000000000001E-2</v>
      </c>
      <c r="P142" s="704">
        <v>-2.5760000000000002E-2</v>
      </c>
      <c r="Q142" s="674">
        <v>0</v>
      </c>
      <c r="R142" s="674">
        <v>0</v>
      </c>
      <c r="S142" s="704">
        <v>0</v>
      </c>
      <c r="T142" s="673">
        <v>0</v>
      </c>
      <c r="U142" s="674">
        <v>0</v>
      </c>
      <c r="V142" s="673"/>
      <c r="AC142" s="704"/>
      <c r="AD142" s="673"/>
      <c r="AK142" s="704"/>
      <c r="AL142" s="673"/>
      <c r="AS142" s="704"/>
      <c r="AT142" s="673"/>
      <c r="BA142" s="704"/>
      <c r="BB142" s="673"/>
      <c r="BI142" s="704"/>
      <c r="BJ142" s="673"/>
    </row>
    <row r="143" spans="1:62" s="674" customFormat="1" ht="12.75" customHeight="1" x14ac:dyDescent="0.2">
      <c r="A143" s="699" t="s">
        <v>768</v>
      </c>
      <c r="B143" s="704">
        <v>-5.1955000000000001E-2</v>
      </c>
      <c r="C143" s="704">
        <v>-0.25232599999999999</v>
      </c>
      <c r="D143" s="704">
        <v>0</v>
      </c>
      <c r="E143" s="704">
        <v>-1.0685E-2</v>
      </c>
      <c r="F143" s="704">
        <v>0</v>
      </c>
      <c r="G143" s="704">
        <v>-1.7825000000000001E-2</v>
      </c>
      <c r="H143" s="704">
        <v>-8.4589999999999995E-3</v>
      </c>
      <c r="I143" s="704">
        <v>-3.9096000000000006E-2</v>
      </c>
      <c r="J143" s="704">
        <v>-4.8829000000000004E-2</v>
      </c>
      <c r="K143" s="704">
        <v>-2.29E-2</v>
      </c>
      <c r="L143" s="704">
        <v>-1.1504E-2</v>
      </c>
      <c r="M143" s="704">
        <v>-4.4939999999999997E-3</v>
      </c>
      <c r="N143" s="704">
        <v>-0.819129</v>
      </c>
      <c r="O143" s="704">
        <v>-1.0960000000000001E-2</v>
      </c>
      <c r="P143" s="704">
        <v>-2.5760000000000002E-2</v>
      </c>
      <c r="Q143" s="674">
        <v>0</v>
      </c>
      <c r="R143" s="674">
        <v>0</v>
      </c>
      <c r="S143" s="704">
        <v>0</v>
      </c>
      <c r="T143" s="673">
        <v>0</v>
      </c>
      <c r="U143" s="674">
        <v>0</v>
      </c>
      <c r="V143" s="673"/>
      <c r="AC143" s="704"/>
      <c r="AD143" s="673"/>
      <c r="AK143" s="704"/>
      <c r="AL143" s="673"/>
      <c r="AS143" s="704"/>
      <c r="AT143" s="673"/>
      <c r="BA143" s="704"/>
      <c r="BB143" s="673"/>
      <c r="BI143" s="704"/>
      <c r="BJ143" s="673"/>
    </row>
    <row r="144" spans="1:62" s="674" customFormat="1" ht="12.75" customHeight="1" x14ac:dyDescent="0.2">
      <c r="A144" s="699" t="s">
        <v>769</v>
      </c>
      <c r="B144" s="704">
        <v>-5.1955000000000001E-2</v>
      </c>
      <c r="C144" s="704">
        <v>-0.25232599999999999</v>
      </c>
      <c r="D144" s="704">
        <v>0</v>
      </c>
      <c r="E144" s="704">
        <v>-1.0685E-2</v>
      </c>
      <c r="F144" s="704">
        <v>0</v>
      </c>
      <c r="G144" s="704">
        <v>-1.825E-3</v>
      </c>
      <c r="H144" s="704">
        <v>-3.4589999999999998E-3</v>
      </c>
      <c r="I144" s="704">
        <v>-3.1593000000000003E-2</v>
      </c>
      <c r="J144" s="704">
        <v>-3.8829000000000002E-2</v>
      </c>
      <c r="K144" s="704">
        <v>-1.2548999999999999E-2</v>
      </c>
      <c r="L144" s="704">
        <v>-4.6340000000000001E-3</v>
      </c>
      <c r="M144" s="704">
        <v>-7.4399999999999998E-4</v>
      </c>
      <c r="N144" s="704">
        <v>-0.80433900000000003</v>
      </c>
      <c r="O144" s="704">
        <v>-2.96E-3</v>
      </c>
      <c r="P144" s="704">
        <v>-5.8110000000000002E-3</v>
      </c>
      <c r="Q144" s="674">
        <v>0</v>
      </c>
      <c r="R144" s="674">
        <v>0</v>
      </c>
      <c r="S144" s="704">
        <v>0</v>
      </c>
      <c r="T144" s="673">
        <v>0</v>
      </c>
      <c r="U144" s="674">
        <v>0</v>
      </c>
      <c r="V144" s="673"/>
      <c r="AC144" s="704"/>
      <c r="AD144" s="673"/>
      <c r="AK144" s="704"/>
      <c r="AL144" s="673"/>
      <c r="AS144" s="704"/>
      <c r="AT144" s="673"/>
      <c r="BA144" s="704"/>
      <c r="BB144" s="673"/>
      <c r="BC144" s="704"/>
      <c r="BI144" s="704"/>
      <c r="BJ144" s="673"/>
    </row>
    <row r="145" spans="1:62" s="674" customFormat="1" ht="12.75" hidden="1" customHeight="1" outlineLevel="1" x14ac:dyDescent="0.2">
      <c r="A145" s="699" t="s">
        <v>770</v>
      </c>
      <c r="B145" s="704">
        <v>0</v>
      </c>
      <c r="C145" s="704">
        <v>0</v>
      </c>
      <c r="D145" s="704">
        <v>0</v>
      </c>
      <c r="E145" s="704">
        <v>0</v>
      </c>
      <c r="F145" s="704">
        <v>0</v>
      </c>
      <c r="G145" s="704">
        <v>0</v>
      </c>
      <c r="H145" s="704">
        <v>0</v>
      </c>
      <c r="I145" s="704">
        <v>0</v>
      </c>
      <c r="J145" s="704">
        <v>0</v>
      </c>
      <c r="K145" s="704">
        <v>0</v>
      </c>
      <c r="L145" s="704">
        <v>0</v>
      </c>
      <c r="M145" s="704">
        <v>0</v>
      </c>
      <c r="N145" s="704">
        <v>0</v>
      </c>
      <c r="O145" s="704">
        <v>0</v>
      </c>
      <c r="P145" s="704">
        <v>0</v>
      </c>
      <c r="Q145" s="674">
        <v>0</v>
      </c>
      <c r="R145" s="674">
        <v>0</v>
      </c>
      <c r="S145" s="704">
        <v>0</v>
      </c>
      <c r="T145" s="673">
        <v>0</v>
      </c>
      <c r="U145" s="674">
        <v>0</v>
      </c>
      <c r="V145" s="673"/>
      <c r="AC145" s="704"/>
      <c r="AD145" s="673"/>
      <c r="AK145" s="704"/>
      <c r="AL145" s="673"/>
      <c r="AS145" s="704"/>
      <c r="AT145" s="673"/>
      <c r="BA145" s="704"/>
      <c r="BB145" s="673"/>
      <c r="BC145" s="704"/>
      <c r="BI145" s="704"/>
      <c r="BJ145" s="673"/>
    </row>
    <row r="146" spans="1:62" s="674" customFormat="1" ht="12.75" customHeight="1" collapsed="1" x14ac:dyDescent="0.2">
      <c r="A146" s="699" t="s">
        <v>771</v>
      </c>
      <c r="B146" s="704">
        <v>0</v>
      </c>
      <c r="C146" s="704">
        <v>0</v>
      </c>
      <c r="D146" s="704">
        <v>0</v>
      </c>
      <c r="E146" s="704">
        <v>0</v>
      </c>
      <c r="F146" s="704">
        <v>0</v>
      </c>
      <c r="G146" s="704">
        <v>-1.6E-2</v>
      </c>
      <c r="H146" s="704">
        <v>-5.0000000000000001E-3</v>
      </c>
      <c r="I146" s="704">
        <v>-7.5030000000000001E-3</v>
      </c>
      <c r="J146" s="704">
        <v>-0.01</v>
      </c>
      <c r="K146" s="704">
        <v>-1.0351000000000001E-2</v>
      </c>
      <c r="L146" s="704">
        <v>-6.8700000000000002E-3</v>
      </c>
      <c r="M146" s="704">
        <v>-3.7499999999999999E-3</v>
      </c>
      <c r="N146" s="704">
        <v>-1.4789999999999999E-2</v>
      </c>
      <c r="O146" s="704">
        <v>-8.0000000000000002E-3</v>
      </c>
      <c r="P146" s="704">
        <v>-1.9949000000000001E-2</v>
      </c>
      <c r="Q146" s="674">
        <v>0</v>
      </c>
      <c r="R146" s="674">
        <v>0</v>
      </c>
      <c r="S146" s="704">
        <v>0</v>
      </c>
      <c r="T146" s="673">
        <v>0</v>
      </c>
      <c r="U146" s="674">
        <v>0</v>
      </c>
      <c r="V146" s="673"/>
      <c r="AC146" s="704"/>
      <c r="AD146" s="673"/>
      <c r="AK146" s="704"/>
      <c r="AL146" s="673"/>
      <c r="AS146" s="704"/>
      <c r="AT146" s="673"/>
      <c r="BA146" s="704"/>
      <c r="BB146" s="673"/>
      <c r="BC146" s="704"/>
      <c r="BI146" s="704"/>
      <c r="BJ146" s="673"/>
    </row>
    <row r="147" spans="1:62" s="674" customFormat="1" ht="12.75" customHeight="1" x14ac:dyDescent="0.2">
      <c r="A147" s="699" t="s">
        <v>772</v>
      </c>
      <c r="B147" s="704">
        <v>-1.8</v>
      </c>
      <c r="C147" s="704">
        <v>0</v>
      </c>
      <c r="D147" s="704">
        <v>0</v>
      </c>
      <c r="E147" s="704">
        <v>0</v>
      </c>
      <c r="F147" s="704">
        <v>0</v>
      </c>
      <c r="G147" s="704">
        <v>0</v>
      </c>
      <c r="H147" s="704">
        <v>0</v>
      </c>
      <c r="I147" s="704">
        <v>0</v>
      </c>
      <c r="J147" s="704">
        <v>0</v>
      </c>
      <c r="K147" s="704">
        <v>0</v>
      </c>
      <c r="L147" s="704">
        <v>0</v>
      </c>
      <c r="M147" s="704">
        <v>0</v>
      </c>
      <c r="N147" s="704">
        <v>0</v>
      </c>
      <c r="O147" s="704">
        <v>0</v>
      </c>
      <c r="P147" s="704">
        <v>0</v>
      </c>
      <c r="Q147" s="674">
        <v>0</v>
      </c>
      <c r="R147" s="674">
        <v>0</v>
      </c>
      <c r="S147" s="704">
        <v>0</v>
      </c>
      <c r="T147" s="673">
        <v>0</v>
      </c>
      <c r="U147" s="674">
        <v>0</v>
      </c>
      <c r="V147" s="673"/>
      <c r="AC147" s="704"/>
      <c r="AD147" s="673"/>
      <c r="AK147" s="704"/>
      <c r="AL147" s="673"/>
      <c r="AS147" s="704"/>
      <c r="AT147" s="673"/>
      <c r="BA147" s="704"/>
      <c r="BB147" s="673"/>
      <c r="BI147" s="704"/>
      <c r="BJ147" s="673"/>
    </row>
    <row r="148" spans="1:62" s="674" customFormat="1" ht="12.75" hidden="1" customHeight="1" outlineLevel="1" x14ac:dyDescent="0.2">
      <c r="A148" s="699" t="s">
        <v>773</v>
      </c>
      <c r="B148" s="704">
        <v>0</v>
      </c>
      <c r="C148" s="704">
        <v>0</v>
      </c>
      <c r="D148" s="704">
        <v>0</v>
      </c>
      <c r="E148" s="704">
        <v>0</v>
      </c>
      <c r="F148" s="704">
        <v>0</v>
      </c>
      <c r="G148" s="704">
        <v>0</v>
      </c>
      <c r="H148" s="704">
        <v>0</v>
      </c>
      <c r="I148" s="704">
        <v>0</v>
      </c>
      <c r="J148" s="704">
        <v>0</v>
      </c>
      <c r="K148" s="704">
        <v>0</v>
      </c>
      <c r="L148" s="704">
        <v>0</v>
      </c>
      <c r="M148" s="704">
        <v>0</v>
      </c>
      <c r="N148" s="704">
        <v>0</v>
      </c>
      <c r="O148" s="704">
        <v>0</v>
      </c>
      <c r="P148" s="704">
        <v>0</v>
      </c>
      <c r="Q148" s="674">
        <v>0</v>
      </c>
      <c r="R148" s="674">
        <v>0</v>
      </c>
      <c r="S148" s="704">
        <v>0</v>
      </c>
      <c r="T148" s="673">
        <v>0</v>
      </c>
      <c r="U148" s="674">
        <v>0</v>
      </c>
      <c r="V148" s="673"/>
      <c r="AC148" s="704"/>
      <c r="AD148" s="673"/>
      <c r="AK148" s="704"/>
      <c r="AL148" s="673"/>
      <c r="AS148" s="704"/>
      <c r="AT148" s="673"/>
      <c r="BA148" s="704"/>
      <c r="BB148" s="673"/>
      <c r="BC148" s="704"/>
      <c r="BI148" s="704"/>
      <c r="BJ148" s="673"/>
    </row>
    <row r="149" spans="1:62" s="674" customFormat="1" ht="12.75" hidden="1" customHeight="1" outlineLevel="1" x14ac:dyDescent="0.2">
      <c r="A149" s="699" t="s">
        <v>774</v>
      </c>
      <c r="B149" s="704">
        <v>0</v>
      </c>
      <c r="C149" s="704">
        <v>0</v>
      </c>
      <c r="D149" s="704">
        <v>0</v>
      </c>
      <c r="E149" s="704">
        <v>0</v>
      </c>
      <c r="F149" s="704">
        <v>0</v>
      </c>
      <c r="G149" s="704">
        <v>0</v>
      </c>
      <c r="H149" s="704">
        <v>0</v>
      </c>
      <c r="I149" s="704">
        <v>0</v>
      </c>
      <c r="J149" s="704">
        <v>0</v>
      </c>
      <c r="K149" s="704">
        <v>0</v>
      </c>
      <c r="L149" s="704">
        <v>0</v>
      </c>
      <c r="M149" s="704">
        <v>0</v>
      </c>
      <c r="N149" s="704">
        <v>0</v>
      </c>
      <c r="O149" s="704">
        <v>0</v>
      </c>
      <c r="P149" s="704">
        <v>0</v>
      </c>
      <c r="Q149" s="674">
        <v>0</v>
      </c>
      <c r="R149" s="674">
        <v>0</v>
      </c>
      <c r="S149" s="704">
        <v>0</v>
      </c>
      <c r="T149" s="673">
        <v>0</v>
      </c>
      <c r="U149" s="674">
        <v>0</v>
      </c>
      <c r="V149" s="673"/>
      <c r="AC149" s="704"/>
      <c r="AD149" s="673"/>
      <c r="AK149" s="704"/>
      <c r="AL149" s="673"/>
      <c r="AS149" s="704"/>
      <c r="AT149" s="673"/>
      <c r="BA149" s="704"/>
      <c r="BB149" s="673"/>
      <c r="BC149" s="704"/>
      <c r="BI149" s="704"/>
      <c r="BJ149" s="673"/>
    </row>
    <row r="150" spans="1:62" s="674" customFormat="1" ht="12.75" customHeight="1" collapsed="1" x14ac:dyDescent="0.2">
      <c r="A150" s="699" t="s">
        <v>775</v>
      </c>
      <c r="B150" s="704">
        <v>-1.8</v>
      </c>
      <c r="C150" s="704">
        <v>0</v>
      </c>
      <c r="D150" s="704">
        <v>0</v>
      </c>
      <c r="E150" s="704">
        <v>0</v>
      </c>
      <c r="F150" s="704">
        <v>0</v>
      </c>
      <c r="G150" s="704">
        <v>0</v>
      </c>
      <c r="H150" s="704">
        <v>0</v>
      </c>
      <c r="I150" s="704">
        <v>0</v>
      </c>
      <c r="J150" s="704">
        <v>0</v>
      </c>
      <c r="K150" s="704">
        <v>0</v>
      </c>
      <c r="L150" s="704">
        <v>0</v>
      </c>
      <c r="M150" s="704">
        <v>0</v>
      </c>
      <c r="N150" s="704">
        <v>0</v>
      </c>
      <c r="O150" s="704">
        <v>0</v>
      </c>
      <c r="P150" s="704">
        <v>0</v>
      </c>
      <c r="Q150" s="674">
        <v>0</v>
      </c>
      <c r="R150" s="674">
        <v>0</v>
      </c>
      <c r="S150" s="704">
        <v>0</v>
      </c>
      <c r="T150" s="673">
        <v>0</v>
      </c>
      <c r="U150" s="674">
        <v>0</v>
      </c>
      <c r="V150" s="673"/>
      <c r="AC150" s="704"/>
      <c r="AD150" s="673"/>
      <c r="AK150" s="704"/>
      <c r="AL150" s="673"/>
      <c r="AS150" s="704"/>
      <c r="AT150" s="673"/>
      <c r="BA150" s="704"/>
      <c r="BB150" s="673"/>
      <c r="BC150" s="704"/>
      <c r="BI150" s="704"/>
      <c r="BJ150" s="673"/>
    </row>
    <row r="151" spans="1:62" s="674" customFormat="1" ht="12.75" hidden="1" customHeight="1" outlineLevel="1" x14ac:dyDescent="0.2">
      <c r="A151" s="713" t="s">
        <v>776</v>
      </c>
      <c r="B151" s="704">
        <v>0</v>
      </c>
      <c r="C151" s="704">
        <v>0</v>
      </c>
      <c r="D151" s="704">
        <v>0</v>
      </c>
      <c r="E151" s="704">
        <v>0</v>
      </c>
      <c r="F151" s="704">
        <v>0</v>
      </c>
      <c r="G151" s="704">
        <v>0</v>
      </c>
      <c r="H151" s="704">
        <v>0</v>
      </c>
      <c r="I151" s="704">
        <v>0</v>
      </c>
      <c r="J151" s="704">
        <v>0</v>
      </c>
      <c r="K151" s="704">
        <v>0</v>
      </c>
      <c r="L151" s="704">
        <v>0</v>
      </c>
      <c r="M151" s="704">
        <v>0</v>
      </c>
      <c r="N151" s="704">
        <v>0</v>
      </c>
      <c r="O151" s="704">
        <v>0</v>
      </c>
      <c r="P151" s="704">
        <v>0</v>
      </c>
      <c r="Q151" s="674">
        <v>0</v>
      </c>
      <c r="R151" s="674">
        <v>0</v>
      </c>
      <c r="S151" s="704">
        <v>0</v>
      </c>
      <c r="T151" s="673">
        <v>0</v>
      </c>
      <c r="U151" s="674">
        <v>0</v>
      </c>
      <c r="V151" s="673"/>
      <c r="AC151" s="704"/>
      <c r="AD151" s="673"/>
      <c r="AK151" s="704"/>
      <c r="AL151" s="673"/>
      <c r="AS151" s="704"/>
      <c r="AT151" s="673"/>
      <c r="BA151" s="704"/>
      <c r="BB151" s="673"/>
      <c r="BI151" s="704"/>
      <c r="BJ151" s="673"/>
    </row>
    <row r="152" spans="1:62" s="674" customFormat="1" ht="12.75" hidden="1" customHeight="1" outlineLevel="1" x14ac:dyDescent="0.2">
      <c r="A152" s="699" t="s">
        <v>777</v>
      </c>
      <c r="B152" s="704">
        <v>0</v>
      </c>
      <c r="C152" s="704">
        <v>0</v>
      </c>
      <c r="D152" s="704">
        <v>0</v>
      </c>
      <c r="E152" s="704">
        <v>0</v>
      </c>
      <c r="F152" s="704">
        <v>0</v>
      </c>
      <c r="G152" s="704">
        <v>0</v>
      </c>
      <c r="H152" s="704">
        <v>0</v>
      </c>
      <c r="I152" s="704">
        <v>0</v>
      </c>
      <c r="J152" s="704">
        <v>0</v>
      </c>
      <c r="K152" s="704">
        <v>0</v>
      </c>
      <c r="L152" s="704">
        <v>0</v>
      </c>
      <c r="M152" s="704">
        <v>0</v>
      </c>
      <c r="N152" s="704">
        <v>0</v>
      </c>
      <c r="O152" s="704">
        <v>0</v>
      </c>
      <c r="P152" s="704">
        <v>0</v>
      </c>
      <c r="Q152" s="674">
        <v>0</v>
      </c>
      <c r="R152" s="674">
        <v>0</v>
      </c>
      <c r="S152" s="704">
        <v>0</v>
      </c>
      <c r="T152" s="673">
        <v>0</v>
      </c>
      <c r="U152" s="674">
        <v>0</v>
      </c>
      <c r="V152" s="673"/>
      <c r="AC152" s="704"/>
      <c r="AD152" s="673"/>
      <c r="AK152" s="704"/>
      <c r="AL152" s="673"/>
      <c r="AS152" s="704"/>
      <c r="AT152" s="673"/>
      <c r="BA152" s="704"/>
      <c r="BB152" s="673"/>
      <c r="BI152" s="704"/>
      <c r="BJ152" s="673"/>
    </row>
    <row r="153" spans="1:62" s="674" customFormat="1" ht="12.75" hidden="1" customHeight="1" outlineLevel="1" x14ac:dyDescent="0.2">
      <c r="A153" s="699" t="s">
        <v>778</v>
      </c>
      <c r="B153" s="704">
        <v>0</v>
      </c>
      <c r="C153" s="704">
        <v>0</v>
      </c>
      <c r="D153" s="704">
        <v>0</v>
      </c>
      <c r="E153" s="704">
        <v>0</v>
      </c>
      <c r="F153" s="704">
        <v>0</v>
      </c>
      <c r="G153" s="704">
        <v>0</v>
      </c>
      <c r="H153" s="704">
        <v>0</v>
      </c>
      <c r="I153" s="704">
        <v>0</v>
      </c>
      <c r="J153" s="704">
        <v>0</v>
      </c>
      <c r="K153" s="704">
        <v>0</v>
      </c>
      <c r="L153" s="704">
        <v>0</v>
      </c>
      <c r="M153" s="704">
        <v>0</v>
      </c>
      <c r="N153" s="704">
        <v>0</v>
      </c>
      <c r="O153" s="704">
        <v>0</v>
      </c>
      <c r="P153" s="704">
        <v>0</v>
      </c>
      <c r="Q153" s="674">
        <v>0</v>
      </c>
      <c r="R153" s="674">
        <v>0</v>
      </c>
      <c r="S153" s="704">
        <v>0</v>
      </c>
      <c r="T153" s="673">
        <v>0</v>
      </c>
      <c r="U153" s="674">
        <v>0</v>
      </c>
      <c r="V153" s="673"/>
      <c r="AC153" s="704"/>
      <c r="AD153" s="673"/>
      <c r="AK153" s="704"/>
      <c r="AL153" s="673"/>
      <c r="AS153" s="704"/>
      <c r="AT153" s="673"/>
      <c r="BA153" s="704"/>
      <c r="BB153" s="673"/>
      <c r="BC153" s="704"/>
      <c r="BI153" s="704"/>
      <c r="BJ153" s="673"/>
    </row>
    <row r="154" spans="1:62" s="674" customFormat="1" ht="12.75" hidden="1" customHeight="1" outlineLevel="1" x14ac:dyDescent="0.2">
      <c r="A154" s="699" t="s">
        <v>779</v>
      </c>
      <c r="B154" s="704">
        <v>0</v>
      </c>
      <c r="C154" s="704">
        <v>0</v>
      </c>
      <c r="D154" s="704">
        <v>0</v>
      </c>
      <c r="E154" s="704">
        <v>0</v>
      </c>
      <c r="F154" s="704">
        <v>0</v>
      </c>
      <c r="G154" s="704">
        <v>0</v>
      </c>
      <c r="H154" s="704">
        <v>0</v>
      </c>
      <c r="I154" s="704">
        <v>0</v>
      </c>
      <c r="J154" s="704">
        <v>0</v>
      </c>
      <c r="K154" s="704">
        <v>0</v>
      </c>
      <c r="L154" s="704">
        <v>0</v>
      </c>
      <c r="M154" s="704">
        <v>0</v>
      </c>
      <c r="N154" s="704">
        <v>0</v>
      </c>
      <c r="O154" s="704">
        <v>0</v>
      </c>
      <c r="P154" s="704">
        <v>0</v>
      </c>
      <c r="Q154" s="674">
        <v>0</v>
      </c>
      <c r="R154" s="674">
        <v>0</v>
      </c>
      <c r="S154" s="704">
        <v>0</v>
      </c>
      <c r="T154" s="673">
        <v>0</v>
      </c>
      <c r="U154" s="674">
        <v>0</v>
      </c>
      <c r="V154" s="673"/>
      <c r="AC154" s="704"/>
      <c r="AD154" s="673"/>
      <c r="AK154" s="704"/>
      <c r="AL154" s="673"/>
      <c r="AS154" s="704"/>
      <c r="AT154" s="673"/>
      <c r="BA154" s="704"/>
      <c r="BB154" s="673"/>
      <c r="BC154" s="704"/>
      <c r="BI154" s="704"/>
      <c r="BJ154" s="673"/>
    </row>
    <row r="155" spans="1:62" s="674" customFormat="1" ht="12.75" hidden="1" customHeight="1" outlineLevel="1" x14ac:dyDescent="0.2">
      <c r="A155" s="699" t="s">
        <v>780</v>
      </c>
      <c r="B155" s="704">
        <v>0</v>
      </c>
      <c r="C155" s="704">
        <v>0</v>
      </c>
      <c r="D155" s="704">
        <v>0</v>
      </c>
      <c r="E155" s="704">
        <v>0</v>
      </c>
      <c r="F155" s="704">
        <v>0</v>
      </c>
      <c r="G155" s="704">
        <v>0</v>
      </c>
      <c r="H155" s="704">
        <v>0</v>
      </c>
      <c r="I155" s="704">
        <v>0</v>
      </c>
      <c r="J155" s="704">
        <v>0</v>
      </c>
      <c r="K155" s="704">
        <v>0</v>
      </c>
      <c r="L155" s="704">
        <v>0</v>
      </c>
      <c r="M155" s="704">
        <v>0</v>
      </c>
      <c r="N155" s="704">
        <v>0</v>
      </c>
      <c r="O155" s="704">
        <v>0</v>
      </c>
      <c r="P155" s="704">
        <v>0</v>
      </c>
      <c r="Q155" s="674">
        <v>0</v>
      </c>
      <c r="R155" s="674">
        <v>0</v>
      </c>
      <c r="S155" s="704">
        <v>0</v>
      </c>
      <c r="T155" s="673">
        <v>0</v>
      </c>
      <c r="U155" s="674">
        <v>0</v>
      </c>
      <c r="V155" s="673"/>
      <c r="AC155" s="704"/>
      <c r="AD155" s="673"/>
      <c r="AK155" s="704"/>
      <c r="AL155" s="673"/>
      <c r="AS155" s="704"/>
      <c r="AT155" s="673"/>
      <c r="BA155" s="704"/>
      <c r="BB155" s="673"/>
      <c r="BI155" s="704"/>
      <c r="BJ155" s="673"/>
    </row>
    <row r="156" spans="1:62" s="674" customFormat="1" ht="12.75" hidden="1" customHeight="1" outlineLevel="1" x14ac:dyDescent="0.2">
      <c r="A156" s="699" t="s">
        <v>781</v>
      </c>
      <c r="B156" s="704">
        <v>0</v>
      </c>
      <c r="C156" s="704">
        <v>0</v>
      </c>
      <c r="D156" s="704">
        <v>0</v>
      </c>
      <c r="E156" s="704">
        <v>0</v>
      </c>
      <c r="F156" s="704">
        <v>0</v>
      </c>
      <c r="G156" s="704">
        <v>0</v>
      </c>
      <c r="H156" s="704">
        <v>0</v>
      </c>
      <c r="I156" s="704">
        <v>0</v>
      </c>
      <c r="J156" s="704">
        <v>0</v>
      </c>
      <c r="K156" s="704">
        <v>0</v>
      </c>
      <c r="L156" s="704">
        <v>0</v>
      </c>
      <c r="M156" s="704">
        <v>0</v>
      </c>
      <c r="N156" s="704">
        <v>0</v>
      </c>
      <c r="O156" s="704">
        <v>0</v>
      </c>
      <c r="P156" s="704">
        <v>0</v>
      </c>
      <c r="Q156" s="674">
        <v>0</v>
      </c>
      <c r="R156" s="674">
        <v>0</v>
      </c>
      <c r="S156" s="704">
        <v>0</v>
      </c>
      <c r="T156" s="673">
        <v>0</v>
      </c>
      <c r="U156" s="674">
        <v>0</v>
      </c>
      <c r="V156" s="673"/>
      <c r="AC156" s="704"/>
      <c r="AD156" s="673"/>
      <c r="AK156" s="704"/>
      <c r="AL156" s="673"/>
      <c r="AS156" s="704"/>
      <c r="AT156" s="673"/>
      <c r="BA156" s="704"/>
      <c r="BB156" s="673"/>
      <c r="BC156" s="704"/>
      <c r="BI156" s="704"/>
      <c r="BJ156" s="673"/>
    </row>
    <row r="157" spans="1:62" s="674" customFormat="1" ht="12.75" hidden="1" customHeight="1" outlineLevel="1" x14ac:dyDescent="0.2">
      <c r="A157" s="699" t="s">
        <v>782</v>
      </c>
      <c r="B157" s="704">
        <v>0</v>
      </c>
      <c r="C157" s="704">
        <v>0</v>
      </c>
      <c r="D157" s="704">
        <v>0</v>
      </c>
      <c r="E157" s="704">
        <v>0</v>
      </c>
      <c r="F157" s="704">
        <v>0</v>
      </c>
      <c r="G157" s="704">
        <v>0</v>
      </c>
      <c r="H157" s="704">
        <v>0</v>
      </c>
      <c r="I157" s="704">
        <v>0</v>
      </c>
      <c r="J157" s="704">
        <v>0</v>
      </c>
      <c r="K157" s="704">
        <v>0</v>
      </c>
      <c r="L157" s="704">
        <v>0</v>
      </c>
      <c r="M157" s="704">
        <v>0</v>
      </c>
      <c r="N157" s="704">
        <v>0</v>
      </c>
      <c r="O157" s="704">
        <v>0</v>
      </c>
      <c r="P157" s="704">
        <v>0</v>
      </c>
      <c r="Q157" s="674">
        <v>0</v>
      </c>
      <c r="R157" s="674">
        <v>0</v>
      </c>
      <c r="S157" s="704">
        <v>0</v>
      </c>
      <c r="T157" s="673">
        <v>0</v>
      </c>
      <c r="U157" s="674">
        <v>0</v>
      </c>
      <c r="V157" s="673"/>
      <c r="AC157" s="704"/>
      <c r="AD157" s="673"/>
      <c r="AK157" s="704"/>
      <c r="AL157" s="673"/>
      <c r="AS157" s="704"/>
      <c r="AT157" s="673"/>
      <c r="BA157" s="704"/>
      <c r="BB157" s="673"/>
      <c r="BC157" s="704"/>
      <c r="BI157" s="704"/>
      <c r="BJ157" s="673"/>
    </row>
    <row r="158" spans="1:62" s="674" customFormat="1" ht="12.75" hidden="1" customHeight="1" outlineLevel="1" x14ac:dyDescent="0.2">
      <c r="A158" s="699" t="s">
        <v>783</v>
      </c>
      <c r="B158" s="704">
        <v>0</v>
      </c>
      <c r="C158" s="704">
        <v>0</v>
      </c>
      <c r="D158" s="704">
        <v>0</v>
      </c>
      <c r="E158" s="704">
        <v>0</v>
      </c>
      <c r="F158" s="704">
        <v>0</v>
      </c>
      <c r="G158" s="704">
        <v>0</v>
      </c>
      <c r="H158" s="704">
        <v>0</v>
      </c>
      <c r="I158" s="704">
        <v>0</v>
      </c>
      <c r="J158" s="704">
        <v>0</v>
      </c>
      <c r="K158" s="704">
        <v>0</v>
      </c>
      <c r="L158" s="704">
        <v>0</v>
      </c>
      <c r="M158" s="704">
        <v>0</v>
      </c>
      <c r="N158" s="704">
        <v>0</v>
      </c>
      <c r="O158" s="704">
        <v>0</v>
      </c>
      <c r="P158" s="704">
        <v>0</v>
      </c>
      <c r="Q158" s="674">
        <v>0</v>
      </c>
      <c r="R158" s="674">
        <v>0</v>
      </c>
      <c r="S158" s="704">
        <v>0</v>
      </c>
      <c r="T158" s="673">
        <v>0</v>
      </c>
      <c r="U158" s="674">
        <v>0</v>
      </c>
      <c r="V158" s="673"/>
      <c r="AC158" s="704"/>
      <c r="AD158" s="673"/>
      <c r="AK158" s="704"/>
      <c r="AL158" s="673"/>
      <c r="AS158" s="704"/>
      <c r="AT158" s="673"/>
      <c r="BA158" s="704"/>
      <c r="BB158" s="673"/>
      <c r="BI158" s="704"/>
      <c r="BJ158" s="673"/>
    </row>
    <row r="159" spans="1:62" s="674" customFormat="1" ht="12.75" hidden="1" customHeight="1" outlineLevel="1" x14ac:dyDescent="0.2">
      <c r="A159" s="699" t="s">
        <v>784</v>
      </c>
      <c r="B159" s="704">
        <v>0</v>
      </c>
      <c r="C159" s="704">
        <v>0</v>
      </c>
      <c r="D159" s="704">
        <v>0</v>
      </c>
      <c r="E159" s="704">
        <v>0</v>
      </c>
      <c r="F159" s="704">
        <v>0</v>
      </c>
      <c r="G159" s="704">
        <v>0</v>
      </c>
      <c r="H159" s="704">
        <v>0</v>
      </c>
      <c r="I159" s="704">
        <v>0</v>
      </c>
      <c r="J159" s="704">
        <v>0</v>
      </c>
      <c r="K159" s="704">
        <v>0</v>
      </c>
      <c r="L159" s="704">
        <v>0</v>
      </c>
      <c r="M159" s="704">
        <v>0</v>
      </c>
      <c r="N159" s="704">
        <v>0</v>
      </c>
      <c r="O159" s="704">
        <v>0</v>
      </c>
      <c r="P159" s="704">
        <v>0</v>
      </c>
      <c r="Q159" s="674">
        <v>0</v>
      </c>
      <c r="R159" s="674">
        <v>0</v>
      </c>
      <c r="S159" s="704">
        <v>0</v>
      </c>
      <c r="T159" s="673">
        <v>0</v>
      </c>
      <c r="U159" s="674">
        <v>0</v>
      </c>
      <c r="V159" s="673"/>
      <c r="AC159" s="704"/>
      <c r="AD159" s="673"/>
      <c r="AK159" s="704"/>
      <c r="AL159" s="673"/>
      <c r="AS159" s="704"/>
      <c r="AT159" s="673"/>
      <c r="BA159" s="704"/>
      <c r="BB159" s="673"/>
      <c r="BC159" s="704"/>
      <c r="BI159" s="704"/>
      <c r="BJ159" s="673"/>
    </row>
    <row r="160" spans="1:62" s="674" customFormat="1" ht="12.75" hidden="1" customHeight="1" outlineLevel="1" x14ac:dyDescent="0.2">
      <c r="A160" s="699" t="s">
        <v>785</v>
      </c>
      <c r="B160" s="704">
        <v>0</v>
      </c>
      <c r="C160" s="704">
        <v>0</v>
      </c>
      <c r="D160" s="704">
        <v>0</v>
      </c>
      <c r="E160" s="704">
        <v>0</v>
      </c>
      <c r="F160" s="704">
        <v>0</v>
      </c>
      <c r="G160" s="704">
        <v>0</v>
      </c>
      <c r="H160" s="704">
        <v>0</v>
      </c>
      <c r="I160" s="704">
        <v>0</v>
      </c>
      <c r="J160" s="704">
        <v>0</v>
      </c>
      <c r="K160" s="704">
        <v>0</v>
      </c>
      <c r="L160" s="704">
        <v>0</v>
      </c>
      <c r="M160" s="704">
        <v>0</v>
      </c>
      <c r="N160" s="704">
        <v>0</v>
      </c>
      <c r="O160" s="704">
        <v>0</v>
      </c>
      <c r="P160" s="704">
        <v>0</v>
      </c>
      <c r="Q160" s="674">
        <v>0</v>
      </c>
      <c r="R160" s="674">
        <v>0</v>
      </c>
      <c r="S160" s="704">
        <v>0</v>
      </c>
      <c r="T160" s="673">
        <v>0</v>
      </c>
      <c r="U160" s="674">
        <v>0</v>
      </c>
      <c r="V160" s="673"/>
      <c r="AC160" s="704"/>
      <c r="AD160" s="673"/>
      <c r="AK160" s="704"/>
      <c r="AL160" s="673"/>
      <c r="AS160" s="704"/>
      <c r="AT160" s="673"/>
      <c r="BA160" s="704"/>
      <c r="BB160" s="673"/>
      <c r="BC160" s="704"/>
      <c r="BI160" s="704"/>
      <c r="BJ160" s="673"/>
    </row>
    <row r="161" spans="1:62" s="674" customFormat="1" ht="12.75" customHeight="1" collapsed="1" x14ac:dyDescent="0.2">
      <c r="A161" s="713" t="s">
        <v>786</v>
      </c>
      <c r="B161" s="704">
        <v>-1.164728</v>
      </c>
      <c r="C161" s="704">
        <v>-0.49881199999999998</v>
      </c>
      <c r="D161" s="704">
        <v>-1.57914</v>
      </c>
      <c r="E161" s="704">
        <v>-0.789107</v>
      </c>
      <c r="F161" s="704">
        <v>-0.79100700000000002</v>
      </c>
      <c r="G161" s="704">
        <v>-0.401924</v>
      </c>
      <c r="H161" s="704">
        <v>-0.94122900000000009</v>
      </c>
      <c r="I161" s="704">
        <v>-0.60047200000000001</v>
      </c>
      <c r="J161" s="704">
        <v>-0.62596700000000005</v>
      </c>
      <c r="K161" s="704">
        <v>-0.40307199999999999</v>
      </c>
      <c r="L161" s="704">
        <v>-0.46997500000000003</v>
      </c>
      <c r="M161" s="704">
        <v>-0.32891000000000004</v>
      </c>
      <c r="N161" s="704">
        <v>-0.33464100000000002</v>
      </c>
      <c r="O161" s="704">
        <v>-0.28681400000000001</v>
      </c>
      <c r="P161" s="704">
        <v>-0.37404100000000001</v>
      </c>
      <c r="Q161" s="674">
        <v>0</v>
      </c>
      <c r="R161" s="674">
        <v>0</v>
      </c>
      <c r="S161" s="704">
        <v>0</v>
      </c>
      <c r="T161" s="673">
        <v>0</v>
      </c>
      <c r="U161" s="674">
        <v>0</v>
      </c>
      <c r="V161" s="673"/>
      <c r="AC161" s="704"/>
      <c r="AD161" s="673"/>
      <c r="AK161" s="704"/>
      <c r="AL161" s="673"/>
      <c r="AS161" s="704"/>
      <c r="AT161" s="673"/>
      <c r="BA161" s="704"/>
      <c r="BB161" s="673"/>
      <c r="BI161" s="704"/>
      <c r="BJ161" s="673"/>
    </row>
    <row r="162" spans="1:62" s="674" customFormat="1" ht="12.75" hidden="1" customHeight="1" outlineLevel="1" x14ac:dyDescent="0.2">
      <c r="A162" s="699" t="s">
        <v>787</v>
      </c>
      <c r="B162" s="704">
        <v>0</v>
      </c>
      <c r="C162" s="704">
        <v>0</v>
      </c>
      <c r="D162" s="704">
        <v>0</v>
      </c>
      <c r="E162" s="704">
        <v>0</v>
      </c>
      <c r="F162" s="704">
        <v>0</v>
      </c>
      <c r="G162" s="704">
        <v>0</v>
      </c>
      <c r="H162" s="704">
        <v>0</v>
      </c>
      <c r="I162" s="704">
        <v>0</v>
      </c>
      <c r="J162" s="704">
        <v>0</v>
      </c>
      <c r="K162" s="704">
        <v>0</v>
      </c>
      <c r="L162" s="704">
        <v>0</v>
      </c>
      <c r="M162" s="704">
        <v>0</v>
      </c>
      <c r="N162" s="704">
        <v>0</v>
      </c>
      <c r="O162" s="704">
        <v>0</v>
      </c>
      <c r="P162" s="704">
        <v>0</v>
      </c>
      <c r="Q162" s="674">
        <v>0</v>
      </c>
      <c r="R162" s="674">
        <v>0</v>
      </c>
      <c r="S162" s="704">
        <v>0</v>
      </c>
      <c r="T162" s="673">
        <v>0</v>
      </c>
      <c r="U162" s="674">
        <v>0</v>
      </c>
      <c r="V162" s="673"/>
      <c r="AC162" s="704"/>
      <c r="AD162" s="673"/>
      <c r="AK162" s="704"/>
      <c r="AL162" s="673"/>
      <c r="AS162" s="704"/>
      <c r="AT162" s="673"/>
      <c r="BA162" s="704"/>
      <c r="BB162" s="673"/>
      <c r="BI162" s="704"/>
      <c r="BJ162" s="673"/>
    </row>
    <row r="163" spans="1:62" s="674" customFormat="1" ht="12.75" hidden="1" customHeight="1" outlineLevel="1" x14ac:dyDescent="0.2">
      <c r="A163" s="699" t="s">
        <v>788</v>
      </c>
      <c r="B163" s="704">
        <v>0</v>
      </c>
      <c r="C163" s="704">
        <v>0</v>
      </c>
      <c r="D163" s="704">
        <v>0</v>
      </c>
      <c r="E163" s="704">
        <v>0</v>
      </c>
      <c r="F163" s="704">
        <v>0</v>
      </c>
      <c r="G163" s="704">
        <v>0</v>
      </c>
      <c r="H163" s="704">
        <v>0</v>
      </c>
      <c r="I163" s="704">
        <v>0</v>
      </c>
      <c r="J163" s="704">
        <v>0</v>
      </c>
      <c r="K163" s="704">
        <v>0</v>
      </c>
      <c r="L163" s="704">
        <v>0</v>
      </c>
      <c r="M163" s="704">
        <v>0</v>
      </c>
      <c r="N163" s="704">
        <v>0</v>
      </c>
      <c r="O163" s="704">
        <v>0</v>
      </c>
      <c r="P163" s="704">
        <v>0</v>
      </c>
      <c r="Q163" s="674">
        <v>0</v>
      </c>
      <c r="R163" s="674">
        <v>0</v>
      </c>
      <c r="S163" s="704">
        <v>0</v>
      </c>
      <c r="T163" s="673">
        <v>0</v>
      </c>
      <c r="U163" s="674">
        <v>0</v>
      </c>
      <c r="V163" s="673"/>
      <c r="AC163" s="704"/>
      <c r="AD163" s="673"/>
      <c r="AK163" s="704"/>
      <c r="AL163" s="673"/>
      <c r="AS163" s="704"/>
      <c r="AT163" s="673"/>
      <c r="BA163" s="704"/>
      <c r="BB163" s="673"/>
      <c r="BC163" s="704"/>
      <c r="BI163" s="704"/>
      <c r="BJ163" s="673"/>
    </row>
    <row r="164" spans="1:62" s="674" customFormat="1" ht="12.75" hidden="1" customHeight="1" outlineLevel="1" x14ac:dyDescent="0.2">
      <c r="A164" s="699" t="s">
        <v>789</v>
      </c>
      <c r="B164" s="704">
        <v>0</v>
      </c>
      <c r="C164" s="704">
        <v>0</v>
      </c>
      <c r="D164" s="704">
        <v>0</v>
      </c>
      <c r="E164" s="704">
        <v>0</v>
      </c>
      <c r="F164" s="704">
        <v>0</v>
      </c>
      <c r="G164" s="704">
        <v>0</v>
      </c>
      <c r="H164" s="704">
        <v>0</v>
      </c>
      <c r="I164" s="704">
        <v>0</v>
      </c>
      <c r="J164" s="704">
        <v>0</v>
      </c>
      <c r="K164" s="704">
        <v>0</v>
      </c>
      <c r="L164" s="704">
        <v>0</v>
      </c>
      <c r="M164" s="704">
        <v>0</v>
      </c>
      <c r="N164" s="704">
        <v>0</v>
      </c>
      <c r="O164" s="704">
        <v>0</v>
      </c>
      <c r="P164" s="704">
        <v>0</v>
      </c>
      <c r="Q164" s="674">
        <v>0</v>
      </c>
      <c r="R164" s="674">
        <v>0</v>
      </c>
      <c r="S164" s="704">
        <v>0</v>
      </c>
      <c r="T164" s="673">
        <v>0</v>
      </c>
      <c r="U164" s="674">
        <v>0</v>
      </c>
      <c r="V164" s="673"/>
      <c r="AC164" s="704"/>
      <c r="AD164" s="673"/>
      <c r="AK164" s="704"/>
      <c r="AL164" s="673"/>
      <c r="AS164" s="704"/>
      <c r="AT164" s="673"/>
      <c r="BA164" s="704"/>
      <c r="BB164" s="673"/>
      <c r="BC164" s="704"/>
      <c r="BI164" s="704"/>
      <c r="BJ164" s="673"/>
    </row>
    <row r="165" spans="1:62" s="674" customFormat="1" ht="12.75" hidden="1" customHeight="1" outlineLevel="1" x14ac:dyDescent="0.2">
      <c r="A165" s="699" t="s">
        <v>790</v>
      </c>
      <c r="B165" s="704">
        <v>0</v>
      </c>
      <c r="C165" s="704">
        <v>0</v>
      </c>
      <c r="D165" s="704">
        <v>0</v>
      </c>
      <c r="E165" s="704">
        <v>0</v>
      </c>
      <c r="F165" s="704">
        <v>0</v>
      </c>
      <c r="G165" s="704">
        <v>0</v>
      </c>
      <c r="H165" s="704">
        <v>0</v>
      </c>
      <c r="I165" s="704">
        <v>0</v>
      </c>
      <c r="J165" s="704">
        <v>0</v>
      </c>
      <c r="K165" s="704">
        <v>0</v>
      </c>
      <c r="L165" s="704">
        <v>0</v>
      </c>
      <c r="M165" s="704">
        <v>0</v>
      </c>
      <c r="N165" s="704">
        <v>0</v>
      </c>
      <c r="O165" s="704">
        <v>0</v>
      </c>
      <c r="P165" s="704">
        <v>0</v>
      </c>
      <c r="Q165" s="674">
        <v>0</v>
      </c>
      <c r="R165" s="674">
        <v>0</v>
      </c>
      <c r="S165" s="704">
        <v>0</v>
      </c>
      <c r="T165" s="673">
        <v>0</v>
      </c>
      <c r="U165" s="674">
        <v>0</v>
      </c>
      <c r="V165" s="673"/>
      <c r="AC165" s="704"/>
      <c r="AD165" s="673"/>
      <c r="AK165" s="704"/>
      <c r="AL165" s="673"/>
      <c r="AS165" s="704"/>
      <c r="AT165" s="673"/>
      <c r="BA165" s="704"/>
      <c r="BB165" s="673"/>
      <c r="BC165" s="704"/>
      <c r="BI165" s="704"/>
      <c r="BJ165" s="673"/>
    </row>
    <row r="166" spans="1:62" s="674" customFormat="1" ht="12.75" hidden="1" customHeight="1" outlineLevel="1" x14ac:dyDescent="0.2">
      <c r="A166" s="699" t="s">
        <v>791</v>
      </c>
      <c r="B166" s="704">
        <v>0</v>
      </c>
      <c r="C166" s="704">
        <v>0</v>
      </c>
      <c r="D166" s="704">
        <v>0</v>
      </c>
      <c r="E166" s="704">
        <v>0</v>
      </c>
      <c r="F166" s="704">
        <v>0</v>
      </c>
      <c r="G166" s="704">
        <v>0</v>
      </c>
      <c r="H166" s="704">
        <v>0</v>
      </c>
      <c r="I166" s="704">
        <v>0</v>
      </c>
      <c r="J166" s="704">
        <v>0</v>
      </c>
      <c r="K166" s="704">
        <v>0</v>
      </c>
      <c r="L166" s="704">
        <v>0</v>
      </c>
      <c r="M166" s="704">
        <v>0</v>
      </c>
      <c r="N166" s="704">
        <v>0</v>
      </c>
      <c r="O166" s="704">
        <v>0</v>
      </c>
      <c r="P166" s="704">
        <v>0</v>
      </c>
      <c r="Q166" s="674">
        <v>0</v>
      </c>
      <c r="R166" s="674">
        <v>0</v>
      </c>
      <c r="S166" s="704">
        <v>0</v>
      </c>
      <c r="T166" s="673">
        <v>0</v>
      </c>
      <c r="U166" s="674">
        <v>0</v>
      </c>
      <c r="V166" s="673"/>
      <c r="AC166" s="704"/>
      <c r="AD166" s="673"/>
      <c r="AK166" s="704"/>
      <c r="AL166" s="673"/>
      <c r="AS166" s="704"/>
      <c r="AT166" s="673"/>
      <c r="BA166" s="704"/>
      <c r="BB166" s="673"/>
      <c r="BC166" s="704"/>
      <c r="BI166" s="704"/>
      <c r="BJ166" s="673"/>
    </row>
    <row r="167" spans="1:62" s="674" customFormat="1" ht="12.75" customHeight="1" collapsed="1" x14ac:dyDescent="0.2">
      <c r="A167" s="699" t="s">
        <v>792</v>
      </c>
      <c r="B167" s="704">
        <v>-1.164728</v>
      </c>
      <c r="C167" s="704">
        <v>-0.49881199999999998</v>
      </c>
      <c r="D167" s="704">
        <v>-1.57914</v>
      </c>
      <c r="E167" s="704">
        <v>-0.789107</v>
      </c>
      <c r="F167" s="704">
        <v>-0.79100700000000002</v>
      </c>
      <c r="G167" s="704">
        <v>-0.401924</v>
      </c>
      <c r="H167" s="704">
        <v>-0.94122900000000009</v>
      </c>
      <c r="I167" s="704">
        <v>-0.60047200000000001</v>
      </c>
      <c r="J167" s="704">
        <v>-0.62596700000000005</v>
      </c>
      <c r="K167" s="704">
        <v>-0.40307199999999999</v>
      </c>
      <c r="L167" s="704">
        <v>-0.46997500000000003</v>
      </c>
      <c r="M167" s="704">
        <v>-0.32891000000000004</v>
      </c>
      <c r="N167" s="704">
        <v>-0.33464100000000002</v>
      </c>
      <c r="O167" s="704">
        <v>-0.28681400000000001</v>
      </c>
      <c r="P167" s="704">
        <v>-0.37404100000000001</v>
      </c>
      <c r="Q167" s="674">
        <v>0</v>
      </c>
      <c r="R167" s="674">
        <v>0</v>
      </c>
      <c r="S167" s="704">
        <v>0</v>
      </c>
      <c r="T167" s="673">
        <v>0</v>
      </c>
      <c r="U167" s="674">
        <v>0</v>
      </c>
      <c r="V167" s="673"/>
      <c r="AC167" s="704"/>
      <c r="AD167" s="673"/>
      <c r="AK167" s="704"/>
      <c r="AL167" s="673"/>
      <c r="AS167" s="704"/>
      <c r="AT167" s="673"/>
      <c r="BA167" s="704"/>
      <c r="BB167" s="673"/>
      <c r="BI167" s="704"/>
      <c r="BJ167" s="673"/>
    </row>
    <row r="168" spans="1:62" s="674" customFormat="1" ht="12.75" customHeight="1" x14ac:dyDescent="0.2">
      <c r="A168" s="699" t="s">
        <v>793</v>
      </c>
      <c r="B168" s="704">
        <v>-1.164728</v>
      </c>
      <c r="C168" s="704">
        <v>-0.49881199999999998</v>
      </c>
      <c r="D168" s="704">
        <v>-1.57914</v>
      </c>
      <c r="E168" s="704">
        <v>-0.789107</v>
      </c>
      <c r="F168" s="704">
        <v>-0.79100700000000002</v>
      </c>
      <c r="G168" s="704">
        <v>-0.401924</v>
      </c>
      <c r="H168" s="704">
        <v>-0.94122900000000009</v>
      </c>
      <c r="I168" s="704">
        <v>-0.60047200000000001</v>
      </c>
      <c r="J168" s="704">
        <v>-0.62596700000000005</v>
      </c>
      <c r="K168" s="704">
        <v>-0.40307199999999999</v>
      </c>
      <c r="L168" s="704">
        <v>-0.46997500000000003</v>
      </c>
      <c r="M168" s="704">
        <v>-0.32891000000000004</v>
      </c>
      <c r="N168" s="704">
        <v>-0.33464100000000002</v>
      </c>
      <c r="O168" s="704">
        <v>-0.28681400000000001</v>
      </c>
      <c r="P168" s="704">
        <v>-0.37404100000000001</v>
      </c>
      <c r="Q168" s="674">
        <v>0</v>
      </c>
      <c r="R168" s="674">
        <v>0</v>
      </c>
      <c r="S168" s="704">
        <v>0</v>
      </c>
      <c r="T168" s="673">
        <v>0</v>
      </c>
      <c r="U168" s="674">
        <v>0</v>
      </c>
      <c r="V168" s="673"/>
      <c r="AC168" s="704"/>
      <c r="AD168" s="673"/>
      <c r="AK168" s="704"/>
      <c r="AL168" s="673"/>
      <c r="AS168" s="704"/>
      <c r="AT168" s="673"/>
      <c r="BA168" s="704"/>
      <c r="BB168" s="673"/>
      <c r="BI168" s="704"/>
      <c r="BJ168" s="673"/>
    </row>
    <row r="169" spans="1:62" s="674" customFormat="1" ht="12.75" customHeight="1" x14ac:dyDescent="0.2">
      <c r="A169" s="691" t="s">
        <v>794</v>
      </c>
      <c r="B169" s="704">
        <v>-0.04</v>
      </c>
      <c r="C169" s="704">
        <v>0</v>
      </c>
      <c r="D169" s="704">
        <v>-0.03</v>
      </c>
      <c r="E169" s="704">
        <v>0</v>
      </c>
      <c r="F169" s="704">
        <v>-0.03</v>
      </c>
      <c r="G169" s="704">
        <v>-6.0000000000000001E-3</v>
      </c>
      <c r="H169" s="704">
        <v>-0.03</v>
      </c>
      <c r="I169" s="704">
        <v>0</v>
      </c>
      <c r="J169" s="704">
        <v>-1.4999999999999999E-2</v>
      </c>
      <c r="K169" s="704">
        <v>-1.4999999999999999E-2</v>
      </c>
      <c r="L169" s="704">
        <v>-1.4999999999999999E-2</v>
      </c>
      <c r="M169" s="704">
        <v>0</v>
      </c>
      <c r="N169" s="704">
        <v>0</v>
      </c>
      <c r="O169" s="704">
        <v>0</v>
      </c>
      <c r="P169" s="704">
        <v>0</v>
      </c>
      <c r="Q169" s="674">
        <v>0</v>
      </c>
      <c r="R169" s="674">
        <v>0</v>
      </c>
      <c r="S169" s="704">
        <v>0</v>
      </c>
      <c r="T169" s="673">
        <v>0</v>
      </c>
      <c r="U169" s="674">
        <v>0</v>
      </c>
      <c r="V169" s="673"/>
      <c r="AC169" s="704"/>
      <c r="AD169" s="673"/>
      <c r="AK169" s="704"/>
      <c r="AL169" s="673"/>
      <c r="AS169" s="704"/>
      <c r="AT169" s="673"/>
      <c r="BA169" s="704"/>
      <c r="BB169" s="673"/>
      <c r="BC169" s="704"/>
      <c r="BI169" s="704"/>
      <c r="BJ169" s="673"/>
    </row>
    <row r="170" spans="1:62" s="674" customFormat="1" ht="12.75" customHeight="1" x14ac:dyDescent="0.2">
      <c r="A170" s="691" t="s">
        <v>795</v>
      </c>
      <c r="B170" s="704">
        <v>-0.23879900000000001</v>
      </c>
      <c r="C170" s="704">
        <v>-0.38314999999999999</v>
      </c>
      <c r="D170" s="704">
        <v>-0.17929500000000001</v>
      </c>
      <c r="E170" s="704">
        <v>-0.30634099999999997</v>
      </c>
      <c r="F170" s="704">
        <v>-0.41083700000000001</v>
      </c>
      <c r="G170" s="704">
        <v>-0.36970799999999998</v>
      </c>
      <c r="H170" s="704">
        <v>-0.47026699999999999</v>
      </c>
      <c r="I170" s="704">
        <v>-0.408941</v>
      </c>
      <c r="J170" s="704">
        <v>-0.42026000000000002</v>
      </c>
      <c r="K170" s="704">
        <v>-0.323154</v>
      </c>
      <c r="L170" s="704">
        <v>-0.29833300000000001</v>
      </c>
      <c r="M170" s="704">
        <v>-0.24560799999999999</v>
      </c>
      <c r="N170" s="704">
        <v>-0.20064100000000001</v>
      </c>
      <c r="O170" s="704">
        <v>-0.207507</v>
      </c>
      <c r="P170" s="704">
        <v>-0.197824</v>
      </c>
      <c r="Q170" s="674">
        <v>0</v>
      </c>
      <c r="R170" s="674">
        <v>0</v>
      </c>
      <c r="S170" s="704">
        <v>0</v>
      </c>
      <c r="T170" s="673">
        <v>0</v>
      </c>
      <c r="U170" s="674">
        <v>0</v>
      </c>
      <c r="V170" s="673"/>
      <c r="AC170" s="704"/>
      <c r="AD170" s="673"/>
      <c r="AK170" s="704"/>
      <c r="AL170" s="673"/>
      <c r="AS170" s="704"/>
      <c r="AT170" s="673"/>
      <c r="BA170" s="704"/>
      <c r="BB170" s="673"/>
      <c r="BC170" s="704"/>
      <c r="BI170" s="704"/>
      <c r="BJ170" s="673"/>
    </row>
    <row r="171" spans="1:62" s="674" customFormat="1" ht="12.75" customHeight="1" x14ac:dyDescent="0.2">
      <c r="A171" s="691" t="s">
        <v>796</v>
      </c>
      <c r="B171" s="704">
        <v>0</v>
      </c>
      <c r="C171" s="704">
        <v>0</v>
      </c>
      <c r="D171" s="704">
        <v>0</v>
      </c>
      <c r="E171" s="704">
        <v>0</v>
      </c>
      <c r="F171" s="704">
        <v>0</v>
      </c>
      <c r="G171" s="704">
        <v>0</v>
      </c>
      <c r="H171" s="704">
        <v>-5.2123000000000003E-2</v>
      </c>
      <c r="I171" s="704">
        <v>-3.8074999999999998E-2</v>
      </c>
      <c r="J171" s="704">
        <v>-4.1092999999999998E-2</v>
      </c>
      <c r="K171" s="704">
        <v>-7.2170000000000003E-3</v>
      </c>
      <c r="L171" s="704">
        <v>-1.5817000000000001E-2</v>
      </c>
      <c r="M171" s="704">
        <v>-1.0446E-2</v>
      </c>
      <c r="N171" s="704">
        <v>-2.8809999999999999E-3</v>
      </c>
      <c r="O171" s="704">
        <v>-9.2500000000000004E-4</v>
      </c>
      <c r="P171" s="704">
        <v>-8.2749999999999994E-3</v>
      </c>
      <c r="Q171" s="674">
        <v>0</v>
      </c>
      <c r="R171" s="674">
        <v>0</v>
      </c>
      <c r="S171" s="704">
        <v>0</v>
      </c>
      <c r="T171" s="673">
        <v>0</v>
      </c>
      <c r="U171" s="674">
        <v>0</v>
      </c>
      <c r="V171" s="673"/>
      <c r="AC171" s="704"/>
      <c r="AD171" s="673"/>
      <c r="AK171" s="704"/>
      <c r="AL171" s="673"/>
      <c r="AS171" s="704"/>
      <c r="AT171" s="673"/>
      <c r="BA171" s="704"/>
      <c r="BB171" s="673"/>
      <c r="BC171" s="704"/>
      <c r="BI171" s="704"/>
      <c r="BJ171" s="673"/>
    </row>
    <row r="172" spans="1:62" s="684" customFormat="1" ht="20.100000000000001" customHeight="1" x14ac:dyDescent="0.2">
      <c r="A172" s="717" t="s">
        <v>797</v>
      </c>
      <c r="B172" s="709">
        <v>-0.88592899999999997</v>
      </c>
      <c r="C172" s="709">
        <v>-0.115662</v>
      </c>
      <c r="D172" s="709">
        <v>-1.369845</v>
      </c>
      <c r="E172" s="709">
        <v>-0.48276599999999997</v>
      </c>
      <c r="F172" s="709">
        <v>-0.35016999999999998</v>
      </c>
      <c r="G172" s="709">
        <v>-2.6216E-2</v>
      </c>
      <c r="H172" s="709">
        <v>-0.38883899999999999</v>
      </c>
      <c r="I172" s="709">
        <v>-0.15345600000000001</v>
      </c>
      <c r="J172" s="709">
        <v>-0.149614</v>
      </c>
      <c r="K172" s="709">
        <v>-5.7701000000000002E-2</v>
      </c>
      <c r="L172" s="709">
        <v>-0.14082500000000001</v>
      </c>
      <c r="M172" s="709">
        <v>-7.2856000000000004E-2</v>
      </c>
      <c r="N172" s="709">
        <v>-0.13111900000000001</v>
      </c>
      <c r="O172" s="709">
        <v>-7.8381999999999993E-2</v>
      </c>
      <c r="P172" s="709">
        <v>-0.16794200000000001</v>
      </c>
      <c r="Q172" s="684">
        <v>0</v>
      </c>
      <c r="R172" s="684">
        <v>0</v>
      </c>
      <c r="S172" s="709">
        <v>0</v>
      </c>
      <c r="T172" s="708">
        <v>0</v>
      </c>
      <c r="U172" s="684">
        <v>0</v>
      </c>
      <c r="V172" s="708"/>
      <c r="AC172" s="709"/>
      <c r="AD172" s="708"/>
      <c r="AK172" s="709"/>
      <c r="AL172" s="708"/>
      <c r="AS172" s="709"/>
      <c r="AT172" s="708"/>
      <c r="BA172" s="709"/>
      <c r="BB172" s="708"/>
      <c r="BC172" s="709"/>
      <c r="BI172" s="709"/>
      <c r="BJ172" s="708"/>
    </row>
    <row r="173" spans="1:62" s="674" customFormat="1" ht="12.75" hidden="1" customHeight="1" outlineLevel="1" x14ac:dyDescent="0.2">
      <c r="A173" s="699" t="s">
        <v>798</v>
      </c>
      <c r="B173" s="704">
        <v>0</v>
      </c>
      <c r="C173" s="704">
        <v>0</v>
      </c>
      <c r="D173" s="704">
        <v>0</v>
      </c>
      <c r="E173" s="704">
        <v>0</v>
      </c>
      <c r="F173" s="704">
        <v>0</v>
      </c>
      <c r="G173" s="704">
        <v>0</v>
      </c>
      <c r="H173" s="704">
        <v>0</v>
      </c>
      <c r="I173" s="704">
        <v>0</v>
      </c>
      <c r="J173" s="704">
        <v>0</v>
      </c>
      <c r="K173" s="704">
        <v>0</v>
      </c>
      <c r="L173" s="704">
        <v>0</v>
      </c>
      <c r="M173" s="704">
        <v>0</v>
      </c>
      <c r="N173" s="704">
        <v>0</v>
      </c>
      <c r="O173" s="704">
        <v>0</v>
      </c>
      <c r="P173" s="704">
        <v>0</v>
      </c>
      <c r="Q173" s="674">
        <v>0</v>
      </c>
      <c r="R173" s="674">
        <v>0</v>
      </c>
      <c r="S173" s="704">
        <v>0</v>
      </c>
      <c r="T173" s="673">
        <v>0</v>
      </c>
      <c r="U173" s="674">
        <v>0</v>
      </c>
      <c r="V173" s="673"/>
      <c r="AC173" s="704"/>
      <c r="AD173" s="673"/>
      <c r="AK173" s="704"/>
      <c r="AL173" s="673"/>
      <c r="AS173" s="704"/>
      <c r="AT173" s="673"/>
      <c r="BA173" s="704"/>
      <c r="BB173" s="673"/>
      <c r="BI173" s="704"/>
      <c r="BJ173" s="673"/>
    </row>
    <row r="174" spans="1:62" s="674" customFormat="1" ht="12.75" hidden="1" customHeight="1" outlineLevel="1" x14ac:dyDescent="0.2">
      <c r="A174" s="691" t="s">
        <v>799</v>
      </c>
      <c r="B174" s="704">
        <v>0</v>
      </c>
      <c r="C174" s="704">
        <v>0</v>
      </c>
      <c r="D174" s="704">
        <v>0</v>
      </c>
      <c r="E174" s="704">
        <v>0</v>
      </c>
      <c r="F174" s="704">
        <v>0</v>
      </c>
      <c r="G174" s="704">
        <v>0</v>
      </c>
      <c r="H174" s="704">
        <v>0</v>
      </c>
      <c r="I174" s="704">
        <v>0</v>
      </c>
      <c r="J174" s="704">
        <v>0</v>
      </c>
      <c r="K174" s="704">
        <v>0</v>
      </c>
      <c r="L174" s="704">
        <v>0</v>
      </c>
      <c r="M174" s="704">
        <v>0</v>
      </c>
      <c r="N174" s="704">
        <v>0</v>
      </c>
      <c r="O174" s="704">
        <v>0</v>
      </c>
      <c r="P174" s="704">
        <v>0</v>
      </c>
      <c r="Q174" s="674">
        <v>0</v>
      </c>
      <c r="R174" s="674">
        <v>0</v>
      </c>
      <c r="S174" s="704">
        <v>0</v>
      </c>
      <c r="T174" s="673">
        <v>0</v>
      </c>
      <c r="U174" s="674">
        <v>0</v>
      </c>
      <c r="V174" s="673"/>
      <c r="AC174" s="704"/>
      <c r="AD174" s="673"/>
      <c r="AK174" s="704"/>
      <c r="AL174" s="673"/>
      <c r="AS174" s="704"/>
      <c r="AT174" s="673"/>
      <c r="BA174" s="704"/>
      <c r="BB174" s="673"/>
      <c r="BI174" s="704"/>
      <c r="BJ174" s="673"/>
    </row>
    <row r="175" spans="1:62" s="674" customFormat="1" ht="12.75" hidden="1" customHeight="1" outlineLevel="1" x14ac:dyDescent="0.2">
      <c r="A175" s="691" t="s">
        <v>800</v>
      </c>
      <c r="B175" s="704">
        <v>0</v>
      </c>
      <c r="C175" s="704">
        <v>0</v>
      </c>
      <c r="D175" s="704">
        <v>0</v>
      </c>
      <c r="E175" s="704">
        <v>0</v>
      </c>
      <c r="F175" s="704">
        <v>0</v>
      </c>
      <c r="G175" s="704">
        <v>0</v>
      </c>
      <c r="H175" s="704">
        <v>0</v>
      </c>
      <c r="I175" s="704">
        <v>0</v>
      </c>
      <c r="J175" s="704">
        <v>0</v>
      </c>
      <c r="K175" s="704">
        <v>0</v>
      </c>
      <c r="L175" s="704">
        <v>0</v>
      </c>
      <c r="M175" s="704">
        <v>0</v>
      </c>
      <c r="N175" s="704">
        <v>0</v>
      </c>
      <c r="O175" s="704">
        <v>0</v>
      </c>
      <c r="P175" s="704">
        <v>0</v>
      </c>
      <c r="Q175" s="674">
        <v>0</v>
      </c>
      <c r="R175" s="674">
        <v>0</v>
      </c>
      <c r="S175" s="704">
        <v>0</v>
      </c>
      <c r="T175" s="673">
        <v>0</v>
      </c>
      <c r="U175" s="674">
        <v>0</v>
      </c>
      <c r="V175" s="673"/>
      <c r="AC175" s="704"/>
      <c r="AD175" s="673"/>
      <c r="AK175" s="704"/>
      <c r="AL175" s="673"/>
      <c r="AS175" s="704"/>
      <c r="AT175" s="673"/>
      <c r="BA175" s="704"/>
      <c r="BB175" s="673"/>
      <c r="BI175" s="704"/>
      <c r="BJ175" s="673"/>
    </row>
    <row r="176" spans="1:62" s="674" customFormat="1" ht="12.75" hidden="1" customHeight="1" outlineLevel="1" x14ac:dyDescent="0.2">
      <c r="A176" s="691" t="s">
        <v>801</v>
      </c>
      <c r="B176" s="704">
        <v>0</v>
      </c>
      <c r="C176" s="704">
        <v>0</v>
      </c>
      <c r="D176" s="704">
        <v>0</v>
      </c>
      <c r="E176" s="704">
        <v>0</v>
      </c>
      <c r="F176" s="704">
        <v>0</v>
      </c>
      <c r="G176" s="704">
        <v>0</v>
      </c>
      <c r="H176" s="704">
        <v>0</v>
      </c>
      <c r="I176" s="704">
        <v>0</v>
      </c>
      <c r="J176" s="704">
        <v>0</v>
      </c>
      <c r="K176" s="704">
        <v>0</v>
      </c>
      <c r="L176" s="704">
        <v>0</v>
      </c>
      <c r="M176" s="704">
        <v>0</v>
      </c>
      <c r="N176" s="704">
        <v>0</v>
      </c>
      <c r="O176" s="704">
        <v>0</v>
      </c>
      <c r="P176" s="704">
        <v>0</v>
      </c>
      <c r="Q176" s="674">
        <v>0</v>
      </c>
      <c r="R176" s="674">
        <v>0</v>
      </c>
      <c r="S176" s="704">
        <v>0</v>
      </c>
      <c r="T176" s="673">
        <v>0</v>
      </c>
      <c r="U176" s="674">
        <v>0</v>
      </c>
      <c r="V176" s="673"/>
      <c r="AC176" s="704"/>
      <c r="AD176" s="673"/>
      <c r="AK176" s="704"/>
      <c r="AL176" s="673"/>
      <c r="AS176" s="704"/>
      <c r="AT176" s="673"/>
      <c r="BA176" s="704"/>
      <c r="BB176" s="673"/>
      <c r="BI176" s="704"/>
      <c r="BJ176" s="673"/>
    </row>
    <row r="177" spans="1:62" s="674" customFormat="1" ht="12.75" hidden="1" customHeight="1" outlineLevel="1" x14ac:dyDescent="0.2">
      <c r="A177" s="691" t="s">
        <v>802</v>
      </c>
      <c r="B177" s="704">
        <v>0</v>
      </c>
      <c r="C177" s="704">
        <v>0</v>
      </c>
      <c r="D177" s="704">
        <v>0</v>
      </c>
      <c r="E177" s="704">
        <v>0</v>
      </c>
      <c r="F177" s="704">
        <v>0</v>
      </c>
      <c r="G177" s="704">
        <v>0</v>
      </c>
      <c r="H177" s="704">
        <v>0</v>
      </c>
      <c r="I177" s="704">
        <v>0</v>
      </c>
      <c r="J177" s="704">
        <v>0</v>
      </c>
      <c r="K177" s="704">
        <v>0</v>
      </c>
      <c r="L177" s="704">
        <v>0</v>
      </c>
      <c r="M177" s="704">
        <v>0</v>
      </c>
      <c r="N177" s="704">
        <v>0</v>
      </c>
      <c r="O177" s="704">
        <v>0</v>
      </c>
      <c r="P177" s="704">
        <v>0</v>
      </c>
      <c r="Q177" s="674">
        <v>0</v>
      </c>
      <c r="R177" s="674">
        <v>0</v>
      </c>
      <c r="S177" s="704">
        <v>0</v>
      </c>
      <c r="T177" s="673">
        <v>0</v>
      </c>
      <c r="U177" s="674">
        <v>0</v>
      </c>
      <c r="V177" s="673"/>
      <c r="AC177" s="704"/>
      <c r="AD177" s="673"/>
      <c r="AK177" s="704"/>
      <c r="AL177" s="673"/>
      <c r="AS177" s="704"/>
      <c r="AT177" s="673"/>
      <c r="BA177" s="704"/>
      <c r="BB177" s="673"/>
      <c r="BI177" s="704"/>
      <c r="BJ177" s="673"/>
    </row>
    <row r="178" spans="1:62" s="674" customFormat="1" ht="12.75" hidden="1" customHeight="1" outlineLevel="1" x14ac:dyDescent="0.2">
      <c r="A178" s="691" t="s">
        <v>803</v>
      </c>
      <c r="B178" s="704">
        <v>0</v>
      </c>
      <c r="C178" s="704">
        <v>0</v>
      </c>
      <c r="D178" s="704">
        <v>0</v>
      </c>
      <c r="E178" s="704">
        <v>0</v>
      </c>
      <c r="F178" s="704">
        <v>0</v>
      </c>
      <c r="G178" s="704">
        <v>0</v>
      </c>
      <c r="H178" s="704">
        <v>0</v>
      </c>
      <c r="I178" s="704">
        <v>0</v>
      </c>
      <c r="J178" s="704">
        <v>0</v>
      </c>
      <c r="K178" s="704">
        <v>0</v>
      </c>
      <c r="L178" s="704">
        <v>0</v>
      </c>
      <c r="M178" s="704">
        <v>0</v>
      </c>
      <c r="N178" s="704">
        <v>0</v>
      </c>
      <c r="O178" s="704">
        <v>0</v>
      </c>
      <c r="P178" s="704">
        <v>0</v>
      </c>
      <c r="Q178" s="674">
        <v>0</v>
      </c>
      <c r="R178" s="674">
        <v>0</v>
      </c>
      <c r="S178" s="704">
        <v>0</v>
      </c>
      <c r="T178" s="673">
        <v>0</v>
      </c>
      <c r="U178" s="674">
        <v>0</v>
      </c>
      <c r="V178" s="673"/>
      <c r="AC178" s="704"/>
      <c r="AD178" s="673"/>
      <c r="AK178" s="704"/>
      <c r="AL178" s="673"/>
      <c r="AS178" s="704"/>
      <c r="AT178" s="673"/>
      <c r="BA178" s="704"/>
      <c r="BB178" s="673"/>
      <c r="BI178" s="704"/>
      <c r="BJ178" s="673"/>
    </row>
    <row r="179" spans="1:62" s="684" customFormat="1" ht="20.100000000000001" hidden="1" customHeight="1" outlineLevel="1" x14ac:dyDescent="0.2">
      <c r="A179" s="717" t="s">
        <v>804</v>
      </c>
      <c r="B179" s="718">
        <v>0</v>
      </c>
      <c r="C179" s="718">
        <v>0</v>
      </c>
      <c r="D179" s="718">
        <v>0</v>
      </c>
      <c r="E179" s="718">
        <v>0</v>
      </c>
      <c r="F179" s="718">
        <v>0</v>
      </c>
      <c r="G179" s="718">
        <v>0</v>
      </c>
      <c r="H179" s="718">
        <v>0</v>
      </c>
      <c r="I179" s="718">
        <v>0</v>
      </c>
      <c r="J179" s="718">
        <v>0</v>
      </c>
      <c r="K179" s="718">
        <v>0</v>
      </c>
      <c r="L179" s="718">
        <v>0</v>
      </c>
      <c r="M179" s="718">
        <v>0</v>
      </c>
      <c r="N179" s="718">
        <v>0</v>
      </c>
      <c r="O179" s="718">
        <v>0</v>
      </c>
      <c r="P179" s="718">
        <v>0</v>
      </c>
      <c r="Q179" s="684">
        <v>0</v>
      </c>
      <c r="R179" s="684">
        <v>0</v>
      </c>
      <c r="S179" s="709">
        <v>0</v>
      </c>
      <c r="T179" s="708">
        <v>0</v>
      </c>
      <c r="U179" s="684">
        <v>0</v>
      </c>
      <c r="V179" s="708"/>
      <c r="AC179" s="709"/>
      <c r="AD179" s="708"/>
      <c r="AK179" s="709"/>
      <c r="AL179" s="708"/>
      <c r="AS179" s="709"/>
      <c r="AT179" s="708"/>
      <c r="BA179" s="709"/>
      <c r="BB179" s="708"/>
      <c r="BC179" s="709"/>
      <c r="BI179" s="709"/>
      <c r="BJ179" s="708"/>
    </row>
    <row r="180" spans="1:62" s="674" customFormat="1" collapsed="1" x14ac:dyDescent="0.2">
      <c r="B180" s="704">
        <v>0</v>
      </c>
      <c r="C180" s="704">
        <v>0</v>
      </c>
      <c r="D180" s="704">
        <v>0</v>
      </c>
      <c r="E180" s="704">
        <v>0</v>
      </c>
      <c r="F180" s="704">
        <v>0</v>
      </c>
      <c r="G180" s="704">
        <v>0</v>
      </c>
      <c r="H180" s="704">
        <v>0</v>
      </c>
      <c r="I180" s="704">
        <v>0</v>
      </c>
      <c r="J180" s="704">
        <v>0</v>
      </c>
      <c r="K180" s="704">
        <v>0</v>
      </c>
      <c r="L180" s="704">
        <v>0</v>
      </c>
      <c r="M180" s="704">
        <v>0</v>
      </c>
      <c r="N180" s="704">
        <v>0</v>
      </c>
      <c r="O180" s="704">
        <v>0</v>
      </c>
      <c r="P180" s="704">
        <v>0</v>
      </c>
      <c r="Q180" s="674">
        <v>0</v>
      </c>
      <c r="R180" s="674">
        <v>0</v>
      </c>
      <c r="S180" s="674">
        <v>0</v>
      </c>
      <c r="T180" s="674">
        <v>0</v>
      </c>
      <c r="U180" s="674">
        <v>0</v>
      </c>
    </row>
    <row r="181" spans="1:62" s="674" customFormat="1" x14ac:dyDescent="0.2">
      <c r="A181" s="719" t="s">
        <v>805</v>
      </c>
      <c r="B181" s="704">
        <v>3.9108470000000004</v>
      </c>
      <c r="C181" s="704">
        <v>0.76854200000000106</v>
      </c>
      <c r="D181" s="704">
        <v>1.155491</v>
      </c>
      <c r="E181" s="704">
        <v>0.27035999999999971</v>
      </c>
      <c r="F181" s="704">
        <v>0.45333599999999985</v>
      </c>
      <c r="G181" s="704">
        <v>-0.65562300000000007</v>
      </c>
      <c r="H181" s="704">
        <v>-0.58838799999999958</v>
      </c>
      <c r="I181" s="704">
        <v>-0.31976700000000013</v>
      </c>
      <c r="J181" s="704">
        <v>-1.0416130000000001</v>
      </c>
      <c r="K181" s="704">
        <v>-0.61315600000000026</v>
      </c>
      <c r="L181" s="704">
        <v>0.82791399999999993</v>
      </c>
      <c r="M181" s="704">
        <v>0.58167800000000047</v>
      </c>
      <c r="N181" s="704">
        <v>1.1945219999999999</v>
      </c>
      <c r="O181" s="704">
        <v>-0.13049099999999997</v>
      </c>
      <c r="P181" s="704">
        <v>-1.2215659999999997</v>
      </c>
      <c r="Q181" s="674">
        <v>0</v>
      </c>
      <c r="R181" s="674">
        <v>0</v>
      </c>
      <c r="S181" s="674">
        <v>0</v>
      </c>
      <c r="T181" s="674">
        <v>0</v>
      </c>
      <c r="U181" s="674">
        <v>0</v>
      </c>
    </row>
    <row r="182" spans="1:62" s="674" customFormat="1" ht="12.75" customHeight="1" x14ac:dyDescent="0.2">
      <c r="A182" s="710" t="s">
        <v>806</v>
      </c>
      <c r="B182" s="704">
        <v>-0.271565</v>
      </c>
      <c r="C182" s="704">
        <v>-0.80510599999999999</v>
      </c>
      <c r="D182" s="704">
        <v>-0.521173</v>
      </c>
      <c r="E182" s="704">
        <v>-0.35828499999999996</v>
      </c>
      <c r="F182" s="704">
        <v>0.28247200000000006</v>
      </c>
      <c r="G182" s="704">
        <v>-0.25605800000000001</v>
      </c>
      <c r="H182" s="704">
        <v>-0.48313699999999998</v>
      </c>
      <c r="I182" s="704">
        <v>-0.57261799999999996</v>
      </c>
      <c r="J182" s="704">
        <v>-0.73900900000000003</v>
      </c>
      <c r="K182" s="704">
        <v>-0.40110000000000001</v>
      </c>
      <c r="L182" s="704">
        <v>-0.39668700000000001</v>
      </c>
      <c r="M182" s="704">
        <v>-0.38452399999999998</v>
      </c>
      <c r="N182" s="704">
        <v>-0.228018</v>
      </c>
      <c r="O182" s="704">
        <v>-1.0547960000000001</v>
      </c>
      <c r="P182" s="704">
        <v>-0.32603599999999999</v>
      </c>
      <c r="Q182" s="674">
        <v>0</v>
      </c>
      <c r="R182" s="674">
        <v>0</v>
      </c>
      <c r="S182" s="704">
        <v>0</v>
      </c>
      <c r="T182" s="673">
        <v>0</v>
      </c>
      <c r="U182" s="674">
        <v>0</v>
      </c>
      <c r="V182" s="673"/>
      <c r="AC182" s="704"/>
      <c r="AD182" s="673"/>
      <c r="AK182" s="704"/>
      <c r="AL182" s="673"/>
      <c r="AS182" s="704"/>
      <c r="AT182" s="673"/>
      <c r="BA182" s="704"/>
      <c r="BB182" s="673"/>
      <c r="BI182" s="704"/>
      <c r="BJ182" s="673"/>
    </row>
    <row r="183" spans="1:62" s="674" customFormat="1" ht="12.75" customHeight="1" x14ac:dyDescent="0.2">
      <c r="A183" s="711" t="s">
        <v>807</v>
      </c>
      <c r="B183" s="704">
        <v>-0.271565</v>
      </c>
      <c r="C183" s="704">
        <v>-0.79628100000000002</v>
      </c>
      <c r="D183" s="704">
        <v>-0.521173</v>
      </c>
      <c r="E183" s="704">
        <v>-0.36710999999999999</v>
      </c>
      <c r="F183" s="704">
        <v>0.27071500000000004</v>
      </c>
      <c r="G183" s="704">
        <v>-0.25605800000000001</v>
      </c>
      <c r="H183" s="704">
        <v>-0.48313699999999998</v>
      </c>
      <c r="I183" s="704">
        <v>-0.57261799999999996</v>
      </c>
      <c r="J183" s="704">
        <v>-0.73900900000000003</v>
      </c>
      <c r="K183" s="704">
        <v>-0.40110000000000001</v>
      </c>
      <c r="L183" s="704">
        <v>-0.39668700000000001</v>
      </c>
      <c r="M183" s="704">
        <v>-0.38452399999999998</v>
      </c>
      <c r="N183" s="704">
        <v>-0.228018</v>
      </c>
      <c r="O183" s="704">
        <v>-1.0547960000000001</v>
      </c>
      <c r="P183" s="704">
        <v>-0.32603599999999999</v>
      </c>
      <c r="Q183" s="674">
        <v>0</v>
      </c>
      <c r="R183" s="674">
        <v>0</v>
      </c>
      <c r="S183" s="704">
        <v>0</v>
      </c>
      <c r="T183" s="673">
        <v>0</v>
      </c>
      <c r="U183" s="674">
        <v>0</v>
      </c>
      <c r="V183" s="673"/>
      <c r="AC183" s="704"/>
      <c r="AD183" s="673"/>
      <c r="AK183" s="704"/>
      <c r="AL183" s="673"/>
      <c r="AS183" s="704"/>
      <c r="AT183" s="673"/>
      <c r="BA183" s="704"/>
      <c r="BB183" s="673"/>
      <c r="BI183" s="704"/>
      <c r="BJ183" s="673"/>
    </row>
    <row r="184" spans="1:62" s="674" customFormat="1" ht="12.75" hidden="1" customHeight="1" outlineLevel="1" x14ac:dyDescent="0.2">
      <c r="A184" s="720" t="s">
        <v>808</v>
      </c>
      <c r="B184" s="704">
        <v>0</v>
      </c>
      <c r="C184" s="704">
        <v>0</v>
      </c>
      <c r="D184" s="704">
        <v>0</v>
      </c>
      <c r="E184" s="704">
        <v>0</v>
      </c>
      <c r="F184" s="704">
        <v>0.54817700000000003</v>
      </c>
      <c r="G184" s="704">
        <v>9.7827999999999998E-2</v>
      </c>
      <c r="H184" s="704">
        <v>0</v>
      </c>
      <c r="I184" s="704">
        <v>0</v>
      </c>
      <c r="J184" s="704">
        <v>0</v>
      </c>
      <c r="K184" s="704">
        <v>0</v>
      </c>
      <c r="L184" s="704">
        <v>0</v>
      </c>
      <c r="M184" s="704">
        <v>0</v>
      </c>
      <c r="N184" s="704">
        <v>0</v>
      </c>
      <c r="O184" s="704">
        <v>0</v>
      </c>
      <c r="P184" s="704">
        <v>0</v>
      </c>
      <c r="Q184" s="674">
        <v>0</v>
      </c>
      <c r="R184" s="674">
        <v>0</v>
      </c>
      <c r="S184" s="704">
        <v>0</v>
      </c>
      <c r="T184" s="673">
        <v>0</v>
      </c>
      <c r="U184" s="674">
        <v>0</v>
      </c>
      <c r="V184" s="673"/>
      <c r="AC184" s="704"/>
      <c r="AD184" s="673"/>
      <c r="AK184" s="704"/>
      <c r="AL184" s="673"/>
      <c r="AS184" s="704"/>
      <c r="AT184" s="673"/>
      <c r="BA184" s="704"/>
      <c r="BB184" s="673"/>
      <c r="BI184" s="704"/>
      <c r="BJ184" s="673"/>
    </row>
    <row r="185" spans="1:62" s="674" customFormat="1" ht="12.75" hidden="1" customHeight="1" outlineLevel="1" x14ac:dyDescent="0.2">
      <c r="A185" s="720" t="s">
        <v>809</v>
      </c>
      <c r="B185" s="704">
        <v>0</v>
      </c>
      <c r="C185" s="704">
        <v>0</v>
      </c>
      <c r="D185" s="704">
        <v>0</v>
      </c>
      <c r="E185" s="704">
        <v>0</v>
      </c>
      <c r="F185" s="704">
        <v>0</v>
      </c>
      <c r="G185" s="704">
        <v>0</v>
      </c>
      <c r="H185" s="704">
        <v>0</v>
      </c>
      <c r="I185" s="704">
        <v>0</v>
      </c>
      <c r="J185" s="704">
        <v>0</v>
      </c>
      <c r="K185" s="704">
        <v>0</v>
      </c>
      <c r="L185" s="704">
        <v>0</v>
      </c>
      <c r="M185" s="704">
        <v>0</v>
      </c>
      <c r="N185" s="704">
        <v>0</v>
      </c>
      <c r="O185" s="704">
        <v>0</v>
      </c>
      <c r="P185" s="704">
        <v>0</v>
      </c>
      <c r="Q185" s="674">
        <v>0</v>
      </c>
      <c r="R185" s="674">
        <v>0</v>
      </c>
      <c r="S185" s="704">
        <v>0</v>
      </c>
      <c r="T185" s="673">
        <v>0</v>
      </c>
      <c r="U185" s="674">
        <v>0</v>
      </c>
      <c r="V185" s="673"/>
      <c r="AC185" s="704"/>
      <c r="AD185" s="673"/>
      <c r="AK185" s="704"/>
      <c r="AL185" s="673"/>
      <c r="AS185" s="704"/>
      <c r="AT185" s="673"/>
      <c r="BA185" s="704"/>
      <c r="BB185" s="673"/>
      <c r="BI185" s="704"/>
      <c r="BJ185" s="673"/>
    </row>
    <row r="186" spans="1:62" s="674" customFormat="1" ht="12.75" customHeight="1" collapsed="1" x14ac:dyDescent="0.2">
      <c r="A186" s="720" t="s">
        <v>810</v>
      </c>
      <c r="B186" s="704">
        <v>0</v>
      </c>
      <c r="C186" s="704">
        <v>0</v>
      </c>
      <c r="D186" s="704">
        <v>0</v>
      </c>
      <c r="E186" s="704">
        <v>0</v>
      </c>
      <c r="F186" s="704">
        <v>0.54817700000000003</v>
      </c>
      <c r="G186" s="704">
        <v>9.7827999999999998E-2</v>
      </c>
      <c r="H186" s="704">
        <v>0</v>
      </c>
      <c r="I186" s="704">
        <v>0</v>
      </c>
      <c r="J186" s="704">
        <v>0</v>
      </c>
      <c r="K186" s="704">
        <v>0</v>
      </c>
      <c r="L186" s="704">
        <v>0</v>
      </c>
      <c r="M186" s="704">
        <v>0</v>
      </c>
      <c r="N186" s="704">
        <v>0</v>
      </c>
      <c r="O186" s="704">
        <v>0</v>
      </c>
      <c r="P186" s="704">
        <v>0</v>
      </c>
      <c r="Q186" s="674">
        <v>0</v>
      </c>
      <c r="R186" s="674">
        <v>0</v>
      </c>
      <c r="S186" s="704">
        <v>0</v>
      </c>
      <c r="T186" s="673">
        <v>0</v>
      </c>
      <c r="U186" s="674">
        <v>0</v>
      </c>
      <c r="V186" s="673"/>
      <c r="AC186" s="704"/>
      <c r="AD186" s="673"/>
      <c r="AK186" s="704"/>
      <c r="AL186" s="673"/>
      <c r="AS186" s="704"/>
      <c r="AT186" s="673"/>
      <c r="BA186" s="704"/>
      <c r="BB186" s="673"/>
      <c r="BI186" s="704"/>
      <c r="BJ186" s="673"/>
    </row>
    <row r="187" spans="1:62" s="674" customFormat="1" ht="12.75" hidden="1" customHeight="1" outlineLevel="1" x14ac:dyDescent="0.2">
      <c r="A187" s="720" t="s">
        <v>811</v>
      </c>
      <c r="B187" s="704">
        <v>0</v>
      </c>
      <c r="C187" s="704">
        <v>0</v>
      </c>
      <c r="D187" s="704">
        <v>0</v>
      </c>
      <c r="E187" s="704">
        <v>0</v>
      </c>
      <c r="F187" s="704">
        <v>0</v>
      </c>
      <c r="G187" s="704">
        <v>0</v>
      </c>
      <c r="H187" s="704">
        <v>0</v>
      </c>
      <c r="I187" s="704">
        <v>0</v>
      </c>
      <c r="J187" s="704">
        <v>0</v>
      </c>
      <c r="K187" s="704">
        <v>0</v>
      </c>
      <c r="L187" s="704">
        <v>0</v>
      </c>
      <c r="M187" s="704">
        <v>0</v>
      </c>
      <c r="N187" s="704">
        <v>0</v>
      </c>
      <c r="O187" s="704">
        <v>0</v>
      </c>
      <c r="P187" s="704">
        <v>0</v>
      </c>
      <c r="Q187" s="674">
        <v>0</v>
      </c>
      <c r="R187" s="674">
        <v>0</v>
      </c>
      <c r="S187" s="704">
        <v>0</v>
      </c>
      <c r="T187" s="673">
        <v>0</v>
      </c>
      <c r="U187" s="674">
        <v>0</v>
      </c>
      <c r="V187" s="673"/>
      <c r="AC187" s="704"/>
      <c r="AD187" s="673"/>
      <c r="AK187" s="704"/>
      <c r="AL187" s="673"/>
      <c r="AS187" s="704"/>
      <c r="AT187" s="673"/>
      <c r="BA187" s="704"/>
      <c r="BB187" s="673"/>
      <c r="BI187" s="704"/>
      <c r="BJ187" s="673"/>
    </row>
    <row r="188" spans="1:62" s="674" customFormat="1" ht="12.75" customHeight="1" collapsed="1" x14ac:dyDescent="0.2">
      <c r="A188" s="720" t="s">
        <v>812</v>
      </c>
      <c r="B188" s="704">
        <v>-0.271565</v>
      </c>
      <c r="C188" s="704">
        <v>-0.79628100000000002</v>
      </c>
      <c r="D188" s="704">
        <v>-0.521173</v>
      </c>
      <c r="E188" s="704">
        <v>-0.36710999999999999</v>
      </c>
      <c r="F188" s="704">
        <v>-0.27746199999999999</v>
      </c>
      <c r="G188" s="704">
        <v>-0.35388599999999998</v>
      </c>
      <c r="H188" s="704">
        <v>-0.48313699999999998</v>
      </c>
      <c r="I188" s="704">
        <v>-0.57261799999999996</v>
      </c>
      <c r="J188" s="704">
        <v>-0.73900900000000003</v>
      </c>
      <c r="K188" s="704">
        <v>-0.40110000000000001</v>
      </c>
      <c r="L188" s="704">
        <v>-0.39668700000000001</v>
      </c>
      <c r="M188" s="704">
        <v>-0.38452399999999998</v>
      </c>
      <c r="N188" s="704">
        <v>-0.228018</v>
      </c>
      <c r="O188" s="704">
        <v>-1.0547960000000001</v>
      </c>
      <c r="P188" s="704">
        <v>-0.32603599999999999</v>
      </c>
      <c r="Q188" s="674">
        <v>0</v>
      </c>
      <c r="R188" s="674">
        <v>0</v>
      </c>
      <c r="S188" s="704">
        <v>0</v>
      </c>
      <c r="T188" s="673">
        <v>0</v>
      </c>
      <c r="U188" s="674">
        <v>0</v>
      </c>
      <c r="V188" s="673"/>
      <c r="AC188" s="704"/>
      <c r="AD188" s="673"/>
      <c r="AK188" s="704"/>
      <c r="AL188" s="673"/>
      <c r="AS188" s="704"/>
      <c r="AT188" s="673"/>
      <c r="BA188" s="704"/>
      <c r="BB188" s="673"/>
      <c r="BI188" s="704"/>
      <c r="BJ188" s="673"/>
    </row>
    <row r="189" spans="1:62" s="674" customFormat="1" ht="12.75" hidden="1" customHeight="1" outlineLevel="1" x14ac:dyDescent="0.2">
      <c r="A189" s="720" t="s">
        <v>813</v>
      </c>
      <c r="B189" s="704">
        <v>0</v>
      </c>
      <c r="C189" s="704">
        <v>0</v>
      </c>
      <c r="D189" s="704">
        <v>0</v>
      </c>
      <c r="E189" s="704">
        <v>0</v>
      </c>
      <c r="F189" s="704">
        <v>0</v>
      </c>
      <c r="G189" s="704">
        <v>0</v>
      </c>
      <c r="H189" s="704">
        <v>0</v>
      </c>
      <c r="I189" s="704">
        <v>0</v>
      </c>
      <c r="J189" s="704">
        <v>0</v>
      </c>
      <c r="K189" s="704">
        <v>0</v>
      </c>
      <c r="L189" s="704">
        <v>0</v>
      </c>
      <c r="M189" s="704">
        <v>0</v>
      </c>
      <c r="N189" s="704">
        <v>0</v>
      </c>
      <c r="O189" s="704">
        <v>0</v>
      </c>
      <c r="P189" s="704">
        <v>0</v>
      </c>
      <c r="Q189" s="674">
        <v>0</v>
      </c>
      <c r="R189" s="674">
        <v>0</v>
      </c>
      <c r="S189" s="704">
        <v>0</v>
      </c>
      <c r="T189" s="673">
        <v>0</v>
      </c>
      <c r="U189" s="674">
        <v>0</v>
      </c>
      <c r="V189" s="673"/>
      <c r="AC189" s="704"/>
      <c r="AD189" s="673"/>
      <c r="AK189" s="704"/>
      <c r="AL189" s="673"/>
      <c r="AS189" s="704"/>
      <c r="AT189" s="673"/>
      <c r="BA189" s="704"/>
      <c r="BB189" s="673"/>
      <c r="BI189" s="704"/>
      <c r="BJ189" s="673"/>
    </row>
    <row r="190" spans="1:62" s="674" customFormat="1" ht="12.75" customHeight="1" collapsed="1" x14ac:dyDescent="0.2">
      <c r="A190" s="720" t="s">
        <v>814</v>
      </c>
      <c r="B190" s="704">
        <v>-0.271565</v>
      </c>
      <c r="C190" s="704">
        <v>-0.79628100000000002</v>
      </c>
      <c r="D190" s="704">
        <v>-0.521173</v>
      </c>
      <c r="E190" s="704">
        <v>-0.36710999999999999</v>
      </c>
      <c r="F190" s="704">
        <v>-0.27746199999999999</v>
      </c>
      <c r="G190" s="704">
        <v>-0.35388599999999998</v>
      </c>
      <c r="H190" s="704">
        <v>-0.48313699999999998</v>
      </c>
      <c r="I190" s="704">
        <v>-0.57261799999999996</v>
      </c>
      <c r="J190" s="704">
        <v>-0.73900900000000003</v>
      </c>
      <c r="K190" s="704">
        <v>-0.40110000000000001</v>
      </c>
      <c r="L190" s="704">
        <v>-0.39668700000000001</v>
      </c>
      <c r="M190" s="704">
        <v>-0.38452399999999998</v>
      </c>
      <c r="N190" s="704">
        <v>-0.228018</v>
      </c>
      <c r="O190" s="704">
        <v>-1.0547960000000001</v>
      </c>
      <c r="P190" s="704">
        <v>-0.32603599999999999</v>
      </c>
      <c r="Q190" s="674">
        <v>0</v>
      </c>
      <c r="R190" s="674">
        <v>0</v>
      </c>
      <c r="S190" s="704">
        <v>0</v>
      </c>
      <c r="T190" s="673">
        <v>0</v>
      </c>
      <c r="U190" s="674">
        <v>0</v>
      </c>
      <c r="V190" s="673"/>
      <c r="AC190" s="704"/>
      <c r="AD190" s="673"/>
      <c r="AK190" s="704"/>
      <c r="AL190" s="673"/>
      <c r="AS190" s="704"/>
      <c r="AT190" s="673"/>
      <c r="BA190" s="704"/>
      <c r="BB190" s="673"/>
      <c r="BI190" s="704"/>
      <c r="BJ190" s="673"/>
    </row>
    <row r="191" spans="1:62" s="674" customFormat="1" ht="12.75" hidden="1" customHeight="1" outlineLevel="1" x14ac:dyDescent="0.2">
      <c r="A191" s="720" t="s">
        <v>815</v>
      </c>
      <c r="B191" s="704">
        <v>0</v>
      </c>
      <c r="C191" s="704">
        <v>0</v>
      </c>
      <c r="D191" s="704">
        <v>0</v>
      </c>
      <c r="E191" s="704">
        <v>0</v>
      </c>
      <c r="F191" s="704">
        <v>0</v>
      </c>
      <c r="G191" s="704">
        <v>0</v>
      </c>
      <c r="H191" s="704">
        <v>0</v>
      </c>
      <c r="I191" s="704">
        <v>0</v>
      </c>
      <c r="J191" s="704">
        <v>0</v>
      </c>
      <c r="K191" s="704">
        <v>0</v>
      </c>
      <c r="L191" s="704">
        <v>0</v>
      </c>
      <c r="M191" s="704">
        <v>0</v>
      </c>
      <c r="N191" s="704">
        <v>0</v>
      </c>
      <c r="O191" s="704">
        <v>0</v>
      </c>
      <c r="P191" s="704">
        <v>0</v>
      </c>
      <c r="Q191" s="674">
        <v>0</v>
      </c>
      <c r="R191" s="674">
        <v>0</v>
      </c>
      <c r="S191" s="704">
        <v>0</v>
      </c>
      <c r="T191" s="673">
        <v>0</v>
      </c>
      <c r="U191" s="674">
        <v>0</v>
      </c>
      <c r="V191" s="673"/>
      <c r="AC191" s="704"/>
      <c r="AD191" s="673"/>
      <c r="AK191" s="704"/>
      <c r="AL191" s="673"/>
      <c r="AS191" s="704"/>
      <c r="AT191" s="673"/>
      <c r="BA191" s="704"/>
      <c r="BB191" s="673"/>
      <c r="BI191" s="704"/>
      <c r="BJ191" s="673"/>
    </row>
    <row r="192" spans="1:62" s="674" customFormat="1" ht="12.75" hidden="1" customHeight="1" outlineLevel="1" x14ac:dyDescent="0.2">
      <c r="A192" s="720" t="s">
        <v>816</v>
      </c>
      <c r="B192" s="704">
        <v>0</v>
      </c>
      <c r="C192" s="704">
        <v>0</v>
      </c>
      <c r="D192" s="704">
        <v>0</v>
      </c>
      <c r="E192" s="704">
        <v>0</v>
      </c>
      <c r="F192" s="704">
        <v>0</v>
      </c>
      <c r="G192" s="704">
        <v>0</v>
      </c>
      <c r="H192" s="704">
        <v>0</v>
      </c>
      <c r="I192" s="704">
        <v>0</v>
      </c>
      <c r="J192" s="704">
        <v>0</v>
      </c>
      <c r="K192" s="704">
        <v>0</v>
      </c>
      <c r="L192" s="704">
        <v>0</v>
      </c>
      <c r="M192" s="704">
        <v>0</v>
      </c>
      <c r="N192" s="704">
        <v>0</v>
      </c>
      <c r="O192" s="704">
        <v>0</v>
      </c>
      <c r="P192" s="704">
        <v>0</v>
      </c>
      <c r="Q192" s="674">
        <v>0</v>
      </c>
      <c r="R192" s="674">
        <v>0</v>
      </c>
      <c r="S192" s="704">
        <v>0</v>
      </c>
      <c r="T192" s="673">
        <v>0</v>
      </c>
      <c r="U192" s="674">
        <v>0</v>
      </c>
      <c r="V192" s="673"/>
      <c r="AC192" s="704"/>
      <c r="AD192" s="673"/>
      <c r="AK192" s="704"/>
      <c r="AL192" s="673"/>
      <c r="AS192" s="704"/>
      <c r="AT192" s="673"/>
      <c r="BA192" s="704"/>
      <c r="BB192" s="673"/>
      <c r="BI192" s="704"/>
      <c r="BJ192" s="673"/>
    </row>
    <row r="193" spans="1:62" s="674" customFormat="1" ht="12.75" hidden="1" customHeight="1" outlineLevel="1" x14ac:dyDescent="0.2">
      <c r="A193" s="720" t="s">
        <v>817</v>
      </c>
      <c r="B193" s="704">
        <v>0</v>
      </c>
      <c r="C193" s="704">
        <v>0</v>
      </c>
      <c r="D193" s="704">
        <v>0</v>
      </c>
      <c r="E193" s="704">
        <v>0</v>
      </c>
      <c r="F193" s="704">
        <v>0</v>
      </c>
      <c r="G193" s="704">
        <v>0</v>
      </c>
      <c r="H193" s="704">
        <v>0</v>
      </c>
      <c r="I193" s="704">
        <v>0</v>
      </c>
      <c r="J193" s="704">
        <v>0</v>
      </c>
      <c r="K193" s="704">
        <v>0</v>
      </c>
      <c r="L193" s="704">
        <v>0</v>
      </c>
      <c r="M193" s="704">
        <v>0</v>
      </c>
      <c r="N193" s="704">
        <v>0</v>
      </c>
      <c r="O193" s="704">
        <v>0</v>
      </c>
      <c r="P193" s="704">
        <v>0</v>
      </c>
      <c r="Q193" s="674">
        <v>0</v>
      </c>
      <c r="R193" s="674">
        <v>0</v>
      </c>
      <c r="S193" s="704">
        <v>0</v>
      </c>
      <c r="T193" s="673">
        <v>0</v>
      </c>
      <c r="U193" s="674">
        <v>0</v>
      </c>
      <c r="V193" s="673"/>
      <c r="AC193" s="704"/>
      <c r="AD193" s="673"/>
      <c r="AK193" s="704"/>
      <c r="AL193" s="673"/>
      <c r="AS193" s="704"/>
      <c r="AT193" s="673"/>
      <c r="BA193" s="704"/>
      <c r="BB193" s="673"/>
      <c r="BI193" s="704"/>
      <c r="BJ193" s="673"/>
    </row>
    <row r="194" spans="1:62" s="674" customFormat="1" ht="12.75" customHeight="1" collapsed="1" x14ac:dyDescent="0.2">
      <c r="A194" s="711" t="s">
        <v>818</v>
      </c>
      <c r="B194" s="704">
        <v>0</v>
      </c>
      <c r="C194" s="704">
        <v>-8.8249999999999995E-3</v>
      </c>
      <c r="D194" s="704">
        <v>0</v>
      </c>
      <c r="E194" s="704">
        <v>8.8249999999999995E-3</v>
      </c>
      <c r="F194" s="704">
        <v>1.1757E-2</v>
      </c>
      <c r="G194" s="704">
        <v>0</v>
      </c>
      <c r="H194" s="704">
        <v>0</v>
      </c>
      <c r="I194" s="704">
        <v>0</v>
      </c>
      <c r="J194" s="704">
        <v>0</v>
      </c>
      <c r="K194" s="704">
        <v>0</v>
      </c>
      <c r="L194" s="704">
        <v>0</v>
      </c>
      <c r="M194" s="704">
        <v>0</v>
      </c>
      <c r="N194" s="704">
        <v>0</v>
      </c>
      <c r="O194" s="704">
        <v>0</v>
      </c>
      <c r="P194" s="704">
        <v>0</v>
      </c>
      <c r="Q194" s="674">
        <v>0</v>
      </c>
      <c r="R194" s="674">
        <v>0</v>
      </c>
      <c r="S194" s="704">
        <v>0</v>
      </c>
      <c r="T194" s="673">
        <v>0</v>
      </c>
      <c r="U194" s="674">
        <v>0</v>
      </c>
      <c r="V194" s="673"/>
      <c r="AC194" s="704"/>
      <c r="AD194" s="673"/>
      <c r="AK194" s="704"/>
      <c r="AL194" s="673"/>
      <c r="AS194" s="704"/>
      <c r="AT194" s="673"/>
      <c r="BA194" s="704"/>
      <c r="BB194" s="673"/>
      <c r="BI194" s="704"/>
      <c r="BJ194" s="673"/>
    </row>
    <row r="195" spans="1:62" s="674" customFormat="1" ht="12.75" hidden="1" customHeight="1" outlineLevel="1" x14ac:dyDescent="0.2">
      <c r="A195" s="720" t="s">
        <v>819</v>
      </c>
      <c r="B195" s="704">
        <v>0</v>
      </c>
      <c r="C195" s="704">
        <v>0</v>
      </c>
      <c r="D195" s="704">
        <v>0</v>
      </c>
      <c r="E195" s="704">
        <v>0</v>
      </c>
      <c r="F195" s="704">
        <v>0</v>
      </c>
      <c r="G195" s="704">
        <v>0</v>
      </c>
      <c r="H195" s="704">
        <v>0</v>
      </c>
      <c r="I195" s="704">
        <v>0</v>
      </c>
      <c r="J195" s="704">
        <v>0</v>
      </c>
      <c r="K195" s="704">
        <v>0</v>
      </c>
      <c r="L195" s="704">
        <v>0</v>
      </c>
      <c r="M195" s="704">
        <v>0</v>
      </c>
      <c r="N195" s="704">
        <v>0</v>
      </c>
      <c r="O195" s="704">
        <v>0</v>
      </c>
      <c r="P195" s="704">
        <v>0</v>
      </c>
      <c r="Q195" s="674">
        <v>0</v>
      </c>
      <c r="R195" s="674">
        <v>0</v>
      </c>
      <c r="S195" s="704">
        <v>0</v>
      </c>
      <c r="T195" s="673">
        <v>0</v>
      </c>
      <c r="U195" s="674">
        <v>0</v>
      </c>
      <c r="V195" s="673"/>
      <c r="AC195" s="704"/>
      <c r="AD195" s="673"/>
      <c r="AK195" s="704"/>
      <c r="AL195" s="673"/>
      <c r="AS195" s="704"/>
      <c r="AT195" s="673"/>
      <c r="BA195" s="704"/>
      <c r="BB195" s="673"/>
      <c r="BI195" s="704"/>
      <c r="BJ195" s="673"/>
    </row>
    <row r="196" spans="1:62" s="674" customFormat="1" ht="12.75" customHeight="1" collapsed="1" x14ac:dyDescent="0.2">
      <c r="A196" s="720" t="s">
        <v>820</v>
      </c>
      <c r="B196" s="704">
        <v>0</v>
      </c>
      <c r="C196" s="704">
        <v>-8.8249999999999995E-3</v>
      </c>
      <c r="D196" s="704">
        <v>0</v>
      </c>
      <c r="E196" s="704">
        <v>8.8249999999999995E-3</v>
      </c>
      <c r="F196" s="704">
        <v>1.1757E-2</v>
      </c>
      <c r="G196" s="704">
        <v>0</v>
      </c>
      <c r="H196" s="704">
        <v>0</v>
      </c>
      <c r="I196" s="704">
        <v>0</v>
      </c>
      <c r="J196" s="704">
        <v>0</v>
      </c>
      <c r="K196" s="704">
        <v>0</v>
      </c>
      <c r="L196" s="704">
        <v>0</v>
      </c>
      <c r="M196" s="704">
        <v>0</v>
      </c>
      <c r="N196" s="704">
        <v>0</v>
      </c>
      <c r="O196" s="704">
        <v>0</v>
      </c>
      <c r="P196" s="704">
        <v>0</v>
      </c>
      <c r="Q196" s="674">
        <v>0</v>
      </c>
      <c r="R196" s="674">
        <v>0</v>
      </c>
      <c r="S196" s="704">
        <v>0</v>
      </c>
      <c r="T196" s="673">
        <v>0</v>
      </c>
      <c r="U196" s="674">
        <v>0</v>
      </c>
      <c r="V196" s="673"/>
      <c r="AC196" s="704"/>
      <c r="AD196" s="673"/>
      <c r="AK196" s="704"/>
      <c r="AL196" s="673"/>
      <c r="AS196" s="704"/>
      <c r="AT196" s="673"/>
      <c r="BA196" s="704"/>
      <c r="BB196" s="673"/>
      <c r="BI196" s="704"/>
      <c r="BJ196" s="673"/>
    </row>
    <row r="197" spans="1:62" s="674" customFormat="1" ht="12.75" customHeight="1" x14ac:dyDescent="0.2">
      <c r="A197" s="720" t="s">
        <v>821</v>
      </c>
      <c r="B197" s="704">
        <v>0</v>
      </c>
      <c r="C197" s="704">
        <v>-8.8249999999999995E-3</v>
      </c>
      <c r="D197" s="704">
        <v>0</v>
      </c>
      <c r="E197" s="704">
        <v>8.8249999999999995E-3</v>
      </c>
      <c r="F197" s="704">
        <v>1.1757E-2</v>
      </c>
      <c r="G197" s="704">
        <v>0</v>
      </c>
      <c r="H197" s="704">
        <v>0</v>
      </c>
      <c r="I197" s="704">
        <v>0</v>
      </c>
      <c r="J197" s="704">
        <v>0</v>
      </c>
      <c r="K197" s="704">
        <v>0</v>
      </c>
      <c r="L197" s="704">
        <v>0</v>
      </c>
      <c r="M197" s="704">
        <v>0</v>
      </c>
      <c r="N197" s="704">
        <v>0</v>
      </c>
      <c r="O197" s="704">
        <v>0</v>
      </c>
      <c r="P197" s="704">
        <v>0</v>
      </c>
      <c r="Q197" s="674">
        <v>0</v>
      </c>
      <c r="R197" s="674">
        <v>0</v>
      </c>
      <c r="S197" s="704">
        <v>0</v>
      </c>
      <c r="T197" s="673">
        <v>0</v>
      </c>
      <c r="U197" s="674">
        <v>0</v>
      </c>
      <c r="V197" s="673"/>
      <c r="AC197" s="704"/>
      <c r="AD197" s="673"/>
      <c r="AK197" s="704"/>
      <c r="AL197" s="673"/>
      <c r="AS197" s="704"/>
      <c r="AT197" s="673"/>
      <c r="BA197" s="704"/>
      <c r="BB197" s="673"/>
      <c r="BI197" s="704"/>
      <c r="BJ197" s="673"/>
    </row>
    <row r="198" spans="1:62" s="674" customFormat="1" ht="12.75" hidden="1" customHeight="1" outlineLevel="1" x14ac:dyDescent="0.2">
      <c r="A198" s="720" t="s">
        <v>822</v>
      </c>
      <c r="B198" s="704">
        <v>0</v>
      </c>
      <c r="C198" s="704">
        <v>0</v>
      </c>
      <c r="D198" s="704">
        <v>0</v>
      </c>
      <c r="E198" s="704">
        <v>0</v>
      </c>
      <c r="F198" s="704">
        <v>0</v>
      </c>
      <c r="G198" s="704">
        <v>0</v>
      </c>
      <c r="H198" s="704">
        <v>0</v>
      </c>
      <c r="I198" s="704">
        <v>0</v>
      </c>
      <c r="J198" s="704">
        <v>0</v>
      </c>
      <c r="K198" s="704">
        <v>0</v>
      </c>
      <c r="L198" s="704">
        <v>0</v>
      </c>
      <c r="M198" s="704">
        <v>0</v>
      </c>
      <c r="N198" s="704">
        <v>0</v>
      </c>
      <c r="O198" s="704">
        <v>0</v>
      </c>
      <c r="P198" s="704">
        <v>0</v>
      </c>
      <c r="Q198" s="674">
        <v>0</v>
      </c>
      <c r="R198" s="674">
        <v>0</v>
      </c>
      <c r="S198" s="704">
        <v>0</v>
      </c>
      <c r="T198" s="673">
        <v>0</v>
      </c>
      <c r="U198" s="674">
        <v>0</v>
      </c>
      <c r="V198" s="673"/>
      <c r="AC198" s="704"/>
      <c r="AD198" s="673"/>
      <c r="AK198" s="704"/>
      <c r="AL198" s="673"/>
      <c r="AS198" s="704"/>
      <c r="AT198" s="673"/>
      <c r="BA198" s="704"/>
      <c r="BB198" s="673"/>
      <c r="BI198" s="704"/>
      <c r="BJ198" s="673"/>
    </row>
    <row r="199" spans="1:62" s="674" customFormat="1" ht="12.75" hidden="1" customHeight="1" outlineLevel="1" x14ac:dyDescent="0.2">
      <c r="A199" s="720" t="s">
        <v>823</v>
      </c>
      <c r="B199" s="704">
        <v>0</v>
      </c>
      <c r="C199" s="704">
        <v>0</v>
      </c>
      <c r="D199" s="704">
        <v>0</v>
      </c>
      <c r="E199" s="704">
        <v>0</v>
      </c>
      <c r="F199" s="704">
        <v>0</v>
      </c>
      <c r="G199" s="704">
        <v>0</v>
      </c>
      <c r="H199" s="704">
        <v>0</v>
      </c>
      <c r="I199" s="704">
        <v>0</v>
      </c>
      <c r="J199" s="704">
        <v>0</v>
      </c>
      <c r="K199" s="704">
        <v>0</v>
      </c>
      <c r="L199" s="704">
        <v>0</v>
      </c>
      <c r="M199" s="704">
        <v>0</v>
      </c>
      <c r="N199" s="704">
        <v>0</v>
      </c>
      <c r="O199" s="704">
        <v>0</v>
      </c>
      <c r="P199" s="704">
        <v>0</v>
      </c>
      <c r="Q199" s="674">
        <v>0</v>
      </c>
      <c r="R199" s="674">
        <v>0</v>
      </c>
      <c r="S199" s="704">
        <v>0</v>
      </c>
      <c r="T199" s="673">
        <v>0</v>
      </c>
      <c r="U199" s="674">
        <v>0</v>
      </c>
      <c r="V199" s="673"/>
      <c r="AC199" s="704"/>
      <c r="AD199" s="673"/>
      <c r="AK199" s="704"/>
      <c r="AL199" s="673"/>
      <c r="AS199" s="704"/>
      <c r="AT199" s="673"/>
      <c r="BA199" s="704"/>
      <c r="BB199" s="673"/>
      <c r="BI199" s="704"/>
      <c r="BJ199" s="673"/>
    </row>
    <row r="200" spans="1:62" s="674" customFormat="1" ht="12.75" hidden="1" customHeight="1" outlineLevel="1" x14ac:dyDescent="0.2">
      <c r="A200" s="720" t="s">
        <v>824</v>
      </c>
      <c r="B200" s="704">
        <v>0</v>
      </c>
      <c r="C200" s="704">
        <v>0</v>
      </c>
      <c r="D200" s="704">
        <v>0</v>
      </c>
      <c r="E200" s="704">
        <v>0</v>
      </c>
      <c r="F200" s="704">
        <v>0</v>
      </c>
      <c r="G200" s="704">
        <v>0</v>
      </c>
      <c r="H200" s="704">
        <v>0</v>
      </c>
      <c r="I200" s="704">
        <v>0</v>
      </c>
      <c r="J200" s="704">
        <v>0</v>
      </c>
      <c r="K200" s="704">
        <v>0</v>
      </c>
      <c r="L200" s="704">
        <v>0</v>
      </c>
      <c r="M200" s="704">
        <v>0</v>
      </c>
      <c r="N200" s="704">
        <v>0</v>
      </c>
      <c r="O200" s="704">
        <v>0</v>
      </c>
      <c r="P200" s="704">
        <v>0</v>
      </c>
      <c r="Q200" s="674">
        <v>0</v>
      </c>
      <c r="R200" s="674">
        <v>0</v>
      </c>
      <c r="S200" s="704">
        <v>0</v>
      </c>
      <c r="T200" s="673">
        <v>0</v>
      </c>
      <c r="U200" s="674">
        <v>0</v>
      </c>
      <c r="V200" s="673"/>
      <c r="AC200" s="704"/>
      <c r="AD200" s="673"/>
      <c r="AK200" s="704"/>
      <c r="AL200" s="673"/>
      <c r="AS200" s="704"/>
      <c r="AT200" s="673"/>
      <c r="BA200" s="704"/>
      <c r="BB200" s="673"/>
      <c r="BI200" s="704"/>
      <c r="BJ200" s="673"/>
    </row>
    <row r="201" spans="1:62" s="674" customFormat="1" ht="12.75" hidden="1" customHeight="1" outlineLevel="1" x14ac:dyDescent="0.2">
      <c r="A201" s="711" t="s">
        <v>825</v>
      </c>
      <c r="B201" s="704">
        <v>0</v>
      </c>
      <c r="C201" s="704">
        <v>0</v>
      </c>
      <c r="D201" s="704">
        <v>0</v>
      </c>
      <c r="E201" s="704">
        <v>0</v>
      </c>
      <c r="F201" s="704">
        <v>0</v>
      </c>
      <c r="G201" s="704">
        <v>0</v>
      </c>
      <c r="H201" s="704">
        <v>0</v>
      </c>
      <c r="I201" s="704">
        <v>0</v>
      </c>
      <c r="J201" s="704">
        <v>0</v>
      </c>
      <c r="K201" s="704">
        <v>0</v>
      </c>
      <c r="L201" s="704">
        <v>0</v>
      </c>
      <c r="M201" s="704">
        <v>0</v>
      </c>
      <c r="N201" s="704">
        <v>0</v>
      </c>
      <c r="O201" s="704">
        <v>0</v>
      </c>
      <c r="P201" s="704">
        <v>0</v>
      </c>
      <c r="Q201" s="674">
        <v>0</v>
      </c>
      <c r="R201" s="674">
        <v>0</v>
      </c>
      <c r="S201" s="704">
        <v>0</v>
      </c>
      <c r="T201" s="673">
        <v>0</v>
      </c>
      <c r="U201" s="674">
        <v>0</v>
      </c>
      <c r="V201" s="673"/>
      <c r="AC201" s="704"/>
      <c r="AD201" s="673"/>
      <c r="AK201" s="704"/>
      <c r="AL201" s="673"/>
      <c r="AS201" s="704"/>
      <c r="AT201" s="673"/>
      <c r="BA201" s="704"/>
      <c r="BB201" s="673"/>
      <c r="BI201" s="704"/>
      <c r="BJ201" s="673"/>
    </row>
    <row r="202" spans="1:62" s="674" customFormat="1" ht="12.75" hidden="1" customHeight="1" outlineLevel="1" x14ac:dyDescent="0.2">
      <c r="A202" s="711" t="s">
        <v>826</v>
      </c>
      <c r="B202" s="704">
        <v>0</v>
      </c>
      <c r="C202" s="704">
        <v>0</v>
      </c>
      <c r="D202" s="704">
        <v>0</v>
      </c>
      <c r="E202" s="704">
        <v>0</v>
      </c>
      <c r="F202" s="704">
        <v>0</v>
      </c>
      <c r="G202" s="704">
        <v>0</v>
      </c>
      <c r="H202" s="704">
        <v>0</v>
      </c>
      <c r="I202" s="704">
        <v>0</v>
      </c>
      <c r="J202" s="704">
        <v>0</v>
      </c>
      <c r="K202" s="704">
        <v>0</v>
      </c>
      <c r="L202" s="704">
        <v>0</v>
      </c>
      <c r="M202" s="704">
        <v>0</v>
      </c>
      <c r="N202" s="704">
        <v>0</v>
      </c>
      <c r="O202" s="704">
        <v>0</v>
      </c>
      <c r="P202" s="704">
        <v>0</v>
      </c>
      <c r="Q202" s="674">
        <v>0</v>
      </c>
      <c r="R202" s="674">
        <v>0</v>
      </c>
      <c r="S202" s="704">
        <v>0</v>
      </c>
      <c r="T202" s="673">
        <v>0</v>
      </c>
      <c r="U202" s="674">
        <v>0</v>
      </c>
      <c r="V202" s="673"/>
      <c r="AC202" s="704"/>
      <c r="AD202" s="673"/>
      <c r="AK202" s="704"/>
      <c r="AL202" s="673"/>
      <c r="AS202" s="704"/>
      <c r="AT202" s="673"/>
      <c r="BA202" s="704"/>
      <c r="BB202" s="673"/>
      <c r="BI202" s="704"/>
      <c r="BJ202" s="673"/>
    </row>
    <row r="203" spans="1:62" s="674" customFormat="1" ht="12.75" hidden="1" customHeight="1" outlineLevel="1" x14ac:dyDescent="0.2">
      <c r="A203" s="720" t="s">
        <v>827</v>
      </c>
      <c r="B203" s="704">
        <v>0</v>
      </c>
      <c r="C203" s="704">
        <v>0</v>
      </c>
      <c r="D203" s="704">
        <v>0</v>
      </c>
      <c r="E203" s="704">
        <v>0</v>
      </c>
      <c r="F203" s="704">
        <v>0</v>
      </c>
      <c r="G203" s="704">
        <v>0</v>
      </c>
      <c r="H203" s="704">
        <v>0</v>
      </c>
      <c r="I203" s="704">
        <v>0</v>
      </c>
      <c r="J203" s="704">
        <v>0</v>
      </c>
      <c r="K203" s="704">
        <v>0</v>
      </c>
      <c r="L203" s="704">
        <v>0</v>
      </c>
      <c r="M203" s="704">
        <v>0</v>
      </c>
      <c r="N203" s="704">
        <v>0</v>
      </c>
      <c r="O203" s="704">
        <v>0</v>
      </c>
      <c r="P203" s="704">
        <v>0</v>
      </c>
      <c r="Q203" s="674">
        <v>0</v>
      </c>
      <c r="R203" s="674">
        <v>0</v>
      </c>
      <c r="S203" s="704">
        <v>0</v>
      </c>
      <c r="T203" s="673">
        <v>0</v>
      </c>
      <c r="U203" s="674">
        <v>0</v>
      </c>
      <c r="V203" s="673"/>
      <c r="AC203" s="704"/>
      <c r="AD203" s="673"/>
      <c r="AK203" s="704"/>
      <c r="AL203" s="673"/>
      <c r="AS203" s="704"/>
      <c r="AT203" s="673"/>
      <c r="BA203" s="704"/>
      <c r="BB203" s="673"/>
      <c r="BI203" s="704"/>
      <c r="BJ203" s="673"/>
    </row>
    <row r="204" spans="1:62" s="674" customFormat="1" collapsed="1" x14ac:dyDescent="0.2">
      <c r="A204" s="721" t="s">
        <v>828</v>
      </c>
      <c r="B204" s="722">
        <v>3.6633560000000003</v>
      </c>
      <c r="C204" s="722">
        <v>0.91212100000000107</v>
      </c>
      <c r="D204" s="722">
        <v>0.45505700000000004</v>
      </c>
      <c r="E204" s="722">
        <v>1.4832159999999999</v>
      </c>
      <c r="F204" s="722">
        <v>-0.75136300000000011</v>
      </c>
      <c r="G204" s="722">
        <v>-0.60617200000000004</v>
      </c>
      <c r="H204" s="722">
        <v>0.45378900000000028</v>
      </c>
      <c r="I204" s="722">
        <v>0.65454099999999982</v>
      </c>
      <c r="J204" s="722">
        <v>-2.904400000000007E-2</v>
      </c>
      <c r="K204" s="722">
        <v>-0.29473100000000019</v>
      </c>
      <c r="L204" s="722">
        <v>0.65117399999999992</v>
      </c>
      <c r="M204" s="722">
        <v>0.5652240000000005</v>
      </c>
      <c r="N204" s="722">
        <v>0.38539299999999999</v>
      </c>
      <c r="O204" s="722">
        <v>0.81013600000000008</v>
      </c>
      <c r="P204" s="722">
        <v>0.20914099999999999</v>
      </c>
      <c r="Q204" s="673">
        <v>0</v>
      </c>
      <c r="R204" s="723">
        <v>0</v>
      </c>
      <c r="S204" s="724">
        <v>0</v>
      </c>
      <c r="T204" s="673">
        <v>0</v>
      </c>
      <c r="U204" s="674">
        <v>0</v>
      </c>
    </row>
    <row r="205" spans="1:62" s="674" customFormat="1" x14ac:dyDescent="0.2">
      <c r="A205" s="725" t="s">
        <v>829</v>
      </c>
      <c r="B205" s="722">
        <v>0.44635899999999995</v>
      </c>
      <c r="C205" s="722">
        <v>4.251000000000027E-2</v>
      </c>
      <c r="D205" s="722">
        <v>-2.9208559999999997</v>
      </c>
      <c r="E205" s="722">
        <v>1.750299999999988E-2</v>
      </c>
      <c r="F205" s="722">
        <v>0.19353199999999982</v>
      </c>
      <c r="G205" s="722">
        <v>-0.86233899999999986</v>
      </c>
      <c r="H205" s="722">
        <v>0.24754499999999996</v>
      </c>
      <c r="I205" s="722">
        <v>0.25880000000000003</v>
      </c>
      <c r="J205" s="722">
        <v>-0.16481699999999999</v>
      </c>
      <c r="K205" s="722">
        <v>-0.52383800000000003</v>
      </c>
      <c r="L205" s="722">
        <v>0.51946499999999995</v>
      </c>
      <c r="M205" s="722">
        <v>0.19641300000000023</v>
      </c>
      <c r="N205" s="722">
        <v>-0.54529000000000005</v>
      </c>
      <c r="O205" s="722">
        <v>0.44656800000000008</v>
      </c>
      <c r="P205" s="722">
        <v>-0.17421200000000006</v>
      </c>
      <c r="Q205" s="673">
        <v>0</v>
      </c>
      <c r="R205" s="723">
        <v>0</v>
      </c>
      <c r="S205" s="724">
        <v>0</v>
      </c>
      <c r="T205" s="673">
        <v>0</v>
      </c>
      <c r="U205" s="674">
        <v>0</v>
      </c>
    </row>
    <row r="206" spans="1:62" s="674" customFormat="1" x14ac:dyDescent="0.2">
      <c r="A206" s="714" t="s">
        <v>830</v>
      </c>
      <c r="B206" s="722">
        <v>-1.0626009999999999</v>
      </c>
      <c r="C206" s="722">
        <v>1.1885410000000001</v>
      </c>
      <c r="D206" s="722">
        <v>1.9054000000000001E-2</v>
      </c>
      <c r="E206" s="722">
        <v>-0.30580599999999997</v>
      </c>
      <c r="F206" s="722">
        <v>-0.83960100000000004</v>
      </c>
      <c r="G206" s="722">
        <v>-1.0044169999999999</v>
      </c>
      <c r="H206" s="722">
        <v>0.11376199999999992</v>
      </c>
      <c r="I206" s="722">
        <v>9.0359999999999996E-2</v>
      </c>
      <c r="J206" s="722">
        <v>4.6572999999999976E-2</v>
      </c>
      <c r="K206" s="722">
        <v>-0.68304900000000002</v>
      </c>
      <c r="L206" s="722">
        <v>0.4975179999999999</v>
      </c>
      <c r="M206" s="722">
        <v>0.1986070000000002</v>
      </c>
      <c r="N206" s="722">
        <v>0.57542699999999991</v>
      </c>
      <c r="O206" s="722">
        <v>-8.6945999999999968E-2</v>
      </c>
      <c r="P206" s="722">
        <v>-4.6707999999999972E-2</v>
      </c>
      <c r="Q206" s="673">
        <v>0</v>
      </c>
      <c r="R206" s="723">
        <v>0</v>
      </c>
      <c r="S206" s="724">
        <v>0</v>
      </c>
      <c r="T206" s="673">
        <v>0</v>
      </c>
      <c r="U206" s="674">
        <v>0</v>
      </c>
    </row>
    <row r="207" spans="1:62" s="674" customFormat="1" hidden="1" outlineLevel="1" x14ac:dyDescent="0.2">
      <c r="A207" s="714" t="s">
        <v>831</v>
      </c>
      <c r="B207" s="722">
        <v>0</v>
      </c>
      <c r="C207" s="722">
        <v>0</v>
      </c>
      <c r="D207" s="722">
        <v>0</v>
      </c>
      <c r="E207" s="722">
        <v>0</v>
      </c>
      <c r="F207" s="722">
        <v>0</v>
      </c>
      <c r="G207" s="722">
        <v>0</v>
      </c>
      <c r="H207" s="722">
        <v>0</v>
      </c>
      <c r="I207" s="722">
        <v>0</v>
      </c>
      <c r="J207" s="722">
        <v>0</v>
      </c>
      <c r="K207" s="722">
        <v>0</v>
      </c>
      <c r="L207" s="722">
        <v>0</v>
      </c>
      <c r="M207" s="722">
        <v>0</v>
      </c>
      <c r="N207" s="722">
        <v>0</v>
      </c>
      <c r="O207" s="722">
        <v>0</v>
      </c>
      <c r="P207" s="722">
        <v>0</v>
      </c>
      <c r="Q207" s="673">
        <v>0</v>
      </c>
      <c r="R207" s="723">
        <v>0</v>
      </c>
      <c r="S207" s="724">
        <v>0</v>
      </c>
      <c r="T207" s="673">
        <v>0</v>
      </c>
      <c r="U207" s="674">
        <v>0</v>
      </c>
    </row>
    <row r="208" spans="1:62" s="674" customFormat="1" collapsed="1" x14ac:dyDescent="0.2">
      <c r="A208" s="714" t="s">
        <v>832</v>
      </c>
      <c r="B208" s="722">
        <v>-7.4799000000000004E-2</v>
      </c>
      <c r="C208" s="722">
        <v>-9.0476000000000001E-2</v>
      </c>
      <c r="D208" s="722">
        <v>0.25931200000000004</v>
      </c>
      <c r="E208" s="722">
        <v>6.890099999999999E-2</v>
      </c>
      <c r="F208" s="722">
        <v>9.4835000000000003E-2</v>
      </c>
      <c r="G208" s="722">
        <v>-0.19807200000000003</v>
      </c>
      <c r="H208" s="722">
        <v>-9.3465999999999994E-2</v>
      </c>
      <c r="I208" s="722">
        <v>-4.7649999999999637E-3</v>
      </c>
      <c r="J208" s="722">
        <v>-2.8210000000000179E-3</v>
      </c>
      <c r="K208" s="722">
        <v>-1.2589000000000017E-2</v>
      </c>
      <c r="L208" s="722">
        <v>2.6712000000000014E-2</v>
      </c>
      <c r="M208" s="722">
        <v>4.6229999999999882E-3</v>
      </c>
      <c r="N208" s="722">
        <v>0.42485700000000004</v>
      </c>
      <c r="O208" s="722">
        <v>0</v>
      </c>
      <c r="P208" s="722">
        <v>0.03</v>
      </c>
      <c r="Q208" s="673">
        <v>0</v>
      </c>
      <c r="R208" s="723">
        <v>0</v>
      </c>
      <c r="S208" s="724">
        <v>0</v>
      </c>
      <c r="T208" s="673">
        <v>0</v>
      </c>
      <c r="U208" s="674">
        <v>0</v>
      </c>
    </row>
    <row r="209" spans="1:21" s="674" customFormat="1" x14ac:dyDescent="0.2">
      <c r="A209" s="714" t="s">
        <v>833</v>
      </c>
      <c r="B209" s="722">
        <v>0</v>
      </c>
      <c r="C209" s="722">
        <v>0</v>
      </c>
      <c r="D209" s="722">
        <v>0</v>
      </c>
      <c r="E209" s="722">
        <v>0</v>
      </c>
      <c r="F209" s="722">
        <v>0</v>
      </c>
      <c r="G209" s="722">
        <v>0.60390600000000005</v>
      </c>
      <c r="H209" s="722">
        <v>0</v>
      </c>
      <c r="I209" s="722">
        <v>0</v>
      </c>
      <c r="J209" s="722">
        <v>0</v>
      </c>
      <c r="K209" s="722">
        <v>0</v>
      </c>
      <c r="L209" s="722">
        <v>0</v>
      </c>
      <c r="M209" s="722">
        <v>0</v>
      </c>
      <c r="N209" s="722">
        <v>0</v>
      </c>
      <c r="O209" s="722">
        <v>0</v>
      </c>
      <c r="P209" s="722">
        <v>0</v>
      </c>
      <c r="Q209" s="673">
        <v>0</v>
      </c>
      <c r="R209" s="723">
        <v>0</v>
      </c>
      <c r="S209" s="724">
        <v>0</v>
      </c>
      <c r="T209" s="673">
        <v>0</v>
      </c>
      <c r="U209" s="674">
        <v>0</v>
      </c>
    </row>
    <row r="210" spans="1:21" s="674" customFormat="1" hidden="1" outlineLevel="1" x14ac:dyDescent="0.2">
      <c r="A210" s="714" t="s">
        <v>834</v>
      </c>
      <c r="B210" s="722">
        <v>0</v>
      </c>
      <c r="C210" s="722">
        <v>0</v>
      </c>
      <c r="D210" s="722">
        <v>0</v>
      </c>
      <c r="E210" s="722">
        <v>0</v>
      </c>
      <c r="F210" s="722">
        <v>0</v>
      </c>
      <c r="G210" s="722">
        <v>0</v>
      </c>
      <c r="H210" s="722">
        <v>0</v>
      </c>
      <c r="I210" s="722">
        <v>0</v>
      </c>
      <c r="J210" s="722">
        <v>0</v>
      </c>
      <c r="K210" s="722">
        <v>0</v>
      </c>
      <c r="L210" s="722">
        <v>0</v>
      </c>
      <c r="M210" s="722">
        <v>0</v>
      </c>
      <c r="N210" s="722">
        <v>0</v>
      </c>
      <c r="O210" s="722">
        <v>0</v>
      </c>
      <c r="P210" s="722">
        <v>0</v>
      </c>
      <c r="Q210" s="673">
        <v>0</v>
      </c>
      <c r="R210" s="723">
        <v>0</v>
      </c>
      <c r="S210" s="724">
        <v>0</v>
      </c>
      <c r="T210" s="673">
        <v>0</v>
      </c>
      <c r="U210" s="674">
        <v>0</v>
      </c>
    </row>
    <row r="211" spans="1:21" s="674" customFormat="1" hidden="1" outlineLevel="1" x14ac:dyDescent="0.2">
      <c r="A211" s="714" t="s">
        <v>835</v>
      </c>
      <c r="B211" s="722">
        <v>0</v>
      </c>
      <c r="C211" s="722">
        <v>0</v>
      </c>
      <c r="D211" s="722">
        <v>0</v>
      </c>
      <c r="E211" s="722">
        <v>0</v>
      </c>
      <c r="F211" s="722">
        <v>0</v>
      </c>
      <c r="G211" s="722">
        <v>0</v>
      </c>
      <c r="H211" s="722">
        <v>0</v>
      </c>
      <c r="I211" s="722">
        <v>0</v>
      </c>
      <c r="J211" s="722">
        <v>0</v>
      </c>
      <c r="K211" s="722">
        <v>0</v>
      </c>
      <c r="L211" s="722">
        <v>0</v>
      </c>
      <c r="M211" s="722">
        <v>0</v>
      </c>
      <c r="N211" s="722">
        <v>0</v>
      </c>
      <c r="O211" s="722">
        <v>0</v>
      </c>
      <c r="P211" s="722">
        <v>0</v>
      </c>
      <c r="Q211" s="673">
        <v>0</v>
      </c>
      <c r="R211" s="723">
        <v>0</v>
      </c>
      <c r="S211" s="724">
        <v>0</v>
      </c>
      <c r="T211" s="673">
        <v>0</v>
      </c>
      <c r="U211" s="674">
        <v>0</v>
      </c>
    </row>
    <row r="212" spans="1:21" s="674" customFormat="1" collapsed="1" x14ac:dyDescent="0.2">
      <c r="A212" s="714" t="s">
        <v>836</v>
      </c>
      <c r="B212" s="722">
        <v>1.5837589999999999</v>
      </c>
      <c r="C212" s="722">
        <v>-1.0555549999999998</v>
      </c>
      <c r="D212" s="722">
        <v>-3.1992219999999998</v>
      </c>
      <c r="E212" s="722">
        <v>0.25440799999999986</v>
      </c>
      <c r="F212" s="722">
        <v>0.93829799999999985</v>
      </c>
      <c r="G212" s="722">
        <v>-0.26375599999999999</v>
      </c>
      <c r="H212" s="722">
        <v>0.22724900000000003</v>
      </c>
      <c r="I212" s="722">
        <v>0.173205</v>
      </c>
      <c r="J212" s="722">
        <v>-0.20856899999999995</v>
      </c>
      <c r="K212" s="722">
        <v>0.17179999999999995</v>
      </c>
      <c r="L212" s="722">
        <v>-4.7650000000000192E-3</v>
      </c>
      <c r="M212" s="722">
        <v>-6.816999999999962E-3</v>
      </c>
      <c r="N212" s="722">
        <v>-1.545574</v>
      </c>
      <c r="O212" s="722">
        <v>0.53351400000000004</v>
      </c>
      <c r="P212" s="722">
        <v>-0.15750400000000009</v>
      </c>
      <c r="Q212" s="673">
        <v>0</v>
      </c>
      <c r="R212" s="723">
        <v>0</v>
      </c>
      <c r="S212" s="724">
        <v>0</v>
      </c>
      <c r="T212" s="673">
        <v>0</v>
      </c>
      <c r="U212" s="674">
        <v>0</v>
      </c>
    </row>
    <row r="213" spans="1:21" s="674" customFormat="1" x14ac:dyDescent="0.2">
      <c r="A213" s="725" t="s">
        <v>837</v>
      </c>
      <c r="B213" s="722">
        <v>3.2169970000000001</v>
      </c>
      <c r="C213" s="722">
        <v>0.8696110000000008</v>
      </c>
      <c r="D213" s="722">
        <v>3.3759129999999997</v>
      </c>
      <c r="E213" s="722">
        <v>1.465713</v>
      </c>
      <c r="F213" s="722">
        <v>-0.94489499999999993</v>
      </c>
      <c r="G213" s="722">
        <v>0.25616699999999981</v>
      </c>
      <c r="H213" s="722">
        <v>0.20624400000000032</v>
      </c>
      <c r="I213" s="722">
        <v>0.39574099999999979</v>
      </c>
      <c r="J213" s="722">
        <v>0.13577299999999992</v>
      </c>
      <c r="K213" s="722">
        <v>0.22910699999999987</v>
      </c>
      <c r="L213" s="722">
        <v>0.13170899999999999</v>
      </c>
      <c r="M213" s="722">
        <v>0.36881100000000028</v>
      </c>
      <c r="N213" s="722">
        <v>0.93068300000000004</v>
      </c>
      <c r="O213" s="722">
        <v>0.363568</v>
      </c>
      <c r="P213" s="722">
        <v>0.38335300000000005</v>
      </c>
      <c r="Q213" s="673">
        <v>0</v>
      </c>
      <c r="R213" s="723">
        <v>0</v>
      </c>
      <c r="S213" s="724">
        <v>0</v>
      </c>
      <c r="T213" s="673">
        <v>0</v>
      </c>
      <c r="U213" s="674">
        <v>0</v>
      </c>
    </row>
    <row r="214" spans="1:21" s="674" customFormat="1" x14ac:dyDescent="0.2">
      <c r="A214" s="714" t="s">
        <v>838</v>
      </c>
      <c r="B214" s="722">
        <v>2.7298260000000001</v>
      </c>
      <c r="C214" s="722">
        <v>0.56645700000000065</v>
      </c>
      <c r="D214" s="722">
        <v>1.7308949999999999</v>
      </c>
      <c r="E214" s="722">
        <v>0.52455799999999986</v>
      </c>
      <c r="F214" s="722">
        <v>-3.6681999999999881E-2</v>
      </c>
      <c r="G214" s="722">
        <v>0.13385599999999975</v>
      </c>
      <c r="H214" s="722">
        <v>-4.3431999999999693E-2</v>
      </c>
      <c r="I214" s="722">
        <v>0.17447899999999983</v>
      </c>
      <c r="J214" s="722">
        <v>-6.9198000000000093E-2</v>
      </c>
      <c r="K214" s="722">
        <v>1.1459999999998693E-3</v>
      </c>
      <c r="L214" s="722">
        <v>3.9270000000000138E-3</v>
      </c>
      <c r="M214" s="722">
        <v>0.1622410000000003</v>
      </c>
      <c r="N214" s="722">
        <v>0.3035779999999999</v>
      </c>
      <c r="O214" s="722">
        <v>4.4753000000000043E-2</v>
      </c>
      <c r="P214" s="722">
        <v>9.8551000000000055E-2</v>
      </c>
      <c r="Q214" s="673">
        <v>0</v>
      </c>
      <c r="R214" s="723">
        <v>0</v>
      </c>
      <c r="S214" s="724">
        <v>0</v>
      </c>
      <c r="T214" s="673">
        <v>0</v>
      </c>
      <c r="U214" s="674">
        <v>0</v>
      </c>
    </row>
    <row r="215" spans="1:21" s="674" customFormat="1" x14ac:dyDescent="0.2">
      <c r="A215" s="714" t="s">
        <v>839</v>
      </c>
      <c r="B215" s="722">
        <v>0.40646300000000002</v>
      </c>
      <c r="C215" s="722">
        <v>0.38414999999999999</v>
      </c>
      <c r="D215" s="722">
        <v>0.19805700000000001</v>
      </c>
      <c r="E215" s="722">
        <v>0.38991399999999998</v>
      </c>
      <c r="F215" s="722">
        <v>-0.28039599999999998</v>
      </c>
      <c r="G215" s="722">
        <v>-5.2419E-2</v>
      </c>
      <c r="H215" s="722">
        <v>0.10875700000000001</v>
      </c>
      <c r="I215" s="722">
        <v>5.0762000000000002E-2</v>
      </c>
      <c r="J215" s="722">
        <v>0.27432499999999999</v>
      </c>
      <c r="K215" s="722">
        <v>0.15817899999999999</v>
      </c>
      <c r="L215" s="722">
        <v>0.19197600000000001</v>
      </c>
      <c r="M215" s="722">
        <v>2.9495E-2</v>
      </c>
      <c r="N215" s="722">
        <v>0.71543699999999999</v>
      </c>
      <c r="O215" s="722">
        <v>0.14436199999999999</v>
      </c>
      <c r="P215" s="722">
        <v>0.141068</v>
      </c>
      <c r="Q215" s="673">
        <v>0</v>
      </c>
      <c r="R215" s="723">
        <v>0</v>
      </c>
      <c r="S215" s="724">
        <v>0</v>
      </c>
      <c r="T215" s="673">
        <v>0</v>
      </c>
      <c r="U215" s="674">
        <v>0</v>
      </c>
    </row>
    <row r="216" spans="1:21" s="674" customFormat="1" hidden="1" outlineLevel="1" x14ac:dyDescent="0.2">
      <c r="A216" s="714" t="s">
        <v>840</v>
      </c>
      <c r="B216" s="722">
        <v>0</v>
      </c>
      <c r="C216" s="722">
        <v>0</v>
      </c>
      <c r="D216" s="722">
        <v>0</v>
      </c>
      <c r="E216" s="722">
        <v>0</v>
      </c>
      <c r="F216" s="722">
        <v>0</v>
      </c>
      <c r="G216" s="722">
        <v>0</v>
      </c>
      <c r="H216" s="722">
        <v>0</v>
      </c>
      <c r="I216" s="722">
        <v>0</v>
      </c>
      <c r="J216" s="722">
        <v>0</v>
      </c>
      <c r="K216" s="722">
        <v>0</v>
      </c>
      <c r="L216" s="722">
        <v>0</v>
      </c>
      <c r="M216" s="722">
        <v>0</v>
      </c>
      <c r="N216" s="722">
        <v>0</v>
      </c>
      <c r="O216" s="722">
        <v>0</v>
      </c>
      <c r="P216" s="722">
        <v>0</v>
      </c>
      <c r="Q216" s="673">
        <v>0</v>
      </c>
      <c r="R216" s="723">
        <v>0</v>
      </c>
      <c r="S216" s="724">
        <v>0</v>
      </c>
      <c r="T216" s="673">
        <v>0</v>
      </c>
      <c r="U216" s="674">
        <v>0</v>
      </c>
    </row>
    <row r="217" spans="1:21" s="674" customFormat="1" hidden="1" outlineLevel="1" x14ac:dyDescent="0.2">
      <c r="A217" s="714" t="s">
        <v>841</v>
      </c>
      <c r="B217" s="722">
        <v>0</v>
      </c>
      <c r="C217" s="722">
        <v>0</v>
      </c>
      <c r="D217" s="722">
        <v>0</v>
      </c>
      <c r="E217" s="722">
        <v>0</v>
      </c>
      <c r="F217" s="722">
        <v>0</v>
      </c>
      <c r="G217" s="722">
        <v>0</v>
      </c>
      <c r="H217" s="722">
        <v>0</v>
      </c>
      <c r="I217" s="722">
        <v>0</v>
      </c>
      <c r="J217" s="722">
        <v>0</v>
      </c>
      <c r="K217" s="722">
        <v>0</v>
      </c>
      <c r="L217" s="722">
        <v>0</v>
      </c>
      <c r="M217" s="722">
        <v>0</v>
      </c>
      <c r="N217" s="722">
        <v>0</v>
      </c>
      <c r="O217" s="722">
        <v>0</v>
      </c>
      <c r="P217" s="722">
        <v>0</v>
      </c>
      <c r="Q217" s="673">
        <v>0</v>
      </c>
      <c r="R217" s="723">
        <v>0</v>
      </c>
      <c r="S217" s="724">
        <v>0</v>
      </c>
      <c r="T217" s="673">
        <v>0</v>
      </c>
      <c r="U217" s="674">
        <v>0</v>
      </c>
    </row>
    <row r="218" spans="1:21" s="674" customFormat="1" hidden="1" outlineLevel="1" x14ac:dyDescent="0.2">
      <c r="A218" s="714" t="s">
        <v>842</v>
      </c>
      <c r="B218" s="722">
        <v>0</v>
      </c>
      <c r="C218" s="722">
        <v>0</v>
      </c>
      <c r="D218" s="722">
        <v>0</v>
      </c>
      <c r="E218" s="722">
        <v>0</v>
      </c>
      <c r="F218" s="722">
        <v>0</v>
      </c>
      <c r="G218" s="722">
        <v>0</v>
      </c>
      <c r="H218" s="722">
        <v>0</v>
      </c>
      <c r="I218" s="722">
        <v>0</v>
      </c>
      <c r="J218" s="722">
        <v>0</v>
      </c>
      <c r="K218" s="722">
        <v>0</v>
      </c>
      <c r="L218" s="722">
        <v>0</v>
      </c>
      <c r="M218" s="722">
        <v>0</v>
      </c>
      <c r="N218" s="722">
        <v>0</v>
      </c>
      <c r="O218" s="722">
        <v>0</v>
      </c>
      <c r="P218" s="722">
        <v>0</v>
      </c>
      <c r="Q218" s="673">
        <v>0</v>
      </c>
      <c r="R218" s="723">
        <v>0</v>
      </c>
      <c r="S218" s="724">
        <v>0</v>
      </c>
      <c r="T218" s="673">
        <v>0</v>
      </c>
      <c r="U218" s="674">
        <v>0</v>
      </c>
    </row>
    <row r="219" spans="1:21" s="674" customFormat="1" hidden="1" outlineLevel="1" x14ac:dyDescent="0.2">
      <c r="A219" s="714" t="s">
        <v>843</v>
      </c>
      <c r="B219" s="722">
        <v>0</v>
      </c>
      <c r="C219" s="722">
        <v>0</v>
      </c>
      <c r="D219" s="722">
        <v>0</v>
      </c>
      <c r="E219" s="722">
        <v>0</v>
      </c>
      <c r="F219" s="722">
        <v>0</v>
      </c>
      <c r="G219" s="722">
        <v>0</v>
      </c>
      <c r="H219" s="722">
        <v>0</v>
      </c>
      <c r="I219" s="722">
        <v>0</v>
      </c>
      <c r="J219" s="722">
        <v>0</v>
      </c>
      <c r="K219" s="722">
        <v>0</v>
      </c>
      <c r="L219" s="722">
        <v>0</v>
      </c>
      <c r="M219" s="722">
        <v>0</v>
      </c>
      <c r="N219" s="722">
        <v>0</v>
      </c>
      <c r="O219" s="722">
        <v>0</v>
      </c>
      <c r="P219" s="722">
        <v>0</v>
      </c>
      <c r="Q219" s="673">
        <v>0</v>
      </c>
      <c r="R219" s="723">
        <v>0</v>
      </c>
      <c r="S219" s="724">
        <v>0</v>
      </c>
      <c r="T219" s="673">
        <v>0</v>
      </c>
      <c r="U219" s="674">
        <v>0</v>
      </c>
    </row>
    <row r="220" spans="1:21" s="674" customFormat="1" collapsed="1" x14ac:dyDescent="0.2">
      <c r="A220" s="714" t="s">
        <v>844</v>
      </c>
      <c r="B220" s="722">
        <v>8.0708000000000002E-2</v>
      </c>
      <c r="C220" s="722">
        <v>-8.0995999999999846E-2</v>
      </c>
      <c r="D220" s="722">
        <v>1.4469609999999999</v>
      </c>
      <c r="E220" s="722">
        <v>0.55124100000000009</v>
      </c>
      <c r="F220" s="722">
        <v>-0.62781700000000007</v>
      </c>
      <c r="G220" s="722">
        <v>0.17473000000000005</v>
      </c>
      <c r="H220" s="722">
        <v>0.14091900000000002</v>
      </c>
      <c r="I220" s="722">
        <v>0.17049999999999993</v>
      </c>
      <c r="J220" s="722">
        <v>-6.9353999999999971E-2</v>
      </c>
      <c r="K220" s="722">
        <v>6.9782000000000011E-2</v>
      </c>
      <c r="L220" s="722">
        <v>-6.4194000000000029E-2</v>
      </c>
      <c r="M220" s="722">
        <v>0.17707499999999998</v>
      </c>
      <c r="N220" s="722">
        <v>-8.8331999999999966E-2</v>
      </c>
      <c r="O220" s="722">
        <v>0.174453</v>
      </c>
      <c r="P220" s="722">
        <v>0.143734</v>
      </c>
      <c r="Q220" s="673">
        <v>0</v>
      </c>
      <c r="R220" s="723">
        <v>0</v>
      </c>
      <c r="S220" s="724">
        <v>0</v>
      </c>
      <c r="T220" s="673">
        <v>0</v>
      </c>
      <c r="U220" s="674">
        <v>0</v>
      </c>
    </row>
    <row r="221" spans="1:21" s="674" customFormat="1" hidden="1" outlineLevel="1" x14ac:dyDescent="0.2">
      <c r="A221" s="725" t="s">
        <v>845</v>
      </c>
      <c r="B221" s="722">
        <v>0</v>
      </c>
      <c r="C221" s="722">
        <v>0</v>
      </c>
      <c r="D221" s="722">
        <v>0</v>
      </c>
      <c r="E221" s="722">
        <v>0</v>
      </c>
      <c r="F221" s="722">
        <v>0</v>
      </c>
      <c r="G221" s="722">
        <v>0</v>
      </c>
      <c r="H221" s="722">
        <v>0</v>
      </c>
      <c r="I221" s="722">
        <v>0</v>
      </c>
      <c r="J221" s="722">
        <v>0</v>
      </c>
      <c r="K221" s="722">
        <v>0</v>
      </c>
      <c r="L221" s="722">
        <v>0</v>
      </c>
      <c r="M221" s="722">
        <v>0</v>
      </c>
      <c r="N221" s="722">
        <v>0</v>
      </c>
      <c r="O221" s="722">
        <v>0</v>
      </c>
      <c r="P221" s="722">
        <v>0</v>
      </c>
      <c r="Q221" s="673">
        <v>0</v>
      </c>
      <c r="R221" s="723">
        <v>0</v>
      </c>
      <c r="S221" s="724">
        <v>0</v>
      </c>
      <c r="T221" s="673">
        <v>0</v>
      </c>
      <c r="U221" s="674">
        <v>0</v>
      </c>
    </row>
    <row r="222" spans="1:21" s="674" customFormat="1" collapsed="1" x14ac:dyDescent="0.2">
      <c r="A222" s="726" t="s">
        <v>846</v>
      </c>
      <c r="B222" s="722">
        <v>0.51905599999999996</v>
      </c>
      <c r="C222" s="722">
        <v>0.66152699999999998</v>
      </c>
      <c r="D222" s="722">
        <v>1.2216070000000001</v>
      </c>
      <c r="E222" s="722">
        <v>-0.85457100000000019</v>
      </c>
      <c r="F222" s="722">
        <v>0.92222699999999991</v>
      </c>
      <c r="G222" s="722">
        <v>0.20660699999999999</v>
      </c>
      <c r="H222" s="722">
        <v>-0.55903999999999987</v>
      </c>
      <c r="I222" s="722">
        <v>-0.40168999999999999</v>
      </c>
      <c r="J222" s="722">
        <v>-0.27356000000000003</v>
      </c>
      <c r="K222" s="722">
        <v>8.2674999999999943E-2</v>
      </c>
      <c r="L222" s="722">
        <v>0.57342700000000002</v>
      </c>
      <c r="M222" s="722">
        <v>0.40097799999999995</v>
      </c>
      <c r="N222" s="722">
        <v>1.0371469999999998</v>
      </c>
      <c r="O222" s="722">
        <v>0.11416900000000002</v>
      </c>
      <c r="P222" s="722">
        <v>-1.1046709999999997</v>
      </c>
      <c r="Q222" s="673">
        <v>0</v>
      </c>
      <c r="R222" s="723">
        <v>0</v>
      </c>
      <c r="S222" s="724">
        <v>0</v>
      </c>
      <c r="T222" s="673">
        <v>0</v>
      </c>
      <c r="U222" s="674">
        <v>0</v>
      </c>
    </row>
    <row r="223" spans="1:21" s="674" customFormat="1" x14ac:dyDescent="0.2">
      <c r="A223" s="725" t="s">
        <v>847</v>
      </c>
      <c r="B223" s="722">
        <v>0.51905599999999996</v>
      </c>
      <c r="C223" s="722">
        <v>0.66152699999999998</v>
      </c>
      <c r="D223" s="722">
        <v>1.2216070000000001</v>
      </c>
      <c r="E223" s="722">
        <v>-0.85457100000000019</v>
      </c>
      <c r="F223" s="722">
        <v>0.92222699999999991</v>
      </c>
      <c r="G223" s="722">
        <v>0.20660699999999999</v>
      </c>
      <c r="H223" s="722">
        <v>-0.55903999999999987</v>
      </c>
      <c r="I223" s="722">
        <v>-0.40168999999999999</v>
      </c>
      <c r="J223" s="722">
        <v>-0.27356000000000003</v>
      </c>
      <c r="K223" s="722">
        <v>8.2674999999999943E-2</v>
      </c>
      <c r="L223" s="722">
        <v>0.57342700000000002</v>
      </c>
      <c r="M223" s="722">
        <v>0.40097799999999995</v>
      </c>
      <c r="N223" s="722">
        <v>1.0371469999999998</v>
      </c>
      <c r="O223" s="722">
        <v>0.11416900000000002</v>
      </c>
      <c r="P223" s="722">
        <v>-1.1046709999999997</v>
      </c>
      <c r="Q223" s="673">
        <v>0</v>
      </c>
      <c r="R223" s="723">
        <v>0</v>
      </c>
      <c r="S223" s="724">
        <v>0</v>
      </c>
      <c r="T223" s="673">
        <v>0</v>
      </c>
      <c r="U223" s="674">
        <v>0</v>
      </c>
    </row>
    <row r="224" spans="1:21" s="674" customFormat="1" ht="12.75" hidden="1" customHeight="1" outlineLevel="1" x14ac:dyDescent="0.2">
      <c r="A224" s="714" t="s">
        <v>848</v>
      </c>
      <c r="B224" s="722">
        <v>0</v>
      </c>
      <c r="C224" s="722">
        <v>0</v>
      </c>
      <c r="D224" s="722">
        <v>0</v>
      </c>
      <c r="E224" s="722">
        <v>0</v>
      </c>
      <c r="F224" s="722">
        <v>0</v>
      </c>
      <c r="G224" s="722">
        <v>0</v>
      </c>
      <c r="H224" s="722">
        <v>0</v>
      </c>
      <c r="I224" s="722">
        <v>0</v>
      </c>
      <c r="J224" s="722">
        <v>0</v>
      </c>
      <c r="K224" s="722">
        <v>0</v>
      </c>
      <c r="L224" s="722">
        <v>0</v>
      </c>
      <c r="M224" s="722">
        <v>0</v>
      </c>
      <c r="N224" s="722">
        <v>0</v>
      </c>
      <c r="O224" s="722">
        <v>0</v>
      </c>
      <c r="P224" s="722">
        <v>0</v>
      </c>
      <c r="Q224" s="673">
        <v>0</v>
      </c>
      <c r="R224" s="723">
        <v>0</v>
      </c>
      <c r="S224" s="724">
        <v>0</v>
      </c>
      <c r="T224" s="673">
        <v>0</v>
      </c>
      <c r="U224" s="674">
        <v>0</v>
      </c>
    </row>
    <row r="225" spans="1:21" s="674" customFormat="1" ht="12.75" hidden="1" customHeight="1" outlineLevel="1" x14ac:dyDescent="0.2">
      <c r="A225" s="714" t="s">
        <v>849</v>
      </c>
      <c r="B225" s="722">
        <v>0</v>
      </c>
      <c r="C225" s="722">
        <v>0</v>
      </c>
      <c r="D225" s="722">
        <v>0</v>
      </c>
      <c r="E225" s="722">
        <v>0</v>
      </c>
      <c r="F225" s="722">
        <v>0</v>
      </c>
      <c r="G225" s="722">
        <v>0</v>
      </c>
      <c r="H225" s="722">
        <v>0</v>
      </c>
      <c r="I225" s="722">
        <v>0</v>
      </c>
      <c r="J225" s="722">
        <v>0</v>
      </c>
      <c r="K225" s="722">
        <v>0</v>
      </c>
      <c r="L225" s="722">
        <v>0</v>
      </c>
      <c r="M225" s="722">
        <v>0</v>
      </c>
      <c r="N225" s="722">
        <v>0</v>
      </c>
      <c r="O225" s="722">
        <v>0</v>
      </c>
      <c r="P225" s="722">
        <v>0</v>
      </c>
      <c r="Q225" s="673">
        <v>0</v>
      </c>
      <c r="R225" s="723">
        <v>0</v>
      </c>
      <c r="S225" s="724">
        <v>0</v>
      </c>
      <c r="T225" s="673">
        <v>0</v>
      </c>
      <c r="U225" s="674">
        <v>0</v>
      </c>
    </row>
    <row r="226" spans="1:21" s="674" customFormat="1" ht="12.75" customHeight="1" collapsed="1" x14ac:dyDescent="0.2">
      <c r="A226" s="714" t="s">
        <v>850</v>
      </c>
      <c r="B226" s="722">
        <v>0</v>
      </c>
      <c r="C226" s="722">
        <v>0</v>
      </c>
      <c r="D226" s="722">
        <v>0.99177700000000002</v>
      </c>
      <c r="E226" s="722">
        <v>1.7387550000000001</v>
      </c>
      <c r="F226" s="722">
        <v>0.62255300000000002</v>
      </c>
      <c r="G226" s="722">
        <v>-2.9536E-2</v>
      </c>
      <c r="H226" s="722">
        <v>-0.25341099999999994</v>
      </c>
      <c r="I226" s="722">
        <v>-0.22375100000000003</v>
      </c>
      <c r="J226" s="722">
        <v>-0.18194900000000003</v>
      </c>
      <c r="K226" s="722">
        <v>-0.122394</v>
      </c>
      <c r="L226" s="722">
        <v>-8.3403000000000005E-2</v>
      </c>
      <c r="M226" s="722">
        <v>0.49857899999999999</v>
      </c>
      <c r="N226" s="722">
        <v>0.47309200000000001</v>
      </c>
      <c r="O226" s="722">
        <v>-6.5740999999999994E-2</v>
      </c>
      <c r="P226" s="722">
        <v>-0.328515</v>
      </c>
      <c r="Q226" s="673">
        <v>0</v>
      </c>
      <c r="R226" s="723">
        <v>0</v>
      </c>
      <c r="S226" s="724">
        <v>0</v>
      </c>
      <c r="T226" s="673">
        <v>0</v>
      </c>
      <c r="U226" s="674">
        <v>0</v>
      </c>
    </row>
    <row r="227" spans="1:21" s="674" customFormat="1" ht="12.75" hidden="1" customHeight="1" outlineLevel="1" x14ac:dyDescent="0.2">
      <c r="A227" s="714" t="s">
        <v>851</v>
      </c>
      <c r="B227" s="722">
        <v>0</v>
      </c>
      <c r="C227" s="722">
        <v>0</v>
      </c>
      <c r="D227" s="722">
        <v>0</v>
      </c>
      <c r="E227" s="722">
        <v>0</v>
      </c>
      <c r="F227" s="722">
        <v>0</v>
      </c>
      <c r="G227" s="722">
        <v>0</v>
      </c>
      <c r="H227" s="722">
        <v>0</v>
      </c>
      <c r="I227" s="722">
        <v>0</v>
      </c>
      <c r="J227" s="722">
        <v>0</v>
      </c>
      <c r="K227" s="722">
        <v>0</v>
      </c>
      <c r="L227" s="722">
        <v>0</v>
      </c>
      <c r="M227" s="722">
        <v>0</v>
      </c>
      <c r="N227" s="722">
        <v>0</v>
      </c>
      <c r="O227" s="722">
        <v>0</v>
      </c>
      <c r="P227" s="722">
        <v>0</v>
      </c>
      <c r="Q227" s="673">
        <v>0</v>
      </c>
      <c r="R227" s="723">
        <v>0</v>
      </c>
      <c r="S227" s="724">
        <v>0</v>
      </c>
      <c r="T227" s="673">
        <v>0</v>
      </c>
      <c r="U227" s="674">
        <v>0</v>
      </c>
    </row>
    <row r="228" spans="1:21" s="674" customFormat="1" ht="12.75" hidden="1" customHeight="1" outlineLevel="1" x14ac:dyDescent="0.2">
      <c r="A228" s="714" t="s">
        <v>852</v>
      </c>
      <c r="B228" s="722">
        <v>0</v>
      </c>
      <c r="C228" s="722">
        <v>0</v>
      </c>
      <c r="D228" s="722">
        <v>0</v>
      </c>
      <c r="E228" s="722">
        <v>0</v>
      </c>
      <c r="F228" s="722">
        <v>0</v>
      </c>
      <c r="G228" s="722">
        <v>0</v>
      </c>
      <c r="H228" s="722">
        <v>0</v>
      </c>
      <c r="I228" s="722">
        <v>0</v>
      </c>
      <c r="J228" s="722">
        <v>0</v>
      </c>
      <c r="K228" s="722">
        <v>0</v>
      </c>
      <c r="L228" s="722">
        <v>0</v>
      </c>
      <c r="M228" s="722">
        <v>0</v>
      </c>
      <c r="N228" s="722">
        <v>0</v>
      </c>
      <c r="O228" s="722">
        <v>0</v>
      </c>
      <c r="P228" s="722">
        <v>0</v>
      </c>
      <c r="Q228" s="673">
        <v>0</v>
      </c>
      <c r="R228" s="723">
        <v>0</v>
      </c>
      <c r="S228" s="724">
        <v>0</v>
      </c>
      <c r="T228" s="673">
        <v>0</v>
      </c>
      <c r="U228" s="674">
        <v>0</v>
      </c>
    </row>
    <row r="229" spans="1:21" s="674" customFormat="1" ht="12.75" hidden="1" customHeight="1" outlineLevel="1" x14ac:dyDescent="0.2">
      <c r="A229" s="714" t="s">
        <v>853</v>
      </c>
      <c r="B229" s="722">
        <v>0</v>
      </c>
      <c r="C229" s="722">
        <v>0</v>
      </c>
      <c r="D229" s="722">
        <v>0</v>
      </c>
      <c r="E229" s="722">
        <v>0</v>
      </c>
      <c r="F229" s="722">
        <v>0</v>
      </c>
      <c r="G229" s="722">
        <v>0</v>
      </c>
      <c r="H229" s="722">
        <v>0</v>
      </c>
      <c r="I229" s="722">
        <v>0</v>
      </c>
      <c r="J229" s="722">
        <v>0</v>
      </c>
      <c r="K229" s="722">
        <v>0</v>
      </c>
      <c r="L229" s="722">
        <v>0</v>
      </c>
      <c r="M229" s="722">
        <v>0</v>
      </c>
      <c r="N229" s="722">
        <v>0</v>
      </c>
      <c r="O229" s="722">
        <v>0</v>
      </c>
      <c r="P229" s="722">
        <v>0</v>
      </c>
      <c r="Q229" s="673">
        <v>0</v>
      </c>
      <c r="R229" s="723">
        <v>0</v>
      </c>
      <c r="S229" s="724">
        <v>0</v>
      </c>
      <c r="T229" s="673">
        <v>0</v>
      </c>
      <c r="U229" s="674">
        <v>0</v>
      </c>
    </row>
    <row r="230" spans="1:21" s="684" customFormat="1" ht="20.100000000000001" customHeight="1" collapsed="1" x14ac:dyDescent="0.2">
      <c r="A230" s="727" t="s">
        <v>854</v>
      </c>
      <c r="B230" s="728">
        <v>0.51905599999999996</v>
      </c>
      <c r="C230" s="728">
        <v>0.66152699999999998</v>
      </c>
      <c r="D230" s="728">
        <v>0.2298300000000002</v>
      </c>
      <c r="E230" s="728">
        <v>-2.5933260000000002</v>
      </c>
      <c r="F230" s="728">
        <v>0.29967399999999988</v>
      </c>
      <c r="G230" s="728">
        <v>0.23614299999999999</v>
      </c>
      <c r="H230" s="728">
        <v>-0.30562899999999993</v>
      </c>
      <c r="I230" s="728">
        <v>-0.17793899999999996</v>
      </c>
      <c r="J230" s="728">
        <v>-9.1610999999999998E-2</v>
      </c>
      <c r="K230" s="728">
        <v>0.20506899999999995</v>
      </c>
      <c r="L230" s="728">
        <v>0.65683000000000002</v>
      </c>
      <c r="M230" s="728">
        <v>-9.7601000000000049E-2</v>
      </c>
      <c r="N230" s="728">
        <v>0.56405499999999986</v>
      </c>
      <c r="O230" s="728">
        <v>0.17991000000000001</v>
      </c>
      <c r="P230" s="728">
        <v>-0.77615599999999985</v>
      </c>
      <c r="Q230" s="684">
        <v>0</v>
      </c>
      <c r="R230" s="684">
        <v>0</v>
      </c>
      <c r="S230" s="684">
        <v>0</v>
      </c>
      <c r="T230" s="684">
        <v>0</v>
      </c>
      <c r="U230" s="684">
        <v>0</v>
      </c>
    </row>
    <row r="231" spans="1:21" s="674" customFormat="1" hidden="1" outlineLevel="1" x14ac:dyDescent="0.2">
      <c r="A231" s="725" t="s">
        <v>855</v>
      </c>
      <c r="B231" s="722">
        <v>0</v>
      </c>
      <c r="C231" s="722">
        <v>0</v>
      </c>
      <c r="D231" s="722">
        <v>0</v>
      </c>
      <c r="E231" s="722">
        <v>0</v>
      </c>
      <c r="F231" s="722">
        <v>0</v>
      </c>
      <c r="G231" s="722">
        <v>0</v>
      </c>
      <c r="H231" s="722">
        <v>0</v>
      </c>
      <c r="I231" s="722">
        <v>0</v>
      </c>
      <c r="J231" s="722">
        <v>0</v>
      </c>
      <c r="K231" s="722">
        <v>0</v>
      </c>
      <c r="L231" s="722">
        <v>0</v>
      </c>
      <c r="M231" s="722">
        <v>0</v>
      </c>
      <c r="N231" s="722">
        <v>0</v>
      </c>
      <c r="O231" s="722">
        <v>0</v>
      </c>
      <c r="P231" s="722">
        <v>0</v>
      </c>
      <c r="Q231" s="673">
        <v>0</v>
      </c>
      <c r="R231" s="723">
        <v>0</v>
      </c>
      <c r="S231" s="724">
        <v>0</v>
      </c>
      <c r="T231" s="673">
        <v>0</v>
      </c>
      <c r="U231" s="674">
        <v>0</v>
      </c>
    </row>
    <row r="232" spans="1:21" s="674" customFormat="1" hidden="1" outlineLevel="1" x14ac:dyDescent="0.2">
      <c r="A232" s="714" t="s">
        <v>856</v>
      </c>
      <c r="B232" s="722">
        <v>0</v>
      </c>
      <c r="C232" s="722">
        <v>0</v>
      </c>
      <c r="D232" s="722">
        <v>0</v>
      </c>
      <c r="E232" s="722">
        <v>0</v>
      </c>
      <c r="F232" s="722">
        <v>0</v>
      </c>
      <c r="G232" s="722">
        <v>0</v>
      </c>
      <c r="H232" s="722">
        <v>0</v>
      </c>
      <c r="I232" s="722">
        <v>0</v>
      </c>
      <c r="J232" s="722">
        <v>0</v>
      </c>
      <c r="K232" s="722">
        <v>0</v>
      </c>
      <c r="L232" s="722">
        <v>0</v>
      </c>
      <c r="M232" s="722">
        <v>0</v>
      </c>
      <c r="N232" s="722">
        <v>0</v>
      </c>
      <c r="O232" s="722">
        <v>0</v>
      </c>
      <c r="P232" s="722">
        <v>0</v>
      </c>
      <c r="Q232" s="673">
        <v>0</v>
      </c>
      <c r="R232" s="723">
        <v>0</v>
      </c>
      <c r="S232" s="724">
        <v>0</v>
      </c>
      <c r="T232" s="673">
        <v>0</v>
      </c>
      <c r="U232" s="674">
        <v>0</v>
      </c>
    </row>
    <row r="233" spans="1:21" s="674" customFormat="1" hidden="1" outlineLevel="1" x14ac:dyDescent="0.2">
      <c r="A233" s="714" t="s">
        <v>857</v>
      </c>
      <c r="B233" s="722">
        <v>0</v>
      </c>
      <c r="C233" s="722">
        <v>0</v>
      </c>
      <c r="D233" s="722">
        <v>0</v>
      </c>
      <c r="E233" s="722">
        <v>0</v>
      </c>
      <c r="F233" s="722">
        <v>0</v>
      </c>
      <c r="G233" s="722">
        <v>0</v>
      </c>
      <c r="H233" s="722">
        <v>0</v>
      </c>
      <c r="I233" s="722">
        <v>0</v>
      </c>
      <c r="J233" s="722">
        <v>0</v>
      </c>
      <c r="K233" s="722">
        <v>0</v>
      </c>
      <c r="L233" s="722">
        <v>0</v>
      </c>
      <c r="M233" s="722">
        <v>0</v>
      </c>
      <c r="N233" s="722">
        <v>0</v>
      </c>
      <c r="O233" s="722">
        <v>0</v>
      </c>
      <c r="P233" s="722">
        <v>0</v>
      </c>
      <c r="Q233" s="673">
        <v>0</v>
      </c>
      <c r="R233" s="723">
        <v>0</v>
      </c>
      <c r="S233" s="724">
        <v>0</v>
      </c>
      <c r="T233" s="673">
        <v>0</v>
      </c>
      <c r="U233" s="674">
        <v>0</v>
      </c>
    </row>
    <row r="234" spans="1:21" s="684" customFormat="1" ht="20.100000000000001" hidden="1" customHeight="1" outlineLevel="1" x14ac:dyDescent="0.2">
      <c r="A234" s="727" t="s">
        <v>858</v>
      </c>
      <c r="B234" s="728">
        <v>0</v>
      </c>
      <c r="C234" s="728">
        <v>0</v>
      </c>
      <c r="D234" s="728">
        <v>0</v>
      </c>
      <c r="E234" s="728">
        <v>0</v>
      </c>
      <c r="F234" s="728">
        <v>0</v>
      </c>
      <c r="G234" s="728">
        <v>0</v>
      </c>
      <c r="H234" s="728">
        <v>0</v>
      </c>
      <c r="I234" s="728">
        <v>0</v>
      </c>
      <c r="J234" s="728">
        <v>0</v>
      </c>
      <c r="K234" s="728">
        <v>0</v>
      </c>
      <c r="L234" s="728">
        <v>0</v>
      </c>
      <c r="M234" s="728">
        <v>0</v>
      </c>
      <c r="N234" s="728">
        <v>0</v>
      </c>
      <c r="O234" s="728">
        <v>0</v>
      </c>
      <c r="P234" s="728">
        <v>0</v>
      </c>
      <c r="Q234" s="684">
        <v>0</v>
      </c>
      <c r="R234" s="684">
        <v>0</v>
      </c>
      <c r="S234" s="684">
        <v>0</v>
      </c>
      <c r="T234" s="684">
        <v>0</v>
      </c>
      <c r="U234" s="684">
        <v>0</v>
      </c>
    </row>
    <row r="235" spans="1:21" s="674" customFormat="1" hidden="1" outlineLevel="1" x14ac:dyDescent="0.2">
      <c r="A235" s="714" t="s">
        <v>859</v>
      </c>
      <c r="B235" s="722">
        <v>0</v>
      </c>
      <c r="C235" s="722">
        <v>0</v>
      </c>
      <c r="D235" s="722">
        <v>0</v>
      </c>
      <c r="E235" s="722">
        <v>0</v>
      </c>
      <c r="F235" s="722">
        <v>0</v>
      </c>
      <c r="G235" s="722">
        <v>0</v>
      </c>
      <c r="H235" s="722">
        <v>0</v>
      </c>
      <c r="I235" s="722">
        <v>0</v>
      </c>
      <c r="J235" s="722">
        <v>0</v>
      </c>
      <c r="K235" s="722">
        <v>0</v>
      </c>
      <c r="L235" s="722">
        <v>0</v>
      </c>
      <c r="M235" s="722">
        <v>0</v>
      </c>
      <c r="N235" s="722">
        <v>0</v>
      </c>
      <c r="O235" s="722">
        <v>0</v>
      </c>
      <c r="P235" s="722">
        <v>0</v>
      </c>
      <c r="Q235" s="674">
        <v>0</v>
      </c>
      <c r="R235" s="674">
        <v>0</v>
      </c>
      <c r="S235" s="674">
        <v>0</v>
      </c>
      <c r="T235" s="674">
        <v>0</v>
      </c>
      <c r="U235" s="674">
        <v>0</v>
      </c>
    </row>
    <row r="236" spans="1:21" s="674" customFormat="1" hidden="1" outlineLevel="1" x14ac:dyDescent="0.2">
      <c r="A236" s="714" t="s">
        <v>860</v>
      </c>
      <c r="B236" s="722">
        <v>0</v>
      </c>
      <c r="C236" s="722">
        <v>0</v>
      </c>
      <c r="D236" s="722">
        <v>0</v>
      </c>
      <c r="E236" s="722">
        <v>0</v>
      </c>
      <c r="F236" s="722">
        <v>0</v>
      </c>
      <c r="G236" s="722">
        <v>0</v>
      </c>
      <c r="H236" s="722">
        <v>0</v>
      </c>
      <c r="I236" s="722">
        <v>0</v>
      </c>
      <c r="J236" s="722">
        <v>0</v>
      </c>
      <c r="K236" s="722">
        <v>0</v>
      </c>
      <c r="L236" s="722">
        <v>0</v>
      </c>
      <c r="M236" s="722">
        <v>0</v>
      </c>
      <c r="N236" s="722">
        <v>0</v>
      </c>
      <c r="O236" s="722">
        <v>0</v>
      </c>
      <c r="P236" s="722">
        <v>0</v>
      </c>
      <c r="Q236" s="674">
        <v>0</v>
      </c>
      <c r="R236" s="674">
        <v>0</v>
      </c>
      <c r="S236" s="674">
        <v>0</v>
      </c>
      <c r="T236" s="674">
        <v>0</v>
      </c>
      <c r="U236" s="674">
        <v>0</v>
      </c>
    </row>
    <row r="237" spans="1:21" s="674" customFormat="1" hidden="1" outlineLevel="1" x14ac:dyDescent="0.2">
      <c r="A237" s="714" t="s">
        <v>861</v>
      </c>
      <c r="B237" s="722">
        <v>0</v>
      </c>
      <c r="C237" s="722">
        <v>0</v>
      </c>
      <c r="D237" s="722">
        <v>0</v>
      </c>
      <c r="E237" s="722">
        <v>0</v>
      </c>
      <c r="F237" s="722">
        <v>0</v>
      </c>
      <c r="G237" s="722">
        <v>0</v>
      </c>
      <c r="H237" s="722">
        <v>0</v>
      </c>
      <c r="I237" s="722">
        <v>0</v>
      </c>
      <c r="J237" s="722">
        <v>0</v>
      </c>
      <c r="K237" s="722">
        <v>0</v>
      </c>
      <c r="L237" s="722">
        <v>0</v>
      </c>
      <c r="M237" s="722">
        <v>0</v>
      </c>
      <c r="N237" s="722">
        <v>0</v>
      </c>
      <c r="O237" s="722">
        <v>0</v>
      </c>
      <c r="P237" s="722">
        <v>0</v>
      </c>
      <c r="Q237" s="674">
        <v>0</v>
      </c>
      <c r="R237" s="674">
        <v>0</v>
      </c>
      <c r="S237" s="674">
        <v>0</v>
      </c>
      <c r="T237" s="674">
        <v>0</v>
      </c>
      <c r="U237" s="674">
        <v>0</v>
      </c>
    </row>
    <row r="238" spans="1:21" s="684" customFormat="1" ht="20.100000000000001" hidden="1" customHeight="1" outlineLevel="1" x14ac:dyDescent="0.2">
      <c r="A238" s="727" t="s">
        <v>862</v>
      </c>
      <c r="B238" s="728">
        <v>0</v>
      </c>
      <c r="C238" s="728">
        <v>0</v>
      </c>
      <c r="D238" s="728">
        <v>0</v>
      </c>
      <c r="E238" s="728">
        <v>0</v>
      </c>
      <c r="F238" s="728">
        <v>0</v>
      </c>
      <c r="G238" s="728">
        <v>0</v>
      </c>
      <c r="H238" s="728">
        <v>0</v>
      </c>
      <c r="I238" s="728">
        <v>0</v>
      </c>
      <c r="J238" s="728">
        <v>0</v>
      </c>
      <c r="K238" s="728">
        <v>0</v>
      </c>
      <c r="L238" s="728">
        <v>0</v>
      </c>
      <c r="M238" s="728">
        <v>0</v>
      </c>
      <c r="N238" s="728">
        <v>0</v>
      </c>
      <c r="O238" s="728">
        <v>0</v>
      </c>
      <c r="P238" s="728">
        <v>0</v>
      </c>
      <c r="Q238" s="684">
        <v>0</v>
      </c>
      <c r="R238" s="684">
        <v>0</v>
      </c>
      <c r="S238" s="684">
        <v>0</v>
      </c>
      <c r="T238" s="684">
        <v>0</v>
      </c>
      <c r="U238" s="684">
        <v>0</v>
      </c>
    </row>
    <row r="239" spans="1:21" s="581" customFormat="1" collapsed="1" x14ac:dyDescent="0.2">
      <c r="A239" s="591">
        <v>0</v>
      </c>
      <c r="B239" s="591">
        <v>0</v>
      </c>
      <c r="C239" s="591">
        <v>0</v>
      </c>
      <c r="D239" s="591">
        <v>0</v>
      </c>
      <c r="E239" s="591">
        <v>0</v>
      </c>
      <c r="F239" s="591">
        <v>0</v>
      </c>
      <c r="G239" s="591">
        <v>0</v>
      </c>
      <c r="H239" s="591">
        <v>0</v>
      </c>
      <c r="I239" s="591">
        <v>0</v>
      </c>
      <c r="J239" s="591">
        <v>0</v>
      </c>
      <c r="K239" s="591">
        <v>0</v>
      </c>
      <c r="L239" s="591">
        <v>0</v>
      </c>
      <c r="M239" s="591">
        <v>0</v>
      </c>
      <c r="N239" s="591">
        <v>0</v>
      </c>
      <c r="O239" s="591">
        <v>0</v>
      </c>
      <c r="P239" s="591">
        <v>0</v>
      </c>
      <c r="Q239" s="584">
        <v>0</v>
      </c>
      <c r="R239" s="584">
        <v>0</v>
      </c>
      <c r="S239" s="584">
        <v>0</v>
      </c>
      <c r="T239" s="584">
        <v>0</v>
      </c>
      <c r="U239" s="584">
        <v>0</v>
      </c>
    </row>
    <row r="240" spans="1:21" s="581" customFormat="1" x14ac:dyDescent="0.2">
      <c r="A240" s="638" t="s">
        <v>863</v>
      </c>
      <c r="B240" s="591">
        <v>0</v>
      </c>
      <c r="C240" s="591">
        <v>0</v>
      </c>
      <c r="D240" s="591">
        <v>0</v>
      </c>
      <c r="E240" s="591">
        <v>0</v>
      </c>
      <c r="F240" s="591">
        <v>0</v>
      </c>
      <c r="G240" s="591">
        <v>0</v>
      </c>
      <c r="H240" s="591">
        <v>0</v>
      </c>
      <c r="I240" s="591">
        <v>0</v>
      </c>
      <c r="J240" s="591">
        <v>0</v>
      </c>
      <c r="K240" s="591">
        <v>0</v>
      </c>
      <c r="L240" s="591">
        <v>0</v>
      </c>
      <c r="M240" s="591">
        <v>0</v>
      </c>
      <c r="N240" s="591">
        <v>0</v>
      </c>
      <c r="O240" s="591">
        <v>0</v>
      </c>
      <c r="P240" s="591">
        <v>0</v>
      </c>
      <c r="Q240" s="584">
        <v>0</v>
      </c>
      <c r="R240" s="584">
        <v>0</v>
      </c>
      <c r="S240" s="584">
        <v>0</v>
      </c>
      <c r="T240" s="584">
        <v>0</v>
      </c>
      <c r="U240" s="584">
        <v>0</v>
      </c>
    </row>
    <row r="241" spans="1:21" s="581" customFormat="1" x14ac:dyDescent="0.2">
      <c r="A241" s="618" t="s">
        <v>864</v>
      </c>
      <c r="B241" s="591">
        <v>-3.9466739999999998</v>
      </c>
      <c r="C241" s="591">
        <v>-0.77575999999999645</v>
      </c>
      <c r="D241" s="591">
        <v>-1.2605409999999981</v>
      </c>
      <c r="E241" s="591">
        <v>-0.41760999999999981</v>
      </c>
      <c r="F241" s="591">
        <v>-0.57095100000000265</v>
      </c>
      <c r="G241" s="591">
        <v>2.3237999999999204E-2</v>
      </c>
      <c r="H241" s="591">
        <v>0.38838799999999907</v>
      </c>
      <c r="I241" s="591">
        <v>0.31976699999999703</v>
      </c>
      <c r="J241" s="591">
        <v>1.0416130000000017</v>
      </c>
      <c r="K241" s="591">
        <v>0.61315600000000181</v>
      </c>
      <c r="L241" s="591">
        <v>-0.82791399999999804</v>
      </c>
      <c r="M241" s="591">
        <v>-0.58167800000000014</v>
      </c>
      <c r="N241" s="591">
        <v>-1.1945219999999992</v>
      </c>
      <c r="O241" s="591">
        <v>0.13049099999999747</v>
      </c>
      <c r="P241" s="591">
        <v>1.2215659999999993</v>
      </c>
      <c r="Q241" s="584">
        <v>0</v>
      </c>
      <c r="R241" s="584">
        <v>0</v>
      </c>
      <c r="S241" s="584">
        <v>0</v>
      </c>
      <c r="T241" s="584">
        <v>0</v>
      </c>
      <c r="U241" s="584">
        <v>0</v>
      </c>
    </row>
    <row r="242" spans="1:21" s="581" customFormat="1" x14ac:dyDescent="0.2">
      <c r="A242" s="618" t="s">
        <v>865</v>
      </c>
      <c r="B242" s="591">
        <v>-3.8690469999999997</v>
      </c>
      <c r="C242" s="591">
        <v>-0.77575999999999645</v>
      </c>
      <c r="D242" s="591">
        <v>-1.2605409999999981</v>
      </c>
      <c r="E242" s="591">
        <v>-0.41760999999999981</v>
      </c>
      <c r="F242" s="591">
        <v>-0.7038410000000026</v>
      </c>
      <c r="G242" s="591">
        <v>-4.801200000000079E-2</v>
      </c>
      <c r="H242" s="591">
        <v>0.39739599999999908</v>
      </c>
      <c r="I242" s="591">
        <v>0.23055299999999704</v>
      </c>
      <c r="J242" s="591">
        <v>1.0383680000000017</v>
      </c>
      <c r="K242" s="591">
        <v>0.63697500000000185</v>
      </c>
      <c r="L242" s="591">
        <v>-0.79985199999999801</v>
      </c>
      <c r="M242" s="591">
        <v>-0.65866400000000014</v>
      </c>
      <c r="N242" s="591">
        <v>-1.1935529999999992</v>
      </c>
      <c r="O242" s="591">
        <v>0.15436999999999748</v>
      </c>
      <c r="P242" s="591">
        <v>1.2457859999999992</v>
      </c>
      <c r="Q242" s="584">
        <v>0</v>
      </c>
      <c r="R242" s="584">
        <v>0</v>
      </c>
      <c r="S242" s="584">
        <v>0</v>
      </c>
      <c r="T242" s="584">
        <v>0</v>
      </c>
      <c r="U242" s="584">
        <v>0</v>
      </c>
    </row>
    <row r="243" spans="1:21" s="581" customFormat="1" x14ac:dyDescent="0.2">
      <c r="A243" s="618" t="s">
        <v>866</v>
      </c>
      <c r="B243" s="591">
        <v>-4.1824120000000002</v>
      </c>
      <c r="C243" s="591">
        <v>-1.5736479999999964</v>
      </c>
      <c r="D243" s="591">
        <v>-1.6766639999999979</v>
      </c>
      <c r="E243" s="591">
        <v>-0.62864500000000012</v>
      </c>
      <c r="F243" s="591">
        <v>-0.1708640000000019</v>
      </c>
      <c r="G243" s="591">
        <v>0.3995649999999985</v>
      </c>
      <c r="H243" s="591">
        <v>0.10525099999999837</v>
      </c>
      <c r="I243" s="591">
        <v>-0.25285100000000293</v>
      </c>
      <c r="J243" s="591">
        <v>0.30260400000000165</v>
      </c>
      <c r="K243" s="591">
        <v>0.2120560000000018</v>
      </c>
      <c r="L243" s="591">
        <v>-1.2246009999999981</v>
      </c>
      <c r="M243" s="591">
        <v>-0.96620200000000012</v>
      </c>
      <c r="N243" s="591">
        <v>-1.4225399999999992</v>
      </c>
      <c r="O243" s="591">
        <v>-0.9243050000000026</v>
      </c>
      <c r="P243" s="591">
        <v>0.89552999999999927</v>
      </c>
      <c r="Q243" s="584">
        <v>0</v>
      </c>
      <c r="R243" s="584">
        <v>0</v>
      </c>
      <c r="S243" s="584">
        <v>0</v>
      </c>
      <c r="T243" s="584">
        <v>0</v>
      </c>
      <c r="U243" s="584">
        <v>0</v>
      </c>
    </row>
    <row r="244" spans="1:21" s="581" customFormat="1" x14ac:dyDescent="0.2">
      <c r="A244" s="618" t="s">
        <v>867</v>
      </c>
      <c r="B244" s="591">
        <v>-4.1824120000000002</v>
      </c>
      <c r="C244" s="591">
        <v>-1.5736479999999964</v>
      </c>
      <c r="D244" s="591">
        <v>-1.6766639999999979</v>
      </c>
      <c r="E244" s="591">
        <v>-0.62864500000000012</v>
      </c>
      <c r="F244" s="591">
        <v>-0.1708640000000019</v>
      </c>
      <c r="G244" s="591">
        <v>0.3995649999999985</v>
      </c>
      <c r="H244" s="591">
        <v>0.10525099999999837</v>
      </c>
      <c r="I244" s="591">
        <v>-0.25285100000000293</v>
      </c>
      <c r="J244" s="591">
        <v>0.30260400000000165</v>
      </c>
      <c r="K244" s="591">
        <v>0.2120560000000018</v>
      </c>
      <c r="L244" s="591">
        <v>-1.2246009999999981</v>
      </c>
      <c r="M244" s="591">
        <v>-0.96620200000000012</v>
      </c>
      <c r="N244" s="591">
        <v>-1.4225399999999992</v>
      </c>
      <c r="O244" s="591">
        <v>-0.9243050000000026</v>
      </c>
      <c r="P244" s="591">
        <v>0.89552999999999927</v>
      </c>
      <c r="Q244" s="584">
        <v>0</v>
      </c>
      <c r="R244" s="584">
        <v>0</v>
      </c>
      <c r="S244" s="584">
        <v>0</v>
      </c>
      <c r="T244" s="584">
        <v>0</v>
      </c>
      <c r="U244" s="584">
        <v>0</v>
      </c>
    </row>
    <row r="245" spans="1:21" s="581" customFormat="1" x14ac:dyDescent="0.2">
      <c r="A245" s="618" t="s">
        <v>868</v>
      </c>
      <c r="B245" s="591">
        <v>-4.1047850000000006</v>
      </c>
      <c r="C245" s="591">
        <v>-1.5736479999999964</v>
      </c>
      <c r="D245" s="591">
        <v>-1.6766639999999979</v>
      </c>
      <c r="E245" s="591">
        <v>-0.62864500000000012</v>
      </c>
      <c r="F245" s="591">
        <v>-0.30375400000000191</v>
      </c>
      <c r="G245" s="591">
        <v>0.32831499999999847</v>
      </c>
      <c r="H245" s="591">
        <v>0.11425899999999838</v>
      </c>
      <c r="I245" s="591">
        <v>-0.34206500000000295</v>
      </c>
      <c r="J245" s="591">
        <v>0.29935900000000165</v>
      </c>
      <c r="K245" s="591">
        <v>0.23587500000000178</v>
      </c>
      <c r="L245" s="591">
        <v>-1.1965389999999982</v>
      </c>
      <c r="M245" s="591">
        <v>-1.043188</v>
      </c>
      <c r="N245" s="591">
        <v>-1.4215709999999993</v>
      </c>
      <c r="O245" s="591">
        <v>-0.90042600000000261</v>
      </c>
      <c r="P245" s="591">
        <v>0.91974999999999929</v>
      </c>
      <c r="Q245" s="584">
        <v>0</v>
      </c>
      <c r="R245" s="584">
        <v>0</v>
      </c>
      <c r="S245" s="584">
        <v>0</v>
      </c>
      <c r="T245" s="584">
        <v>0</v>
      </c>
      <c r="U245" s="584">
        <v>0</v>
      </c>
    </row>
    <row r="246" spans="1:21" s="581" customFormat="1" x14ac:dyDescent="0.2">
      <c r="A246" s="618" t="s">
        <v>869</v>
      </c>
      <c r="B246" s="591">
        <v>-2.1825009999999994</v>
      </c>
      <c r="C246" s="591">
        <v>-0.7829779999999964</v>
      </c>
      <c r="D246" s="591">
        <v>-1.3655909999999982</v>
      </c>
      <c r="E246" s="591">
        <v>-0.56485999999999981</v>
      </c>
      <c r="F246" s="591">
        <v>-0.68856600000000268</v>
      </c>
      <c r="G246" s="591">
        <v>-0.60914700000000077</v>
      </c>
      <c r="H246" s="591">
        <v>0.18838799999999906</v>
      </c>
      <c r="I246" s="591">
        <v>0.31976699999999703</v>
      </c>
      <c r="J246" s="591">
        <v>1.0416130000000017</v>
      </c>
      <c r="K246" s="591">
        <v>0.61315600000000181</v>
      </c>
      <c r="L246" s="591">
        <v>-0.82791399999999804</v>
      </c>
      <c r="M246" s="591">
        <v>-0.58167800000000014</v>
      </c>
      <c r="N246" s="591">
        <v>-1.1945219999999992</v>
      </c>
      <c r="O246" s="591">
        <v>0.13049099999999747</v>
      </c>
      <c r="P246" s="591">
        <v>1.2215659999999993</v>
      </c>
      <c r="Q246" s="584">
        <v>0</v>
      </c>
      <c r="R246" s="584">
        <v>0</v>
      </c>
      <c r="S246" s="584">
        <v>0</v>
      </c>
      <c r="T246" s="584">
        <v>0</v>
      </c>
      <c r="U246" s="584">
        <v>0</v>
      </c>
    </row>
    <row r="247" spans="1:21" s="581" customFormat="1" x14ac:dyDescent="0.2">
      <c r="A247" s="618" t="s">
        <v>870</v>
      </c>
      <c r="B247" s="591">
        <v>-13.447755000000001</v>
      </c>
      <c r="C247" s="591">
        <v>-12.144703</v>
      </c>
      <c r="D247" s="591">
        <v>-13.018730999999999</v>
      </c>
      <c r="E247" s="591">
        <v>-10.593166999999999</v>
      </c>
      <c r="F247" s="591">
        <v>-10.302744000000001</v>
      </c>
      <c r="G247" s="591">
        <v>-10.997246000000001</v>
      </c>
      <c r="H247" s="591">
        <v>-10.760833</v>
      </c>
      <c r="I247" s="591">
        <v>-10.369940000000001</v>
      </c>
      <c r="J247" s="591">
        <v>-10.523907999999997</v>
      </c>
      <c r="K247" s="591">
        <v>-10.570447999999999</v>
      </c>
      <c r="L247" s="591">
        <v>-11.797507</v>
      </c>
      <c r="M247" s="591">
        <v>-11.896694</v>
      </c>
      <c r="N247" s="591">
        <v>-13.682149000000001</v>
      </c>
      <c r="O247" s="591">
        <v>-12.658778000000002</v>
      </c>
      <c r="P247" s="591">
        <v>-13.303905</v>
      </c>
      <c r="Q247" s="584">
        <v>0</v>
      </c>
      <c r="R247" s="584">
        <v>0</v>
      </c>
      <c r="S247" s="584">
        <v>0</v>
      </c>
      <c r="T247" s="584">
        <v>0</v>
      </c>
      <c r="U247" s="584">
        <v>0</v>
      </c>
    </row>
    <row r="248" spans="1:21" s="581" customFormat="1" x14ac:dyDescent="0.2">
      <c r="A248" s="618" t="s">
        <v>871</v>
      </c>
      <c r="B248" s="591">
        <v>-11.379004</v>
      </c>
      <c r="C248" s="591">
        <v>-11.336963000000001</v>
      </c>
      <c r="D248" s="591">
        <v>-11.477086999999999</v>
      </c>
      <c r="E248" s="591">
        <v>-10.12191</v>
      </c>
      <c r="F248" s="591">
        <v>-10.666475</v>
      </c>
      <c r="G248" s="591">
        <v>-11.080987</v>
      </c>
      <c r="H248" s="591">
        <v>-10.476309000000001</v>
      </c>
      <c r="I248" s="591">
        <v>-9.656561</v>
      </c>
      <c r="J248" s="591">
        <v>-9.5123139999999982</v>
      </c>
      <c r="K248" s="591">
        <v>-10.142557999999999</v>
      </c>
      <c r="L248" s="591">
        <v>-11.196040999999999</v>
      </c>
      <c r="M248" s="591">
        <v>-11.64724</v>
      </c>
      <c r="N248" s="591">
        <v>-13.554791</v>
      </c>
      <c r="O248" s="591">
        <v>-11.953937000000002</v>
      </c>
      <c r="P248" s="591">
        <v>-13.375188000000001</v>
      </c>
      <c r="Q248" s="584">
        <v>0</v>
      </c>
      <c r="R248" s="584">
        <v>0</v>
      </c>
      <c r="S248" s="584">
        <v>0</v>
      </c>
      <c r="T248" s="584">
        <v>0</v>
      </c>
      <c r="U248" s="584">
        <v>0</v>
      </c>
    </row>
    <row r="249" spans="1:21" s="589" customFormat="1" ht="20.100000000000001" customHeight="1" x14ac:dyDescent="0.2">
      <c r="A249" s="639" t="s">
        <v>872</v>
      </c>
      <c r="B249" s="596">
        <v>-0.271565</v>
      </c>
      <c r="C249" s="596">
        <v>-0.80510599999999999</v>
      </c>
      <c r="D249" s="596">
        <v>-0.521173</v>
      </c>
      <c r="E249" s="596">
        <v>-0.35828499999999996</v>
      </c>
      <c r="F249" s="596">
        <v>0.28247200000000006</v>
      </c>
      <c r="G249" s="596">
        <v>-0.25605800000000001</v>
      </c>
      <c r="H249" s="596">
        <v>-0.48313699999999998</v>
      </c>
      <c r="I249" s="596">
        <v>-0.57261799999999996</v>
      </c>
      <c r="J249" s="596">
        <v>-0.73900900000000003</v>
      </c>
      <c r="K249" s="596">
        <v>-0.40110000000000001</v>
      </c>
      <c r="L249" s="596">
        <v>-0.39668700000000001</v>
      </c>
      <c r="M249" s="596">
        <v>-0.38452399999999998</v>
      </c>
      <c r="N249" s="596">
        <v>-0.228018</v>
      </c>
      <c r="O249" s="596">
        <v>-1.0547960000000001</v>
      </c>
      <c r="P249" s="596">
        <v>-0.32603599999999999</v>
      </c>
      <c r="Q249" s="588">
        <v>0</v>
      </c>
      <c r="R249" s="588">
        <v>0</v>
      </c>
      <c r="S249" s="588">
        <v>0</v>
      </c>
      <c r="T249" s="588">
        <v>0</v>
      </c>
      <c r="U249" s="588">
        <v>0</v>
      </c>
    </row>
    <row r="250" spans="1:21" s="581" customFormat="1" ht="20.100000000000001" customHeight="1" x14ac:dyDescent="0.2">
      <c r="A250" s="586" t="s">
        <v>873</v>
      </c>
      <c r="B250" s="591">
        <v>0</v>
      </c>
      <c r="C250" s="591">
        <v>4.5519144009631418E-15</v>
      </c>
      <c r="D250" s="591">
        <v>2.2204460492503131E-15</v>
      </c>
      <c r="E250" s="591">
        <v>-4.4408920985006262E-16</v>
      </c>
      <c r="F250" s="591">
        <v>-2.1094237467877974E-15</v>
      </c>
      <c r="G250" s="591">
        <v>-1.5543122344752192E-15</v>
      </c>
      <c r="H250" s="591">
        <v>-1.2212453270876722E-15</v>
      </c>
      <c r="I250" s="591">
        <v>-3.1086244689504383E-15</v>
      </c>
      <c r="J250" s="591">
        <v>0</v>
      </c>
      <c r="K250" s="591">
        <v>1.5543122344752192E-15</v>
      </c>
      <c r="L250" s="591">
        <v>1.8873791418627661E-15</v>
      </c>
      <c r="M250" s="591">
        <v>0</v>
      </c>
      <c r="N250" s="591">
        <v>0</v>
      </c>
      <c r="O250" s="591">
        <v>-2.4980018054066022E-15</v>
      </c>
      <c r="P250" s="591">
        <v>0</v>
      </c>
      <c r="Q250" s="584">
        <v>0</v>
      </c>
      <c r="R250" s="584">
        <v>0</v>
      </c>
      <c r="S250" s="584">
        <v>0</v>
      </c>
      <c r="T250" s="584">
        <v>0</v>
      </c>
      <c r="U250" s="584">
        <v>0</v>
      </c>
    </row>
    <row r="251" spans="1:21" s="581" customFormat="1" ht="20.100000000000001" customHeight="1" x14ac:dyDescent="0.2">
      <c r="A251" s="698" t="s">
        <v>894</v>
      </c>
      <c r="B251" s="586"/>
      <c r="C251" s="586"/>
      <c r="D251" s="586"/>
      <c r="E251" s="586"/>
      <c r="F251" s="586"/>
      <c r="G251" s="586"/>
      <c r="H251" s="586"/>
      <c r="I251" s="586"/>
      <c r="J251" s="591"/>
      <c r="K251" s="591"/>
      <c r="L251" s="591"/>
      <c r="M251" s="591"/>
      <c r="N251" s="591"/>
      <c r="O251" s="591"/>
      <c r="P251" s="591"/>
    </row>
    <row r="253" spans="1:21" x14ac:dyDescent="0.2">
      <c r="A253" s="698"/>
    </row>
  </sheetData>
  <pageMargins left="0.70866141732283472" right="0.70866141732283472" top="0.74803149606299213" bottom="0.74803149606299213" header="0.31496062992125984" footer="0.31496062992125984"/>
  <pageSetup scale="50" orientation="portrait" r:id="rId1"/>
  <rowBreaks count="1" manualBreakCount="1">
    <brk id="179" max="1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J253"/>
  <sheetViews>
    <sheetView view="pageBreakPreview" zoomScale="80" zoomScaleNormal="90" zoomScaleSheetLayoutView="80" workbookViewId="0">
      <pane xSplit="1" ySplit="2" topLeftCell="B96" activePane="bottomRight" state="frozen"/>
      <selection activeCell="A2" sqref="A2"/>
      <selection pane="topRight" activeCell="A2" sqref="A2"/>
      <selection pane="bottomLeft" activeCell="A2" sqref="A2"/>
      <selection pane="bottomRight" activeCell="A2" sqref="A2"/>
    </sheetView>
  </sheetViews>
  <sheetFormatPr defaultColWidth="9.140625" defaultRowHeight="12.75" outlineLevelRow="1" outlineLevelCol="1" x14ac:dyDescent="0.2"/>
  <cols>
    <col min="1" max="1" width="43.42578125" style="586" customWidth="1"/>
    <col min="2" max="9" width="9.140625" style="586"/>
    <col min="10" max="10" width="9.140625" style="591" customWidth="1"/>
    <col min="11" max="16" width="9.140625" style="586"/>
    <col min="17" max="21" width="9.140625" style="584" hidden="1" customWidth="1" outlineLevel="1"/>
    <col min="22" max="22" width="9.140625" style="599" collapsed="1"/>
    <col min="23" max="16384" width="9.140625" style="599"/>
  </cols>
  <sheetData>
    <row r="1" spans="1:21" s="581" customFormat="1" ht="24.95" customHeight="1" x14ac:dyDescent="0.2">
      <c r="A1" s="606" t="str">
        <f>Index!B128</f>
        <v>Table 13j :   Pohnpei State detailed government finances (GFS format), FY2004-FY2018</v>
      </c>
      <c r="B1" s="586"/>
      <c r="C1" s="586"/>
      <c r="D1" s="586"/>
      <c r="E1" s="586"/>
      <c r="F1" s="586"/>
      <c r="G1" s="586"/>
      <c r="H1" s="586"/>
      <c r="I1" s="586"/>
      <c r="J1" s="586"/>
      <c r="K1" s="586"/>
      <c r="L1" s="586"/>
      <c r="M1" s="586"/>
      <c r="N1" s="586"/>
      <c r="O1" s="586"/>
      <c r="P1" s="586"/>
    </row>
    <row r="2" spans="1:21" s="582" customFormat="1" ht="24.95" customHeight="1" x14ac:dyDescent="0.2">
      <c r="A2" s="607" t="s">
        <v>397</v>
      </c>
      <c r="B2" s="608" t="str">
        <f>GNI!L2</f>
        <v>FY2004</v>
      </c>
      <c r="C2" s="608" t="str">
        <f>GNI!M2</f>
        <v>FY2005</v>
      </c>
      <c r="D2" s="608" t="str">
        <f>GNI!N2</f>
        <v>FY2006</v>
      </c>
      <c r="E2" s="608" t="str">
        <f>GNI!O2</f>
        <v>FY2007</v>
      </c>
      <c r="F2" s="608" t="str">
        <f>GNI!P2</f>
        <v>FY2008</v>
      </c>
      <c r="G2" s="608" t="str">
        <f>GNI!Q2</f>
        <v>FY2009</v>
      </c>
      <c r="H2" s="608" t="str">
        <f>GNI!R2</f>
        <v>FY2010</v>
      </c>
      <c r="I2" s="608" t="str">
        <f>GNI!S2</f>
        <v>FY2011</v>
      </c>
      <c r="J2" s="608" t="str">
        <f>GNI!T2</f>
        <v>FY2012</v>
      </c>
      <c r="K2" s="608" t="str">
        <f>GNI!U2</f>
        <v>FY2013</v>
      </c>
      <c r="L2" s="608" t="str">
        <f>GNI!V2</f>
        <v>FY2014</v>
      </c>
      <c r="M2" s="608" t="str">
        <f>GNI!W2</f>
        <v>FY2015</v>
      </c>
      <c r="N2" s="608" t="str">
        <f>GNI!X2</f>
        <v>FY2016</v>
      </c>
      <c r="O2" s="608" t="str">
        <f>GNI!Y2</f>
        <v>FY2017</v>
      </c>
      <c r="P2" s="608" t="str">
        <f>GNI!Z2</f>
        <v>FY2018</v>
      </c>
      <c r="Q2" s="608">
        <f>GNI!AA2</f>
        <v>0</v>
      </c>
      <c r="R2" s="608">
        <f>GNI!AB2</f>
        <v>0</v>
      </c>
      <c r="S2" s="608">
        <f>GNI!AC2</f>
        <v>0</v>
      </c>
      <c r="T2" s="608">
        <f>GNI!AD2</f>
        <v>0</v>
      </c>
      <c r="U2" s="608">
        <f>GNI!AE2</f>
        <v>0</v>
      </c>
    </row>
    <row r="3" spans="1:21" s="674" customFormat="1" ht="20.100000000000001" customHeight="1" x14ac:dyDescent="0.2">
      <c r="A3" s="703" t="s">
        <v>629</v>
      </c>
      <c r="B3" s="704">
        <v>34.390467000000001</v>
      </c>
      <c r="C3" s="704">
        <v>28.692467999999998</v>
      </c>
      <c r="D3" s="704">
        <v>30.296883000000001</v>
      </c>
      <c r="E3" s="704">
        <v>29.366519000000004</v>
      </c>
      <c r="F3" s="704">
        <v>29.697775000000004</v>
      </c>
      <c r="G3" s="704">
        <v>30.613817000000001</v>
      </c>
      <c r="H3" s="704">
        <v>31.852412999999999</v>
      </c>
      <c r="I3" s="704">
        <v>31.024578999999999</v>
      </c>
      <c r="J3" s="704">
        <v>32.379484000000005</v>
      </c>
      <c r="K3" s="704">
        <v>30.892922000000002</v>
      </c>
      <c r="L3" s="704">
        <v>31.129412000000002</v>
      </c>
      <c r="M3" s="704">
        <v>32.345359999999999</v>
      </c>
      <c r="N3" s="704">
        <v>31.89564</v>
      </c>
      <c r="O3" s="704">
        <v>40.130349000000002</v>
      </c>
      <c r="P3" s="704">
        <v>39.513767999999999</v>
      </c>
      <c r="Q3" s="674">
        <v>0</v>
      </c>
      <c r="R3" s="674">
        <v>0</v>
      </c>
      <c r="S3" s="674">
        <v>0</v>
      </c>
      <c r="T3" s="674">
        <v>0</v>
      </c>
      <c r="U3" s="674">
        <v>0</v>
      </c>
    </row>
    <row r="4" spans="1:21" s="674" customFormat="1" x14ac:dyDescent="0.2">
      <c r="A4" s="705" t="s">
        <v>630</v>
      </c>
      <c r="B4" s="704">
        <v>7.4925569999999997</v>
      </c>
      <c r="C4" s="704">
        <v>8.1557469999999999</v>
      </c>
      <c r="D4" s="704">
        <v>8.5071900000000014</v>
      </c>
      <c r="E4" s="704">
        <v>8.2296619999999994</v>
      </c>
      <c r="F4" s="704">
        <v>8.4030589999999989</v>
      </c>
      <c r="G4" s="704">
        <v>9.4007980000000018</v>
      </c>
      <c r="H4" s="704">
        <v>10.077570999999999</v>
      </c>
      <c r="I4" s="704">
        <v>10.124112</v>
      </c>
      <c r="J4" s="704">
        <v>9.8618649999999999</v>
      </c>
      <c r="K4" s="704">
        <v>9.3281650000000003</v>
      </c>
      <c r="L4" s="704">
        <v>9.4358699999999995</v>
      </c>
      <c r="M4" s="704">
        <v>10.323686</v>
      </c>
      <c r="N4" s="704">
        <v>9.9482339999999994</v>
      </c>
      <c r="O4" s="704">
        <v>11.647286000000001</v>
      </c>
      <c r="P4" s="704">
        <v>14.183446</v>
      </c>
      <c r="Q4" s="674">
        <v>0</v>
      </c>
      <c r="R4" s="674">
        <v>0</v>
      </c>
      <c r="S4" s="674">
        <v>0</v>
      </c>
      <c r="T4" s="674">
        <v>0</v>
      </c>
      <c r="U4" s="674">
        <v>0</v>
      </c>
    </row>
    <row r="5" spans="1:21" s="674" customFormat="1" x14ac:dyDescent="0.2">
      <c r="A5" s="673" t="s">
        <v>631</v>
      </c>
      <c r="B5" s="704">
        <v>1.8239633985932506</v>
      </c>
      <c r="C5" s="704">
        <v>1.5360511258101359</v>
      </c>
      <c r="D5" s="704">
        <v>1.6597873958461298</v>
      </c>
      <c r="E5" s="704">
        <v>1.5372513817838818</v>
      </c>
      <c r="F5" s="704">
        <v>1.9679813149206244</v>
      </c>
      <c r="G5" s="704">
        <v>2.1082448332834289</v>
      </c>
      <c r="H5" s="704">
        <v>1.9719420000000001</v>
      </c>
      <c r="I5" s="704">
        <v>1.9766159999999999</v>
      </c>
      <c r="J5" s="704">
        <v>1.9250799999999999</v>
      </c>
      <c r="K5" s="704">
        <v>2.0697930000000002</v>
      </c>
      <c r="L5" s="704">
        <v>2.1947610000000002</v>
      </c>
      <c r="M5" s="704">
        <v>2.0368780000000002</v>
      </c>
      <c r="N5" s="704">
        <v>2.3076590000000001</v>
      </c>
      <c r="O5" s="704">
        <v>2.447587</v>
      </c>
      <c r="P5" s="704">
        <v>2.46225</v>
      </c>
      <c r="Q5" s="674">
        <v>0</v>
      </c>
      <c r="R5" s="674">
        <v>0</v>
      </c>
      <c r="S5" s="674">
        <v>0</v>
      </c>
      <c r="T5" s="674">
        <v>0</v>
      </c>
      <c r="U5" s="674">
        <v>0</v>
      </c>
    </row>
    <row r="6" spans="1:21" s="674" customFormat="1" x14ac:dyDescent="0.2">
      <c r="A6" s="673" t="s">
        <v>632</v>
      </c>
      <c r="B6" s="704">
        <v>1.8239633985932506</v>
      </c>
      <c r="C6" s="704">
        <v>1.5360511258101359</v>
      </c>
      <c r="D6" s="704">
        <v>1.6597873958461298</v>
      </c>
      <c r="E6" s="704">
        <v>1.5372513817838818</v>
      </c>
      <c r="F6" s="704">
        <v>1.9679813149206244</v>
      </c>
      <c r="G6" s="704">
        <v>2.1082448332834289</v>
      </c>
      <c r="H6" s="704">
        <v>1.9719420000000001</v>
      </c>
      <c r="I6" s="704">
        <v>1.9766159999999999</v>
      </c>
      <c r="J6" s="704">
        <v>1.9250799999999999</v>
      </c>
      <c r="K6" s="704">
        <v>2.0697930000000002</v>
      </c>
      <c r="L6" s="704">
        <v>2.1947610000000002</v>
      </c>
      <c r="M6" s="704">
        <v>2.0368780000000002</v>
      </c>
      <c r="N6" s="704">
        <v>2.3076590000000001</v>
      </c>
      <c r="O6" s="704">
        <v>2.447587</v>
      </c>
      <c r="P6" s="704">
        <v>2.46225</v>
      </c>
      <c r="Q6" s="674">
        <v>0</v>
      </c>
      <c r="R6" s="674">
        <v>0</v>
      </c>
      <c r="S6" s="674">
        <v>0</v>
      </c>
      <c r="T6" s="674">
        <v>0</v>
      </c>
      <c r="U6" s="674">
        <v>0</v>
      </c>
    </row>
    <row r="7" spans="1:21" s="674" customFormat="1" hidden="1" outlineLevel="1" x14ac:dyDescent="0.2">
      <c r="A7" s="673" t="s">
        <v>633</v>
      </c>
      <c r="B7" s="704">
        <v>0</v>
      </c>
      <c r="C7" s="704">
        <v>0</v>
      </c>
      <c r="D7" s="704">
        <v>0</v>
      </c>
      <c r="E7" s="704">
        <v>0</v>
      </c>
      <c r="F7" s="704">
        <v>0</v>
      </c>
      <c r="G7" s="704">
        <v>0</v>
      </c>
      <c r="H7" s="704">
        <v>0</v>
      </c>
      <c r="I7" s="704">
        <v>0</v>
      </c>
      <c r="J7" s="704">
        <v>0</v>
      </c>
      <c r="K7" s="704">
        <v>0</v>
      </c>
      <c r="L7" s="704">
        <v>0</v>
      </c>
      <c r="M7" s="704">
        <v>0</v>
      </c>
      <c r="N7" s="704">
        <v>0</v>
      </c>
      <c r="O7" s="704">
        <v>0</v>
      </c>
      <c r="P7" s="704">
        <v>0</v>
      </c>
      <c r="Q7" s="674">
        <v>0</v>
      </c>
      <c r="R7" s="674">
        <v>0</v>
      </c>
      <c r="S7" s="674">
        <v>0</v>
      </c>
      <c r="T7" s="674">
        <v>0</v>
      </c>
      <c r="U7" s="674">
        <v>0</v>
      </c>
    </row>
    <row r="8" spans="1:21" s="674" customFormat="1" hidden="1" outlineLevel="1" x14ac:dyDescent="0.2">
      <c r="A8" s="673" t="s">
        <v>634</v>
      </c>
      <c r="B8" s="704">
        <v>0</v>
      </c>
      <c r="C8" s="704">
        <v>0</v>
      </c>
      <c r="D8" s="704">
        <v>0</v>
      </c>
      <c r="E8" s="704">
        <v>0</v>
      </c>
      <c r="F8" s="704">
        <v>0</v>
      </c>
      <c r="G8" s="704">
        <v>0</v>
      </c>
      <c r="H8" s="704">
        <v>0</v>
      </c>
      <c r="I8" s="704">
        <v>0</v>
      </c>
      <c r="J8" s="704">
        <v>0</v>
      </c>
      <c r="K8" s="704">
        <v>0</v>
      </c>
      <c r="L8" s="704">
        <v>0</v>
      </c>
      <c r="M8" s="704">
        <v>0</v>
      </c>
      <c r="N8" s="704">
        <v>0</v>
      </c>
      <c r="O8" s="704">
        <v>0</v>
      </c>
      <c r="P8" s="704">
        <v>0</v>
      </c>
      <c r="Q8" s="674">
        <v>0</v>
      </c>
      <c r="R8" s="674">
        <v>0</v>
      </c>
      <c r="S8" s="674">
        <v>0</v>
      </c>
      <c r="T8" s="674">
        <v>0</v>
      </c>
      <c r="U8" s="674">
        <v>0</v>
      </c>
    </row>
    <row r="9" spans="1:21" s="674" customFormat="1" hidden="1" outlineLevel="1" x14ac:dyDescent="0.2">
      <c r="A9" s="674" t="s">
        <v>635</v>
      </c>
      <c r="B9" s="704">
        <v>0</v>
      </c>
      <c r="C9" s="704">
        <v>0</v>
      </c>
      <c r="D9" s="704">
        <v>0</v>
      </c>
      <c r="E9" s="704">
        <v>0</v>
      </c>
      <c r="F9" s="704">
        <v>0</v>
      </c>
      <c r="G9" s="704">
        <v>0</v>
      </c>
      <c r="H9" s="704">
        <v>0</v>
      </c>
      <c r="I9" s="704">
        <v>0</v>
      </c>
      <c r="J9" s="704">
        <v>0</v>
      </c>
      <c r="K9" s="704">
        <v>0</v>
      </c>
      <c r="L9" s="704">
        <v>0</v>
      </c>
      <c r="M9" s="704">
        <v>0</v>
      </c>
      <c r="N9" s="704">
        <v>0</v>
      </c>
      <c r="O9" s="704">
        <v>0</v>
      </c>
      <c r="P9" s="704">
        <v>0</v>
      </c>
      <c r="Q9" s="674">
        <v>0</v>
      </c>
      <c r="R9" s="674">
        <v>0</v>
      </c>
      <c r="S9" s="674">
        <v>0</v>
      </c>
      <c r="T9" s="674">
        <v>0</v>
      </c>
      <c r="U9" s="674">
        <v>0</v>
      </c>
    </row>
    <row r="10" spans="1:21" s="674" customFormat="1" hidden="1" outlineLevel="1" x14ac:dyDescent="0.2">
      <c r="A10" s="674" t="s">
        <v>636</v>
      </c>
      <c r="B10" s="704">
        <v>0</v>
      </c>
      <c r="C10" s="704">
        <v>0</v>
      </c>
      <c r="D10" s="704">
        <v>0</v>
      </c>
      <c r="E10" s="704">
        <v>0</v>
      </c>
      <c r="F10" s="704">
        <v>0</v>
      </c>
      <c r="G10" s="704">
        <v>0</v>
      </c>
      <c r="H10" s="704">
        <v>0</v>
      </c>
      <c r="I10" s="704">
        <v>0</v>
      </c>
      <c r="J10" s="704">
        <v>0</v>
      </c>
      <c r="K10" s="704">
        <v>0</v>
      </c>
      <c r="L10" s="704">
        <v>0</v>
      </c>
      <c r="M10" s="704">
        <v>0</v>
      </c>
      <c r="N10" s="704">
        <v>0</v>
      </c>
      <c r="O10" s="704">
        <v>0</v>
      </c>
      <c r="P10" s="704">
        <v>0</v>
      </c>
      <c r="Q10" s="674">
        <v>0</v>
      </c>
      <c r="R10" s="674">
        <v>0</v>
      </c>
      <c r="S10" s="674">
        <v>0</v>
      </c>
      <c r="T10" s="674">
        <v>0</v>
      </c>
      <c r="U10" s="674">
        <v>0</v>
      </c>
    </row>
    <row r="11" spans="1:21" s="674" customFormat="1" hidden="1" outlineLevel="1" x14ac:dyDescent="0.2">
      <c r="A11" s="674" t="s">
        <v>637</v>
      </c>
      <c r="B11" s="704">
        <v>0</v>
      </c>
      <c r="C11" s="704">
        <v>0</v>
      </c>
      <c r="D11" s="704">
        <v>0</v>
      </c>
      <c r="E11" s="704">
        <v>0</v>
      </c>
      <c r="F11" s="704">
        <v>0</v>
      </c>
      <c r="G11" s="704">
        <v>0</v>
      </c>
      <c r="H11" s="704">
        <v>0</v>
      </c>
      <c r="I11" s="704">
        <v>0</v>
      </c>
      <c r="J11" s="704">
        <v>0</v>
      </c>
      <c r="K11" s="704">
        <v>0</v>
      </c>
      <c r="L11" s="704">
        <v>0</v>
      </c>
      <c r="M11" s="704">
        <v>0</v>
      </c>
      <c r="N11" s="704">
        <v>0</v>
      </c>
      <c r="O11" s="704">
        <v>0</v>
      </c>
      <c r="P11" s="704">
        <v>0</v>
      </c>
      <c r="Q11" s="674">
        <v>0</v>
      </c>
      <c r="R11" s="674">
        <v>0</v>
      </c>
      <c r="S11" s="674">
        <v>0</v>
      </c>
      <c r="T11" s="674">
        <v>0</v>
      </c>
      <c r="U11" s="674">
        <v>0</v>
      </c>
    </row>
    <row r="12" spans="1:21" s="674" customFormat="1" hidden="1" outlineLevel="1" x14ac:dyDescent="0.2">
      <c r="A12" s="674" t="s">
        <v>638</v>
      </c>
      <c r="B12" s="704">
        <v>0</v>
      </c>
      <c r="C12" s="704">
        <v>0</v>
      </c>
      <c r="D12" s="704">
        <v>0</v>
      </c>
      <c r="E12" s="704">
        <v>0</v>
      </c>
      <c r="F12" s="704">
        <v>0</v>
      </c>
      <c r="G12" s="704">
        <v>0</v>
      </c>
      <c r="H12" s="704">
        <v>0</v>
      </c>
      <c r="I12" s="704">
        <v>0</v>
      </c>
      <c r="J12" s="704">
        <v>0</v>
      </c>
      <c r="K12" s="704">
        <v>0</v>
      </c>
      <c r="L12" s="704">
        <v>0</v>
      </c>
      <c r="M12" s="704">
        <v>0</v>
      </c>
      <c r="N12" s="704">
        <v>0</v>
      </c>
      <c r="O12" s="704">
        <v>0</v>
      </c>
      <c r="P12" s="704">
        <v>0</v>
      </c>
      <c r="Q12" s="674">
        <v>0</v>
      </c>
      <c r="R12" s="674">
        <v>0</v>
      </c>
      <c r="S12" s="674">
        <v>0</v>
      </c>
      <c r="T12" s="674">
        <v>0</v>
      </c>
      <c r="U12" s="674">
        <v>0</v>
      </c>
    </row>
    <row r="13" spans="1:21" s="674" customFormat="1" hidden="1" outlineLevel="1" x14ac:dyDescent="0.2">
      <c r="A13" s="674" t="s">
        <v>639</v>
      </c>
      <c r="B13" s="704">
        <v>0</v>
      </c>
      <c r="C13" s="704">
        <v>0</v>
      </c>
      <c r="D13" s="704">
        <v>0</v>
      </c>
      <c r="E13" s="704">
        <v>0</v>
      </c>
      <c r="F13" s="704">
        <v>0</v>
      </c>
      <c r="G13" s="704">
        <v>0</v>
      </c>
      <c r="H13" s="704">
        <v>0</v>
      </c>
      <c r="I13" s="704">
        <v>0</v>
      </c>
      <c r="J13" s="704">
        <v>0</v>
      </c>
      <c r="K13" s="704">
        <v>0</v>
      </c>
      <c r="L13" s="704">
        <v>0</v>
      </c>
      <c r="M13" s="704">
        <v>0</v>
      </c>
      <c r="N13" s="704">
        <v>0</v>
      </c>
      <c r="O13" s="704">
        <v>0</v>
      </c>
      <c r="P13" s="704">
        <v>0</v>
      </c>
      <c r="Q13" s="674">
        <v>0</v>
      </c>
      <c r="R13" s="674">
        <v>0</v>
      </c>
      <c r="S13" s="674">
        <v>0</v>
      </c>
      <c r="T13" s="674">
        <v>0</v>
      </c>
      <c r="U13" s="674">
        <v>0</v>
      </c>
    </row>
    <row r="14" spans="1:21" s="674" customFormat="1" hidden="1" outlineLevel="1" x14ac:dyDescent="0.2">
      <c r="A14" s="674" t="s">
        <v>640</v>
      </c>
      <c r="B14" s="704">
        <v>0</v>
      </c>
      <c r="C14" s="704">
        <v>0</v>
      </c>
      <c r="D14" s="704">
        <v>0</v>
      </c>
      <c r="E14" s="704">
        <v>0</v>
      </c>
      <c r="F14" s="704">
        <v>0</v>
      </c>
      <c r="G14" s="704">
        <v>0</v>
      </c>
      <c r="H14" s="704">
        <v>0</v>
      </c>
      <c r="I14" s="704">
        <v>0</v>
      </c>
      <c r="J14" s="704">
        <v>0</v>
      </c>
      <c r="K14" s="704">
        <v>0</v>
      </c>
      <c r="L14" s="704">
        <v>0</v>
      </c>
      <c r="M14" s="704">
        <v>0</v>
      </c>
      <c r="N14" s="704">
        <v>0</v>
      </c>
      <c r="O14" s="704">
        <v>0</v>
      </c>
      <c r="P14" s="704">
        <v>0</v>
      </c>
      <c r="Q14" s="674">
        <v>0</v>
      </c>
      <c r="R14" s="674">
        <v>0</v>
      </c>
      <c r="S14" s="674">
        <v>0</v>
      </c>
      <c r="T14" s="674">
        <v>0</v>
      </c>
      <c r="U14" s="674">
        <v>0</v>
      </c>
    </row>
    <row r="15" spans="1:21" s="674" customFormat="1" hidden="1" outlineLevel="1" x14ac:dyDescent="0.2">
      <c r="A15" s="674" t="s">
        <v>641</v>
      </c>
      <c r="B15" s="704">
        <v>0</v>
      </c>
      <c r="C15" s="704">
        <v>0</v>
      </c>
      <c r="D15" s="704">
        <v>0</v>
      </c>
      <c r="E15" s="704">
        <v>0</v>
      </c>
      <c r="F15" s="704">
        <v>0</v>
      </c>
      <c r="G15" s="704">
        <v>0</v>
      </c>
      <c r="H15" s="704">
        <v>0</v>
      </c>
      <c r="I15" s="704">
        <v>0</v>
      </c>
      <c r="J15" s="704">
        <v>0</v>
      </c>
      <c r="K15" s="704">
        <v>0</v>
      </c>
      <c r="L15" s="704">
        <v>0</v>
      </c>
      <c r="M15" s="704">
        <v>0</v>
      </c>
      <c r="N15" s="704">
        <v>0</v>
      </c>
      <c r="O15" s="704">
        <v>0</v>
      </c>
      <c r="P15" s="704">
        <v>0</v>
      </c>
      <c r="Q15" s="674">
        <v>0</v>
      </c>
      <c r="R15" s="674">
        <v>0</v>
      </c>
      <c r="S15" s="674">
        <v>0</v>
      </c>
      <c r="T15" s="674">
        <v>0</v>
      </c>
      <c r="U15" s="674">
        <v>0</v>
      </c>
    </row>
    <row r="16" spans="1:21" s="674" customFormat="1" hidden="1" outlineLevel="1" x14ac:dyDescent="0.2">
      <c r="A16" s="674" t="s">
        <v>642</v>
      </c>
      <c r="B16" s="704">
        <v>0</v>
      </c>
      <c r="C16" s="704">
        <v>0</v>
      </c>
      <c r="D16" s="704">
        <v>0</v>
      </c>
      <c r="E16" s="704">
        <v>0</v>
      </c>
      <c r="F16" s="704">
        <v>0</v>
      </c>
      <c r="G16" s="704">
        <v>0</v>
      </c>
      <c r="H16" s="704">
        <v>0</v>
      </c>
      <c r="I16" s="704">
        <v>0</v>
      </c>
      <c r="J16" s="704">
        <v>0</v>
      </c>
      <c r="K16" s="704">
        <v>0</v>
      </c>
      <c r="L16" s="704">
        <v>0</v>
      </c>
      <c r="M16" s="704">
        <v>0</v>
      </c>
      <c r="N16" s="704">
        <v>0</v>
      </c>
      <c r="O16" s="704">
        <v>0</v>
      </c>
      <c r="P16" s="704">
        <v>0</v>
      </c>
      <c r="Q16" s="674">
        <v>0</v>
      </c>
      <c r="R16" s="674">
        <v>0</v>
      </c>
      <c r="S16" s="674">
        <v>0</v>
      </c>
      <c r="T16" s="674">
        <v>0</v>
      </c>
      <c r="U16" s="674">
        <v>0</v>
      </c>
    </row>
    <row r="17" spans="1:21" s="674" customFormat="1" collapsed="1" x14ac:dyDescent="0.2">
      <c r="A17" s="674" t="s">
        <v>643</v>
      </c>
      <c r="B17" s="704">
        <v>3.9555153186935708</v>
      </c>
      <c r="C17" s="704">
        <v>4.7763738876649704</v>
      </c>
      <c r="D17" s="704">
        <v>4.3623613463615785</v>
      </c>
      <c r="E17" s="704">
        <v>4.1613207997934234</v>
      </c>
      <c r="F17" s="704">
        <v>4.4005328989727879</v>
      </c>
      <c r="G17" s="704">
        <v>4.9190154254692766</v>
      </c>
      <c r="H17" s="704">
        <v>5.3515909999999991</v>
      </c>
      <c r="I17" s="704">
        <v>5.5478569999999996</v>
      </c>
      <c r="J17" s="704">
        <v>5.2124199999999998</v>
      </c>
      <c r="K17" s="704">
        <v>5.3015280000000002</v>
      </c>
      <c r="L17" s="704">
        <v>5.3639580000000002</v>
      </c>
      <c r="M17" s="704">
        <v>5.7920089999999993</v>
      </c>
      <c r="N17" s="704">
        <v>5.3693650000000002</v>
      </c>
      <c r="O17" s="704">
        <v>5.6678519999999999</v>
      </c>
      <c r="P17" s="704">
        <v>7.6687029999999998</v>
      </c>
      <c r="Q17" s="674">
        <v>0</v>
      </c>
      <c r="R17" s="674">
        <v>0</v>
      </c>
      <c r="S17" s="674">
        <v>0</v>
      </c>
      <c r="T17" s="674">
        <v>0</v>
      </c>
      <c r="U17" s="674">
        <v>0</v>
      </c>
    </row>
    <row r="18" spans="1:21" s="674" customFormat="1" x14ac:dyDescent="0.2">
      <c r="A18" s="674" t="s">
        <v>644</v>
      </c>
      <c r="B18" s="704">
        <v>3.8977513186935706</v>
      </c>
      <c r="C18" s="704">
        <v>4.7175268876649703</v>
      </c>
      <c r="D18" s="704">
        <v>4.2849093463615784</v>
      </c>
      <c r="E18" s="704">
        <v>4.1005117997934235</v>
      </c>
      <c r="F18" s="704">
        <v>4.212143898972788</v>
      </c>
      <c r="G18" s="704">
        <v>4.6028614254692766</v>
      </c>
      <c r="H18" s="704">
        <v>5.0113959999999995</v>
      </c>
      <c r="I18" s="704">
        <v>5.230569</v>
      </c>
      <c r="J18" s="704">
        <v>4.4070719999999994</v>
      </c>
      <c r="K18" s="704">
        <v>4.7941960000000003</v>
      </c>
      <c r="L18" s="704">
        <v>4.4749340000000002</v>
      </c>
      <c r="M18" s="704">
        <v>5.3263529999999992</v>
      </c>
      <c r="N18" s="704">
        <v>4.9845329999999999</v>
      </c>
      <c r="O18" s="704">
        <v>5.1484839999999998</v>
      </c>
      <c r="P18" s="704">
        <v>7.1622249999999994</v>
      </c>
      <c r="Q18" s="674">
        <v>0</v>
      </c>
      <c r="R18" s="674">
        <v>0</v>
      </c>
      <c r="S18" s="674">
        <v>0</v>
      </c>
      <c r="T18" s="674">
        <v>0</v>
      </c>
      <c r="U18" s="674">
        <v>0</v>
      </c>
    </row>
    <row r="19" spans="1:21" s="674" customFormat="1" hidden="1" outlineLevel="1" x14ac:dyDescent="0.2">
      <c r="A19" s="674" t="s">
        <v>645</v>
      </c>
      <c r="B19" s="704">
        <v>0</v>
      </c>
      <c r="C19" s="704">
        <v>0</v>
      </c>
      <c r="D19" s="704">
        <v>0</v>
      </c>
      <c r="E19" s="704">
        <v>0</v>
      </c>
      <c r="F19" s="704">
        <v>0</v>
      </c>
      <c r="G19" s="704">
        <v>0</v>
      </c>
      <c r="H19" s="704">
        <v>0</v>
      </c>
      <c r="I19" s="704">
        <v>0</v>
      </c>
      <c r="J19" s="704">
        <v>0</v>
      </c>
      <c r="K19" s="704">
        <v>0</v>
      </c>
      <c r="L19" s="704">
        <v>0</v>
      </c>
      <c r="M19" s="704">
        <v>0</v>
      </c>
      <c r="N19" s="704">
        <v>0</v>
      </c>
      <c r="O19" s="704">
        <v>0</v>
      </c>
      <c r="P19" s="704">
        <v>0</v>
      </c>
      <c r="Q19" s="674">
        <v>0</v>
      </c>
      <c r="R19" s="674">
        <v>0</v>
      </c>
      <c r="S19" s="674">
        <v>0</v>
      </c>
      <c r="T19" s="674">
        <v>0</v>
      </c>
      <c r="U19" s="674">
        <v>0</v>
      </c>
    </row>
    <row r="20" spans="1:21" s="674" customFormat="1" collapsed="1" x14ac:dyDescent="0.2">
      <c r="A20" s="674" t="s">
        <v>646</v>
      </c>
      <c r="B20" s="704">
        <v>2.4484240000000002</v>
      </c>
      <c r="C20" s="704">
        <v>3.295798</v>
      </c>
      <c r="D20" s="704">
        <v>2.5870690000000001</v>
      </c>
      <c r="E20" s="704">
        <v>2.5175909999999999</v>
      </c>
      <c r="F20" s="704">
        <v>2.6412599999999999</v>
      </c>
      <c r="G20" s="704">
        <v>2.6649449999999999</v>
      </c>
      <c r="H20" s="704">
        <v>2.955759</v>
      </c>
      <c r="I20" s="704">
        <v>3.0157579999999999</v>
      </c>
      <c r="J20" s="704">
        <v>2.1973479999999999</v>
      </c>
      <c r="K20" s="704">
        <v>2.5286270000000002</v>
      </c>
      <c r="L20" s="704">
        <v>2.0722230000000001</v>
      </c>
      <c r="M20" s="704">
        <v>2.7974649999999999</v>
      </c>
      <c r="N20" s="704">
        <v>2.85412</v>
      </c>
      <c r="O20" s="704">
        <v>2.9709629999999998</v>
      </c>
      <c r="P20" s="704">
        <v>3.7915299999999998</v>
      </c>
      <c r="Q20" s="674">
        <v>0</v>
      </c>
      <c r="R20" s="674">
        <v>0</v>
      </c>
      <c r="S20" s="674">
        <v>0</v>
      </c>
      <c r="T20" s="674">
        <v>0</v>
      </c>
      <c r="U20" s="674">
        <v>0</v>
      </c>
    </row>
    <row r="21" spans="1:21" s="674" customFormat="1" x14ac:dyDescent="0.2">
      <c r="A21" s="674" t="s">
        <v>647</v>
      </c>
      <c r="B21" s="704">
        <v>1.4493273186935705</v>
      </c>
      <c r="C21" s="704">
        <v>1.4217288876649707</v>
      </c>
      <c r="D21" s="704">
        <v>1.6978403463615779</v>
      </c>
      <c r="E21" s="704">
        <v>1.5829207997934231</v>
      </c>
      <c r="F21" s="704">
        <v>1.570883898972788</v>
      </c>
      <c r="G21" s="704">
        <v>1.9379164254692764</v>
      </c>
      <c r="H21" s="704">
        <v>2.0556369999999999</v>
      </c>
      <c r="I21" s="704">
        <v>2.2148110000000001</v>
      </c>
      <c r="J21" s="704">
        <v>2.209724</v>
      </c>
      <c r="K21" s="704">
        <v>2.2655690000000002</v>
      </c>
      <c r="L21" s="704">
        <v>2.402711</v>
      </c>
      <c r="M21" s="704">
        <v>2.5288879999999998</v>
      </c>
      <c r="N21" s="704">
        <v>2.1304129999999999</v>
      </c>
      <c r="O21" s="704">
        <v>2.177521</v>
      </c>
      <c r="P21" s="704">
        <v>3.370695</v>
      </c>
      <c r="Q21" s="674">
        <v>0</v>
      </c>
      <c r="R21" s="674">
        <v>0</v>
      </c>
      <c r="S21" s="674">
        <v>0</v>
      </c>
      <c r="T21" s="674">
        <v>0</v>
      </c>
      <c r="U21" s="674">
        <v>0</v>
      </c>
    </row>
    <row r="22" spans="1:21" s="674" customFormat="1" hidden="1" outlineLevel="1" x14ac:dyDescent="0.2">
      <c r="A22" s="674" t="s">
        <v>648</v>
      </c>
      <c r="B22" s="704">
        <v>0</v>
      </c>
      <c r="C22" s="704">
        <v>0</v>
      </c>
      <c r="D22" s="704">
        <v>0</v>
      </c>
      <c r="E22" s="704">
        <v>0</v>
      </c>
      <c r="F22" s="704">
        <v>0</v>
      </c>
      <c r="G22" s="704">
        <v>0</v>
      </c>
      <c r="H22" s="704">
        <v>0</v>
      </c>
      <c r="I22" s="704">
        <v>0</v>
      </c>
      <c r="J22" s="704">
        <v>0.58372500000000005</v>
      </c>
      <c r="K22" s="704">
        <v>0</v>
      </c>
      <c r="L22" s="704">
        <v>0.413908</v>
      </c>
      <c r="M22" s="704">
        <v>0</v>
      </c>
      <c r="N22" s="704">
        <v>0</v>
      </c>
      <c r="O22" s="704">
        <v>0</v>
      </c>
      <c r="P22" s="704">
        <v>0</v>
      </c>
      <c r="Q22" s="674">
        <v>0</v>
      </c>
      <c r="R22" s="674">
        <v>0</v>
      </c>
      <c r="S22" s="674">
        <v>0</v>
      </c>
      <c r="T22" s="674">
        <v>0</v>
      </c>
      <c r="U22" s="674">
        <v>0</v>
      </c>
    </row>
    <row r="23" spans="1:21" s="674" customFormat="1" hidden="1" outlineLevel="1" x14ac:dyDescent="0.2">
      <c r="A23" s="674" t="s">
        <v>649</v>
      </c>
      <c r="B23" s="704">
        <v>0</v>
      </c>
      <c r="C23" s="704">
        <v>0</v>
      </c>
      <c r="D23" s="704">
        <v>0</v>
      </c>
      <c r="E23" s="704">
        <v>0</v>
      </c>
      <c r="F23" s="704">
        <v>0</v>
      </c>
      <c r="G23" s="704">
        <v>0</v>
      </c>
      <c r="H23" s="704">
        <v>0</v>
      </c>
      <c r="I23" s="704">
        <v>0</v>
      </c>
      <c r="J23" s="704">
        <v>0</v>
      </c>
      <c r="K23" s="704">
        <v>0</v>
      </c>
      <c r="L23" s="704">
        <v>0</v>
      </c>
      <c r="M23" s="704">
        <v>0</v>
      </c>
      <c r="N23" s="704">
        <v>0</v>
      </c>
      <c r="O23" s="704">
        <v>0</v>
      </c>
      <c r="P23" s="704">
        <v>0</v>
      </c>
      <c r="Q23" s="674">
        <v>0</v>
      </c>
      <c r="R23" s="674">
        <v>0</v>
      </c>
      <c r="S23" s="674">
        <v>0</v>
      </c>
      <c r="T23" s="674">
        <v>0</v>
      </c>
      <c r="U23" s="674">
        <v>0</v>
      </c>
    </row>
    <row r="24" spans="1:21" s="674" customFormat="1" collapsed="1" x14ac:dyDescent="0.2">
      <c r="A24" s="674" t="s">
        <v>650</v>
      </c>
      <c r="B24" s="704">
        <v>5.7764000000000003E-2</v>
      </c>
      <c r="C24" s="704">
        <v>5.8846999999999997E-2</v>
      </c>
      <c r="D24" s="704">
        <v>7.7451999999999993E-2</v>
      </c>
      <c r="E24" s="704">
        <v>6.0809000000000002E-2</v>
      </c>
      <c r="F24" s="704">
        <v>6.7788000000000001E-2</v>
      </c>
      <c r="G24" s="704">
        <v>7.0667999999999995E-2</v>
      </c>
      <c r="H24" s="704">
        <v>7.8157000000000004E-2</v>
      </c>
      <c r="I24" s="704">
        <v>8.3950999999999998E-2</v>
      </c>
      <c r="J24" s="704">
        <v>7.7424999999999994E-2</v>
      </c>
      <c r="K24" s="704">
        <v>9.0301000000000006E-2</v>
      </c>
      <c r="L24" s="704">
        <v>8.1196000000000004E-2</v>
      </c>
      <c r="M24" s="704">
        <v>9.4908000000000006E-2</v>
      </c>
      <c r="N24" s="704">
        <v>8.8179999999999994E-2</v>
      </c>
      <c r="O24" s="704">
        <v>9.4752000000000003E-2</v>
      </c>
      <c r="P24" s="704">
        <v>0.118557</v>
      </c>
      <c r="Q24" s="674">
        <v>0</v>
      </c>
      <c r="R24" s="674">
        <v>0</v>
      </c>
      <c r="S24" s="674">
        <v>0</v>
      </c>
      <c r="T24" s="674">
        <v>0</v>
      </c>
      <c r="U24" s="674">
        <v>0</v>
      </c>
    </row>
    <row r="25" spans="1:21" s="674" customFormat="1" x14ac:dyDescent="0.2">
      <c r="A25" s="673" t="s">
        <v>651</v>
      </c>
      <c r="B25" s="704">
        <v>0</v>
      </c>
      <c r="C25" s="704">
        <v>0</v>
      </c>
      <c r="D25" s="704">
        <v>0</v>
      </c>
      <c r="E25" s="704">
        <v>0</v>
      </c>
      <c r="F25" s="704">
        <v>0.120601</v>
      </c>
      <c r="G25" s="704">
        <v>0.24548600000000001</v>
      </c>
      <c r="H25" s="704">
        <v>0.26203799999999999</v>
      </c>
      <c r="I25" s="704">
        <v>0.23333699999999999</v>
      </c>
      <c r="J25" s="704">
        <v>0.14419799999999999</v>
      </c>
      <c r="K25" s="704">
        <v>0.41703099999999999</v>
      </c>
      <c r="L25" s="704">
        <v>0.39391999999999999</v>
      </c>
      <c r="M25" s="704">
        <v>0.37074800000000002</v>
      </c>
      <c r="N25" s="704">
        <v>0.29665200000000003</v>
      </c>
      <c r="O25" s="704">
        <v>0.42461599999999999</v>
      </c>
      <c r="P25" s="704">
        <v>0.38792100000000002</v>
      </c>
      <c r="Q25" s="674">
        <v>0</v>
      </c>
      <c r="R25" s="674">
        <v>0</v>
      </c>
      <c r="S25" s="674">
        <v>0</v>
      </c>
      <c r="T25" s="674">
        <v>0</v>
      </c>
      <c r="U25" s="674">
        <v>0</v>
      </c>
    </row>
    <row r="26" spans="1:21" s="674" customFormat="1" hidden="1" outlineLevel="1" x14ac:dyDescent="0.2">
      <c r="A26" s="674" t="s">
        <v>652</v>
      </c>
      <c r="B26" s="704">
        <v>0</v>
      </c>
      <c r="C26" s="704">
        <v>0</v>
      </c>
      <c r="D26" s="704">
        <v>0</v>
      </c>
      <c r="E26" s="704">
        <v>0</v>
      </c>
      <c r="F26" s="704">
        <v>0</v>
      </c>
      <c r="G26" s="704">
        <v>0</v>
      </c>
      <c r="H26" s="704">
        <v>0</v>
      </c>
      <c r="I26" s="704">
        <v>0</v>
      </c>
      <c r="J26" s="704">
        <v>0</v>
      </c>
      <c r="K26" s="704">
        <v>0</v>
      </c>
      <c r="L26" s="704">
        <v>0</v>
      </c>
      <c r="M26" s="704">
        <v>0</v>
      </c>
      <c r="N26" s="704">
        <v>0</v>
      </c>
      <c r="O26" s="704">
        <v>0</v>
      </c>
      <c r="P26" s="704">
        <v>0</v>
      </c>
      <c r="Q26" s="674">
        <v>0</v>
      </c>
      <c r="R26" s="674">
        <v>0</v>
      </c>
      <c r="S26" s="674">
        <v>0</v>
      </c>
      <c r="T26" s="674">
        <v>0</v>
      </c>
      <c r="U26" s="674">
        <v>0</v>
      </c>
    </row>
    <row r="27" spans="1:21" s="674" customFormat="1" collapsed="1" x14ac:dyDescent="0.2">
      <c r="A27" s="674" t="s">
        <v>653</v>
      </c>
      <c r="B27" s="704">
        <v>0</v>
      </c>
      <c r="C27" s="704">
        <v>0</v>
      </c>
      <c r="D27" s="704">
        <v>0</v>
      </c>
      <c r="E27" s="704">
        <v>0</v>
      </c>
      <c r="F27" s="704">
        <v>0.120601</v>
      </c>
      <c r="G27" s="704">
        <v>0.24548600000000001</v>
      </c>
      <c r="H27" s="704">
        <v>0.26203799999999999</v>
      </c>
      <c r="I27" s="704">
        <v>0.23333699999999999</v>
      </c>
      <c r="J27" s="704">
        <v>0.14419799999999999</v>
      </c>
      <c r="K27" s="704">
        <v>0.41703099999999999</v>
      </c>
      <c r="L27" s="704">
        <v>0.39391999999999999</v>
      </c>
      <c r="M27" s="704">
        <v>0.37074800000000002</v>
      </c>
      <c r="N27" s="704">
        <v>0.29665200000000003</v>
      </c>
      <c r="O27" s="704">
        <v>0.42461599999999999</v>
      </c>
      <c r="P27" s="704">
        <v>0.38792100000000002</v>
      </c>
      <c r="Q27" s="674">
        <v>0</v>
      </c>
      <c r="R27" s="674">
        <v>0</v>
      </c>
      <c r="S27" s="674">
        <v>0</v>
      </c>
      <c r="T27" s="674">
        <v>0</v>
      </c>
      <c r="U27" s="674">
        <v>0</v>
      </c>
    </row>
    <row r="28" spans="1:21" s="674" customFormat="1" hidden="1" outlineLevel="1" x14ac:dyDescent="0.2">
      <c r="A28" s="674" t="s">
        <v>654</v>
      </c>
      <c r="B28" s="704">
        <v>0</v>
      </c>
      <c r="C28" s="704">
        <v>0</v>
      </c>
      <c r="D28" s="704">
        <v>0</v>
      </c>
      <c r="E28" s="704">
        <v>0</v>
      </c>
      <c r="F28" s="704">
        <v>0</v>
      </c>
      <c r="G28" s="704">
        <v>0</v>
      </c>
      <c r="H28" s="704">
        <v>0</v>
      </c>
      <c r="I28" s="704">
        <v>0</v>
      </c>
      <c r="J28" s="704">
        <v>0</v>
      </c>
      <c r="K28" s="704">
        <v>0</v>
      </c>
      <c r="L28" s="704">
        <v>0</v>
      </c>
      <c r="M28" s="704">
        <v>0</v>
      </c>
      <c r="N28" s="704">
        <v>0</v>
      </c>
      <c r="O28" s="704">
        <v>0</v>
      </c>
      <c r="P28" s="704">
        <v>0</v>
      </c>
      <c r="Q28" s="674">
        <v>0</v>
      </c>
      <c r="R28" s="674">
        <v>0</v>
      </c>
      <c r="S28" s="674">
        <v>0</v>
      </c>
      <c r="T28" s="674">
        <v>0</v>
      </c>
      <c r="U28" s="674">
        <v>0</v>
      </c>
    </row>
    <row r="29" spans="1:21" s="674" customFormat="1" collapsed="1" x14ac:dyDescent="0.2">
      <c r="A29" s="674" t="s">
        <v>655</v>
      </c>
      <c r="B29" s="704">
        <v>1.4892012827131786</v>
      </c>
      <c r="C29" s="704">
        <v>1.677353986524893</v>
      </c>
      <c r="D29" s="704">
        <v>2.3399842577922936</v>
      </c>
      <c r="E29" s="704">
        <v>2.2849638184226948</v>
      </c>
      <c r="F29" s="704">
        <v>1.9758707861065874</v>
      </c>
      <c r="G29" s="704">
        <v>2.2039137412472951</v>
      </c>
      <c r="H29" s="704">
        <v>2.754038</v>
      </c>
      <c r="I29" s="704">
        <v>2.5996389999999998</v>
      </c>
      <c r="J29" s="704">
        <v>2.7243650000000001</v>
      </c>
      <c r="K29" s="704">
        <v>1.956844</v>
      </c>
      <c r="L29" s="704">
        <v>1.877151</v>
      </c>
      <c r="M29" s="704">
        <v>2.494799</v>
      </c>
      <c r="N29" s="704">
        <v>2.27121</v>
      </c>
      <c r="O29" s="704">
        <v>3.531847</v>
      </c>
      <c r="P29" s="704">
        <v>4.0524930000000001</v>
      </c>
      <c r="Q29" s="674">
        <v>0</v>
      </c>
      <c r="R29" s="674">
        <v>0</v>
      </c>
      <c r="S29" s="674">
        <v>0</v>
      </c>
      <c r="T29" s="674">
        <v>0</v>
      </c>
      <c r="U29" s="674">
        <v>0</v>
      </c>
    </row>
    <row r="30" spans="1:21" s="674" customFormat="1" x14ac:dyDescent="0.2">
      <c r="A30" s="674" t="s">
        <v>656</v>
      </c>
      <c r="B30" s="704">
        <v>1.4892012827131786</v>
      </c>
      <c r="C30" s="704">
        <v>1.677353986524893</v>
      </c>
      <c r="D30" s="704">
        <v>2.3399842577922936</v>
      </c>
      <c r="E30" s="704">
        <v>2.2849638184226948</v>
      </c>
      <c r="F30" s="704">
        <v>1.9758707861065874</v>
      </c>
      <c r="G30" s="704">
        <v>2.2039137412472951</v>
      </c>
      <c r="H30" s="704">
        <v>2.754038</v>
      </c>
      <c r="I30" s="704">
        <v>2.5996389999999998</v>
      </c>
      <c r="J30" s="704">
        <v>2.7243650000000001</v>
      </c>
      <c r="K30" s="704">
        <v>1.956844</v>
      </c>
      <c r="L30" s="704">
        <v>1.877151</v>
      </c>
      <c r="M30" s="704">
        <v>2.494799</v>
      </c>
      <c r="N30" s="704">
        <v>2.27121</v>
      </c>
      <c r="O30" s="704">
        <v>3.531847</v>
      </c>
      <c r="P30" s="704">
        <v>4.0524930000000001</v>
      </c>
      <c r="Q30" s="674">
        <v>0</v>
      </c>
      <c r="R30" s="674">
        <v>0</v>
      </c>
      <c r="S30" s="674">
        <v>0</v>
      </c>
      <c r="T30" s="674">
        <v>0</v>
      </c>
      <c r="U30" s="674">
        <v>0</v>
      </c>
    </row>
    <row r="31" spans="1:21" s="674" customFormat="1" hidden="1" outlineLevel="1" x14ac:dyDescent="0.2">
      <c r="A31" s="674" t="s">
        <v>657</v>
      </c>
      <c r="B31" s="704">
        <v>0</v>
      </c>
      <c r="C31" s="704">
        <v>0</v>
      </c>
      <c r="D31" s="704">
        <v>0</v>
      </c>
      <c r="E31" s="704">
        <v>0</v>
      </c>
      <c r="F31" s="704">
        <v>0</v>
      </c>
      <c r="G31" s="704">
        <v>0</v>
      </c>
      <c r="H31" s="704">
        <v>0</v>
      </c>
      <c r="I31" s="704">
        <v>0</v>
      </c>
      <c r="J31" s="704">
        <v>0</v>
      </c>
      <c r="K31" s="704">
        <v>0</v>
      </c>
      <c r="L31" s="704">
        <v>0</v>
      </c>
      <c r="M31" s="704">
        <v>0</v>
      </c>
      <c r="N31" s="704">
        <v>0</v>
      </c>
      <c r="O31" s="704">
        <v>0</v>
      </c>
      <c r="P31" s="704">
        <v>0</v>
      </c>
      <c r="Q31" s="674">
        <v>0</v>
      </c>
      <c r="R31" s="674">
        <v>0</v>
      </c>
      <c r="S31" s="674">
        <v>0</v>
      </c>
      <c r="T31" s="674">
        <v>0</v>
      </c>
      <c r="U31" s="674">
        <v>0</v>
      </c>
    </row>
    <row r="32" spans="1:21" s="674" customFormat="1" hidden="1" outlineLevel="1" x14ac:dyDescent="0.2">
      <c r="A32" s="674" t="s">
        <v>658</v>
      </c>
      <c r="B32" s="704">
        <v>0</v>
      </c>
      <c r="C32" s="704">
        <v>0</v>
      </c>
      <c r="D32" s="704">
        <v>0</v>
      </c>
      <c r="E32" s="704">
        <v>0</v>
      </c>
      <c r="F32" s="704">
        <v>0</v>
      </c>
      <c r="G32" s="704">
        <v>0</v>
      </c>
      <c r="H32" s="704">
        <v>0</v>
      </c>
      <c r="I32" s="704">
        <v>0</v>
      </c>
      <c r="J32" s="704">
        <v>0</v>
      </c>
      <c r="K32" s="704">
        <v>0</v>
      </c>
      <c r="L32" s="704">
        <v>0</v>
      </c>
      <c r="M32" s="704">
        <v>0</v>
      </c>
      <c r="N32" s="704">
        <v>0</v>
      </c>
      <c r="O32" s="704">
        <v>0</v>
      </c>
      <c r="P32" s="704">
        <v>0</v>
      </c>
      <c r="Q32" s="674">
        <v>0</v>
      </c>
      <c r="R32" s="674">
        <v>0</v>
      </c>
      <c r="S32" s="674">
        <v>0</v>
      </c>
      <c r="T32" s="674">
        <v>0</v>
      </c>
      <c r="U32" s="674">
        <v>0</v>
      </c>
    </row>
    <row r="33" spans="1:21" s="674" customFormat="1" hidden="1" outlineLevel="1" x14ac:dyDescent="0.2">
      <c r="A33" s="674" t="s">
        <v>659</v>
      </c>
      <c r="B33" s="704">
        <v>0</v>
      </c>
      <c r="C33" s="704">
        <v>0</v>
      </c>
      <c r="D33" s="704">
        <v>0</v>
      </c>
      <c r="E33" s="704">
        <v>0</v>
      </c>
      <c r="F33" s="704">
        <v>0</v>
      </c>
      <c r="G33" s="704">
        <v>0</v>
      </c>
      <c r="H33" s="704">
        <v>0</v>
      </c>
      <c r="I33" s="704">
        <v>0</v>
      </c>
      <c r="J33" s="704">
        <v>0</v>
      </c>
      <c r="K33" s="704">
        <v>0</v>
      </c>
      <c r="L33" s="704">
        <v>0</v>
      </c>
      <c r="M33" s="704">
        <v>0</v>
      </c>
      <c r="N33" s="704">
        <v>0</v>
      </c>
      <c r="O33" s="704">
        <v>0</v>
      </c>
      <c r="P33" s="704">
        <v>0</v>
      </c>
      <c r="Q33" s="674">
        <v>0</v>
      </c>
      <c r="R33" s="674">
        <v>0</v>
      </c>
      <c r="S33" s="674">
        <v>0</v>
      </c>
      <c r="T33" s="674">
        <v>0</v>
      </c>
      <c r="U33" s="674">
        <v>0</v>
      </c>
    </row>
    <row r="34" spans="1:21" s="674" customFormat="1" hidden="1" outlineLevel="1" x14ac:dyDescent="0.2">
      <c r="A34" s="674" t="s">
        <v>660</v>
      </c>
      <c r="B34" s="704">
        <v>0</v>
      </c>
      <c r="C34" s="704">
        <v>0</v>
      </c>
      <c r="D34" s="704">
        <v>0</v>
      </c>
      <c r="E34" s="704">
        <v>0</v>
      </c>
      <c r="F34" s="704">
        <v>0</v>
      </c>
      <c r="G34" s="704">
        <v>0</v>
      </c>
      <c r="H34" s="704">
        <v>0</v>
      </c>
      <c r="I34" s="704">
        <v>0</v>
      </c>
      <c r="J34" s="704">
        <v>0</v>
      </c>
      <c r="K34" s="704">
        <v>0</v>
      </c>
      <c r="L34" s="704">
        <v>0</v>
      </c>
      <c r="M34" s="704">
        <v>0</v>
      </c>
      <c r="N34" s="704">
        <v>0</v>
      </c>
      <c r="O34" s="704">
        <v>0</v>
      </c>
      <c r="P34" s="704">
        <v>0</v>
      </c>
      <c r="Q34" s="674">
        <v>0</v>
      </c>
      <c r="R34" s="674">
        <v>0</v>
      </c>
      <c r="S34" s="674">
        <v>0</v>
      </c>
      <c r="T34" s="674">
        <v>0</v>
      </c>
      <c r="U34" s="674">
        <v>0</v>
      </c>
    </row>
    <row r="35" spans="1:21" s="674" customFormat="1" hidden="1" outlineLevel="1" x14ac:dyDescent="0.2">
      <c r="A35" s="674" t="s">
        <v>661</v>
      </c>
      <c r="B35" s="704">
        <v>0</v>
      </c>
      <c r="C35" s="704">
        <v>0</v>
      </c>
      <c r="D35" s="704">
        <v>0</v>
      </c>
      <c r="E35" s="704">
        <v>0</v>
      </c>
      <c r="F35" s="704">
        <v>0</v>
      </c>
      <c r="G35" s="704">
        <v>0</v>
      </c>
      <c r="H35" s="704">
        <v>0</v>
      </c>
      <c r="I35" s="704">
        <v>0</v>
      </c>
      <c r="J35" s="704">
        <v>0</v>
      </c>
      <c r="K35" s="704">
        <v>0</v>
      </c>
      <c r="L35" s="704">
        <v>0</v>
      </c>
      <c r="M35" s="704">
        <v>0</v>
      </c>
      <c r="N35" s="704">
        <v>0</v>
      </c>
      <c r="O35" s="704">
        <v>0</v>
      </c>
      <c r="P35" s="704">
        <v>0</v>
      </c>
      <c r="Q35" s="674">
        <v>0</v>
      </c>
      <c r="R35" s="674">
        <v>0</v>
      </c>
      <c r="S35" s="674">
        <v>0</v>
      </c>
      <c r="T35" s="674">
        <v>0</v>
      </c>
      <c r="U35" s="674">
        <v>0</v>
      </c>
    </row>
    <row r="36" spans="1:21" s="674" customFormat="1" collapsed="1" x14ac:dyDescent="0.2">
      <c r="A36" s="674" t="s">
        <v>662</v>
      </c>
      <c r="B36" s="704">
        <v>0.22387699999999999</v>
      </c>
      <c r="C36" s="704">
        <v>0.165968</v>
      </c>
      <c r="D36" s="704">
        <v>0.14505699999999999</v>
      </c>
      <c r="E36" s="704">
        <v>0.24612600000000001</v>
      </c>
      <c r="F36" s="704">
        <v>5.8673999999999997E-2</v>
      </c>
      <c r="G36" s="704">
        <v>0.169624</v>
      </c>
      <c r="H36" s="704">
        <v>0</v>
      </c>
      <c r="I36" s="704">
        <v>0</v>
      </c>
      <c r="J36" s="704">
        <v>0</v>
      </c>
      <c r="K36" s="704">
        <v>0</v>
      </c>
      <c r="L36" s="704">
        <v>0</v>
      </c>
      <c r="M36" s="704">
        <v>0</v>
      </c>
      <c r="N36" s="704">
        <v>0</v>
      </c>
      <c r="O36" s="704">
        <v>0</v>
      </c>
      <c r="P36" s="704">
        <v>0</v>
      </c>
      <c r="Q36" s="674">
        <v>0</v>
      </c>
      <c r="R36" s="674">
        <v>0</v>
      </c>
      <c r="S36" s="674">
        <v>0</v>
      </c>
      <c r="T36" s="674">
        <v>0</v>
      </c>
      <c r="U36" s="674">
        <v>0</v>
      </c>
    </row>
    <row r="37" spans="1:21" s="674" customFormat="1" x14ac:dyDescent="0.2">
      <c r="A37" s="674" t="s">
        <v>663</v>
      </c>
      <c r="B37" s="704">
        <v>0.22387699999999999</v>
      </c>
      <c r="C37" s="704">
        <v>0.165968</v>
      </c>
      <c r="D37" s="704">
        <v>0.14505699999999999</v>
      </c>
      <c r="E37" s="704">
        <v>0.24612600000000001</v>
      </c>
      <c r="F37" s="704">
        <v>5.8673999999999997E-2</v>
      </c>
      <c r="G37" s="704">
        <v>0.169624</v>
      </c>
      <c r="H37" s="704">
        <v>0</v>
      </c>
      <c r="I37" s="704">
        <v>0</v>
      </c>
      <c r="J37" s="704">
        <v>0</v>
      </c>
      <c r="K37" s="704">
        <v>0</v>
      </c>
      <c r="L37" s="704">
        <v>0</v>
      </c>
      <c r="M37" s="704">
        <v>0</v>
      </c>
      <c r="N37" s="704">
        <v>0</v>
      </c>
      <c r="O37" s="704">
        <v>0</v>
      </c>
      <c r="P37" s="704">
        <v>0</v>
      </c>
      <c r="Q37" s="674">
        <v>0</v>
      </c>
      <c r="R37" s="674">
        <v>0</v>
      </c>
      <c r="S37" s="674">
        <v>0</v>
      </c>
      <c r="T37" s="674">
        <v>0</v>
      </c>
      <c r="U37" s="674">
        <v>0</v>
      </c>
    </row>
    <row r="38" spans="1:21" s="674" customFormat="1" hidden="1" outlineLevel="1" x14ac:dyDescent="0.2">
      <c r="A38" s="674" t="s">
        <v>664</v>
      </c>
      <c r="B38" s="704">
        <v>0</v>
      </c>
      <c r="C38" s="704">
        <v>0</v>
      </c>
      <c r="D38" s="704">
        <v>0</v>
      </c>
      <c r="E38" s="704">
        <v>0</v>
      </c>
      <c r="F38" s="704">
        <v>0</v>
      </c>
      <c r="G38" s="704">
        <v>0</v>
      </c>
      <c r="H38" s="704">
        <v>0</v>
      </c>
      <c r="I38" s="704">
        <v>0</v>
      </c>
      <c r="J38" s="704">
        <v>0</v>
      </c>
      <c r="K38" s="704">
        <v>0</v>
      </c>
      <c r="L38" s="704">
        <v>0</v>
      </c>
      <c r="M38" s="704">
        <v>0</v>
      </c>
      <c r="N38" s="704">
        <v>0</v>
      </c>
      <c r="O38" s="704">
        <v>0</v>
      </c>
      <c r="P38" s="704">
        <v>0</v>
      </c>
      <c r="Q38" s="674">
        <v>0</v>
      </c>
      <c r="R38" s="674">
        <v>0</v>
      </c>
      <c r="S38" s="674">
        <v>0</v>
      </c>
      <c r="T38" s="674">
        <v>0</v>
      </c>
      <c r="U38" s="674">
        <v>0</v>
      </c>
    </row>
    <row r="39" spans="1:21" s="674" customFormat="1" hidden="1" outlineLevel="1" x14ac:dyDescent="0.2">
      <c r="A39" s="705" t="s">
        <v>665</v>
      </c>
      <c r="B39" s="704">
        <v>0</v>
      </c>
      <c r="C39" s="704">
        <v>0</v>
      </c>
      <c r="D39" s="704">
        <v>0</v>
      </c>
      <c r="E39" s="704">
        <v>0</v>
      </c>
      <c r="F39" s="704">
        <v>0</v>
      </c>
      <c r="G39" s="704">
        <v>0</v>
      </c>
      <c r="H39" s="704">
        <v>0</v>
      </c>
      <c r="I39" s="704">
        <v>0</v>
      </c>
      <c r="J39" s="704">
        <v>0</v>
      </c>
      <c r="K39" s="704">
        <v>0</v>
      </c>
      <c r="L39" s="704">
        <v>0</v>
      </c>
      <c r="M39" s="704">
        <v>0</v>
      </c>
      <c r="N39" s="704">
        <v>0</v>
      </c>
      <c r="O39" s="704">
        <v>0</v>
      </c>
      <c r="P39" s="704">
        <v>0</v>
      </c>
      <c r="Q39" s="674">
        <v>0</v>
      </c>
      <c r="R39" s="674">
        <v>0</v>
      </c>
      <c r="S39" s="674">
        <v>0</v>
      </c>
      <c r="T39" s="674">
        <v>0</v>
      </c>
      <c r="U39" s="674">
        <v>0</v>
      </c>
    </row>
    <row r="40" spans="1:21" s="674" customFormat="1" hidden="1" outlineLevel="1" x14ac:dyDescent="0.2">
      <c r="A40" s="674" t="s">
        <v>666</v>
      </c>
      <c r="B40" s="704">
        <v>0</v>
      </c>
      <c r="C40" s="704">
        <v>0</v>
      </c>
      <c r="D40" s="704">
        <v>0</v>
      </c>
      <c r="E40" s="704">
        <v>0</v>
      </c>
      <c r="F40" s="704">
        <v>0</v>
      </c>
      <c r="G40" s="704">
        <v>0</v>
      </c>
      <c r="H40" s="704">
        <v>0</v>
      </c>
      <c r="I40" s="704">
        <v>0</v>
      </c>
      <c r="J40" s="704">
        <v>0</v>
      </c>
      <c r="K40" s="704">
        <v>0</v>
      </c>
      <c r="L40" s="704">
        <v>0</v>
      </c>
      <c r="M40" s="704">
        <v>0</v>
      </c>
      <c r="N40" s="704">
        <v>0</v>
      </c>
      <c r="O40" s="704">
        <v>0</v>
      </c>
      <c r="P40" s="704">
        <v>0</v>
      </c>
      <c r="Q40" s="674">
        <v>0</v>
      </c>
      <c r="R40" s="674">
        <v>0</v>
      </c>
      <c r="S40" s="674">
        <v>0</v>
      </c>
      <c r="T40" s="674">
        <v>0</v>
      </c>
      <c r="U40" s="674">
        <v>0</v>
      </c>
    </row>
    <row r="41" spans="1:21" s="674" customFormat="1" hidden="1" outlineLevel="1" x14ac:dyDescent="0.2">
      <c r="A41" s="674" t="s">
        <v>667</v>
      </c>
      <c r="B41" s="704">
        <v>0</v>
      </c>
      <c r="C41" s="704">
        <v>0</v>
      </c>
      <c r="D41" s="704">
        <v>0</v>
      </c>
      <c r="E41" s="704">
        <v>0</v>
      </c>
      <c r="F41" s="704">
        <v>0</v>
      </c>
      <c r="G41" s="704">
        <v>0</v>
      </c>
      <c r="H41" s="704">
        <v>0</v>
      </c>
      <c r="I41" s="704">
        <v>0</v>
      </c>
      <c r="J41" s="704">
        <v>0</v>
      </c>
      <c r="K41" s="704">
        <v>0</v>
      </c>
      <c r="L41" s="704">
        <v>0</v>
      </c>
      <c r="M41" s="704">
        <v>0</v>
      </c>
      <c r="N41" s="704">
        <v>0</v>
      </c>
      <c r="O41" s="704">
        <v>0</v>
      </c>
      <c r="P41" s="704">
        <v>0</v>
      </c>
      <c r="Q41" s="674">
        <v>0</v>
      </c>
      <c r="R41" s="674">
        <v>0</v>
      </c>
      <c r="S41" s="674">
        <v>0</v>
      </c>
      <c r="T41" s="674">
        <v>0</v>
      </c>
      <c r="U41" s="674">
        <v>0</v>
      </c>
    </row>
    <row r="42" spans="1:21" s="674" customFormat="1" hidden="1" outlineLevel="1" x14ac:dyDescent="0.2">
      <c r="A42" s="674" t="s">
        <v>668</v>
      </c>
      <c r="B42" s="704">
        <v>0</v>
      </c>
      <c r="C42" s="704">
        <v>0</v>
      </c>
      <c r="D42" s="704">
        <v>0</v>
      </c>
      <c r="E42" s="704">
        <v>0</v>
      </c>
      <c r="F42" s="704">
        <v>0</v>
      </c>
      <c r="G42" s="704">
        <v>0</v>
      </c>
      <c r="H42" s="704">
        <v>0</v>
      </c>
      <c r="I42" s="704">
        <v>0</v>
      </c>
      <c r="J42" s="704">
        <v>0</v>
      </c>
      <c r="K42" s="704">
        <v>0</v>
      </c>
      <c r="L42" s="704">
        <v>0</v>
      </c>
      <c r="M42" s="704">
        <v>0</v>
      </c>
      <c r="N42" s="704">
        <v>0</v>
      </c>
      <c r="O42" s="704">
        <v>0</v>
      </c>
      <c r="P42" s="704">
        <v>0</v>
      </c>
      <c r="Q42" s="674">
        <v>0</v>
      </c>
      <c r="R42" s="674">
        <v>0</v>
      </c>
      <c r="S42" s="674">
        <v>0</v>
      </c>
      <c r="T42" s="674">
        <v>0</v>
      </c>
      <c r="U42" s="674">
        <v>0</v>
      </c>
    </row>
    <row r="43" spans="1:21" s="674" customFormat="1" hidden="1" outlineLevel="1" x14ac:dyDescent="0.2">
      <c r="A43" s="674" t="s">
        <v>669</v>
      </c>
      <c r="B43" s="704">
        <v>0</v>
      </c>
      <c r="C43" s="704">
        <v>0</v>
      </c>
      <c r="D43" s="704">
        <v>0</v>
      </c>
      <c r="E43" s="704">
        <v>0</v>
      </c>
      <c r="F43" s="704">
        <v>0</v>
      </c>
      <c r="G43" s="704">
        <v>0</v>
      </c>
      <c r="H43" s="704">
        <v>0</v>
      </c>
      <c r="I43" s="704">
        <v>0</v>
      </c>
      <c r="J43" s="704">
        <v>0</v>
      </c>
      <c r="K43" s="704">
        <v>0</v>
      </c>
      <c r="L43" s="704">
        <v>0</v>
      </c>
      <c r="M43" s="704">
        <v>0</v>
      </c>
      <c r="N43" s="704">
        <v>0</v>
      </c>
      <c r="O43" s="704">
        <v>0</v>
      </c>
      <c r="P43" s="704">
        <v>0</v>
      </c>
      <c r="Q43" s="674">
        <v>0</v>
      </c>
      <c r="R43" s="674">
        <v>0</v>
      </c>
      <c r="S43" s="674">
        <v>0</v>
      </c>
      <c r="T43" s="674">
        <v>0</v>
      </c>
      <c r="U43" s="674">
        <v>0</v>
      </c>
    </row>
    <row r="44" spans="1:21" s="674" customFormat="1" hidden="1" outlineLevel="1" x14ac:dyDescent="0.2">
      <c r="A44" s="674" t="s">
        <v>670</v>
      </c>
      <c r="B44" s="704">
        <v>0</v>
      </c>
      <c r="C44" s="704">
        <v>0</v>
      </c>
      <c r="D44" s="704">
        <v>0</v>
      </c>
      <c r="E44" s="704">
        <v>0</v>
      </c>
      <c r="F44" s="704">
        <v>0</v>
      </c>
      <c r="G44" s="704">
        <v>0</v>
      </c>
      <c r="H44" s="704">
        <v>0</v>
      </c>
      <c r="I44" s="704">
        <v>0</v>
      </c>
      <c r="J44" s="704">
        <v>0</v>
      </c>
      <c r="K44" s="704">
        <v>0</v>
      </c>
      <c r="L44" s="704">
        <v>0</v>
      </c>
      <c r="M44" s="704">
        <v>0</v>
      </c>
      <c r="N44" s="704">
        <v>0</v>
      </c>
      <c r="O44" s="704">
        <v>0</v>
      </c>
      <c r="P44" s="704">
        <v>0</v>
      </c>
      <c r="Q44" s="674">
        <v>0</v>
      </c>
      <c r="R44" s="674">
        <v>0</v>
      </c>
      <c r="S44" s="674">
        <v>0</v>
      </c>
      <c r="T44" s="674">
        <v>0</v>
      </c>
      <c r="U44" s="674">
        <v>0</v>
      </c>
    </row>
    <row r="45" spans="1:21" s="674" customFormat="1" hidden="1" outlineLevel="1" x14ac:dyDescent="0.2">
      <c r="A45" s="674" t="s">
        <v>671</v>
      </c>
      <c r="B45" s="704">
        <v>0</v>
      </c>
      <c r="C45" s="704">
        <v>0</v>
      </c>
      <c r="D45" s="704">
        <v>0</v>
      </c>
      <c r="E45" s="704">
        <v>0</v>
      </c>
      <c r="F45" s="704">
        <v>0</v>
      </c>
      <c r="G45" s="704">
        <v>0</v>
      </c>
      <c r="H45" s="704">
        <v>0</v>
      </c>
      <c r="I45" s="704">
        <v>0</v>
      </c>
      <c r="J45" s="704">
        <v>0</v>
      </c>
      <c r="K45" s="704">
        <v>0</v>
      </c>
      <c r="L45" s="704">
        <v>0</v>
      </c>
      <c r="M45" s="704">
        <v>0</v>
      </c>
      <c r="N45" s="704">
        <v>0</v>
      </c>
      <c r="O45" s="704">
        <v>0</v>
      </c>
      <c r="P45" s="704">
        <v>0</v>
      </c>
      <c r="Q45" s="674">
        <v>0</v>
      </c>
      <c r="R45" s="674">
        <v>0</v>
      </c>
      <c r="S45" s="674">
        <v>0</v>
      </c>
      <c r="T45" s="674">
        <v>0</v>
      </c>
      <c r="U45" s="674">
        <v>0</v>
      </c>
    </row>
    <row r="46" spans="1:21" s="674" customFormat="1" hidden="1" outlineLevel="1" x14ac:dyDescent="0.2">
      <c r="A46" s="674" t="s">
        <v>672</v>
      </c>
      <c r="B46" s="704">
        <v>0</v>
      </c>
      <c r="C46" s="704">
        <v>0</v>
      </c>
      <c r="D46" s="704">
        <v>0</v>
      </c>
      <c r="E46" s="704">
        <v>0</v>
      </c>
      <c r="F46" s="704">
        <v>0</v>
      </c>
      <c r="G46" s="704">
        <v>0</v>
      </c>
      <c r="H46" s="704">
        <v>0</v>
      </c>
      <c r="I46" s="704">
        <v>0</v>
      </c>
      <c r="J46" s="704">
        <v>0</v>
      </c>
      <c r="K46" s="704">
        <v>0</v>
      </c>
      <c r="L46" s="704">
        <v>0</v>
      </c>
      <c r="M46" s="704">
        <v>0</v>
      </c>
      <c r="N46" s="704">
        <v>0</v>
      </c>
      <c r="O46" s="704">
        <v>0</v>
      </c>
      <c r="P46" s="704">
        <v>0</v>
      </c>
      <c r="Q46" s="674">
        <v>0</v>
      </c>
      <c r="R46" s="674">
        <v>0</v>
      </c>
      <c r="S46" s="674">
        <v>0</v>
      </c>
      <c r="T46" s="674">
        <v>0</v>
      </c>
      <c r="U46" s="674">
        <v>0</v>
      </c>
    </row>
    <row r="47" spans="1:21" s="674" customFormat="1" hidden="1" outlineLevel="1" x14ac:dyDescent="0.2">
      <c r="A47" s="674" t="s">
        <v>673</v>
      </c>
      <c r="B47" s="704">
        <v>0</v>
      </c>
      <c r="C47" s="704">
        <v>0</v>
      </c>
      <c r="D47" s="704">
        <v>0</v>
      </c>
      <c r="E47" s="704">
        <v>0</v>
      </c>
      <c r="F47" s="704">
        <v>0</v>
      </c>
      <c r="G47" s="704">
        <v>0</v>
      </c>
      <c r="H47" s="704">
        <v>0</v>
      </c>
      <c r="I47" s="704">
        <v>0</v>
      </c>
      <c r="J47" s="704">
        <v>0</v>
      </c>
      <c r="K47" s="704">
        <v>0</v>
      </c>
      <c r="L47" s="704">
        <v>0</v>
      </c>
      <c r="M47" s="704">
        <v>0</v>
      </c>
      <c r="N47" s="704">
        <v>0</v>
      </c>
      <c r="O47" s="704">
        <v>0</v>
      </c>
      <c r="P47" s="704">
        <v>0</v>
      </c>
      <c r="Q47" s="674">
        <v>0</v>
      </c>
      <c r="R47" s="674">
        <v>0</v>
      </c>
      <c r="S47" s="674">
        <v>0</v>
      </c>
      <c r="T47" s="674">
        <v>0</v>
      </c>
      <c r="U47" s="674">
        <v>0</v>
      </c>
    </row>
    <row r="48" spans="1:21" s="674" customFormat="1" hidden="1" outlineLevel="1" x14ac:dyDescent="0.2">
      <c r="A48" s="674" t="s">
        <v>674</v>
      </c>
      <c r="B48" s="704">
        <v>0</v>
      </c>
      <c r="C48" s="704">
        <v>0</v>
      </c>
      <c r="D48" s="704">
        <v>0</v>
      </c>
      <c r="E48" s="704">
        <v>0</v>
      </c>
      <c r="F48" s="704">
        <v>0</v>
      </c>
      <c r="G48" s="704">
        <v>0</v>
      </c>
      <c r="H48" s="704">
        <v>0</v>
      </c>
      <c r="I48" s="704">
        <v>0</v>
      </c>
      <c r="J48" s="704">
        <v>0</v>
      </c>
      <c r="K48" s="704">
        <v>0</v>
      </c>
      <c r="L48" s="704">
        <v>0</v>
      </c>
      <c r="M48" s="704">
        <v>0</v>
      </c>
      <c r="N48" s="704">
        <v>0</v>
      </c>
      <c r="O48" s="704">
        <v>0</v>
      </c>
      <c r="P48" s="704">
        <v>0</v>
      </c>
      <c r="Q48" s="674">
        <v>0</v>
      </c>
      <c r="R48" s="674">
        <v>0</v>
      </c>
      <c r="S48" s="674">
        <v>0</v>
      </c>
      <c r="T48" s="674">
        <v>0</v>
      </c>
      <c r="U48" s="674">
        <v>0</v>
      </c>
    </row>
    <row r="49" spans="1:21" s="674" customFormat="1" collapsed="1" x14ac:dyDescent="0.2">
      <c r="A49" s="705" t="s">
        <v>675</v>
      </c>
      <c r="B49" s="704">
        <v>20.059581000000001</v>
      </c>
      <c r="C49" s="704">
        <v>19.579449999999998</v>
      </c>
      <c r="D49" s="704">
        <v>18.321729000000001</v>
      </c>
      <c r="E49" s="704">
        <v>20.000485000000001</v>
      </c>
      <c r="F49" s="704">
        <v>20.266324000000004</v>
      </c>
      <c r="G49" s="704">
        <v>20.517623999999998</v>
      </c>
      <c r="H49" s="704">
        <v>20.235955000000001</v>
      </c>
      <c r="I49" s="704">
        <v>19.932731</v>
      </c>
      <c r="J49" s="704">
        <v>21.410778000000001</v>
      </c>
      <c r="K49" s="704">
        <v>19.767075999999999</v>
      </c>
      <c r="L49" s="704">
        <v>20.224730000000001</v>
      </c>
      <c r="M49" s="704">
        <v>20.739871000000001</v>
      </c>
      <c r="N49" s="704">
        <v>20.374343</v>
      </c>
      <c r="O49" s="704">
        <v>23.454971</v>
      </c>
      <c r="P49" s="704">
        <v>23.123427</v>
      </c>
      <c r="Q49" s="674">
        <v>0</v>
      </c>
      <c r="R49" s="674">
        <v>0</v>
      </c>
      <c r="S49" s="674">
        <v>0</v>
      </c>
      <c r="T49" s="674">
        <v>0</v>
      </c>
      <c r="U49" s="674">
        <v>0</v>
      </c>
    </row>
    <row r="50" spans="1:21" s="674" customFormat="1" x14ac:dyDescent="0.2">
      <c r="A50" s="674" t="s">
        <v>676</v>
      </c>
      <c r="B50" s="704">
        <v>19.826557000000001</v>
      </c>
      <c r="C50" s="704">
        <v>19.527388999999999</v>
      </c>
      <c r="D50" s="704">
        <v>18.245103</v>
      </c>
      <c r="E50" s="704">
        <v>19.918528000000002</v>
      </c>
      <c r="F50" s="704">
        <v>20.204773000000003</v>
      </c>
      <c r="G50" s="704">
        <v>20.268879999999999</v>
      </c>
      <c r="H50" s="704">
        <v>20.152460000000001</v>
      </c>
      <c r="I50" s="704">
        <v>19.837762000000001</v>
      </c>
      <c r="J50" s="704">
        <v>21.313857000000002</v>
      </c>
      <c r="K50" s="704">
        <v>19.193708999999998</v>
      </c>
      <c r="L50" s="704">
        <v>18.999749000000001</v>
      </c>
      <c r="M50" s="704">
        <v>20.622334000000002</v>
      </c>
      <c r="N50" s="704">
        <v>19.590526000000001</v>
      </c>
      <c r="O50" s="704">
        <v>21.903364</v>
      </c>
      <c r="P50" s="704">
        <v>21.911985999999999</v>
      </c>
      <c r="Q50" s="674">
        <v>0</v>
      </c>
      <c r="R50" s="674">
        <v>0</v>
      </c>
      <c r="S50" s="674">
        <v>0</v>
      </c>
      <c r="T50" s="674">
        <v>0</v>
      </c>
      <c r="U50" s="674">
        <v>0</v>
      </c>
    </row>
    <row r="51" spans="1:21" s="674" customFormat="1" x14ac:dyDescent="0.2">
      <c r="A51" s="674" t="s">
        <v>677</v>
      </c>
      <c r="B51" s="704">
        <v>19.826557000000001</v>
      </c>
      <c r="C51" s="704">
        <v>19.527388999999999</v>
      </c>
      <c r="D51" s="704">
        <v>18.245103</v>
      </c>
      <c r="E51" s="704">
        <v>19.918528000000002</v>
      </c>
      <c r="F51" s="704">
        <v>20.204773000000003</v>
      </c>
      <c r="G51" s="704">
        <v>20.268879999999999</v>
      </c>
      <c r="H51" s="704">
        <v>20.152460000000001</v>
      </c>
      <c r="I51" s="704">
        <v>19.837762000000001</v>
      </c>
      <c r="J51" s="704">
        <v>21.313857000000002</v>
      </c>
      <c r="K51" s="704">
        <v>19.193708999999998</v>
      </c>
      <c r="L51" s="704">
        <v>18.999749000000001</v>
      </c>
      <c r="M51" s="704">
        <v>20.622334000000002</v>
      </c>
      <c r="N51" s="704">
        <v>19.590526000000001</v>
      </c>
      <c r="O51" s="704">
        <v>21.903364</v>
      </c>
      <c r="P51" s="704">
        <v>21.911985999999999</v>
      </c>
      <c r="Q51" s="674">
        <v>0</v>
      </c>
      <c r="R51" s="674">
        <v>0</v>
      </c>
      <c r="S51" s="674">
        <v>0</v>
      </c>
      <c r="T51" s="674">
        <v>0</v>
      </c>
      <c r="U51" s="674">
        <v>0</v>
      </c>
    </row>
    <row r="52" spans="1:21" s="674" customFormat="1" x14ac:dyDescent="0.2">
      <c r="A52" s="706" t="s">
        <v>678</v>
      </c>
      <c r="B52" s="704">
        <v>15.431471</v>
      </c>
      <c r="C52" s="704">
        <v>15.962149</v>
      </c>
      <c r="D52" s="704">
        <v>16.601682</v>
      </c>
      <c r="E52" s="704">
        <v>17.343833</v>
      </c>
      <c r="F52" s="704">
        <v>17.976147000000001</v>
      </c>
      <c r="G52" s="704">
        <v>17.842672</v>
      </c>
      <c r="H52" s="704">
        <v>17.680454000000001</v>
      </c>
      <c r="I52" s="704">
        <v>17.421510000000001</v>
      </c>
      <c r="J52" s="704">
        <v>18.528079000000002</v>
      </c>
      <c r="K52" s="704">
        <v>16.707284999999999</v>
      </c>
      <c r="L52" s="704">
        <v>16.535086</v>
      </c>
      <c r="M52" s="704">
        <v>17.537123000000001</v>
      </c>
      <c r="N52" s="704">
        <v>16.526838000000001</v>
      </c>
      <c r="O52" s="704">
        <v>18.591602999999999</v>
      </c>
      <c r="P52" s="704">
        <v>18.877267</v>
      </c>
      <c r="Q52" s="674">
        <v>0</v>
      </c>
      <c r="R52" s="674">
        <v>0</v>
      </c>
      <c r="S52" s="674">
        <v>0</v>
      </c>
      <c r="T52" s="674">
        <v>0</v>
      </c>
      <c r="U52" s="674">
        <v>0</v>
      </c>
    </row>
    <row r="53" spans="1:21" s="674" customFormat="1" x14ac:dyDescent="0.2">
      <c r="A53" s="706" t="s">
        <v>679</v>
      </c>
      <c r="B53" s="704">
        <v>3.9798680000000002</v>
      </c>
      <c r="C53" s="704">
        <v>2.4211839999999998</v>
      </c>
      <c r="D53" s="704">
        <v>1.5705579999999999</v>
      </c>
      <c r="E53" s="704">
        <v>2.5746950000000002</v>
      </c>
      <c r="F53" s="704">
        <v>2.2286260000000002</v>
      </c>
      <c r="G53" s="704">
        <v>2.4262079999999999</v>
      </c>
      <c r="H53" s="704">
        <v>2.4720059999999999</v>
      </c>
      <c r="I53" s="704">
        <v>2.4162520000000001</v>
      </c>
      <c r="J53" s="704">
        <v>2.7857780000000001</v>
      </c>
      <c r="K53" s="704">
        <v>2.486424</v>
      </c>
      <c r="L53" s="704">
        <v>2.4646629999999998</v>
      </c>
      <c r="M53" s="704">
        <v>3.0852110000000001</v>
      </c>
      <c r="N53" s="704">
        <v>3.063688</v>
      </c>
      <c r="O53" s="704">
        <v>3.3117610000000002</v>
      </c>
      <c r="P53" s="704">
        <v>3.0347189999999999</v>
      </c>
      <c r="Q53" s="674">
        <v>0</v>
      </c>
      <c r="R53" s="674">
        <v>0</v>
      </c>
      <c r="S53" s="674">
        <v>0</v>
      </c>
      <c r="T53" s="674">
        <v>0</v>
      </c>
      <c r="U53" s="674">
        <v>0</v>
      </c>
    </row>
    <row r="54" spans="1:21" s="674" customFormat="1" x14ac:dyDescent="0.2">
      <c r="A54" s="706" t="s">
        <v>680</v>
      </c>
      <c r="B54" s="704">
        <v>0.41521799999999998</v>
      </c>
      <c r="C54" s="704">
        <v>1.144056</v>
      </c>
      <c r="D54" s="704">
        <v>7.2862999999999997E-2</v>
      </c>
      <c r="E54" s="704">
        <v>0</v>
      </c>
      <c r="F54" s="704">
        <v>0</v>
      </c>
      <c r="G54" s="704">
        <v>0</v>
      </c>
      <c r="H54" s="704">
        <v>0</v>
      </c>
      <c r="I54" s="704">
        <v>0</v>
      </c>
      <c r="J54" s="704">
        <v>0</v>
      </c>
      <c r="K54" s="704">
        <v>0</v>
      </c>
      <c r="L54" s="704">
        <v>0</v>
      </c>
      <c r="M54" s="704">
        <v>0</v>
      </c>
      <c r="N54" s="704">
        <v>0</v>
      </c>
      <c r="O54" s="704">
        <v>0</v>
      </c>
      <c r="P54" s="704">
        <v>0</v>
      </c>
      <c r="Q54" s="674">
        <v>0</v>
      </c>
      <c r="R54" s="674">
        <v>0</v>
      </c>
      <c r="S54" s="674">
        <v>0</v>
      </c>
      <c r="T54" s="674">
        <v>0</v>
      </c>
      <c r="U54" s="674">
        <v>0</v>
      </c>
    </row>
    <row r="55" spans="1:21" s="674" customFormat="1" hidden="1" outlineLevel="1" x14ac:dyDescent="0.2">
      <c r="A55" s="674" t="s">
        <v>681</v>
      </c>
      <c r="B55" s="704">
        <v>0</v>
      </c>
      <c r="C55" s="704">
        <v>0</v>
      </c>
      <c r="D55" s="704">
        <v>0</v>
      </c>
      <c r="E55" s="704">
        <v>0</v>
      </c>
      <c r="F55" s="704">
        <v>0</v>
      </c>
      <c r="G55" s="704">
        <v>0</v>
      </c>
      <c r="H55" s="704">
        <v>0</v>
      </c>
      <c r="I55" s="704">
        <v>0</v>
      </c>
      <c r="J55" s="704">
        <v>0</v>
      </c>
      <c r="K55" s="704">
        <v>0</v>
      </c>
      <c r="L55" s="704">
        <v>0</v>
      </c>
      <c r="M55" s="704">
        <v>0</v>
      </c>
      <c r="N55" s="704">
        <v>0</v>
      </c>
      <c r="O55" s="704">
        <v>0</v>
      </c>
      <c r="P55" s="704">
        <v>0</v>
      </c>
      <c r="Q55" s="674">
        <v>0</v>
      </c>
      <c r="R55" s="674">
        <v>0</v>
      </c>
      <c r="S55" s="674">
        <v>0</v>
      </c>
      <c r="T55" s="674">
        <v>0</v>
      </c>
      <c r="U55" s="674">
        <v>0</v>
      </c>
    </row>
    <row r="56" spans="1:21" s="674" customFormat="1" hidden="1" outlineLevel="1" x14ac:dyDescent="0.2">
      <c r="A56" s="706" t="s">
        <v>682</v>
      </c>
      <c r="B56" s="704">
        <v>0</v>
      </c>
      <c r="C56" s="704">
        <v>0</v>
      </c>
      <c r="D56" s="704">
        <v>0</v>
      </c>
      <c r="E56" s="704">
        <v>0</v>
      </c>
      <c r="F56" s="704">
        <v>0</v>
      </c>
      <c r="G56" s="704">
        <v>0</v>
      </c>
      <c r="H56" s="704">
        <v>0</v>
      </c>
      <c r="I56" s="704">
        <v>0</v>
      </c>
      <c r="J56" s="704">
        <v>0</v>
      </c>
      <c r="K56" s="704">
        <v>0</v>
      </c>
      <c r="L56" s="704">
        <v>0</v>
      </c>
      <c r="M56" s="704">
        <v>0</v>
      </c>
      <c r="N56" s="704">
        <v>0</v>
      </c>
      <c r="O56" s="704">
        <v>0</v>
      </c>
      <c r="P56" s="704">
        <v>0</v>
      </c>
      <c r="Q56" s="674">
        <v>0</v>
      </c>
      <c r="R56" s="674">
        <v>0</v>
      </c>
      <c r="S56" s="674">
        <v>0</v>
      </c>
      <c r="T56" s="674">
        <v>0</v>
      </c>
      <c r="U56" s="674">
        <v>0</v>
      </c>
    </row>
    <row r="57" spans="1:21" s="674" customFormat="1" hidden="1" outlineLevel="1" x14ac:dyDescent="0.2">
      <c r="A57" s="706" t="s">
        <v>683</v>
      </c>
      <c r="B57" s="704">
        <v>0</v>
      </c>
      <c r="C57" s="704">
        <v>0</v>
      </c>
      <c r="D57" s="704">
        <v>0</v>
      </c>
      <c r="E57" s="704">
        <v>0</v>
      </c>
      <c r="F57" s="704">
        <v>0</v>
      </c>
      <c r="G57" s="704">
        <v>0</v>
      </c>
      <c r="H57" s="704">
        <v>0</v>
      </c>
      <c r="I57" s="704">
        <v>0</v>
      </c>
      <c r="J57" s="704">
        <v>0</v>
      </c>
      <c r="K57" s="704">
        <v>0</v>
      </c>
      <c r="L57" s="704">
        <v>0</v>
      </c>
      <c r="M57" s="704">
        <v>0</v>
      </c>
      <c r="N57" s="704">
        <v>0</v>
      </c>
      <c r="O57" s="704">
        <v>0</v>
      </c>
      <c r="P57" s="704">
        <v>0</v>
      </c>
      <c r="Q57" s="674">
        <v>0</v>
      </c>
      <c r="R57" s="674">
        <v>0</v>
      </c>
      <c r="S57" s="674">
        <v>0</v>
      </c>
      <c r="T57" s="674">
        <v>0</v>
      </c>
      <c r="U57" s="674">
        <v>0</v>
      </c>
    </row>
    <row r="58" spans="1:21" s="674" customFormat="1" hidden="1" outlineLevel="1" x14ac:dyDescent="0.2">
      <c r="A58" s="706" t="s">
        <v>684</v>
      </c>
      <c r="B58" s="704">
        <v>0</v>
      </c>
      <c r="C58" s="704">
        <v>0</v>
      </c>
      <c r="D58" s="704">
        <v>0</v>
      </c>
      <c r="E58" s="704">
        <v>0</v>
      </c>
      <c r="F58" s="704">
        <v>0</v>
      </c>
      <c r="G58" s="704">
        <v>0</v>
      </c>
      <c r="H58" s="704">
        <v>0</v>
      </c>
      <c r="I58" s="704">
        <v>0</v>
      </c>
      <c r="J58" s="704">
        <v>0</v>
      </c>
      <c r="K58" s="704">
        <v>0</v>
      </c>
      <c r="L58" s="704">
        <v>0</v>
      </c>
      <c r="M58" s="704">
        <v>0</v>
      </c>
      <c r="N58" s="704">
        <v>0</v>
      </c>
      <c r="O58" s="704">
        <v>0</v>
      </c>
      <c r="P58" s="704">
        <v>0</v>
      </c>
      <c r="Q58" s="674">
        <v>0</v>
      </c>
      <c r="R58" s="674">
        <v>0</v>
      </c>
      <c r="S58" s="674">
        <v>0</v>
      </c>
      <c r="T58" s="674">
        <v>0</v>
      </c>
      <c r="U58" s="674">
        <v>0</v>
      </c>
    </row>
    <row r="59" spans="1:21" s="674" customFormat="1" hidden="1" outlineLevel="1" x14ac:dyDescent="0.2">
      <c r="A59" s="674" t="s">
        <v>685</v>
      </c>
      <c r="B59" s="704">
        <v>0</v>
      </c>
      <c r="C59" s="704">
        <v>0</v>
      </c>
      <c r="D59" s="704">
        <v>0</v>
      </c>
      <c r="E59" s="704">
        <v>0</v>
      </c>
      <c r="F59" s="704">
        <v>0</v>
      </c>
      <c r="G59" s="704">
        <v>0</v>
      </c>
      <c r="H59" s="704">
        <v>0</v>
      </c>
      <c r="I59" s="704">
        <v>0</v>
      </c>
      <c r="J59" s="704">
        <v>0</v>
      </c>
      <c r="K59" s="704">
        <v>0</v>
      </c>
      <c r="L59" s="704">
        <v>0</v>
      </c>
      <c r="M59" s="704">
        <v>0</v>
      </c>
      <c r="N59" s="704">
        <v>0</v>
      </c>
      <c r="O59" s="704">
        <v>0</v>
      </c>
      <c r="P59" s="704">
        <v>0</v>
      </c>
      <c r="Q59" s="674">
        <v>0</v>
      </c>
      <c r="R59" s="674">
        <v>0</v>
      </c>
      <c r="S59" s="674">
        <v>0</v>
      </c>
      <c r="T59" s="674">
        <v>0</v>
      </c>
      <c r="U59" s="674">
        <v>0</v>
      </c>
    </row>
    <row r="60" spans="1:21" s="674" customFormat="1" hidden="1" outlineLevel="1" x14ac:dyDescent="0.2">
      <c r="A60" s="674" t="s">
        <v>686</v>
      </c>
      <c r="B60" s="704">
        <v>0</v>
      </c>
      <c r="C60" s="704">
        <v>0</v>
      </c>
      <c r="D60" s="704">
        <v>0</v>
      </c>
      <c r="E60" s="704">
        <v>0</v>
      </c>
      <c r="F60" s="704">
        <v>0</v>
      </c>
      <c r="G60" s="704">
        <v>0</v>
      </c>
      <c r="H60" s="704">
        <v>0</v>
      </c>
      <c r="I60" s="704">
        <v>0</v>
      </c>
      <c r="J60" s="704">
        <v>0</v>
      </c>
      <c r="K60" s="704">
        <v>0</v>
      </c>
      <c r="L60" s="704">
        <v>0</v>
      </c>
      <c r="M60" s="704">
        <v>0</v>
      </c>
      <c r="N60" s="704">
        <v>0</v>
      </c>
      <c r="O60" s="704">
        <v>0</v>
      </c>
      <c r="P60" s="704">
        <v>0</v>
      </c>
      <c r="Q60" s="674">
        <v>0</v>
      </c>
      <c r="R60" s="674">
        <v>0</v>
      </c>
      <c r="S60" s="674">
        <v>0</v>
      </c>
      <c r="T60" s="674">
        <v>0</v>
      </c>
      <c r="U60" s="674">
        <v>0</v>
      </c>
    </row>
    <row r="61" spans="1:21" s="674" customFormat="1" hidden="1" outlineLevel="1" x14ac:dyDescent="0.2">
      <c r="A61" s="674" t="s">
        <v>687</v>
      </c>
      <c r="B61" s="704">
        <v>0</v>
      </c>
      <c r="C61" s="704">
        <v>0</v>
      </c>
      <c r="D61" s="704">
        <v>0</v>
      </c>
      <c r="E61" s="704">
        <v>0</v>
      </c>
      <c r="F61" s="704">
        <v>0</v>
      </c>
      <c r="G61" s="704">
        <v>0</v>
      </c>
      <c r="H61" s="704">
        <v>0</v>
      </c>
      <c r="I61" s="704">
        <v>0</v>
      </c>
      <c r="J61" s="704">
        <v>0</v>
      </c>
      <c r="K61" s="704">
        <v>0</v>
      </c>
      <c r="L61" s="704">
        <v>0</v>
      </c>
      <c r="M61" s="704">
        <v>0</v>
      </c>
      <c r="N61" s="704">
        <v>0</v>
      </c>
      <c r="O61" s="704">
        <v>0</v>
      </c>
      <c r="P61" s="704">
        <v>0</v>
      </c>
      <c r="Q61" s="674">
        <v>0</v>
      </c>
      <c r="R61" s="674">
        <v>0</v>
      </c>
      <c r="S61" s="674">
        <v>0</v>
      </c>
      <c r="T61" s="674">
        <v>0</v>
      </c>
      <c r="U61" s="674">
        <v>0</v>
      </c>
    </row>
    <row r="62" spans="1:21" s="674" customFormat="1" collapsed="1" x14ac:dyDescent="0.2">
      <c r="A62" s="674" t="s">
        <v>688</v>
      </c>
      <c r="B62" s="704">
        <v>0.23302400000000001</v>
      </c>
      <c r="C62" s="704">
        <v>5.2061000000000003E-2</v>
      </c>
      <c r="D62" s="704">
        <v>7.6626E-2</v>
      </c>
      <c r="E62" s="704">
        <v>8.1957000000000002E-2</v>
      </c>
      <c r="F62" s="704">
        <v>6.1551000000000002E-2</v>
      </c>
      <c r="G62" s="704">
        <v>0.24874399999999999</v>
      </c>
      <c r="H62" s="704">
        <v>8.3495E-2</v>
      </c>
      <c r="I62" s="704">
        <v>9.4968999999999998E-2</v>
      </c>
      <c r="J62" s="704">
        <v>9.6920999999999993E-2</v>
      </c>
      <c r="K62" s="704">
        <v>0.57336699999999996</v>
      </c>
      <c r="L62" s="704">
        <v>1.2249810000000001</v>
      </c>
      <c r="M62" s="704">
        <v>0.117537</v>
      </c>
      <c r="N62" s="704">
        <v>0.78381699999999999</v>
      </c>
      <c r="O62" s="704">
        <v>1.551607</v>
      </c>
      <c r="P62" s="704">
        <v>1.211441</v>
      </c>
      <c r="Q62" s="674">
        <v>0</v>
      </c>
      <c r="R62" s="674">
        <v>0</v>
      </c>
      <c r="S62" s="674">
        <v>0</v>
      </c>
      <c r="T62" s="674">
        <v>0</v>
      </c>
      <c r="U62" s="674">
        <v>0</v>
      </c>
    </row>
    <row r="63" spans="1:21" s="674" customFormat="1" x14ac:dyDescent="0.2">
      <c r="A63" s="674" t="s">
        <v>689</v>
      </c>
      <c r="B63" s="704">
        <v>0.23302400000000001</v>
      </c>
      <c r="C63" s="704">
        <v>5.2061000000000003E-2</v>
      </c>
      <c r="D63" s="704">
        <v>7.6626E-2</v>
      </c>
      <c r="E63" s="704">
        <v>8.1957000000000002E-2</v>
      </c>
      <c r="F63" s="704">
        <v>6.1551000000000002E-2</v>
      </c>
      <c r="G63" s="704">
        <v>0.24874399999999999</v>
      </c>
      <c r="H63" s="704">
        <v>8.3495E-2</v>
      </c>
      <c r="I63" s="704">
        <v>9.4968999999999998E-2</v>
      </c>
      <c r="J63" s="704">
        <v>9.6920999999999993E-2</v>
      </c>
      <c r="K63" s="704">
        <v>0.57336699999999996</v>
      </c>
      <c r="L63" s="704">
        <v>1.2249810000000001</v>
      </c>
      <c r="M63" s="704">
        <v>0.117537</v>
      </c>
      <c r="N63" s="704">
        <v>0.78381699999999999</v>
      </c>
      <c r="O63" s="704">
        <v>1.551607</v>
      </c>
      <c r="P63" s="704">
        <v>1.211441</v>
      </c>
      <c r="Q63" s="674">
        <v>0</v>
      </c>
      <c r="R63" s="674">
        <v>0</v>
      </c>
      <c r="S63" s="674">
        <v>0</v>
      </c>
      <c r="T63" s="674">
        <v>0</v>
      </c>
      <c r="U63" s="674">
        <v>0</v>
      </c>
    </row>
    <row r="64" spans="1:21" s="674" customFormat="1" x14ac:dyDescent="0.2">
      <c r="A64" s="707" t="s">
        <v>690</v>
      </c>
      <c r="B64" s="704">
        <v>0</v>
      </c>
      <c r="C64" s="704">
        <v>0</v>
      </c>
      <c r="D64" s="704">
        <v>0</v>
      </c>
      <c r="E64" s="704">
        <v>0</v>
      </c>
      <c r="F64" s="704">
        <v>0</v>
      </c>
      <c r="G64" s="704">
        <v>0.15493599999999999</v>
      </c>
      <c r="H64" s="704">
        <v>0</v>
      </c>
      <c r="I64" s="704">
        <v>0</v>
      </c>
      <c r="J64" s="704">
        <v>0</v>
      </c>
      <c r="K64" s="704">
        <v>0</v>
      </c>
      <c r="L64" s="704">
        <v>0</v>
      </c>
      <c r="M64" s="704">
        <v>0</v>
      </c>
      <c r="N64" s="704">
        <v>0</v>
      </c>
      <c r="O64" s="704">
        <v>0</v>
      </c>
      <c r="P64" s="704">
        <v>0</v>
      </c>
      <c r="Q64" s="674">
        <v>0</v>
      </c>
      <c r="R64" s="674">
        <v>0</v>
      </c>
      <c r="S64" s="674">
        <v>0</v>
      </c>
      <c r="T64" s="674">
        <v>0</v>
      </c>
      <c r="U64" s="674">
        <v>0</v>
      </c>
    </row>
    <row r="65" spans="1:21" s="674" customFormat="1" x14ac:dyDescent="0.2">
      <c r="A65" s="707" t="s">
        <v>691</v>
      </c>
      <c r="B65" s="704">
        <v>0.23302400000000001</v>
      </c>
      <c r="C65" s="704">
        <v>5.2061000000000003E-2</v>
      </c>
      <c r="D65" s="704">
        <v>7.6626E-2</v>
      </c>
      <c r="E65" s="704">
        <v>8.1957000000000002E-2</v>
      </c>
      <c r="F65" s="704">
        <v>6.1551000000000002E-2</v>
      </c>
      <c r="G65" s="704">
        <v>9.3808000000000002E-2</v>
      </c>
      <c r="H65" s="704">
        <v>8.3495E-2</v>
      </c>
      <c r="I65" s="704">
        <v>9.4968999999999998E-2</v>
      </c>
      <c r="J65" s="704">
        <v>9.6920999999999993E-2</v>
      </c>
      <c r="K65" s="704">
        <v>0.57336699999999996</v>
      </c>
      <c r="L65" s="704">
        <v>1.2249810000000001</v>
      </c>
      <c r="M65" s="704">
        <v>0.117537</v>
      </c>
      <c r="N65" s="704">
        <v>0.78381699999999999</v>
      </c>
      <c r="O65" s="704">
        <v>1.551607</v>
      </c>
      <c r="P65" s="704">
        <v>1.211441</v>
      </c>
      <c r="Q65" s="674">
        <v>0</v>
      </c>
      <c r="R65" s="674">
        <v>0</v>
      </c>
      <c r="S65" s="674">
        <v>0</v>
      </c>
      <c r="T65" s="674">
        <v>0</v>
      </c>
      <c r="U65" s="674">
        <v>0</v>
      </c>
    </row>
    <row r="66" spans="1:21" s="674" customFormat="1" hidden="1" outlineLevel="1" x14ac:dyDescent="0.2">
      <c r="A66" s="674" t="s">
        <v>692</v>
      </c>
      <c r="B66" s="704">
        <v>0</v>
      </c>
      <c r="C66" s="704">
        <v>0</v>
      </c>
      <c r="D66" s="704">
        <v>0</v>
      </c>
      <c r="E66" s="704">
        <v>0</v>
      </c>
      <c r="F66" s="704">
        <v>0</v>
      </c>
      <c r="G66" s="704">
        <v>0</v>
      </c>
      <c r="H66" s="704">
        <v>0</v>
      </c>
      <c r="I66" s="704">
        <v>0</v>
      </c>
      <c r="J66" s="704">
        <v>0</v>
      </c>
      <c r="K66" s="704">
        <v>0</v>
      </c>
      <c r="L66" s="704">
        <v>0</v>
      </c>
      <c r="M66" s="704">
        <v>0</v>
      </c>
      <c r="N66" s="704">
        <v>0</v>
      </c>
      <c r="O66" s="704">
        <v>0</v>
      </c>
      <c r="P66" s="704">
        <v>0</v>
      </c>
      <c r="Q66" s="674">
        <v>0</v>
      </c>
      <c r="R66" s="674">
        <v>0</v>
      </c>
      <c r="S66" s="674">
        <v>0</v>
      </c>
      <c r="T66" s="674">
        <v>0</v>
      </c>
      <c r="U66" s="674">
        <v>0</v>
      </c>
    </row>
    <row r="67" spans="1:21" s="674" customFormat="1" collapsed="1" x14ac:dyDescent="0.2">
      <c r="A67" s="705" t="s">
        <v>693</v>
      </c>
      <c r="B67" s="704">
        <v>6.8383289999999999</v>
      </c>
      <c r="C67" s="704">
        <v>0.95727099999999998</v>
      </c>
      <c r="D67" s="704">
        <v>3.4679640000000003</v>
      </c>
      <c r="E67" s="704">
        <v>1.1363720000000002</v>
      </c>
      <c r="F67" s="704">
        <v>1.028392</v>
      </c>
      <c r="G67" s="704">
        <v>0.69539499999999999</v>
      </c>
      <c r="H67" s="704">
        <v>1.5388869999999999</v>
      </c>
      <c r="I67" s="704">
        <v>0.96773599999999993</v>
      </c>
      <c r="J67" s="704">
        <v>1.106841</v>
      </c>
      <c r="K67" s="704">
        <v>1.7976810000000001</v>
      </c>
      <c r="L67" s="704">
        <v>1.4688120000000002</v>
      </c>
      <c r="M67" s="704">
        <v>1.281803</v>
      </c>
      <c r="N67" s="704">
        <v>1.5730630000000001</v>
      </c>
      <c r="O67" s="704">
        <v>5.028092</v>
      </c>
      <c r="P67" s="704">
        <v>2.2068950000000003</v>
      </c>
      <c r="Q67" s="674">
        <v>0</v>
      </c>
      <c r="R67" s="674">
        <v>0</v>
      </c>
      <c r="S67" s="674">
        <v>0</v>
      </c>
      <c r="T67" s="674">
        <v>0</v>
      </c>
      <c r="U67" s="674">
        <v>0</v>
      </c>
    </row>
    <row r="68" spans="1:21" s="674" customFormat="1" hidden="1" outlineLevel="1" x14ac:dyDescent="0.2">
      <c r="A68" s="674" t="s">
        <v>694</v>
      </c>
      <c r="B68" s="704">
        <v>0</v>
      </c>
      <c r="C68" s="704">
        <v>0</v>
      </c>
      <c r="D68" s="704">
        <v>0</v>
      </c>
      <c r="E68" s="704">
        <v>0</v>
      </c>
      <c r="F68" s="704">
        <v>0</v>
      </c>
      <c r="G68" s="704">
        <v>0</v>
      </c>
      <c r="H68" s="704">
        <v>0</v>
      </c>
      <c r="I68" s="704">
        <v>0</v>
      </c>
      <c r="J68" s="704">
        <v>0</v>
      </c>
      <c r="K68" s="704">
        <v>0</v>
      </c>
      <c r="L68" s="704">
        <v>0</v>
      </c>
      <c r="M68" s="704">
        <v>0</v>
      </c>
      <c r="N68" s="704">
        <v>0</v>
      </c>
      <c r="O68" s="704">
        <v>0</v>
      </c>
      <c r="P68" s="704">
        <v>0</v>
      </c>
      <c r="Q68" s="674">
        <v>0</v>
      </c>
      <c r="R68" s="674">
        <v>0</v>
      </c>
      <c r="S68" s="674">
        <v>0</v>
      </c>
      <c r="T68" s="674">
        <v>0</v>
      </c>
      <c r="U68" s="674">
        <v>0</v>
      </c>
    </row>
    <row r="69" spans="1:21" s="674" customFormat="1" hidden="1" outlineLevel="1" x14ac:dyDescent="0.2">
      <c r="A69" s="674" t="s">
        <v>695</v>
      </c>
      <c r="B69" s="704">
        <v>0</v>
      </c>
      <c r="C69" s="704">
        <v>0</v>
      </c>
      <c r="D69" s="704">
        <v>0</v>
      </c>
      <c r="E69" s="704">
        <v>0</v>
      </c>
      <c r="F69" s="704">
        <v>0</v>
      </c>
      <c r="G69" s="704">
        <v>0</v>
      </c>
      <c r="H69" s="704">
        <v>0</v>
      </c>
      <c r="I69" s="704">
        <v>0</v>
      </c>
      <c r="J69" s="704">
        <v>0</v>
      </c>
      <c r="K69" s="704">
        <v>0</v>
      </c>
      <c r="L69" s="704">
        <v>0</v>
      </c>
      <c r="M69" s="704">
        <v>0</v>
      </c>
      <c r="N69" s="704">
        <v>0</v>
      </c>
      <c r="O69" s="704">
        <v>0</v>
      </c>
      <c r="P69" s="704">
        <v>0</v>
      </c>
      <c r="Q69" s="674">
        <v>0</v>
      </c>
      <c r="R69" s="674">
        <v>0</v>
      </c>
      <c r="S69" s="674">
        <v>0</v>
      </c>
      <c r="T69" s="674">
        <v>0</v>
      </c>
      <c r="U69" s="674">
        <v>0</v>
      </c>
    </row>
    <row r="70" spans="1:21" s="674" customFormat="1" hidden="1" outlineLevel="1" x14ac:dyDescent="0.2">
      <c r="A70" s="674" t="s">
        <v>696</v>
      </c>
      <c r="B70" s="704">
        <v>0</v>
      </c>
      <c r="C70" s="704">
        <v>0</v>
      </c>
      <c r="D70" s="704">
        <v>0</v>
      </c>
      <c r="E70" s="704">
        <v>0</v>
      </c>
      <c r="F70" s="704">
        <v>0</v>
      </c>
      <c r="G70" s="704">
        <v>0</v>
      </c>
      <c r="H70" s="704">
        <v>0</v>
      </c>
      <c r="I70" s="704">
        <v>0</v>
      </c>
      <c r="J70" s="704">
        <v>0</v>
      </c>
      <c r="K70" s="704">
        <v>0</v>
      </c>
      <c r="L70" s="704">
        <v>0</v>
      </c>
      <c r="M70" s="704">
        <v>0</v>
      </c>
      <c r="N70" s="704">
        <v>0</v>
      </c>
      <c r="O70" s="704">
        <v>0</v>
      </c>
      <c r="P70" s="704">
        <v>0</v>
      </c>
      <c r="Q70" s="674">
        <v>0</v>
      </c>
      <c r="R70" s="674">
        <v>0</v>
      </c>
      <c r="S70" s="674">
        <v>0</v>
      </c>
      <c r="T70" s="674">
        <v>0</v>
      </c>
      <c r="U70" s="674">
        <v>0</v>
      </c>
    </row>
    <row r="71" spans="1:21" s="674" customFormat="1" hidden="1" outlineLevel="1" x14ac:dyDescent="0.2">
      <c r="A71" s="673" t="s">
        <v>697</v>
      </c>
      <c r="B71" s="704">
        <v>0</v>
      </c>
      <c r="C71" s="704">
        <v>0</v>
      </c>
      <c r="D71" s="704">
        <v>0</v>
      </c>
      <c r="E71" s="704">
        <v>0</v>
      </c>
      <c r="F71" s="704">
        <v>0</v>
      </c>
      <c r="G71" s="704">
        <v>0</v>
      </c>
      <c r="H71" s="704">
        <v>0</v>
      </c>
      <c r="I71" s="704">
        <v>0</v>
      </c>
      <c r="J71" s="704">
        <v>0</v>
      </c>
      <c r="K71" s="704">
        <v>0</v>
      </c>
      <c r="L71" s="704">
        <v>0</v>
      </c>
      <c r="M71" s="704">
        <v>0</v>
      </c>
      <c r="N71" s="704">
        <v>0</v>
      </c>
      <c r="O71" s="704">
        <v>0</v>
      </c>
      <c r="P71" s="704">
        <v>0</v>
      </c>
      <c r="Q71" s="674">
        <v>0</v>
      </c>
      <c r="R71" s="674">
        <v>0</v>
      </c>
      <c r="S71" s="674">
        <v>0</v>
      </c>
      <c r="T71" s="674">
        <v>0</v>
      </c>
      <c r="U71" s="674">
        <v>0</v>
      </c>
    </row>
    <row r="72" spans="1:21" s="674" customFormat="1" hidden="1" outlineLevel="1" x14ac:dyDescent="0.2">
      <c r="A72" s="673" t="s">
        <v>698</v>
      </c>
      <c r="B72" s="704">
        <v>0</v>
      </c>
      <c r="C72" s="704">
        <v>0</v>
      </c>
      <c r="D72" s="704">
        <v>0</v>
      </c>
      <c r="E72" s="704">
        <v>0</v>
      </c>
      <c r="F72" s="704">
        <v>0</v>
      </c>
      <c r="G72" s="704">
        <v>0</v>
      </c>
      <c r="H72" s="704">
        <v>0</v>
      </c>
      <c r="I72" s="704">
        <v>0</v>
      </c>
      <c r="J72" s="704">
        <v>0</v>
      </c>
      <c r="K72" s="704">
        <v>0</v>
      </c>
      <c r="L72" s="704">
        <v>0</v>
      </c>
      <c r="M72" s="704">
        <v>0</v>
      </c>
      <c r="N72" s="704">
        <v>0</v>
      </c>
      <c r="O72" s="704">
        <v>0</v>
      </c>
      <c r="P72" s="704">
        <v>0</v>
      </c>
      <c r="Q72" s="674">
        <v>0</v>
      </c>
      <c r="R72" s="674">
        <v>0</v>
      </c>
      <c r="S72" s="674">
        <v>0</v>
      </c>
      <c r="T72" s="674">
        <v>0</v>
      </c>
      <c r="U72" s="674">
        <v>0</v>
      </c>
    </row>
    <row r="73" spans="1:21" s="674" customFormat="1" hidden="1" outlineLevel="1" x14ac:dyDescent="0.2">
      <c r="A73" s="673" t="s">
        <v>699</v>
      </c>
      <c r="B73" s="704">
        <v>0</v>
      </c>
      <c r="C73" s="704">
        <v>0</v>
      </c>
      <c r="D73" s="704">
        <v>0</v>
      </c>
      <c r="E73" s="704">
        <v>0</v>
      </c>
      <c r="F73" s="704">
        <v>0</v>
      </c>
      <c r="G73" s="704">
        <v>0</v>
      </c>
      <c r="H73" s="704">
        <v>0</v>
      </c>
      <c r="I73" s="704">
        <v>0</v>
      </c>
      <c r="J73" s="704">
        <v>0</v>
      </c>
      <c r="K73" s="704">
        <v>0</v>
      </c>
      <c r="L73" s="704">
        <v>0</v>
      </c>
      <c r="M73" s="704">
        <v>0</v>
      </c>
      <c r="N73" s="704">
        <v>0</v>
      </c>
      <c r="O73" s="704">
        <v>0</v>
      </c>
      <c r="P73" s="704">
        <v>0</v>
      </c>
      <c r="Q73" s="674">
        <v>0</v>
      </c>
      <c r="R73" s="674">
        <v>0</v>
      </c>
      <c r="S73" s="674">
        <v>0</v>
      </c>
      <c r="T73" s="674">
        <v>0</v>
      </c>
      <c r="U73" s="674">
        <v>0</v>
      </c>
    </row>
    <row r="74" spans="1:21" s="674" customFormat="1" hidden="1" outlineLevel="1" x14ac:dyDescent="0.2">
      <c r="A74" s="673" t="s">
        <v>700</v>
      </c>
      <c r="B74" s="704">
        <v>0</v>
      </c>
      <c r="C74" s="704">
        <v>0</v>
      </c>
      <c r="D74" s="704">
        <v>0</v>
      </c>
      <c r="E74" s="704">
        <v>0</v>
      </c>
      <c r="F74" s="704">
        <v>0</v>
      </c>
      <c r="G74" s="704">
        <v>0</v>
      </c>
      <c r="H74" s="704">
        <v>0</v>
      </c>
      <c r="I74" s="704">
        <v>0</v>
      </c>
      <c r="J74" s="704">
        <v>0</v>
      </c>
      <c r="K74" s="704">
        <v>0</v>
      </c>
      <c r="L74" s="704">
        <v>0</v>
      </c>
      <c r="M74" s="704">
        <v>0</v>
      </c>
      <c r="N74" s="704">
        <v>0</v>
      </c>
      <c r="O74" s="704">
        <v>0</v>
      </c>
      <c r="P74" s="704">
        <v>0</v>
      </c>
      <c r="Q74" s="674">
        <v>0</v>
      </c>
      <c r="R74" s="674">
        <v>0</v>
      </c>
      <c r="S74" s="674">
        <v>0</v>
      </c>
      <c r="T74" s="674">
        <v>0</v>
      </c>
      <c r="U74" s="674">
        <v>0</v>
      </c>
    </row>
    <row r="75" spans="1:21" s="674" customFormat="1" hidden="1" outlineLevel="1" x14ac:dyDescent="0.2">
      <c r="A75" s="673" t="s">
        <v>701</v>
      </c>
      <c r="B75" s="704">
        <v>0</v>
      </c>
      <c r="C75" s="704">
        <v>0</v>
      </c>
      <c r="D75" s="704">
        <v>0</v>
      </c>
      <c r="E75" s="704">
        <v>0</v>
      </c>
      <c r="F75" s="704">
        <v>0</v>
      </c>
      <c r="G75" s="704">
        <v>0</v>
      </c>
      <c r="H75" s="704">
        <v>0</v>
      </c>
      <c r="I75" s="704">
        <v>0</v>
      </c>
      <c r="J75" s="704">
        <v>0</v>
      </c>
      <c r="K75" s="704">
        <v>0</v>
      </c>
      <c r="L75" s="704">
        <v>0</v>
      </c>
      <c r="M75" s="704">
        <v>0</v>
      </c>
      <c r="N75" s="704">
        <v>0</v>
      </c>
      <c r="O75" s="704">
        <v>0</v>
      </c>
      <c r="P75" s="704">
        <v>0</v>
      </c>
      <c r="Q75" s="674">
        <v>0</v>
      </c>
      <c r="R75" s="674">
        <v>0</v>
      </c>
      <c r="S75" s="674">
        <v>0</v>
      </c>
      <c r="T75" s="674">
        <v>0</v>
      </c>
      <c r="U75" s="674">
        <v>0</v>
      </c>
    </row>
    <row r="76" spans="1:21" s="674" customFormat="1" hidden="1" outlineLevel="1" x14ac:dyDescent="0.2">
      <c r="A76" s="673" t="s">
        <v>702</v>
      </c>
      <c r="B76" s="704">
        <v>0</v>
      </c>
      <c r="C76" s="704">
        <v>0</v>
      </c>
      <c r="D76" s="704">
        <v>0</v>
      </c>
      <c r="E76" s="704">
        <v>0</v>
      </c>
      <c r="F76" s="704">
        <v>0</v>
      </c>
      <c r="G76" s="704">
        <v>0</v>
      </c>
      <c r="H76" s="704">
        <v>0</v>
      </c>
      <c r="I76" s="704">
        <v>0</v>
      </c>
      <c r="J76" s="704">
        <v>0</v>
      </c>
      <c r="K76" s="704">
        <v>0</v>
      </c>
      <c r="L76" s="704">
        <v>0</v>
      </c>
      <c r="M76" s="704">
        <v>0</v>
      </c>
      <c r="N76" s="704">
        <v>0</v>
      </c>
      <c r="O76" s="704">
        <v>0</v>
      </c>
      <c r="P76" s="704">
        <v>0</v>
      </c>
      <c r="Q76" s="674">
        <v>0</v>
      </c>
      <c r="R76" s="674">
        <v>0</v>
      </c>
      <c r="S76" s="674">
        <v>0</v>
      </c>
      <c r="T76" s="674">
        <v>0</v>
      </c>
      <c r="U76" s="674">
        <v>0</v>
      </c>
    </row>
    <row r="77" spans="1:21" s="674" customFormat="1" collapsed="1" x14ac:dyDescent="0.2">
      <c r="A77" s="673" t="s">
        <v>703</v>
      </c>
      <c r="B77" s="704">
        <v>0.40346900000000002</v>
      </c>
      <c r="C77" s="704">
        <v>0.633934</v>
      </c>
      <c r="D77" s="704">
        <v>0.78284299999999996</v>
      </c>
      <c r="E77" s="704">
        <v>0.49638300000000002</v>
      </c>
      <c r="F77" s="704">
        <v>0.81639799999999996</v>
      </c>
      <c r="G77" s="704">
        <v>0.56581999999999999</v>
      </c>
      <c r="H77" s="704">
        <v>0.96423599999999998</v>
      </c>
      <c r="I77" s="704">
        <v>0.80400099999999997</v>
      </c>
      <c r="J77" s="704">
        <v>0.94527899999999998</v>
      </c>
      <c r="K77" s="704">
        <v>1.0250900000000001</v>
      </c>
      <c r="L77" s="704">
        <v>1.0774680000000001</v>
      </c>
      <c r="M77" s="704">
        <v>1.2254609999999999</v>
      </c>
      <c r="N77" s="704">
        <v>1.56732</v>
      </c>
      <c r="O77" s="704">
        <v>2.269129</v>
      </c>
      <c r="P77" s="704">
        <v>2.1958790000000001</v>
      </c>
      <c r="Q77" s="674">
        <v>0</v>
      </c>
      <c r="R77" s="674">
        <v>0</v>
      </c>
      <c r="S77" s="674">
        <v>0</v>
      </c>
      <c r="T77" s="674">
        <v>0</v>
      </c>
      <c r="U77" s="674">
        <v>0</v>
      </c>
    </row>
    <row r="78" spans="1:21" s="674" customFormat="1" hidden="1" outlineLevel="1" x14ac:dyDescent="0.2">
      <c r="A78" s="673" t="s">
        <v>704</v>
      </c>
      <c r="B78" s="704">
        <v>0</v>
      </c>
      <c r="C78" s="704">
        <v>0</v>
      </c>
      <c r="D78" s="704">
        <v>0</v>
      </c>
      <c r="E78" s="704">
        <v>0</v>
      </c>
      <c r="F78" s="704">
        <v>0</v>
      </c>
      <c r="G78" s="704">
        <v>0</v>
      </c>
      <c r="H78" s="704">
        <v>0</v>
      </c>
      <c r="I78" s="704">
        <v>0</v>
      </c>
      <c r="J78" s="704">
        <v>0</v>
      </c>
      <c r="K78" s="704">
        <v>0</v>
      </c>
      <c r="L78" s="704">
        <v>0</v>
      </c>
      <c r="M78" s="704">
        <v>0</v>
      </c>
      <c r="N78" s="704">
        <v>0</v>
      </c>
      <c r="O78" s="704">
        <v>0</v>
      </c>
      <c r="P78" s="704">
        <v>0</v>
      </c>
      <c r="Q78" s="674">
        <v>0</v>
      </c>
      <c r="R78" s="674">
        <v>0</v>
      </c>
      <c r="S78" s="674">
        <v>0</v>
      </c>
      <c r="T78" s="674">
        <v>0</v>
      </c>
      <c r="U78" s="674">
        <v>0</v>
      </c>
    </row>
    <row r="79" spans="1:21" s="674" customFormat="1" collapsed="1" x14ac:dyDescent="0.2">
      <c r="A79" s="673" t="s">
        <v>705</v>
      </c>
      <c r="B79" s="704">
        <v>0.40346900000000002</v>
      </c>
      <c r="C79" s="704">
        <v>0.633934</v>
      </c>
      <c r="D79" s="704">
        <v>0.78284299999999996</v>
      </c>
      <c r="E79" s="704">
        <v>0.49638300000000002</v>
      </c>
      <c r="F79" s="704">
        <v>0.81639799999999996</v>
      </c>
      <c r="G79" s="704">
        <v>0.56581999999999999</v>
      </c>
      <c r="H79" s="704">
        <v>0.96423599999999998</v>
      </c>
      <c r="I79" s="704">
        <v>0.80400099999999997</v>
      </c>
      <c r="J79" s="704">
        <v>0.94527899999999998</v>
      </c>
      <c r="K79" s="704">
        <v>1.0250900000000001</v>
      </c>
      <c r="L79" s="704">
        <v>1.0774680000000001</v>
      </c>
      <c r="M79" s="704">
        <v>1.2254609999999999</v>
      </c>
      <c r="N79" s="704">
        <v>1.56732</v>
      </c>
      <c r="O79" s="704">
        <v>2.269129</v>
      </c>
      <c r="P79" s="704">
        <v>2.1958790000000001</v>
      </c>
      <c r="Q79" s="674">
        <v>0</v>
      </c>
      <c r="R79" s="674">
        <v>0</v>
      </c>
      <c r="S79" s="674">
        <v>0</v>
      </c>
      <c r="T79" s="674">
        <v>0</v>
      </c>
      <c r="U79" s="674">
        <v>0</v>
      </c>
    </row>
    <row r="80" spans="1:21" s="674" customFormat="1" hidden="1" outlineLevel="1" x14ac:dyDescent="0.2">
      <c r="A80" s="673" t="s">
        <v>706</v>
      </c>
      <c r="B80" s="704">
        <v>0</v>
      </c>
      <c r="C80" s="704">
        <v>0</v>
      </c>
      <c r="D80" s="704">
        <v>0</v>
      </c>
      <c r="E80" s="704">
        <v>0</v>
      </c>
      <c r="F80" s="704">
        <v>0</v>
      </c>
      <c r="G80" s="704">
        <v>0</v>
      </c>
      <c r="H80" s="704">
        <v>0</v>
      </c>
      <c r="I80" s="704">
        <v>0</v>
      </c>
      <c r="J80" s="704">
        <v>0</v>
      </c>
      <c r="K80" s="704">
        <v>0</v>
      </c>
      <c r="L80" s="704">
        <v>0</v>
      </c>
      <c r="M80" s="704">
        <v>0</v>
      </c>
      <c r="N80" s="704">
        <v>0</v>
      </c>
      <c r="O80" s="704">
        <v>0</v>
      </c>
      <c r="P80" s="704">
        <v>0</v>
      </c>
      <c r="Q80" s="674">
        <v>0</v>
      </c>
      <c r="R80" s="674">
        <v>0</v>
      </c>
      <c r="S80" s="674">
        <v>0</v>
      </c>
      <c r="T80" s="674">
        <v>0</v>
      </c>
      <c r="U80" s="674">
        <v>0</v>
      </c>
    </row>
    <row r="81" spans="1:62" s="674" customFormat="1" hidden="1" outlineLevel="1" x14ac:dyDescent="0.2">
      <c r="A81" s="673" t="s">
        <v>707</v>
      </c>
      <c r="B81" s="704">
        <v>0</v>
      </c>
      <c r="C81" s="704">
        <v>0</v>
      </c>
      <c r="D81" s="704">
        <v>0</v>
      </c>
      <c r="E81" s="704">
        <v>0</v>
      </c>
      <c r="F81" s="704">
        <v>0</v>
      </c>
      <c r="G81" s="704">
        <v>0</v>
      </c>
      <c r="H81" s="704">
        <v>0</v>
      </c>
      <c r="I81" s="704">
        <v>0</v>
      </c>
      <c r="J81" s="704">
        <v>0</v>
      </c>
      <c r="K81" s="704">
        <v>0</v>
      </c>
      <c r="L81" s="704">
        <v>0</v>
      </c>
      <c r="M81" s="704">
        <v>0</v>
      </c>
      <c r="N81" s="704">
        <v>0</v>
      </c>
      <c r="O81" s="704">
        <v>0</v>
      </c>
      <c r="P81" s="704">
        <v>0</v>
      </c>
      <c r="Q81" s="674">
        <v>0</v>
      </c>
      <c r="R81" s="674">
        <v>0</v>
      </c>
      <c r="S81" s="674">
        <v>0</v>
      </c>
      <c r="T81" s="674">
        <v>0</v>
      </c>
      <c r="U81" s="674">
        <v>0</v>
      </c>
    </row>
    <row r="82" spans="1:62" s="674" customFormat="1" hidden="1" outlineLevel="1" x14ac:dyDescent="0.2">
      <c r="A82" s="673" t="s">
        <v>708</v>
      </c>
      <c r="B82" s="704">
        <v>0</v>
      </c>
      <c r="C82" s="704">
        <v>0</v>
      </c>
      <c r="D82" s="704">
        <v>0</v>
      </c>
      <c r="E82" s="704">
        <v>0</v>
      </c>
      <c r="F82" s="704">
        <v>0</v>
      </c>
      <c r="G82" s="704">
        <v>0</v>
      </c>
      <c r="H82" s="704">
        <v>0</v>
      </c>
      <c r="I82" s="704">
        <v>0</v>
      </c>
      <c r="J82" s="704">
        <v>0</v>
      </c>
      <c r="K82" s="704">
        <v>0</v>
      </c>
      <c r="L82" s="704">
        <v>0</v>
      </c>
      <c r="M82" s="704">
        <v>0</v>
      </c>
      <c r="N82" s="704">
        <v>0</v>
      </c>
      <c r="O82" s="704">
        <v>0</v>
      </c>
      <c r="P82" s="704">
        <v>0</v>
      </c>
      <c r="Q82" s="674">
        <v>0</v>
      </c>
      <c r="R82" s="674">
        <v>0</v>
      </c>
      <c r="S82" s="674">
        <v>0</v>
      </c>
      <c r="T82" s="674">
        <v>0</v>
      </c>
      <c r="U82" s="674">
        <v>0</v>
      </c>
    </row>
    <row r="83" spans="1:62" s="674" customFormat="1" hidden="1" outlineLevel="1" x14ac:dyDescent="0.2">
      <c r="A83" s="673" t="s">
        <v>709</v>
      </c>
      <c r="B83" s="704">
        <v>0</v>
      </c>
      <c r="C83" s="704">
        <v>0</v>
      </c>
      <c r="D83" s="704">
        <v>0</v>
      </c>
      <c r="E83" s="704">
        <v>0</v>
      </c>
      <c r="F83" s="704">
        <v>0</v>
      </c>
      <c r="G83" s="704">
        <v>0</v>
      </c>
      <c r="H83" s="704">
        <v>0</v>
      </c>
      <c r="I83" s="704">
        <v>0</v>
      </c>
      <c r="J83" s="704">
        <v>0</v>
      </c>
      <c r="K83" s="704">
        <v>0</v>
      </c>
      <c r="L83" s="704">
        <v>0</v>
      </c>
      <c r="M83" s="704">
        <v>0</v>
      </c>
      <c r="N83" s="704">
        <v>0</v>
      </c>
      <c r="O83" s="704">
        <v>0</v>
      </c>
      <c r="P83" s="704">
        <v>0</v>
      </c>
      <c r="Q83" s="674">
        <v>0</v>
      </c>
      <c r="R83" s="674">
        <v>0</v>
      </c>
      <c r="S83" s="674">
        <v>0</v>
      </c>
      <c r="T83" s="674">
        <v>0</v>
      </c>
      <c r="U83" s="674">
        <v>0</v>
      </c>
    </row>
    <row r="84" spans="1:62" s="674" customFormat="1" hidden="1" outlineLevel="1" x14ac:dyDescent="0.2">
      <c r="A84" s="673" t="s">
        <v>710</v>
      </c>
      <c r="B84" s="704">
        <v>0</v>
      </c>
      <c r="C84" s="704">
        <v>0</v>
      </c>
      <c r="D84" s="704">
        <v>0</v>
      </c>
      <c r="E84" s="704">
        <v>0</v>
      </c>
      <c r="F84" s="704">
        <v>0</v>
      </c>
      <c r="G84" s="704">
        <v>0</v>
      </c>
      <c r="H84" s="704">
        <v>0</v>
      </c>
      <c r="I84" s="704">
        <v>0</v>
      </c>
      <c r="J84" s="704">
        <v>0</v>
      </c>
      <c r="K84" s="704">
        <v>0</v>
      </c>
      <c r="L84" s="704">
        <v>0</v>
      </c>
      <c r="M84" s="704">
        <v>0</v>
      </c>
      <c r="N84" s="704">
        <v>0</v>
      </c>
      <c r="O84" s="704">
        <v>0</v>
      </c>
      <c r="P84" s="704">
        <v>0</v>
      </c>
      <c r="Q84" s="674">
        <v>0</v>
      </c>
      <c r="R84" s="674">
        <v>0</v>
      </c>
      <c r="S84" s="674">
        <v>0</v>
      </c>
      <c r="T84" s="674">
        <v>0</v>
      </c>
      <c r="U84" s="674">
        <v>0</v>
      </c>
    </row>
    <row r="85" spans="1:62" s="674" customFormat="1" hidden="1" outlineLevel="1" x14ac:dyDescent="0.2">
      <c r="A85" s="673" t="s">
        <v>711</v>
      </c>
      <c r="B85" s="704">
        <v>0</v>
      </c>
      <c r="C85" s="704">
        <v>0</v>
      </c>
      <c r="D85" s="704">
        <v>0</v>
      </c>
      <c r="E85" s="704">
        <v>0</v>
      </c>
      <c r="F85" s="704">
        <v>0</v>
      </c>
      <c r="G85" s="704">
        <v>0</v>
      </c>
      <c r="H85" s="704">
        <v>0</v>
      </c>
      <c r="I85" s="704">
        <v>0</v>
      </c>
      <c r="J85" s="704">
        <v>0</v>
      </c>
      <c r="K85" s="704">
        <v>0</v>
      </c>
      <c r="L85" s="704">
        <v>0</v>
      </c>
      <c r="M85" s="704">
        <v>0</v>
      </c>
      <c r="N85" s="704">
        <v>0</v>
      </c>
      <c r="O85" s="704">
        <v>0</v>
      </c>
      <c r="P85" s="704">
        <v>0</v>
      </c>
      <c r="Q85" s="674">
        <v>0</v>
      </c>
      <c r="R85" s="674">
        <v>0</v>
      </c>
      <c r="S85" s="674">
        <v>0</v>
      </c>
      <c r="T85" s="674">
        <v>0</v>
      </c>
      <c r="U85" s="674">
        <v>0</v>
      </c>
    </row>
    <row r="86" spans="1:62" s="684" customFormat="1" ht="20.100000000000001" customHeight="1" collapsed="1" x14ac:dyDescent="0.2">
      <c r="A86" s="708" t="s">
        <v>712</v>
      </c>
      <c r="B86" s="709">
        <v>6.4348599999999996</v>
      </c>
      <c r="C86" s="709">
        <v>0.32333699999999999</v>
      </c>
      <c r="D86" s="709">
        <v>2.6851210000000001</v>
      </c>
      <c r="E86" s="709">
        <v>0.63998900000000003</v>
      </c>
      <c r="F86" s="709">
        <v>0.21199399999999999</v>
      </c>
      <c r="G86" s="709">
        <v>0.129575</v>
      </c>
      <c r="H86" s="709">
        <v>0.57465100000000002</v>
      </c>
      <c r="I86" s="709">
        <v>0.16373499999999999</v>
      </c>
      <c r="J86" s="709">
        <v>0.16156200000000001</v>
      </c>
      <c r="K86" s="709">
        <v>0.77259100000000003</v>
      </c>
      <c r="L86" s="709">
        <v>0.39134400000000003</v>
      </c>
      <c r="M86" s="709">
        <v>5.6342000000000003E-2</v>
      </c>
      <c r="N86" s="709">
        <v>5.7429999999999998E-3</v>
      </c>
      <c r="O86" s="709">
        <v>2.7589630000000001</v>
      </c>
      <c r="P86" s="709">
        <v>1.1016E-2</v>
      </c>
      <c r="Q86" s="684">
        <v>0</v>
      </c>
      <c r="R86" s="684">
        <v>0</v>
      </c>
      <c r="S86" s="684">
        <v>0</v>
      </c>
      <c r="T86" s="684">
        <v>0</v>
      </c>
      <c r="U86" s="684">
        <v>0</v>
      </c>
    </row>
    <row r="87" spans="1:62" s="674" customFormat="1" x14ac:dyDescent="0.2">
      <c r="A87" s="703"/>
      <c r="B87" s="704"/>
    </row>
    <row r="88" spans="1:62" s="674" customFormat="1" ht="12.75" customHeight="1" x14ac:dyDescent="0.2">
      <c r="A88" s="710" t="s">
        <v>713</v>
      </c>
      <c r="B88" s="704">
        <v>-39.464075000000001</v>
      </c>
      <c r="C88" s="704">
        <v>-29.214415500000001</v>
      </c>
      <c r="D88" s="704">
        <v>-29.274283</v>
      </c>
      <c r="E88" s="704">
        <v>-30.922425999999998</v>
      </c>
      <c r="F88" s="704">
        <v>-33.081891999999996</v>
      </c>
      <c r="G88" s="704">
        <v>-30.877616</v>
      </c>
      <c r="H88" s="704">
        <v>-31.688664999999997</v>
      </c>
      <c r="I88" s="704">
        <v>-32.380088000000001</v>
      </c>
      <c r="J88" s="704">
        <v>-33.045606999999997</v>
      </c>
      <c r="K88" s="704">
        <v>-31.822838000000004</v>
      </c>
      <c r="L88" s="704">
        <v>-33.181110000000004</v>
      </c>
      <c r="M88" s="704">
        <v>-30.792098000000003</v>
      </c>
      <c r="N88" s="704">
        <v>-31.674180999999997</v>
      </c>
      <c r="O88" s="704">
        <v>-32.264181999999998</v>
      </c>
      <c r="P88" s="704">
        <v>-35.083846999999999</v>
      </c>
      <c r="Q88" s="704">
        <v>0</v>
      </c>
      <c r="R88" s="704">
        <v>0</v>
      </c>
      <c r="S88" s="704">
        <v>0</v>
      </c>
      <c r="T88" s="673">
        <v>0</v>
      </c>
      <c r="U88" s="674">
        <v>0</v>
      </c>
      <c r="V88" s="673"/>
      <c r="AC88" s="704"/>
      <c r="AD88" s="673"/>
      <c r="AK88" s="704"/>
      <c r="AL88" s="673"/>
      <c r="AS88" s="704"/>
      <c r="AT88" s="673"/>
      <c r="BA88" s="704"/>
      <c r="BB88" s="673"/>
      <c r="BI88" s="704"/>
      <c r="BJ88" s="673"/>
    </row>
    <row r="89" spans="1:62" s="674" customFormat="1" ht="12.75" customHeight="1" x14ac:dyDescent="0.2">
      <c r="A89" s="711" t="s">
        <v>714</v>
      </c>
      <c r="B89" s="704">
        <v>-15.441618</v>
      </c>
      <c r="C89" s="704">
        <v>-15.793722000000001</v>
      </c>
      <c r="D89" s="704">
        <v>-16.945846999999997</v>
      </c>
      <c r="E89" s="704">
        <v>-16.972861000000002</v>
      </c>
      <c r="F89" s="704">
        <v>-18.568538</v>
      </c>
      <c r="G89" s="704">
        <v>-18.133677000000002</v>
      </c>
      <c r="H89" s="704">
        <v>-18.59355</v>
      </c>
      <c r="I89" s="704">
        <v>-18.168319</v>
      </c>
      <c r="J89" s="704">
        <v>-18.418917</v>
      </c>
      <c r="K89" s="704">
        <v>-18.545252000000001</v>
      </c>
      <c r="L89" s="704">
        <v>-18.605224</v>
      </c>
      <c r="M89" s="704">
        <v>-18.523327000000002</v>
      </c>
      <c r="N89" s="704">
        <v>-18.558702</v>
      </c>
      <c r="O89" s="704">
        <v>-18.868085000000001</v>
      </c>
      <c r="P89" s="704">
        <v>-18.742856</v>
      </c>
      <c r="Q89" s="674">
        <v>0</v>
      </c>
      <c r="R89" s="674">
        <v>0</v>
      </c>
      <c r="S89" s="704">
        <v>0</v>
      </c>
      <c r="T89" s="673">
        <v>0</v>
      </c>
      <c r="U89" s="674">
        <v>0</v>
      </c>
      <c r="V89" s="673"/>
      <c r="AC89" s="704"/>
      <c r="AD89" s="673"/>
      <c r="AK89" s="704"/>
      <c r="AL89" s="673"/>
      <c r="AS89" s="704"/>
      <c r="AT89" s="673"/>
      <c r="BA89" s="704"/>
      <c r="BB89" s="673"/>
      <c r="BI89" s="704"/>
      <c r="BJ89" s="673"/>
    </row>
    <row r="90" spans="1:62" s="674" customFormat="1" ht="12.75" customHeight="1" x14ac:dyDescent="0.2">
      <c r="A90" s="712" t="s">
        <v>715</v>
      </c>
      <c r="B90" s="704">
        <v>-15.441618</v>
      </c>
      <c r="C90" s="704">
        <v>-15.793722000000001</v>
      </c>
      <c r="D90" s="704">
        <v>-16.945846999999997</v>
      </c>
      <c r="E90" s="704">
        <v>-16.972861000000002</v>
      </c>
      <c r="F90" s="704">
        <v>-18.568538</v>
      </c>
      <c r="G90" s="704">
        <v>-17.867432000000001</v>
      </c>
      <c r="H90" s="704">
        <v>-18.59355</v>
      </c>
      <c r="I90" s="704">
        <v>-18.168319</v>
      </c>
      <c r="J90" s="704">
        <v>-18.418917</v>
      </c>
      <c r="K90" s="704">
        <v>-18.545252000000001</v>
      </c>
      <c r="L90" s="704">
        <v>-18.605224</v>
      </c>
      <c r="M90" s="704">
        <v>-18.523327000000002</v>
      </c>
      <c r="N90" s="704">
        <v>-18.558702</v>
      </c>
      <c r="O90" s="704">
        <v>-18.868085000000001</v>
      </c>
      <c r="P90" s="704">
        <v>-18.742856</v>
      </c>
      <c r="Q90" s="674">
        <v>0</v>
      </c>
      <c r="R90" s="674">
        <v>0</v>
      </c>
      <c r="S90" s="704">
        <v>0</v>
      </c>
      <c r="T90" s="673">
        <v>0</v>
      </c>
      <c r="U90" s="674">
        <v>0</v>
      </c>
      <c r="V90" s="673"/>
      <c r="AC90" s="704"/>
      <c r="AD90" s="673"/>
      <c r="AK90" s="704"/>
      <c r="AL90" s="673"/>
      <c r="AS90" s="704"/>
      <c r="AT90" s="673"/>
      <c r="BA90" s="704"/>
      <c r="BB90" s="673"/>
      <c r="BI90" s="704"/>
      <c r="BJ90" s="673"/>
    </row>
    <row r="91" spans="1:62" s="674" customFormat="1" ht="12.75" customHeight="1" x14ac:dyDescent="0.2">
      <c r="A91" s="712" t="s">
        <v>716</v>
      </c>
      <c r="B91" s="704">
        <v>-15.441618</v>
      </c>
      <c r="C91" s="704">
        <v>-15.793722000000001</v>
      </c>
      <c r="D91" s="704">
        <v>-16.736201999999999</v>
      </c>
      <c r="E91" s="704">
        <v>-16.729112000000001</v>
      </c>
      <c r="F91" s="704">
        <v>-18.051943999999999</v>
      </c>
      <c r="G91" s="704">
        <v>-14.988118999999999</v>
      </c>
      <c r="H91" s="704">
        <v>-15.112413999999999</v>
      </c>
      <c r="I91" s="704">
        <v>-14.839095</v>
      </c>
      <c r="J91" s="704">
        <v>-14.902271000000001</v>
      </c>
      <c r="K91" s="704">
        <v>-14.961337</v>
      </c>
      <c r="L91" s="704">
        <v>-15.044898</v>
      </c>
      <c r="M91" s="704">
        <v>-14.918533</v>
      </c>
      <c r="N91" s="704">
        <v>-14.842541000000001</v>
      </c>
      <c r="O91" s="704">
        <v>-15.252312999999999</v>
      </c>
      <c r="P91" s="704">
        <v>-15.224142000000001</v>
      </c>
      <c r="Q91" s="674">
        <v>0</v>
      </c>
      <c r="R91" s="674">
        <v>0</v>
      </c>
      <c r="S91" s="704">
        <v>0</v>
      </c>
      <c r="T91" s="673">
        <v>0</v>
      </c>
      <c r="U91" s="674">
        <v>0</v>
      </c>
      <c r="V91" s="673"/>
      <c r="AC91" s="704"/>
      <c r="AD91" s="673"/>
      <c r="AK91" s="704"/>
      <c r="AL91" s="673"/>
      <c r="AS91" s="704"/>
      <c r="AT91" s="673"/>
      <c r="BA91" s="704"/>
      <c r="BB91" s="673"/>
      <c r="BC91" s="704"/>
      <c r="BI91" s="704"/>
      <c r="BJ91" s="673"/>
    </row>
    <row r="92" spans="1:62" s="674" customFormat="1" ht="12.75" customHeight="1" x14ac:dyDescent="0.2">
      <c r="A92" s="712" t="s">
        <v>717</v>
      </c>
      <c r="B92" s="704">
        <v>0</v>
      </c>
      <c r="C92" s="704">
        <v>0</v>
      </c>
      <c r="D92" s="704">
        <v>-0.209645</v>
      </c>
      <c r="E92" s="704">
        <v>-0.24374899999999999</v>
      </c>
      <c r="F92" s="704">
        <v>-0.516594</v>
      </c>
      <c r="G92" s="704">
        <v>-2.8793129999999998</v>
      </c>
      <c r="H92" s="704">
        <v>-3.4811359999999998</v>
      </c>
      <c r="I92" s="704">
        <v>-3.329224</v>
      </c>
      <c r="J92" s="704">
        <v>-3.5166460000000002</v>
      </c>
      <c r="K92" s="704">
        <v>-3.5839150000000002</v>
      </c>
      <c r="L92" s="704">
        <v>-3.5603259999999999</v>
      </c>
      <c r="M92" s="704">
        <v>-3.6047940000000001</v>
      </c>
      <c r="N92" s="704">
        <v>-3.716161</v>
      </c>
      <c r="O92" s="704">
        <v>-3.6157720000000002</v>
      </c>
      <c r="P92" s="704">
        <v>-3.5187140000000001</v>
      </c>
      <c r="Q92" s="674">
        <v>0</v>
      </c>
      <c r="R92" s="674">
        <v>0</v>
      </c>
      <c r="S92" s="704">
        <v>0</v>
      </c>
      <c r="T92" s="673">
        <v>0</v>
      </c>
      <c r="U92" s="674">
        <v>0</v>
      </c>
      <c r="V92" s="673"/>
      <c r="AC92" s="704"/>
      <c r="AD92" s="673"/>
      <c r="AK92" s="704"/>
      <c r="AL92" s="673"/>
      <c r="AS92" s="704"/>
      <c r="AT92" s="673"/>
      <c r="BA92" s="704"/>
      <c r="BB92" s="673"/>
      <c r="BC92" s="704"/>
      <c r="BI92" s="704"/>
      <c r="BJ92" s="673"/>
    </row>
    <row r="93" spans="1:62" s="674" customFormat="1" ht="12.75" customHeight="1" x14ac:dyDescent="0.2">
      <c r="A93" s="712" t="s">
        <v>718</v>
      </c>
      <c r="B93" s="704">
        <v>0</v>
      </c>
      <c r="C93" s="704">
        <v>0</v>
      </c>
      <c r="D93" s="704">
        <v>0</v>
      </c>
      <c r="E93" s="704">
        <v>0</v>
      </c>
      <c r="F93" s="704">
        <v>0</v>
      </c>
      <c r="G93" s="704">
        <v>-0.26624500000000001</v>
      </c>
      <c r="H93" s="704">
        <v>0</v>
      </c>
      <c r="I93" s="704">
        <v>0</v>
      </c>
      <c r="J93" s="704">
        <v>0</v>
      </c>
      <c r="K93" s="704">
        <v>0</v>
      </c>
      <c r="L93" s="704">
        <v>0</v>
      </c>
      <c r="M93" s="704">
        <v>0</v>
      </c>
      <c r="N93" s="704">
        <v>0</v>
      </c>
      <c r="O93" s="704">
        <v>0</v>
      </c>
      <c r="P93" s="704">
        <v>0</v>
      </c>
      <c r="Q93" s="674">
        <v>0</v>
      </c>
      <c r="R93" s="674">
        <v>0</v>
      </c>
      <c r="S93" s="704">
        <v>0</v>
      </c>
      <c r="T93" s="673">
        <v>0</v>
      </c>
      <c r="U93" s="674">
        <v>0</v>
      </c>
      <c r="V93" s="673"/>
      <c r="AC93" s="704"/>
      <c r="AD93" s="673"/>
      <c r="AK93" s="704"/>
      <c r="AL93" s="673"/>
      <c r="AS93" s="704"/>
      <c r="AT93" s="673"/>
      <c r="BA93" s="704"/>
      <c r="BB93" s="673"/>
      <c r="BI93" s="704"/>
      <c r="BJ93" s="673"/>
    </row>
    <row r="94" spans="1:62" s="674" customFormat="1" ht="12.75" customHeight="1" x14ac:dyDescent="0.2">
      <c r="A94" s="712" t="s">
        <v>719</v>
      </c>
      <c r="B94" s="704">
        <v>0</v>
      </c>
      <c r="C94" s="704">
        <v>0</v>
      </c>
      <c r="D94" s="704">
        <v>0</v>
      </c>
      <c r="E94" s="704">
        <v>0</v>
      </c>
      <c r="F94" s="704">
        <v>0</v>
      </c>
      <c r="G94" s="704">
        <v>-0.26624500000000001</v>
      </c>
      <c r="H94" s="704">
        <v>0</v>
      </c>
      <c r="I94" s="704">
        <v>0</v>
      </c>
      <c r="J94" s="704">
        <v>0</v>
      </c>
      <c r="K94" s="704">
        <v>0</v>
      </c>
      <c r="L94" s="704">
        <v>0</v>
      </c>
      <c r="M94" s="704">
        <v>0</v>
      </c>
      <c r="N94" s="704">
        <v>0</v>
      </c>
      <c r="O94" s="704">
        <v>0</v>
      </c>
      <c r="P94" s="704">
        <v>0</v>
      </c>
      <c r="Q94" s="674">
        <v>0</v>
      </c>
      <c r="R94" s="674">
        <v>0</v>
      </c>
      <c r="S94" s="704">
        <v>0</v>
      </c>
      <c r="T94" s="673">
        <v>0</v>
      </c>
      <c r="U94" s="674">
        <v>0</v>
      </c>
      <c r="V94" s="673"/>
      <c r="AC94" s="704"/>
      <c r="AD94" s="673"/>
      <c r="AK94" s="704"/>
      <c r="AL94" s="673"/>
      <c r="AS94" s="704"/>
      <c r="AT94" s="673"/>
      <c r="BA94" s="704"/>
      <c r="BB94" s="673"/>
      <c r="BC94" s="704"/>
      <c r="BI94" s="704"/>
      <c r="BJ94" s="673"/>
    </row>
    <row r="95" spans="1:62" s="674" customFormat="1" ht="12.75" hidden="1" customHeight="1" outlineLevel="1" x14ac:dyDescent="0.2">
      <c r="A95" s="712" t="s">
        <v>720</v>
      </c>
      <c r="B95" s="704">
        <v>0</v>
      </c>
      <c r="C95" s="704">
        <v>0</v>
      </c>
      <c r="D95" s="704">
        <v>0</v>
      </c>
      <c r="E95" s="704">
        <v>0</v>
      </c>
      <c r="F95" s="704">
        <v>0</v>
      </c>
      <c r="G95" s="704">
        <v>0</v>
      </c>
      <c r="H95" s="704">
        <v>0</v>
      </c>
      <c r="I95" s="704">
        <v>0</v>
      </c>
      <c r="J95" s="704">
        <v>0</v>
      </c>
      <c r="K95" s="704">
        <v>0</v>
      </c>
      <c r="L95" s="704">
        <v>0</v>
      </c>
      <c r="M95" s="704">
        <v>0</v>
      </c>
      <c r="N95" s="704">
        <v>0</v>
      </c>
      <c r="O95" s="704">
        <v>0</v>
      </c>
      <c r="P95" s="704">
        <v>0</v>
      </c>
      <c r="Q95" s="674">
        <v>0</v>
      </c>
      <c r="R95" s="674">
        <v>0</v>
      </c>
      <c r="S95" s="704">
        <v>0</v>
      </c>
      <c r="T95" s="673">
        <v>0</v>
      </c>
      <c r="U95" s="674">
        <v>0</v>
      </c>
      <c r="V95" s="673"/>
      <c r="AC95" s="704"/>
      <c r="AD95" s="673"/>
      <c r="AK95" s="704"/>
      <c r="AL95" s="673"/>
      <c r="AS95" s="704"/>
      <c r="AT95" s="673"/>
      <c r="BA95" s="704"/>
      <c r="BB95" s="673"/>
      <c r="BC95" s="704"/>
      <c r="BI95" s="704"/>
      <c r="BJ95" s="673"/>
    </row>
    <row r="96" spans="1:62" s="674" customFormat="1" ht="12.75" customHeight="1" collapsed="1" x14ac:dyDescent="0.2">
      <c r="A96" s="713" t="s">
        <v>721</v>
      </c>
      <c r="B96" s="704">
        <v>-12.904855</v>
      </c>
      <c r="C96" s="704">
        <v>-9.4057639999999996</v>
      </c>
      <c r="D96" s="704">
        <v>-9.3241330000000016</v>
      </c>
      <c r="E96" s="704">
        <v>-10.813294999999998</v>
      </c>
      <c r="F96" s="704">
        <v>-9.8174739999999989</v>
      </c>
      <c r="G96" s="704">
        <v>-8.8412380000000006</v>
      </c>
      <c r="H96" s="704">
        <v>-10.061646</v>
      </c>
      <c r="I96" s="704">
        <v>-11.086866999999998</v>
      </c>
      <c r="J96" s="704">
        <v>-11.228051000000002</v>
      </c>
      <c r="K96" s="704">
        <v>-9.2271650000000012</v>
      </c>
      <c r="L96" s="704">
        <v>-11.285552000000001</v>
      </c>
      <c r="M96" s="704">
        <v>-9.303542000000002</v>
      </c>
      <c r="N96" s="704">
        <v>-9.8672779999999989</v>
      </c>
      <c r="O96" s="704">
        <v>-9.95838</v>
      </c>
      <c r="P96" s="704">
        <v>-11.911581999999999</v>
      </c>
      <c r="Q96" s="674">
        <v>0</v>
      </c>
      <c r="R96" s="674">
        <v>0</v>
      </c>
      <c r="S96" s="704">
        <v>0</v>
      </c>
      <c r="T96" s="673">
        <v>0</v>
      </c>
      <c r="U96" s="674">
        <v>0</v>
      </c>
      <c r="V96" s="673"/>
      <c r="AC96" s="704"/>
      <c r="AD96" s="673"/>
      <c r="AK96" s="704"/>
      <c r="AL96" s="673"/>
      <c r="AS96" s="704"/>
      <c r="AT96" s="673"/>
      <c r="BA96" s="704"/>
      <c r="BB96" s="673"/>
      <c r="BI96" s="704"/>
      <c r="BJ96" s="673"/>
    </row>
    <row r="97" spans="1:62" s="674" customFormat="1" ht="12.75" hidden="1" customHeight="1" outlineLevel="1" x14ac:dyDescent="0.2">
      <c r="A97" s="714" t="s">
        <v>722</v>
      </c>
      <c r="B97" s="704">
        <v>-0.33559800000000001</v>
      </c>
      <c r="C97" s="704">
        <v>-0.32142700000000002</v>
      </c>
      <c r="D97" s="704">
        <v>-0.43498399999999998</v>
      </c>
      <c r="E97" s="704">
        <v>-0.489151</v>
      </c>
      <c r="F97" s="704">
        <v>-0.52010800000000001</v>
      </c>
      <c r="G97" s="704">
        <v>-0.61118799999999995</v>
      </c>
      <c r="H97" s="704">
        <v>-0.70002699999999995</v>
      </c>
      <c r="I97" s="704">
        <v>-0.67056499999999997</v>
      </c>
      <c r="J97" s="704">
        <v>-0.74166200000000004</v>
      </c>
      <c r="K97" s="704">
        <v>-0.65953799999999996</v>
      </c>
      <c r="L97" s="704">
        <v>-0.75249200000000005</v>
      </c>
      <c r="M97" s="704">
        <v>-0.56359300000000001</v>
      </c>
      <c r="N97" s="704">
        <v>-0.53032800000000002</v>
      </c>
      <c r="O97" s="704">
        <v>-0.595364</v>
      </c>
      <c r="P97" s="704">
        <v>-0.628498</v>
      </c>
      <c r="Q97" s="674">
        <v>0</v>
      </c>
      <c r="R97" s="674">
        <v>0</v>
      </c>
      <c r="S97" s="704">
        <v>0</v>
      </c>
      <c r="T97" s="673">
        <v>0</v>
      </c>
      <c r="U97" s="674">
        <v>0</v>
      </c>
      <c r="V97" s="673"/>
      <c r="AC97" s="704"/>
      <c r="AD97" s="673"/>
      <c r="AK97" s="704"/>
      <c r="AL97" s="673"/>
      <c r="AS97" s="704"/>
      <c r="AT97" s="673"/>
      <c r="BA97" s="704"/>
      <c r="BB97" s="673"/>
      <c r="BC97" s="704"/>
      <c r="BI97" s="704"/>
      <c r="BJ97" s="673"/>
    </row>
    <row r="98" spans="1:62" s="674" customFormat="1" ht="12.75" hidden="1" customHeight="1" outlineLevel="1" x14ac:dyDescent="0.2">
      <c r="A98" s="715" t="s">
        <v>723</v>
      </c>
      <c r="B98" s="704">
        <v>-0.24419099999999999</v>
      </c>
      <c r="C98" s="704">
        <v>-0.39488699999999999</v>
      </c>
      <c r="D98" s="704">
        <v>-0.41620200000000002</v>
      </c>
      <c r="E98" s="704">
        <v>-0.58683799999999997</v>
      </c>
      <c r="F98" s="704">
        <v>-0.59319999999999995</v>
      </c>
      <c r="G98" s="704">
        <v>-0.56834700000000005</v>
      </c>
      <c r="H98" s="704">
        <v>-0.38216699999999998</v>
      </c>
      <c r="I98" s="704">
        <v>-0.489456</v>
      </c>
      <c r="J98" s="704">
        <v>-0.54827999999999999</v>
      </c>
      <c r="K98" s="704">
        <v>-0.429253</v>
      </c>
      <c r="L98" s="704">
        <v>-0.40296500000000002</v>
      </c>
      <c r="M98" s="704">
        <v>-0.341729</v>
      </c>
      <c r="N98" s="704">
        <v>-0.38758700000000001</v>
      </c>
      <c r="O98" s="704">
        <v>-0.31566699999999998</v>
      </c>
      <c r="P98" s="704">
        <v>-0.374081</v>
      </c>
      <c r="Q98" s="674">
        <v>0</v>
      </c>
      <c r="R98" s="674">
        <v>0</v>
      </c>
      <c r="S98" s="704">
        <v>0</v>
      </c>
      <c r="T98" s="673">
        <v>0</v>
      </c>
      <c r="U98" s="716">
        <v>0</v>
      </c>
      <c r="V98" s="673"/>
      <c r="AC98" s="704"/>
      <c r="AD98" s="673"/>
      <c r="AK98" s="704"/>
      <c r="AL98" s="673"/>
      <c r="AS98" s="704"/>
      <c r="AT98" s="673"/>
      <c r="BA98" s="704"/>
      <c r="BB98" s="673"/>
      <c r="BC98" s="704"/>
      <c r="BI98" s="704"/>
      <c r="BJ98" s="673"/>
    </row>
    <row r="99" spans="1:62" s="674" customFormat="1" ht="12.75" hidden="1" customHeight="1" outlineLevel="1" x14ac:dyDescent="0.2">
      <c r="A99" s="714" t="s">
        <v>724</v>
      </c>
      <c r="B99" s="704">
        <v>-0.10645</v>
      </c>
      <c r="C99" s="704">
        <v>-6.7923999999999998E-2</v>
      </c>
      <c r="D99" s="704">
        <v>-7.2954000000000005E-2</v>
      </c>
      <c r="E99" s="704">
        <v>-4.6876000000000001E-2</v>
      </c>
      <c r="F99" s="704">
        <v>-5.0625000000000003E-2</v>
      </c>
      <c r="G99" s="704">
        <v>-0.11325499999999999</v>
      </c>
      <c r="H99" s="704">
        <v>-0.151975</v>
      </c>
      <c r="I99" s="704">
        <v>-0.129162</v>
      </c>
      <c r="J99" s="704">
        <v>-9.0306999999999998E-2</v>
      </c>
      <c r="K99" s="704">
        <v>-6.0983999999999997E-2</v>
      </c>
      <c r="L99" s="704">
        <v>-9.1061000000000003E-2</v>
      </c>
      <c r="M99" s="704">
        <v>-0.120058</v>
      </c>
      <c r="N99" s="704">
        <v>-0.131523</v>
      </c>
      <c r="O99" s="704">
        <v>-0.13305700000000001</v>
      </c>
      <c r="P99" s="704">
        <v>-0.12571499999999999</v>
      </c>
      <c r="Q99" s="674">
        <v>0</v>
      </c>
      <c r="R99" s="674">
        <v>0</v>
      </c>
      <c r="S99" s="704">
        <v>0</v>
      </c>
      <c r="T99" s="673">
        <v>0</v>
      </c>
      <c r="U99" s="674">
        <v>0</v>
      </c>
      <c r="V99" s="673"/>
      <c r="AC99" s="704"/>
      <c r="AD99" s="673"/>
      <c r="AK99" s="704"/>
      <c r="AL99" s="673"/>
      <c r="AS99" s="704"/>
      <c r="AT99" s="673"/>
      <c r="BA99" s="704"/>
      <c r="BB99" s="673"/>
      <c r="BC99" s="704"/>
      <c r="BI99" s="704"/>
      <c r="BJ99" s="673"/>
    </row>
    <row r="100" spans="1:62" s="674" customFormat="1" ht="12.75" hidden="1" customHeight="1" outlineLevel="1" x14ac:dyDescent="0.2">
      <c r="A100" s="714" t="s">
        <v>725</v>
      </c>
      <c r="B100" s="704">
        <v>-1.379842</v>
      </c>
      <c r="C100" s="704">
        <v>-1.275369</v>
      </c>
      <c r="D100" s="704">
        <v>-1.5786009999999999</v>
      </c>
      <c r="E100" s="704">
        <v>-1.67669</v>
      </c>
      <c r="F100" s="704">
        <v>-1.305272</v>
      </c>
      <c r="G100" s="704">
        <v>-1.4191400000000001</v>
      </c>
      <c r="H100" s="704">
        <v>-1.113526</v>
      </c>
      <c r="I100" s="704">
        <v>-0.93554199999999998</v>
      </c>
      <c r="J100" s="704">
        <v>-0.95293399999999995</v>
      </c>
      <c r="K100" s="704">
        <v>-1.0133110000000001</v>
      </c>
      <c r="L100" s="704">
        <v>-1.3780110000000001</v>
      </c>
      <c r="M100" s="704">
        <v>-1.1175539999999999</v>
      </c>
      <c r="N100" s="704">
        <v>-1.0497399999999999</v>
      </c>
      <c r="O100" s="704">
        <v>-1.4148670000000001</v>
      </c>
      <c r="P100" s="704">
        <v>-1.690734</v>
      </c>
      <c r="Q100" s="716">
        <v>0</v>
      </c>
      <c r="R100" s="716">
        <v>0</v>
      </c>
      <c r="S100" s="704">
        <v>0</v>
      </c>
      <c r="T100" s="673">
        <v>0</v>
      </c>
      <c r="U100" s="674">
        <v>0</v>
      </c>
      <c r="V100" s="673"/>
      <c r="AC100" s="704"/>
      <c r="AD100" s="673"/>
      <c r="AK100" s="704"/>
      <c r="AL100" s="673"/>
      <c r="AS100" s="704"/>
      <c r="AT100" s="673"/>
      <c r="BA100" s="704"/>
      <c r="BB100" s="673"/>
      <c r="BC100" s="704"/>
      <c r="BI100" s="704"/>
      <c r="BJ100" s="673"/>
    </row>
    <row r="101" spans="1:62" s="674" customFormat="1" ht="12.75" hidden="1" customHeight="1" outlineLevel="1" x14ac:dyDescent="0.2">
      <c r="A101" s="714" t="s">
        <v>726</v>
      </c>
      <c r="B101" s="704">
        <v>0</v>
      </c>
      <c r="C101" s="704">
        <v>0</v>
      </c>
      <c r="D101" s="704">
        <v>0</v>
      </c>
      <c r="E101" s="704">
        <v>-1.0540229999999999</v>
      </c>
      <c r="F101" s="704">
        <v>-0.51272899999999999</v>
      </c>
      <c r="G101" s="704">
        <v>0</v>
      </c>
      <c r="H101" s="704">
        <v>-0.83650199999999997</v>
      </c>
      <c r="I101" s="704">
        <v>-0.66417499999999996</v>
      </c>
      <c r="J101" s="704">
        <v>-0.60180100000000003</v>
      </c>
      <c r="K101" s="704">
        <v>-0.52340900000000001</v>
      </c>
      <c r="L101" s="704">
        <v>-0.62131199999999998</v>
      </c>
      <c r="M101" s="704">
        <v>-0.55285499999999999</v>
      </c>
      <c r="N101" s="704">
        <v>-0.52015800000000001</v>
      </c>
      <c r="O101" s="704">
        <v>-0.64738499999999999</v>
      </c>
      <c r="P101" s="704">
        <v>-0.86225700000000005</v>
      </c>
      <c r="Q101" s="716">
        <v>0</v>
      </c>
      <c r="R101" s="716">
        <v>0</v>
      </c>
      <c r="S101" s="704">
        <v>0</v>
      </c>
      <c r="T101" s="673">
        <v>0</v>
      </c>
      <c r="U101" s="674">
        <v>0</v>
      </c>
      <c r="V101" s="673"/>
      <c r="AC101" s="704"/>
      <c r="AD101" s="673"/>
      <c r="AK101" s="704"/>
      <c r="AL101" s="673"/>
      <c r="AS101" s="704"/>
      <c r="AT101" s="673"/>
      <c r="BA101" s="704"/>
      <c r="BB101" s="673"/>
      <c r="BC101" s="704"/>
      <c r="BI101" s="704"/>
      <c r="BJ101" s="673"/>
    </row>
    <row r="102" spans="1:62" s="674" customFormat="1" ht="12.75" hidden="1" customHeight="1" outlineLevel="1" x14ac:dyDescent="0.2">
      <c r="A102" s="714" t="s">
        <v>727</v>
      </c>
      <c r="B102" s="704">
        <v>-1.627041</v>
      </c>
      <c r="C102" s="704">
        <v>-1.5183869999999999</v>
      </c>
      <c r="D102" s="704">
        <v>-1.5735300000000001</v>
      </c>
      <c r="E102" s="704">
        <v>-1.5797399999999999</v>
      </c>
      <c r="F102" s="704">
        <v>-1.617292</v>
      </c>
      <c r="G102" s="704">
        <v>-1.1885559999999999</v>
      </c>
      <c r="H102" s="704">
        <v>-1.6742649999999999</v>
      </c>
      <c r="I102" s="704">
        <v>-2.3372039999999998</v>
      </c>
      <c r="J102" s="704">
        <v>-2.3542689999999999</v>
      </c>
      <c r="K102" s="704">
        <v>-1.5876319999999999</v>
      </c>
      <c r="L102" s="704">
        <v>-1.680785</v>
      </c>
      <c r="M102" s="704">
        <v>-1.791668</v>
      </c>
      <c r="N102" s="704">
        <v>-2.2735780000000001</v>
      </c>
      <c r="O102" s="704">
        <v>-1.5499000000000001</v>
      </c>
      <c r="P102" s="704">
        <v>-1.548762</v>
      </c>
      <c r="Q102" s="716">
        <v>0</v>
      </c>
      <c r="R102" s="716">
        <v>0</v>
      </c>
      <c r="S102" s="704">
        <v>0</v>
      </c>
      <c r="T102" s="673">
        <v>0</v>
      </c>
      <c r="U102" s="674">
        <v>0</v>
      </c>
      <c r="V102" s="673"/>
      <c r="AC102" s="704"/>
      <c r="AD102" s="673"/>
      <c r="AK102" s="704"/>
      <c r="AL102" s="673"/>
      <c r="AS102" s="704"/>
      <c r="AT102" s="673"/>
      <c r="BA102" s="704"/>
      <c r="BB102" s="673"/>
      <c r="BC102" s="704"/>
      <c r="BI102" s="704"/>
      <c r="BJ102" s="673"/>
    </row>
    <row r="103" spans="1:62" s="674" customFormat="1" ht="12.75" hidden="1" customHeight="1" outlineLevel="1" x14ac:dyDescent="0.2">
      <c r="A103" s="714" t="s">
        <v>728</v>
      </c>
      <c r="B103" s="704">
        <v>-0.80025000000000002</v>
      </c>
      <c r="C103" s="704">
        <v>-0.87326400000000004</v>
      </c>
      <c r="D103" s="704">
        <v>-1.0862149999999999</v>
      </c>
      <c r="E103" s="704">
        <v>-1.1567050000000001</v>
      </c>
      <c r="F103" s="704">
        <v>-1.0942190000000001</v>
      </c>
      <c r="G103" s="704">
        <v>-1.2646539999999999</v>
      </c>
      <c r="H103" s="704">
        <v>-1.151111</v>
      </c>
      <c r="I103" s="704">
        <v>-1.1983550000000001</v>
      </c>
      <c r="J103" s="704">
        <v>-1.417953</v>
      </c>
      <c r="K103" s="704">
        <v>-1.4995769999999999</v>
      </c>
      <c r="L103" s="704">
        <v>-1.4438500000000001</v>
      </c>
      <c r="M103" s="704">
        <v>-1.257568</v>
      </c>
      <c r="N103" s="704">
        <v>-0.98717699999999997</v>
      </c>
      <c r="O103" s="704">
        <v>-1.0118819999999999</v>
      </c>
      <c r="P103" s="704">
        <v>-1.072889</v>
      </c>
      <c r="Q103" s="716">
        <v>0</v>
      </c>
      <c r="R103" s="716">
        <v>0</v>
      </c>
      <c r="S103" s="704">
        <v>0</v>
      </c>
      <c r="T103" s="673">
        <v>0</v>
      </c>
      <c r="U103" s="674">
        <v>0</v>
      </c>
      <c r="V103" s="673"/>
      <c r="AC103" s="704"/>
      <c r="AD103" s="673"/>
      <c r="AK103" s="704"/>
      <c r="AL103" s="673"/>
      <c r="AS103" s="704"/>
      <c r="AT103" s="673"/>
      <c r="BA103" s="704"/>
      <c r="BB103" s="673"/>
      <c r="BC103" s="704"/>
      <c r="BI103" s="704"/>
      <c r="BJ103" s="673"/>
    </row>
    <row r="104" spans="1:62" s="674" customFormat="1" ht="12.75" hidden="1" customHeight="1" outlineLevel="1" x14ac:dyDescent="0.2">
      <c r="A104" s="714" t="s">
        <v>729</v>
      </c>
      <c r="B104" s="704">
        <v>0</v>
      </c>
      <c r="C104" s="704">
        <v>0</v>
      </c>
      <c r="D104" s="704">
        <v>0</v>
      </c>
      <c r="E104" s="704">
        <v>0</v>
      </c>
      <c r="F104" s="704">
        <v>0</v>
      </c>
      <c r="G104" s="704">
        <v>0</v>
      </c>
      <c r="H104" s="704">
        <v>0</v>
      </c>
      <c r="I104" s="704">
        <v>0</v>
      </c>
      <c r="J104" s="704">
        <v>0</v>
      </c>
      <c r="K104" s="704">
        <v>0</v>
      </c>
      <c r="L104" s="704">
        <v>0</v>
      </c>
      <c r="M104" s="704">
        <v>0</v>
      </c>
      <c r="N104" s="704">
        <v>0</v>
      </c>
      <c r="O104" s="704">
        <v>0</v>
      </c>
      <c r="P104" s="704">
        <v>0</v>
      </c>
      <c r="Q104" s="716">
        <v>0</v>
      </c>
      <c r="R104" s="716">
        <v>0</v>
      </c>
      <c r="S104" s="704">
        <v>0</v>
      </c>
      <c r="T104" s="673">
        <v>0</v>
      </c>
      <c r="U104" s="674">
        <v>0</v>
      </c>
      <c r="V104" s="673"/>
      <c r="AC104" s="704"/>
      <c r="AD104" s="673"/>
      <c r="AK104" s="704"/>
      <c r="AL104" s="673"/>
      <c r="AS104" s="704"/>
      <c r="AT104" s="673"/>
      <c r="BA104" s="704"/>
      <c r="BB104" s="673"/>
      <c r="BC104" s="704"/>
      <c r="BI104" s="704"/>
      <c r="BJ104" s="673"/>
    </row>
    <row r="105" spans="1:62" s="674" customFormat="1" ht="12.75" hidden="1" customHeight="1" outlineLevel="1" x14ac:dyDescent="0.2">
      <c r="A105" s="714" t="s">
        <v>730</v>
      </c>
      <c r="B105" s="704">
        <v>-4.7488000000000002E-2</v>
      </c>
      <c r="C105" s="704">
        <v>-3.6075000000000003E-2</v>
      </c>
      <c r="D105" s="704">
        <v>-8.7986999999999996E-2</v>
      </c>
      <c r="E105" s="704">
        <v>-4.8945000000000002E-2</v>
      </c>
      <c r="F105" s="704">
        <v>-4.9958000000000002E-2</v>
      </c>
      <c r="G105" s="704">
        <v>0</v>
      </c>
      <c r="H105" s="704">
        <v>0</v>
      </c>
      <c r="I105" s="704">
        <v>0</v>
      </c>
      <c r="J105" s="704">
        <v>0</v>
      </c>
      <c r="K105" s="704">
        <v>-1.1727E-2</v>
      </c>
      <c r="L105" s="704">
        <v>-9.7764000000000004E-2</v>
      </c>
      <c r="M105" s="704">
        <v>-9.1599999999999997E-3</v>
      </c>
      <c r="N105" s="704">
        <v>-1.6066E-2</v>
      </c>
      <c r="O105" s="704">
        <v>-2.7123999999999999E-2</v>
      </c>
      <c r="P105" s="704">
        <v>-6.8358000000000002E-2</v>
      </c>
      <c r="Q105" s="716">
        <v>0</v>
      </c>
      <c r="R105" s="716">
        <v>0</v>
      </c>
      <c r="S105" s="704">
        <v>0</v>
      </c>
      <c r="T105" s="673">
        <v>0</v>
      </c>
      <c r="U105" s="674">
        <v>0</v>
      </c>
      <c r="V105" s="673"/>
      <c r="AC105" s="704"/>
      <c r="AD105" s="673"/>
      <c r="AK105" s="704"/>
      <c r="AL105" s="673"/>
      <c r="AS105" s="704"/>
      <c r="AT105" s="673"/>
      <c r="BA105" s="704"/>
      <c r="BB105" s="673"/>
      <c r="BC105" s="704"/>
      <c r="BI105" s="704"/>
      <c r="BJ105" s="673"/>
    </row>
    <row r="106" spans="1:62" s="674" customFormat="1" ht="12.75" hidden="1" customHeight="1" outlineLevel="1" x14ac:dyDescent="0.2">
      <c r="A106" s="714" t="s">
        <v>731</v>
      </c>
      <c r="B106" s="704">
        <v>0</v>
      </c>
      <c r="C106" s="704">
        <v>0</v>
      </c>
      <c r="D106" s="704">
        <v>0</v>
      </c>
      <c r="E106" s="704">
        <v>0</v>
      </c>
      <c r="F106" s="704">
        <v>0</v>
      </c>
      <c r="G106" s="704">
        <v>0</v>
      </c>
      <c r="H106" s="704">
        <v>0</v>
      </c>
      <c r="I106" s="704">
        <v>0</v>
      </c>
      <c r="J106" s="704">
        <v>0</v>
      </c>
      <c r="K106" s="704">
        <v>0</v>
      </c>
      <c r="L106" s="704">
        <v>0</v>
      </c>
      <c r="M106" s="704">
        <v>0</v>
      </c>
      <c r="N106" s="704">
        <v>0</v>
      </c>
      <c r="O106" s="704">
        <v>0</v>
      </c>
      <c r="P106" s="704">
        <v>0</v>
      </c>
      <c r="Q106" s="716">
        <v>0</v>
      </c>
      <c r="R106" s="716">
        <v>0</v>
      </c>
      <c r="S106" s="704">
        <v>0</v>
      </c>
      <c r="T106" s="673">
        <v>0</v>
      </c>
      <c r="U106" s="674">
        <v>0</v>
      </c>
      <c r="V106" s="673"/>
      <c r="AC106" s="704"/>
      <c r="AD106" s="673"/>
      <c r="AK106" s="704"/>
      <c r="AL106" s="673"/>
      <c r="AS106" s="704"/>
      <c r="AT106" s="673"/>
      <c r="BA106" s="704"/>
      <c r="BB106" s="673"/>
      <c r="BC106" s="704"/>
      <c r="BI106" s="704"/>
      <c r="BJ106" s="673"/>
    </row>
    <row r="107" spans="1:62" s="674" customFormat="1" ht="12.75" hidden="1" customHeight="1" outlineLevel="1" x14ac:dyDescent="0.2">
      <c r="A107" s="714" t="s">
        <v>732</v>
      </c>
      <c r="B107" s="704">
        <v>-0.80494500000000002</v>
      </c>
      <c r="C107" s="704">
        <v>-0.77950699999999995</v>
      </c>
      <c r="D107" s="704">
        <v>-1.1093519999999999</v>
      </c>
      <c r="E107" s="704">
        <v>-1.02494</v>
      </c>
      <c r="F107" s="704">
        <v>-0.97022799999999998</v>
      </c>
      <c r="G107" s="704">
        <v>-0.74833300000000003</v>
      </c>
      <c r="H107" s="704">
        <v>-1.0179860000000001</v>
      </c>
      <c r="I107" s="704">
        <v>-0.86536100000000005</v>
      </c>
      <c r="J107" s="704">
        <v>-0.97972700000000001</v>
      </c>
      <c r="K107" s="704">
        <v>-0.64647900000000003</v>
      </c>
      <c r="L107" s="704">
        <v>-0.63549800000000001</v>
      </c>
      <c r="M107" s="704">
        <v>-0.57880100000000001</v>
      </c>
      <c r="N107" s="704">
        <v>-0.56423599999999996</v>
      </c>
      <c r="O107" s="704">
        <v>-0.65962399999999999</v>
      </c>
      <c r="P107" s="704">
        <v>-0.92585799999999996</v>
      </c>
      <c r="Q107" s="716">
        <v>0</v>
      </c>
      <c r="R107" s="716">
        <v>0</v>
      </c>
      <c r="S107" s="704">
        <v>0</v>
      </c>
      <c r="T107" s="673">
        <v>0</v>
      </c>
      <c r="U107" s="674">
        <v>0</v>
      </c>
      <c r="V107" s="673"/>
      <c r="AC107" s="704"/>
      <c r="AD107" s="673"/>
      <c r="AK107" s="704"/>
      <c r="AL107" s="673"/>
      <c r="AS107" s="704"/>
      <c r="AT107" s="673"/>
      <c r="BA107" s="704"/>
      <c r="BB107" s="673"/>
      <c r="BC107" s="704"/>
      <c r="BI107" s="704"/>
      <c r="BJ107" s="673"/>
    </row>
    <row r="108" spans="1:62" s="674" customFormat="1" ht="12.75" hidden="1" customHeight="1" outlineLevel="1" x14ac:dyDescent="0.2">
      <c r="A108" s="714" t="s">
        <v>733</v>
      </c>
      <c r="B108" s="704">
        <v>-0.12520700000000001</v>
      </c>
      <c r="C108" s="704">
        <v>-0.10763200000000001</v>
      </c>
      <c r="D108" s="704">
        <v>-9.3941999999999998E-2</v>
      </c>
      <c r="E108" s="704">
        <v>-0.11838600000000001</v>
      </c>
      <c r="F108" s="704">
        <v>-0.10849499999999999</v>
      </c>
      <c r="G108" s="704">
        <v>-0.106124</v>
      </c>
      <c r="H108" s="704">
        <v>-0.119045</v>
      </c>
      <c r="I108" s="704">
        <v>-0.15889200000000001</v>
      </c>
      <c r="J108" s="704">
        <v>-9.4978999999999994E-2</v>
      </c>
      <c r="K108" s="704">
        <v>-0.108601</v>
      </c>
      <c r="L108" s="704">
        <v>-0.12245399999999999</v>
      </c>
      <c r="M108" s="704">
        <v>-9.9967E-2</v>
      </c>
      <c r="N108" s="704">
        <v>-8.3003999999999994E-2</v>
      </c>
      <c r="O108" s="704">
        <v>-9.1622999999999996E-2</v>
      </c>
      <c r="P108" s="704">
        <v>-8.5604E-2</v>
      </c>
      <c r="Q108" s="716">
        <v>0</v>
      </c>
      <c r="R108" s="716">
        <v>0</v>
      </c>
      <c r="S108" s="704">
        <v>0</v>
      </c>
      <c r="T108" s="673">
        <v>0</v>
      </c>
      <c r="U108" s="674">
        <v>0</v>
      </c>
      <c r="V108" s="673"/>
      <c r="AC108" s="704"/>
      <c r="AD108" s="673"/>
      <c r="AK108" s="704"/>
      <c r="AL108" s="673"/>
      <c r="AS108" s="704"/>
      <c r="AT108" s="673"/>
      <c r="BA108" s="704"/>
      <c r="BB108" s="673"/>
      <c r="BC108" s="704"/>
      <c r="BI108" s="704"/>
      <c r="BJ108" s="673"/>
    </row>
    <row r="109" spans="1:62" s="674" customFormat="1" ht="12.75" hidden="1" customHeight="1" outlineLevel="1" x14ac:dyDescent="0.2">
      <c r="A109" s="714" t="s">
        <v>734</v>
      </c>
      <c r="B109" s="704">
        <v>0</v>
      </c>
      <c r="C109" s="704">
        <v>0</v>
      </c>
      <c r="D109" s="704">
        <v>0</v>
      </c>
      <c r="E109" s="704">
        <v>0</v>
      </c>
      <c r="F109" s="704">
        <v>0</v>
      </c>
      <c r="G109" s="704">
        <v>0</v>
      </c>
      <c r="H109" s="704">
        <v>0</v>
      </c>
      <c r="I109" s="704">
        <v>0</v>
      </c>
      <c r="J109" s="704">
        <v>0</v>
      </c>
      <c r="K109" s="704">
        <v>0</v>
      </c>
      <c r="L109" s="704">
        <v>0</v>
      </c>
      <c r="M109" s="704">
        <v>0</v>
      </c>
      <c r="N109" s="704">
        <v>0</v>
      </c>
      <c r="O109" s="704">
        <v>0</v>
      </c>
      <c r="P109" s="704">
        <v>0</v>
      </c>
      <c r="Q109" s="716">
        <v>0</v>
      </c>
      <c r="R109" s="716">
        <v>0</v>
      </c>
      <c r="S109" s="704">
        <v>0</v>
      </c>
      <c r="T109" s="673">
        <v>0</v>
      </c>
      <c r="U109" s="674">
        <v>0</v>
      </c>
      <c r="V109" s="673"/>
      <c r="AC109" s="704"/>
      <c r="AD109" s="673"/>
      <c r="AK109" s="704"/>
      <c r="AL109" s="673"/>
      <c r="AS109" s="704"/>
      <c r="AT109" s="673"/>
      <c r="BA109" s="704"/>
      <c r="BB109" s="673"/>
      <c r="BC109" s="704"/>
      <c r="BI109" s="704"/>
      <c r="BJ109" s="673"/>
    </row>
    <row r="110" spans="1:62" s="674" customFormat="1" ht="12.75" hidden="1" customHeight="1" outlineLevel="1" x14ac:dyDescent="0.2">
      <c r="A110" s="714" t="s">
        <v>735</v>
      </c>
      <c r="B110" s="704">
        <v>-0.21641299999999999</v>
      </c>
      <c r="C110" s="704">
        <v>-0.271287</v>
      </c>
      <c r="D110" s="704">
        <v>-0.25917000000000001</v>
      </c>
      <c r="E110" s="704">
        <v>-0.246702</v>
      </c>
      <c r="F110" s="704">
        <v>-0.24332699999999999</v>
      </c>
      <c r="G110" s="704">
        <v>-0.22994200000000001</v>
      </c>
      <c r="H110" s="704">
        <v>-0.21556</v>
      </c>
      <c r="I110" s="704">
        <v>-0.21324699999999999</v>
      </c>
      <c r="J110" s="704">
        <v>-0.2392</v>
      </c>
      <c r="K110" s="704">
        <v>-0.26033899999999999</v>
      </c>
      <c r="L110" s="704">
        <v>-0.25988800000000001</v>
      </c>
      <c r="M110" s="704">
        <v>-0.21532599999999999</v>
      </c>
      <c r="N110" s="704">
        <v>-0.25204599999999999</v>
      </c>
      <c r="O110" s="704">
        <v>-0.27381499999999998</v>
      </c>
      <c r="P110" s="704">
        <v>-0.28682200000000002</v>
      </c>
      <c r="Q110" s="716">
        <v>0</v>
      </c>
      <c r="R110" s="716">
        <v>0</v>
      </c>
      <c r="S110" s="704">
        <v>0</v>
      </c>
      <c r="T110" s="673">
        <v>0</v>
      </c>
      <c r="U110" s="674">
        <v>0</v>
      </c>
      <c r="V110" s="673"/>
      <c r="AC110" s="704"/>
      <c r="AD110" s="673"/>
      <c r="AK110" s="704"/>
      <c r="AL110" s="673"/>
      <c r="AS110" s="704"/>
      <c r="AT110" s="673"/>
      <c r="BA110" s="704"/>
      <c r="BB110" s="673"/>
      <c r="BC110" s="704"/>
      <c r="BI110" s="704"/>
      <c r="BJ110" s="673"/>
    </row>
    <row r="111" spans="1:62" s="674" customFormat="1" ht="12.75" hidden="1" customHeight="1" outlineLevel="1" x14ac:dyDescent="0.2">
      <c r="A111" s="714" t="s">
        <v>736</v>
      </c>
      <c r="B111" s="704">
        <v>0</v>
      </c>
      <c r="C111" s="704">
        <v>0</v>
      </c>
      <c r="D111" s="704">
        <v>0</v>
      </c>
      <c r="E111" s="704">
        <v>0</v>
      </c>
      <c r="F111" s="704">
        <v>0</v>
      </c>
      <c r="G111" s="704">
        <v>0</v>
      </c>
      <c r="H111" s="704">
        <v>0</v>
      </c>
      <c r="I111" s="704">
        <v>0</v>
      </c>
      <c r="J111" s="704">
        <v>0</v>
      </c>
      <c r="K111" s="704">
        <v>0</v>
      </c>
      <c r="L111" s="704">
        <v>0</v>
      </c>
      <c r="M111" s="704">
        <v>0</v>
      </c>
      <c r="N111" s="704">
        <v>0</v>
      </c>
      <c r="O111" s="704">
        <v>0</v>
      </c>
      <c r="P111" s="704">
        <v>0</v>
      </c>
      <c r="Q111" s="716">
        <v>0</v>
      </c>
      <c r="R111" s="716">
        <v>0</v>
      </c>
      <c r="S111" s="704">
        <v>0</v>
      </c>
      <c r="T111" s="673">
        <v>0</v>
      </c>
      <c r="U111" s="674">
        <v>0</v>
      </c>
      <c r="V111" s="673"/>
      <c r="AC111" s="704"/>
      <c r="AD111" s="673"/>
      <c r="AK111" s="704"/>
      <c r="AL111" s="673"/>
      <c r="AS111" s="704"/>
      <c r="AT111" s="673"/>
      <c r="BA111" s="704"/>
      <c r="BB111" s="673"/>
      <c r="BC111" s="704"/>
      <c r="BI111" s="704"/>
      <c r="BJ111" s="673"/>
    </row>
    <row r="112" spans="1:62" s="674" customFormat="1" ht="12.75" hidden="1" customHeight="1" outlineLevel="1" x14ac:dyDescent="0.2">
      <c r="A112" s="714" t="s">
        <v>737</v>
      </c>
      <c r="B112" s="704">
        <v>0</v>
      </c>
      <c r="C112" s="704">
        <v>0</v>
      </c>
      <c r="D112" s="704">
        <v>-0.215506</v>
      </c>
      <c r="E112" s="704">
        <v>-7.4569999999999997E-2</v>
      </c>
      <c r="F112" s="704">
        <v>-6.6364000000000006E-2</v>
      </c>
      <c r="G112" s="704">
        <v>-8.4814000000000001E-2</v>
      </c>
      <c r="H112" s="704">
        <v>-6.9353999999999999E-2</v>
      </c>
      <c r="I112" s="704">
        <v>-3.6181999999999999E-2</v>
      </c>
      <c r="J112" s="704">
        <v>-3.2939000000000003E-2</v>
      </c>
      <c r="K112" s="704">
        <v>-3.6393000000000002E-2</v>
      </c>
      <c r="L112" s="704">
        <v>-3.2105000000000002E-2</v>
      </c>
      <c r="M112" s="704">
        <v>-3.1466000000000001E-2</v>
      </c>
      <c r="N112" s="704">
        <v>-3.3265000000000003E-2</v>
      </c>
      <c r="O112" s="704">
        <v>-2.6988999999999999E-2</v>
      </c>
      <c r="P112" s="704">
        <v>-2.7976999999999998E-2</v>
      </c>
      <c r="Q112" s="716">
        <v>0</v>
      </c>
      <c r="R112" s="716">
        <v>0</v>
      </c>
      <c r="S112" s="704">
        <v>0</v>
      </c>
      <c r="T112" s="673">
        <v>0</v>
      </c>
      <c r="U112" s="674">
        <v>0</v>
      </c>
      <c r="V112" s="673"/>
      <c r="AC112" s="704"/>
      <c r="AD112" s="673"/>
      <c r="AK112" s="704"/>
      <c r="AL112" s="673"/>
      <c r="AS112" s="704"/>
      <c r="AT112" s="673"/>
      <c r="BA112" s="704"/>
      <c r="BB112" s="673"/>
      <c r="BC112" s="704"/>
      <c r="BI112" s="704"/>
      <c r="BJ112" s="673"/>
    </row>
    <row r="113" spans="1:62" s="674" customFormat="1" ht="12.75" hidden="1" customHeight="1" outlineLevel="1" x14ac:dyDescent="0.2">
      <c r="A113" s="714" t="s">
        <v>738</v>
      </c>
      <c r="B113" s="704">
        <v>0</v>
      </c>
      <c r="C113" s="704">
        <v>0</v>
      </c>
      <c r="D113" s="704">
        <v>0</v>
      </c>
      <c r="E113" s="704">
        <v>0</v>
      </c>
      <c r="F113" s="704">
        <v>0</v>
      </c>
      <c r="G113" s="704">
        <v>0</v>
      </c>
      <c r="H113" s="704">
        <v>-0.100414</v>
      </c>
      <c r="I113" s="704">
        <v>-1.5115E-2</v>
      </c>
      <c r="J113" s="704">
        <v>-5.1714000000000003E-2</v>
      </c>
      <c r="K113" s="704">
        <v>-4.8900000000000002E-3</v>
      </c>
      <c r="L113" s="704">
        <v>-1.9812E-2</v>
      </c>
      <c r="M113" s="704">
        <v>-5.0010000000000002E-3</v>
      </c>
      <c r="N113" s="704">
        <v>-4.4149999999999997E-3</v>
      </c>
      <c r="O113" s="704">
        <v>-7.228E-3</v>
      </c>
      <c r="P113" s="704">
        <v>-8.3350000000000004E-3</v>
      </c>
      <c r="Q113" s="716">
        <v>0</v>
      </c>
      <c r="R113" s="716">
        <v>0</v>
      </c>
      <c r="S113" s="704">
        <v>0</v>
      </c>
      <c r="T113" s="673">
        <v>0</v>
      </c>
      <c r="U113" s="674">
        <v>0</v>
      </c>
      <c r="V113" s="673"/>
      <c r="AC113" s="704"/>
      <c r="AD113" s="673"/>
      <c r="AK113" s="704"/>
      <c r="AL113" s="673"/>
      <c r="AS113" s="704"/>
      <c r="AT113" s="673"/>
      <c r="BA113" s="704"/>
      <c r="BB113" s="673"/>
      <c r="BC113" s="704"/>
      <c r="BI113" s="704"/>
      <c r="BJ113" s="673"/>
    </row>
    <row r="114" spans="1:62" s="674" customFormat="1" ht="12.75" hidden="1" customHeight="1" outlineLevel="1" x14ac:dyDescent="0.2">
      <c r="A114" s="714" t="s">
        <v>739</v>
      </c>
      <c r="B114" s="704">
        <v>-2.2806E-2</v>
      </c>
      <c r="C114" s="704">
        <v>-1.414E-2</v>
      </c>
      <c r="D114" s="704">
        <v>-5.8617000000000002E-2</v>
      </c>
      <c r="E114" s="704">
        <v>-0.13181200000000001</v>
      </c>
      <c r="F114" s="704">
        <v>-4.0933999999999998E-2</v>
      </c>
      <c r="G114" s="704">
        <v>-5.0008999999999998E-2</v>
      </c>
      <c r="H114" s="704">
        <v>-4.5345999999999997E-2</v>
      </c>
      <c r="I114" s="704">
        <v>-3.3582000000000001E-2</v>
      </c>
      <c r="J114" s="704">
        <v>-5.1015999999999999E-2</v>
      </c>
      <c r="K114" s="704">
        <v>-5.3506999999999999E-2</v>
      </c>
      <c r="L114" s="704">
        <v>-6.6574999999999995E-2</v>
      </c>
      <c r="M114" s="704">
        <v>-0.117914</v>
      </c>
      <c r="N114" s="704">
        <v>-7.8179999999999999E-2</v>
      </c>
      <c r="O114" s="704">
        <v>-0.109833</v>
      </c>
      <c r="P114" s="704">
        <v>-9.5568E-2</v>
      </c>
      <c r="Q114" s="716">
        <v>0</v>
      </c>
      <c r="R114" s="716">
        <v>0</v>
      </c>
      <c r="S114" s="704">
        <v>0</v>
      </c>
      <c r="T114" s="673">
        <v>0</v>
      </c>
      <c r="U114" s="674">
        <v>0</v>
      </c>
      <c r="V114" s="673"/>
      <c r="AC114" s="704"/>
      <c r="AD114" s="673"/>
      <c r="AK114" s="704"/>
      <c r="AL114" s="673"/>
      <c r="AS114" s="704"/>
      <c r="AT114" s="673"/>
      <c r="BA114" s="704"/>
      <c r="BB114" s="673"/>
      <c r="BC114" s="704"/>
      <c r="BI114" s="704"/>
      <c r="BJ114" s="673"/>
    </row>
    <row r="115" spans="1:62" s="674" customFormat="1" ht="12.75" hidden="1" customHeight="1" outlineLevel="1" x14ac:dyDescent="0.2">
      <c r="A115" s="714" t="s">
        <v>740</v>
      </c>
      <c r="B115" s="704">
        <v>-6.844932</v>
      </c>
      <c r="C115" s="704">
        <v>-3.2114509999999998</v>
      </c>
      <c r="D115" s="704">
        <v>-2.1480739999999998</v>
      </c>
      <c r="E115" s="704">
        <v>-2.215293</v>
      </c>
      <c r="F115" s="704">
        <v>-2.017763</v>
      </c>
      <c r="G115" s="704">
        <v>-1.91839</v>
      </c>
      <c r="H115" s="704">
        <v>-1.4970950000000001</v>
      </c>
      <c r="I115" s="704">
        <v>-2.5911219999999999</v>
      </c>
      <c r="J115" s="704">
        <v>-2.4051680000000002</v>
      </c>
      <c r="K115" s="704">
        <v>-1.735142</v>
      </c>
      <c r="L115" s="704">
        <v>-3.2177250000000002</v>
      </c>
      <c r="M115" s="704">
        <v>-2.0715729999999999</v>
      </c>
      <c r="N115" s="704">
        <v>-1.7468939999999999</v>
      </c>
      <c r="O115" s="704">
        <v>-2.5404900000000001</v>
      </c>
      <c r="P115" s="704">
        <v>-2.8393640000000002</v>
      </c>
      <c r="Q115" s="716">
        <v>0</v>
      </c>
      <c r="R115" s="716">
        <v>0</v>
      </c>
      <c r="S115" s="704">
        <v>0</v>
      </c>
      <c r="T115" s="673">
        <v>0</v>
      </c>
      <c r="U115" s="674">
        <v>0</v>
      </c>
      <c r="V115" s="673"/>
      <c r="AC115" s="704"/>
      <c r="AD115" s="673"/>
      <c r="AK115" s="704"/>
      <c r="AL115" s="673"/>
      <c r="AS115" s="704"/>
      <c r="AT115" s="673"/>
      <c r="BA115" s="704"/>
      <c r="BB115" s="673"/>
      <c r="BC115" s="704"/>
      <c r="BI115" s="704"/>
      <c r="BJ115" s="673"/>
    </row>
    <row r="116" spans="1:62" s="674" customFormat="1" ht="12.75" hidden="1" customHeight="1" outlineLevel="1" x14ac:dyDescent="0.2">
      <c r="A116" s="714" t="s">
        <v>741</v>
      </c>
      <c r="B116" s="704">
        <v>0</v>
      </c>
      <c r="C116" s="704">
        <v>0</v>
      </c>
      <c r="D116" s="704">
        <v>0</v>
      </c>
      <c r="E116" s="704">
        <v>0</v>
      </c>
      <c r="F116" s="704">
        <v>0</v>
      </c>
      <c r="G116" s="704">
        <v>0</v>
      </c>
      <c r="H116" s="704">
        <v>0</v>
      </c>
      <c r="I116" s="704">
        <v>0</v>
      </c>
      <c r="J116" s="704">
        <v>0</v>
      </c>
      <c r="K116" s="704">
        <v>0</v>
      </c>
      <c r="L116" s="704">
        <v>0</v>
      </c>
      <c r="M116" s="704">
        <v>0</v>
      </c>
      <c r="N116" s="704">
        <v>0</v>
      </c>
      <c r="O116" s="704">
        <v>0</v>
      </c>
      <c r="P116" s="704">
        <v>0</v>
      </c>
      <c r="Q116" s="716">
        <v>0</v>
      </c>
      <c r="R116" s="716">
        <v>0</v>
      </c>
      <c r="S116" s="704">
        <v>0</v>
      </c>
      <c r="T116" s="673">
        <v>0</v>
      </c>
      <c r="U116" s="674">
        <v>0</v>
      </c>
      <c r="V116" s="673"/>
      <c r="AC116" s="704"/>
      <c r="AD116" s="673"/>
      <c r="AK116" s="704"/>
      <c r="AL116" s="673"/>
      <c r="AS116" s="704"/>
      <c r="AT116" s="673"/>
      <c r="BA116" s="704"/>
      <c r="BB116" s="673"/>
      <c r="BC116" s="704"/>
      <c r="BI116" s="704"/>
      <c r="BJ116" s="673"/>
    </row>
    <row r="117" spans="1:62" s="674" customFormat="1" ht="12.75" hidden="1" customHeight="1" outlineLevel="1" x14ac:dyDescent="0.2">
      <c r="A117" s="714" t="s">
        <v>742</v>
      </c>
      <c r="B117" s="704">
        <v>0</v>
      </c>
      <c r="C117" s="704">
        <v>0</v>
      </c>
      <c r="D117" s="704">
        <v>0</v>
      </c>
      <c r="E117" s="704">
        <v>0</v>
      </c>
      <c r="F117" s="704">
        <v>-2.9163000000000001E-2</v>
      </c>
      <c r="G117" s="704">
        <v>-3.6516E-2</v>
      </c>
      <c r="H117" s="704">
        <v>-1.2968E-2</v>
      </c>
      <c r="I117" s="704">
        <v>-8.9029999999999995E-3</v>
      </c>
      <c r="J117" s="704">
        <v>0</v>
      </c>
      <c r="K117" s="704">
        <v>0</v>
      </c>
      <c r="L117" s="704">
        <v>0</v>
      </c>
      <c r="M117" s="704">
        <v>0</v>
      </c>
      <c r="N117" s="704">
        <v>0</v>
      </c>
      <c r="O117" s="704">
        <v>0</v>
      </c>
      <c r="P117" s="704">
        <v>0</v>
      </c>
      <c r="Q117" s="716">
        <v>0</v>
      </c>
      <c r="R117" s="716">
        <v>0</v>
      </c>
      <c r="S117" s="704">
        <v>0</v>
      </c>
      <c r="T117" s="673">
        <v>0</v>
      </c>
      <c r="U117" s="674">
        <v>0</v>
      </c>
      <c r="V117" s="673"/>
      <c r="AC117" s="704"/>
      <c r="AD117" s="673"/>
      <c r="AK117" s="704"/>
      <c r="AL117" s="673"/>
      <c r="AS117" s="704"/>
      <c r="AT117" s="673"/>
      <c r="BA117" s="704"/>
      <c r="BB117" s="673"/>
      <c r="BC117" s="704"/>
      <c r="BI117" s="704"/>
      <c r="BJ117" s="673"/>
    </row>
    <row r="118" spans="1:62" s="674" customFormat="1" ht="12.75" hidden="1" customHeight="1" outlineLevel="1" x14ac:dyDescent="0.2">
      <c r="A118" s="714" t="s">
        <v>743</v>
      </c>
      <c r="B118" s="704">
        <v>0</v>
      </c>
      <c r="C118" s="704">
        <v>0</v>
      </c>
      <c r="D118" s="704">
        <v>0</v>
      </c>
      <c r="E118" s="704">
        <v>0</v>
      </c>
      <c r="F118" s="704">
        <v>0</v>
      </c>
      <c r="G118" s="704">
        <v>0</v>
      </c>
      <c r="H118" s="704">
        <v>0</v>
      </c>
      <c r="I118" s="704">
        <v>0</v>
      </c>
      <c r="J118" s="704">
        <v>0</v>
      </c>
      <c r="K118" s="704">
        <v>0</v>
      </c>
      <c r="L118" s="704">
        <v>0</v>
      </c>
      <c r="M118" s="704">
        <v>0</v>
      </c>
      <c r="N118" s="704">
        <v>0</v>
      </c>
      <c r="O118" s="704">
        <v>0</v>
      </c>
      <c r="P118" s="704">
        <v>0</v>
      </c>
      <c r="Q118" s="716">
        <v>0</v>
      </c>
      <c r="R118" s="716">
        <v>0</v>
      </c>
      <c r="S118" s="704">
        <v>0</v>
      </c>
      <c r="T118" s="673">
        <v>0</v>
      </c>
      <c r="U118" s="674">
        <v>0</v>
      </c>
      <c r="V118" s="673"/>
      <c r="AC118" s="704"/>
      <c r="AD118" s="673"/>
      <c r="AK118" s="704"/>
      <c r="AL118" s="673"/>
      <c r="AS118" s="704"/>
      <c r="AT118" s="673"/>
      <c r="BA118" s="704"/>
      <c r="BB118" s="673"/>
      <c r="BC118" s="704"/>
      <c r="BI118" s="704"/>
      <c r="BJ118" s="673"/>
    </row>
    <row r="119" spans="1:62" s="674" customFormat="1" ht="12.75" hidden="1" customHeight="1" outlineLevel="1" x14ac:dyDescent="0.2">
      <c r="A119" s="714" t="s">
        <v>744</v>
      </c>
      <c r="B119" s="704">
        <v>-0.349692</v>
      </c>
      <c r="C119" s="704">
        <v>-0.53441399999999994</v>
      </c>
      <c r="D119" s="704">
        <v>-0.188999</v>
      </c>
      <c r="E119" s="704">
        <v>-0.332785</v>
      </c>
      <c r="F119" s="704">
        <v>-0.45664100000000002</v>
      </c>
      <c r="G119" s="704">
        <v>-0.47217999999999999</v>
      </c>
      <c r="H119" s="704">
        <v>-0.53346199999999999</v>
      </c>
      <c r="I119" s="704">
        <v>-0.44254700000000002</v>
      </c>
      <c r="J119" s="704">
        <v>-0.465916</v>
      </c>
      <c r="K119" s="704">
        <v>-0.249275</v>
      </c>
      <c r="L119" s="704">
        <v>-6.8950000000000001E-3</v>
      </c>
      <c r="M119" s="704">
        <v>-7.3331999999999994E-2</v>
      </c>
      <c r="N119" s="704">
        <v>-3.7394999999999998E-2</v>
      </c>
      <c r="O119" s="704">
        <v>-2.6284999999999999E-2</v>
      </c>
      <c r="P119" s="704">
        <v>-1.9522999999999999E-2</v>
      </c>
      <c r="Q119" s="716">
        <v>0</v>
      </c>
      <c r="R119" s="716">
        <v>0</v>
      </c>
      <c r="S119" s="704">
        <v>0</v>
      </c>
      <c r="T119" s="673">
        <v>0</v>
      </c>
      <c r="U119" s="674">
        <v>0</v>
      </c>
      <c r="V119" s="673"/>
      <c r="AC119" s="704"/>
      <c r="AD119" s="673"/>
      <c r="AK119" s="704"/>
      <c r="AL119" s="673"/>
      <c r="AS119" s="704"/>
      <c r="AT119" s="673"/>
      <c r="BA119" s="704"/>
      <c r="BB119" s="673"/>
      <c r="BC119" s="704"/>
      <c r="BI119" s="704"/>
      <c r="BJ119" s="673"/>
    </row>
    <row r="120" spans="1:62" s="674" customFormat="1" ht="12.75" hidden="1" customHeight="1" outlineLevel="1" x14ac:dyDescent="0.2">
      <c r="A120" s="714" t="s">
        <v>745</v>
      </c>
      <c r="B120" s="704">
        <v>0</v>
      </c>
      <c r="C120" s="704">
        <v>0</v>
      </c>
      <c r="D120" s="704">
        <v>0</v>
      </c>
      <c r="E120" s="704">
        <v>-5.5170000000000002E-3</v>
      </c>
      <c r="F120" s="704">
        <v>0</v>
      </c>
      <c r="G120" s="704">
        <v>-2.9790000000000001E-2</v>
      </c>
      <c r="H120" s="704">
        <v>-7.7040999999999998E-2</v>
      </c>
      <c r="I120" s="704">
        <v>-3.9968999999999998E-2</v>
      </c>
      <c r="J120" s="704">
        <v>-2.3307999999999999E-2</v>
      </c>
      <c r="K120" s="704">
        <v>-2.2581E-2</v>
      </c>
      <c r="L120" s="704">
        <v>-2.0917000000000002E-2</v>
      </c>
      <c r="M120" s="704">
        <v>-2.0625000000000001E-2</v>
      </c>
      <c r="N120" s="704">
        <v>-3.6395999999999998E-2</v>
      </c>
      <c r="O120" s="704">
        <v>-1.7469999999999999E-2</v>
      </c>
      <c r="P120" s="704">
        <v>-3.1032000000000001E-2</v>
      </c>
      <c r="Q120" s="716">
        <v>0</v>
      </c>
      <c r="R120" s="716">
        <v>0</v>
      </c>
      <c r="S120" s="704">
        <v>0</v>
      </c>
      <c r="T120" s="673">
        <v>0</v>
      </c>
      <c r="U120" s="674">
        <v>0</v>
      </c>
      <c r="V120" s="673"/>
      <c r="AC120" s="704"/>
      <c r="AD120" s="673"/>
      <c r="AK120" s="704"/>
      <c r="AL120" s="673"/>
      <c r="AS120" s="704"/>
      <c r="AT120" s="673"/>
      <c r="BA120" s="704"/>
      <c r="BB120" s="673"/>
      <c r="BC120" s="704"/>
      <c r="BI120" s="704"/>
      <c r="BJ120" s="673"/>
    </row>
    <row r="121" spans="1:62" s="674" customFormat="1" ht="12.75" hidden="1" customHeight="1" outlineLevel="1" x14ac:dyDescent="0.2">
      <c r="A121" s="714" t="s">
        <v>746</v>
      </c>
      <c r="B121" s="704">
        <v>0</v>
      </c>
      <c r="C121" s="704">
        <v>0</v>
      </c>
      <c r="D121" s="704">
        <v>0</v>
      </c>
      <c r="E121" s="704">
        <v>-2.4322E-2</v>
      </c>
      <c r="F121" s="704">
        <v>-0.141156</v>
      </c>
      <c r="G121" s="704">
        <v>0</v>
      </c>
      <c r="H121" s="704">
        <v>-0.36380200000000001</v>
      </c>
      <c r="I121" s="704">
        <v>-0.25748799999999999</v>
      </c>
      <c r="J121" s="704">
        <v>-0.17687800000000001</v>
      </c>
      <c r="K121" s="704">
        <v>-0.32452700000000001</v>
      </c>
      <c r="L121" s="704">
        <v>-0.43544300000000002</v>
      </c>
      <c r="M121" s="704">
        <v>-0.33535199999999998</v>
      </c>
      <c r="N121" s="704">
        <v>-1.1352899999999999</v>
      </c>
      <c r="O121" s="704">
        <v>-0.50977700000000004</v>
      </c>
      <c r="P121" s="704">
        <v>-1.220205</v>
      </c>
      <c r="Q121" s="716">
        <v>0</v>
      </c>
      <c r="R121" s="716">
        <v>0</v>
      </c>
      <c r="S121" s="704">
        <v>0</v>
      </c>
      <c r="T121" s="673">
        <v>0</v>
      </c>
      <c r="U121" s="674">
        <v>0</v>
      </c>
      <c r="V121" s="673"/>
      <c r="AC121" s="704"/>
      <c r="AD121" s="673"/>
      <c r="AK121" s="704"/>
      <c r="AL121" s="673"/>
      <c r="AS121" s="704"/>
      <c r="AT121" s="673"/>
      <c r="BA121" s="704"/>
      <c r="BB121" s="673"/>
      <c r="BC121" s="704"/>
      <c r="BI121" s="704"/>
      <c r="BJ121" s="673"/>
    </row>
    <row r="122" spans="1:62" s="674" customFormat="1" ht="12.75" customHeight="1" collapsed="1" x14ac:dyDescent="0.2">
      <c r="A122" s="713" t="s">
        <v>747</v>
      </c>
      <c r="B122" s="704">
        <v>0</v>
      </c>
      <c r="C122" s="704">
        <v>0</v>
      </c>
      <c r="D122" s="704">
        <v>0</v>
      </c>
      <c r="E122" s="704">
        <v>0</v>
      </c>
      <c r="F122" s="704">
        <v>0</v>
      </c>
      <c r="G122" s="704">
        <v>0</v>
      </c>
      <c r="H122" s="704">
        <v>0</v>
      </c>
      <c r="I122" s="704">
        <v>0</v>
      </c>
      <c r="J122" s="704">
        <v>0</v>
      </c>
      <c r="K122" s="704">
        <v>0</v>
      </c>
      <c r="L122" s="704">
        <v>0</v>
      </c>
      <c r="M122" s="704">
        <v>0</v>
      </c>
      <c r="N122" s="704">
        <v>0</v>
      </c>
      <c r="O122" s="704">
        <v>0</v>
      </c>
      <c r="P122" s="704">
        <v>0</v>
      </c>
      <c r="Q122" s="674">
        <v>0</v>
      </c>
      <c r="R122" s="674">
        <v>0</v>
      </c>
      <c r="S122" s="704">
        <v>0</v>
      </c>
      <c r="T122" s="673">
        <v>0</v>
      </c>
      <c r="U122" s="674">
        <v>0</v>
      </c>
      <c r="V122" s="673"/>
      <c r="AC122" s="704"/>
      <c r="AD122" s="673"/>
      <c r="AK122" s="704"/>
      <c r="AL122" s="673"/>
      <c r="AS122" s="704"/>
      <c r="AT122" s="673"/>
      <c r="BA122" s="704"/>
      <c r="BB122" s="673"/>
      <c r="BI122" s="704"/>
      <c r="BJ122" s="673"/>
    </row>
    <row r="123" spans="1:62" s="674" customFormat="1" ht="12.75" customHeight="1" x14ac:dyDescent="0.2">
      <c r="A123" s="713" t="s">
        <v>748</v>
      </c>
      <c r="B123" s="704">
        <v>-3.5009999999999999E-2</v>
      </c>
      <c r="C123" s="704">
        <v>-5.5973500000000002E-2</v>
      </c>
      <c r="D123" s="704">
        <v>-2.7172999999999999E-2</v>
      </c>
      <c r="E123" s="704">
        <v>-2.0523E-2</v>
      </c>
      <c r="F123" s="704">
        <v>-7.0962999999999998E-2</v>
      </c>
      <c r="G123" s="704">
        <v>-0.113787</v>
      </c>
      <c r="H123" s="704">
        <v>-8.3332000000000003E-2</v>
      </c>
      <c r="I123" s="704">
        <v>-5.5050000000000002E-2</v>
      </c>
      <c r="J123" s="704">
        <v>-4.8890999999999997E-2</v>
      </c>
      <c r="K123" s="704">
        <v>-6.7857000000000001E-2</v>
      </c>
      <c r="L123" s="704">
        <v>0</v>
      </c>
      <c r="M123" s="704">
        <v>0</v>
      </c>
      <c r="N123" s="704">
        <v>0</v>
      </c>
      <c r="O123" s="704">
        <v>0</v>
      </c>
      <c r="P123" s="704">
        <v>0</v>
      </c>
      <c r="Q123" s="674">
        <v>0</v>
      </c>
      <c r="R123" s="674">
        <v>0</v>
      </c>
      <c r="S123" s="704">
        <v>0</v>
      </c>
      <c r="T123" s="673">
        <v>0</v>
      </c>
      <c r="U123" s="716">
        <v>0</v>
      </c>
      <c r="V123" s="673"/>
      <c r="AC123" s="704"/>
      <c r="AD123" s="673"/>
      <c r="AK123" s="704"/>
      <c r="AL123" s="673"/>
      <c r="AS123" s="704"/>
      <c r="AT123" s="673"/>
      <c r="BA123" s="704"/>
      <c r="BB123" s="673"/>
      <c r="BC123" s="716"/>
      <c r="BI123" s="704"/>
      <c r="BJ123" s="673"/>
    </row>
    <row r="124" spans="1:62" s="674" customFormat="1" ht="12.75" hidden="1" customHeight="1" outlineLevel="1" x14ac:dyDescent="0.2">
      <c r="A124" s="699" t="s">
        <v>749</v>
      </c>
      <c r="B124" s="704">
        <v>0</v>
      </c>
      <c r="C124" s="704">
        <v>0</v>
      </c>
      <c r="D124" s="704">
        <v>0</v>
      </c>
      <c r="E124" s="704">
        <v>0</v>
      </c>
      <c r="F124" s="704">
        <v>0</v>
      </c>
      <c r="G124" s="704">
        <v>0</v>
      </c>
      <c r="H124" s="704">
        <v>0</v>
      </c>
      <c r="I124" s="704">
        <v>0</v>
      </c>
      <c r="J124" s="704">
        <v>0</v>
      </c>
      <c r="K124" s="704">
        <v>0</v>
      </c>
      <c r="L124" s="704">
        <v>0</v>
      </c>
      <c r="M124" s="704">
        <v>0</v>
      </c>
      <c r="N124" s="704">
        <v>0</v>
      </c>
      <c r="O124" s="704">
        <v>0</v>
      </c>
      <c r="P124" s="704">
        <v>0</v>
      </c>
      <c r="Q124" s="674">
        <v>0</v>
      </c>
      <c r="R124" s="674">
        <v>0</v>
      </c>
      <c r="S124" s="704">
        <v>0</v>
      </c>
      <c r="T124" s="673">
        <v>0</v>
      </c>
      <c r="U124" s="674">
        <v>0</v>
      </c>
      <c r="V124" s="673"/>
      <c r="AC124" s="704"/>
      <c r="AD124" s="673"/>
      <c r="AK124" s="704"/>
      <c r="AL124" s="673"/>
      <c r="AS124" s="704"/>
      <c r="AT124" s="673"/>
      <c r="BA124" s="704"/>
      <c r="BB124" s="673"/>
      <c r="BC124" s="704"/>
      <c r="BI124" s="704"/>
      <c r="BJ124" s="673"/>
    </row>
    <row r="125" spans="1:62" s="674" customFormat="1" ht="12.75" hidden="1" customHeight="1" outlineLevel="1" x14ac:dyDescent="0.2">
      <c r="A125" s="699" t="s">
        <v>750</v>
      </c>
      <c r="B125" s="704">
        <v>0</v>
      </c>
      <c r="C125" s="704">
        <v>0</v>
      </c>
      <c r="D125" s="704">
        <v>0</v>
      </c>
      <c r="E125" s="704">
        <v>0</v>
      </c>
      <c r="F125" s="704">
        <v>0</v>
      </c>
      <c r="G125" s="704">
        <v>0</v>
      </c>
      <c r="H125" s="704">
        <v>0</v>
      </c>
      <c r="I125" s="704">
        <v>0</v>
      </c>
      <c r="J125" s="704">
        <v>0</v>
      </c>
      <c r="K125" s="704">
        <v>0</v>
      </c>
      <c r="L125" s="704">
        <v>0</v>
      </c>
      <c r="M125" s="704">
        <v>0</v>
      </c>
      <c r="N125" s="704">
        <v>0</v>
      </c>
      <c r="O125" s="704">
        <v>0</v>
      </c>
      <c r="P125" s="704">
        <v>0</v>
      </c>
      <c r="Q125" s="674">
        <v>0</v>
      </c>
      <c r="R125" s="674">
        <v>0</v>
      </c>
      <c r="S125" s="704">
        <v>0</v>
      </c>
      <c r="T125" s="673">
        <v>0</v>
      </c>
      <c r="U125" s="674">
        <v>0</v>
      </c>
      <c r="V125" s="673"/>
      <c r="AC125" s="704"/>
      <c r="AD125" s="673"/>
      <c r="AK125" s="704"/>
      <c r="AL125" s="673"/>
      <c r="AS125" s="704"/>
      <c r="AT125" s="673"/>
      <c r="BA125" s="704"/>
      <c r="BB125" s="673"/>
      <c r="BC125" s="704"/>
      <c r="BI125" s="704"/>
      <c r="BJ125" s="673"/>
    </row>
    <row r="126" spans="1:62" s="674" customFormat="1" ht="12.75" customHeight="1" collapsed="1" x14ac:dyDescent="0.2">
      <c r="A126" s="699" t="s">
        <v>751</v>
      </c>
      <c r="B126" s="704">
        <v>-3.5009999999999999E-2</v>
      </c>
      <c r="C126" s="704">
        <v>-5.5973500000000002E-2</v>
      </c>
      <c r="D126" s="704">
        <v>-2.7172999999999999E-2</v>
      </c>
      <c r="E126" s="704">
        <v>-2.0523E-2</v>
      </c>
      <c r="F126" s="704">
        <v>-7.0962999999999998E-2</v>
      </c>
      <c r="G126" s="704">
        <v>-0.113787</v>
      </c>
      <c r="H126" s="704">
        <v>-8.3332000000000003E-2</v>
      </c>
      <c r="I126" s="704">
        <v>-5.5050000000000002E-2</v>
      </c>
      <c r="J126" s="704">
        <v>-4.8890999999999997E-2</v>
      </c>
      <c r="K126" s="704">
        <v>-6.7857000000000001E-2</v>
      </c>
      <c r="L126" s="704">
        <v>0</v>
      </c>
      <c r="M126" s="704">
        <v>0</v>
      </c>
      <c r="N126" s="704">
        <v>0</v>
      </c>
      <c r="O126" s="704">
        <v>0</v>
      </c>
      <c r="P126" s="704">
        <v>0</v>
      </c>
      <c r="Q126" s="674">
        <v>0</v>
      </c>
      <c r="R126" s="674">
        <v>0</v>
      </c>
      <c r="S126" s="704">
        <v>0</v>
      </c>
      <c r="T126" s="673">
        <v>0</v>
      </c>
      <c r="U126" s="674">
        <v>0</v>
      </c>
      <c r="V126" s="673"/>
      <c r="AC126" s="704"/>
      <c r="AD126" s="673"/>
      <c r="AK126" s="704"/>
      <c r="AL126" s="673"/>
      <c r="AS126" s="704"/>
      <c r="AT126" s="673"/>
      <c r="BA126" s="704"/>
      <c r="BB126" s="673"/>
      <c r="BC126" s="704"/>
      <c r="BI126" s="704"/>
      <c r="BJ126" s="673"/>
    </row>
    <row r="127" spans="1:62" s="674" customFormat="1" ht="12.75" customHeight="1" x14ac:dyDescent="0.2">
      <c r="A127" s="713" t="s">
        <v>752</v>
      </c>
      <c r="B127" s="704">
        <v>-0.60675999999999997</v>
      </c>
      <c r="C127" s="704">
        <v>-0.120215</v>
      </c>
      <c r="D127" s="704">
        <v>-9.0912000000000007E-2</v>
      </c>
      <c r="E127" s="704">
        <v>-9.3230999999999994E-2</v>
      </c>
      <c r="F127" s="704">
        <v>-2.8667799999999999</v>
      </c>
      <c r="G127" s="704">
        <v>-0.33563900000000002</v>
      </c>
      <c r="H127" s="704">
        <v>-0.36290900000000004</v>
      </c>
      <c r="I127" s="704">
        <v>-0.27177099999999998</v>
      </c>
      <c r="J127" s="704">
        <v>-0.23876600000000001</v>
      </c>
      <c r="K127" s="704">
        <v>-0.20710500000000001</v>
      </c>
      <c r="L127" s="704">
        <v>-0.23163600000000001</v>
      </c>
      <c r="M127" s="704">
        <v>-0.20888300000000001</v>
      </c>
      <c r="N127" s="704">
        <v>-0.14181299999999999</v>
      </c>
      <c r="O127" s="704">
        <v>-0.49644300000000002</v>
      </c>
      <c r="P127" s="704">
        <v>-0.16713900000000001</v>
      </c>
      <c r="Q127" s="674">
        <v>0</v>
      </c>
      <c r="R127" s="674">
        <v>0</v>
      </c>
      <c r="S127" s="704">
        <v>0</v>
      </c>
      <c r="T127" s="673">
        <v>0</v>
      </c>
      <c r="U127" s="674">
        <v>0</v>
      </c>
      <c r="V127" s="673"/>
      <c r="AC127" s="704"/>
      <c r="AD127" s="673"/>
      <c r="AK127" s="704"/>
      <c r="AL127" s="673"/>
      <c r="AS127" s="704"/>
      <c r="AT127" s="673"/>
      <c r="BA127" s="704"/>
      <c r="BB127" s="673"/>
      <c r="BI127" s="704"/>
      <c r="BJ127" s="673"/>
    </row>
    <row r="128" spans="1:62" s="674" customFormat="1" ht="12.75" customHeight="1" x14ac:dyDescent="0.2">
      <c r="A128" s="699" t="s">
        <v>753</v>
      </c>
      <c r="B128" s="704">
        <v>-0.10675999999999999</v>
      </c>
      <c r="C128" s="704">
        <v>-0.120215</v>
      </c>
      <c r="D128" s="704">
        <v>-9.0912000000000007E-2</v>
      </c>
      <c r="E128" s="704">
        <v>-9.3230999999999994E-2</v>
      </c>
      <c r="F128" s="704">
        <v>-2.8667799999999999</v>
      </c>
      <c r="G128" s="704">
        <v>-0.33563900000000002</v>
      </c>
      <c r="H128" s="704">
        <v>-0.36290900000000004</v>
      </c>
      <c r="I128" s="704">
        <v>-0.27177099999999998</v>
      </c>
      <c r="J128" s="704">
        <v>-0.23876600000000001</v>
      </c>
      <c r="K128" s="704">
        <v>-0.20710500000000001</v>
      </c>
      <c r="L128" s="704">
        <v>-0.23163600000000001</v>
      </c>
      <c r="M128" s="704">
        <v>-0.20888300000000001</v>
      </c>
      <c r="N128" s="704">
        <v>-0.14181299999999999</v>
      </c>
      <c r="O128" s="704">
        <v>-0.49644300000000002</v>
      </c>
      <c r="P128" s="704">
        <v>-0.16713900000000001</v>
      </c>
      <c r="Q128" s="674">
        <v>0</v>
      </c>
      <c r="R128" s="674">
        <v>0</v>
      </c>
      <c r="S128" s="704">
        <v>0</v>
      </c>
      <c r="T128" s="673">
        <v>0</v>
      </c>
      <c r="U128" s="674">
        <v>0</v>
      </c>
      <c r="V128" s="673"/>
      <c r="AC128" s="704"/>
      <c r="AD128" s="673"/>
      <c r="AK128" s="704"/>
      <c r="AL128" s="673"/>
      <c r="AS128" s="704"/>
      <c r="AT128" s="673"/>
      <c r="BA128" s="704"/>
      <c r="BB128" s="673"/>
      <c r="BI128" s="704"/>
      <c r="BJ128" s="673"/>
    </row>
    <row r="129" spans="1:62" s="674" customFormat="1" ht="12.75" customHeight="1" x14ac:dyDescent="0.2">
      <c r="A129" s="699" t="s">
        <v>754</v>
      </c>
      <c r="B129" s="704">
        <v>0</v>
      </c>
      <c r="C129" s="704">
        <v>0</v>
      </c>
      <c r="D129" s="704">
        <v>0</v>
      </c>
      <c r="E129" s="704">
        <v>0</v>
      </c>
      <c r="F129" s="704">
        <v>-2.6223559999999999</v>
      </c>
      <c r="G129" s="704">
        <v>-0.119255</v>
      </c>
      <c r="H129" s="704">
        <v>-0.116837</v>
      </c>
      <c r="I129" s="704">
        <v>-2.4771000000000001E-2</v>
      </c>
      <c r="J129" s="704">
        <v>0</v>
      </c>
      <c r="K129" s="704">
        <v>0</v>
      </c>
      <c r="L129" s="704">
        <v>0</v>
      </c>
      <c r="M129" s="704">
        <v>0</v>
      </c>
      <c r="N129" s="704">
        <v>0</v>
      </c>
      <c r="O129" s="704">
        <v>0</v>
      </c>
      <c r="P129" s="704">
        <v>0</v>
      </c>
      <c r="Q129" s="674">
        <v>0</v>
      </c>
      <c r="R129" s="674">
        <v>0</v>
      </c>
      <c r="S129" s="704">
        <v>0</v>
      </c>
      <c r="T129" s="673">
        <v>0</v>
      </c>
      <c r="U129" s="674">
        <v>0</v>
      </c>
      <c r="V129" s="673"/>
      <c r="AC129" s="704"/>
      <c r="AD129" s="673"/>
      <c r="AK129" s="704"/>
      <c r="AL129" s="673"/>
      <c r="AS129" s="704"/>
      <c r="AT129" s="673"/>
      <c r="BA129" s="704"/>
      <c r="BB129" s="673"/>
      <c r="BC129" s="704"/>
      <c r="BI129" s="704"/>
      <c r="BJ129" s="673"/>
    </row>
    <row r="130" spans="1:62" s="674" customFormat="1" ht="12.75" customHeight="1" x14ac:dyDescent="0.2">
      <c r="A130" s="699" t="s">
        <v>755</v>
      </c>
      <c r="B130" s="704">
        <v>-0.10675999999999999</v>
      </c>
      <c r="C130" s="704">
        <v>-0.120215</v>
      </c>
      <c r="D130" s="704">
        <v>-9.0912000000000007E-2</v>
      </c>
      <c r="E130" s="704">
        <v>-9.3230999999999994E-2</v>
      </c>
      <c r="F130" s="704">
        <v>-0.244424</v>
      </c>
      <c r="G130" s="704">
        <v>-0.21638399999999999</v>
      </c>
      <c r="H130" s="704">
        <v>-0.24607200000000001</v>
      </c>
      <c r="I130" s="704">
        <v>-0.247</v>
      </c>
      <c r="J130" s="704">
        <v>-0.23876600000000001</v>
      </c>
      <c r="K130" s="704">
        <v>-0.20710500000000001</v>
      </c>
      <c r="L130" s="704">
        <v>-0.23163600000000001</v>
      </c>
      <c r="M130" s="704">
        <v>-0.20888300000000001</v>
      </c>
      <c r="N130" s="704">
        <v>-0.14181299999999999</v>
      </c>
      <c r="O130" s="704">
        <v>-0.49644300000000002</v>
      </c>
      <c r="P130" s="704">
        <v>-0.16713900000000001</v>
      </c>
      <c r="Q130" s="674">
        <v>0</v>
      </c>
      <c r="R130" s="674">
        <v>0</v>
      </c>
      <c r="S130" s="704">
        <v>0</v>
      </c>
      <c r="T130" s="673">
        <v>0</v>
      </c>
      <c r="U130" s="674">
        <v>0</v>
      </c>
      <c r="V130" s="673"/>
      <c r="AC130" s="704"/>
      <c r="AD130" s="673"/>
      <c r="AK130" s="704"/>
      <c r="AL130" s="673"/>
      <c r="AS130" s="704"/>
      <c r="AT130" s="673"/>
      <c r="BA130" s="704"/>
      <c r="BB130" s="673"/>
      <c r="BC130" s="704"/>
      <c r="BI130" s="704"/>
      <c r="BJ130" s="673"/>
    </row>
    <row r="131" spans="1:62" s="674" customFormat="1" ht="12.75" customHeight="1" x14ac:dyDescent="0.2">
      <c r="A131" s="699" t="s">
        <v>756</v>
      </c>
      <c r="B131" s="704">
        <v>-0.5</v>
      </c>
      <c r="C131" s="704">
        <v>0</v>
      </c>
      <c r="D131" s="704">
        <v>0</v>
      </c>
      <c r="E131" s="704">
        <v>0</v>
      </c>
      <c r="F131" s="704">
        <v>0</v>
      </c>
      <c r="G131" s="704">
        <v>0</v>
      </c>
      <c r="H131" s="704">
        <v>0</v>
      </c>
      <c r="I131" s="704">
        <v>0</v>
      </c>
      <c r="J131" s="704">
        <v>0</v>
      </c>
      <c r="K131" s="704">
        <v>0</v>
      </c>
      <c r="L131" s="704">
        <v>0</v>
      </c>
      <c r="M131" s="704">
        <v>0</v>
      </c>
      <c r="N131" s="704">
        <v>0</v>
      </c>
      <c r="O131" s="704">
        <v>0</v>
      </c>
      <c r="P131" s="704">
        <v>0</v>
      </c>
      <c r="Q131" s="674">
        <v>0</v>
      </c>
      <c r="R131" s="674">
        <v>0</v>
      </c>
      <c r="S131" s="704">
        <v>0</v>
      </c>
      <c r="T131" s="673">
        <v>0</v>
      </c>
      <c r="U131" s="674">
        <v>0</v>
      </c>
      <c r="V131" s="673"/>
      <c r="AC131" s="704"/>
      <c r="AD131" s="673"/>
      <c r="AK131" s="704"/>
      <c r="AL131" s="673"/>
      <c r="AS131" s="704"/>
      <c r="AT131" s="673"/>
      <c r="BA131" s="704"/>
      <c r="BB131" s="673"/>
      <c r="BI131" s="704"/>
      <c r="BJ131" s="673"/>
    </row>
    <row r="132" spans="1:62" s="674" customFormat="1" ht="12.75" customHeight="1" x14ac:dyDescent="0.2">
      <c r="A132" s="699" t="s">
        <v>757</v>
      </c>
      <c r="B132" s="704">
        <v>-0.5</v>
      </c>
      <c r="C132" s="704">
        <v>0</v>
      </c>
      <c r="D132" s="704">
        <v>0</v>
      </c>
      <c r="E132" s="704">
        <v>0</v>
      </c>
      <c r="F132" s="704">
        <v>0</v>
      </c>
      <c r="G132" s="704">
        <v>0</v>
      </c>
      <c r="H132" s="704">
        <v>0</v>
      </c>
      <c r="I132" s="704">
        <v>0</v>
      </c>
      <c r="J132" s="704">
        <v>0</v>
      </c>
      <c r="K132" s="704">
        <v>0</v>
      </c>
      <c r="L132" s="704">
        <v>0</v>
      </c>
      <c r="M132" s="704">
        <v>0</v>
      </c>
      <c r="N132" s="704">
        <v>0</v>
      </c>
      <c r="O132" s="704">
        <v>0</v>
      </c>
      <c r="P132" s="704">
        <v>0</v>
      </c>
      <c r="Q132" s="674">
        <v>0</v>
      </c>
      <c r="R132" s="674">
        <v>0</v>
      </c>
      <c r="S132" s="704">
        <v>0</v>
      </c>
      <c r="T132" s="673">
        <v>0</v>
      </c>
      <c r="U132" s="674">
        <v>0</v>
      </c>
      <c r="V132" s="673"/>
      <c r="AC132" s="704"/>
      <c r="AD132" s="673"/>
      <c r="AK132" s="704"/>
      <c r="AL132" s="673"/>
      <c r="AS132" s="704"/>
      <c r="AT132" s="673"/>
      <c r="BA132" s="704"/>
      <c r="BB132" s="673"/>
      <c r="BC132" s="704"/>
      <c r="BI132" s="704"/>
      <c r="BJ132" s="673"/>
    </row>
    <row r="133" spans="1:62" s="674" customFormat="1" ht="12.75" hidden="1" customHeight="1" outlineLevel="1" x14ac:dyDescent="0.2">
      <c r="A133" s="699" t="s">
        <v>758</v>
      </c>
      <c r="B133" s="704">
        <v>0</v>
      </c>
      <c r="C133" s="704">
        <v>0</v>
      </c>
      <c r="D133" s="704">
        <v>0</v>
      </c>
      <c r="E133" s="704">
        <v>0</v>
      </c>
      <c r="F133" s="704">
        <v>0</v>
      </c>
      <c r="G133" s="704">
        <v>0</v>
      </c>
      <c r="H133" s="704">
        <v>0</v>
      </c>
      <c r="I133" s="704">
        <v>0</v>
      </c>
      <c r="J133" s="704">
        <v>0</v>
      </c>
      <c r="K133" s="704">
        <v>0</v>
      </c>
      <c r="L133" s="704">
        <v>0</v>
      </c>
      <c r="M133" s="704">
        <v>0</v>
      </c>
      <c r="N133" s="704">
        <v>0</v>
      </c>
      <c r="O133" s="704">
        <v>0</v>
      </c>
      <c r="P133" s="704">
        <v>0</v>
      </c>
      <c r="Q133" s="674">
        <v>0</v>
      </c>
      <c r="R133" s="674">
        <v>0</v>
      </c>
      <c r="S133" s="704">
        <v>0</v>
      </c>
      <c r="T133" s="673">
        <v>0</v>
      </c>
      <c r="U133" s="674">
        <v>0</v>
      </c>
      <c r="V133" s="673"/>
      <c r="AC133" s="704"/>
      <c r="AD133" s="673"/>
      <c r="AK133" s="704"/>
      <c r="AL133" s="673"/>
      <c r="AS133" s="704"/>
      <c r="AT133" s="673"/>
      <c r="BA133" s="704"/>
      <c r="BB133" s="673"/>
      <c r="BC133" s="704"/>
      <c r="BI133" s="704"/>
      <c r="BJ133" s="673"/>
    </row>
    <row r="134" spans="1:62" s="674" customFormat="1" ht="12.75" hidden="1" customHeight="1" outlineLevel="1" x14ac:dyDescent="0.2">
      <c r="A134" s="699" t="s">
        <v>759</v>
      </c>
      <c r="B134" s="704">
        <v>0</v>
      </c>
      <c r="C134" s="704">
        <v>0</v>
      </c>
      <c r="D134" s="704">
        <v>0</v>
      </c>
      <c r="E134" s="704">
        <v>0</v>
      </c>
      <c r="F134" s="704">
        <v>0</v>
      </c>
      <c r="G134" s="704">
        <v>0</v>
      </c>
      <c r="H134" s="704">
        <v>0</v>
      </c>
      <c r="I134" s="704">
        <v>0</v>
      </c>
      <c r="J134" s="704">
        <v>0</v>
      </c>
      <c r="K134" s="704">
        <v>0</v>
      </c>
      <c r="L134" s="704">
        <v>0</v>
      </c>
      <c r="M134" s="704">
        <v>0</v>
      </c>
      <c r="N134" s="704">
        <v>0</v>
      </c>
      <c r="O134" s="704">
        <v>0</v>
      </c>
      <c r="P134" s="704">
        <v>0</v>
      </c>
      <c r="Q134" s="674">
        <v>0</v>
      </c>
      <c r="R134" s="674">
        <v>0</v>
      </c>
      <c r="S134" s="704">
        <v>0</v>
      </c>
      <c r="T134" s="673">
        <v>0</v>
      </c>
      <c r="U134" s="674">
        <v>0</v>
      </c>
      <c r="V134" s="673"/>
      <c r="AC134" s="704"/>
      <c r="AD134" s="673"/>
      <c r="AK134" s="704"/>
      <c r="AL134" s="673"/>
      <c r="AS134" s="704"/>
      <c r="AT134" s="673"/>
      <c r="BA134" s="704"/>
      <c r="BB134" s="673"/>
      <c r="BI134" s="704"/>
      <c r="BJ134" s="673"/>
    </row>
    <row r="135" spans="1:62" s="674" customFormat="1" ht="12.75" customHeight="1" collapsed="1" x14ac:dyDescent="0.2">
      <c r="A135" s="713" t="s">
        <v>760</v>
      </c>
      <c r="B135" s="704">
        <v>-9.1205440000000007</v>
      </c>
      <c r="C135" s="704">
        <v>-2.2679360000000002</v>
      </c>
      <c r="D135" s="704">
        <v>-2.2887719999999998</v>
      </c>
      <c r="E135" s="704">
        <v>-2.5296190000000003</v>
      </c>
      <c r="F135" s="704">
        <v>-2.4625749999999997</v>
      </c>
      <c r="G135" s="704">
        <v>-2.4300649999999999</v>
      </c>
      <c r="H135" s="704">
        <v>-2.4200019999999998</v>
      </c>
      <c r="I135" s="704">
        <v>-2.382317</v>
      </c>
      <c r="J135" s="704">
        <v>-2.6387050000000003</v>
      </c>
      <c r="K135" s="704">
        <v>-2.6066289999999999</v>
      </c>
      <c r="L135" s="704">
        <v>-2.5752000000000002</v>
      </c>
      <c r="M135" s="704">
        <v>-2.5978189999999999</v>
      </c>
      <c r="N135" s="704">
        <v>-2.476712</v>
      </c>
      <c r="O135" s="704">
        <v>-2.5586919999999997</v>
      </c>
      <c r="P135" s="704">
        <v>-2.753193</v>
      </c>
      <c r="Q135" s="674">
        <v>0</v>
      </c>
      <c r="R135" s="674">
        <v>0</v>
      </c>
      <c r="S135" s="704">
        <v>0</v>
      </c>
      <c r="T135" s="673">
        <v>0</v>
      </c>
      <c r="U135" s="674">
        <v>0</v>
      </c>
      <c r="V135" s="673"/>
      <c r="AC135" s="704"/>
      <c r="AD135" s="673"/>
      <c r="AK135" s="704"/>
      <c r="AL135" s="673"/>
      <c r="AS135" s="704"/>
      <c r="AT135" s="673"/>
      <c r="BA135" s="704"/>
      <c r="BB135" s="673"/>
      <c r="BI135" s="704"/>
      <c r="BJ135" s="673"/>
    </row>
    <row r="136" spans="1:62" s="674" customFormat="1" ht="12.75" hidden="1" customHeight="1" outlineLevel="1" x14ac:dyDescent="0.2">
      <c r="A136" s="699" t="s">
        <v>761</v>
      </c>
      <c r="B136" s="704">
        <v>0</v>
      </c>
      <c r="C136" s="704">
        <v>0</v>
      </c>
      <c r="D136" s="704">
        <v>0</v>
      </c>
      <c r="E136" s="704">
        <v>0</v>
      </c>
      <c r="F136" s="704">
        <v>0</v>
      </c>
      <c r="G136" s="704">
        <v>0</v>
      </c>
      <c r="H136" s="704">
        <v>0</v>
      </c>
      <c r="I136" s="704">
        <v>0</v>
      </c>
      <c r="J136" s="704">
        <v>0</v>
      </c>
      <c r="K136" s="704">
        <v>0</v>
      </c>
      <c r="L136" s="704">
        <v>0</v>
      </c>
      <c r="M136" s="704">
        <v>0</v>
      </c>
      <c r="N136" s="704">
        <v>0</v>
      </c>
      <c r="O136" s="704">
        <v>0</v>
      </c>
      <c r="P136" s="704">
        <v>0</v>
      </c>
      <c r="Q136" s="674">
        <v>0</v>
      </c>
      <c r="R136" s="674">
        <v>0</v>
      </c>
      <c r="S136" s="704">
        <v>0</v>
      </c>
      <c r="T136" s="673">
        <v>0</v>
      </c>
      <c r="U136" s="674">
        <v>0</v>
      </c>
      <c r="V136" s="673"/>
      <c r="AC136" s="704"/>
      <c r="AD136" s="673"/>
      <c r="AK136" s="704"/>
      <c r="AL136" s="673"/>
      <c r="AS136" s="704"/>
      <c r="AT136" s="673"/>
      <c r="BA136" s="704"/>
      <c r="BB136" s="673"/>
      <c r="BI136" s="704"/>
      <c r="BJ136" s="673"/>
    </row>
    <row r="137" spans="1:62" s="674" customFormat="1" ht="12.75" hidden="1" customHeight="1" outlineLevel="1" x14ac:dyDescent="0.2">
      <c r="A137" s="699" t="s">
        <v>762</v>
      </c>
      <c r="B137" s="704">
        <v>0</v>
      </c>
      <c r="C137" s="704">
        <v>0</v>
      </c>
      <c r="D137" s="704">
        <v>0</v>
      </c>
      <c r="E137" s="704">
        <v>0</v>
      </c>
      <c r="F137" s="704">
        <v>0</v>
      </c>
      <c r="G137" s="704">
        <v>0</v>
      </c>
      <c r="H137" s="704">
        <v>0</v>
      </c>
      <c r="I137" s="704">
        <v>0</v>
      </c>
      <c r="J137" s="704">
        <v>0</v>
      </c>
      <c r="K137" s="704">
        <v>0</v>
      </c>
      <c r="L137" s="704">
        <v>0</v>
      </c>
      <c r="M137" s="704">
        <v>0</v>
      </c>
      <c r="N137" s="704">
        <v>0</v>
      </c>
      <c r="O137" s="704">
        <v>0</v>
      </c>
      <c r="P137" s="704">
        <v>0</v>
      </c>
      <c r="Q137" s="674">
        <v>0</v>
      </c>
      <c r="R137" s="674">
        <v>0</v>
      </c>
      <c r="S137" s="704">
        <v>0</v>
      </c>
      <c r="T137" s="673">
        <v>0</v>
      </c>
      <c r="U137" s="674">
        <v>0</v>
      </c>
      <c r="V137" s="673"/>
      <c r="AC137" s="704"/>
      <c r="AD137" s="673"/>
      <c r="AK137" s="704"/>
      <c r="AL137" s="673"/>
      <c r="AS137" s="704"/>
      <c r="AT137" s="673"/>
      <c r="BA137" s="704"/>
      <c r="BB137" s="673"/>
      <c r="BC137" s="704"/>
      <c r="BI137" s="704"/>
      <c r="BJ137" s="673"/>
    </row>
    <row r="138" spans="1:62" s="674" customFormat="1" ht="12.75" hidden="1" customHeight="1" outlineLevel="1" x14ac:dyDescent="0.2">
      <c r="A138" s="699" t="s">
        <v>763</v>
      </c>
      <c r="B138" s="704">
        <v>0</v>
      </c>
      <c r="C138" s="704">
        <v>0</v>
      </c>
      <c r="D138" s="704">
        <v>0</v>
      </c>
      <c r="E138" s="704">
        <v>0</v>
      </c>
      <c r="F138" s="704">
        <v>0</v>
      </c>
      <c r="G138" s="704">
        <v>0</v>
      </c>
      <c r="H138" s="704">
        <v>0</v>
      </c>
      <c r="I138" s="704">
        <v>0</v>
      </c>
      <c r="J138" s="704">
        <v>0</v>
      </c>
      <c r="K138" s="704">
        <v>0</v>
      </c>
      <c r="L138" s="704">
        <v>0</v>
      </c>
      <c r="M138" s="704">
        <v>0</v>
      </c>
      <c r="N138" s="704">
        <v>0</v>
      </c>
      <c r="O138" s="704">
        <v>0</v>
      </c>
      <c r="P138" s="704">
        <v>0</v>
      </c>
      <c r="Q138" s="674">
        <v>0</v>
      </c>
      <c r="R138" s="674">
        <v>0</v>
      </c>
      <c r="S138" s="704">
        <v>0</v>
      </c>
      <c r="T138" s="673">
        <v>0</v>
      </c>
      <c r="U138" s="674">
        <v>0</v>
      </c>
      <c r="V138" s="673"/>
      <c r="AC138" s="704"/>
      <c r="AD138" s="673"/>
      <c r="AK138" s="704"/>
      <c r="AL138" s="673"/>
      <c r="AS138" s="704"/>
      <c r="AT138" s="673"/>
      <c r="BA138" s="704"/>
      <c r="BB138" s="673"/>
      <c r="BC138" s="704"/>
      <c r="BI138" s="704"/>
      <c r="BJ138" s="673"/>
    </row>
    <row r="139" spans="1:62" s="674" customFormat="1" ht="12.75" hidden="1" customHeight="1" outlineLevel="1" x14ac:dyDescent="0.2">
      <c r="A139" s="699" t="s">
        <v>764</v>
      </c>
      <c r="B139" s="704">
        <v>0</v>
      </c>
      <c r="C139" s="704">
        <v>0</v>
      </c>
      <c r="D139" s="704">
        <v>0</v>
      </c>
      <c r="E139" s="704">
        <v>0</v>
      </c>
      <c r="F139" s="704">
        <v>0</v>
      </c>
      <c r="G139" s="704">
        <v>0</v>
      </c>
      <c r="H139" s="704">
        <v>0</v>
      </c>
      <c r="I139" s="704">
        <v>0</v>
      </c>
      <c r="J139" s="704">
        <v>0</v>
      </c>
      <c r="K139" s="704">
        <v>0</v>
      </c>
      <c r="L139" s="704">
        <v>0</v>
      </c>
      <c r="M139" s="704">
        <v>0</v>
      </c>
      <c r="N139" s="704">
        <v>0</v>
      </c>
      <c r="O139" s="704">
        <v>0</v>
      </c>
      <c r="P139" s="704">
        <v>0</v>
      </c>
      <c r="Q139" s="674">
        <v>0</v>
      </c>
      <c r="R139" s="674">
        <v>0</v>
      </c>
      <c r="S139" s="704">
        <v>0</v>
      </c>
      <c r="T139" s="673">
        <v>0</v>
      </c>
      <c r="U139" s="674">
        <v>0</v>
      </c>
      <c r="V139" s="673"/>
      <c r="AC139" s="704"/>
      <c r="AD139" s="673"/>
      <c r="AK139" s="704"/>
      <c r="AL139" s="673"/>
      <c r="AS139" s="704"/>
      <c r="AT139" s="673"/>
      <c r="BA139" s="704"/>
      <c r="BB139" s="673"/>
      <c r="BI139" s="704"/>
      <c r="BJ139" s="673"/>
    </row>
    <row r="140" spans="1:62" s="674" customFormat="1" ht="12.75" hidden="1" customHeight="1" outlineLevel="1" x14ac:dyDescent="0.2">
      <c r="A140" s="699" t="s">
        <v>765</v>
      </c>
      <c r="B140" s="704">
        <v>0</v>
      </c>
      <c r="C140" s="704">
        <v>0</v>
      </c>
      <c r="D140" s="704">
        <v>0</v>
      </c>
      <c r="E140" s="704">
        <v>0</v>
      </c>
      <c r="F140" s="704">
        <v>0</v>
      </c>
      <c r="G140" s="704">
        <v>0</v>
      </c>
      <c r="H140" s="704">
        <v>0</v>
      </c>
      <c r="I140" s="704">
        <v>0</v>
      </c>
      <c r="J140" s="704">
        <v>0</v>
      </c>
      <c r="K140" s="704">
        <v>0</v>
      </c>
      <c r="L140" s="704">
        <v>0</v>
      </c>
      <c r="M140" s="704">
        <v>0</v>
      </c>
      <c r="N140" s="704">
        <v>0</v>
      </c>
      <c r="O140" s="704">
        <v>0</v>
      </c>
      <c r="P140" s="704">
        <v>0</v>
      </c>
      <c r="Q140" s="674">
        <v>0</v>
      </c>
      <c r="R140" s="674">
        <v>0</v>
      </c>
      <c r="S140" s="704">
        <v>0</v>
      </c>
      <c r="T140" s="673">
        <v>0</v>
      </c>
      <c r="U140" s="674">
        <v>0</v>
      </c>
      <c r="V140" s="673"/>
      <c r="AC140" s="704"/>
      <c r="AD140" s="673"/>
      <c r="AK140" s="704"/>
      <c r="AL140" s="673"/>
      <c r="AS140" s="704"/>
      <c r="AT140" s="673"/>
      <c r="BA140" s="704"/>
      <c r="BB140" s="673"/>
      <c r="BC140" s="704"/>
      <c r="BI140" s="704"/>
      <c r="BJ140" s="673"/>
    </row>
    <row r="141" spans="1:62" s="674" customFormat="1" ht="12.75" hidden="1" customHeight="1" outlineLevel="1" x14ac:dyDescent="0.2">
      <c r="A141" s="699" t="s">
        <v>766</v>
      </c>
      <c r="B141" s="704">
        <v>0</v>
      </c>
      <c r="C141" s="704">
        <v>0</v>
      </c>
      <c r="D141" s="704">
        <v>0</v>
      </c>
      <c r="E141" s="704">
        <v>0</v>
      </c>
      <c r="F141" s="704">
        <v>0</v>
      </c>
      <c r="G141" s="704">
        <v>0</v>
      </c>
      <c r="H141" s="704">
        <v>0</v>
      </c>
      <c r="I141" s="704">
        <v>0</v>
      </c>
      <c r="J141" s="704">
        <v>0</v>
      </c>
      <c r="K141" s="704">
        <v>0</v>
      </c>
      <c r="L141" s="704">
        <v>0</v>
      </c>
      <c r="M141" s="704">
        <v>0</v>
      </c>
      <c r="N141" s="704">
        <v>0</v>
      </c>
      <c r="O141" s="704">
        <v>0</v>
      </c>
      <c r="P141" s="704">
        <v>0</v>
      </c>
      <c r="Q141" s="674">
        <v>0</v>
      </c>
      <c r="R141" s="674">
        <v>0</v>
      </c>
      <c r="S141" s="704">
        <v>0</v>
      </c>
      <c r="T141" s="673">
        <v>0</v>
      </c>
      <c r="U141" s="674">
        <v>0</v>
      </c>
      <c r="V141" s="673"/>
      <c r="AC141" s="704"/>
      <c r="AD141" s="673"/>
      <c r="AK141" s="704"/>
      <c r="AL141" s="673"/>
      <c r="AS141" s="704"/>
      <c r="AT141" s="673"/>
      <c r="BA141" s="704"/>
      <c r="BB141" s="673"/>
      <c r="BC141" s="704"/>
      <c r="BI141" s="704"/>
      <c r="BJ141" s="673"/>
    </row>
    <row r="142" spans="1:62" s="674" customFormat="1" ht="12.75" customHeight="1" collapsed="1" x14ac:dyDescent="0.2">
      <c r="A142" s="699" t="s">
        <v>767</v>
      </c>
      <c r="B142" s="704">
        <v>-9.1205440000000007</v>
      </c>
      <c r="C142" s="704">
        <v>-2.2679360000000002</v>
      </c>
      <c r="D142" s="704">
        <v>-2.2887719999999998</v>
      </c>
      <c r="E142" s="704">
        <v>-2.5296190000000003</v>
      </c>
      <c r="F142" s="704">
        <v>-2.4625749999999997</v>
      </c>
      <c r="G142" s="704">
        <v>-2.4300649999999999</v>
      </c>
      <c r="H142" s="704">
        <v>-2.4200019999999998</v>
      </c>
      <c r="I142" s="704">
        <v>-2.382317</v>
      </c>
      <c r="J142" s="704">
        <v>-2.6387050000000003</v>
      </c>
      <c r="K142" s="704">
        <v>-2.6066289999999999</v>
      </c>
      <c r="L142" s="704">
        <v>-2.5752000000000002</v>
      </c>
      <c r="M142" s="704">
        <v>-2.5978189999999999</v>
      </c>
      <c r="N142" s="704">
        <v>-2.476712</v>
      </c>
      <c r="O142" s="704">
        <v>-2.5586919999999997</v>
      </c>
      <c r="P142" s="704">
        <v>-2.753193</v>
      </c>
      <c r="Q142" s="674">
        <v>0</v>
      </c>
      <c r="R142" s="674">
        <v>0</v>
      </c>
      <c r="S142" s="704">
        <v>0</v>
      </c>
      <c r="T142" s="673">
        <v>0</v>
      </c>
      <c r="U142" s="674">
        <v>0</v>
      </c>
      <c r="V142" s="673"/>
      <c r="AC142" s="704"/>
      <c r="AD142" s="673"/>
      <c r="AK142" s="704"/>
      <c r="AL142" s="673"/>
      <c r="AS142" s="704"/>
      <c r="AT142" s="673"/>
      <c r="BA142" s="704"/>
      <c r="BB142" s="673"/>
      <c r="BI142" s="704"/>
      <c r="BJ142" s="673"/>
    </row>
    <row r="143" spans="1:62" s="674" customFormat="1" ht="12.75" customHeight="1" x14ac:dyDescent="0.2">
      <c r="A143" s="699" t="s">
        <v>768</v>
      </c>
      <c r="B143" s="704">
        <v>-2.1364860000000001</v>
      </c>
      <c r="C143" s="704">
        <v>-2.2679360000000002</v>
      </c>
      <c r="D143" s="704">
        <v>-2.2887719999999998</v>
      </c>
      <c r="E143" s="704">
        <v>-2.5296190000000003</v>
      </c>
      <c r="F143" s="704">
        <v>-2.4625749999999997</v>
      </c>
      <c r="G143" s="704">
        <v>-2.4300649999999999</v>
      </c>
      <c r="H143" s="704">
        <v>-2.4200019999999998</v>
      </c>
      <c r="I143" s="704">
        <v>-2.382317</v>
      </c>
      <c r="J143" s="704">
        <v>-2.6387050000000003</v>
      </c>
      <c r="K143" s="704">
        <v>-2.6066289999999999</v>
      </c>
      <c r="L143" s="704">
        <v>-2.5752000000000002</v>
      </c>
      <c r="M143" s="704">
        <v>-2.5978189999999999</v>
      </c>
      <c r="N143" s="704">
        <v>-2.476712</v>
      </c>
      <c r="O143" s="704">
        <v>-2.5586919999999997</v>
      </c>
      <c r="P143" s="704">
        <v>-2.753193</v>
      </c>
      <c r="Q143" s="674">
        <v>0</v>
      </c>
      <c r="R143" s="674">
        <v>0</v>
      </c>
      <c r="S143" s="704">
        <v>0</v>
      </c>
      <c r="T143" s="673">
        <v>0</v>
      </c>
      <c r="U143" s="674">
        <v>0</v>
      </c>
      <c r="V143" s="673"/>
      <c r="AC143" s="704"/>
      <c r="AD143" s="673"/>
      <c r="AK143" s="704"/>
      <c r="AL143" s="673"/>
      <c r="AS143" s="704"/>
      <c r="AT143" s="673"/>
      <c r="BA143" s="704"/>
      <c r="BB143" s="673"/>
      <c r="BI143" s="704"/>
      <c r="BJ143" s="673"/>
    </row>
    <row r="144" spans="1:62" s="674" customFormat="1" ht="12.75" customHeight="1" x14ac:dyDescent="0.2">
      <c r="A144" s="699" t="s">
        <v>769</v>
      </c>
      <c r="B144" s="704">
        <v>-0.10266500000000001</v>
      </c>
      <c r="C144" s="704">
        <v>-0.102173</v>
      </c>
      <c r="D144" s="704">
        <v>-0.142849</v>
      </c>
      <c r="E144" s="704">
        <v>-0.29605700000000001</v>
      </c>
      <c r="F144" s="704">
        <v>-0.28308499999999998</v>
      </c>
      <c r="G144" s="704">
        <v>-0.22755</v>
      </c>
      <c r="H144" s="704">
        <v>-0.23413300000000001</v>
      </c>
      <c r="I144" s="704">
        <v>-0.21659800000000001</v>
      </c>
      <c r="J144" s="704">
        <v>-0.24378</v>
      </c>
      <c r="K144" s="704">
        <v>-0.196687</v>
      </c>
      <c r="L144" s="704">
        <v>-0.17278499999999999</v>
      </c>
      <c r="M144" s="704">
        <v>-0.17281199999999999</v>
      </c>
      <c r="N144" s="704">
        <v>-0.169181</v>
      </c>
      <c r="O144" s="704">
        <v>-0.130381</v>
      </c>
      <c r="P144" s="704">
        <v>-0.22217200000000001</v>
      </c>
      <c r="Q144" s="674">
        <v>0</v>
      </c>
      <c r="R144" s="674">
        <v>0</v>
      </c>
      <c r="S144" s="704">
        <v>0</v>
      </c>
      <c r="T144" s="673">
        <v>0</v>
      </c>
      <c r="U144" s="674">
        <v>0</v>
      </c>
      <c r="V144" s="673"/>
      <c r="AC144" s="704"/>
      <c r="AD144" s="673"/>
      <c r="AK144" s="704"/>
      <c r="AL144" s="673"/>
      <c r="AS144" s="704"/>
      <c r="AT144" s="673"/>
      <c r="BA144" s="704"/>
      <c r="BB144" s="673"/>
      <c r="BC144" s="704"/>
      <c r="BI144" s="704"/>
      <c r="BJ144" s="673"/>
    </row>
    <row r="145" spans="1:62" s="674" customFormat="1" ht="12.75" hidden="1" customHeight="1" outlineLevel="1" x14ac:dyDescent="0.2">
      <c r="A145" s="699" t="s">
        <v>770</v>
      </c>
      <c r="B145" s="704">
        <v>0</v>
      </c>
      <c r="C145" s="704">
        <v>0</v>
      </c>
      <c r="D145" s="704">
        <v>0</v>
      </c>
      <c r="E145" s="704">
        <v>0</v>
      </c>
      <c r="F145" s="704">
        <v>0</v>
      </c>
      <c r="G145" s="704">
        <v>0</v>
      </c>
      <c r="H145" s="704">
        <v>0</v>
      </c>
      <c r="I145" s="704">
        <v>0</v>
      </c>
      <c r="J145" s="704">
        <v>0</v>
      </c>
      <c r="K145" s="704">
        <v>0</v>
      </c>
      <c r="L145" s="704">
        <v>0</v>
      </c>
      <c r="M145" s="704">
        <v>0</v>
      </c>
      <c r="N145" s="704">
        <v>0</v>
      </c>
      <c r="O145" s="704">
        <v>0</v>
      </c>
      <c r="P145" s="704">
        <v>0</v>
      </c>
      <c r="Q145" s="674">
        <v>0</v>
      </c>
      <c r="R145" s="674">
        <v>0</v>
      </c>
      <c r="S145" s="704">
        <v>0</v>
      </c>
      <c r="T145" s="673">
        <v>0</v>
      </c>
      <c r="U145" s="674">
        <v>0</v>
      </c>
      <c r="V145" s="673"/>
      <c r="AC145" s="704"/>
      <c r="AD145" s="673"/>
      <c r="AK145" s="704"/>
      <c r="AL145" s="673"/>
      <c r="AS145" s="704"/>
      <c r="AT145" s="673"/>
      <c r="BA145" s="704"/>
      <c r="BB145" s="673"/>
      <c r="BC145" s="704"/>
      <c r="BI145" s="704"/>
      <c r="BJ145" s="673"/>
    </row>
    <row r="146" spans="1:62" s="674" customFormat="1" ht="12.75" customHeight="1" collapsed="1" x14ac:dyDescent="0.2">
      <c r="A146" s="699" t="s">
        <v>771</v>
      </c>
      <c r="B146" s="704">
        <v>-2.0338210000000001</v>
      </c>
      <c r="C146" s="704">
        <v>-2.1657630000000001</v>
      </c>
      <c r="D146" s="704">
        <v>-2.1459229999999998</v>
      </c>
      <c r="E146" s="704">
        <v>-2.233562</v>
      </c>
      <c r="F146" s="704">
        <v>-2.1794899999999999</v>
      </c>
      <c r="G146" s="704">
        <v>-2.202515</v>
      </c>
      <c r="H146" s="704">
        <v>-2.1858689999999998</v>
      </c>
      <c r="I146" s="704">
        <v>-2.1657190000000002</v>
      </c>
      <c r="J146" s="704">
        <v>-2.3949250000000002</v>
      </c>
      <c r="K146" s="704">
        <v>-2.409942</v>
      </c>
      <c r="L146" s="704">
        <v>-2.402415</v>
      </c>
      <c r="M146" s="704">
        <v>-2.4250069999999999</v>
      </c>
      <c r="N146" s="704">
        <v>-2.307531</v>
      </c>
      <c r="O146" s="704">
        <v>-2.4283109999999999</v>
      </c>
      <c r="P146" s="704">
        <v>-2.531021</v>
      </c>
      <c r="Q146" s="674">
        <v>0</v>
      </c>
      <c r="R146" s="674">
        <v>0</v>
      </c>
      <c r="S146" s="704">
        <v>0</v>
      </c>
      <c r="T146" s="673">
        <v>0</v>
      </c>
      <c r="U146" s="674">
        <v>0</v>
      </c>
      <c r="V146" s="673"/>
      <c r="AC146" s="704"/>
      <c r="AD146" s="673"/>
      <c r="AK146" s="704"/>
      <c r="AL146" s="673"/>
      <c r="AS146" s="704"/>
      <c r="AT146" s="673"/>
      <c r="BA146" s="704"/>
      <c r="BB146" s="673"/>
      <c r="BC146" s="704"/>
      <c r="BI146" s="704"/>
      <c r="BJ146" s="673"/>
    </row>
    <row r="147" spans="1:62" s="674" customFormat="1" ht="12.75" customHeight="1" x14ac:dyDescent="0.2">
      <c r="A147" s="699" t="s">
        <v>772</v>
      </c>
      <c r="B147" s="704">
        <v>-6.9840580000000001</v>
      </c>
      <c r="C147" s="704">
        <v>0</v>
      </c>
      <c r="D147" s="704">
        <v>0</v>
      </c>
      <c r="E147" s="704">
        <v>0</v>
      </c>
      <c r="F147" s="704">
        <v>0</v>
      </c>
      <c r="G147" s="704">
        <v>0</v>
      </c>
      <c r="H147" s="704">
        <v>0</v>
      </c>
      <c r="I147" s="704">
        <v>0</v>
      </c>
      <c r="J147" s="704">
        <v>0</v>
      </c>
      <c r="K147" s="704">
        <v>0</v>
      </c>
      <c r="L147" s="704">
        <v>0</v>
      </c>
      <c r="M147" s="704">
        <v>0</v>
      </c>
      <c r="N147" s="704">
        <v>0</v>
      </c>
      <c r="O147" s="704">
        <v>0</v>
      </c>
      <c r="P147" s="704">
        <v>0</v>
      </c>
      <c r="Q147" s="674">
        <v>0</v>
      </c>
      <c r="R147" s="674">
        <v>0</v>
      </c>
      <c r="S147" s="704">
        <v>0</v>
      </c>
      <c r="T147" s="673">
        <v>0</v>
      </c>
      <c r="U147" s="674">
        <v>0</v>
      </c>
      <c r="V147" s="673"/>
      <c r="AC147" s="704"/>
      <c r="AD147" s="673"/>
      <c r="AK147" s="704"/>
      <c r="AL147" s="673"/>
      <c r="AS147" s="704"/>
      <c r="AT147" s="673"/>
      <c r="BA147" s="704"/>
      <c r="BB147" s="673"/>
      <c r="BI147" s="704"/>
      <c r="BJ147" s="673"/>
    </row>
    <row r="148" spans="1:62" s="674" customFormat="1" ht="12.75" hidden="1" customHeight="1" outlineLevel="1" x14ac:dyDescent="0.2">
      <c r="A148" s="699" t="s">
        <v>773</v>
      </c>
      <c r="B148" s="704">
        <v>0</v>
      </c>
      <c r="C148" s="704">
        <v>0</v>
      </c>
      <c r="D148" s="704">
        <v>0</v>
      </c>
      <c r="E148" s="704">
        <v>0</v>
      </c>
      <c r="F148" s="704">
        <v>0</v>
      </c>
      <c r="G148" s="704">
        <v>0</v>
      </c>
      <c r="H148" s="704">
        <v>0</v>
      </c>
      <c r="I148" s="704">
        <v>0</v>
      </c>
      <c r="J148" s="704">
        <v>0</v>
      </c>
      <c r="K148" s="704">
        <v>0</v>
      </c>
      <c r="L148" s="704">
        <v>0</v>
      </c>
      <c r="M148" s="704">
        <v>0</v>
      </c>
      <c r="N148" s="704">
        <v>0</v>
      </c>
      <c r="O148" s="704">
        <v>0</v>
      </c>
      <c r="P148" s="704">
        <v>0</v>
      </c>
      <c r="Q148" s="674">
        <v>0</v>
      </c>
      <c r="R148" s="674">
        <v>0</v>
      </c>
      <c r="S148" s="704">
        <v>0</v>
      </c>
      <c r="T148" s="673">
        <v>0</v>
      </c>
      <c r="U148" s="674">
        <v>0</v>
      </c>
      <c r="V148" s="673"/>
      <c r="AC148" s="704"/>
      <c r="AD148" s="673"/>
      <c r="AK148" s="704"/>
      <c r="AL148" s="673"/>
      <c r="AS148" s="704"/>
      <c r="AT148" s="673"/>
      <c r="BA148" s="704"/>
      <c r="BB148" s="673"/>
      <c r="BC148" s="704"/>
      <c r="BI148" s="704"/>
      <c r="BJ148" s="673"/>
    </row>
    <row r="149" spans="1:62" s="674" customFormat="1" ht="12.75" hidden="1" customHeight="1" outlineLevel="1" x14ac:dyDescent="0.2">
      <c r="A149" s="699" t="s">
        <v>774</v>
      </c>
      <c r="B149" s="704">
        <v>0</v>
      </c>
      <c r="C149" s="704">
        <v>0</v>
      </c>
      <c r="D149" s="704">
        <v>0</v>
      </c>
      <c r="E149" s="704">
        <v>0</v>
      </c>
      <c r="F149" s="704">
        <v>0</v>
      </c>
      <c r="G149" s="704">
        <v>0</v>
      </c>
      <c r="H149" s="704">
        <v>0</v>
      </c>
      <c r="I149" s="704">
        <v>0</v>
      </c>
      <c r="J149" s="704">
        <v>0</v>
      </c>
      <c r="K149" s="704">
        <v>0</v>
      </c>
      <c r="L149" s="704">
        <v>0</v>
      </c>
      <c r="M149" s="704">
        <v>0</v>
      </c>
      <c r="N149" s="704">
        <v>0</v>
      </c>
      <c r="O149" s="704">
        <v>0</v>
      </c>
      <c r="P149" s="704">
        <v>0</v>
      </c>
      <c r="Q149" s="674">
        <v>0</v>
      </c>
      <c r="R149" s="674">
        <v>0</v>
      </c>
      <c r="S149" s="704">
        <v>0</v>
      </c>
      <c r="T149" s="673">
        <v>0</v>
      </c>
      <c r="U149" s="674">
        <v>0</v>
      </c>
      <c r="V149" s="673"/>
      <c r="AC149" s="704"/>
      <c r="AD149" s="673"/>
      <c r="AK149" s="704"/>
      <c r="AL149" s="673"/>
      <c r="AS149" s="704"/>
      <c r="AT149" s="673"/>
      <c r="BA149" s="704"/>
      <c r="BB149" s="673"/>
      <c r="BC149" s="704"/>
      <c r="BI149" s="704"/>
      <c r="BJ149" s="673"/>
    </row>
    <row r="150" spans="1:62" s="674" customFormat="1" ht="12.75" customHeight="1" collapsed="1" x14ac:dyDescent="0.2">
      <c r="A150" s="699" t="s">
        <v>775</v>
      </c>
      <c r="B150" s="704">
        <v>-6.9840580000000001</v>
      </c>
      <c r="C150" s="704">
        <v>0</v>
      </c>
      <c r="D150" s="704">
        <v>0</v>
      </c>
      <c r="E150" s="704">
        <v>0</v>
      </c>
      <c r="F150" s="704">
        <v>0</v>
      </c>
      <c r="G150" s="704">
        <v>0</v>
      </c>
      <c r="H150" s="704">
        <v>0</v>
      </c>
      <c r="I150" s="704">
        <v>0</v>
      </c>
      <c r="J150" s="704">
        <v>0</v>
      </c>
      <c r="K150" s="704">
        <v>0</v>
      </c>
      <c r="L150" s="704">
        <v>0</v>
      </c>
      <c r="M150" s="704">
        <v>0</v>
      </c>
      <c r="N150" s="704">
        <v>0</v>
      </c>
      <c r="O150" s="704">
        <v>0</v>
      </c>
      <c r="P150" s="704">
        <v>0</v>
      </c>
      <c r="Q150" s="674">
        <v>0</v>
      </c>
      <c r="R150" s="674">
        <v>0</v>
      </c>
      <c r="S150" s="704">
        <v>0</v>
      </c>
      <c r="T150" s="673">
        <v>0</v>
      </c>
      <c r="U150" s="674">
        <v>0</v>
      </c>
      <c r="V150" s="673"/>
      <c r="AC150" s="704"/>
      <c r="AD150" s="673"/>
      <c r="AK150" s="704"/>
      <c r="AL150" s="673"/>
      <c r="AS150" s="704"/>
      <c r="AT150" s="673"/>
      <c r="BA150" s="704"/>
      <c r="BB150" s="673"/>
      <c r="BC150" s="704"/>
      <c r="BI150" s="704"/>
      <c r="BJ150" s="673"/>
    </row>
    <row r="151" spans="1:62" s="674" customFormat="1" ht="12.75" hidden="1" customHeight="1" outlineLevel="1" x14ac:dyDescent="0.2">
      <c r="A151" s="713" t="s">
        <v>776</v>
      </c>
      <c r="B151" s="704">
        <v>0</v>
      </c>
      <c r="C151" s="704">
        <v>0</v>
      </c>
      <c r="D151" s="704">
        <v>0</v>
      </c>
      <c r="E151" s="704">
        <v>0</v>
      </c>
      <c r="F151" s="704">
        <v>0</v>
      </c>
      <c r="G151" s="704">
        <v>0</v>
      </c>
      <c r="H151" s="704">
        <v>0</v>
      </c>
      <c r="I151" s="704">
        <v>0</v>
      </c>
      <c r="J151" s="704">
        <v>0</v>
      </c>
      <c r="K151" s="704">
        <v>0</v>
      </c>
      <c r="L151" s="704">
        <v>0</v>
      </c>
      <c r="M151" s="704">
        <v>0</v>
      </c>
      <c r="N151" s="704">
        <v>0</v>
      </c>
      <c r="O151" s="704">
        <v>0</v>
      </c>
      <c r="P151" s="704">
        <v>0</v>
      </c>
      <c r="Q151" s="674">
        <v>0</v>
      </c>
      <c r="R151" s="674">
        <v>0</v>
      </c>
      <c r="S151" s="704">
        <v>0</v>
      </c>
      <c r="T151" s="673">
        <v>0</v>
      </c>
      <c r="U151" s="674">
        <v>0</v>
      </c>
      <c r="V151" s="673"/>
      <c r="AC151" s="704"/>
      <c r="AD151" s="673"/>
      <c r="AK151" s="704"/>
      <c r="AL151" s="673"/>
      <c r="AS151" s="704"/>
      <c r="AT151" s="673"/>
      <c r="BA151" s="704"/>
      <c r="BB151" s="673"/>
      <c r="BI151" s="704"/>
      <c r="BJ151" s="673"/>
    </row>
    <row r="152" spans="1:62" s="674" customFormat="1" ht="12.75" hidden="1" customHeight="1" outlineLevel="1" x14ac:dyDescent="0.2">
      <c r="A152" s="699" t="s">
        <v>777</v>
      </c>
      <c r="B152" s="704">
        <v>0</v>
      </c>
      <c r="C152" s="704">
        <v>0</v>
      </c>
      <c r="D152" s="704">
        <v>0</v>
      </c>
      <c r="E152" s="704">
        <v>0</v>
      </c>
      <c r="F152" s="704">
        <v>0</v>
      </c>
      <c r="G152" s="704">
        <v>0</v>
      </c>
      <c r="H152" s="704">
        <v>0</v>
      </c>
      <c r="I152" s="704">
        <v>0</v>
      </c>
      <c r="J152" s="704">
        <v>0</v>
      </c>
      <c r="K152" s="704">
        <v>0</v>
      </c>
      <c r="L152" s="704">
        <v>0</v>
      </c>
      <c r="M152" s="704">
        <v>0</v>
      </c>
      <c r="N152" s="704">
        <v>0</v>
      </c>
      <c r="O152" s="704">
        <v>0</v>
      </c>
      <c r="P152" s="704">
        <v>0</v>
      </c>
      <c r="Q152" s="674">
        <v>0</v>
      </c>
      <c r="R152" s="674">
        <v>0</v>
      </c>
      <c r="S152" s="704">
        <v>0</v>
      </c>
      <c r="T152" s="673">
        <v>0</v>
      </c>
      <c r="U152" s="674">
        <v>0</v>
      </c>
      <c r="V152" s="673"/>
      <c r="AC152" s="704"/>
      <c r="AD152" s="673"/>
      <c r="AK152" s="704"/>
      <c r="AL152" s="673"/>
      <c r="AS152" s="704"/>
      <c r="AT152" s="673"/>
      <c r="BA152" s="704"/>
      <c r="BB152" s="673"/>
      <c r="BI152" s="704"/>
      <c r="BJ152" s="673"/>
    </row>
    <row r="153" spans="1:62" s="674" customFormat="1" ht="12.75" hidden="1" customHeight="1" outlineLevel="1" x14ac:dyDescent="0.2">
      <c r="A153" s="699" t="s">
        <v>778</v>
      </c>
      <c r="B153" s="704">
        <v>0</v>
      </c>
      <c r="C153" s="704">
        <v>0</v>
      </c>
      <c r="D153" s="704">
        <v>0</v>
      </c>
      <c r="E153" s="704">
        <v>0</v>
      </c>
      <c r="F153" s="704">
        <v>0</v>
      </c>
      <c r="G153" s="704">
        <v>0</v>
      </c>
      <c r="H153" s="704">
        <v>0</v>
      </c>
      <c r="I153" s="704">
        <v>0</v>
      </c>
      <c r="J153" s="704">
        <v>0</v>
      </c>
      <c r="K153" s="704">
        <v>0</v>
      </c>
      <c r="L153" s="704">
        <v>0</v>
      </c>
      <c r="M153" s="704">
        <v>0</v>
      </c>
      <c r="N153" s="704">
        <v>0</v>
      </c>
      <c r="O153" s="704">
        <v>0</v>
      </c>
      <c r="P153" s="704">
        <v>0</v>
      </c>
      <c r="Q153" s="674">
        <v>0</v>
      </c>
      <c r="R153" s="674">
        <v>0</v>
      </c>
      <c r="S153" s="704">
        <v>0</v>
      </c>
      <c r="T153" s="673">
        <v>0</v>
      </c>
      <c r="U153" s="674">
        <v>0</v>
      </c>
      <c r="V153" s="673"/>
      <c r="AC153" s="704"/>
      <c r="AD153" s="673"/>
      <c r="AK153" s="704"/>
      <c r="AL153" s="673"/>
      <c r="AS153" s="704"/>
      <c r="AT153" s="673"/>
      <c r="BA153" s="704"/>
      <c r="BB153" s="673"/>
      <c r="BC153" s="704"/>
      <c r="BI153" s="704"/>
      <c r="BJ153" s="673"/>
    </row>
    <row r="154" spans="1:62" s="674" customFormat="1" ht="12.75" hidden="1" customHeight="1" outlineLevel="1" x14ac:dyDescent="0.2">
      <c r="A154" s="699" t="s">
        <v>779</v>
      </c>
      <c r="B154" s="704">
        <v>0</v>
      </c>
      <c r="C154" s="704">
        <v>0</v>
      </c>
      <c r="D154" s="704">
        <v>0</v>
      </c>
      <c r="E154" s="704">
        <v>0</v>
      </c>
      <c r="F154" s="704">
        <v>0</v>
      </c>
      <c r="G154" s="704">
        <v>0</v>
      </c>
      <c r="H154" s="704">
        <v>0</v>
      </c>
      <c r="I154" s="704">
        <v>0</v>
      </c>
      <c r="J154" s="704">
        <v>0</v>
      </c>
      <c r="K154" s="704">
        <v>0</v>
      </c>
      <c r="L154" s="704">
        <v>0</v>
      </c>
      <c r="M154" s="704">
        <v>0</v>
      </c>
      <c r="N154" s="704">
        <v>0</v>
      </c>
      <c r="O154" s="704">
        <v>0</v>
      </c>
      <c r="P154" s="704">
        <v>0</v>
      </c>
      <c r="Q154" s="674">
        <v>0</v>
      </c>
      <c r="R154" s="674">
        <v>0</v>
      </c>
      <c r="S154" s="704">
        <v>0</v>
      </c>
      <c r="T154" s="673">
        <v>0</v>
      </c>
      <c r="U154" s="674">
        <v>0</v>
      </c>
      <c r="V154" s="673"/>
      <c r="AC154" s="704"/>
      <c r="AD154" s="673"/>
      <c r="AK154" s="704"/>
      <c r="AL154" s="673"/>
      <c r="AS154" s="704"/>
      <c r="AT154" s="673"/>
      <c r="BA154" s="704"/>
      <c r="BB154" s="673"/>
      <c r="BC154" s="704"/>
      <c r="BI154" s="704"/>
      <c r="BJ154" s="673"/>
    </row>
    <row r="155" spans="1:62" s="674" customFormat="1" ht="12.75" hidden="1" customHeight="1" outlineLevel="1" x14ac:dyDescent="0.2">
      <c r="A155" s="699" t="s">
        <v>780</v>
      </c>
      <c r="B155" s="704">
        <v>0</v>
      </c>
      <c r="C155" s="704">
        <v>0</v>
      </c>
      <c r="D155" s="704">
        <v>0</v>
      </c>
      <c r="E155" s="704">
        <v>0</v>
      </c>
      <c r="F155" s="704">
        <v>0</v>
      </c>
      <c r="G155" s="704">
        <v>0</v>
      </c>
      <c r="H155" s="704">
        <v>0</v>
      </c>
      <c r="I155" s="704">
        <v>0</v>
      </c>
      <c r="J155" s="704">
        <v>0</v>
      </c>
      <c r="K155" s="704">
        <v>0</v>
      </c>
      <c r="L155" s="704">
        <v>0</v>
      </c>
      <c r="M155" s="704">
        <v>0</v>
      </c>
      <c r="N155" s="704">
        <v>0</v>
      </c>
      <c r="O155" s="704">
        <v>0</v>
      </c>
      <c r="P155" s="704">
        <v>0</v>
      </c>
      <c r="Q155" s="674">
        <v>0</v>
      </c>
      <c r="R155" s="674">
        <v>0</v>
      </c>
      <c r="S155" s="704">
        <v>0</v>
      </c>
      <c r="T155" s="673">
        <v>0</v>
      </c>
      <c r="U155" s="674">
        <v>0</v>
      </c>
      <c r="V155" s="673"/>
      <c r="AC155" s="704"/>
      <c r="AD155" s="673"/>
      <c r="AK155" s="704"/>
      <c r="AL155" s="673"/>
      <c r="AS155" s="704"/>
      <c r="AT155" s="673"/>
      <c r="BA155" s="704"/>
      <c r="BB155" s="673"/>
      <c r="BI155" s="704"/>
      <c r="BJ155" s="673"/>
    </row>
    <row r="156" spans="1:62" s="674" customFormat="1" ht="12.75" hidden="1" customHeight="1" outlineLevel="1" x14ac:dyDescent="0.2">
      <c r="A156" s="699" t="s">
        <v>781</v>
      </c>
      <c r="B156" s="704">
        <v>0</v>
      </c>
      <c r="C156" s="704">
        <v>0</v>
      </c>
      <c r="D156" s="704">
        <v>0</v>
      </c>
      <c r="E156" s="704">
        <v>0</v>
      </c>
      <c r="F156" s="704">
        <v>0</v>
      </c>
      <c r="G156" s="704">
        <v>0</v>
      </c>
      <c r="H156" s="704">
        <v>0</v>
      </c>
      <c r="I156" s="704">
        <v>0</v>
      </c>
      <c r="J156" s="704">
        <v>0</v>
      </c>
      <c r="K156" s="704">
        <v>0</v>
      </c>
      <c r="L156" s="704">
        <v>0</v>
      </c>
      <c r="M156" s="704">
        <v>0</v>
      </c>
      <c r="N156" s="704">
        <v>0</v>
      </c>
      <c r="O156" s="704">
        <v>0</v>
      </c>
      <c r="P156" s="704">
        <v>0</v>
      </c>
      <c r="Q156" s="674">
        <v>0</v>
      </c>
      <c r="R156" s="674">
        <v>0</v>
      </c>
      <c r="S156" s="704">
        <v>0</v>
      </c>
      <c r="T156" s="673">
        <v>0</v>
      </c>
      <c r="U156" s="674">
        <v>0</v>
      </c>
      <c r="V156" s="673"/>
      <c r="AC156" s="704"/>
      <c r="AD156" s="673"/>
      <c r="AK156" s="704"/>
      <c r="AL156" s="673"/>
      <c r="AS156" s="704"/>
      <c r="AT156" s="673"/>
      <c r="BA156" s="704"/>
      <c r="BB156" s="673"/>
      <c r="BC156" s="704"/>
      <c r="BI156" s="704"/>
      <c r="BJ156" s="673"/>
    </row>
    <row r="157" spans="1:62" s="674" customFormat="1" ht="12.75" hidden="1" customHeight="1" outlineLevel="1" x14ac:dyDescent="0.2">
      <c r="A157" s="699" t="s">
        <v>782</v>
      </c>
      <c r="B157" s="704">
        <v>0</v>
      </c>
      <c r="C157" s="704">
        <v>0</v>
      </c>
      <c r="D157" s="704">
        <v>0</v>
      </c>
      <c r="E157" s="704">
        <v>0</v>
      </c>
      <c r="F157" s="704">
        <v>0</v>
      </c>
      <c r="G157" s="704">
        <v>0</v>
      </c>
      <c r="H157" s="704">
        <v>0</v>
      </c>
      <c r="I157" s="704">
        <v>0</v>
      </c>
      <c r="J157" s="704">
        <v>0</v>
      </c>
      <c r="K157" s="704">
        <v>0</v>
      </c>
      <c r="L157" s="704">
        <v>0</v>
      </c>
      <c r="M157" s="704">
        <v>0</v>
      </c>
      <c r="N157" s="704">
        <v>0</v>
      </c>
      <c r="O157" s="704">
        <v>0</v>
      </c>
      <c r="P157" s="704">
        <v>0</v>
      </c>
      <c r="Q157" s="674">
        <v>0</v>
      </c>
      <c r="R157" s="674">
        <v>0</v>
      </c>
      <c r="S157" s="704">
        <v>0</v>
      </c>
      <c r="T157" s="673">
        <v>0</v>
      </c>
      <c r="U157" s="674">
        <v>0</v>
      </c>
      <c r="V157" s="673"/>
      <c r="AC157" s="704"/>
      <c r="AD157" s="673"/>
      <c r="AK157" s="704"/>
      <c r="AL157" s="673"/>
      <c r="AS157" s="704"/>
      <c r="AT157" s="673"/>
      <c r="BA157" s="704"/>
      <c r="BB157" s="673"/>
      <c r="BC157" s="704"/>
      <c r="BI157" s="704"/>
      <c r="BJ157" s="673"/>
    </row>
    <row r="158" spans="1:62" s="674" customFormat="1" ht="12.75" hidden="1" customHeight="1" outlineLevel="1" x14ac:dyDescent="0.2">
      <c r="A158" s="699" t="s">
        <v>783</v>
      </c>
      <c r="B158" s="704">
        <v>0</v>
      </c>
      <c r="C158" s="704">
        <v>0</v>
      </c>
      <c r="D158" s="704">
        <v>0</v>
      </c>
      <c r="E158" s="704">
        <v>0</v>
      </c>
      <c r="F158" s="704">
        <v>0</v>
      </c>
      <c r="G158" s="704">
        <v>0</v>
      </c>
      <c r="H158" s="704">
        <v>0</v>
      </c>
      <c r="I158" s="704">
        <v>0</v>
      </c>
      <c r="J158" s="704">
        <v>0</v>
      </c>
      <c r="K158" s="704">
        <v>0</v>
      </c>
      <c r="L158" s="704">
        <v>0</v>
      </c>
      <c r="M158" s="704">
        <v>0</v>
      </c>
      <c r="N158" s="704">
        <v>0</v>
      </c>
      <c r="O158" s="704">
        <v>0</v>
      </c>
      <c r="P158" s="704">
        <v>0</v>
      </c>
      <c r="Q158" s="674">
        <v>0</v>
      </c>
      <c r="R158" s="674">
        <v>0</v>
      </c>
      <c r="S158" s="704">
        <v>0</v>
      </c>
      <c r="T158" s="673">
        <v>0</v>
      </c>
      <c r="U158" s="674">
        <v>0</v>
      </c>
      <c r="V158" s="673"/>
      <c r="AC158" s="704"/>
      <c r="AD158" s="673"/>
      <c r="AK158" s="704"/>
      <c r="AL158" s="673"/>
      <c r="AS158" s="704"/>
      <c r="AT158" s="673"/>
      <c r="BA158" s="704"/>
      <c r="BB158" s="673"/>
      <c r="BI158" s="704"/>
      <c r="BJ158" s="673"/>
    </row>
    <row r="159" spans="1:62" s="674" customFormat="1" ht="12.75" hidden="1" customHeight="1" outlineLevel="1" x14ac:dyDescent="0.2">
      <c r="A159" s="699" t="s">
        <v>784</v>
      </c>
      <c r="B159" s="704">
        <v>0</v>
      </c>
      <c r="C159" s="704">
        <v>0</v>
      </c>
      <c r="D159" s="704">
        <v>0</v>
      </c>
      <c r="E159" s="704">
        <v>0</v>
      </c>
      <c r="F159" s="704">
        <v>0</v>
      </c>
      <c r="G159" s="704">
        <v>0</v>
      </c>
      <c r="H159" s="704">
        <v>0</v>
      </c>
      <c r="I159" s="704">
        <v>0</v>
      </c>
      <c r="J159" s="704">
        <v>0</v>
      </c>
      <c r="K159" s="704">
        <v>0</v>
      </c>
      <c r="L159" s="704">
        <v>0</v>
      </c>
      <c r="M159" s="704">
        <v>0</v>
      </c>
      <c r="N159" s="704">
        <v>0</v>
      </c>
      <c r="O159" s="704">
        <v>0</v>
      </c>
      <c r="P159" s="704">
        <v>0</v>
      </c>
      <c r="Q159" s="674">
        <v>0</v>
      </c>
      <c r="R159" s="674">
        <v>0</v>
      </c>
      <c r="S159" s="704">
        <v>0</v>
      </c>
      <c r="T159" s="673">
        <v>0</v>
      </c>
      <c r="U159" s="674">
        <v>0</v>
      </c>
      <c r="V159" s="673"/>
      <c r="AC159" s="704"/>
      <c r="AD159" s="673"/>
      <c r="AK159" s="704"/>
      <c r="AL159" s="673"/>
      <c r="AS159" s="704"/>
      <c r="AT159" s="673"/>
      <c r="BA159" s="704"/>
      <c r="BB159" s="673"/>
      <c r="BC159" s="704"/>
      <c r="BI159" s="704"/>
      <c r="BJ159" s="673"/>
    </row>
    <row r="160" spans="1:62" s="674" customFormat="1" ht="12.75" hidden="1" customHeight="1" outlineLevel="1" x14ac:dyDescent="0.2">
      <c r="A160" s="699" t="s">
        <v>785</v>
      </c>
      <c r="B160" s="704">
        <v>0</v>
      </c>
      <c r="C160" s="704">
        <v>0</v>
      </c>
      <c r="D160" s="704">
        <v>0</v>
      </c>
      <c r="E160" s="704">
        <v>0</v>
      </c>
      <c r="F160" s="704">
        <v>0</v>
      </c>
      <c r="G160" s="704">
        <v>0</v>
      </c>
      <c r="H160" s="704">
        <v>0</v>
      </c>
      <c r="I160" s="704">
        <v>0</v>
      </c>
      <c r="J160" s="704">
        <v>0</v>
      </c>
      <c r="K160" s="704">
        <v>0</v>
      </c>
      <c r="L160" s="704">
        <v>0</v>
      </c>
      <c r="M160" s="704">
        <v>0</v>
      </c>
      <c r="N160" s="704">
        <v>0</v>
      </c>
      <c r="O160" s="704">
        <v>0</v>
      </c>
      <c r="P160" s="704">
        <v>0</v>
      </c>
      <c r="Q160" s="674">
        <v>0</v>
      </c>
      <c r="R160" s="674">
        <v>0</v>
      </c>
      <c r="S160" s="704">
        <v>0</v>
      </c>
      <c r="T160" s="673">
        <v>0</v>
      </c>
      <c r="U160" s="674">
        <v>0</v>
      </c>
      <c r="V160" s="673"/>
      <c r="AC160" s="704"/>
      <c r="AD160" s="673"/>
      <c r="AK160" s="704"/>
      <c r="AL160" s="673"/>
      <c r="AS160" s="704"/>
      <c r="AT160" s="673"/>
      <c r="BA160" s="704"/>
      <c r="BB160" s="673"/>
      <c r="BC160" s="704"/>
      <c r="BI160" s="704"/>
      <c r="BJ160" s="673"/>
    </row>
    <row r="161" spans="1:62" s="674" customFormat="1" ht="12.75" customHeight="1" collapsed="1" x14ac:dyDescent="0.2">
      <c r="A161" s="713" t="s">
        <v>786</v>
      </c>
      <c r="B161" s="704">
        <v>-1.355288</v>
      </c>
      <c r="C161" s="704">
        <v>-1.570805</v>
      </c>
      <c r="D161" s="704">
        <v>-0.59744600000000003</v>
      </c>
      <c r="E161" s="704">
        <v>-0.49289700000000003</v>
      </c>
      <c r="F161" s="704">
        <v>0.70443800000000012</v>
      </c>
      <c r="G161" s="704">
        <v>-1.02321</v>
      </c>
      <c r="H161" s="704">
        <v>-0.16722599999999987</v>
      </c>
      <c r="I161" s="704">
        <v>-0.41576400000000002</v>
      </c>
      <c r="J161" s="704">
        <v>-0.47227700000000006</v>
      </c>
      <c r="K161" s="704">
        <v>-1.16883</v>
      </c>
      <c r="L161" s="704">
        <v>-0.48349800000000004</v>
      </c>
      <c r="M161" s="704">
        <v>-0.15852700000000008</v>
      </c>
      <c r="N161" s="704">
        <v>-0.62967600000000001</v>
      </c>
      <c r="O161" s="704">
        <v>-0.38258199999999998</v>
      </c>
      <c r="P161" s="704">
        <v>-1.509077</v>
      </c>
      <c r="Q161" s="674">
        <v>0</v>
      </c>
      <c r="R161" s="674">
        <v>0</v>
      </c>
      <c r="S161" s="704">
        <v>0</v>
      </c>
      <c r="T161" s="673">
        <v>0</v>
      </c>
      <c r="U161" s="674">
        <v>0</v>
      </c>
      <c r="V161" s="673"/>
      <c r="AC161" s="704"/>
      <c r="AD161" s="673"/>
      <c r="AK161" s="704"/>
      <c r="AL161" s="673"/>
      <c r="AS161" s="704"/>
      <c r="AT161" s="673"/>
      <c r="BA161" s="704"/>
      <c r="BB161" s="673"/>
      <c r="BI161" s="704"/>
      <c r="BJ161" s="673"/>
    </row>
    <row r="162" spans="1:62" s="674" customFormat="1" ht="12.75" hidden="1" customHeight="1" outlineLevel="1" x14ac:dyDescent="0.2">
      <c r="A162" s="699" t="s">
        <v>787</v>
      </c>
      <c r="B162" s="704">
        <v>0</v>
      </c>
      <c r="C162" s="704">
        <v>0</v>
      </c>
      <c r="D162" s="704">
        <v>0</v>
      </c>
      <c r="E162" s="704">
        <v>0</v>
      </c>
      <c r="F162" s="704">
        <v>0</v>
      </c>
      <c r="G162" s="704">
        <v>0</v>
      </c>
      <c r="H162" s="704">
        <v>0</v>
      </c>
      <c r="I162" s="704">
        <v>0</v>
      </c>
      <c r="J162" s="704">
        <v>0</v>
      </c>
      <c r="K162" s="704">
        <v>0</v>
      </c>
      <c r="L162" s="704">
        <v>0</v>
      </c>
      <c r="M162" s="704">
        <v>0</v>
      </c>
      <c r="N162" s="704">
        <v>0</v>
      </c>
      <c r="O162" s="704">
        <v>0</v>
      </c>
      <c r="P162" s="704">
        <v>0</v>
      </c>
      <c r="Q162" s="674">
        <v>0</v>
      </c>
      <c r="R162" s="674">
        <v>0</v>
      </c>
      <c r="S162" s="704">
        <v>0</v>
      </c>
      <c r="T162" s="673">
        <v>0</v>
      </c>
      <c r="U162" s="674">
        <v>0</v>
      </c>
      <c r="V162" s="673"/>
      <c r="AC162" s="704"/>
      <c r="AD162" s="673"/>
      <c r="AK162" s="704"/>
      <c r="AL162" s="673"/>
      <c r="AS162" s="704"/>
      <c r="AT162" s="673"/>
      <c r="BA162" s="704"/>
      <c r="BB162" s="673"/>
      <c r="BI162" s="704"/>
      <c r="BJ162" s="673"/>
    </row>
    <row r="163" spans="1:62" s="674" customFormat="1" ht="12.75" hidden="1" customHeight="1" outlineLevel="1" x14ac:dyDescent="0.2">
      <c r="A163" s="699" t="s">
        <v>788</v>
      </c>
      <c r="B163" s="704">
        <v>0</v>
      </c>
      <c r="C163" s="704">
        <v>0</v>
      </c>
      <c r="D163" s="704">
        <v>0</v>
      </c>
      <c r="E163" s="704">
        <v>0</v>
      </c>
      <c r="F163" s="704">
        <v>0</v>
      </c>
      <c r="G163" s="704">
        <v>0</v>
      </c>
      <c r="H163" s="704">
        <v>0</v>
      </c>
      <c r="I163" s="704">
        <v>0</v>
      </c>
      <c r="J163" s="704">
        <v>0</v>
      </c>
      <c r="K163" s="704">
        <v>0</v>
      </c>
      <c r="L163" s="704">
        <v>0</v>
      </c>
      <c r="M163" s="704">
        <v>0</v>
      </c>
      <c r="N163" s="704">
        <v>0</v>
      </c>
      <c r="O163" s="704">
        <v>0</v>
      </c>
      <c r="P163" s="704">
        <v>0</v>
      </c>
      <c r="Q163" s="674">
        <v>0</v>
      </c>
      <c r="R163" s="674">
        <v>0</v>
      </c>
      <c r="S163" s="704">
        <v>0</v>
      </c>
      <c r="T163" s="673">
        <v>0</v>
      </c>
      <c r="U163" s="674">
        <v>0</v>
      </c>
      <c r="V163" s="673"/>
      <c r="AC163" s="704"/>
      <c r="AD163" s="673"/>
      <c r="AK163" s="704"/>
      <c r="AL163" s="673"/>
      <c r="AS163" s="704"/>
      <c r="AT163" s="673"/>
      <c r="BA163" s="704"/>
      <c r="BB163" s="673"/>
      <c r="BC163" s="704"/>
      <c r="BI163" s="704"/>
      <c r="BJ163" s="673"/>
    </row>
    <row r="164" spans="1:62" s="674" customFormat="1" ht="12.75" hidden="1" customHeight="1" outlineLevel="1" x14ac:dyDescent="0.2">
      <c r="A164" s="699" t="s">
        <v>789</v>
      </c>
      <c r="B164" s="704">
        <v>0</v>
      </c>
      <c r="C164" s="704">
        <v>0</v>
      </c>
      <c r="D164" s="704">
        <v>0</v>
      </c>
      <c r="E164" s="704">
        <v>0</v>
      </c>
      <c r="F164" s="704">
        <v>0</v>
      </c>
      <c r="G164" s="704">
        <v>0</v>
      </c>
      <c r="H164" s="704">
        <v>0</v>
      </c>
      <c r="I164" s="704">
        <v>0</v>
      </c>
      <c r="J164" s="704">
        <v>0</v>
      </c>
      <c r="K164" s="704">
        <v>0</v>
      </c>
      <c r="L164" s="704">
        <v>0</v>
      </c>
      <c r="M164" s="704">
        <v>0</v>
      </c>
      <c r="N164" s="704">
        <v>0</v>
      </c>
      <c r="O164" s="704">
        <v>0</v>
      </c>
      <c r="P164" s="704">
        <v>0</v>
      </c>
      <c r="Q164" s="674">
        <v>0</v>
      </c>
      <c r="R164" s="674">
        <v>0</v>
      </c>
      <c r="S164" s="704">
        <v>0</v>
      </c>
      <c r="T164" s="673">
        <v>0</v>
      </c>
      <c r="U164" s="674">
        <v>0</v>
      </c>
      <c r="V164" s="673"/>
      <c r="AC164" s="704"/>
      <c r="AD164" s="673"/>
      <c r="AK164" s="704"/>
      <c r="AL164" s="673"/>
      <c r="AS164" s="704"/>
      <c r="AT164" s="673"/>
      <c r="BA164" s="704"/>
      <c r="BB164" s="673"/>
      <c r="BC164" s="704"/>
      <c r="BI164" s="704"/>
      <c r="BJ164" s="673"/>
    </row>
    <row r="165" spans="1:62" s="674" customFormat="1" ht="12.75" hidden="1" customHeight="1" outlineLevel="1" x14ac:dyDescent="0.2">
      <c r="A165" s="699" t="s">
        <v>790</v>
      </c>
      <c r="B165" s="704">
        <v>0</v>
      </c>
      <c r="C165" s="704">
        <v>0</v>
      </c>
      <c r="D165" s="704">
        <v>0</v>
      </c>
      <c r="E165" s="704">
        <v>0</v>
      </c>
      <c r="F165" s="704">
        <v>0</v>
      </c>
      <c r="G165" s="704">
        <v>0</v>
      </c>
      <c r="H165" s="704">
        <v>0</v>
      </c>
      <c r="I165" s="704">
        <v>0</v>
      </c>
      <c r="J165" s="704">
        <v>0</v>
      </c>
      <c r="K165" s="704">
        <v>0</v>
      </c>
      <c r="L165" s="704">
        <v>0</v>
      </c>
      <c r="M165" s="704">
        <v>0</v>
      </c>
      <c r="N165" s="704">
        <v>0</v>
      </c>
      <c r="O165" s="704">
        <v>0</v>
      </c>
      <c r="P165" s="704">
        <v>0</v>
      </c>
      <c r="Q165" s="674">
        <v>0</v>
      </c>
      <c r="R165" s="674">
        <v>0</v>
      </c>
      <c r="S165" s="704">
        <v>0</v>
      </c>
      <c r="T165" s="673">
        <v>0</v>
      </c>
      <c r="U165" s="674">
        <v>0</v>
      </c>
      <c r="V165" s="673"/>
      <c r="AC165" s="704"/>
      <c r="AD165" s="673"/>
      <c r="AK165" s="704"/>
      <c r="AL165" s="673"/>
      <c r="AS165" s="704"/>
      <c r="AT165" s="673"/>
      <c r="BA165" s="704"/>
      <c r="BB165" s="673"/>
      <c r="BC165" s="704"/>
      <c r="BI165" s="704"/>
      <c r="BJ165" s="673"/>
    </row>
    <row r="166" spans="1:62" s="674" customFormat="1" ht="12.75" hidden="1" customHeight="1" outlineLevel="1" x14ac:dyDescent="0.2">
      <c r="A166" s="699" t="s">
        <v>791</v>
      </c>
      <c r="B166" s="704">
        <v>0</v>
      </c>
      <c r="C166" s="704">
        <v>0</v>
      </c>
      <c r="D166" s="704">
        <v>0</v>
      </c>
      <c r="E166" s="704">
        <v>0</v>
      </c>
      <c r="F166" s="704">
        <v>0</v>
      </c>
      <c r="G166" s="704">
        <v>0</v>
      </c>
      <c r="H166" s="704">
        <v>0</v>
      </c>
      <c r="I166" s="704">
        <v>0</v>
      </c>
      <c r="J166" s="704">
        <v>0</v>
      </c>
      <c r="K166" s="704">
        <v>0</v>
      </c>
      <c r="L166" s="704">
        <v>0</v>
      </c>
      <c r="M166" s="704">
        <v>0</v>
      </c>
      <c r="N166" s="704">
        <v>0</v>
      </c>
      <c r="O166" s="704">
        <v>0</v>
      </c>
      <c r="P166" s="704">
        <v>0</v>
      </c>
      <c r="Q166" s="674">
        <v>0</v>
      </c>
      <c r="R166" s="674">
        <v>0</v>
      </c>
      <c r="S166" s="704">
        <v>0</v>
      </c>
      <c r="T166" s="673">
        <v>0</v>
      </c>
      <c r="U166" s="674">
        <v>0</v>
      </c>
      <c r="V166" s="673"/>
      <c r="AC166" s="704"/>
      <c r="AD166" s="673"/>
      <c r="AK166" s="704"/>
      <c r="AL166" s="673"/>
      <c r="AS166" s="704"/>
      <c r="AT166" s="673"/>
      <c r="BA166" s="704"/>
      <c r="BB166" s="673"/>
      <c r="BC166" s="704"/>
      <c r="BI166" s="704"/>
      <c r="BJ166" s="673"/>
    </row>
    <row r="167" spans="1:62" s="674" customFormat="1" ht="12.75" customHeight="1" collapsed="1" x14ac:dyDescent="0.2">
      <c r="A167" s="699" t="s">
        <v>792</v>
      </c>
      <c r="B167" s="704">
        <v>-1.355288</v>
      </c>
      <c r="C167" s="704">
        <v>-1.570805</v>
      </c>
      <c r="D167" s="704">
        <v>-0.59744600000000003</v>
      </c>
      <c r="E167" s="704">
        <v>-0.49289700000000003</v>
      </c>
      <c r="F167" s="704">
        <v>0.70443800000000012</v>
      </c>
      <c r="G167" s="704">
        <v>-1.02321</v>
      </c>
      <c r="H167" s="704">
        <v>-0.16722599999999987</v>
      </c>
      <c r="I167" s="704">
        <v>-0.41576400000000002</v>
      </c>
      <c r="J167" s="704">
        <v>-0.47227700000000006</v>
      </c>
      <c r="K167" s="704">
        <v>-1.16883</v>
      </c>
      <c r="L167" s="704">
        <v>-0.48349800000000004</v>
      </c>
      <c r="M167" s="704">
        <v>-0.15852700000000008</v>
      </c>
      <c r="N167" s="704">
        <v>-0.62967600000000001</v>
      </c>
      <c r="O167" s="704">
        <v>-0.38258199999999998</v>
      </c>
      <c r="P167" s="704">
        <v>-1.509077</v>
      </c>
      <c r="Q167" s="674">
        <v>0</v>
      </c>
      <c r="R167" s="674">
        <v>0</v>
      </c>
      <c r="S167" s="704">
        <v>0</v>
      </c>
      <c r="T167" s="673">
        <v>0</v>
      </c>
      <c r="U167" s="674">
        <v>0</v>
      </c>
      <c r="V167" s="673"/>
      <c r="AC167" s="704"/>
      <c r="AD167" s="673"/>
      <c r="AK167" s="704"/>
      <c r="AL167" s="673"/>
      <c r="AS167" s="704"/>
      <c r="AT167" s="673"/>
      <c r="BA167" s="704"/>
      <c r="BB167" s="673"/>
      <c r="BI167" s="704"/>
      <c r="BJ167" s="673"/>
    </row>
    <row r="168" spans="1:62" s="674" customFormat="1" ht="12.75" customHeight="1" x14ac:dyDescent="0.2">
      <c r="A168" s="699" t="s">
        <v>793</v>
      </c>
      <c r="B168" s="704">
        <v>-1.355288</v>
      </c>
      <c r="C168" s="704">
        <v>-1.570805</v>
      </c>
      <c r="D168" s="704">
        <v>-0.59744600000000003</v>
      </c>
      <c r="E168" s="704">
        <v>-0.49289700000000003</v>
      </c>
      <c r="F168" s="704">
        <v>0.70443800000000012</v>
      </c>
      <c r="G168" s="704">
        <v>-1.02321</v>
      </c>
      <c r="H168" s="704">
        <v>-0.16722599999999987</v>
      </c>
      <c r="I168" s="704">
        <v>-0.41576400000000002</v>
      </c>
      <c r="J168" s="704">
        <v>-0.47227700000000006</v>
      </c>
      <c r="K168" s="704">
        <v>-1.16883</v>
      </c>
      <c r="L168" s="704">
        <v>-0.48349800000000004</v>
      </c>
      <c r="M168" s="704">
        <v>-0.15852700000000008</v>
      </c>
      <c r="N168" s="704">
        <v>-0.62967600000000001</v>
      </c>
      <c r="O168" s="704">
        <v>-0.38258199999999998</v>
      </c>
      <c r="P168" s="704">
        <v>-1.509077</v>
      </c>
      <c r="Q168" s="674">
        <v>0</v>
      </c>
      <c r="R168" s="674">
        <v>0</v>
      </c>
      <c r="S168" s="704">
        <v>0</v>
      </c>
      <c r="T168" s="673">
        <v>0</v>
      </c>
      <c r="U168" s="674">
        <v>0</v>
      </c>
      <c r="V168" s="673"/>
      <c r="AC168" s="704"/>
      <c r="AD168" s="673"/>
      <c r="AK168" s="704"/>
      <c r="AL168" s="673"/>
      <c r="AS168" s="704"/>
      <c r="AT168" s="673"/>
      <c r="BA168" s="704"/>
      <c r="BB168" s="673"/>
      <c r="BI168" s="704"/>
      <c r="BJ168" s="673"/>
    </row>
    <row r="169" spans="1:62" s="674" customFormat="1" ht="12.75" customHeight="1" x14ac:dyDescent="0.2">
      <c r="A169" s="691" t="s">
        <v>794</v>
      </c>
      <c r="B169" s="704">
        <v>-0.20415</v>
      </c>
      <c r="C169" s="704">
        <v>-0.135766</v>
      </c>
      <c r="D169" s="704">
        <v>-0.185672</v>
      </c>
      <c r="E169" s="704">
        <v>-0.19469600000000001</v>
      </c>
      <c r="F169" s="704">
        <v>-0.18434200000000001</v>
      </c>
      <c r="G169" s="704">
        <v>-0.26188099999999997</v>
      </c>
      <c r="H169" s="704">
        <v>-0.30895899999999998</v>
      </c>
      <c r="I169" s="704">
        <v>-0.32038699999999998</v>
      </c>
      <c r="J169" s="704">
        <v>-0.19028400000000001</v>
      </c>
      <c r="K169" s="704">
        <v>-0.273343</v>
      </c>
      <c r="L169" s="704">
        <v>-0.23416100000000001</v>
      </c>
      <c r="M169" s="704">
        <v>-0.196772</v>
      </c>
      <c r="N169" s="704">
        <v>-0.25569500000000001</v>
      </c>
      <c r="O169" s="704">
        <v>-0.284138</v>
      </c>
      <c r="P169" s="704">
        <v>-0.19275200000000001</v>
      </c>
      <c r="Q169" s="674">
        <v>0</v>
      </c>
      <c r="R169" s="674">
        <v>0</v>
      </c>
      <c r="S169" s="704">
        <v>0</v>
      </c>
      <c r="T169" s="673">
        <v>0</v>
      </c>
      <c r="U169" s="674">
        <v>0</v>
      </c>
      <c r="V169" s="673"/>
      <c r="AC169" s="704"/>
      <c r="AD169" s="673"/>
      <c r="AK169" s="704"/>
      <c r="AL169" s="673"/>
      <c r="AS169" s="704"/>
      <c r="AT169" s="673"/>
      <c r="BA169" s="704"/>
      <c r="BB169" s="673"/>
      <c r="BC169" s="704"/>
      <c r="BI169" s="704"/>
      <c r="BJ169" s="673"/>
    </row>
    <row r="170" spans="1:62" s="674" customFormat="1" ht="12.75" customHeight="1" x14ac:dyDescent="0.2">
      <c r="A170" s="691" t="s">
        <v>795</v>
      </c>
      <c r="B170" s="704">
        <v>-0.51578100000000004</v>
      </c>
      <c r="C170" s="704">
        <v>-0.29136899999999999</v>
      </c>
      <c r="D170" s="704">
        <v>-0.38926100000000002</v>
      </c>
      <c r="E170" s="704">
        <v>-0.42930800000000002</v>
      </c>
      <c r="F170" s="704">
        <v>-0.38742900000000002</v>
      </c>
      <c r="G170" s="704">
        <v>-0.68888199999999999</v>
      </c>
      <c r="H170" s="704">
        <v>-0.41311199999999998</v>
      </c>
      <c r="I170" s="704">
        <v>-0.43778299999999998</v>
      </c>
      <c r="J170" s="704">
        <v>-0.554311</v>
      </c>
      <c r="K170" s="704">
        <v>-0.54175300000000004</v>
      </c>
      <c r="L170" s="704">
        <v>-0.22736100000000001</v>
      </c>
      <c r="M170" s="704">
        <v>-0.29592200000000002</v>
      </c>
      <c r="N170" s="704">
        <v>-0.25128499999999998</v>
      </c>
      <c r="O170" s="704">
        <v>-0.25315900000000002</v>
      </c>
      <c r="P170" s="704">
        <v>-0.25365900000000002</v>
      </c>
      <c r="Q170" s="674">
        <v>0</v>
      </c>
      <c r="R170" s="674">
        <v>0</v>
      </c>
      <c r="S170" s="704">
        <v>0</v>
      </c>
      <c r="T170" s="673">
        <v>0</v>
      </c>
      <c r="U170" s="674">
        <v>0</v>
      </c>
      <c r="V170" s="673"/>
      <c r="AC170" s="704"/>
      <c r="AD170" s="673"/>
      <c r="AK170" s="704"/>
      <c r="AL170" s="673"/>
      <c r="AS170" s="704"/>
      <c r="AT170" s="673"/>
      <c r="BA170" s="704"/>
      <c r="BB170" s="673"/>
      <c r="BC170" s="704"/>
      <c r="BI170" s="704"/>
      <c r="BJ170" s="673"/>
    </row>
    <row r="171" spans="1:62" s="674" customFormat="1" ht="12.75" customHeight="1" x14ac:dyDescent="0.2">
      <c r="A171" s="691" t="s">
        <v>796</v>
      </c>
      <c r="B171" s="704">
        <v>0</v>
      </c>
      <c r="C171" s="704">
        <v>0</v>
      </c>
      <c r="D171" s="704">
        <v>0</v>
      </c>
      <c r="E171" s="704">
        <v>0</v>
      </c>
      <c r="F171" s="704">
        <v>-1.6500000000000001E-2</v>
      </c>
      <c r="G171" s="704">
        <v>0</v>
      </c>
      <c r="H171" s="704">
        <v>-3.6180999999999998E-2</v>
      </c>
      <c r="I171" s="704">
        <v>-7.9604999999999995E-2</v>
      </c>
      <c r="J171" s="704">
        <v>-4.5149999999999999E-3</v>
      </c>
      <c r="K171" s="704">
        <v>-0.132941</v>
      </c>
      <c r="L171" s="704">
        <v>-9.4084000000000001E-2</v>
      </c>
      <c r="M171" s="704">
        <v>-5.3499999999999999E-2</v>
      </c>
      <c r="N171" s="704">
        <v>-2.6183999999999999E-2</v>
      </c>
      <c r="O171" s="704">
        <v>-7.4999999999999997E-3</v>
      </c>
      <c r="P171" s="704">
        <v>-1.3433E-2</v>
      </c>
      <c r="Q171" s="674">
        <v>0</v>
      </c>
      <c r="R171" s="674">
        <v>0</v>
      </c>
      <c r="S171" s="704">
        <v>0</v>
      </c>
      <c r="T171" s="673">
        <v>0</v>
      </c>
      <c r="U171" s="674">
        <v>0</v>
      </c>
      <c r="V171" s="673"/>
      <c r="AC171" s="704"/>
      <c r="AD171" s="673"/>
      <c r="AK171" s="704"/>
      <c r="AL171" s="673"/>
      <c r="AS171" s="704"/>
      <c r="AT171" s="673"/>
      <c r="BA171" s="704"/>
      <c r="BB171" s="673"/>
      <c r="BC171" s="704"/>
      <c r="BI171" s="704"/>
      <c r="BJ171" s="673"/>
    </row>
    <row r="172" spans="1:62" s="684" customFormat="1" ht="20.100000000000001" customHeight="1" x14ac:dyDescent="0.2">
      <c r="A172" s="717" t="s">
        <v>797</v>
      </c>
      <c r="B172" s="709">
        <v>-0.63535699999999995</v>
      </c>
      <c r="C172" s="709">
        <v>-1.14367</v>
      </c>
      <c r="D172" s="709">
        <v>-2.2512999999999998E-2</v>
      </c>
      <c r="E172" s="709">
        <v>0.131107</v>
      </c>
      <c r="F172" s="709">
        <v>1.2927090000000001</v>
      </c>
      <c r="G172" s="709">
        <v>-7.2446999999999998E-2</v>
      </c>
      <c r="H172" s="709">
        <v>0.59102600000000005</v>
      </c>
      <c r="I172" s="709">
        <v>0.42201100000000002</v>
      </c>
      <c r="J172" s="709">
        <v>0.276833</v>
      </c>
      <c r="K172" s="709">
        <v>-0.22079299999999999</v>
      </c>
      <c r="L172" s="709">
        <v>7.2108000000000005E-2</v>
      </c>
      <c r="M172" s="709">
        <v>0.38766699999999998</v>
      </c>
      <c r="N172" s="709">
        <v>-9.6512000000000001E-2</v>
      </c>
      <c r="O172" s="709">
        <v>0.162215</v>
      </c>
      <c r="P172" s="709">
        <v>-1.0492330000000001</v>
      </c>
      <c r="Q172" s="684">
        <v>0</v>
      </c>
      <c r="R172" s="684">
        <v>0</v>
      </c>
      <c r="S172" s="709">
        <v>0</v>
      </c>
      <c r="T172" s="708">
        <v>0</v>
      </c>
      <c r="U172" s="684">
        <v>0</v>
      </c>
      <c r="V172" s="708"/>
      <c r="AC172" s="709"/>
      <c r="AD172" s="708"/>
      <c r="AK172" s="709"/>
      <c r="AL172" s="708"/>
      <c r="AS172" s="709"/>
      <c r="AT172" s="708"/>
      <c r="BA172" s="709"/>
      <c r="BB172" s="708"/>
      <c r="BC172" s="709"/>
      <c r="BI172" s="709"/>
      <c r="BJ172" s="708"/>
    </row>
    <row r="173" spans="1:62" s="674" customFormat="1" ht="12.75" hidden="1" customHeight="1" outlineLevel="1" x14ac:dyDescent="0.2">
      <c r="A173" s="699" t="s">
        <v>798</v>
      </c>
      <c r="B173" s="704">
        <v>0</v>
      </c>
      <c r="C173" s="704">
        <v>0</v>
      </c>
      <c r="D173" s="704">
        <v>0</v>
      </c>
      <c r="E173" s="704">
        <v>0</v>
      </c>
      <c r="F173" s="704">
        <v>0</v>
      </c>
      <c r="G173" s="704">
        <v>0</v>
      </c>
      <c r="H173" s="704">
        <v>0</v>
      </c>
      <c r="I173" s="704">
        <v>0</v>
      </c>
      <c r="J173" s="704">
        <v>0</v>
      </c>
      <c r="K173" s="704">
        <v>0</v>
      </c>
      <c r="L173" s="704">
        <v>0</v>
      </c>
      <c r="M173" s="704">
        <v>0</v>
      </c>
      <c r="N173" s="704">
        <v>0</v>
      </c>
      <c r="O173" s="704">
        <v>0</v>
      </c>
      <c r="P173" s="704">
        <v>0</v>
      </c>
      <c r="Q173" s="674">
        <v>0</v>
      </c>
      <c r="R173" s="674">
        <v>0</v>
      </c>
      <c r="S173" s="704">
        <v>0</v>
      </c>
      <c r="T173" s="673">
        <v>0</v>
      </c>
      <c r="U173" s="674">
        <v>0</v>
      </c>
      <c r="V173" s="673"/>
      <c r="AC173" s="704"/>
      <c r="AD173" s="673"/>
      <c r="AK173" s="704"/>
      <c r="AL173" s="673"/>
      <c r="AS173" s="704"/>
      <c r="AT173" s="673"/>
      <c r="BA173" s="704"/>
      <c r="BB173" s="673"/>
      <c r="BI173" s="704"/>
      <c r="BJ173" s="673"/>
    </row>
    <row r="174" spans="1:62" s="674" customFormat="1" ht="12.75" hidden="1" customHeight="1" outlineLevel="1" x14ac:dyDescent="0.2">
      <c r="A174" s="691" t="s">
        <v>799</v>
      </c>
      <c r="B174" s="704">
        <v>0</v>
      </c>
      <c r="C174" s="704">
        <v>0</v>
      </c>
      <c r="D174" s="704">
        <v>0</v>
      </c>
      <c r="E174" s="704">
        <v>0</v>
      </c>
      <c r="F174" s="704">
        <v>0</v>
      </c>
      <c r="G174" s="704">
        <v>0</v>
      </c>
      <c r="H174" s="704">
        <v>0</v>
      </c>
      <c r="I174" s="704">
        <v>0</v>
      </c>
      <c r="J174" s="704">
        <v>0</v>
      </c>
      <c r="K174" s="704">
        <v>0</v>
      </c>
      <c r="L174" s="704">
        <v>0</v>
      </c>
      <c r="M174" s="704">
        <v>0</v>
      </c>
      <c r="N174" s="704">
        <v>0</v>
      </c>
      <c r="O174" s="704">
        <v>0</v>
      </c>
      <c r="P174" s="704">
        <v>0</v>
      </c>
      <c r="Q174" s="674">
        <v>0</v>
      </c>
      <c r="R174" s="674">
        <v>0</v>
      </c>
      <c r="S174" s="704">
        <v>0</v>
      </c>
      <c r="T174" s="673">
        <v>0</v>
      </c>
      <c r="U174" s="674">
        <v>0</v>
      </c>
      <c r="V174" s="673"/>
      <c r="AC174" s="704"/>
      <c r="AD174" s="673"/>
      <c r="AK174" s="704"/>
      <c r="AL174" s="673"/>
      <c r="AS174" s="704"/>
      <c r="AT174" s="673"/>
      <c r="BA174" s="704"/>
      <c r="BB174" s="673"/>
      <c r="BI174" s="704"/>
      <c r="BJ174" s="673"/>
    </row>
    <row r="175" spans="1:62" s="674" customFormat="1" ht="12.75" hidden="1" customHeight="1" outlineLevel="1" x14ac:dyDescent="0.2">
      <c r="A175" s="691" t="s">
        <v>800</v>
      </c>
      <c r="B175" s="704">
        <v>0</v>
      </c>
      <c r="C175" s="704">
        <v>0</v>
      </c>
      <c r="D175" s="704">
        <v>0</v>
      </c>
      <c r="E175" s="704">
        <v>0</v>
      </c>
      <c r="F175" s="704">
        <v>0</v>
      </c>
      <c r="G175" s="704">
        <v>0</v>
      </c>
      <c r="H175" s="704">
        <v>0</v>
      </c>
      <c r="I175" s="704">
        <v>0</v>
      </c>
      <c r="J175" s="704">
        <v>0</v>
      </c>
      <c r="K175" s="704">
        <v>0</v>
      </c>
      <c r="L175" s="704">
        <v>0</v>
      </c>
      <c r="M175" s="704">
        <v>0</v>
      </c>
      <c r="N175" s="704">
        <v>0</v>
      </c>
      <c r="O175" s="704">
        <v>0</v>
      </c>
      <c r="P175" s="704">
        <v>0</v>
      </c>
      <c r="Q175" s="674">
        <v>0</v>
      </c>
      <c r="R175" s="674">
        <v>0</v>
      </c>
      <c r="S175" s="704">
        <v>0</v>
      </c>
      <c r="T175" s="673">
        <v>0</v>
      </c>
      <c r="U175" s="674">
        <v>0</v>
      </c>
      <c r="V175" s="673"/>
      <c r="AC175" s="704"/>
      <c r="AD175" s="673"/>
      <c r="AK175" s="704"/>
      <c r="AL175" s="673"/>
      <c r="AS175" s="704"/>
      <c r="AT175" s="673"/>
      <c r="BA175" s="704"/>
      <c r="BB175" s="673"/>
      <c r="BI175" s="704"/>
      <c r="BJ175" s="673"/>
    </row>
    <row r="176" spans="1:62" s="674" customFormat="1" ht="12.75" hidden="1" customHeight="1" outlineLevel="1" x14ac:dyDescent="0.2">
      <c r="A176" s="691" t="s">
        <v>801</v>
      </c>
      <c r="B176" s="704">
        <v>0</v>
      </c>
      <c r="C176" s="704">
        <v>0</v>
      </c>
      <c r="D176" s="704">
        <v>0</v>
      </c>
      <c r="E176" s="704">
        <v>0</v>
      </c>
      <c r="F176" s="704">
        <v>0</v>
      </c>
      <c r="G176" s="704">
        <v>0</v>
      </c>
      <c r="H176" s="704">
        <v>0</v>
      </c>
      <c r="I176" s="704">
        <v>0</v>
      </c>
      <c r="J176" s="704">
        <v>0</v>
      </c>
      <c r="K176" s="704">
        <v>0</v>
      </c>
      <c r="L176" s="704">
        <v>0</v>
      </c>
      <c r="M176" s="704">
        <v>0</v>
      </c>
      <c r="N176" s="704">
        <v>0</v>
      </c>
      <c r="O176" s="704">
        <v>0</v>
      </c>
      <c r="P176" s="704">
        <v>0</v>
      </c>
      <c r="Q176" s="674">
        <v>0</v>
      </c>
      <c r="R176" s="674">
        <v>0</v>
      </c>
      <c r="S176" s="704">
        <v>0</v>
      </c>
      <c r="T176" s="673">
        <v>0</v>
      </c>
      <c r="U176" s="674">
        <v>0</v>
      </c>
      <c r="V176" s="673"/>
      <c r="AC176" s="704"/>
      <c r="AD176" s="673"/>
      <c r="AK176" s="704"/>
      <c r="AL176" s="673"/>
      <c r="AS176" s="704"/>
      <c r="AT176" s="673"/>
      <c r="BA176" s="704"/>
      <c r="BB176" s="673"/>
      <c r="BI176" s="704"/>
      <c r="BJ176" s="673"/>
    </row>
    <row r="177" spans="1:62" s="674" customFormat="1" ht="12.75" hidden="1" customHeight="1" outlineLevel="1" x14ac:dyDescent="0.2">
      <c r="A177" s="691" t="s">
        <v>802</v>
      </c>
      <c r="B177" s="704">
        <v>0</v>
      </c>
      <c r="C177" s="704">
        <v>0</v>
      </c>
      <c r="D177" s="704">
        <v>0</v>
      </c>
      <c r="E177" s="704">
        <v>0</v>
      </c>
      <c r="F177" s="704">
        <v>0</v>
      </c>
      <c r="G177" s="704">
        <v>0</v>
      </c>
      <c r="H177" s="704">
        <v>0</v>
      </c>
      <c r="I177" s="704">
        <v>0</v>
      </c>
      <c r="J177" s="704">
        <v>0</v>
      </c>
      <c r="K177" s="704">
        <v>0</v>
      </c>
      <c r="L177" s="704">
        <v>0</v>
      </c>
      <c r="M177" s="704">
        <v>0</v>
      </c>
      <c r="N177" s="704">
        <v>0</v>
      </c>
      <c r="O177" s="704">
        <v>0</v>
      </c>
      <c r="P177" s="704">
        <v>0</v>
      </c>
      <c r="Q177" s="674">
        <v>0</v>
      </c>
      <c r="R177" s="674">
        <v>0</v>
      </c>
      <c r="S177" s="704">
        <v>0</v>
      </c>
      <c r="T177" s="673">
        <v>0</v>
      </c>
      <c r="U177" s="674">
        <v>0</v>
      </c>
      <c r="V177" s="673"/>
      <c r="AC177" s="704"/>
      <c r="AD177" s="673"/>
      <c r="AK177" s="704"/>
      <c r="AL177" s="673"/>
      <c r="AS177" s="704"/>
      <c r="AT177" s="673"/>
      <c r="BA177" s="704"/>
      <c r="BB177" s="673"/>
      <c r="BI177" s="704"/>
      <c r="BJ177" s="673"/>
    </row>
    <row r="178" spans="1:62" s="674" customFormat="1" ht="12.75" hidden="1" customHeight="1" outlineLevel="1" x14ac:dyDescent="0.2">
      <c r="A178" s="691" t="s">
        <v>803</v>
      </c>
      <c r="B178" s="704">
        <v>0</v>
      </c>
      <c r="C178" s="704">
        <v>0</v>
      </c>
      <c r="D178" s="704">
        <v>0</v>
      </c>
      <c r="E178" s="704">
        <v>0</v>
      </c>
      <c r="F178" s="704">
        <v>0</v>
      </c>
      <c r="G178" s="704">
        <v>0</v>
      </c>
      <c r="H178" s="704">
        <v>0</v>
      </c>
      <c r="I178" s="704">
        <v>0</v>
      </c>
      <c r="J178" s="704">
        <v>0</v>
      </c>
      <c r="K178" s="704">
        <v>0</v>
      </c>
      <c r="L178" s="704">
        <v>0</v>
      </c>
      <c r="M178" s="704">
        <v>0</v>
      </c>
      <c r="N178" s="704">
        <v>0</v>
      </c>
      <c r="O178" s="704">
        <v>0</v>
      </c>
      <c r="P178" s="704">
        <v>0</v>
      </c>
      <c r="Q178" s="674">
        <v>0</v>
      </c>
      <c r="R178" s="674">
        <v>0</v>
      </c>
      <c r="S178" s="704">
        <v>0</v>
      </c>
      <c r="T178" s="673">
        <v>0</v>
      </c>
      <c r="U178" s="674">
        <v>0</v>
      </c>
      <c r="V178" s="673"/>
      <c r="AC178" s="704"/>
      <c r="AD178" s="673"/>
      <c r="AK178" s="704"/>
      <c r="AL178" s="673"/>
      <c r="AS178" s="704"/>
      <c r="AT178" s="673"/>
      <c r="BA178" s="704"/>
      <c r="BB178" s="673"/>
      <c r="BI178" s="704"/>
      <c r="BJ178" s="673"/>
    </row>
    <row r="179" spans="1:62" s="684" customFormat="1" ht="20.100000000000001" hidden="1" customHeight="1" outlineLevel="1" x14ac:dyDescent="0.2">
      <c r="A179" s="717" t="s">
        <v>804</v>
      </c>
      <c r="B179" s="718">
        <v>0</v>
      </c>
      <c r="C179" s="718">
        <v>0</v>
      </c>
      <c r="D179" s="718">
        <v>0</v>
      </c>
      <c r="E179" s="718">
        <v>0</v>
      </c>
      <c r="F179" s="718">
        <v>0</v>
      </c>
      <c r="G179" s="718">
        <v>0</v>
      </c>
      <c r="H179" s="718">
        <v>0</v>
      </c>
      <c r="I179" s="718">
        <v>0</v>
      </c>
      <c r="J179" s="718">
        <v>0</v>
      </c>
      <c r="K179" s="718">
        <v>0</v>
      </c>
      <c r="L179" s="718">
        <v>0</v>
      </c>
      <c r="M179" s="718">
        <v>0</v>
      </c>
      <c r="N179" s="718">
        <v>0</v>
      </c>
      <c r="O179" s="718">
        <v>0</v>
      </c>
      <c r="P179" s="718">
        <v>0</v>
      </c>
      <c r="Q179" s="684">
        <v>0</v>
      </c>
      <c r="R179" s="684">
        <v>0</v>
      </c>
      <c r="S179" s="709">
        <v>0</v>
      </c>
      <c r="T179" s="708">
        <v>0</v>
      </c>
      <c r="U179" s="684">
        <v>0</v>
      </c>
      <c r="V179" s="708"/>
      <c r="AC179" s="709"/>
      <c r="AD179" s="708"/>
      <c r="AK179" s="709"/>
      <c r="AL179" s="708"/>
      <c r="AS179" s="709"/>
      <c r="AT179" s="708"/>
      <c r="BA179" s="709"/>
      <c r="BB179" s="708"/>
      <c r="BC179" s="709"/>
      <c r="BI179" s="709"/>
      <c r="BJ179" s="708"/>
    </row>
    <row r="180" spans="1:62" s="674" customFormat="1" collapsed="1" x14ac:dyDescent="0.2">
      <c r="B180" s="704">
        <v>0</v>
      </c>
      <c r="C180" s="704">
        <v>0</v>
      </c>
      <c r="D180" s="704">
        <v>0</v>
      </c>
      <c r="E180" s="704">
        <v>0</v>
      </c>
      <c r="F180" s="704">
        <v>0</v>
      </c>
      <c r="G180" s="704">
        <v>0</v>
      </c>
      <c r="H180" s="704">
        <v>0</v>
      </c>
      <c r="I180" s="704">
        <v>0</v>
      </c>
      <c r="J180" s="704">
        <v>0</v>
      </c>
      <c r="K180" s="704">
        <v>0</v>
      </c>
      <c r="L180" s="704">
        <v>0</v>
      </c>
      <c r="M180" s="704">
        <v>0</v>
      </c>
      <c r="N180" s="704">
        <v>0</v>
      </c>
      <c r="O180" s="704">
        <v>0</v>
      </c>
      <c r="P180" s="704">
        <v>0</v>
      </c>
      <c r="Q180" s="674">
        <v>0</v>
      </c>
      <c r="R180" s="674">
        <v>0</v>
      </c>
      <c r="S180" s="674">
        <v>0</v>
      </c>
      <c r="T180" s="674">
        <v>0</v>
      </c>
      <c r="U180" s="674">
        <v>0</v>
      </c>
    </row>
    <row r="181" spans="1:62" s="674" customFormat="1" x14ac:dyDescent="0.2">
      <c r="A181" s="719" t="s">
        <v>805</v>
      </c>
      <c r="B181" s="704">
        <v>5.0736080000000001</v>
      </c>
      <c r="C181" s="704">
        <v>0.52194750000000045</v>
      </c>
      <c r="D181" s="704">
        <v>-1.0226000000000002</v>
      </c>
      <c r="E181" s="704">
        <v>1.5559069999999999</v>
      </c>
      <c r="F181" s="704">
        <v>3.3841169999999989</v>
      </c>
      <c r="G181" s="704">
        <v>0.26379500000000067</v>
      </c>
      <c r="H181" s="704">
        <v>-0.16374400000000011</v>
      </c>
      <c r="I181" s="704">
        <v>1.3555089999999983</v>
      </c>
      <c r="J181" s="704">
        <v>0.66612300000000046</v>
      </c>
      <c r="K181" s="704">
        <v>0.92991599999999974</v>
      </c>
      <c r="L181" s="704">
        <v>2.0516979999999996</v>
      </c>
      <c r="M181" s="704">
        <v>-1.5532619999999986</v>
      </c>
      <c r="N181" s="704">
        <v>-0.22145900000000074</v>
      </c>
      <c r="O181" s="704">
        <v>-7.866166999999999</v>
      </c>
      <c r="P181" s="704">
        <v>-4.4299209999999984</v>
      </c>
      <c r="Q181" s="674">
        <v>0</v>
      </c>
      <c r="R181" s="674">
        <v>0</v>
      </c>
      <c r="S181" s="674">
        <v>0</v>
      </c>
      <c r="T181" s="674">
        <v>0</v>
      </c>
      <c r="U181" s="674">
        <v>0</v>
      </c>
    </row>
    <row r="182" spans="1:62" s="674" customFormat="1" ht="12.75" customHeight="1" x14ac:dyDescent="0.2">
      <c r="A182" s="710" t="s">
        <v>806</v>
      </c>
      <c r="B182" s="704">
        <v>-0.8866130000000001</v>
      </c>
      <c r="C182" s="704">
        <v>-0.82151399999999997</v>
      </c>
      <c r="D182" s="704">
        <v>-0.97913899999999998</v>
      </c>
      <c r="E182" s="704">
        <v>-0.72044399999999997</v>
      </c>
      <c r="F182" s="704">
        <v>-0.49684899999999999</v>
      </c>
      <c r="G182" s="704">
        <v>-1.206205</v>
      </c>
      <c r="H182" s="704">
        <v>-0.64010800000000012</v>
      </c>
      <c r="I182" s="704">
        <v>-0.89936900000000009</v>
      </c>
      <c r="J182" s="704">
        <v>-0.95695000000000008</v>
      </c>
      <c r="K182" s="704">
        <v>-0.49368299999999998</v>
      </c>
      <c r="L182" s="704">
        <v>-1.035347</v>
      </c>
      <c r="M182" s="704">
        <v>-1.159729</v>
      </c>
      <c r="N182" s="704">
        <v>-1.1846080000000001</v>
      </c>
      <c r="O182" s="704">
        <v>-2.2846510000000002</v>
      </c>
      <c r="P182" s="704">
        <v>-0.88011799999999996</v>
      </c>
      <c r="Q182" s="674">
        <v>0</v>
      </c>
      <c r="R182" s="674">
        <v>0</v>
      </c>
      <c r="S182" s="704">
        <v>0</v>
      </c>
      <c r="T182" s="673">
        <v>0</v>
      </c>
      <c r="U182" s="674">
        <v>0</v>
      </c>
      <c r="V182" s="673"/>
      <c r="AC182" s="704"/>
      <c r="AD182" s="673"/>
      <c r="AK182" s="704"/>
      <c r="AL182" s="673"/>
      <c r="AS182" s="704"/>
      <c r="AT182" s="673"/>
      <c r="BA182" s="704"/>
      <c r="BB182" s="673"/>
      <c r="BI182" s="704"/>
      <c r="BJ182" s="673"/>
    </row>
    <row r="183" spans="1:62" s="674" customFormat="1" ht="12.75" customHeight="1" x14ac:dyDescent="0.2">
      <c r="A183" s="711" t="s">
        <v>807</v>
      </c>
      <c r="B183" s="704">
        <v>-0.88855300000000004</v>
      </c>
      <c r="C183" s="704">
        <v>-0.82875399999999999</v>
      </c>
      <c r="D183" s="704">
        <v>-0.99016499999999996</v>
      </c>
      <c r="E183" s="704">
        <v>-0.72941</v>
      </c>
      <c r="F183" s="704">
        <v>-0.48919099999999999</v>
      </c>
      <c r="G183" s="704">
        <v>-1.202782</v>
      </c>
      <c r="H183" s="704">
        <v>-0.63384800000000008</v>
      </c>
      <c r="I183" s="704">
        <v>-0.90949800000000003</v>
      </c>
      <c r="J183" s="704">
        <v>-0.95694900000000005</v>
      </c>
      <c r="K183" s="704">
        <v>-0.49368299999999998</v>
      </c>
      <c r="L183" s="704">
        <v>-1.035347</v>
      </c>
      <c r="M183" s="704">
        <v>-1.159729</v>
      </c>
      <c r="N183" s="704">
        <v>-1.2145550000000001</v>
      </c>
      <c r="O183" s="704">
        <v>-2.2846510000000002</v>
      </c>
      <c r="P183" s="704">
        <v>-0.88011799999999996</v>
      </c>
      <c r="Q183" s="674">
        <v>0</v>
      </c>
      <c r="R183" s="674">
        <v>0</v>
      </c>
      <c r="S183" s="704">
        <v>0</v>
      </c>
      <c r="T183" s="673">
        <v>0</v>
      </c>
      <c r="U183" s="674">
        <v>0</v>
      </c>
      <c r="V183" s="673"/>
      <c r="AC183" s="704"/>
      <c r="AD183" s="673"/>
      <c r="AK183" s="704"/>
      <c r="AL183" s="673"/>
      <c r="AS183" s="704"/>
      <c r="AT183" s="673"/>
      <c r="BA183" s="704"/>
      <c r="BB183" s="673"/>
      <c r="BI183" s="704"/>
      <c r="BJ183" s="673"/>
    </row>
    <row r="184" spans="1:62" s="674" customFormat="1" ht="12.75" customHeight="1" x14ac:dyDescent="0.2">
      <c r="A184" s="720" t="s">
        <v>808</v>
      </c>
      <c r="B184" s="704">
        <v>-0.88855300000000004</v>
      </c>
      <c r="C184" s="704">
        <v>-0.82875399999999999</v>
      </c>
      <c r="D184" s="704">
        <v>-0.99016499999999996</v>
      </c>
      <c r="E184" s="704">
        <v>-0.72941</v>
      </c>
      <c r="F184" s="704">
        <v>-0.48919099999999999</v>
      </c>
      <c r="G184" s="704">
        <v>-0.16929</v>
      </c>
      <c r="H184" s="704">
        <v>-0.62310200000000004</v>
      </c>
      <c r="I184" s="704">
        <v>-0.90949800000000003</v>
      </c>
      <c r="J184" s="704">
        <v>-0.95694900000000005</v>
      </c>
      <c r="K184" s="704">
        <v>-0.49368299999999998</v>
      </c>
      <c r="L184" s="704">
        <v>-1.035347</v>
      </c>
      <c r="M184" s="704">
        <v>-1.159729</v>
      </c>
      <c r="N184" s="704">
        <v>-1.2145550000000001</v>
      </c>
      <c r="O184" s="704">
        <v>-2.2846510000000002</v>
      </c>
      <c r="P184" s="704">
        <v>-0.88011799999999996</v>
      </c>
      <c r="Q184" s="674">
        <v>0</v>
      </c>
      <c r="R184" s="674">
        <v>0</v>
      </c>
      <c r="S184" s="704">
        <v>0</v>
      </c>
      <c r="T184" s="673">
        <v>0</v>
      </c>
      <c r="U184" s="674">
        <v>0</v>
      </c>
      <c r="V184" s="673"/>
      <c r="AC184" s="704"/>
      <c r="AD184" s="673"/>
      <c r="AK184" s="704"/>
      <c r="AL184" s="673"/>
      <c r="AS184" s="704"/>
      <c r="AT184" s="673"/>
      <c r="BA184" s="704"/>
      <c r="BB184" s="673"/>
      <c r="BI184" s="704"/>
      <c r="BJ184" s="673"/>
    </row>
    <row r="185" spans="1:62" s="674" customFormat="1" ht="12.75" hidden="1" customHeight="1" outlineLevel="1" x14ac:dyDescent="0.2">
      <c r="A185" s="720" t="s">
        <v>809</v>
      </c>
      <c r="B185" s="704">
        <v>0</v>
      </c>
      <c r="C185" s="704">
        <v>0</v>
      </c>
      <c r="D185" s="704">
        <v>0</v>
      </c>
      <c r="E185" s="704">
        <v>0</v>
      </c>
      <c r="F185" s="704">
        <v>0</v>
      </c>
      <c r="G185" s="704">
        <v>0</v>
      </c>
      <c r="H185" s="704">
        <v>0</v>
      </c>
      <c r="I185" s="704">
        <v>0</v>
      </c>
      <c r="J185" s="704">
        <v>0</v>
      </c>
      <c r="K185" s="704">
        <v>0</v>
      </c>
      <c r="L185" s="704">
        <v>0</v>
      </c>
      <c r="M185" s="704">
        <v>0</v>
      </c>
      <c r="N185" s="704">
        <v>0</v>
      </c>
      <c r="O185" s="704">
        <v>0</v>
      </c>
      <c r="P185" s="704">
        <v>0</v>
      </c>
      <c r="Q185" s="674">
        <v>0</v>
      </c>
      <c r="R185" s="674">
        <v>0</v>
      </c>
      <c r="S185" s="704">
        <v>0</v>
      </c>
      <c r="T185" s="673">
        <v>0</v>
      </c>
      <c r="U185" s="674">
        <v>0</v>
      </c>
      <c r="V185" s="673"/>
      <c r="AC185" s="704"/>
      <c r="AD185" s="673"/>
      <c r="AK185" s="704"/>
      <c r="AL185" s="673"/>
      <c r="AS185" s="704"/>
      <c r="AT185" s="673"/>
      <c r="BA185" s="704"/>
      <c r="BB185" s="673"/>
      <c r="BI185" s="704"/>
      <c r="BJ185" s="673"/>
    </row>
    <row r="186" spans="1:62" s="674" customFormat="1" ht="12.75" hidden="1" customHeight="1" outlineLevel="1" x14ac:dyDescent="0.2">
      <c r="A186" s="720" t="s">
        <v>810</v>
      </c>
      <c r="B186" s="704">
        <v>0</v>
      </c>
      <c r="C186" s="704">
        <v>0</v>
      </c>
      <c r="D186" s="704">
        <v>0</v>
      </c>
      <c r="E186" s="704">
        <v>0</v>
      </c>
      <c r="F186" s="704">
        <v>0</v>
      </c>
      <c r="G186" s="704">
        <v>0</v>
      </c>
      <c r="H186" s="704">
        <v>0</v>
      </c>
      <c r="I186" s="704">
        <v>0</v>
      </c>
      <c r="J186" s="704">
        <v>0</v>
      </c>
      <c r="K186" s="704">
        <v>0</v>
      </c>
      <c r="L186" s="704">
        <v>0</v>
      </c>
      <c r="M186" s="704">
        <v>0</v>
      </c>
      <c r="N186" s="704">
        <v>0</v>
      </c>
      <c r="O186" s="704">
        <v>0</v>
      </c>
      <c r="P186" s="704">
        <v>0</v>
      </c>
      <c r="Q186" s="674">
        <v>0</v>
      </c>
      <c r="R186" s="674">
        <v>0</v>
      </c>
      <c r="S186" s="704">
        <v>0</v>
      </c>
      <c r="T186" s="673">
        <v>0</v>
      </c>
      <c r="U186" s="674">
        <v>0</v>
      </c>
      <c r="V186" s="673"/>
      <c r="AC186" s="704"/>
      <c r="AD186" s="673"/>
      <c r="AK186" s="704"/>
      <c r="AL186" s="673"/>
      <c r="AS186" s="704"/>
      <c r="AT186" s="673"/>
      <c r="BA186" s="704"/>
      <c r="BB186" s="673"/>
      <c r="BI186" s="704"/>
      <c r="BJ186" s="673"/>
    </row>
    <row r="187" spans="1:62" s="674" customFormat="1" ht="12.75" customHeight="1" collapsed="1" x14ac:dyDescent="0.2">
      <c r="A187" s="720" t="s">
        <v>811</v>
      </c>
      <c r="B187" s="704">
        <v>-0.88855300000000004</v>
      </c>
      <c r="C187" s="704">
        <v>-0.82875399999999999</v>
      </c>
      <c r="D187" s="704">
        <v>-0.99016499999999996</v>
      </c>
      <c r="E187" s="704">
        <v>-0.72941</v>
      </c>
      <c r="F187" s="704">
        <v>-0.48919099999999999</v>
      </c>
      <c r="G187" s="704">
        <v>-0.16929</v>
      </c>
      <c r="H187" s="704">
        <v>-0.62310200000000004</v>
      </c>
      <c r="I187" s="704">
        <v>-0.90949800000000003</v>
      </c>
      <c r="J187" s="704">
        <v>-0.95694900000000005</v>
      </c>
      <c r="K187" s="704">
        <v>-0.49368299999999998</v>
      </c>
      <c r="L187" s="704">
        <v>-1.035347</v>
      </c>
      <c r="M187" s="704">
        <v>-1.159729</v>
      </c>
      <c r="N187" s="704">
        <v>-1.2145550000000001</v>
      </c>
      <c r="O187" s="704">
        <v>-2.2846510000000002</v>
      </c>
      <c r="P187" s="704">
        <v>-0.88011799999999996</v>
      </c>
      <c r="Q187" s="674">
        <v>0</v>
      </c>
      <c r="R187" s="674">
        <v>0</v>
      </c>
      <c r="S187" s="704">
        <v>0</v>
      </c>
      <c r="T187" s="673">
        <v>0</v>
      </c>
      <c r="U187" s="674">
        <v>0</v>
      </c>
      <c r="V187" s="673"/>
      <c r="AC187" s="704"/>
      <c r="AD187" s="673"/>
      <c r="AK187" s="704"/>
      <c r="AL187" s="673"/>
      <c r="AS187" s="704"/>
      <c r="AT187" s="673"/>
      <c r="BA187" s="704"/>
      <c r="BB187" s="673"/>
      <c r="BI187" s="704"/>
      <c r="BJ187" s="673"/>
    </row>
    <row r="188" spans="1:62" s="674" customFormat="1" ht="12.75" customHeight="1" x14ac:dyDescent="0.2">
      <c r="A188" s="720" t="s">
        <v>812</v>
      </c>
      <c r="B188" s="704">
        <v>0</v>
      </c>
      <c r="C188" s="704">
        <v>0</v>
      </c>
      <c r="D188" s="704">
        <v>0</v>
      </c>
      <c r="E188" s="704">
        <v>0</v>
      </c>
      <c r="F188" s="704">
        <v>0</v>
      </c>
      <c r="G188" s="704">
        <v>-1.0334920000000001</v>
      </c>
      <c r="H188" s="704">
        <v>-1.0746E-2</v>
      </c>
      <c r="I188" s="704">
        <v>0</v>
      </c>
      <c r="J188" s="704">
        <v>0</v>
      </c>
      <c r="K188" s="704">
        <v>0</v>
      </c>
      <c r="L188" s="704">
        <v>0</v>
      </c>
      <c r="M188" s="704">
        <v>0</v>
      </c>
      <c r="N188" s="704">
        <v>0</v>
      </c>
      <c r="O188" s="704">
        <v>0</v>
      </c>
      <c r="P188" s="704">
        <v>0</v>
      </c>
      <c r="Q188" s="674">
        <v>0</v>
      </c>
      <c r="R188" s="674">
        <v>0</v>
      </c>
      <c r="S188" s="704">
        <v>0</v>
      </c>
      <c r="T188" s="673">
        <v>0</v>
      </c>
      <c r="U188" s="674">
        <v>0</v>
      </c>
      <c r="V188" s="673"/>
      <c r="AC188" s="704"/>
      <c r="AD188" s="673"/>
      <c r="AK188" s="704"/>
      <c r="AL188" s="673"/>
      <c r="AS188" s="704"/>
      <c r="AT188" s="673"/>
      <c r="BA188" s="704"/>
      <c r="BB188" s="673"/>
      <c r="BI188" s="704"/>
      <c r="BJ188" s="673"/>
    </row>
    <row r="189" spans="1:62" s="674" customFormat="1" ht="12.75" hidden="1" customHeight="1" outlineLevel="1" x14ac:dyDescent="0.2">
      <c r="A189" s="720" t="s">
        <v>813</v>
      </c>
      <c r="B189" s="704">
        <v>0</v>
      </c>
      <c r="C189" s="704">
        <v>0</v>
      </c>
      <c r="D189" s="704">
        <v>0</v>
      </c>
      <c r="E189" s="704">
        <v>0</v>
      </c>
      <c r="F189" s="704">
        <v>0</v>
      </c>
      <c r="G189" s="704">
        <v>0</v>
      </c>
      <c r="H189" s="704">
        <v>0</v>
      </c>
      <c r="I189" s="704">
        <v>0</v>
      </c>
      <c r="J189" s="704">
        <v>0</v>
      </c>
      <c r="K189" s="704">
        <v>0</v>
      </c>
      <c r="L189" s="704">
        <v>0</v>
      </c>
      <c r="M189" s="704">
        <v>0</v>
      </c>
      <c r="N189" s="704">
        <v>0</v>
      </c>
      <c r="O189" s="704">
        <v>0</v>
      </c>
      <c r="P189" s="704">
        <v>0</v>
      </c>
      <c r="Q189" s="674">
        <v>0</v>
      </c>
      <c r="R189" s="674">
        <v>0</v>
      </c>
      <c r="S189" s="704">
        <v>0</v>
      </c>
      <c r="T189" s="673">
        <v>0</v>
      </c>
      <c r="U189" s="674">
        <v>0</v>
      </c>
      <c r="V189" s="673"/>
      <c r="AC189" s="704"/>
      <c r="AD189" s="673"/>
      <c r="AK189" s="704"/>
      <c r="AL189" s="673"/>
      <c r="AS189" s="704"/>
      <c r="AT189" s="673"/>
      <c r="BA189" s="704"/>
      <c r="BB189" s="673"/>
      <c r="BI189" s="704"/>
      <c r="BJ189" s="673"/>
    </row>
    <row r="190" spans="1:62" s="674" customFormat="1" ht="12.75" customHeight="1" collapsed="1" x14ac:dyDescent="0.2">
      <c r="A190" s="720" t="s">
        <v>814</v>
      </c>
      <c r="B190" s="704">
        <v>0</v>
      </c>
      <c r="C190" s="704">
        <v>0</v>
      </c>
      <c r="D190" s="704">
        <v>0</v>
      </c>
      <c r="E190" s="704">
        <v>0</v>
      </c>
      <c r="F190" s="704">
        <v>0</v>
      </c>
      <c r="G190" s="704">
        <v>-1.0334920000000001</v>
      </c>
      <c r="H190" s="704">
        <v>-1.0746E-2</v>
      </c>
      <c r="I190" s="704">
        <v>0</v>
      </c>
      <c r="J190" s="704">
        <v>0</v>
      </c>
      <c r="K190" s="704">
        <v>0</v>
      </c>
      <c r="L190" s="704">
        <v>0</v>
      </c>
      <c r="M190" s="704">
        <v>0</v>
      </c>
      <c r="N190" s="704">
        <v>0</v>
      </c>
      <c r="O190" s="704">
        <v>0</v>
      </c>
      <c r="P190" s="704">
        <v>0</v>
      </c>
      <c r="Q190" s="674">
        <v>0</v>
      </c>
      <c r="R190" s="674">
        <v>0</v>
      </c>
      <c r="S190" s="704">
        <v>0</v>
      </c>
      <c r="T190" s="673">
        <v>0</v>
      </c>
      <c r="U190" s="674">
        <v>0</v>
      </c>
      <c r="V190" s="673"/>
      <c r="AC190" s="704"/>
      <c r="AD190" s="673"/>
      <c r="AK190" s="704"/>
      <c r="AL190" s="673"/>
      <c r="AS190" s="704"/>
      <c r="AT190" s="673"/>
      <c r="BA190" s="704"/>
      <c r="BB190" s="673"/>
      <c r="BI190" s="704"/>
      <c r="BJ190" s="673"/>
    </row>
    <row r="191" spans="1:62" s="674" customFormat="1" ht="12.75" hidden="1" customHeight="1" outlineLevel="1" x14ac:dyDescent="0.2">
      <c r="A191" s="720" t="s">
        <v>815</v>
      </c>
      <c r="B191" s="704">
        <v>0</v>
      </c>
      <c r="C191" s="704">
        <v>0</v>
      </c>
      <c r="D191" s="704">
        <v>0</v>
      </c>
      <c r="E191" s="704">
        <v>0</v>
      </c>
      <c r="F191" s="704">
        <v>0</v>
      </c>
      <c r="G191" s="704">
        <v>0</v>
      </c>
      <c r="H191" s="704">
        <v>0</v>
      </c>
      <c r="I191" s="704">
        <v>0</v>
      </c>
      <c r="J191" s="704">
        <v>0</v>
      </c>
      <c r="K191" s="704">
        <v>0</v>
      </c>
      <c r="L191" s="704">
        <v>0</v>
      </c>
      <c r="M191" s="704">
        <v>0</v>
      </c>
      <c r="N191" s="704">
        <v>0</v>
      </c>
      <c r="O191" s="704">
        <v>0</v>
      </c>
      <c r="P191" s="704">
        <v>0</v>
      </c>
      <c r="Q191" s="674">
        <v>0</v>
      </c>
      <c r="R191" s="674">
        <v>0</v>
      </c>
      <c r="S191" s="704">
        <v>0</v>
      </c>
      <c r="T191" s="673">
        <v>0</v>
      </c>
      <c r="U191" s="674">
        <v>0</v>
      </c>
      <c r="V191" s="673"/>
      <c r="AC191" s="704"/>
      <c r="AD191" s="673"/>
      <c r="AK191" s="704"/>
      <c r="AL191" s="673"/>
      <c r="AS191" s="704"/>
      <c r="AT191" s="673"/>
      <c r="BA191" s="704"/>
      <c r="BB191" s="673"/>
      <c r="BI191" s="704"/>
      <c r="BJ191" s="673"/>
    </row>
    <row r="192" spans="1:62" s="674" customFormat="1" ht="12.75" hidden="1" customHeight="1" outlineLevel="1" x14ac:dyDescent="0.2">
      <c r="A192" s="720" t="s">
        <v>816</v>
      </c>
      <c r="B192" s="704">
        <v>0</v>
      </c>
      <c r="C192" s="704">
        <v>0</v>
      </c>
      <c r="D192" s="704">
        <v>0</v>
      </c>
      <c r="E192" s="704">
        <v>0</v>
      </c>
      <c r="F192" s="704">
        <v>0</v>
      </c>
      <c r="G192" s="704">
        <v>0</v>
      </c>
      <c r="H192" s="704">
        <v>0</v>
      </c>
      <c r="I192" s="704">
        <v>0</v>
      </c>
      <c r="J192" s="704">
        <v>0</v>
      </c>
      <c r="K192" s="704">
        <v>0</v>
      </c>
      <c r="L192" s="704">
        <v>0</v>
      </c>
      <c r="M192" s="704">
        <v>0</v>
      </c>
      <c r="N192" s="704">
        <v>0</v>
      </c>
      <c r="O192" s="704">
        <v>0</v>
      </c>
      <c r="P192" s="704">
        <v>0</v>
      </c>
      <c r="Q192" s="674">
        <v>0</v>
      </c>
      <c r="R192" s="674">
        <v>0</v>
      </c>
      <c r="S192" s="704">
        <v>0</v>
      </c>
      <c r="T192" s="673">
        <v>0</v>
      </c>
      <c r="U192" s="674">
        <v>0</v>
      </c>
      <c r="V192" s="673"/>
      <c r="AC192" s="704"/>
      <c r="AD192" s="673"/>
      <c r="AK192" s="704"/>
      <c r="AL192" s="673"/>
      <c r="AS192" s="704"/>
      <c r="AT192" s="673"/>
      <c r="BA192" s="704"/>
      <c r="BB192" s="673"/>
      <c r="BI192" s="704"/>
      <c r="BJ192" s="673"/>
    </row>
    <row r="193" spans="1:62" s="674" customFormat="1" ht="12.75" hidden="1" customHeight="1" outlineLevel="1" x14ac:dyDescent="0.2">
      <c r="A193" s="720" t="s">
        <v>817</v>
      </c>
      <c r="B193" s="704">
        <v>0</v>
      </c>
      <c r="C193" s="704">
        <v>0</v>
      </c>
      <c r="D193" s="704">
        <v>0</v>
      </c>
      <c r="E193" s="704">
        <v>0</v>
      </c>
      <c r="F193" s="704">
        <v>0</v>
      </c>
      <c r="G193" s="704">
        <v>0</v>
      </c>
      <c r="H193" s="704">
        <v>0</v>
      </c>
      <c r="I193" s="704">
        <v>0</v>
      </c>
      <c r="J193" s="704">
        <v>0</v>
      </c>
      <c r="K193" s="704">
        <v>0</v>
      </c>
      <c r="L193" s="704">
        <v>0</v>
      </c>
      <c r="M193" s="704">
        <v>0</v>
      </c>
      <c r="N193" s="704">
        <v>0</v>
      </c>
      <c r="O193" s="704">
        <v>0</v>
      </c>
      <c r="P193" s="704">
        <v>0</v>
      </c>
      <c r="Q193" s="674">
        <v>0</v>
      </c>
      <c r="R193" s="674">
        <v>0</v>
      </c>
      <c r="S193" s="704">
        <v>0</v>
      </c>
      <c r="T193" s="673">
        <v>0</v>
      </c>
      <c r="U193" s="674">
        <v>0</v>
      </c>
      <c r="V193" s="673"/>
      <c r="AC193" s="704"/>
      <c r="AD193" s="673"/>
      <c r="AK193" s="704"/>
      <c r="AL193" s="673"/>
      <c r="AS193" s="704"/>
      <c r="AT193" s="673"/>
      <c r="BA193" s="704"/>
      <c r="BB193" s="673"/>
      <c r="BI193" s="704"/>
      <c r="BJ193" s="673"/>
    </row>
    <row r="194" spans="1:62" s="674" customFormat="1" ht="12.75" customHeight="1" collapsed="1" x14ac:dyDescent="0.2">
      <c r="A194" s="711" t="s">
        <v>818</v>
      </c>
      <c r="B194" s="704">
        <v>1.9399999999999973E-3</v>
      </c>
      <c r="C194" s="704">
        <v>7.2400000000000034E-3</v>
      </c>
      <c r="D194" s="704">
        <v>1.1026000000000001E-2</v>
      </c>
      <c r="E194" s="704">
        <v>8.9659999999999983E-3</v>
      </c>
      <c r="F194" s="704">
        <v>-7.6579999999999981E-3</v>
      </c>
      <c r="G194" s="704">
        <v>-3.422999999999999E-3</v>
      </c>
      <c r="H194" s="704">
        <v>-6.2600000000000017E-3</v>
      </c>
      <c r="I194" s="704">
        <v>1.0128999999999999E-2</v>
      </c>
      <c r="J194" s="704">
        <v>-1.0000000000010001E-6</v>
      </c>
      <c r="K194" s="704">
        <v>0</v>
      </c>
      <c r="L194" s="704">
        <v>0</v>
      </c>
      <c r="M194" s="704">
        <v>0</v>
      </c>
      <c r="N194" s="704">
        <v>2.9947000000000001E-2</v>
      </c>
      <c r="O194" s="704">
        <v>0</v>
      </c>
      <c r="P194" s="704">
        <v>0</v>
      </c>
      <c r="Q194" s="674">
        <v>0</v>
      </c>
      <c r="R194" s="674">
        <v>0</v>
      </c>
      <c r="S194" s="704">
        <v>0</v>
      </c>
      <c r="T194" s="673">
        <v>0</v>
      </c>
      <c r="U194" s="674">
        <v>0</v>
      </c>
      <c r="V194" s="673"/>
      <c r="AC194" s="704"/>
      <c r="AD194" s="673"/>
      <c r="AK194" s="704"/>
      <c r="AL194" s="673"/>
      <c r="AS194" s="704"/>
      <c r="AT194" s="673"/>
      <c r="BA194" s="704"/>
      <c r="BB194" s="673"/>
      <c r="BI194" s="704"/>
      <c r="BJ194" s="673"/>
    </row>
    <row r="195" spans="1:62" s="674" customFormat="1" ht="12.75" hidden="1" customHeight="1" outlineLevel="1" x14ac:dyDescent="0.2">
      <c r="A195" s="720" t="s">
        <v>819</v>
      </c>
      <c r="B195" s="704">
        <v>0</v>
      </c>
      <c r="C195" s="704">
        <v>0</v>
      </c>
      <c r="D195" s="704">
        <v>0</v>
      </c>
      <c r="E195" s="704">
        <v>0</v>
      </c>
      <c r="F195" s="704">
        <v>0</v>
      </c>
      <c r="G195" s="704">
        <v>0</v>
      </c>
      <c r="H195" s="704">
        <v>0</v>
      </c>
      <c r="I195" s="704">
        <v>0</v>
      </c>
      <c r="J195" s="704">
        <v>0</v>
      </c>
      <c r="K195" s="704">
        <v>0</v>
      </c>
      <c r="L195" s="704">
        <v>0</v>
      </c>
      <c r="M195" s="704">
        <v>0</v>
      </c>
      <c r="N195" s="704">
        <v>0</v>
      </c>
      <c r="O195" s="704">
        <v>0</v>
      </c>
      <c r="P195" s="704">
        <v>0</v>
      </c>
      <c r="Q195" s="674">
        <v>0</v>
      </c>
      <c r="R195" s="674">
        <v>0</v>
      </c>
      <c r="S195" s="704">
        <v>0</v>
      </c>
      <c r="T195" s="673">
        <v>0</v>
      </c>
      <c r="U195" s="674">
        <v>0</v>
      </c>
      <c r="V195" s="673"/>
      <c r="AC195" s="704"/>
      <c r="AD195" s="673"/>
      <c r="AK195" s="704"/>
      <c r="AL195" s="673"/>
      <c r="AS195" s="704"/>
      <c r="AT195" s="673"/>
      <c r="BA195" s="704"/>
      <c r="BB195" s="673"/>
      <c r="BI195" s="704"/>
      <c r="BJ195" s="673"/>
    </row>
    <row r="196" spans="1:62" s="674" customFormat="1" ht="12.75" customHeight="1" collapsed="1" x14ac:dyDescent="0.2">
      <c r="A196" s="720" t="s">
        <v>820</v>
      </c>
      <c r="B196" s="704">
        <v>1.9399999999999973E-3</v>
      </c>
      <c r="C196" s="704">
        <v>7.2400000000000034E-3</v>
      </c>
      <c r="D196" s="704">
        <v>1.1026000000000001E-2</v>
      </c>
      <c r="E196" s="704">
        <v>8.9659999999999983E-3</v>
      </c>
      <c r="F196" s="704">
        <v>-7.6579999999999981E-3</v>
      </c>
      <c r="G196" s="704">
        <v>-3.422999999999999E-3</v>
      </c>
      <c r="H196" s="704">
        <v>-6.2600000000000017E-3</v>
      </c>
      <c r="I196" s="704">
        <v>1.0128999999999999E-2</v>
      </c>
      <c r="J196" s="704">
        <v>-1.0000000000010001E-6</v>
      </c>
      <c r="K196" s="704">
        <v>0</v>
      </c>
      <c r="L196" s="704">
        <v>0</v>
      </c>
      <c r="M196" s="704">
        <v>0</v>
      </c>
      <c r="N196" s="704">
        <v>2.9947000000000001E-2</v>
      </c>
      <c r="O196" s="704">
        <v>0</v>
      </c>
      <c r="P196" s="704">
        <v>0</v>
      </c>
      <c r="Q196" s="674">
        <v>0</v>
      </c>
      <c r="R196" s="674">
        <v>0</v>
      </c>
      <c r="S196" s="704">
        <v>0</v>
      </c>
      <c r="T196" s="673">
        <v>0</v>
      </c>
      <c r="U196" s="674">
        <v>0</v>
      </c>
      <c r="V196" s="673"/>
      <c r="AC196" s="704"/>
      <c r="AD196" s="673"/>
      <c r="AK196" s="704"/>
      <c r="AL196" s="673"/>
      <c r="AS196" s="704"/>
      <c r="AT196" s="673"/>
      <c r="BA196" s="704"/>
      <c r="BB196" s="673"/>
      <c r="BI196" s="704"/>
      <c r="BJ196" s="673"/>
    </row>
    <row r="197" spans="1:62" s="674" customFormat="1" ht="12.75" customHeight="1" x14ac:dyDescent="0.2">
      <c r="A197" s="720" t="s">
        <v>821</v>
      </c>
      <c r="B197" s="704">
        <v>1.9399999999999973E-3</v>
      </c>
      <c r="C197" s="704">
        <v>7.2400000000000034E-3</v>
      </c>
      <c r="D197" s="704">
        <v>1.1026000000000001E-2</v>
      </c>
      <c r="E197" s="704">
        <v>8.9659999999999983E-3</v>
      </c>
      <c r="F197" s="704">
        <v>-7.6579999999999981E-3</v>
      </c>
      <c r="G197" s="704">
        <v>-3.422999999999999E-3</v>
      </c>
      <c r="H197" s="704">
        <v>-6.2600000000000017E-3</v>
      </c>
      <c r="I197" s="704">
        <v>1.0128999999999999E-2</v>
      </c>
      <c r="J197" s="704">
        <v>-1.0000000000010001E-6</v>
      </c>
      <c r="K197" s="704">
        <v>0</v>
      </c>
      <c r="L197" s="704">
        <v>0</v>
      </c>
      <c r="M197" s="704">
        <v>0</v>
      </c>
      <c r="N197" s="704">
        <v>2.9947000000000001E-2</v>
      </c>
      <c r="O197" s="704">
        <v>0</v>
      </c>
      <c r="P197" s="704">
        <v>0</v>
      </c>
      <c r="Q197" s="674">
        <v>0</v>
      </c>
      <c r="R197" s="674">
        <v>0</v>
      </c>
      <c r="S197" s="704">
        <v>0</v>
      </c>
      <c r="T197" s="673">
        <v>0</v>
      </c>
      <c r="U197" s="674">
        <v>0</v>
      </c>
      <c r="V197" s="673"/>
      <c r="AC197" s="704"/>
      <c r="AD197" s="673"/>
      <c r="AK197" s="704"/>
      <c r="AL197" s="673"/>
      <c r="AS197" s="704"/>
      <c r="AT197" s="673"/>
      <c r="BA197" s="704"/>
      <c r="BB197" s="673"/>
      <c r="BI197" s="704"/>
      <c r="BJ197" s="673"/>
    </row>
    <row r="198" spans="1:62" s="674" customFormat="1" ht="12.75" hidden="1" customHeight="1" outlineLevel="1" x14ac:dyDescent="0.2">
      <c r="A198" s="720" t="s">
        <v>822</v>
      </c>
      <c r="B198" s="704">
        <v>0</v>
      </c>
      <c r="C198" s="704">
        <v>0</v>
      </c>
      <c r="D198" s="704">
        <v>0</v>
      </c>
      <c r="E198" s="704">
        <v>0</v>
      </c>
      <c r="F198" s="704">
        <v>0</v>
      </c>
      <c r="G198" s="704">
        <v>0</v>
      </c>
      <c r="H198" s="704">
        <v>0</v>
      </c>
      <c r="I198" s="704">
        <v>0</v>
      </c>
      <c r="J198" s="704">
        <v>0</v>
      </c>
      <c r="K198" s="704">
        <v>0</v>
      </c>
      <c r="L198" s="704">
        <v>0</v>
      </c>
      <c r="M198" s="704">
        <v>0</v>
      </c>
      <c r="N198" s="704">
        <v>0</v>
      </c>
      <c r="O198" s="704">
        <v>0</v>
      </c>
      <c r="P198" s="704">
        <v>0</v>
      </c>
      <c r="Q198" s="674">
        <v>0</v>
      </c>
      <c r="R198" s="674">
        <v>0</v>
      </c>
      <c r="S198" s="704">
        <v>0</v>
      </c>
      <c r="T198" s="673">
        <v>0</v>
      </c>
      <c r="U198" s="674">
        <v>0</v>
      </c>
      <c r="V198" s="673"/>
      <c r="AC198" s="704"/>
      <c r="AD198" s="673"/>
      <c r="AK198" s="704"/>
      <c r="AL198" s="673"/>
      <c r="AS198" s="704"/>
      <c r="AT198" s="673"/>
      <c r="BA198" s="704"/>
      <c r="BB198" s="673"/>
      <c r="BI198" s="704"/>
      <c r="BJ198" s="673"/>
    </row>
    <row r="199" spans="1:62" s="674" customFormat="1" ht="12.75" hidden="1" customHeight="1" outlineLevel="1" x14ac:dyDescent="0.2">
      <c r="A199" s="720" t="s">
        <v>823</v>
      </c>
      <c r="B199" s="704">
        <v>0</v>
      </c>
      <c r="C199" s="704">
        <v>0</v>
      </c>
      <c r="D199" s="704">
        <v>0</v>
      </c>
      <c r="E199" s="704">
        <v>0</v>
      </c>
      <c r="F199" s="704">
        <v>0</v>
      </c>
      <c r="G199" s="704">
        <v>0</v>
      </c>
      <c r="H199" s="704">
        <v>0</v>
      </c>
      <c r="I199" s="704">
        <v>0</v>
      </c>
      <c r="J199" s="704">
        <v>0</v>
      </c>
      <c r="K199" s="704">
        <v>0</v>
      </c>
      <c r="L199" s="704">
        <v>0</v>
      </c>
      <c r="M199" s="704">
        <v>0</v>
      </c>
      <c r="N199" s="704">
        <v>0</v>
      </c>
      <c r="O199" s="704">
        <v>0</v>
      </c>
      <c r="P199" s="704">
        <v>0</v>
      </c>
      <c r="Q199" s="674">
        <v>0</v>
      </c>
      <c r="R199" s="674">
        <v>0</v>
      </c>
      <c r="S199" s="704">
        <v>0</v>
      </c>
      <c r="T199" s="673">
        <v>0</v>
      </c>
      <c r="U199" s="674">
        <v>0</v>
      </c>
      <c r="V199" s="673"/>
      <c r="AC199" s="704"/>
      <c r="AD199" s="673"/>
      <c r="AK199" s="704"/>
      <c r="AL199" s="673"/>
      <c r="AS199" s="704"/>
      <c r="AT199" s="673"/>
      <c r="BA199" s="704"/>
      <c r="BB199" s="673"/>
      <c r="BI199" s="704"/>
      <c r="BJ199" s="673"/>
    </row>
    <row r="200" spans="1:62" s="674" customFormat="1" ht="12.75" hidden="1" customHeight="1" outlineLevel="1" x14ac:dyDescent="0.2">
      <c r="A200" s="720" t="s">
        <v>824</v>
      </c>
      <c r="B200" s="704">
        <v>0</v>
      </c>
      <c r="C200" s="704">
        <v>0</v>
      </c>
      <c r="D200" s="704">
        <v>0</v>
      </c>
      <c r="E200" s="704">
        <v>0</v>
      </c>
      <c r="F200" s="704">
        <v>0</v>
      </c>
      <c r="G200" s="704">
        <v>0</v>
      </c>
      <c r="H200" s="704">
        <v>0</v>
      </c>
      <c r="I200" s="704">
        <v>0</v>
      </c>
      <c r="J200" s="704">
        <v>0</v>
      </c>
      <c r="K200" s="704">
        <v>0</v>
      </c>
      <c r="L200" s="704">
        <v>0</v>
      </c>
      <c r="M200" s="704">
        <v>0</v>
      </c>
      <c r="N200" s="704">
        <v>0</v>
      </c>
      <c r="O200" s="704">
        <v>0</v>
      </c>
      <c r="P200" s="704">
        <v>0</v>
      </c>
      <c r="Q200" s="674">
        <v>0</v>
      </c>
      <c r="R200" s="674">
        <v>0</v>
      </c>
      <c r="S200" s="704">
        <v>0</v>
      </c>
      <c r="T200" s="673">
        <v>0</v>
      </c>
      <c r="U200" s="674">
        <v>0</v>
      </c>
      <c r="V200" s="673"/>
      <c r="AC200" s="704"/>
      <c r="AD200" s="673"/>
      <c r="AK200" s="704"/>
      <c r="AL200" s="673"/>
      <c r="AS200" s="704"/>
      <c r="AT200" s="673"/>
      <c r="BA200" s="704"/>
      <c r="BB200" s="673"/>
      <c r="BI200" s="704"/>
      <c r="BJ200" s="673"/>
    </row>
    <row r="201" spans="1:62" s="674" customFormat="1" ht="12.75" hidden="1" customHeight="1" outlineLevel="1" x14ac:dyDescent="0.2">
      <c r="A201" s="711" t="s">
        <v>825</v>
      </c>
      <c r="B201" s="704">
        <v>0</v>
      </c>
      <c r="C201" s="704">
        <v>0</v>
      </c>
      <c r="D201" s="704">
        <v>0</v>
      </c>
      <c r="E201" s="704">
        <v>0</v>
      </c>
      <c r="F201" s="704">
        <v>0</v>
      </c>
      <c r="G201" s="704">
        <v>0</v>
      </c>
      <c r="H201" s="704">
        <v>0</v>
      </c>
      <c r="I201" s="704">
        <v>0</v>
      </c>
      <c r="J201" s="704">
        <v>0</v>
      </c>
      <c r="K201" s="704">
        <v>0</v>
      </c>
      <c r="L201" s="704">
        <v>0</v>
      </c>
      <c r="M201" s="704">
        <v>0</v>
      </c>
      <c r="N201" s="704">
        <v>0</v>
      </c>
      <c r="O201" s="704">
        <v>0</v>
      </c>
      <c r="P201" s="704">
        <v>0</v>
      </c>
      <c r="Q201" s="674">
        <v>0</v>
      </c>
      <c r="R201" s="674">
        <v>0</v>
      </c>
      <c r="S201" s="704">
        <v>0</v>
      </c>
      <c r="T201" s="673">
        <v>0</v>
      </c>
      <c r="U201" s="674">
        <v>0</v>
      </c>
      <c r="V201" s="673"/>
      <c r="AC201" s="704"/>
      <c r="AD201" s="673"/>
      <c r="AK201" s="704"/>
      <c r="AL201" s="673"/>
      <c r="AS201" s="704"/>
      <c r="AT201" s="673"/>
      <c r="BA201" s="704"/>
      <c r="BB201" s="673"/>
      <c r="BI201" s="704"/>
      <c r="BJ201" s="673"/>
    </row>
    <row r="202" spans="1:62" s="674" customFormat="1" ht="12.75" hidden="1" customHeight="1" outlineLevel="1" x14ac:dyDescent="0.2">
      <c r="A202" s="711" t="s">
        <v>826</v>
      </c>
      <c r="B202" s="704">
        <v>0</v>
      </c>
      <c r="C202" s="704">
        <v>0</v>
      </c>
      <c r="D202" s="704">
        <v>0</v>
      </c>
      <c r="E202" s="704">
        <v>0</v>
      </c>
      <c r="F202" s="704">
        <v>0</v>
      </c>
      <c r="G202" s="704">
        <v>0</v>
      </c>
      <c r="H202" s="704">
        <v>0</v>
      </c>
      <c r="I202" s="704">
        <v>0</v>
      </c>
      <c r="J202" s="704">
        <v>0</v>
      </c>
      <c r="K202" s="704">
        <v>0</v>
      </c>
      <c r="L202" s="704">
        <v>0</v>
      </c>
      <c r="M202" s="704">
        <v>0</v>
      </c>
      <c r="N202" s="704">
        <v>0</v>
      </c>
      <c r="O202" s="704">
        <v>0</v>
      </c>
      <c r="P202" s="704">
        <v>0</v>
      </c>
      <c r="Q202" s="674">
        <v>0</v>
      </c>
      <c r="R202" s="674">
        <v>0</v>
      </c>
      <c r="S202" s="704">
        <v>0</v>
      </c>
      <c r="T202" s="673">
        <v>0</v>
      </c>
      <c r="U202" s="674">
        <v>0</v>
      </c>
      <c r="V202" s="673"/>
      <c r="AC202" s="704"/>
      <c r="AD202" s="673"/>
      <c r="AK202" s="704"/>
      <c r="AL202" s="673"/>
      <c r="AS202" s="704"/>
      <c r="AT202" s="673"/>
      <c r="BA202" s="704"/>
      <c r="BB202" s="673"/>
      <c r="BI202" s="704"/>
      <c r="BJ202" s="673"/>
    </row>
    <row r="203" spans="1:62" s="674" customFormat="1" ht="12.75" hidden="1" customHeight="1" outlineLevel="1" x14ac:dyDescent="0.2">
      <c r="A203" s="720" t="s">
        <v>827</v>
      </c>
      <c r="B203" s="704">
        <v>0</v>
      </c>
      <c r="C203" s="704">
        <v>0</v>
      </c>
      <c r="D203" s="704">
        <v>0</v>
      </c>
      <c r="E203" s="704">
        <v>0</v>
      </c>
      <c r="F203" s="704">
        <v>0</v>
      </c>
      <c r="G203" s="704">
        <v>0</v>
      </c>
      <c r="H203" s="704">
        <v>0</v>
      </c>
      <c r="I203" s="704">
        <v>0</v>
      </c>
      <c r="J203" s="704">
        <v>0</v>
      </c>
      <c r="K203" s="704">
        <v>0</v>
      </c>
      <c r="L203" s="704">
        <v>0</v>
      </c>
      <c r="M203" s="704">
        <v>0</v>
      </c>
      <c r="N203" s="704">
        <v>0</v>
      </c>
      <c r="O203" s="704">
        <v>0</v>
      </c>
      <c r="P203" s="704">
        <v>0</v>
      </c>
      <c r="Q203" s="674">
        <v>0</v>
      </c>
      <c r="R203" s="674">
        <v>0</v>
      </c>
      <c r="S203" s="704">
        <v>0</v>
      </c>
      <c r="T203" s="673">
        <v>0</v>
      </c>
      <c r="U203" s="674">
        <v>0</v>
      </c>
      <c r="V203" s="673"/>
      <c r="AC203" s="704"/>
      <c r="AD203" s="673"/>
      <c r="AK203" s="704"/>
      <c r="AL203" s="673"/>
      <c r="AS203" s="704"/>
      <c r="AT203" s="673"/>
      <c r="BA203" s="704"/>
      <c r="BB203" s="673"/>
      <c r="BI203" s="704"/>
      <c r="BJ203" s="673"/>
    </row>
    <row r="204" spans="1:62" s="674" customFormat="1" collapsed="1" x14ac:dyDescent="0.2">
      <c r="A204" s="721" t="s">
        <v>828</v>
      </c>
      <c r="B204" s="722">
        <v>6.3067130000000002</v>
      </c>
      <c r="C204" s="722">
        <v>1.7534940000000003</v>
      </c>
      <c r="D204" s="722">
        <v>-1.2028180000000002</v>
      </c>
      <c r="E204" s="722">
        <v>2.9191790000000002</v>
      </c>
      <c r="F204" s="722">
        <v>3.8623249999999993</v>
      </c>
      <c r="G204" s="722">
        <v>0.31146600000000046</v>
      </c>
      <c r="H204" s="722">
        <v>-0.18737600000000043</v>
      </c>
      <c r="I204" s="722">
        <v>1.5558889999999992</v>
      </c>
      <c r="J204" s="722">
        <v>2.9848240000000001</v>
      </c>
      <c r="K204" s="722">
        <v>1.321974</v>
      </c>
      <c r="L204" s="722">
        <v>1.6920079999999997</v>
      </c>
      <c r="M204" s="722">
        <v>-0.38148599999999888</v>
      </c>
      <c r="N204" s="722">
        <v>0.56267899999999926</v>
      </c>
      <c r="O204" s="722">
        <v>-3.6424199999999995</v>
      </c>
      <c r="P204" s="722">
        <v>-3.8488229999999981</v>
      </c>
      <c r="Q204" s="673">
        <v>0</v>
      </c>
      <c r="R204" s="723">
        <v>0</v>
      </c>
      <c r="S204" s="724">
        <v>0</v>
      </c>
      <c r="T204" s="673">
        <v>0</v>
      </c>
      <c r="U204" s="674">
        <v>0</v>
      </c>
    </row>
    <row r="205" spans="1:62" s="674" customFormat="1" x14ac:dyDescent="0.2">
      <c r="A205" s="725" t="s">
        <v>829</v>
      </c>
      <c r="B205" s="722">
        <v>-5.4419439999999994</v>
      </c>
      <c r="C205" s="722">
        <v>0.44309099999999946</v>
      </c>
      <c r="D205" s="722">
        <v>-0.92585700000000026</v>
      </c>
      <c r="E205" s="722">
        <v>1.1637980000000003</v>
      </c>
      <c r="F205" s="722">
        <v>3.0712259999999993</v>
      </c>
      <c r="G205" s="722">
        <v>0.6294660000000003</v>
      </c>
      <c r="H205" s="722">
        <v>-0.38496100000000033</v>
      </c>
      <c r="I205" s="722">
        <v>1.3110010000000003</v>
      </c>
      <c r="J205" s="722">
        <v>0.61137599999999992</v>
      </c>
      <c r="K205" s="722">
        <v>-0.75049399999999977</v>
      </c>
      <c r="L205" s="722">
        <v>0.40022199999999963</v>
      </c>
      <c r="M205" s="722">
        <v>-2.0514870000000003</v>
      </c>
      <c r="N205" s="722">
        <v>-1.2071219999999996</v>
      </c>
      <c r="O205" s="722">
        <v>-3.7751070000000007</v>
      </c>
      <c r="P205" s="722">
        <v>-4.4237239999999982</v>
      </c>
      <c r="Q205" s="673">
        <v>0</v>
      </c>
      <c r="R205" s="723">
        <v>0</v>
      </c>
      <c r="S205" s="724">
        <v>0</v>
      </c>
      <c r="T205" s="673">
        <v>0</v>
      </c>
      <c r="U205" s="674">
        <v>0</v>
      </c>
    </row>
    <row r="206" spans="1:62" s="674" customFormat="1" x14ac:dyDescent="0.2">
      <c r="A206" s="714" t="s">
        <v>830</v>
      </c>
      <c r="B206" s="722">
        <v>0.19220100000000007</v>
      </c>
      <c r="C206" s="722">
        <v>0.26799200000000001</v>
      </c>
      <c r="D206" s="722">
        <v>-1.1608380000000003</v>
      </c>
      <c r="E206" s="722">
        <v>-8.6459999999997095E-3</v>
      </c>
      <c r="F206" s="722">
        <v>0.78066999999999998</v>
      </c>
      <c r="G206" s="722">
        <v>0.52646099999999985</v>
      </c>
      <c r="H206" s="722">
        <v>-0.25590999999999986</v>
      </c>
      <c r="I206" s="722">
        <v>1.427821</v>
      </c>
      <c r="J206" s="722">
        <v>-1.9991999999999982E-2</v>
      </c>
      <c r="K206" s="722">
        <v>-0.28201900000000002</v>
      </c>
      <c r="L206" s="722">
        <v>-0.16118900000000003</v>
      </c>
      <c r="M206" s="722">
        <v>-1.4006290000000001</v>
      </c>
      <c r="N206" s="722">
        <v>-0.38743599999999967</v>
      </c>
      <c r="O206" s="722">
        <v>-1.4123620000000003</v>
      </c>
      <c r="P206" s="722">
        <v>-4.6069269999999989</v>
      </c>
      <c r="Q206" s="673">
        <v>0</v>
      </c>
      <c r="R206" s="723">
        <v>0</v>
      </c>
      <c r="S206" s="724">
        <v>0</v>
      </c>
      <c r="T206" s="673">
        <v>0</v>
      </c>
      <c r="U206" s="674">
        <v>0</v>
      </c>
    </row>
    <row r="207" spans="1:62" s="674" customFormat="1" hidden="1" outlineLevel="1" x14ac:dyDescent="0.2">
      <c r="A207" s="714" t="s">
        <v>831</v>
      </c>
      <c r="B207" s="722">
        <v>0</v>
      </c>
      <c r="C207" s="722">
        <v>0</v>
      </c>
      <c r="D207" s="722">
        <v>0</v>
      </c>
      <c r="E207" s="722">
        <v>0</v>
      </c>
      <c r="F207" s="722">
        <v>0</v>
      </c>
      <c r="G207" s="722">
        <v>0</v>
      </c>
      <c r="H207" s="722">
        <v>0</v>
      </c>
      <c r="I207" s="722">
        <v>0</v>
      </c>
      <c r="J207" s="722">
        <v>0</v>
      </c>
      <c r="K207" s="722">
        <v>0</v>
      </c>
      <c r="L207" s="722">
        <v>0</v>
      </c>
      <c r="M207" s="722">
        <v>0</v>
      </c>
      <c r="N207" s="722">
        <v>0</v>
      </c>
      <c r="O207" s="722">
        <v>0</v>
      </c>
      <c r="P207" s="722">
        <v>0</v>
      </c>
      <c r="Q207" s="673">
        <v>0</v>
      </c>
      <c r="R207" s="723">
        <v>0</v>
      </c>
      <c r="S207" s="724">
        <v>0</v>
      </c>
      <c r="T207" s="673">
        <v>0</v>
      </c>
      <c r="U207" s="674">
        <v>0</v>
      </c>
    </row>
    <row r="208" spans="1:62" s="674" customFormat="1" hidden="1" outlineLevel="1" x14ac:dyDescent="0.2">
      <c r="A208" s="714" t="s">
        <v>832</v>
      </c>
      <c r="B208" s="722">
        <v>0</v>
      </c>
      <c r="C208" s="722">
        <v>0</v>
      </c>
      <c r="D208" s="722">
        <v>0</v>
      </c>
      <c r="E208" s="722">
        <v>0</v>
      </c>
      <c r="F208" s="722">
        <v>0</v>
      </c>
      <c r="G208" s="722">
        <v>0</v>
      </c>
      <c r="H208" s="722">
        <v>0</v>
      </c>
      <c r="I208" s="722">
        <v>0</v>
      </c>
      <c r="J208" s="722">
        <v>0</v>
      </c>
      <c r="K208" s="722">
        <v>0</v>
      </c>
      <c r="L208" s="722">
        <v>0</v>
      </c>
      <c r="M208" s="722">
        <v>0</v>
      </c>
      <c r="N208" s="722">
        <v>0</v>
      </c>
      <c r="O208" s="722">
        <v>0</v>
      </c>
      <c r="P208" s="722">
        <v>0</v>
      </c>
      <c r="Q208" s="673">
        <v>0</v>
      </c>
      <c r="R208" s="723">
        <v>0</v>
      </c>
      <c r="S208" s="724">
        <v>0</v>
      </c>
      <c r="T208" s="673">
        <v>0</v>
      </c>
      <c r="U208" s="674">
        <v>0</v>
      </c>
    </row>
    <row r="209" spans="1:21" s="674" customFormat="1" hidden="1" outlineLevel="1" x14ac:dyDescent="0.2">
      <c r="A209" s="714" t="s">
        <v>833</v>
      </c>
      <c r="B209" s="722">
        <v>0</v>
      </c>
      <c r="C209" s="722">
        <v>0</v>
      </c>
      <c r="D209" s="722">
        <v>0</v>
      </c>
      <c r="E209" s="722">
        <v>0</v>
      </c>
      <c r="F209" s="722">
        <v>0</v>
      </c>
      <c r="G209" s="722">
        <v>0</v>
      </c>
      <c r="H209" s="722">
        <v>0</v>
      </c>
      <c r="I209" s="722">
        <v>0</v>
      </c>
      <c r="J209" s="722">
        <v>0</v>
      </c>
      <c r="K209" s="722">
        <v>0</v>
      </c>
      <c r="L209" s="722">
        <v>0</v>
      </c>
      <c r="M209" s="722">
        <v>0</v>
      </c>
      <c r="N209" s="722">
        <v>0</v>
      </c>
      <c r="O209" s="722">
        <v>0</v>
      </c>
      <c r="P209" s="722">
        <v>0</v>
      </c>
      <c r="Q209" s="673">
        <v>0</v>
      </c>
      <c r="R209" s="723">
        <v>0</v>
      </c>
      <c r="S209" s="724">
        <v>0</v>
      </c>
      <c r="T209" s="673">
        <v>0</v>
      </c>
      <c r="U209" s="674">
        <v>0</v>
      </c>
    </row>
    <row r="210" spans="1:21" s="674" customFormat="1" hidden="1" outlineLevel="1" x14ac:dyDescent="0.2">
      <c r="A210" s="714" t="s">
        <v>834</v>
      </c>
      <c r="B210" s="722">
        <v>0</v>
      </c>
      <c r="C210" s="722">
        <v>0</v>
      </c>
      <c r="D210" s="722">
        <v>0</v>
      </c>
      <c r="E210" s="722">
        <v>0</v>
      </c>
      <c r="F210" s="722">
        <v>0</v>
      </c>
      <c r="G210" s="722">
        <v>0</v>
      </c>
      <c r="H210" s="722">
        <v>0</v>
      </c>
      <c r="I210" s="722">
        <v>0</v>
      </c>
      <c r="J210" s="722">
        <v>0</v>
      </c>
      <c r="K210" s="722">
        <v>0</v>
      </c>
      <c r="L210" s="722">
        <v>0</v>
      </c>
      <c r="M210" s="722">
        <v>0</v>
      </c>
      <c r="N210" s="722">
        <v>0</v>
      </c>
      <c r="O210" s="722">
        <v>0</v>
      </c>
      <c r="P210" s="722">
        <v>0</v>
      </c>
      <c r="Q210" s="673">
        <v>0</v>
      </c>
      <c r="R210" s="723">
        <v>0</v>
      </c>
      <c r="S210" s="724">
        <v>0</v>
      </c>
      <c r="T210" s="673">
        <v>0</v>
      </c>
      <c r="U210" s="674">
        <v>0</v>
      </c>
    </row>
    <row r="211" spans="1:21" s="674" customFormat="1" hidden="1" outlineLevel="1" x14ac:dyDescent="0.2">
      <c r="A211" s="714" t="s">
        <v>835</v>
      </c>
      <c r="B211" s="722">
        <v>0</v>
      </c>
      <c r="C211" s="722">
        <v>0</v>
      </c>
      <c r="D211" s="722">
        <v>0</v>
      </c>
      <c r="E211" s="722">
        <v>0</v>
      </c>
      <c r="F211" s="722">
        <v>0</v>
      </c>
      <c r="G211" s="722">
        <v>0</v>
      </c>
      <c r="H211" s="722">
        <v>0</v>
      </c>
      <c r="I211" s="722">
        <v>0</v>
      </c>
      <c r="J211" s="722">
        <v>0</v>
      </c>
      <c r="K211" s="722">
        <v>0</v>
      </c>
      <c r="L211" s="722">
        <v>0</v>
      </c>
      <c r="M211" s="722">
        <v>0</v>
      </c>
      <c r="N211" s="722">
        <v>0</v>
      </c>
      <c r="O211" s="722">
        <v>0</v>
      </c>
      <c r="P211" s="722">
        <v>0</v>
      </c>
      <c r="Q211" s="673">
        <v>0</v>
      </c>
      <c r="R211" s="723">
        <v>0</v>
      </c>
      <c r="S211" s="724">
        <v>0</v>
      </c>
      <c r="T211" s="673">
        <v>0</v>
      </c>
      <c r="U211" s="674">
        <v>0</v>
      </c>
    </row>
    <row r="212" spans="1:21" s="674" customFormat="1" collapsed="1" x14ac:dyDescent="0.2">
      <c r="A212" s="714" t="s">
        <v>836</v>
      </c>
      <c r="B212" s="722">
        <v>-5.6341449999999993</v>
      </c>
      <c r="C212" s="722">
        <v>0.17509899999999945</v>
      </c>
      <c r="D212" s="722">
        <v>0.234981</v>
      </c>
      <c r="E212" s="722">
        <v>1.172444</v>
      </c>
      <c r="F212" s="722">
        <v>2.2905559999999996</v>
      </c>
      <c r="G212" s="722">
        <v>0.10300500000000046</v>
      </c>
      <c r="H212" s="722">
        <v>-0.12905100000000047</v>
      </c>
      <c r="I212" s="722">
        <v>-0.1168199999999997</v>
      </c>
      <c r="J212" s="722">
        <v>0.63136799999999993</v>
      </c>
      <c r="K212" s="722">
        <v>-0.46847499999999975</v>
      </c>
      <c r="L212" s="722">
        <v>0.56141099999999966</v>
      </c>
      <c r="M212" s="722">
        <v>-0.65085800000000005</v>
      </c>
      <c r="N212" s="722">
        <v>-0.81968599999999991</v>
      </c>
      <c r="O212" s="722">
        <v>-2.3627450000000003</v>
      </c>
      <c r="P212" s="722">
        <v>0.18320300000000067</v>
      </c>
      <c r="Q212" s="673">
        <v>0</v>
      </c>
      <c r="R212" s="723">
        <v>0</v>
      </c>
      <c r="S212" s="724">
        <v>0</v>
      </c>
      <c r="T212" s="673">
        <v>0</v>
      </c>
      <c r="U212" s="674">
        <v>0</v>
      </c>
    </row>
    <row r="213" spans="1:21" s="674" customFormat="1" x14ac:dyDescent="0.2">
      <c r="A213" s="725" t="s">
        <v>837</v>
      </c>
      <c r="B213" s="722">
        <v>11.748657</v>
      </c>
      <c r="C213" s="722">
        <v>1.3104030000000009</v>
      </c>
      <c r="D213" s="722">
        <v>-0.27696099999999979</v>
      </c>
      <c r="E213" s="722">
        <v>1.7553809999999999</v>
      </c>
      <c r="F213" s="722">
        <v>0.79109900000000022</v>
      </c>
      <c r="G213" s="722">
        <v>-0.31799999999999984</v>
      </c>
      <c r="H213" s="722">
        <v>0.1975849999999999</v>
      </c>
      <c r="I213" s="722">
        <v>0.24488799999999877</v>
      </c>
      <c r="J213" s="722">
        <v>2.3734480000000002</v>
      </c>
      <c r="K213" s="722">
        <v>2.0724679999999998</v>
      </c>
      <c r="L213" s="722">
        <v>1.2917860000000001</v>
      </c>
      <c r="M213" s="722">
        <v>1.6700010000000014</v>
      </c>
      <c r="N213" s="722">
        <v>1.7698009999999988</v>
      </c>
      <c r="O213" s="722">
        <v>0.13268700000000111</v>
      </c>
      <c r="P213" s="722">
        <v>0.57490100000000011</v>
      </c>
      <c r="Q213" s="673">
        <v>0</v>
      </c>
      <c r="R213" s="723">
        <v>0</v>
      </c>
      <c r="S213" s="724">
        <v>0</v>
      </c>
      <c r="T213" s="673">
        <v>0</v>
      </c>
      <c r="U213" s="674">
        <v>0</v>
      </c>
    </row>
    <row r="214" spans="1:21" s="674" customFormat="1" x14ac:dyDescent="0.2">
      <c r="A214" s="714" t="s">
        <v>838</v>
      </c>
      <c r="B214" s="722">
        <v>11.066260999999999</v>
      </c>
      <c r="C214" s="722">
        <v>-0.25334299999999921</v>
      </c>
      <c r="D214" s="722">
        <v>-1.2878249999999998</v>
      </c>
      <c r="E214" s="722">
        <v>-0.33216200000000029</v>
      </c>
      <c r="F214" s="722">
        <v>2.4826040000000003</v>
      </c>
      <c r="G214" s="722">
        <v>-0.84279599999999988</v>
      </c>
      <c r="H214" s="722">
        <v>-0.62367300000000014</v>
      </c>
      <c r="I214" s="722">
        <v>0.34395099999999879</v>
      </c>
      <c r="J214" s="722">
        <v>1.0702069999999999</v>
      </c>
      <c r="K214" s="722">
        <v>0.36356199999999994</v>
      </c>
      <c r="L214" s="722">
        <v>0.15100900000000017</v>
      </c>
      <c r="M214" s="722">
        <v>1.5050110000000014</v>
      </c>
      <c r="N214" s="722">
        <v>0.53340199999999882</v>
      </c>
      <c r="O214" s="722">
        <v>-0.68208499999999894</v>
      </c>
      <c r="P214" s="722">
        <v>-0.40547399999999989</v>
      </c>
      <c r="Q214" s="673">
        <v>0</v>
      </c>
      <c r="R214" s="723">
        <v>0</v>
      </c>
      <c r="S214" s="724">
        <v>0</v>
      </c>
      <c r="T214" s="673">
        <v>0</v>
      </c>
      <c r="U214" s="674">
        <v>0</v>
      </c>
    </row>
    <row r="215" spans="1:21" s="674" customFormat="1" x14ac:dyDescent="0.2">
      <c r="A215" s="714" t="s">
        <v>839</v>
      </c>
      <c r="B215" s="722">
        <v>0.682396</v>
      </c>
      <c r="C215" s="722">
        <v>1.5637460000000001</v>
      </c>
      <c r="D215" s="722">
        <v>1.010864</v>
      </c>
      <c r="E215" s="722">
        <v>2.0875430000000001</v>
      </c>
      <c r="F215" s="722">
        <v>-1.691505</v>
      </c>
      <c r="G215" s="722">
        <v>0.52479600000000004</v>
      </c>
      <c r="H215" s="722">
        <v>0.82125800000000004</v>
      </c>
      <c r="I215" s="722">
        <v>-9.9062999999999998E-2</v>
      </c>
      <c r="J215" s="722">
        <v>1.6926620000000001</v>
      </c>
      <c r="K215" s="722">
        <v>1.319485</v>
      </c>
      <c r="L215" s="722">
        <v>1.1407769999999999</v>
      </c>
      <c r="M215" s="722">
        <v>0.16499</v>
      </c>
      <c r="N215" s="722">
        <v>1.236399</v>
      </c>
      <c r="O215" s="722">
        <v>0.81477200000000005</v>
      </c>
      <c r="P215" s="722">
        <v>0.980375</v>
      </c>
      <c r="Q215" s="673">
        <v>0</v>
      </c>
      <c r="R215" s="723">
        <v>0</v>
      </c>
      <c r="S215" s="724">
        <v>0</v>
      </c>
      <c r="T215" s="673">
        <v>0</v>
      </c>
      <c r="U215" s="674">
        <v>0</v>
      </c>
    </row>
    <row r="216" spans="1:21" s="674" customFormat="1" hidden="1" outlineLevel="1" x14ac:dyDescent="0.2">
      <c r="A216" s="714" t="s">
        <v>840</v>
      </c>
      <c r="B216" s="722">
        <v>0</v>
      </c>
      <c r="C216" s="722">
        <v>0</v>
      </c>
      <c r="D216" s="722">
        <v>0</v>
      </c>
      <c r="E216" s="722">
        <v>0</v>
      </c>
      <c r="F216" s="722">
        <v>0</v>
      </c>
      <c r="G216" s="722">
        <v>0</v>
      </c>
      <c r="H216" s="722">
        <v>0</v>
      </c>
      <c r="I216" s="722">
        <v>0</v>
      </c>
      <c r="J216" s="722">
        <v>0</v>
      </c>
      <c r="K216" s="722">
        <v>0</v>
      </c>
      <c r="L216" s="722">
        <v>0</v>
      </c>
      <c r="M216" s="722">
        <v>0</v>
      </c>
      <c r="N216" s="722">
        <v>0</v>
      </c>
      <c r="O216" s="722">
        <v>0</v>
      </c>
      <c r="P216" s="722">
        <v>0</v>
      </c>
      <c r="Q216" s="673">
        <v>0</v>
      </c>
      <c r="R216" s="723">
        <v>0</v>
      </c>
      <c r="S216" s="724">
        <v>0</v>
      </c>
      <c r="T216" s="673">
        <v>0</v>
      </c>
      <c r="U216" s="674">
        <v>0</v>
      </c>
    </row>
    <row r="217" spans="1:21" s="674" customFormat="1" hidden="1" outlineLevel="1" x14ac:dyDescent="0.2">
      <c r="A217" s="714" t="s">
        <v>841</v>
      </c>
      <c r="B217" s="722">
        <v>0</v>
      </c>
      <c r="C217" s="722">
        <v>0</v>
      </c>
      <c r="D217" s="722">
        <v>0</v>
      </c>
      <c r="E217" s="722">
        <v>0</v>
      </c>
      <c r="F217" s="722">
        <v>0</v>
      </c>
      <c r="G217" s="722">
        <v>0</v>
      </c>
      <c r="H217" s="722">
        <v>0</v>
      </c>
      <c r="I217" s="722">
        <v>0</v>
      </c>
      <c r="J217" s="722">
        <v>0</v>
      </c>
      <c r="K217" s="722">
        <v>0</v>
      </c>
      <c r="L217" s="722">
        <v>0</v>
      </c>
      <c r="M217" s="722">
        <v>0</v>
      </c>
      <c r="N217" s="722">
        <v>0</v>
      </c>
      <c r="O217" s="722">
        <v>0</v>
      </c>
      <c r="P217" s="722">
        <v>0</v>
      </c>
      <c r="Q217" s="673">
        <v>0</v>
      </c>
      <c r="R217" s="723">
        <v>0</v>
      </c>
      <c r="S217" s="724">
        <v>0</v>
      </c>
      <c r="T217" s="673">
        <v>0</v>
      </c>
      <c r="U217" s="674">
        <v>0</v>
      </c>
    </row>
    <row r="218" spans="1:21" s="674" customFormat="1" hidden="1" outlineLevel="1" x14ac:dyDescent="0.2">
      <c r="A218" s="714" t="s">
        <v>842</v>
      </c>
      <c r="B218" s="722">
        <v>0</v>
      </c>
      <c r="C218" s="722">
        <v>0</v>
      </c>
      <c r="D218" s="722">
        <v>0</v>
      </c>
      <c r="E218" s="722">
        <v>0</v>
      </c>
      <c r="F218" s="722">
        <v>0</v>
      </c>
      <c r="G218" s="722">
        <v>0</v>
      </c>
      <c r="H218" s="722">
        <v>0</v>
      </c>
      <c r="I218" s="722">
        <v>0</v>
      </c>
      <c r="J218" s="722">
        <v>0</v>
      </c>
      <c r="K218" s="722">
        <v>0</v>
      </c>
      <c r="L218" s="722">
        <v>0</v>
      </c>
      <c r="M218" s="722">
        <v>0</v>
      </c>
      <c r="N218" s="722">
        <v>0</v>
      </c>
      <c r="O218" s="722">
        <v>0</v>
      </c>
      <c r="P218" s="722">
        <v>0</v>
      </c>
      <c r="Q218" s="673">
        <v>0</v>
      </c>
      <c r="R218" s="723">
        <v>0</v>
      </c>
      <c r="S218" s="724">
        <v>0</v>
      </c>
      <c r="T218" s="673">
        <v>0</v>
      </c>
      <c r="U218" s="674">
        <v>0</v>
      </c>
    </row>
    <row r="219" spans="1:21" s="674" customFormat="1" hidden="1" outlineLevel="1" x14ac:dyDescent="0.2">
      <c r="A219" s="714" t="s">
        <v>843</v>
      </c>
      <c r="B219" s="722">
        <v>0</v>
      </c>
      <c r="C219" s="722">
        <v>0</v>
      </c>
      <c r="D219" s="722">
        <v>0</v>
      </c>
      <c r="E219" s="722">
        <v>0</v>
      </c>
      <c r="F219" s="722">
        <v>0</v>
      </c>
      <c r="G219" s="722">
        <v>0</v>
      </c>
      <c r="H219" s="722">
        <v>0</v>
      </c>
      <c r="I219" s="722">
        <v>0</v>
      </c>
      <c r="J219" s="722">
        <v>0</v>
      </c>
      <c r="K219" s="722">
        <v>0</v>
      </c>
      <c r="L219" s="722">
        <v>0</v>
      </c>
      <c r="M219" s="722">
        <v>0</v>
      </c>
      <c r="N219" s="722">
        <v>0</v>
      </c>
      <c r="O219" s="722">
        <v>0</v>
      </c>
      <c r="P219" s="722">
        <v>0</v>
      </c>
      <c r="Q219" s="673">
        <v>0</v>
      </c>
      <c r="R219" s="723">
        <v>0</v>
      </c>
      <c r="S219" s="724">
        <v>0</v>
      </c>
      <c r="T219" s="673">
        <v>0</v>
      </c>
      <c r="U219" s="674">
        <v>0</v>
      </c>
    </row>
    <row r="220" spans="1:21" s="674" customFormat="1" collapsed="1" x14ac:dyDescent="0.2">
      <c r="A220" s="714" t="s">
        <v>844</v>
      </c>
      <c r="B220" s="722">
        <v>0</v>
      </c>
      <c r="C220" s="722">
        <v>0</v>
      </c>
      <c r="D220" s="722">
        <v>0</v>
      </c>
      <c r="E220" s="722">
        <v>0</v>
      </c>
      <c r="F220" s="722">
        <v>0</v>
      </c>
      <c r="G220" s="722">
        <v>0</v>
      </c>
      <c r="H220" s="722">
        <v>0</v>
      </c>
      <c r="I220" s="722">
        <v>0</v>
      </c>
      <c r="J220" s="722">
        <v>-0.38942100000000002</v>
      </c>
      <c r="K220" s="722">
        <v>0.38942100000000002</v>
      </c>
      <c r="L220" s="722">
        <v>0</v>
      </c>
      <c r="M220" s="722">
        <v>0</v>
      </c>
      <c r="N220" s="722">
        <v>0</v>
      </c>
      <c r="O220" s="722">
        <v>0</v>
      </c>
      <c r="P220" s="722">
        <v>0</v>
      </c>
      <c r="Q220" s="673">
        <v>0</v>
      </c>
      <c r="R220" s="723">
        <v>0</v>
      </c>
      <c r="S220" s="724">
        <v>0</v>
      </c>
      <c r="T220" s="673">
        <v>0</v>
      </c>
      <c r="U220" s="674">
        <v>0</v>
      </c>
    </row>
    <row r="221" spans="1:21" s="674" customFormat="1" hidden="1" outlineLevel="1" x14ac:dyDescent="0.2">
      <c r="A221" s="725" t="s">
        <v>845</v>
      </c>
      <c r="B221" s="722">
        <v>0</v>
      </c>
      <c r="C221" s="722">
        <v>0</v>
      </c>
      <c r="D221" s="722">
        <v>0</v>
      </c>
      <c r="E221" s="722">
        <v>0</v>
      </c>
      <c r="F221" s="722">
        <v>0</v>
      </c>
      <c r="G221" s="722">
        <v>0</v>
      </c>
      <c r="H221" s="722">
        <v>0</v>
      </c>
      <c r="I221" s="722">
        <v>0</v>
      </c>
      <c r="J221" s="722">
        <v>0</v>
      </c>
      <c r="K221" s="722">
        <v>0</v>
      </c>
      <c r="L221" s="722">
        <v>0</v>
      </c>
      <c r="M221" s="722">
        <v>0</v>
      </c>
      <c r="N221" s="722">
        <v>0</v>
      </c>
      <c r="O221" s="722">
        <v>0</v>
      </c>
      <c r="P221" s="722">
        <v>0</v>
      </c>
      <c r="Q221" s="673">
        <v>0</v>
      </c>
      <c r="R221" s="723">
        <v>0</v>
      </c>
      <c r="S221" s="724">
        <v>0</v>
      </c>
      <c r="T221" s="673">
        <v>0</v>
      </c>
      <c r="U221" s="674">
        <v>0</v>
      </c>
    </row>
    <row r="222" spans="1:21" s="674" customFormat="1" collapsed="1" x14ac:dyDescent="0.2">
      <c r="A222" s="726" t="s">
        <v>846</v>
      </c>
      <c r="B222" s="722">
        <v>-0.3464919999999998</v>
      </c>
      <c r="C222" s="722">
        <v>-0.41003249999999991</v>
      </c>
      <c r="D222" s="722">
        <v>1.159357</v>
      </c>
      <c r="E222" s="722">
        <v>-0.64282800000000029</v>
      </c>
      <c r="F222" s="722">
        <v>1.8640999999999908E-2</v>
      </c>
      <c r="G222" s="722">
        <v>1.1585340000000002</v>
      </c>
      <c r="H222" s="722">
        <v>0.66374000000000044</v>
      </c>
      <c r="I222" s="722">
        <v>0.69898899999999919</v>
      </c>
      <c r="J222" s="722">
        <v>-1.3617509999999997</v>
      </c>
      <c r="K222" s="722">
        <v>0.10162499999999977</v>
      </c>
      <c r="L222" s="722">
        <v>1.3950369999999999</v>
      </c>
      <c r="M222" s="722">
        <v>-1.204699999999978E-2</v>
      </c>
      <c r="N222" s="722">
        <v>0.4004700000000001</v>
      </c>
      <c r="O222" s="722">
        <v>-1.9390959999999997</v>
      </c>
      <c r="P222" s="722">
        <v>0.29901999999999979</v>
      </c>
      <c r="Q222" s="673">
        <v>0</v>
      </c>
      <c r="R222" s="723">
        <v>0</v>
      </c>
      <c r="S222" s="724">
        <v>0</v>
      </c>
      <c r="T222" s="673">
        <v>0</v>
      </c>
      <c r="U222" s="674">
        <v>0</v>
      </c>
    </row>
    <row r="223" spans="1:21" s="674" customFormat="1" x14ac:dyDescent="0.2">
      <c r="A223" s="725" t="s">
        <v>847</v>
      </c>
      <c r="B223" s="722">
        <v>-0.3464919999999998</v>
      </c>
      <c r="C223" s="722">
        <v>-0.41003249999999991</v>
      </c>
      <c r="D223" s="722">
        <v>1.159357</v>
      </c>
      <c r="E223" s="722">
        <v>-0.64282800000000029</v>
      </c>
      <c r="F223" s="722">
        <v>1.8640999999999908E-2</v>
      </c>
      <c r="G223" s="722">
        <v>1.1585340000000002</v>
      </c>
      <c r="H223" s="722">
        <v>0.66374000000000044</v>
      </c>
      <c r="I223" s="722">
        <v>0.69898899999999919</v>
      </c>
      <c r="J223" s="722">
        <v>-1.3617509999999997</v>
      </c>
      <c r="K223" s="722">
        <v>0.10162499999999977</v>
      </c>
      <c r="L223" s="722">
        <v>1.3950369999999999</v>
      </c>
      <c r="M223" s="722">
        <v>-1.204699999999978E-2</v>
      </c>
      <c r="N223" s="722">
        <v>0.4004700000000001</v>
      </c>
      <c r="O223" s="722">
        <v>-1.9390959999999997</v>
      </c>
      <c r="P223" s="722">
        <v>0.29901999999999979</v>
      </c>
      <c r="Q223" s="673">
        <v>0</v>
      </c>
      <c r="R223" s="723">
        <v>0</v>
      </c>
      <c r="S223" s="724">
        <v>0</v>
      </c>
      <c r="T223" s="673">
        <v>0</v>
      </c>
      <c r="U223" s="674">
        <v>0</v>
      </c>
    </row>
    <row r="224" spans="1:21" s="674" customFormat="1" ht="12.75" hidden="1" customHeight="1" outlineLevel="1" x14ac:dyDescent="0.2">
      <c r="A224" s="714" t="s">
        <v>848</v>
      </c>
      <c r="B224" s="722">
        <v>0</v>
      </c>
      <c r="C224" s="722">
        <v>0</v>
      </c>
      <c r="D224" s="722">
        <v>0</v>
      </c>
      <c r="E224" s="722">
        <v>0</v>
      </c>
      <c r="F224" s="722">
        <v>0</v>
      </c>
      <c r="G224" s="722">
        <v>0</v>
      </c>
      <c r="H224" s="722">
        <v>0</v>
      </c>
      <c r="I224" s="722">
        <v>0</v>
      </c>
      <c r="J224" s="722">
        <v>0</v>
      </c>
      <c r="K224" s="722">
        <v>0</v>
      </c>
      <c r="L224" s="722">
        <v>0</v>
      </c>
      <c r="M224" s="722">
        <v>0</v>
      </c>
      <c r="N224" s="722">
        <v>0</v>
      </c>
      <c r="O224" s="722">
        <v>0</v>
      </c>
      <c r="P224" s="722">
        <v>0</v>
      </c>
      <c r="Q224" s="673">
        <v>0</v>
      </c>
      <c r="R224" s="723">
        <v>0</v>
      </c>
      <c r="S224" s="724">
        <v>0</v>
      </c>
      <c r="T224" s="673">
        <v>0</v>
      </c>
      <c r="U224" s="674">
        <v>0</v>
      </c>
    </row>
    <row r="225" spans="1:21" s="674" customFormat="1" ht="12.75" hidden="1" customHeight="1" outlineLevel="1" x14ac:dyDescent="0.2">
      <c r="A225" s="714" t="s">
        <v>849</v>
      </c>
      <c r="B225" s="722">
        <v>0</v>
      </c>
      <c r="C225" s="722">
        <v>0</v>
      </c>
      <c r="D225" s="722">
        <v>0</v>
      </c>
      <c r="E225" s="722">
        <v>0</v>
      </c>
      <c r="F225" s="722">
        <v>0</v>
      </c>
      <c r="G225" s="722">
        <v>0</v>
      </c>
      <c r="H225" s="722">
        <v>0</v>
      </c>
      <c r="I225" s="722">
        <v>0</v>
      </c>
      <c r="J225" s="722">
        <v>0</v>
      </c>
      <c r="K225" s="722">
        <v>0</v>
      </c>
      <c r="L225" s="722">
        <v>0</v>
      </c>
      <c r="M225" s="722">
        <v>0</v>
      </c>
      <c r="N225" s="722">
        <v>0</v>
      </c>
      <c r="O225" s="722">
        <v>0</v>
      </c>
      <c r="P225" s="722">
        <v>0</v>
      </c>
      <c r="Q225" s="673">
        <v>0</v>
      </c>
      <c r="R225" s="723">
        <v>0</v>
      </c>
      <c r="S225" s="724">
        <v>0</v>
      </c>
      <c r="T225" s="673">
        <v>0</v>
      </c>
      <c r="U225" s="674">
        <v>0</v>
      </c>
    </row>
    <row r="226" spans="1:21" s="674" customFormat="1" ht="12.75" customHeight="1" collapsed="1" x14ac:dyDescent="0.2">
      <c r="A226" s="714" t="s">
        <v>850</v>
      </c>
      <c r="B226" s="722">
        <v>-3.5009999999999999E-2</v>
      </c>
      <c r="C226" s="722">
        <v>-5.5973500000000002E-2</v>
      </c>
      <c r="D226" s="722">
        <v>0.29389399999999999</v>
      </c>
      <c r="E226" s="722">
        <v>-2.0523E-2</v>
      </c>
      <c r="F226" s="722">
        <v>2.2953000000000001E-2</v>
      </c>
      <c r="G226" s="722">
        <v>0.27293400000000001</v>
      </c>
      <c r="H226" s="722">
        <v>1.5289999999999998E-2</v>
      </c>
      <c r="I226" s="722">
        <v>-0.149839</v>
      </c>
      <c r="J226" s="722">
        <v>-0.17147599999999999</v>
      </c>
      <c r="K226" s="722">
        <v>-0.15251000000000001</v>
      </c>
      <c r="L226" s="722">
        <v>-0.15528800000000001</v>
      </c>
      <c r="M226" s="722">
        <v>-0.13578399999999999</v>
      </c>
      <c r="N226" s="722">
        <v>-0.133659</v>
      </c>
      <c r="O226" s="722">
        <v>-0.132686</v>
      </c>
      <c r="P226" s="722">
        <v>-0.26286199999999998</v>
      </c>
      <c r="Q226" s="673">
        <v>0</v>
      </c>
      <c r="R226" s="723">
        <v>0</v>
      </c>
      <c r="S226" s="724">
        <v>0</v>
      </c>
      <c r="T226" s="673">
        <v>0</v>
      </c>
      <c r="U226" s="674">
        <v>0</v>
      </c>
    </row>
    <row r="227" spans="1:21" s="674" customFormat="1" ht="12.75" hidden="1" customHeight="1" outlineLevel="1" x14ac:dyDescent="0.2">
      <c r="A227" s="714" t="s">
        <v>851</v>
      </c>
      <c r="B227" s="722">
        <v>0</v>
      </c>
      <c r="C227" s="722">
        <v>0</v>
      </c>
      <c r="D227" s="722">
        <v>0</v>
      </c>
      <c r="E227" s="722">
        <v>0</v>
      </c>
      <c r="F227" s="722">
        <v>0</v>
      </c>
      <c r="G227" s="722">
        <v>0</v>
      </c>
      <c r="H227" s="722">
        <v>0</v>
      </c>
      <c r="I227" s="722">
        <v>0</v>
      </c>
      <c r="J227" s="722">
        <v>0</v>
      </c>
      <c r="K227" s="722">
        <v>0</v>
      </c>
      <c r="L227" s="722">
        <v>0</v>
      </c>
      <c r="M227" s="722">
        <v>0</v>
      </c>
      <c r="N227" s="722">
        <v>0</v>
      </c>
      <c r="O227" s="722">
        <v>0</v>
      </c>
      <c r="P227" s="722">
        <v>0</v>
      </c>
      <c r="Q227" s="673">
        <v>0</v>
      </c>
      <c r="R227" s="723">
        <v>0</v>
      </c>
      <c r="S227" s="724">
        <v>0</v>
      </c>
      <c r="T227" s="673">
        <v>0</v>
      </c>
      <c r="U227" s="674">
        <v>0</v>
      </c>
    </row>
    <row r="228" spans="1:21" s="674" customFormat="1" ht="12.75" hidden="1" customHeight="1" outlineLevel="1" x14ac:dyDescent="0.2">
      <c r="A228" s="714" t="s">
        <v>852</v>
      </c>
      <c r="B228" s="722">
        <v>0</v>
      </c>
      <c r="C228" s="722">
        <v>0</v>
      </c>
      <c r="D228" s="722">
        <v>0</v>
      </c>
      <c r="E228" s="722">
        <v>0</v>
      </c>
      <c r="F228" s="722">
        <v>0</v>
      </c>
      <c r="G228" s="722">
        <v>0</v>
      </c>
      <c r="H228" s="722">
        <v>0</v>
      </c>
      <c r="I228" s="722">
        <v>0</v>
      </c>
      <c r="J228" s="722">
        <v>0</v>
      </c>
      <c r="K228" s="722">
        <v>0</v>
      </c>
      <c r="L228" s="722">
        <v>0</v>
      </c>
      <c r="M228" s="722">
        <v>0</v>
      </c>
      <c r="N228" s="722">
        <v>0</v>
      </c>
      <c r="O228" s="722">
        <v>0</v>
      </c>
      <c r="P228" s="722">
        <v>0</v>
      </c>
      <c r="Q228" s="673">
        <v>0</v>
      </c>
      <c r="R228" s="723">
        <v>0</v>
      </c>
      <c r="S228" s="724">
        <v>0</v>
      </c>
      <c r="T228" s="673">
        <v>0</v>
      </c>
      <c r="U228" s="674">
        <v>0</v>
      </c>
    </row>
    <row r="229" spans="1:21" s="674" customFormat="1" ht="12.75" hidden="1" customHeight="1" outlineLevel="1" x14ac:dyDescent="0.2">
      <c r="A229" s="714" t="s">
        <v>853</v>
      </c>
      <c r="B229" s="722">
        <v>0</v>
      </c>
      <c r="C229" s="722">
        <v>0</v>
      </c>
      <c r="D229" s="722">
        <v>0</v>
      </c>
      <c r="E229" s="722">
        <v>0</v>
      </c>
      <c r="F229" s="722">
        <v>0</v>
      </c>
      <c r="G229" s="722">
        <v>0</v>
      </c>
      <c r="H229" s="722">
        <v>0</v>
      </c>
      <c r="I229" s="722">
        <v>0</v>
      </c>
      <c r="J229" s="722">
        <v>0</v>
      </c>
      <c r="K229" s="722">
        <v>0</v>
      </c>
      <c r="L229" s="722">
        <v>0</v>
      </c>
      <c r="M229" s="722">
        <v>0</v>
      </c>
      <c r="N229" s="722">
        <v>0</v>
      </c>
      <c r="O229" s="722">
        <v>0</v>
      </c>
      <c r="P229" s="722">
        <v>0</v>
      </c>
      <c r="Q229" s="673">
        <v>0</v>
      </c>
      <c r="R229" s="723">
        <v>0</v>
      </c>
      <c r="S229" s="724">
        <v>0</v>
      </c>
      <c r="T229" s="673">
        <v>0</v>
      </c>
      <c r="U229" s="674">
        <v>0</v>
      </c>
    </row>
    <row r="230" spans="1:21" s="674" customFormat="1" collapsed="1" x14ac:dyDescent="0.2">
      <c r="A230" s="714" t="s">
        <v>854</v>
      </c>
      <c r="B230" s="722">
        <v>-0.31148199999999981</v>
      </c>
      <c r="C230" s="722">
        <v>-0.3540589999999999</v>
      </c>
      <c r="D230" s="722">
        <v>0.86546300000000009</v>
      </c>
      <c r="E230" s="722">
        <v>-0.62230500000000033</v>
      </c>
      <c r="F230" s="722">
        <v>-4.3120000000000935E-3</v>
      </c>
      <c r="G230" s="722">
        <v>0.88560000000000016</v>
      </c>
      <c r="H230" s="722">
        <v>0.64845000000000041</v>
      </c>
      <c r="I230" s="722">
        <v>0.84882799999999925</v>
      </c>
      <c r="J230" s="722">
        <v>-1.1902749999999997</v>
      </c>
      <c r="K230" s="722">
        <v>0.25413499999999978</v>
      </c>
      <c r="L230" s="722">
        <v>1.550325</v>
      </c>
      <c r="M230" s="722">
        <v>0.12373700000000021</v>
      </c>
      <c r="N230" s="722">
        <v>0.53412900000000008</v>
      </c>
      <c r="O230" s="722">
        <v>-1.8064099999999996</v>
      </c>
      <c r="P230" s="722">
        <v>0.56188199999999977</v>
      </c>
      <c r="Q230" s="673">
        <v>0</v>
      </c>
      <c r="R230" s="723">
        <v>0</v>
      </c>
      <c r="S230" s="724">
        <v>0</v>
      </c>
      <c r="T230" s="673">
        <v>0</v>
      </c>
      <c r="U230" s="674">
        <v>0</v>
      </c>
    </row>
    <row r="231" spans="1:21" s="674" customFormat="1" hidden="1" outlineLevel="1" x14ac:dyDescent="0.2">
      <c r="A231" s="725" t="s">
        <v>855</v>
      </c>
      <c r="B231" s="722">
        <v>0</v>
      </c>
      <c r="C231" s="722">
        <v>0</v>
      </c>
      <c r="D231" s="722">
        <v>0</v>
      </c>
      <c r="E231" s="722">
        <v>0</v>
      </c>
      <c r="F231" s="722">
        <v>0</v>
      </c>
      <c r="G231" s="722">
        <v>0</v>
      </c>
      <c r="H231" s="722">
        <v>0</v>
      </c>
      <c r="I231" s="722">
        <v>0</v>
      </c>
      <c r="J231" s="722">
        <v>0</v>
      </c>
      <c r="K231" s="722">
        <v>0</v>
      </c>
      <c r="L231" s="722">
        <v>0</v>
      </c>
      <c r="M231" s="722">
        <v>0</v>
      </c>
      <c r="N231" s="722">
        <v>0</v>
      </c>
      <c r="O231" s="722">
        <v>0</v>
      </c>
      <c r="P231" s="722">
        <v>0</v>
      </c>
      <c r="Q231" s="673">
        <v>0</v>
      </c>
      <c r="R231" s="723">
        <v>0</v>
      </c>
      <c r="S231" s="724">
        <v>0</v>
      </c>
      <c r="T231" s="673">
        <v>0</v>
      </c>
      <c r="U231" s="674">
        <v>0</v>
      </c>
    </row>
    <row r="232" spans="1:21" s="674" customFormat="1" hidden="1" outlineLevel="1" x14ac:dyDescent="0.2">
      <c r="A232" s="714" t="s">
        <v>856</v>
      </c>
      <c r="B232" s="722">
        <v>0</v>
      </c>
      <c r="C232" s="722">
        <v>0</v>
      </c>
      <c r="D232" s="722">
        <v>0</v>
      </c>
      <c r="E232" s="722">
        <v>0</v>
      </c>
      <c r="F232" s="722">
        <v>0</v>
      </c>
      <c r="G232" s="722">
        <v>0</v>
      </c>
      <c r="H232" s="722">
        <v>0</v>
      </c>
      <c r="I232" s="722">
        <v>0</v>
      </c>
      <c r="J232" s="722">
        <v>0</v>
      </c>
      <c r="K232" s="722">
        <v>0</v>
      </c>
      <c r="L232" s="722">
        <v>0</v>
      </c>
      <c r="M232" s="722">
        <v>0</v>
      </c>
      <c r="N232" s="722">
        <v>0</v>
      </c>
      <c r="O232" s="722">
        <v>0</v>
      </c>
      <c r="P232" s="722">
        <v>0</v>
      </c>
      <c r="Q232" s="673">
        <v>0</v>
      </c>
      <c r="R232" s="723">
        <v>0</v>
      </c>
      <c r="S232" s="724">
        <v>0</v>
      </c>
      <c r="T232" s="673">
        <v>0</v>
      </c>
      <c r="U232" s="674">
        <v>0</v>
      </c>
    </row>
    <row r="233" spans="1:21" s="674" customFormat="1" hidden="1" outlineLevel="1" x14ac:dyDescent="0.2">
      <c r="A233" s="714" t="s">
        <v>857</v>
      </c>
      <c r="B233" s="722">
        <v>0</v>
      </c>
      <c r="C233" s="722">
        <v>0</v>
      </c>
      <c r="D233" s="722">
        <v>0</v>
      </c>
      <c r="E233" s="722">
        <v>0</v>
      </c>
      <c r="F233" s="722">
        <v>0</v>
      </c>
      <c r="G233" s="722">
        <v>0</v>
      </c>
      <c r="H233" s="722">
        <v>0</v>
      </c>
      <c r="I233" s="722">
        <v>0</v>
      </c>
      <c r="J233" s="722">
        <v>0</v>
      </c>
      <c r="K233" s="722">
        <v>0</v>
      </c>
      <c r="L233" s="722">
        <v>0</v>
      </c>
      <c r="M233" s="722">
        <v>0</v>
      </c>
      <c r="N233" s="722">
        <v>0</v>
      </c>
      <c r="O233" s="722">
        <v>0</v>
      </c>
      <c r="P233" s="722">
        <v>0</v>
      </c>
      <c r="Q233" s="673">
        <v>0</v>
      </c>
      <c r="R233" s="723">
        <v>0</v>
      </c>
      <c r="S233" s="724">
        <v>0</v>
      </c>
      <c r="T233" s="673">
        <v>0</v>
      </c>
      <c r="U233" s="674">
        <v>0</v>
      </c>
    </row>
    <row r="234" spans="1:21" s="674" customFormat="1" hidden="1" outlineLevel="1" x14ac:dyDescent="0.2">
      <c r="A234" s="714" t="s">
        <v>858</v>
      </c>
      <c r="B234" s="722">
        <v>0</v>
      </c>
      <c r="C234" s="722">
        <v>0</v>
      </c>
      <c r="D234" s="722">
        <v>0</v>
      </c>
      <c r="E234" s="722">
        <v>0</v>
      </c>
      <c r="F234" s="722">
        <v>0</v>
      </c>
      <c r="G234" s="722">
        <v>0</v>
      </c>
      <c r="H234" s="722">
        <v>0</v>
      </c>
      <c r="I234" s="722">
        <v>0</v>
      </c>
      <c r="J234" s="722">
        <v>0</v>
      </c>
      <c r="K234" s="722">
        <v>0</v>
      </c>
      <c r="L234" s="722">
        <v>0</v>
      </c>
      <c r="M234" s="722">
        <v>0</v>
      </c>
      <c r="N234" s="722">
        <v>0</v>
      </c>
      <c r="O234" s="722">
        <v>0</v>
      </c>
      <c r="P234" s="722">
        <v>0</v>
      </c>
      <c r="Q234" s="673">
        <v>0</v>
      </c>
      <c r="R234" s="723">
        <v>0</v>
      </c>
      <c r="S234" s="724">
        <v>0</v>
      </c>
      <c r="T234" s="673">
        <v>0</v>
      </c>
      <c r="U234" s="674">
        <v>0</v>
      </c>
    </row>
    <row r="235" spans="1:21" s="674" customFormat="1" hidden="1" outlineLevel="1" x14ac:dyDescent="0.2">
      <c r="A235" s="714" t="s">
        <v>859</v>
      </c>
      <c r="B235" s="722">
        <v>0</v>
      </c>
      <c r="C235" s="722">
        <v>0</v>
      </c>
      <c r="D235" s="722">
        <v>0</v>
      </c>
      <c r="E235" s="722">
        <v>0</v>
      </c>
      <c r="F235" s="722">
        <v>0</v>
      </c>
      <c r="G235" s="722">
        <v>0</v>
      </c>
      <c r="H235" s="722">
        <v>0</v>
      </c>
      <c r="I235" s="722">
        <v>0</v>
      </c>
      <c r="J235" s="722">
        <v>0</v>
      </c>
      <c r="K235" s="722">
        <v>0</v>
      </c>
      <c r="L235" s="722">
        <v>0</v>
      </c>
      <c r="M235" s="722">
        <v>0</v>
      </c>
      <c r="N235" s="722">
        <v>0</v>
      </c>
      <c r="O235" s="722">
        <v>0</v>
      </c>
      <c r="P235" s="722">
        <v>0</v>
      </c>
      <c r="Q235" s="674">
        <v>0</v>
      </c>
      <c r="R235" s="674">
        <v>0</v>
      </c>
      <c r="S235" s="674">
        <v>0</v>
      </c>
      <c r="T235" s="674">
        <v>0</v>
      </c>
      <c r="U235" s="674">
        <v>0</v>
      </c>
    </row>
    <row r="236" spans="1:21" s="674" customFormat="1" hidden="1" outlineLevel="1" x14ac:dyDescent="0.2">
      <c r="A236" s="714" t="s">
        <v>860</v>
      </c>
      <c r="B236" s="722">
        <v>0</v>
      </c>
      <c r="C236" s="722">
        <v>0</v>
      </c>
      <c r="D236" s="722">
        <v>0</v>
      </c>
      <c r="E236" s="722">
        <v>0</v>
      </c>
      <c r="F236" s="722">
        <v>0</v>
      </c>
      <c r="G236" s="722">
        <v>0</v>
      </c>
      <c r="H236" s="722">
        <v>0</v>
      </c>
      <c r="I236" s="722">
        <v>0</v>
      </c>
      <c r="J236" s="722">
        <v>0</v>
      </c>
      <c r="K236" s="722">
        <v>0</v>
      </c>
      <c r="L236" s="722">
        <v>0</v>
      </c>
      <c r="M236" s="722">
        <v>0</v>
      </c>
      <c r="N236" s="722">
        <v>0</v>
      </c>
      <c r="O236" s="722">
        <v>0</v>
      </c>
      <c r="P236" s="722">
        <v>0</v>
      </c>
      <c r="Q236" s="674">
        <v>0</v>
      </c>
      <c r="R236" s="674">
        <v>0</v>
      </c>
      <c r="S236" s="674">
        <v>0</v>
      </c>
      <c r="T236" s="674">
        <v>0</v>
      </c>
      <c r="U236" s="674">
        <v>0</v>
      </c>
    </row>
    <row r="237" spans="1:21" s="674" customFormat="1" hidden="1" outlineLevel="1" x14ac:dyDescent="0.2">
      <c r="A237" s="714" t="s">
        <v>861</v>
      </c>
      <c r="B237" s="722">
        <v>0</v>
      </c>
      <c r="C237" s="722">
        <v>0</v>
      </c>
      <c r="D237" s="722">
        <v>0</v>
      </c>
      <c r="E237" s="722">
        <v>0</v>
      </c>
      <c r="F237" s="722">
        <v>0</v>
      </c>
      <c r="G237" s="722">
        <v>0</v>
      </c>
      <c r="H237" s="722">
        <v>0</v>
      </c>
      <c r="I237" s="722">
        <v>0</v>
      </c>
      <c r="J237" s="722">
        <v>0</v>
      </c>
      <c r="K237" s="722">
        <v>0</v>
      </c>
      <c r="L237" s="722">
        <v>0</v>
      </c>
      <c r="M237" s="722">
        <v>0</v>
      </c>
      <c r="N237" s="722">
        <v>0</v>
      </c>
      <c r="O237" s="722">
        <v>0</v>
      </c>
      <c r="P237" s="722">
        <v>0</v>
      </c>
      <c r="Q237" s="674">
        <v>0</v>
      </c>
      <c r="R237" s="674">
        <v>0</v>
      </c>
      <c r="S237" s="674">
        <v>0</v>
      </c>
      <c r="T237" s="674">
        <v>0</v>
      </c>
      <c r="U237" s="674">
        <v>0</v>
      </c>
    </row>
    <row r="238" spans="1:21" s="684" customFormat="1" ht="20.100000000000001" hidden="1" customHeight="1" outlineLevel="1" x14ac:dyDescent="0.2">
      <c r="A238" s="727" t="s">
        <v>862</v>
      </c>
      <c r="B238" s="728">
        <v>0</v>
      </c>
      <c r="C238" s="728">
        <v>0</v>
      </c>
      <c r="D238" s="728">
        <v>0</v>
      </c>
      <c r="E238" s="728">
        <v>0</v>
      </c>
      <c r="F238" s="728">
        <v>0</v>
      </c>
      <c r="G238" s="728">
        <v>0</v>
      </c>
      <c r="H238" s="728">
        <v>0</v>
      </c>
      <c r="I238" s="728">
        <v>0</v>
      </c>
      <c r="J238" s="728">
        <v>0</v>
      </c>
      <c r="K238" s="728">
        <v>0</v>
      </c>
      <c r="L238" s="728">
        <v>0</v>
      </c>
      <c r="M238" s="728">
        <v>0</v>
      </c>
      <c r="N238" s="728">
        <v>0</v>
      </c>
      <c r="O238" s="728">
        <v>0</v>
      </c>
      <c r="P238" s="728">
        <v>0</v>
      </c>
      <c r="Q238" s="684">
        <v>0</v>
      </c>
      <c r="R238" s="684">
        <v>0</v>
      </c>
      <c r="S238" s="684">
        <v>0</v>
      </c>
      <c r="T238" s="684">
        <v>0</v>
      </c>
      <c r="U238" s="684">
        <v>0</v>
      </c>
    </row>
    <row r="239" spans="1:21" s="581" customFormat="1" collapsed="1" x14ac:dyDescent="0.2">
      <c r="A239" s="591">
        <v>0</v>
      </c>
      <c r="B239" s="591">
        <v>0</v>
      </c>
      <c r="C239" s="591">
        <v>0</v>
      </c>
      <c r="D239" s="591">
        <v>0</v>
      </c>
      <c r="E239" s="591">
        <v>0</v>
      </c>
      <c r="F239" s="591">
        <v>0</v>
      </c>
      <c r="G239" s="591">
        <v>0</v>
      </c>
      <c r="H239" s="591">
        <v>0</v>
      </c>
      <c r="I239" s="591">
        <v>0</v>
      </c>
      <c r="J239" s="591">
        <v>0</v>
      </c>
      <c r="K239" s="591">
        <v>0</v>
      </c>
      <c r="L239" s="591">
        <v>0</v>
      </c>
      <c r="M239" s="591">
        <v>0</v>
      </c>
      <c r="N239" s="591">
        <v>0</v>
      </c>
      <c r="O239" s="591">
        <v>0</v>
      </c>
      <c r="P239" s="591">
        <v>0</v>
      </c>
      <c r="Q239" s="584">
        <v>0</v>
      </c>
      <c r="R239" s="584">
        <v>0</v>
      </c>
      <c r="S239" s="584">
        <v>0</v>
      </c>
      <c r="T239" s="584">
        <v>0</v>
      </c>
      <c r="U239" s="584">
        <v>0</v>
      </c>
    </row>
    <row r="240" spans="1:21" s="581" customFormat="1" x14ac:dyDescent="0.2">
      <c r="A240" s="638" t="s">
        <v>863</v>
      </c>
      <c r="B240" s="591">
        <v>0</v>
      </c>
      <c r="C240" s="591">
        <v>0</v>
      </c>
      <c r="D240" s="591">
        <v>0</v>
      </c>
      <c r="E240" s="591">
        <v>0</v>
      </c>
      <c r="F240" s="591">
        <v>0</v>
      </c>
      <c r="G240" s="591">
        <v>0</v>
      </c>
      <c r="H240" s="591">
        <v>0</v>
      </c>
      <c r="I240" s="591">
        <v>0</v>
      </c>
      <c r="J240" s="591">
        <v>0</v>
      </c>
      <c r="K240" s="591">
        <v>0</v>
      </c>
      <c r="L240" s="591">
        <v>0</v>
      </c>
      <c r="M240" s="591">
        <v>0</v>
      </c>
      <c r="N240" s="591">
        <v>0</v>
      </c>
      <c r="O240" s="591">
        <v>0</v>
      </c>
      <c r="P240" s="591">
        <v>0</v>
      </c>
      <c r="Q240" s="584">
        <v>0</v>
      </c>
      <c r="R240" s="584">
        <v>0</v>
      </c>
      <c r="S240" s="584">
        <v>0</v>
      </c>
      <c r="T240" s="584">
        <v>0</v>
      </c>
      <c r="U240" s="584">
        <v>0</v>
      </c>
    </row>
    <row r="241" spans="1:21" s="581" customFormat="1" x14ac:dyDescent="0.2">
      <c r="A241" s="618" t="s">
        <v>864</v>
      </c>
      <c r="B241" s="591">
        <v>-5.0736080000000001</v>
      </c>
      <c r="C241" s="591">
        <v>-0.52194750000000312</v>
      </c>
      <c r="D241" s="591">
        <v>1.0226000000000006</v>
      </c>
      <c r="E241" s="591">
        <v>-1.5559069999999942</v>
      </c>
      <c r="F241" s="591">
        <v>-3.3841169999999927</v>
      </c>
      <c r="G241" s="591">
        <v>-0.26379899999999878</v>
      </c>
      <c r="H241" s="591">
        <v>0.16374800000000178</v>
      </c>
      <c r="I241" s="591">
        <v>-1.3555090000000014</v>
      </c>
      <c r="J241" s="591">
        <v>-0.6661229999999918</v>
      </c>
      <c r="K241" s="591">
        <v>-0.92991600000000219</v>
      </c>
      <c r="L241" s="591">
        <v>-2.0516980000000018</v>
      </c>
      <c r="M241" s="591">
        <v>1.5532619999999966</v>
      </c>
      <c r="N241" s="591">
        <v>0.22145900000000296</v>
      </c>
      <c r="O241" s="591">
        <v>7.8661670000000044</v>
      </c>
      <c r="P241" s="591">
        <v>4.4299210000000002</v>
      </c>
      <c r="Q241" s="584">
        <v>0</v>
      </c>
      <c r="R241" s="584">
        <v>0</v>
      </c>
      <c r="S241" s="584">
        <v>0</v>
      </c>
      <c r="T241" s="584">
        <v>0</v>
      </c>
      <c r="U241" s="584">
        <v>0</v>
      </c>
    </row>
    <row r="242" spans="1:21" s="581" customFormat="1" x14ac:dyDescent="0.2">
      <c r="A242" s="618" t="s">
        <v>865</v>
      </c>
      <c r="B242" s="591">
        <v>-5.0385980000000004</v>
      </c>
      <c r="C242" s="591">
        <v>-0.46597400000000311</v>
      </c>
      <c r="D242" s="591">
        <v>1.0497730000000005</v>
      </c>
      <c r="E242" s="591">
        <v>-1.5353839999999941</v>
      </c>
      <c r="F242" s="591">
        <v>-3.3131539999999928</v>
      </c>
      <c r="G242" s="591">
        <v>-0.15001199999999879</v>
      </c>
      <c r="H242" s="591">
        <v>0.2470800000000018</v>
      </c>
      <c r="I242" s="591">
        <v>-1.3004590000000014</v>
      </c>
      <c r="J242" s="591">
        <v>-0.61723199999999179</v>
      </c>
      <c r="K242" s="591">
        <v>-0.86205900000000213</v>
      </c>
      <c r="L242" s="591">
        <v>-2.0516980000000018</v>
      </c>
      <c r="M242" s="591">
        <v>1.5532619999999966</v>
      </c>
      <c r="N242" s="591">
        <v>0.22145900000000296</v>
      </c>
      <c r="O242" s="591">
        <v>7.8661670000000044</v>
      </c>
      <c r="P242" s="591">
        <v>4.4299210000000002</v>
      </c>
      <c r="Q242" s="584">
        <v>0</v>
      </c>
      <c r="R242" s="584">
        <v>0</v>
      </c>
      <c r="S242" s="584">
        <v>0</v>
      </c>
      <c r="T242" s="584">
        <v>0</v>
      </c>
      <c r="U242" s="584">
        <v>0</v>
      </c>
    </row>
    <row r="243" spans="1:21" s="581" customFormat="1" x14ac:dyDescent="0.2">
      <c r="A243" s="618" t="s">
        <v>866</v>
      </c>
      <c r="B243" s="591">
        <v>-5.9602210000000007</v>
      </c>
      <c r="C243" s="591">
        <v>-1.3434615000000032</v>
      </c>
      <c r="D243" s="591">
        <v>4.3461000000000638E-2</v>
      </c>
      <c r="E243" s="591">
        <v>-2.2763509999999942</v>
      </c>
      <c r="F243" s="591">
        <v>-3.8809659999999928</v>
      </c>
      <c r="G243" s="591">
        <v>-1.4700039999999988</v>
      </c>
      <c r="H243" s="591">
        <v>-0.47635999999999834</v>
      </c>
      <c r="I243" s="591">
        <v>-2.2548780000000015</v>
      </c>
      <c r="J243" s="591">
        <v>-1.6230729999999918</v>
      </c>
      <c r="K243" s="591">
        <v>-1.4235990000000021</v>
      </c>
      <c r="L243" s="591">
        <v>-3.0870450000000016</v>
      </c>
      <c r="M243" s="591">
        <v>0.39353299999999658</v>
      </c>
      <c r="N243" s="591">
        <v>-0.96314899999999715</v>
      </c>
      <c r="O243" s="591">
        <v>5.5815160000000041</v>
      </c>
      <c r="P243" s="591">
        <v>3.5498030000000003</v>
      </c>
      <c r="Q243" s="584">
        <v>0</v>
      </c>
      <c r="R243" s="584">
        <v>0</v>
      </c>
      <c r="S243" s="584">
        <v>0</v>
      </c>
      <c r="T243" s="584">
        <v>0</v>
      </c>
      <c r="U243" s="584">
        <v>0</v>
      </c>
    </row>
    <row r="244" spans="1:21" s="581" customFormat="1" x14ac:dyDescent="0.2">
      <c r="A244" s="618" t="s">
        <v>867</v>
      </c>
      <c r="B244" s="591">
        <v>-5.9602210000000007</v>
      </c>
      <c r="C244" s="591">
        <v>-1.3434615000000032</v>
      </c>
      <c r="D244" s="591">
        <v>4.3461000000000638E-2</v>
      </c>
      <c r="E244" s="591">
        <v>-2.2763509999999942</v>
      </c>
      <c r="F244" s="591">
        <v>-3.8809659999999928</v>
      </c>
      <c r="G244" s="591">
        <v>-1.4700039999999988</v>
      </c>
      <c r="H244" s="591">
        <v>-0.47635999999999834</v>
      </c>
      <c r="I244" s="591">
        <v>-2.2548780000000015</v>
      </c>
      <c r="J244" s="591">
        <v>-1.6230729999999918</v>
      </c>
      <c r="K244" s="591">
        <v>-1.4235990000000021</v>
      </c>
      <c r="L244" s="591">
        <v>-3.0870450000000016</v>
      </c>
      <c r="M244" s="591">
        <v>0.39353299999999658</v>
      </c>
      <c r="N244" s="591">
        <v>-0.96314899999999715</v>
      </c>
      <c r="O244" s="591">
        <v>5.5815160000000041</v>
      </c>
      <c r="P244" s="591">
        <v>3.5498030000000003</v>
      </c>
      <c r="Q244" s="584">
        <v>0</v>
      </c>
      <c r="R244" s="584">
        <v>0</v>
      </c>
      <c r="S244" s="584">
        <v>0</v>
      </c>
      <c r="T244" s="584">
        <v>0</v>
      </c>
      <c r="U244" s="584">
        <v>0</v>
      </c>
    </row>
    <row r="245" spans="1:21" s="581" customFormat="1" x14ac:dyDescent="0.2">
      <c r="A245" s="618" t="s">
        <v>868</v>
      </c>
      <c r="B245" s="591">
        <v>-5.9252110000000009</v>
      </c>
      <c r="C245" s="591">
        <v>-1.2874880000000033</v>
      </c>
      <c r="D245" s="591">
        <v>7.0634000000000641E-2</v>
      </c>
      <c r="E245" s="591">
        <v>-2.2558279999999944</v>
      </c>
      <c r="F245" s="591">
        <v>-3.8100029999999929</v>
      </c>
      <c r="G245" s="591">
        <v>-1.3562169999999987</v>
      </c>
      <c r="H245" s="591">
        <v>-0.39302799999999832</v>
      </c>
      <c r="I245" s="591">
        <v>-2.1998280000000014</v>
      </c>
      <c r="J245" s="591">
        <v>-1.5741819999999918</v>
      </c>
      <c r="K245" s="591">
        <v>-1.355742000000002</v>
      </c>
      <c r="L245" s="591">
        <v>-3.0870450000000016</v>
      </c>
      <c r="M245" s="591">
        <v>0.39353299999999658</v>
      </c>
      <c r="N245" s="591">
        <v>-0.96314899999999715</v>
      </c>
      <c r="O245" s="591">
        <v>5.5815160000000041</v>
      </c>
      <c r="P245" s="591">
        <v>3.5498030000000003</v>
      </c>
      <c r="Q245" s="584">
        <v>0</v>
      </c>
      <c r="R245" s="584">
        <v>0</v>
      </c>
      <c r="S245" s="584">
        <v>0</v>
      </c>
      <c r="T245" s="584">
        <v>0</v>
      </c>
      <c r="U245" s="584">
        <v>0</v>
      </c>
    </row>
    <row r="246" spans="1:21" s="581" customFormat="1" x14ac:dyDescent="0.2">
      <c r="A246" s="618" t="s">
        <v>869</v>
      </c>
      <c r="B246" s="591">
        <v>1.91045</v>
      </c>
      <c r="C246" s="591">
        <v>-0.52194750000000312</v>
      </c>
      <c r="D246" s="591">
        <v>1.0226000000000006</v>
      </c>
      <c r="E246" s="591">
        <v>-1.5559069999999942</v>
      </c>
      <c r="F246" s="591">
        <v>-3.3841169999999927</v>
      </c>
      <c r="G246" s="591">
        <v>-0.26379899999999878</v>
      </c>
      <c r="H246" s="591">
        <v>0.16374800000000178</v>
      </c>
      <c r="I246" s="591">
        <v>-1.3555090000000014</v>
      </c>
      <c r="J246" s="591">
        <v>-0.6661229999999918</v>
      </c>
      <c r="K246" s="591">
        <v>-0.92991600000000219</v>
      </c>
      <c r="L246" s="591">
        <v>-2.0516980000000018</v>
      </c>
      <c r="M246" s="591">
        <v>1.5532619999999966</v>
      </c>
      <c r="N246" s="591">
        <v>0.22145900000000296</v>
      </c>
      <c r="O246" s="591">
        <v>7.8661670000000044</v>
      </c>
      <c r="P246" s="591">
        <v>4.4299210000000002</v>
      </c>
      <c r="Q246" s="584">
        <v>0</v>
      </c>
      <c r="R246" s="584">
        <v>0</v>
      </c>
      <c r="S246" s="584">
        <v>0</v>
      </c>
      <c r="T246" s="584">
        <v>0</v>
      </c>
      <c r="U246" s="584">
        <v>0</v>
      </c>
    </row>
    <row r="247" spans="1:21" s="581" customFormat="1" x14ac:dyDescent="0.2">
      <c r="A247" s="618" t="s">
        <v>870</v>
      </c>
      <c r="B247" s="591">
        <v>-40.350687999999998</v>
      </c>
      <c r="C247" s="591">
        <v>-30.035929500000002</v>
      </c>
      <c r="D247" s="591">
        <v>-30.253422</v>
      </c>
      <c r="E247" s="591">
        <v>-31.642869999999998</v>
      </c>
      <c r="F247" s="591">
        <v>-33.578740999999994</v>
      </c>
      <c r="G247" s="591">
        <v>-32.083821</v>
      </c>
      <c r="H247" s="591">
        <v>-32.328772999999998</v>
      </c>
      <c r="I247" s="591">
        <v>-33.279457000000001</v>
      </c>
      <c r="J247" s="591">
        <v>-34.002556999999996</v>
      </c>
      <c r="K247" s="591">
        <v>-32.316521000000002</v>
      </c>
      <c r="L247" s="591">
        <v>-34.216457000000005</v>
      </c>
      <c r="M247" s="591">
        <v>-31.951827000000002</v>
      </c>
      <c r="N247" s="591">
        <v>-32.858788999999994</v>
      </c>
      <c r="O247" s="591">
        <v>-34.548833000000002</v>
      </c>
      <c r="P247" s="591">
        <v>-35.963965000000002</v>
      </c>
      <c r="Q247" s="584">
        <v>0</v>
      </c>
      <c r="R247" s="584">
        <v>0</v>
      </c>
      <c r="S247" s="584">
        <v>0</v>
      </c>
      <c r="T247" s="584">
        <v>0</v>
      </c>
      <c r="U247" s="584">
        <v>0</v>
      </c>
    </row>
    <row r="248" spans="1:21" s="581" customFormat="1" x14ac:dyDescent="0.2">
      <c r="A248" s="618" t="s">
        <v>871</v>
      </c>
      <c r="B248" s="591">
        <v>-28.749942000000001</v>
      </c>
      <c r="C248" s="591">
        <v>-25.83342</v>
      </c>
      <c r="D248" s="591">
        <v>-27.052822999999997</v>
      </c>
      <c r="E248" s="591">
        <v>-28.282539</v>
      </c>
      <c r="F248" s="591">
        <v>-29.20241</v>
      </c>
      <c r="G248" s="591">
        <v>-27.540735000000002</v>
      </c>
      <c r="H248" s="591">
        <v>-29.619432</v>
      </c>
      <c r="I248" s="591">
        <v>-30.059186999999998</v>
      </c>
      <c r="J248" s="591">
        <v>-30.592247</v>
      </c>
      <c r="K248" s="591">
        <v>-28.797507000000003</v>
      </c>
      <c r="L248" s="591">
        <v>-30.968244000000002</v>
      </c>
      <c r="M248" s="591">
        <v>-29.052330000000001</v>
      </c>
      <c r="N248" s="591">
        <v>-29.993299999999998</v>
      </c>
      <c r="O248" s="591">
        <v>-31.095593999999998</v>
      </c>
      <c r="P248" s="591">
        <v>-32.850316999999997</v>
      </c>
      <c r="Q248" s="584">
        <v>0</v>
      </c>
      <c r="R248" s="584">
        <v>0</v>
      </c>
      <c r="S248" s="584">
        <v>0</v>
      </c>
      <c r="T248" s="584">
        <v>0</v>
      </c>
      <c r="U248" s="584">
        <v>0</v>
      </c>
    </row>
    <row r="249" spans="1:21" s="589" customFormat="1" ht="20.100000000000001" customHeight="1" x14ac:dyDescent="0.2">
      <c r="A249" s="639" t="s">
        <v>872</v>
      </c>
      <c r="B249" s="596">
        <v>-0.8866130000000001</v>
      </c>
      <c r="C249" s="596">
        <v>-0.82151399999999997</v>
      </c>
      <c r="D249" s="596">
        <v>-0.97913899999999998</v>
      </c>
      <c r="E249" s="596">
        <v>-0.72044399999999997</v>
      </c>
      <c r="F249" s="596">
        <v>-0.49684899999999999</v>
      </c>
      <c r="G249" s="596">
        <v>-1.206205</v>
      </c>
      <c r="H249" s="596">
        <v>-0.64010800000000012</v>
      </c>
      <c r="I249" s="596">
        <v>-0.89936900000000009</v>
      </c>
      <c r="J249" s="596">
        <v>-0.95695000000000008</v>
      </c>
      <c r="K249" s="596">
        <v>-0.49368299999999998</v>
      </c>
      <c r="L249" s="596">
        <v>-1.035347</v>
      </c>
      <c r="M249" s="596">
        <v>-1.159729</v>
      </c>
      <c r="N249" s="596">
        <v>-1.1846080000000001</v>
      </c>
      <c r="O249" s="596">
        <v>-2.2846510000000002</v>
      </c>
      <c r="P249" s="596">
        <v>-0.88011799999999996</v>
      </c>
      <c r="Q249" s="588">
        <v>0</v>
      </c>
      <c r="R249" s="588">
        <v>0</v>
      </c>
      <c r="S249" s="588">
        <v>0</v>
      </c>
      <c r="T249" s="588">
        <v>0</v>
      </c>
      <c r="U249" s="588">
        <v>0</v>
      </c>
    </row>
    <row r="250" spans="1:21" s="581" customFormat="1" ht="20.100000000000001" customHeight="1" x14ac:dyDescent="0.2">
      <c r="A250" s="586" t="s">
        <v>873</v>
      </c>
      <c r="B250" s="591">
        <v>0</v>
      </c>
      <c r="C250" s="591">
        <v>-2.6645352591003757E-15</v>
      </c>
      <c r="D250" s="591">
        <v>0</v>
      </c>
      <c r="E250" s="591">
        <v>5.773159728050814E-15</v>
      </c>
      <c r="F250" s="591">
        <v>6.2172489379008766E-15</v>
      </c>
      <c r="G250" s="591">
        <v>-3.9999999981166212E-6</v>
      </c>
      <c r="H250" s="591">
        <v>4.0000000016693349E-6</v>
      </c>
      <c r="I250" s="591">
        <v>-3.1086244689504383E-15</v>
      </c>
      <c r="J250" s="591">
        <v>8.659739592076221E-15</v>
      </c>
      <c r="K250" s="591">
        <v>-2.4424906541753444E-15</v>
      </c>
      <c r="L250" s="591">
        <v>0</v>
      </c>
      <c r="M250" s="591">
        <v>-1.9984014443252818E-15</v>
      </c>
      <c r="N250" s="591">
        <v>2.2204460492503131E-15</v>
      </c>
      <c r="O250" s="591">
        <v>0</v>
      </c>
      <c r="P250" s="591">
        <v>0</v>
      </c>
      <c r="Q250" s="584">
        <v>0</v>
      </c>
      <c r="R250" s="584">
        <v>0</v>
      </c>
      <c r="S250" s="584">
        <v>0</v>
      </c>
      <c r="T250" s="584">
        <v>0</v>
      </c>
      <c r="U250" s="584">
        <v>0</v>
      </c>
    </row>
    <row r="251" spans="1:21" s="581" customFormat="1" ht="20.100000000000001" customHeight="1" x14ac:dyDescent="0.2">
      <c r="A251" s="698" t="s">
        <v>895</v>
      </c>
      <c r="B251" s="586"/>
      <c r="C251" s="586"/>
      <c r="D251" s="586"/>
      <c r="E251" s="586"/>
      <c r="F251" s="586"/>
      <c r="G251" s="586"/>
      <c r="H251" s="586"/>
      <c r="I251" s="586"/>
      <c r="J251" s="591"/>
      <c r="K251" s="586"/>
      <c r="L251" s="586"/>
      <c r="M251" s="586"/>
      <c r="N251" s="586"/>
      <c r="O251" s="586"/>
      <c r="P251" s="586">
        <v>0</v>
      </c>
      <c r="Q251" s="584">
        <v>0</v>
      </c>
      <c r="R251" s="584">
        <v>0</v>
      </c>
      <c r="S251" s="584">
        <v>0</v>
      </c>
      <c r="T251" s="584">
        <v>0</v>
      </c>
      <c r="U251" s="584">
        <v>0</v>
      </c>
    </row>
    <row r="253" spans="1:21" x14ac:dyDescent="0.2">
      <c r="A253" s="698"/>
    </row>
  </sheetData>
  <pageMargins left="0.70866141732283472" right="0.70866141732283472" top="0.74803149606299213" bottom="0.74803149606299213" header="0.31496062992125984" footer="0.31496062992125984"/>
  <pageSetup scale="50" orientation="portrait" r:id="rId1"/>
  <rowBreaks count="1" manualBreakCount="1">
    <brk id="172"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J253"/>
  <sheetViews>
    <sheetView view="pageBreakPreview" zoomScale="80" zoomScaleNormal="90" zoomScaleSheetLayoutView="80" workbookViewId="0">
      <pane xSplit="1" ySplit="2" topLeftCell="B3" activePane="bottomRight" state="frozen"/>
      <selection activeCell="A2" sqref="A2"/>
      <selection pane="topRight" activeCell="A2" sqref="A2"/>
      <selection pane="bottomLeft" activeCell="A2" sqref="A2"/>
      <selection pane="bottomRight" activeCell="A2" sqref="A2"/>
    </sheetView>
  </sheetViews>
  <sheetFormatPr defaultColWidth="9.140625" defaultRowHeight="12.75" outlineLevelRow="1" outlineLevelCol="1" x14ac:dyDescent="0.2"/>
  <cols>
    <col min="1" max="1" width="43.42578125" style="586" customWidth="1"/>
    <col min="2" max="16" width="9.140625" style="586"/>
    <col min="17" max="21" width="9.140625" style="581" hidden="1" customWidth="1" outlineLevel="1"/>
    <col min="22" max="22" width="9.140625" style="599" collapsed="1"/>
    <col min="23" max="16384" width="9.140625" style="599"/>
  </cols>
  <sheetData>
    <row r="1" spans="1:21" s="581" customFormat="1" ht="24.95" customHeight="1" x14ac:dyDescent="0.2">
      <c r="A1" s="606" t="str">
        <f>Index!B129</f>
        <v>Table 13l :   Yap State detailed government finances (GFS format), FY2004-FY2018</v>
      </c>
      <c r="B1" s="586"/>
      <c r="C1" s="586"/>
      <c r="D1" s="586"/>
      <c r="E1" s="586"/>
      <c r="F1" s="586"/>
      <c r="G1" s="586"/>
      <c r="H1" s="586"/>
      <c r="I1" s="586"/>
      <c r="J1" s="586"/>
      <c r="K1" s="586"/>
      <c r="L1" s="586"/>
      <c r="M1" s="586"/>
      <c r="N1" s="586"/>
      <c r="O1" s="586"/>
      <c r="P1" s="586"/>
    </row>
    <row r="2" spans="1:21" s="582" customFormat="1" ht="24.95" customHeight="1" x14ac:dyDescent="0.2">
      <c r="A2" s="607" t="s">
        <v>397</v>
      </c>
      <c r="B2" s="608" t="str">
        <f>GNI!L2</f>
        <v>FY2004</v>
      </c>
      <c r="C2" s="608" t="str">
        <f>GNI!M2</f>
        <v>FY2005</v>
      </c>
      <c r="D2" s="608" t="str">
        <f>GNI!N2</f>
        <v>FY2006</v>
      </c>
      <c r="E2" s="608" t="str">
        <f>GNI!O2</f>
        <v>FY2007</v>
      </c>
      <c r="F2" s="608" t="str">
        <f>GNI!P2</f>
        <v>FY2008</v>
      </c>
      <c r="G2" s="608" t="str">
        <f>GNI!Q2</f>
        <v>FY2009</v>
      </c>
      <c r="H2" s="608" t="str">
        <f>GNI!R2</f>
        <v>FY2010</v>
      </c>
      <c r="I2" s="608" t="str">
        <f>GNI!S2</f>
        <v>FY2011</v>
      </c>
      <c r="J2" s="608" t="str">
        <f>GNI!T2</f>
        <v>FY2012</v>
      </c>
      <c r="K2" s="608" t="str">
        <f>GNI!U2</f>
        <v>FY2013</v>
      </c>
      <c r="L2" s="608" t="str">
        <f>GNI!V2</f>
        <v>FY2014</v>
      </c>
      <c r="M2" s="608" t="str">
        <f>GNI!W2</f>
        <v>FY2015</v>
      </c>
      <c r="N2" s="608" t="str">
        <f>GNI!X2</f>
        <v>FY2016</v>
      </c>
      <c r="O2" s="608" t="str">
        <f>GNI!Y2</f>
        <v>FY2017</v>
      </c>
      <c r="P2" s="608" t="str">
        <f>GNI!Z2</f>
        <v>FY2018</v>
      </c>
      <c r="Q2" s="608">
        <f>GNI!AA2</f>
        <v>0</v>
      </c>
      <c r="R2" s="608">
        <f>GNI!AB2</f>
        <v>0</v>
      </c>
      <c r="S2" s="608">
        <f>GNI!AC2</f>
        <v>0</v>
      </c>
      <c r="T2" s="608">
        <f>GNI!AD2</f>
        <v>0</v>
      </c>
      <c r="U2" s="608">
        <f>GNI!AE2</f>
        <v>0</v>
      </c>
    </row>
    <row r="3" spans="1:21" s="674" customFormat="1" ht="20.100000000000001" customHeight="1" x14ac:dyDescent="0.2">
      <c r="A3" s="703" t="s">
        <v>629</v>
      </c>
      <c r="B3" s="704">
        <v>15.498103</v>
      </c>
      <c r="C3" s="704">
        <v>21.436204999999998</v>
      </c>
      <c r="D3" s="704">
        <v>19.556355999999997</v>
      </c>
      <c r="E3" s="704">
        <v>20.272870999999999</v>
      </c>
      <c r="F3" s="704">
        <v>23.178989000000001</v>
      </c>
      <c r="G3" s="704">
        <v>20.935185000000001</v>
      </c>
      <c r="H3" s="704">
        <v>21.342652000000001</v>
      </c>
      <c r="I3" s="704">
        <v>20.707825000000003</v>
      </c>
      <c r="J3" s="704">
        <v>19.601145000000002</v>
      </c>
      <c r="K3" s="704">
        <v>21.937366999999998</v>
      </c>
      <c r="L3" s="704">
        <v>19.411538</v>
      </c>
      <c r="M3" s="704">
        <v>19.460408000000001</v>
      </c>
      <c r="N3" s="704">
        <v>18.947241999999999</v>
      </c>
      <c r="O3" s="704">
        <v>23.369979000000001</v>
      </c>
      <c r="P3" s="704">
        <v>21.381749000000003</v>
      </c>
      <c r="Q3" s="674">
        <v>0</v>
      </c>
      <c r="R3" s="674">
        <v>0</v>
      </c>
      <c r="S3" s="674">
        <v>0</v>
      </c>
      <c r="T3" s="674">
        <v>0</v>
      </c>
      <c r="U3" s="674">
        <v>0</v>
      </c>
    </row>
    <row r="4" spans="1:21" s="674" customFormat="1" x14ac:dyDescent="0.2">
      <c r="A4" s="705" t="s">
        <v>630</v>
      </c>
      <c r="B4" s="704">
        <v>3.8597600000000001</v>
      </c>
      <c r="C4" s="704">
        <v>4.0482810000000002</v>
      </c>
      <c r="D4" s="704">
        <v>4.0367579999999998</v>
      </c>
      <c r="E4" s="704">
        <v>3.4910270000000003</v>
      </c>
      <c r="F4" s="704">
        <v>3.5627689999999999</v>
      </c>
      <c r="G4" s="704">
        <v>3.7105580000000002</v>
      </c>
      <c r="H4" s="704">
        <v>4.1056360000000005</v>
      </c>
      <c r="I4" s="704">
        <v>3.6039440000000003</v>
      </c>
      <c r="J4" s="704">
        <v>3.4697009999999997</v>
      </c>
      <c r="K4" s="704">
        <v>3.4851929999999998</v>
      </c>
      <c r="L4" s="704">
        <v>3.3510390000000001</v>
      </c>
      <c r="M4" s="704">
        <v>3.3808760000000002</v>
      </c>
      <c r="N4" s="704">
        <v>3.5723539999999998</v>
      </c>
      <c r="O4" s="704">
        <v>4.2355390000000002</v>
      </c>
      <c r="P4" s="704">
        <v>4.1084000000000005</v>
      </c>
      <c r="Q4" s="674">
        <v>0</v>
      </c>
      <c r="R4" s="674">
        <v>0</v>
      </c>
      <c r="S4" s="674">
        <v>0</v>
      </c>
      <c r="T4" s="674">
        <v>0</v>
      </c>
      <c r="U4" s="674">
        <v>0</v>
      </c>
    </row>
    <row r="5" spans="1:21" s="674" customFormat="1" x14ac:dyDescent="0.2">
      <c r="A5" s="673" t="s">
        <v>631</v>
      </c>
      <c r="B5" s="704">
        <v>0.97404100000000005</v>
      </c>
      <c r="C5" s="704">
        <v>0.49837399999999998</v>
      </c>
      <c r="D5" s="704">
        <v>0.46033600000000002</v>
      </c>
      <c r="E5" s="704">
        <v>0.63653099999999996</v>
      </c>
      <c r="F5" s="704">
        <v>0.50223099999999998</v>
      </c>
      <c r="G5" s="704">
        <v>0.37826399999999999</v>
      </c>
      <c r="H5" s="704">
        <v>0.69967699999999999</v>
      </c>
      <c r="I5" s="704">
        <v>0.53726499999999999</v>
      </c>
      <c r="J5" s="704">
        <v>0.56382100000000002</v>
      </c>
      <c r="K5" s="704">
        <v>0.60560400000000003</v>
      </c>
      <c r="L5" s="704">
        <v>0.52207899999999996</v>
      </c>
      <c r="M5" s="704">
        <v>0.57702100000000001</v>
      </c>
      <c r="N5" s="704">
        <v>0.56471499999999997</v>
      </c>
      <c r="O5" s="704">
        <v>0.59205300000000005</v>
      </c>
      <c r="P5" s="704">
        <v>0.67884100000000003</v>
      </c>
      <c r="Q5" s="674">
        <v>0</v>
      </c>
      <c r="R5" s="674">
        <v>0</v>
      </c>
      <c r="S5" s="674">
        <v>0</v>
      </c>
      <c r="T5" s="674">
        <v>0</v>
      </c>
      <c r="U5" s="674">
        <v>0</v>
      </c>
    </row>
    <row r="6" spans="1:21" s="674" customFormat="1" x14ac:dyDescent="0.2">
      <c r="A6" s="673" t="s">
        <v>632</v>
      </c>
      <c r="B6" s="704">
        <v>0.97404100000000005</v>
      </c>
      <c r="C6" s="704">
        <v>0.49837399999999998</v>
      </c>
      <c r="D6" s="704">
        <v>0.46033600000000002</v>
      </c>
      <c r="E6" s="704">
        <v>0.63653099999999996</v>
      </c>
      <c r="F6" s="704">
        <v>0.50223099999999998</v>
      </c>
      <c r="G6" s="704">
        <v>0.37826399999999999</v>
      </c>
      <c r="H6" s="704">
        <v>0.69967699999999999</v>
      </c>
      <c r="I6" s="704">
        <v>0.53726499999999999</v>
      </c>
      <c r="J6" s="704">
        <v>0.56382100000000002</v>
      </c>
      <c r="K6" s="704">
        <v>0.60560400000000003</v>
      </c>
      <c r="L6" s="704">
        <v>0.52207899999999996</v>
      </c>
      <c r="M6" s="704">
        <v>0.57702100000000001</v>
      </c>
      <c r="N6" s="704">
        <v>0.56471499999999997</v>
      </c>
      <c r="O6" s="704">
        <v>0.59205300000000005</v>
      </c>
      <c r="P6" s="704">
        <v>0.67884100000000003</v>
      </c>
      <c r="Q6" s="674">
        <v>0</v>
      </c>
      <c r="R6" s="674">
        <v>0</v>
      </c>
      <c r="S6" s="674">
        <v>0</v>
      </c>
      <c r="T6" s="674">
        <v>0</v>
      </c>
      <c r="U6" s="674">
        <v>0</v>
      </c>
    </row>
    <row r="7" spans="1:21" s="674" customFormat="1" hidden="1" outlineLevel="1" x14ac:dyDescent="0.2">
      <c r="A7" s="673" t="s">
        <v>633</v>
      </c>
      <c r="B7" s="704">
        <v>0</v>
      </c>
      <c r="C7" s="704">
        <v>0</v>
      </c>
      <c r="D7" s="704">
        <v>0</v>
      </c>
      <c r="E7" s="704">
        <v>0</v>
      </c>
      <c r="F7" s="704">
        <v>0</v>
      </c>
      <c r="G7" s="704">
        <v>0</v>
      </c>
      <c r="H7" s="704">
        <v>0</v>
      </c>
      <c r="I7" s="704">
        <v>0</v>
      </c>
      <c r="J7" s="704">
        <v>0</v>
      </c>
      <c r="K7" s="704">
        <v>0</v>
      </c>
      <c r="L7" s="704">
        <v>0</v>
      </c>
      <c r="M7" s="704">
        <v>0</v>
      </c>
      <c r="N7" s="704">
        <v>0</v>
      </c>
      <c r="O7" s="704">
        <v>0</v>
      </c>
      <c r="P7" s="704">
        <v>0</v>
      </c>
      <c r="Q7" s="674">
        <v>0</v>
      </c>
      <c r="R7" s="674">
        <v>0</v>
      </c>
      <c r="S7" s="674">
        <v>0</v>
      </c>
      <c r="T7" s="674">
        <v>0</v>
      </c>
      <c r="U7" s="674">
        <v>0</v>
      </c>
    </row>
    <row r="8" spans="1:21" s="674" customFormat="1" hidden="1" outlineLevel="1" x14ac:dyDescent="0.2">
      <c r="A8" s="673" t="s">
        <v>634</v>
      </c>
      <c r="B8" s="704">
        <v>0</v>
      </c>
      <c r="C8" s="704">
        <v>0</v>
      </c>
      <c r="D8" s="704">
        <v>0</v>
      </c>
      <c r="E8" s="704">
        <v>0</v>
      </c>
      <c r="F8" s="704">
        <v>0</v>
      </c>
      <c r="G8" s="704">
        <v>0</v>
      </c>
      <c r="H8" s="704">
        <v>0</v>
      </c>
      <c r="I8" s="704">
        <v>0</v>
      </c>
      <c r="J8" s="704">
        <v>0</v>
      </c>
      <c r="K8" s="704">
        <v>0</v>
      </c>
      <c r="L8" s="704">
        <v>0</v>
      </c>
      <c r="M8" s="704">
        <v>0</v>
      </c>
      <c r="N8" s="704">
        <v>0</v>
      </c>
      <c r="O8" s="704">
        <v>0</v>
      </c>
      <c r="P8" s="704">
        <v>0</v>
      </c>
      <c r="Q8" s="674">
        <v>0</v>
      </c>
      <c r="R8" s="674">
        <v>0</v>
      </c>
      <c r="S8" s="674">
        <v>0</v>
      </c>
      <c r="T8" s="674">
        <v>0</v>
      </c>
      <c r="U8" s="674">
        <v>0</v>
      </c>
    </row>
    <row r="9" spans="1:21" s="674" customFormat="1" hidden="1" outlineLevel="1" x14ac:dyDescent="0.2">
      <c r="A9" s="674" t="s">
        <v>635</v>
      </c>
      <c r="B9" s="704">
        <v>0</v>
      </c>
      <c r="C9" s="704">
        <v>0</v>
      </c>
      <c r="D9" s="704">
        <v>0</v>
      </c>
      <c r="E9" s="704">
        <v>0</v>
      </c>
      <c r="F9" s="704">
        <v>0</v>
      </c>
      <c r="G9" s="704">
        <v>0</v>
      </c>
      <c r="H9" s="704">
        <v>0</v>
      </c>
      <c r="I9" s="704">
        <v>0</v>
      </c>
      <c r="J9" s="704">
        <v>0</v>
      </c>
      <c r="K9" s="704">
        <v>0</v>
      </c>
      <c r="L9" s="704">
        <v>0</v>
      </c>
      <c r="M9" s="704">
        <v>0</v>
      </c>
      <c r="N9" s="704">
        <v>0</v>
      </c>
      <c r="O9" s="704">
        <v>0</v>
      </c>
      <c r="P9" s="704">
        <v>0</v>
      </c>
      <c r="Q9" s="674">
        <v>0</v>
      </c>
      <c r="R9" s="674">
        <v>0</v>
      </c>
      <c r="S9" s="674">
        <v>0</v>
      </c>
      <c r="T9" s="674">
        <v>0</v>
      </c>
      <c r="U9" s="674">
        <v>0</v>
      </c>
    </row>
    <row r="10" spans="1:21" s="674" customFormat="1" hidden="1" outlineLevel="1" x14ac:dyDescent="0.2">
      <c r="A10" s="674" t="s">
        <v>636</v>
      </c>
      <c r="B10" s="704">
        <v>0</v>
      </c>
      <c r="C10" s="704">
        <v>0</v>
      </c>
      <c r="D10" s="704">
        <v>0</v>
      </c>
      <c r="E10" s="704">
        <v>0</v>
      </c>
      <c r="F10" s="704">
        <v>0</v>
      </c>
      <c r="G10" s="704">
        <v>0</v>
      </c>
      <c r="H10" s="704">
        <v>0</v>
      </c>
      <c r="I10" s="704">
        <v>0</v>
      </c>
      <c r="J10" s="704">
        <v>0</v>
      </c>
      <c r="K10" s="704">
        <v>0</v>
      </c>
      <c r="L10" s="704">
        <v>0</v>
      </c>
      <c r="M10" s="704">
        <v>0</v>
      </c>
      <c r="N10" s="704">
        <v>0</v>
      </c>
      <c r="O10" s="704">
        <v>0</v>
      </c>
      <c r="P10" s="704">
        <v>0</v>
      </c>
      <c r="Q10" s="674">
        <v>0</v>
      </c>
      <c r="R10" s="674">
        <v>0</v>
      </c>
      <c r="S10" s="674">
        <v>0</v>
      </c>
      <c r="T10" s="674">
        <v>0</v>
      </c>
      <c r="U10" s="674">
        <v>0</v>
      </c>
    </row>
    <row r="11" spans="1:21" s="674" customFormat="1" hidden="1" outlineLevel="1" x14ac:dyDescent="0.2">
      <c r="A11" s="674" t="s">
        <v>637</v>
      </c>
      <c r="B11" s="704">
        <v>0</v>
      </c>
      <c r="C11" s="704">
        <v>0</v>
      </c>
      <c r="D11" s="704">
        <v>0</v>
      </c>
      <c r="E11" s="704">
        <v>0</v>
      </c>
      <c r="F11" s="704">
        <v>0</v>
      </c>
      <c r="G11" s="704">
        <v>0</v>
      </c>
      <c r="H11" s="704">
        <v>0</v>
      </c>
      <c r="I11" s="704">
        <v>0</v>
      </c>
      <c r="J11" s="704">
        <v>0</v>
      </c>
      <c r="K11" s="704">
        <v>0</v>
      </c>
      <c r="L11" s="704">
        <v>0</v>
      </c>
      <c r="M11" s="704">
        <v>0</v>
      </c>
      <c r="N11" s="704">
        <v>0</v>
      </c>
      <c r="O11" s="704">
        <v>0</v>
      </c>
      <c r="P11" s="704">
        <v>0</v>
      </c>
      <c r="Q11" s="674">
        <v>0</v>
      </c>
      <c r="R11" s="674">
        <v>0</v>
      </c>
      <c r="S11" s="674">
        <v>0</v>
      </c>
      <c r="T11" s="674">
        <v>0</v>
      </c>
      <c r="U11" s="674">
        <v>0</v>
      </c>
    </row>
    <row r="12" spans="1:21" s="674" customFormat="1" hidden="1" outlineLevel="1" x14ac:dyDescent="0.2">
      <c r="A12" s="674" t="s">
        <v>638</v>
      </c>
      <c r="B12" s="704">
        <v>0</v>
      </c>
      <c r="C12" s="704">
        <v>0</v>
      </c>
      <c r="D12" s="704">
        <v>0</v>
      </c>
      <c r="E12" s="704">
        <v>0</v>
      </c>
      <c r="F12" s="704">
        <v>0</v>
      </c>
      <c r="G12" s="704">
        <v>0</v>
      </c>
      <c r="H12" s="704">
        <v>0</v>
      </c>
      <c r="I12" s="704">
        <v>0</v>
      </c>
      <c r="J12" s="704">
        <v>0</v>
      </c>
      <c r="K12" s="704">
        <v>0</v>
      </c>
      <c r="L12" s="704">
        <v>0</v>
      </c>
      <c r="M12" s="704">
        <v>0</v>
      </c>
      <c r="N12" s="704">
        <v>0</v>
      </c>
      <c r="O12" s="704">
        <v>0</v>
      </c>
      <c r="P12" s="704">
        <v>0</v>
      </c>
      <c r="Q12" s="674">
        <v>0</v>
      </c>
      <c r="R12" s="674">
        <v>0</v>
      </c>
      <c r="S12" s="674">
        <v>0</v>
      </c>
      <c r="T12" s="674">
        <v>0</v>
      </c>
      <c r="U12" s="674">
        <v>0</v>
      </c>
    </row>
    <row r="13" spans="1:21" s="674" customFormat="1" hidden="1" outlineLevel="1" x14ac:dyDescent="0.2">
      <c r="A13" s="674" t="s">
        <v>639</v>
      </c>
      <c r="B13" s="704">
        <v>0</v>
      </c>
      <c r="C13" s="704">
        <v>0</v>
      </c>
      <c r="D13" s="704">
        <v>0</v>
      </c>
      <c r="E13" s="704">
        <v>0</v>
      </c>
      <c r="F13" s="704">
        <v>0</v>
      </c>
      <c r="G13" s="704">
        <v>0</v>
      </c>
      <c r="H13" s="704">
        <v>0</v>
      </c>
      <c r="I13" s="704">
        <v>0</v>
      </c>
      <c r="J13" s="704">
        <v>0</v>
      </c>
      <c r="K13" s="704">
        <v>0</v>
      </c>
      <c r="L13" s="704">
        <v>0</v>
      </c>
      <c r="M13" s="704">
        <v>0</v>
      </c>
      <c r="N13" s="704">
        <v>0</v>
      </c>
      <c r="O13" s="704">
        <v>0</v>
      </c>
      <c r="P13" s="704">
        <v>0</v>
      </c>
      <c r="Q13" s="674">
        <v>0</v>
      </c>
      <c r="R13" s="674">
        <v>0</v>
      </c>
      <c r="S13" s="674">
        <v>0</v>
      </c>
      <c r="T13" s="674">
        <v>0</v>
      </c>
      <c r="U13" s="674">
        <v>0</v>
      </c>
    </row>
    <row r="14" spans="1:21" s="674" customFormat="1" hidden="1" outlineLevel="1" x14ac:dyDescent="0.2">
      <c r="A14" s="674" t="s">
        <v>640</v>
      </c>
      <c r="B14" s="704">
        <v>0</v>
      </c>
      <c r="C14" s="704">
        <v>0</v>
      </c>
      <c r="D14" s="704">
        <v>0</v>
      </c>
      <c r="E14" s="704">
        <v>0</v>
      </c>
      <c r="F14" s="704">
        <v>0</v>
      </c>
      <c r="G14" s="704">
        <v>0</v>
      </c>
      <c r="H14" s="704">
        <v>0</v>
      </c>
      <c r="I14" s="704">
        <v>0</v>
      </c>
      <c r="J14" s="704">
        <v>0</v>
      </c>
      <c r="K14" s="704">
        <v>0</v>
      </c>
      <c r="L14" s="704">
        <v>0</v>
      </c>
      <c r="M14" s="704">
        <v>0</v>
      </c>
      <c r="N14" s="704">
        <v>0</v>
      </c>
      <c r="O14" s="704">
        <v>0</v>
      </c>
      <c r="P14" s="704">
        <v>0</v>
      </c>
      <c r="Q14" s="674">
        <v>0</v>
      </c>
      <c r="R14" s="674">
        <v>0</v>
      </c>
      <c r="S14" s="674">
        <v>0</v>
      </c>
      <c r="T14" s="674">
        <v>0</v>
      </c>
      <c r="U14" s="674">
        <v>0</v>
      </c>
    </row>
    <row r="15" spans="1:21" s="674" customFormat="1" hidden="1" outlineLevel="1" x14ac:dyDescent="0.2">
      <c r="A15" s="674" t="s">
        <v>641</v>
      </c>
      <c r="B15" s="704">
        <v>0</v>
      </c>
      <c r="C15" s="704">
        <v>0</v>
      </c>
      <c r="D15" s="704">
        <v>0</v>
      </c>
      <c r="E15" s="704">
        <v>0</v>
      </c>
      <c r="F15" s="704">
        <v>0</v>
      </c>
      <c r="G15" s="704">
        <v>0</v>
      </c>
      <c r="H15" s="704">
        <v>0</v>
      </c>
      <c r="I15" s="704">
        <v>0</v>
      </c>
      <c r="J15" s="704">
        <v>0</v>
      </c>
      <c r="K15" s="704">
        <v>0</v>
      </c>
      <c r="L15" s="704">
        <v>0</v>
      </c>
      <c r="M15" s="704">
        <v>0</v>
      </c>
      <c r="N15" s="704">
        <v>0</v>
      </c>
      <c r="O15" s="704">
        <v>0</v>
      </c>
      <c r="P15" s="704">
        <v>0</v>
      </c>
      <c r="Q15" s="674">
        <v>0</v>
      </c>
      <c r="R15" s="674">
        <v>0</v>
      </c>
      <c r="S15" s="674">
        <v>0</v>
      </c>
      <c r="T15" s="674">
        <v>0</v>
      </c>
      <c r="U15" s="674">
        <v>0</v>
      </c>
    </row>
    <row r="16" spans="1:21" s="674" customFormat="1" hidden="1" outlineLevel="1" x14ac:dyDescent="0.2">
      <c r="A16" s="674" t="s">
        <v>642</v>
      </c>
      <c r="B16" s="704">
        <v>0</v>
      </c>
      <c r="C16" s="704">
        <v>0</v>
      </c>
      <c r="D16" s="704">
        <v>0</v>
      </c>
      <c r="E16" s="704">
        <v>0</v>
      </c>
      <c r="F16" s="704">
        <v>0</v>
      </c>
      <c r="G16" s="704">
        <v>0</v>
      </c>
      <c r="H16" s="704">
        <v>0</v>
      </c>
      <c r="I16" s="704">
        <v>0</v>
      </c>
      <c r="J16" s="704">
        <v>0</v>
      </c>
      <c r="K16" s="704">
        <v>0</v>
      </c>
      <c r="L16" s="704">
        <v>0</v>
      </c>
      <c r="M16" s="704">
        <v>0</v>
      </c>
      <c r="N16" s="704">
        <v>0</v>
      </c>
      <c r="O16" s="704">
        <v>0</v>
      </c>
      <c r="P16" s="704">
        <v>0</v>
      </c>
      <c r="Q16" s="674">
        <v>0</v>
      </c>
      <c r="R16" s="674">
        <v>0</v>
      </c>
      <c r="S16" s="674">
        <v>0</v>
      </c>
      <c r="T16" s="674">
        <v>0</v>
      </c>
      <c r="U16" s="674">
        <v>0</v>
      </c>
    </row>
    <row r="17" spans="1:21" s="674" customFormat="1" collapsed="1" x14ac:dyDescent="0.2">
      <c r="A17" s="674" t="s">
        <v>643</v>
      </c>
      <c r="B17" s="704">
        <v>2.1500699999999999</v>
      </c>
      <c r="C17" s="704">
        <v>2.4585049999999997</v>
      </c>
      <c r="D17" s="704">
        <v>2.344859</v>
      </c>
      <c r="E17" s="704">
        <v>2.2565740000000001</v>
      </c>
      <c r="F17" s="704">
        <v>2.1512769999999999</v>
      </c>
      <c r="G17" s="704">
        <v>2.3713299999999999</v>
      </c>
      <c r="H17" s="704">
        <v>2.6049100000000003</v>
      </c>
      <c r="I17" s="704">
        <v>2.0376159999999999</v>
      </c>
      <c r="J17" s="704">
        <v>2.100263</v>
      </c>
      <c r="K17" s="704">
        <v>1.871416</v>
      </c>
      <c r="L17" s="704">
        <v>1.829658</v>
      </c>
      <c r="M17" s="704">
        <v>1.8465320000000001</v>
      </c>
      <c r="N17" s="704">
        <v>1.8985159999999999</v>
      </c>
      <c r="O17" s="704">
        <v>2.476337</v>
      </c>
      <c r="P17" s="704">
        <v>2.472035</v>
      </c>
      <c r="Q17" s="674">
        <v>0</v>
      </c>
      <c r="R17" s="674">
        <v>0</v>
      </c>
      <c r="S17" s="674">
        <v>0</v>
      </c>
      <c r="T17" s="674">
        <v>0</v>
      </c>
      <c r="U17" s="674">
        <v>0</v>
      </c>
    </row>
    <row r="18" spans="1:21" s="674" customFormat="1" x14ac:dyDescent="0.2">
      <c r="A18" s="674" t="s">
        <v>644</v>
      </c>
      <c r="B18" s="704">
        <v>0.72349699999999995</v>
      </c>
      <c r="C18" s="704">
        <v>0.75011499999999998</v>
      </c>
      <c r="D18" s="704">
        <v>0.74025700000000005</v>
      </c>
      <c r="E18" s="704">
        <v>0.80885099999999999</v>
      </c>
      <c r="F18" s="704">
        <v>0.75227100000000002</v>
      </c>
      <c r="G18" s="704">
        <v>0.87311099999999997</v>
      </c>
      <c r="H18" s="704">
        <v>1.211295</v>
      </c>
      <c r="I18" s="704">
        <v>0.73253100000000004</v>
      </c>
      <c r="J18" s="704">
        <v>0.76741599999999999</v>
      </c>
      <c r="K18" s="704">
        <v>0.73259700000000005</v>
      </c>
      <c r="L18" s="704">
        <v>0.64942999999999995</v>
      </c>
      <c r="M18" s="704">
        <v>0.59127600000000002</v>
      </c>
      <c r="N18" s="704">
        <v>0.60063900000000003</v>
      </c>
      <c r="O18" s="704">
        <v>0.64338499999999998</v>
      </c>
      <c r="P18" s="704">
        <v>0.64874100000000001</v>
      </c>
      <c r="Q18" s="674">
        <v>0</v>
      </c>
      <c r="R18" s="674">
        <v>0</v>
      </c>
      <c r="S18" s="674">
        <v>0</v>
      </c>
      <c r="T18" s="674">
        <v>0</v>
      </c>
      <c r="U18" s="674">
        <v>0</v>
      </c>
    </row>
    <row r="19" spans="1:21" s="674" customFormat="1" hidden="1" outlineLevel="1" x14ac:dyDescent="0.2">
      <c r="A19" s="674" t="s">
        <v>645</v>
      </c>
      <c r="B19" s="704">
        <v>0</v>
      </c>
      <c r="C19" s="704">
        <v>0</v>
      </c>
      <c r="D19" s="704">
        <v>0</v>
      </c>
      <c r="E19" s="704">
        <v>0</v>
      </c>
      <c r="F19" s="704">
        <v>0</v>
      </c>
      <c r="G19" s="704">
        <v>0</v>
      </c>
      <c r="H19" s="704">
        <v>0</v>
      </c>
      <c r="I19" s="704">
        <v>0</v>
      </c>
      <c r="J19" s="704">
        <v>0</v>
      </c>
      <c r="K19" s="704">
        <v>0</v>
      </c>
      <c r="L19" s="704">
        <v>0</v>
      </c>
      <c r="M19" s="704">
        <v>0</v>
      </c>
      <c r="N19" s="704">
        <v>0</v>
      </c>
      <c r="O19" s="704">
        <v>0</v>
      </c>
      <c r="P19" s="704">
        <v>0</v>
      </c>
      <c r="Q19" s="674">
        <v>0</v>
      </c>
      <c r="R19" s="674">
        <v>0</v>
      </c>
      <c r="S19" s="674">
        <v>0</v>
      </c>
      <c r="T19" s="674">
        <v>0</v>
      </c>
      <c r="U19" s="674">
        <v>0</v>
      </c>
    </row>
    <row r="20" spans="1:21" s="674" customFormat="1" hidden="1" outlineLevel="1" x14ac:dyDescent="0.2">
      <c r="A20" s="674" t="s">
        <v>646</v>
      </c>
      <c r="B20" s="704">
        <v>0</v>
      </c>
      <c r="C20" s="704">
        <v>0</v>
      </c>
      <c r="D20" s="704">
        <v>0</v>
      </c>
      <c r="E20" s="704">
        <v>0</v>
      </c>
      <c r="F20" s="704">
        <v>0</v>
      </c>
      <c r="G20" s="704">
        <v>0</v>
      </c>
      <c r="H20" s="704">
        <v>0</v>
      </c>
      <c r="I20" s="704">
        <v>0</v>
      </c>
      <c r="J20" s="704">
        <v>0</v>
      </c>
      <c r="K20" s="704">
        <v>0</v>
      </c>
      <c r="L20" s="704">
        <v>0</v>
      </c>
      <c r="M20" s="704">
        <v>0</v>
      </c>
      <c r="N20" s="704">
        <v>0</v>
      </c>
      <c r="O20" s="704">
        <v>0</v>
      </c>
      <c r="P20" s="704">
        <v>0</v>
      </c>
      <c r="Q20" s="674">
        <v>0</v>
      </c>
      <c r="R20" s="674">
        <v>0</v>
      </c>
      <c r="S20" s="674">
        <v>0</v>
      </c>
      <c r="T20" s="674">
        <v>0</v>
      </c>
      <c r="U20" s="674">
        <v>0</v>
      </c>
    </row>
    <row r="21" spans="1:21" s="674" customFormat="1" collapsed="1" x14ac:dyDescent="0.2">
      <c r="A21" s="674" t="s">
        <v>647</v>
      </c>
      <c r="B21" s="704">
        <v>0.72349699999999995</v>
      </c>
      <c r="C21" s="704">
        <v>0.75011499999999998</v>
      </c>
      <c r="D21" s="704">
        <v>0.74025700000000005</v>
      </c>
      <c r="E21" s="704">
        <v>0.80885099999999999</v>
      </c>
      <c r="F21" s="704">
        <v>0.75227100000000002</v>
      </c>
      <c r="G21" s="704">
        <v>0.87311099999999997</v>
      </c>
      <c r="H21" s="704">
        <v>1.211295</v>
      </c>
      <c r="I21" s="704">
        <v>0.73253100000000004</v>
      </c>
      <c r="J21" s="704">
        <v>0.76741599999999999</v>
      </c>
      <c r="K21" s="704">
        <v>0.73259700000000005</v>
      </c>
      <c r="L21" s="704">
        <v>0.64942999999999995</v>
      </c>
      <c r="M21" s="704">
        <v>0.59127600000000002</v>
      </c>
      <c r="N21" s="704">
        <v>0.60063900000000003</v>
      </c>
      <c r="O21" s="704">
        <v>0.64338499999999998</v>
      </c>
      <c r="P21" s="704">
        <v>0.64874100000000001</v>
      </c>
      <c r="Q21" s="674">
        <v>0</v>
      </c>
      <c r="R21" s="674">
        <v>0</v>
      </c>
      <c r="S21" s="674">
        <v>0</v>
      </c>
      <c r="T21" s="674">
        <v>0</v>
      </c>
      <c r="U21" s="674">
        <v>0</v>
      </c>
    </row>
    <row r="22" spans="1:21" s="674" customFormat="1" x14ac:dyDescent="0.2">
      <c r="A22" s="674" t="s">
        <v>648</v>
      </c>
      <c r="B22" s="704">
        <v>1.346023</v>
      </c>
      <c r="C22" s="704">
        <v>1.62286</v>
      </c>
      <c r="D22" s="704">
        <v>1.5280370000000001</v>
      </c>
      <c r="E22" s="704">
        <v>1.36006</v>
      </c>
      <c r="F22" s="704">
        <v>1.306346</v>
      </c>
      <c r="G22" s="704">
        <v>1.4084190000000001</v>
      </c>
      <c r="H22" s="704">
        <v>1.2975639999999999</v>
      </c>
      <c r="I22" s="704">
        <v>1.218529</v>
      </c>
      <c r="J22" s="704">
        <v>1.2390460000000001</v>
      </c>
      <c r="K22" s="704">
        <v>1.0461339999999999</v>
      </c>
      <c r="L22" s="704">
        <v>1.0890420000000001</v>
      </c>
      <c r="M22" s="704">
        <v>1.1695070000000001</v>
      </c>
      <c r="N22" s="704">
        <v>1.2123269999999999</v>
      </c>
      <c r="O22" s="704">
        <v>1.7461469999999999</v>
      </c>
      <c r="P22" s="704">
        <v>1.7405360000000001</v>
      </c>
      <c r="Q22" s="674">
        <v>0</v>
      </c>
      <c r="R22" s="674">
        <v>0</v>
      </c>
      <c r="S22" s="674">
        <v>0</v>
      </c>
      <c r="T22" s="674">
        <v>0</v>
      </c>
      <c r="U22" s="674">
        <v>0</v>
      </c>
    </row>
    <row r="23" spans="1:21" s="674" customFormat="1" hidden="1" outlineLevel="1" x14ac:dyDescent="0.2">
      <c r="A23" s="674" t="s">
        <v>649</v>
      </c>
      <c r="B23" s="704">
        <v>0</v>
      </c>
      <c r="C23" s="704">
        <v>0</v>
      </c>
      <c r="D23" s="704">
        <v>0</v>
      </c>
      <c r="E23" s="704">
        <v>0</v>
      </c>
      <c r="F23" s="704">
        <v>0</v>
      </c>
      <c r="G23" s="704">
        <v>0</v>
      </c>
      <c r="H23" s="704">
        <v>0</v>
      </c>
      <c r="I23" s="704">
        <v>0</v>
      </c>
      <c r="J23" s="704">
        <v>0</v>
      </c>
      <c r="K23" s="704">
        <v>0</v>
      </c>
      <c r="L23" s="704">
        <v>0</v>
      </c>
      <c r="M23" s="704">
        <v>0</v>
      </c>
      <c r="N23" s="704">
        <v>0</v>
      </c>
      <c r="O23" s="704">
        <v>0</v>
      </c>
      <c r="P23" s="704">
        <v>0</v>
      </c>
      <c r="Q23" s="674">
        <v>0</v>
      </c>
      <c r="R23" s="674">
        <v>0</v>
      </c>
      <c r="S23" s="674">
        <v>0</v>
      </c>
      <c r="T23" s="674">
        <v>0</v>
      </c>
      <c r="U23" s="674">
        <v>0</v>
      </c>
    </row>
    <row r="24" spans="1:21" s="674" customFormat="1" hidden="1" outlineLevel="1" x14ac:dyDescent="0.2">
      <c r="A24" s="674" t="s">
        <v>650</v>
      </c>
      <c r="B24" s="704">
        <v>0</v>
      </c>
      <c r="C24" s="704">
        <v>0</v>
      </c>
      <c r="D24" s="704">
        <v>0</v>
      </c>
      <c r="E24" s="704">
        <v>0</v>
      </c>
      <c r="F24" s="704">
        <v>0</v>
      </c>
      <c r="G24" s="704">
        <v>0</v>
      </c>
      <c r="H24" s="704">
        <v>0</v>
      </c>
      <c r="I24" s="704">
        <v>0</v>
      </c>
      <c r="J24" s="704">
        <v>0</v>
      </c>
      <c r="K24" s="704">
        <v>0</v>
      </c>
      <c r="L24" s="704">
        <v>0</v>
      </c>
      <c r="M24" s="704">
        <v>0</v>
      </c>
      <c r="N24" s="704">
        <v>0</v>
      </c>
      <c r="O24" s="704">
        <v>0</v>
      </c>
      <c r="P24" s="704">
        <v>0</v>
      </c>
      <c r="Q24" s="674">
        <v>0</v>
      </c>
      <c r="R24" s="674">
        <v>0</v>
      </c>
      <c r="S24" s="674">
        <v>0</v>
      </c>
      <c r="T24" s="674">
        <v>0</v>
      </c>
      <c r="U24" s="674">
        <v>0</v>
      </c>
    </row>
    <row r="25" spans="1:21" s="674" customFormat="1" collapsed="1" x14ac:dyDescent="0.2">
      <c r="A25" s="673" t="s">
        <v>651</v>
      </c>
      <c r="B25" s="704">
        <v>8.0549999999999997E-2</v>
      </c>
      <c r="C25" s="704">
        <v>8.5529999999999995E-2</v>
      </c>
      <c r="D25" s="704">
        <v>7.6564999999999994E-2</v>
      </c>
      <c r="E25" s="704">
        <v>8.7663000000000005E-2</v>
      </c>
      <c r="F25" s="704">
        <v>9.2660000000000006E-2</v>
      </c>
      <c r="G25" s="704">
        <v>8.9800000000000005E-2</v>
      </c>
      <c r="H25" s="704">
        <v>9.6050999999999997E-2</v>
      </c>
      <c r="I25" s="704">
        <v>8.6555999999999994E-2</v>
      </c>
      <c r="J25" s="704">
        <v>9.3800999999999995E-2</v>
      </c>
      <c r="K25" s="704">
        <v>9.2685000000000003E-2</v>
      </c>
      <c r="L25" s="704">
        <v>9.1186000000000003E-2</v>
      </c>
      <c r="M25" s="704">
        <v>8.5749000000000006E-2</v>
      </c>
      <c r="N25" s="704">
        <v>8.5550000000000001E-2</v>
      </c>
      <c r="O25" s="704">
        <v>8.6804999999999993E-2</v>
      </c>
      <c r="P25" s="704">
        <v>8.2757999999999998E-2</v>
      </c>
      <c r="Q25" s="674">
        <v>0</v>
      </c>
      <c r="R25" s="674">
        <v>0</v>
      </c>
      <c r="S25" s="674">
        <v>0</v>
      </c>
      <c r="T25" s="674">
        <v>0</v>
      </c>
      <c r="U25" s="674">
        <v>0</v>
      </c>
    </row>
    <row r="26" spans="1:21" s="674" customFormat="1" hidden="1" outlineLevel="1" x14ac:dyDescent="0.2">
      <c r="A26" s="674" t="s">
        <v>652</v>
      </c>
      <c r="B26" s="704">
        <v>0</v>
      </c>
      <c r="C26" s="704">
        <v>0</v>
      </c>
      <c r="D26" s="704">
        <v>0</v>
      </c>
      <c r="E26" s="704">
        <v>0</v>
      </c>
      <c r="F26" s="704">
        <v>0</v>
      </c>
      <c r="G26" s="704">
        <v>0</v>
      </c>
      <c r="H26" s="704">
        <v>0</v>
      </c>
      <c r="I26" s="704">
        <v>0</v>
      </c>
      <c r="J26" s="704">
        <v>0</v>
      </c>
      <c r="K26" s="704">
        <v>0</v>
      </c>
      <c r="L26" s="704">
        <v>0</v>
      </c>
      <c r="M26" s="704">
        <v>0</v>
      </c>
      <c r="N26" s="704">
        <v>0</v>
      </c>
      <c r="O26" s="704">
        <v>0</v>
      </c>
      <c r="P26" s="704">
        <v>0</v>
      </c>
      <c r="Q26" s="674">
        <v>0</v>
      </c>
      <c r="R26" s="674">
        <v>0</v>
      </c>
      <c r="S26" s="674">
        <v>0</v>
      </c>
      <c r="T26" s="674">
        <v>0</v>
      </c>
      <c r="U26" s="674">
        <v>0</v>
      </c>
    </row>
    <row r="27" spans="1:21" s="674" customFormat="1" collapsed="1" x14ac:dyDescent="0.2">
      <c r="A27" s="674" t="s">
        <v>653</v>
      </c>
      <c r="B27" s="704">
        <v>8.0549999999999997E-2</v>
      </c>
      <c r="C27" s="704">
        <v>8.5529999999999995E-2</v>
      </c>
      <c r="D27" s="704">
        <v>7.6564999999999994E-2</v>
      </c>
      <c r="E27" s="704">
        <v>8.7663000000000005E-2</v>
      </c>
      <c r="F27" s="704">
        <v>9.2660000000000006E-2</v>
      </c>
      <c r="G27" s="704">
        <v>8.9800000000000005E-2</v>
      </c>
      <c r="H27" s="704">
        <v>9.6050999999999997E-2</v>
      </c>
      <c r="I27" s="704">
        <v>8.6555999999999994E-2</v>
      </c>
      <c r="J27" s="704">
        <v>9.3800999999999995E-2</v>
      </c>
      <c r="K27" s="704">
        <v>9.2685000000000003E-2</v>
      </c>
      <c r="L27" s="704">
        <v>9.1186000000000003E-2</v>
      </c>
      <c r="M27" s="704">
        <v>8.5749000000000006E-2</v>
      </c>
      <c r="N27" s="704">
        <v>8.5550000000000001E-2</v>
      </c>
      <c r="O27" s="704">
        <v>8.6804999999999993E-2</v>
      </c>
      <c r="P27" s="704">
        <v>8.2757999999999998E-2</v>
      </c>
      <c r="Q27" s="674">
        <v>0</v>
      </c>
      <c r="R27" s="674">
        <v>0</v>
      </c>
      <c r="S27" s="674">
        <v>0</v>
      </c>
      <c r="T27" s="674">
        <v>0</v>
      </c>
      <c r="U27" s="674">
        <v>0</v>
      </c>
    </row>
    <row r="28" spans="1:21" s="674" customFormat="1" hidden="1" outlineLevel="1" x14ac:dyDescent="0.2">
      <c r="A28" s="674" t="s">
        <v>654</v>
      </c>
      <c r="B28" s="704">
        <v>0</v>
      </c>
      <c r="C28" s="704">
        <v>0</v>
      </c>
      <c r="D28" s="704">
        <v>0</v>
      </c>
      <c r="E28" s="704">
        <v>0</v>
      </c>
      <c r="F28" s="704">
        <v>0</v>
      </c>
      <c r="G28" s="704">
        <v>0</v>
      </c>
      <c r="H28" s="704">
        <v>0</v>
      </c>
      <c r="I28" s="704">
        <v>0</v>
      </c>
      <c r="J28" s="704">
        <v>0</v>
      </c>
      <c r="K28" s="704">
        <v>0</v>
      </c>
      <c r="L28" s="704">
        <v>0</v>
      </c>
      <c r="M28" s="704">
        <v>0</v>
      </c>
      <c r="N28" s="704">
        <v>0</v>
      </c>
      <c r="O28" s="704">
        <v>0</v>
      </c>
      <c r="P28" s="704">
        <v>0</v>
      </c>
      <c r="Q28" s="674">
        <v>0</v>
      </c>
      <c r="R28" s="674">
        <v>0</v>
      </c>
      <c r="S28" s="674">
        <v>0</v>
      </c>
      <c r="T28" s="674">
        <v>0</v>
      </c>
      <c r="U28" s="674">
        <v>0</v>
      </c>
    </row>
    <row r="29" spans="1:21" s="674" customFormat="1" collapsed="1" x14ac:dyDescent="0.2">
      <c r="A29" s="674" t="s">
        <v>655</v>
      </c>
      <c r="B29" s="704">
        <v>0.80298099999999994</v>
      </c>
      <c r="C29" s="704">
        <v>1.280597</v>
      </c>
      <c r="D29" s="704">
        <v>0.821631</v>
      </c>
      <c r="E29" s="704">
        <v>0.848943</v>
      </c>
      <c r="F29" s="704">
        <v>0.90926099999999999</v>
      </c>
      <c r="G29" s="704">
        <v>0.95930899999999997</v>
      </c>
      <c r="H29" s="704">
        <v>0.80104900000000001</v>
      </c>
      <c r="I29" s="704">
        <v>1.0290630000000001</v>
      </c>
      <c r="J29" s="704">
        <v>0.80561700000000003</v>
      </c>
      <c r="K29" s="704">
        <v>1.008173</v>
      </c>
      <c r="L29" s="704">
        <v>0.99930200000000002</v>
      </c>
      <c r="M29" s="704">
        <v>0.95732300000000004</v>
      </c>
      <c r="N29" s="704">
        <v>1.1091230000000001</v>
      </c>
      <c r="O29" s="704">
        <v>1.167149</v>
      </c>
      <c r="P29" s="704">
        <v>0.95752400000000004</v>
      </c>
      <c r="Q29" s="674">
        <v>0</v>
      </c>
      <c r="R29" s="674">
        <v>0</v>
      </c>
      <c r="S29" s="674">
        <v>0</v>
      </c>
      <c r="T29" s="674">
        <v>0</v>
      </c>
      <c r="U29" s="674">
        <v>0</v>
      </c>
    </row>
    <row r="30" spans="1:21" s="674" customFormat="1" x14ac:dyDescent="0.2">
      <c r="A30" s="674" t="s">
        <v>656</v>
      </c>
      <c r="B30" s="704">
        <v>0.80298099999999994</v>
      </c>
      <c r="C30" s="704">
        <v>1.280597</v>
      </c>
      <c r="D30" s="704">
        <v>0.821631</v>
      </c>
      <c r="E30" s="704">
        <v>0.848943</v>
      </c>
      <c r="F30" s="704">
        <v>0.90926099999999999</v>
      </c>
      <c r="G30" s="704">
        <v>0.95930899999999997</v>
      </c>
      <c r="H30" s="704">
        <v>0.80104900000000001</v>
      </c>
      <c r="I30" s="704">
        <v>1.0290630000000001</v>
      </c>
      <c r="J30" s="704">
        <v>0.80561700000000003</v>
      </c>
      <c r="K30" s="704">
        <v>1.008173</v>
      </c>
      <c r="L30" s="704">
        <v>0.99930200000000002</v>
      </c>
      <c r="M30" s="704">
        <v>0.95732300000000004</v>
      </c>
      <c r="N30" s="704">
        <v>1.1091230000000001</v>
      </c>
      <c r="O30" s="704">
        <v>1.167149</v>
      </c>
      <c r="P30" s="704">
        <v>0.95752400000000004</v>
      </c>
      <c r="Q30" s="674">
        <v>0</v>
      </c>
      <c r="R30" s="674">
        <v>0</v>
      </c>
      <c r="S30" s="674">
        <v>0</v>
      </c>
      <c r="T30" s="674">
        <v>0</v>
      </c>
      <c r="U30" s="674">
        <v>0</v>
      </c>
    </row>
    <row r="31" spans="1:21" s="674" customFormat="1" hidden="1" outlineLevel="1" x14ac:dyDescent="0.2">
      <c r="A31" s="674" t="s">
        <v>657</v>
      </c>
      <c r="B31" s="704">
        <v>0</v>
      </c>
      <c r="C31" s="704">
        <v>0</v>
      </c>
      <c r="D31" s="704">
        <v>0</v>
      </c>
      <c r="E31" s="704">
        <v>0</v>
      </c>
      <c r="F31" s="704">
        <v>0</v>
      </c>
      <c r="G31" s="704">
        <v>0</v>
      </c>
      <c r="H31" s="704">
        <v>0</v>
      </c>
      <c r="I31" s="704">
        <v>0</v>
      </c>
      <c r="J31" s="704">
        <v>0</v>
      </c>
      <c r="K31" s="704">
        <v>0</v>
      </c>
      <c r="L31" s="704">
        <v>0</v>
      </c>
      <c r="M31" s="704">
        <v>0</v>
      </c>
      <c r="N31" s="704">
        <v>0</v>
      </c>
      <c r="O31" s="704">
        <v>0</v>
      </c>
      <c r="P31" s="704">
        <v>0</v>
      </c>
      <c r="Q31" s="674">
        <v>0</v>
      </c>
      <c r="R31" s="674">
        <v>0</v>
      </c>
      <c r="S31" s="674">
        <v>0</v>
      </c>
      <c r="T31" s="674">
        <v>0</v>
      </c>
      <c r="U31" s="674">
        <v>0</v>
      </c>
    </row>
    <row r="32" spans="1:21" s="674" customFormat="1" hidden="1" outlineLevel="1" x14ac:dyDescent="0.2">
      <c r="A32" s="674" t="s">
        <v>658</v>
      </c>
      <c r="B32" s="704">
        <v>0</v>
      </c>
      <c r="C32" s="704">
        <v>0</v>
      </c>
      <c r="D32" s="704">
        <v>0</v>
      </c>
      <c r="E32" s="704">
        <v>0</v>
      </c>
      <c r="F32" s="704">
        <v>0</v>
      </c>
      <c r="G32" s="704">
        <v>0</v>
      </c>
      <c r="H32" s="704">
        <v>0</v>
      </c>
      <c r="I32" s="704">
        <v>0</v>
      </c>
      <c r="J32" s="704">
        <v>0</v>
      </c>
      <c r="K32" s="704">
        <v>0</v>
      </c>
      <c r="L32" s="704">
        <v>0</v>
      </c>
      <c r="M32" s="704">
        <v>0</v>
      </c>
      <c r="N32" s="704">
        <v>0</v>
      </c>
      <c r="O32" s="704">
        <v>0</v>
      </c>
      <c r="P32" s="704">
        <v>0</v>
      </c>
      <c r="Q32" s="674">
        <v>0</v>
      </c>
      <c r="R32" s="674">
        <v>0</v>
      </c>
      <c r="S32" s="674">
        <v>0</v>
      </c>
      <c r="T32" s="674">
        <v>0</v>
      </c>
      <c r="U32" s="674">
        <v>0</v>
      </c>
    </row>
    <row r="33" spans="1:21" s="674" customFormat="1" hidden="1" outlineLevel="1" x14ac:dyDescent="0.2">
      <c r="A33" s="674" t="s">
        <v>659</v>
      </c>
      <c r="B33" s="704">
        <v>0</v>
      </c>
      <c r="C33" s="704">
        <v>0</v>
      </c>
      <c r="D33" s="704">
        <v>0</v>
      </c>
      <c r="E33" s="704">
        <v>0</v>
      </c>
      <c r="F33" s="704">
        <v>0</v>
      </c>
      <c r="G33" s="704">
        <v>0</v>
      </c>
      <c r="H33" s="704">
        <v>0</v>
      </c>
      <c r="I33" s="704">
        <v>0</v>
      </c>
      <c r="J33" s="704">
        <v>0</v>
      </c>
      <c r="K33" s="704">
        <v>0</v>
      </c>
      <c r="L33" s="704">
        <v>0</v>
      </c>
      <c r="M33" s="704">
        <v>0</v>
      </c>
      <c r="N33" s="704">
        <v>0</v>
      </c>
      <c r="O33" s="704">
        <v>0</v>
      </c>
      <c r="P33" s="704">
        <v>0</v>
      </c>
      <c r="Q33" s="674">
        <v>0</v>
      </c>
      <c r="R33" s="674">
        <v>0</v>
      </c>
      <c r="S33" s="674">
        <v>0</v>
      </c>
      <c r="T33" s="674">
        <v>0</v>
      </c>
      <c r="U33" s="674">
        <v>0</v>
      </c>
    </row>
    <row r="34" spans="1:21" s="674" customFormat="1" hidden="1" outlineLevel="1" x14ac:dyDescent="0.2">
      <c r="A34" s="674" t="s">
        <v>660</v>
      </c>
      <c r="B34" s="704">
        <v>0</v>
      </c>
      <c r="C34" s="704">
        <v>0</v>
      </c>
      <c r="D34" s="704">
        <v>0</v>
      </c>
      <c r="E34" s="704">
        <v>0</v>
      </c>
      <c r="F34" s="704">
        <v>0</v>
      </c>
      <c r="G34" s="704">
        <v>0</v>
      </c>
      <c r="H34" s="704">
        <v>0</v>
      </c>
      <c r="I34" s="704">
        <v>0</v>
      </c>
      <c r="J34" s="704">
        <v>0</v>
      </c>
      <c r="K34" s="704">
        <v>0</v>
      </c>
      <c r="L34" s="704">
        <v>0</v>
      </c>
      <c r="M34" s="704">
        <v>0</v>
      </c>
      <c r="N34" s="704">
        <v>0</v>
      </c>
      <c r="O34" s="704">
        <v>0</v>
      </c>
      <c r="P34" s="704">
        <v>0</v>
      </c>
      <c r="Q34" s="674">
        <v>0</v>
      </c>
      <c r="R34" s="674">
        <v>0</v>
      </c>
      <c r="S34" s="674">
        <v>0</v>
      </c>
      <c r="T34" s="674">
        <v>0</v>
      </c>
      <c r="U34" s="674">
        <v>0</v>
      </c>
    </row>
    <row r="35" spans="1:21" s="674" customFormat="1" hidden="1" outlineLevel="1" x14ac:dyDescent="0.2">
      <c r="A35" s="674" t="s">
        <v>661</v>
      </c>
      <c r="B35" s="704">
        <v>0</v>
      </c>
      <c r="C35" s="704">
        <v>0</v>
      </c>
      <c r="D35" s="704">
        <v>0</v>
      </c>
      <c r="E35" s="704">
        <v>0</v>
      </c>
      <c r="F35" s="704">
        <v>0</v>
      </c>
      <c r="G35" s="704">
        <v>0</v>
      </c>
      <c r="H35" s="704">
        <v>0</v>
      </c>
      <c r="I35" s="704">
        <v>0</v>
      </c>
      <c r="J35" s="704">
        <v>0</v>
      </c>
      <c r="K35" s="704">
        <v>0</v>
      </c>
      <c r="L35" s="704">
        <v>0</v>
      </c>
      <c r="M35" s="704">
        <v>0</v>
      </c>
      <c r="N35" s="704">
        <v>0</v>
      </c>
      <c r="O35" s="704">
        <v>0</v>
      </c>
      <c r="P35" s="704">
        <v>0</v>
      </c>
      <c r="Q35" s="674">
        <v>0</v>
      </c>
      <c r="R35" s="674">
        <v>0</v>
      </c>
      <c r="S35" s="674">
        <v>0</v>
      </c>
      <c r="T35" s="674">
        <v>0</v>
      </c>
      <c r="U35" s="674">
        <v>0</v>
      </c>
    </row>
    <row r="36" spans="1:21" s="674" customFormat="1" collapsed="1" x14ac:dyDescent="0.2">
      <c r="A36" s="674" t="s">
        <v>662</v>
      </c>
      <c r="B36" s="704">
        <v>-6.7332000000000003E-2</v>
      </c>
      <c r="C36" s="704">
        <v>-0.189195</v>
      </c>
      <c r="D36" s="704">
        <v>0.40993200000000002</v>
      </c>
      <c r="E36" s="704">
        <v>-0.25102099999999999</v>
      </c>
      <c r="F36" s="704">
        <v>0</v>
      </c>
      <c r="G36" s="704">
        <v>1.655E-3</v>
      </c>
      <c r="H36" s="704">
        <v>0</v>
      </c>
      <c r="I36" s="704">
        <v>0</v>
      </c>
      <c r="J36" s="704">
        <v>0</v>
      </c>
      <c r="K36" s="704">
        <v>0</v>
      </c>
      <c r="L36" s="704">
        <v>0</v>
      </c>
      <c r="M36" s="704">
        <v>0</v>
      </c>
      <c r="N36" s="704">
        <v>0</v>
      </c>
      <c r="O36" s="704">
        <v>0</v>
      </c>
      <c r="P36" s="704">
        <v>0</v>
      </c>
      <c r="Q36" s="674">
        <v>0</v>
      </c>
      <c r="R36" s="674">
        <v>0</v>
      </c>
      <c r="S36" s="674">
        <v>0</v>
      </c>
      <c r="T36" s="674">
        <v>0</v>
      </c>
      <c r="U36" s="674">
        <v>0</v>
      </c>
    </row>
    <row r="37" spans="1:21" s="674" customFormat="1" x14ac:dyDescent="0.2">
      <c r="A37" s="674" t="s">
        <v>663</v>
      </c>
      <c r="B37" s="704">
        <v>-6.7332000000000003E-2</v>
      </c>
      <c r="C37" s="704">
        <v>-0.189195</v>
      </c>
      <c r="D37" s="704">
        <v>0.40993200000000002</v>
      </c>
      <c r="E37" s="704">
        <v>-0.25102099999999999</v>
      </c>
      <c r="F37" s="704">
        <v>0</v>
      </c>
      <c r="G37" s="704">
        <v>1.655E-3</v>
      </c>
      <c r="H37" s="704">
        <v>0</v>
      </c>
      <c r="I37" s="704">
        <v>0</v>
      </c>
      <c r="J37" s="704">
        <v>0</v>
      </c>
      <c r="K37" s="704">
        <v>0</v>
      </c>
      <c r="L37" s="704">
        <v>0</v>
      </c>
      <c r="M37" s="704">
        <v>0</v>
      </c>
      <c r="N37" s="704">
        <v>0</v>
      </c>
      <c r="O37" s="704">
        <v>0</v>
      </c>
      <c r="P37" s="704">
        <v>0</v>
      </c>
      <c r="Q37" s="674">
        <v>0</v>
      </c>
      <c r="R37" s="674">
        <v>0</v>
      </c>
      <c r="S37" s="674">
        <v>0</v>
      </c>
      <c r="T37" s="674">
        <v>0</v>
      </c>
      <c r="U37" s="674">
        <v>0</v>
      </c>
    </row>
    <row r="38" spans="1:21" s="674" customFormat="1" hidden="1" outlineLevel="1" x14ac:dyDescent="0.2">
      <c r="A38" s="674" t="s">
        <v>664</v>
      </c>
      <c r="B38" s="704">
        <v>0</v>
      </c>
      <c r="C38" s="704">
        <v>0</v>
      </c>
      <c r="D38" s="704">
        <v>0</v>
      </c>
      <c r="E38" s="704">
        <v>0</v>
      </c>
      <c r="F38" s="704">
        <v>0</v>
      </c>
      <c r="G38" s="704">
        <v>0</v>
      </c>
      <c r="H38" s="704">
        <v>0</v>
      </c>
      <c r="I38" s="704">
        <v>0</v>
      </c>
      <c r="J38" s="704">
        <v>0</v>
      </c>
      <c r="K38" s="704">
        <v>0</v>
      </c>
      <c r="L38" s="704">
        <v>0</v>
      </c>
      <c r="M38" s="704">
        <v>0</v>
      </c>
      <c r="N38" s="704">
        <v>0</v>
      </c>
      <c r="O38" s="704">
        <v>0</v>
      </c>
      <c r="P38" s="704">
        <v>0</v>
      </c>
      <c r="Q38" s="674">
        <v>0</v>
      </c>
      <c r="R38" s="674">
        <v>0</v>
      </c>
      <c r="S38" s="674">
        <v>0</v>
      </c>
      <c r="T38" s="674">
        <v>0</v>
      </c>
      <c r="U38" s="674">
        <v>0</v>
      </c>
    </row>
    <row r="39" spans="1:21" s="674" customFormat="1" hidden="1" outlineLevel="1" x14ac:dyDescent="0.2">
      <c r="A39" s="705" t="s">
        <v>665</v>
      </c>
      <c r="B39" s="704">
        <v>0</v>
      </c>
      <c r="C39" s="704">
        <v>0</v>
      </c>
      <c r="D39" s="704">
        <v>0</v>
      </c>
      <c r="E39" s="704">
        <v>0</v>
      </c>
      <c r="F39" s="704">
        <v>0</v>
      </c>
      <c r="G39" s="704">
        <v>0</v>
      </c>
      <c r="H39" s="704">
        <v>0</v>
      </c>
      <c r="I39" s="704">
        <v>0</v>
      </c>
      <c r="J39" s="704">
        <v>0</v>
      </c>
      <c r="K39" s="704">
        <v>0</v>
      </c>
      <c r="L39" s="704">
        <v>0</v>
      </c>
      <c r="M39" s="704">
        <v>0</v>
      </c>
      <c r="N39" s="704">
        <v>0</v>
      </c>
      <c r="O39" s="704">
        <v>0</v>
      </c>
      <c r="P39" s="704">
        <v>0</v>
      </c>
      <c r="Q39" s="674">
        <v>0</v>
      </c>
      <c r="R39" s="674">
        <v>0</v>
      </c>
      <c r="S39" s="674">
        <v>0</v>
      </c>
      <c r="T39" s="674">
        <v>0</v>
      </c>
      <c r="U39" s="674">
        <v>0</v>
      </c>
    </row>
    <row r="40" spans="1:21" s="674" customFormat="1" hidden="1" outlineLevel="1" x14ac:dyDescent="0.2">
      <c r="A40" s="674" t="s">
        <v>666</v>
      </c>
      <c r="B40" s="704">
        <v>0</v>
      </c>
      <c r="C40" s="704">
        <v>0</v>
      </c>
      <c r="D40" s="704">
        <v>0</v>
      </c>
      <c r="E40" s="704">
        <v>0</v>
      </c>
      <c r="F40" s="704">
        <v>0</v>
      </c>
      <c r="G40" s="704">
        <v>0</v>
      </c>
      <c r="H40" s="704">
        <v>0</v>
      </c>
      <c r="I40" s="704">
        <v>0</v>
      </c>
      <c r="J40" s="704">
        <v>0</v>
      </c>
      <c r="K40" s="704">
        <v>0</v>
      </c>
      <c r="L40" s="704">
        <v>0</v>
      </c>
      <c r="M40" s="704">
        <v>0</v>
      </c>
      <c r="N40" s="704">
        <v>0</v>
      </c>
      <c r="O40" s="704">
        <v>0</v>
      </c>
      <c r="P40" s="704">
        <v>0</v>
      </c>
      <c r="Q40" s="674">
        <v>0</v>
      </c>
      <c r="R40" s="674">
        <v>0</v>
      </c>
      <c r="S40" s="674">
        <v>0</v>
      </c>
      <c r="T40" s="674">
        <v>0</v>
      </c>
      <c r="U40" s="674">
        <v>0</v>
      </c>
    </row>
    <row r="41" spans="1:21" s="674" customFormat="1" hidden="1" outlineLevel="1" x14ac:dyDescent="0.2">
      <c r="A41" s="674" t="s">
        <v>667</v>
      </c>
      <c r="B41" s="704">
        <v>0</v>
      </c>
      <c r="C41" s="704">
        <v>0</v>
      </c>
      <c r="D41" s="704">
        <v>0</v>
      </c>
      <c r="E41" s="704">
        <v>0</v>
      </c>
      <c r="F41" s="704">
        <v>0</v>
      </c>
      <c r="G41" s="704">
        <v>0</v>
      </c>
      <c r="H41" s="704">
        <v>0</v>
      </c>
      <c r="I41" s="704">
        <v>0</v>
      </c>
      <c r="J41" s="704">
        <v>0</v>
      </c>
      <c r="K41" s="704">
        <v>0</v>
      </c>
      <c r="L41" s="704">
        <v>0</v>
      </c>
      <c r="M41" s="704">
        <v>0</v>
      </c>
      <c r="N41" s="704">
        <v>0</v>
      </c>
      <c r="O41" s="704">
        <v>0</v>
      </c>
      <c r="P41" s="704">
        <v>0</v>
      </c>
      <c r="Q41" s="674">
        <v>0</v>
      </c>
      <c r="R41" s="674">
        <v>0</v>
      </c>
      <c r="S41" s="674">
        <v>0</v>
      </c>
      <c r="T41" s="674">
        <v>0</v>
      </c>
      <c r="U41" s="674">
        <v>0</v>
      </c>
    </row>
    <row r="42" spans="1:21" s="674" customFormat="1" hidden="1" outlineLevel="1" x14ac:dyDescent="0.2">
      <c r="A42" s="674" t="s">
        <v>668</v>
      </c>
      <c r="B42" s="704">
        <v>0</v>
      </c>
      <c r="C42" s="704">
        <v>0</v>
      </c>
      <c r="D42" s="704">
        <v>0</v>
      </c>
      <c r="E42" s="704">
        <v>0</v>
      </c>
      <c r="F42" s="704">
        <v>0</v>
      </c>
      <c r="G42" s="704">
        <v>0</v>
      </c>
      <c r="H42" s="704">
        <v>0</v>
      </c>
      <c r="I42" s="704">
        <v>0</v>
      </c>
      <c r="J42" s="704">
        <v>0</v>
      </c>
      <c r="K42" s="704">
        <v>0</v>
      </c>
      <c r="L42" s="704">
        <v>0</v>
      </c>
      <c r="M42" s="704">
        <v>0</v>
      </c>
      <c r="N42" s="704">
        <v>0</v>
      </c>
      <c r="O42" s="704">
        <v>0</v>
      </c>
      <c r="P42" s="704">
        <v>0</v>
      </c>
      <c r="Q42" s="674">
        <v>0</v>
      </c>
      <c r="R42" s="674">
        <v>0</v>
      </c>
      <c r="S42" s="674">
        <v>0</v>
      </c>
      <c r="T42" s="674">
        <v>0</v>
      </c>
      <c r="U42" s="674">
        <v>0</v>
      </c>
    </row>
    <row r="43" spans="1:21" s="674" customFormat="1" hidden="1" outlineLevel="1" x14ac:dyDescent="0.2">
      <c r="A43" s="674" t="s">
        <v>669</v>
      </c>
      <c r="B43" s="704">
        <v>0</v>
      </c>
      <c r="C43" s="704">
        <v>0</v>
      </c>
      <c r="D43" s="704">
        <v>0</v>
      </c>
      <c r="E43" s="704">
        <v>0</v>
      </c>
      <c r="F43" s="704">
        <v>0</v>
      </c>
      <c r="G43" s="704">
        <v>0</v>
      </c>
      <c r="H43" s="704">
        <v>0</v>
      </c>
      <c r="I43" s="704">
        <v>0</v>
      </c>
      <c r="J43" s="704">
        <v>0</v>
      </c>
      <c r="K43" s="704">
        <v>0</v>
      </c>
      <c r="L43" s="704">
        <v>0</v>
      </c>
      <c r="M43" s="704">
        <v>0</v>
      </c>
      <c r="N43" s="704">
        <v>0</v>
      </c>
      <c r="O43" s="704">
        <v>0</v>
      </c>
      <c r="P43" s="704">
        <v>0</v>
      </c>
      <c r="Q43" s="674">
        <v>0</v>
      </c>
      <c r="R43" s="674">
        <v>0</v>
      </c>
      <c r="S43" s="674">
        <v>0</v>
      </c>
      <c r="T43" s="674">
        <v>0</v>
      </c>
      <c r="U43" s="674">
        <v>0</v>
      </c>
    </row>
    <row r="44" spans="1:21" s="674" customFormat="1" hidden="1" outlineLevel="1" x14ac:dyDescent="0.2">
      <c r="A44" s="674" t="s">
        <v>670</v>
      </c>
      <c r="B44" s="704">
        <v>0</v>
      </c>
      <c r="C44" s="704">
        <v>0</v>
      </c>
      <c r="D44" s="704">
        <v>0</v>
      </c>
      <c r="E44" s="704">
        <v>0</v>
      </c>
      <c r="F44" s="704">
        <v>0</v>
      </c>
      <c r="G44" s="704">
        <v>0</v>
      </c>
      <c r="H44" s="704">
        <v>0</v>
      </c>
      <c r="I44" s="704">
        <v>0</v>
      </c>
      <c r="J44" s="704">
        <v>0</v>
      </c>
      <c r="K44" s="704">
        <v>0</v>
      </c>
      <c r="L44" s="704">
        <v>0</v>
      </c>
      <c r="M44" s="704">
        <v>0</v>
      </c>
      <c r="N44" s="704">
        <v>0</v>
      </c>
      <c r="O44" s="704">
        <v>0</v>
      </c>
      <c r="P44" s="704">
        <v>0</v>
      </c>
      <c r="Q44" s="674">
        <v>0</v>
      </c>
      <c r="R44" s="674">
        <v>0</v>
      </c>
      <c r="S44" s="674">
        <v>0</v>
      </c>
      <c r="T44" s="674">
        <v>0</v>
      </c>
      <c r="U44" s="674">
        <v>0</v>
      </c>
    </row>
    <row r="45" spans="1:21" s="674" customFormat="1" hidden="1" outlineLevel="1" x14ac:dyDescent="0.2">
      <c r="A45" s="674" t="s">
        <v>671</v>
      </c>
      <c r="B45" s="704">
        <v>0</v>
      </c>
      <c r="C45" s="704">
        <v>0</v>
      </c>
      <c r="D45" s="704">
        <v>0</v>
      </c>
      <c r="E45" s="704">
        <v>0</v>
      </c>
      <c r="F45" s="704">
        <v>0</v>
      </c>
      <c r="G45" s="704">
        <v>0</v>
      </c>
      <c r="H45" s="704">
        <v>0</v>
      </c>
      <c r="I45" s="704">
        <v>0</v>
      </c>
      <c r="J45" s="704">
        <v>0</v>
      </c>
      <c r="K45" s="704">
        <v>0</v>
      </c>
      <c r="L45" s="704">
        <v>0</v>
      </c>
      <c r="M45" s="704">
        <v>0</v>
      </c>
      <c r="N45" s="704">
        <v>0</v>
      </c>
      <c r="O45" s="704">
        <v>0</v>
      </c>
      <c r="P45" s="704">
        <v>0</v>
      </c>
      <c r="Q45" s="674">
        <v>0</v>
      </c>
      <c r="R45" s="674">
        <v>0</v>
      </c>
      <c r="S45" s="674">
        <v>0</v>
      </c>
      <c r="T45" s="674">
        <v>0</v>
      </c>
      <c r="U45" s="674">
        <v>0</v>
      </c>
    </row>
    <row r="46" spans="1:21" s="674" customFormat="1" hidden="1" outlineLevel="1" x14ac:dyDescent="0.2">
      <c r="A46" s="674" t="s">
        <v>672</v>
      </c>
      <c r="B46" s="704">
        <v>0</v>
      </c>
      <c r="C46" s="704">
        <v>0</v>
      </c>
      <c r="D46" s="704">
        <v>0</v>
      </c>
      <c r="E46" s="704">
        <v>0</v>
      </c>
      <c r="F46" s="704">
        <v>0</v>
      </c>
      <c r="G46" s="704">
        <v>0</v>
      </c>
      <c r="H46" s="704">
        <v>0</v>
      </c>
      <c r="I46" s="704">
        <v>0</v>
      </c>
      <c r="J46" s="704">
        <v>0</v>
      </c>
      <c r="K46" s="704">
        <v>0</v>
      </c>
      <c r="L46" s="704">
        <v>0</v>
      </c>
      <c r="M46" s="704">
        <v>0</v>
      </c>
      <c r="N46" s="704">
        <v>0</v>
      </c>
      <c r="O46" s="704">
        <v>0</v>
      </c>
      <c r="P46" s="704">
        <v>0</v>
      </c>
      <c r="Q46" s="674">
        <v>0</v>
      </c>
      <c r="R46" s="674">
        <v>0</v>
      </c>
      <c r="S46" s="674">
        <v>0</v>
      </c>
      <c r="T46" s="674">
        <v>0</v>
      </c>
      <c r="U46" s="674">
        <v>0</v>
      </c>
    </row>
    <row r="47" spans="1:21" s="674" customFormat="1" hidden="1" outlineLevel="1" x14ac:dyDescent="0.2">
      <c r="A47" s="674" t="s">
        <v>673</v>
      </c>
      <c r="B47" s="704">
        <v>0</v>
      </c>
      <c r="C47" s="704">
        <v>0</v>
      </c>
      <c r="D47" s="704">
        <v>0</v>
      </c>
      <c r="E47" s="704">
        <v>0</v>
      </c>
      <c r="F47" s="704">
        <v>0</v>
      </c>
      <c r="G47" s="704">
        <v>0</v>
      </c>
      <c r="H47" s="704">
        <v>0</v>
      </c>
      <c r="I47" s="704">
        <v>0</v>
      </c>
      <c r="J47" s="704">
        <v>0</v>
      </c>
      <c r="K47" s="704">
        <v>0</v>
      </c>
      <c r="L47" s="704">
        <v>0</v>
      </c>
      <c r="M47" s="704">
        <v>0</v>
      </c>
      <c r="N47" s="704">
        <v>0</v>
      </c>
      <c r="O47" s="704">
        <v>0</v>
      </c>
      <c r="P47" s="704">
        <v>0</v>
      </c>
      <c r="Q47" s="674">
        <v>0</v>
      </c>
      <c r="R47" s="674">
        <v>0</v>
      </c>
      <c r="S47" s="674">
        <v>0</v>
      </c>
      <c r="T47" s="674">
        <v>0</v>
      </c>
      <c r="U47" s="674">
        <v>0</v>
      </c>
    </row>
    <row r="48" spans="1:21" s="674" customFormat="1" hidden="1" outlineLevel="1" x14ac:dyDescent="0.2">
      <c r="A48" s="674" t="s">
        <v>674</v>
      </c>
      <c r="B48" s="704">
        <v>0</v>
      </c>
      <c r="C48" s="704">
        <v>0</v>
      </c>
      <c r="D48" s="704">
        <v>0</v>
      </c>
      <c r="E48" s="704">
        <v>0</v>
      </c>
      <c r="F48" s="704">
        <v>0</v>
      </c>
      <c r="G48" s="704">
        <v>0</v>
      </c>
      <c r="H48" s="704">
        <v>0</v>
      </c>
      <c r="I48" s="704">
        <v>0</v>
      </c>
      <c r="J48" s="704">
        <v>0</v>
      </c>
      <c r="K48" s="704">
        <v>0</v>
      </c>
      <c r="L48" s="704">
        <v>0</v>
      </c>
      <c r="M48" s="704">
        <v>0</v>
      </c>
      <c r="N48" s="704">
        <v>0</v>
      </c>
      <c r="O48" s="704">
        <v>0</v>
      </c>
      <c r="P48" s="704">
        <v>0</v>
      </c>
      <c r="Q48" s="674">
        <v>0</v>
      </c>
      <c r="R48" s="674">
        <v>0</v>
      </c>
      <c r="S48" s="674">
        <v>0</v>
      </c>
      <c r="T48" s="674">
        <v>0</v>
      </c>
      <c r="U48" s="674">
        <v>0</v>
      </c>
    </row>
    <row r="49" spans="1:21" s="674" customFormat="1" collapsed="1" x14ac:dyDescent="0.2">
      <c r="A49" s="705" t="s">
        <v>675</v>
      </c>
      <c r="B49" s="704">
        <v>10.43477</v>
      </c>
      <c r="C49" s="704">
        <v>16.334085999999999</v>
      </c>
      <c r="D49" s="704">
        <v>13.884529999999998</v>
      </c>
      <c r="E49" s="704">
        <v>15.381346000000001</v>
      </c>
      <c r="F49" s="704">
        <v>18.707283</v>
      </c>
      <c r="G49" s="704">
        <v>15.712215</v>
      </c>
      <c r="H49" s="704">
        <v>15.536305</v>
      </c>
      <c r="I49" s="704">
        <v>15.844995000000001</v>
      </c>
      <c r="J49" s="704">
        <v>14.26491</v>
      </c>
      <c r="K49" s="704">
        <v>15.025794999999999</v>
      </c>
      <c r="L49" s="704">
        <v>14.471532</v>
      </c>
      <c r="M49" s="704">
        <v>14.471260000000001</v>
      </c>
      <c r="N49" s="704">
        <v>13.895477</v>
      </c>
      <c r="O49" s="704">
        <v>16.295307000000001</v>
      </c>
      <c r="P49" s="704">
        <v>14.961477</v>
      </c>
      <c r="Q49" s="674">
        <v>0</v>
      </c>
      <c r="R49" s="674">
        <v>0</v>
      </c>
      <c r="S49" s="674">
        <v>0</v>
      </c>
      <c r="T49" s="674">
        <v>0</v>
      </c>
      <c r="U49" s="674">
        <v>0</v>
      </c>
    </row>
    <row r="50" spans="1:21" s="674" customFormat="1" x14ac:dyDescent="0.2">
      <c r="A50" s="674" t="s">
        <v>676</v>
      </c>
      <c r="B50" s="704">
        <v>10.212171</v>
      </c>
      <c r="C50" s="704">
        <v>15.855093</v>
      </c>
      <c r="D50" s="704">
        <v>13.592998999999999</v>
      </c>
      <c r="E50" s="704">
        <v>15.08639</v>
      </c>
      <c r="F50" s="704">
        <v>18.111597</v>
      </c>
      <c r="G50" s="704">
        <v>15.283089</v>
      </c>
      <c r="H50" s="704">
        <v>15.034651</v>
      </c>
      <c r="I50" s="704">
        <v>15.518178000000001</v>
      </c>
      <c r="J50" s="704">
        <v>13.548398000000001</v>
      </c>
      <c r="K50" s="704">
        <v>13.787763999999999</v>
      </c>
      <c r="L50" s="704">
        <v>13.286771999999999</v>
      </c>
      <c r="M50" s="704">
        <v>13.600775000000001</v>
      </c>
      <c r="N50" s="704">
        <v>12.748533</v>
      </c>
      <c r="O50" s="704">
        <v>14.098172</v>
      </c>
      <c r="P50" s="704">
        <v>12.153499</v>
      </c>
      <c r="Q50" s="674">
        <v>0</v>
      </c>
      <c r="R50" s="674">
        <v>0</v>
      </c>
      <c r="S50" s="674">
        <v>0</v>
      </c>
      <c r="T50" s="674">
        <v>0</v>
      </c>
      <c r="U50" s="674">
        <v>0</v>
      </c>
    </row>
    <row r="51" spans="1:21" s="674" customFormat="1" x14ac:dyDescent="0.2">
      <c r="A51" s="674" t="s">
        <v>677</v>
      </c>
      <c r="B51" s="704">
        <v>10.212171</v>
      </c>
      <c r="C51" s="704">
        <v>15.855093</v>
      </c>
      <c r="D51" s="704">
        <v>13.592998999999999</v>
      </c>
      <c r="E51" s="704">
        <v>15.08639</v>
      </c>
      <c r="F51" s="704">
        <v>18.111597</v>
      </c>
      <c r="G51" s="704">
        <v>15.166534</v>
      </c>
      <c r="H51" s="704">
        <v>14.645204</v>
      </c>
      <c r="I51" s="704">
        <v>14.480867</v>
      </c>
      <c r="J51" s="704">
        <v>13.212893000000001</v>
      </c>
      <c r="K51" s="704">
        <v>13.787763999999999</v>
      </c>
      <c r="L51" s="704">
        <v>13.286771999999999</v>
      </c>
      <c r="M51" s="704">
        <v>13.600775000000001</v>
      </c>
      <c r="N51" s="704">
        <v>12.748533</v>
      </c>
      <c r="O51" s="704">
        <v>14.098172</v>
      </c>
      <c r="P51" s="704">
        <v>12.124226</v>
      </c>
      <c r="Q51" s="674">
        <v>0</v>
      </c>
      <c r="R51" s="674">
        <v>0</v>
      </c>
      <c r="S51" s="674">
        <v>0</v>
      </c>
      <c r="T51" s="674">
        <v>0</v>
      </c>
      <c r="U51" s="674">
        <v>0</v>
      </c>
    </row>
    <row r="52" spans="1:21" s="674" customFormat="1" x14ac:dyDescent="0.2">
      <c r="A52" s="706" t="s">
        <v>678</v>
      </c>
      <c r="B52" s="704">
        <v>6.7215559999999996</v>
      </c>
      <c r="C52" s="704">
        <v>8.8752639999999996</v>
      </c>
      <c r="D52" s="704">
        <v>9.9588979999999996</v>
      </c>
      <c r="E52" s="704">
        <v>10.779584</v>
      </c>
      <c r="F52" s="704">
        <v>12.688351000000001</v>
      </c>
      <c r="G52" s="704">
        <v>11.384650000000001</v>
      </c>
      <c r="H52" s="704">
        <v>11.551565</v>
      </c>
      <c r="I52" s="704">
        <v>10.788968000000001</v>
      </c>
      <c r="J52" s="704">
        <v>10.852909</v>
      </c>
      <c r="K52" s="704">
        <v>10.58952</v>
      </c>
      <c r="L52" s="704">
        <v>11.079782</v>
      </c>
      <c r="M52" s="704">
        <v>10.804548</v>
      </c>
      <c r="N52" s="704">
        <v>10.297855999999999</v>
      </c>
      <c r="O52" s="704">
        <v>12.097661</v>
      </c>
      <c r="P52" s="704">
        <v>9.3982410000000005</v>
      </c>
      <c r="Q52" s="674">
        <v>0</v>
      </c>
      <c r="R52" s="674">
        <v>0</v>
      </c>
      <c r="S52" s="674">
        <v>0</v>
      </c>
      <c r="T52" s="674">
        <v>0</v>
      </c>
      <c r="U52" s="674">
        <v>0</v>
      </c>
    </row>
    <row r="53" spans="1:21" s="674" customFormat="1" x14ac:dyDescent="0.2">
      <c r="A53" s="706" t="s">
        <v>679</v>
      </c>
      <c r="B53" s="704">
        <v>3.490615</v>
      </c>
      <c r="C53" s="704">
        <v>6.9798289999999996</v>
      </c>
      <c r="D53" s="704">
        <v>3.6341009999999998</v>
      </c>
      <c r="E53" s="704">
        <v>4.3068059999999999</v>
      </c>
      <c r="F53" s="704">
        <v>5.4232459999999998</v>
      </c>
      <c r="G53" s="704">
        <v>3.7818839999999998</v>
      </c>
      <c r="H53" s="704">
        <v>3.093639</v>
      </c>
      <c r="I53" s="704">
        <v>3.6918989999999998</v>
      </c>
      <c r="J53" s="704">
        <v>2.3599839999999999</v>
      </c>
      <c r="K53" s="704">
        <v>3.1982439999999999</v>
      </c>
      <c r="L53" s="704">
        <v>2.2069899999999998</v>
      </c>
      <c r="M53" s="704">
        <v>2.796227</v>
      </c>
      <c r="N53" s="704">
        <v>2.4506770000000002</v>
      </c>
      <c r="O53" s="704">
        <v>2.0005109999999999</v>
      </c>
      <c r="P53" s="704">
        <v>2.7259850000000001</v>
      </c>
      <c r="Q53" s="674">
        <v>0</v>
      </c>
      <c r="R53" s="674">
        <v>0</v>
      </c>
      <c r="S53" s="674">
        <v>0</v>
      </c>
      <c r="T53" s="674">
        <v>0</v>
      </c>
      <c r="U53" s="674">
        <v>0</v>
      </c>
    </row>
    <row r="54" spans="1:21" s="674" customFormat="1" hidden="1" outlineLevel="1" x14ac:dyDescent="0.2">
      <c r="A54" s="706" t="s">
        <v>680</v>
      </c>
      <c r="B54" s="704">
        <v>0</v>
      </c>
      <c r="C54" s="704">
        <v>0</v>
      </c>
      <c r="D54" s="704">
        <v>0</v>
      </c>
      <c r="E54" s="704">
        <v>0</v>
      </c>
      <c r="F54" s="704">
        <v>0</v>
      </c>
      <c r="G54" s="704">
        <v>0</v>
      </c>
      <c r="H54" s="704">
        <v>0</v>
      </c>
      <c r="I54" s="704">
        <v>0</v>
      </c>
      <c r="J54" s="704">
        <v>0</v>
      </c>
      <c r="K54" s="704">
        <v>0</v>
      </c>
      <c r="L54" s="704">
        <v>0</v>
      </c>
      <c r="M54" s="704">
        <v>0</v>
      </c>
      <c r="N54" s="704">
        <v>0</v>
      </c>
      <c r="O54" s="704">
        <v>0</v>
      </c>
      <c r="P54" s="704">
        <v>0</v>
      </c>
      <c r="Q54" s="674">
        <v>0</v>
      </c>
      <c r="R54" s="674">
        <v>0</v>
      </c>
      <c r="S54" s="674">
        <v>0</v>
      </c>
      <c r="T54" s="674">
        <v>0</v>
      </c>
      <c r="U54" s="674">
        <v>0</v>
      </c>
    </row>
    <row r="55" spans="1:21" s="674" customFormat="1" collapsed="1" x14ac:dyDescent="0.2">
      <c r="A55" s="674" t="s">
        <v>681</v>
      </c>
      <c r="B55" s="704">
        <v>0</v>
      </c>
      <c r="C55" s="704">
        <v>0</v>
      </c>
      <c r="D55" s="704">
        <v>0</v>
      </c>
      <c r="E55" s="704">
        <v>0</v>
      </c>
      <c r="F55" s="704">
        <v>0</v>
      </c>
      <c r="G55" s="704">
        <v>0.11655500000000001</v>
      </c>
      <c r="H55" s="704">
        <v>0.38944699999999999</v>
      </c>
      <c r="I55" s="704">
        <v>1.0373110000000001</v>
      </c>
      <c r="J55" s="704">
        <v>0.335505</v>
      </c>
      <c r="K55" s="704">
        <v>0</v>
      </c>
      <c r="L55" s="704">
        <v>0</v>
      </c>
      <c r="M55" s="704">
        <v>0</v>
      </c>
      <c r="N55" s="704">
        <v>0</v>
      </c>
      <c r="O55" s="704">
        <v>0</v>
      </c>
      <c r="P55" s="704">
        <v>2.9273E-2</v>
      </c>
      <c r="Q55" s="674">
        <v>0</v>
      </c>
      <c r="R55" s="674">
        <v>0</v>
      </c>
      <c r="S55" s="674">
        <v>0</v>
      </c>
      <c r="T55" s="674">
        <v>0</v>
      </c>
      <c r="U55" s="674">
        <v>0</v>
      </c>
    </row>
    <row r="56" spans="1:21" s="674" customFormat="1" x14ac:dyDescent="0.2">
      <c r="A56" s="706" t="s">
        <v>683</v>
      </c>
      <c r="B56" s="704">
        <v>0</v>
      </c>
      <c r="C56" s="704">
        <v>0</v>
      </c>
      <c r="D56" s="704">
        <v>0</v>
      </c>
      <c r="E56" s="704">
        <v>0</v>
      </c>
      <c r="F56" s="704">
        <v>0</v>
      </c>
      <c r="G56" s="704">
        <v>0.11655500000000001</v>
      </c>
      <c r="H56" s="704">
        <v>0.38944699999999999</v>
      </c>
      <c r="I56" s="704">
        <v>1.0373110000000001</v>
      </c>
      <c r="J56" s="704">
        <v>0.335505</v>
      </c>
      <c r="K56" s="704">
        <v>0</v>
      </c>
      <c r="L56" s="704">
        <v>0</v>
      </c>
      <c r="M56" s="704">
        <v>0</v>
      </c>
      <c r="N56" s="704">
        <v>0</v>
      </c>
      <c r="O56" s="704">
        <v>0</v>
      </c>
      <c r="P56" s="704">
        <v>2.9273E-2</v>
      </c>
      <c r="Q56" s="674">
        <v>0</v>
      </c>
      <c r="R56" s="674">
        <v>0</v>
      </c>
      <c r="S56" s="674">
        <v>0</v>
      </c>
      <c r="T56" s="674">
        <v>0</v>
      </c>
      <c r="U56" s="674">
        <v>0</v>
      </c>
    </row>
    <row r="57" spans="1:21" s="674" customFormat="1" hidden="1" outlineLevel="1" x14ac:dyDescent="0.2">
      <c r="A57" s="706" t="s">
        <v>684</v>
      </c>
      <c r="B57" s="704">
        <v>0</v>
      </c>
      <c r="C57" s="704">
        <v>0</v>
      </c>
      <c r="D57" s="704">
        <v>0</v>
      </c>
      <c r="E57" s="704">
        <v>0</v>
      </c>
      <c r="F57" s="704">
        <v>0</v>
      </c>
      <c r="G57" s="704">
        <v>0</v>
      </c>
      <c r="H57" s="704">
        <v>0</v>
      </c>
      <c r="I57" s="704">
        <v>0</v>
      </c>
      <c r="J57" s="704">
        <v>0</v>
      </c>
      <c r="K57" s="704">
        <v>0</v>
      </c>
      <c r="L57" s="704">
        <v>0</v>
      </c>
      <c r="M57" s="704">
        <v>0</v>
      </c>
      <c r="N57" s="704">
        <v>0</v>
      </c>
      <c r="O57" s="704">
        <v>0</v>
      </c>
      <c r="P57" s="704">
        <v>0</v>
      </c>
      <c r="Q57" s="674">
        <v>0</v>
      </c>
      <c r="R57" s="674">
        <v>0</v>
      </c>
      <c r="S57" s="674">
        <v>0</v>
      </c>
      <c r="T57" s="674">
        <v>0</v>
      </c>
      <c r="U57" s="674">
        <v>0</v>
      </c>
    </row>
    <row r="58" spans="1:21" s="674" customFormat="1" hidden="1" outlineLevel="1" x14ac:dyDescent="0.2">
      <c r="A58" s="706" t="s">
        <v>1022</v>
      </c>
      <c r="B58" s="704">
        <v>0</v>
      </c>
      <c r="C58" s="704">
        <v>0</v>
      </c>
      <c r="D58" s="704">
        <v>0</v>
      </c>
      <c r="E58" s="704">
        <v>0</v>
      </c>
      <c r="F58" s="704">
        <v>0</v>
      </c>
      <c r="G58" s="704">
        <v>0</v>
      </c>
      <c r="H58" s="704">
        <v>0</v>
      </c>
      <c r="I58" s="704">
        <v>0</v>
      </c>
      <c r="J58" s="704">
        <v>0</v>
      </c>
      <c r="K58" s="704">
        <v>0</v>
      </c>
      <c r="L58" s="704">
        <v>0</v>
      </c>
      <c r="M58" s="704">
        <v>0</v>
      </c>
      <c r="N58" s="704">
        <v>0</v>
      </c>
      <c r="O58" s="704">
        <v>0</v>
      </c>
      <c r="P58" s="704">
        <v>0</v>
      </c>
      <c r="Q58" s="674">
        <v>0</v>
      </c>
      <c r="R58" s="674">
        <v>0</v>
      </c>
      <c r="S58" s="674">
        <v>0</v>
      </c>
      <c r="T58" s="674">
        <v>0</v>
      </c>
      <c r="U58" s="674">
        <v>0</v>
      </c>
    </row>
    <row r="59" spans="1:21" s="674" customFormat="1" hidden="1" outlineLevel="1" x14ac:dyDescent="0.2">
      <c r="A59" s="674" t="s">
        <v>685</v>
      </c>
      <c r="B59" s="704">
        <v>0</v>
      </c>
      <c r="C59" s="704">
        <v>0</v>
      </c>
      <c r="D59" s="704">
        <v>0</v>
      </c>
      <c r="E59" s="704">
        <v>0</v>
      </c>
      <c r="F59" s="704">
        <v>0</v>
      </c>
      <c r="G59" s="704">
        <v>0</v>
      </c>
      <c r="H59" s="704">
        <v>0</v>
      </c>
      <c r="I59" s="704">
        <v>0</v>
      </c>
      <c r="J59" s="704">
        <v>0</v>
      </c>
      <c r="K59" s="704">
        <v>0</v>
      </c>
      <c r="L59" s="704">
        <v>0</v>
      </c>
      <c r="M59" s="704">
        <v>0</v>
      </c>
      <c r="N59" s="704">
        <v>0</v>
      </c>
      <c r="O59" s="704">
        <v>0</v>
      </c>
      <c r="P59" s="704">
        <v>0</v>
      </c>
      <c r="Q59" s="674">
        <v>0</v>
      </c>
      <c r="R59" s="674">
        <v>0</v>
      </c>
      <c r="S59" s="674">
        <v>0</v>
      </c>
      <c r="T59" s="674">
        <v>0</v>
      </c>
      <c r="U59" s="674">
        <v>0</v>
      </c>
    </row>
    <row r="60" spans="1:21" s="674" customFormat="1" hidden="1" outlineLevel="1" x14ac:dyDescent="0.2">
      <c r="A60" s="674" t="s">
        <v>686</v>
      </c>
      <c r="B60" s="704">
        <v>0</v>
      </c>
      <c r="C60" s="704">
        <v>0</v>
      </c>
      <c r="D60" s="704">
        <v>0</v>
      </c>
      <c r="E60" s="704">
        <v>0</v>
      </c>
      <c r="F60" s="704">
        <v>0</v>
      </c>
      <c r="G60" s="704">
        <v>0</v>
      </c>
      <c r="H60" s="704">
        <v>0</v>
      </c>
      <c r="I60" s="704">
        <v>0</v>
      </c>
      <c r="J60" s="704">
        <v>0</v>
      </c>
      <c r="K60" s="704">
        <v>0</v>
      </c>
      <c r="L60" s="704">
        <v>0</v>
      </c>
      <c r="M60" s="704">
        <v>0</v>
      </c>
      <c r="N60" s="704">
        <v>0</v>
      </c>
      <c r="O60" s="704">
        <v>0</v>
      </c>
      <c r="P60" s="704">
        <v>0</v>
      </c>
      <c r="Q60" s="674">
        <v>0</v>
      </c>
      <c r="R60" s="674">
        <v>0</v>
      </c>
      <c r="S60" s="674">
        <v>0</v>
      </c>
      <c r="T60" s="674">
        <v>0</v>
      </c>
      <c r="U60" s="674">
        <v>0</v>
      </c>
    </row>
    <row r="61" spans="1:21" s="674" customFormat="1" hidden="1" outlineLevel="1" x14ac:dyDescent="0.2">
      <c r="A61" s="674" t="s">
        <v>687</v>
      </c>
      <c r="B61" s="704">
        <v>0</v>
      </c>
      <c r="C61" s="704">
        <v>0</v>
      </c>
      <c r="D61" s="704">
        <v>0</v>
      </c>
      <c r="E61" s="704">
        <v>0</v>
      </c>
      <c r="F61" s="704">
        <v>0</v>
      </c>
      <c r="G61" s="704">
        <v>0</v>
      </c>
      <c r="H61" s="704">
        <v>0</v>
      </c>
      <c r="I61" s="704">
        <v>0</v>
      </c>
      <c r="J61" s="704">
        <v>0</v>
      </c>
      <c r="K61" s="704">
        <v>0</v>
      </c>
      <c r="L61" s="704">
        <v>0</v>
      </c>
      <c r="M61" s="704">
        <v>0</v>
      </c>
      <c r="N61" s="704">
        <v>0</v>
      </c>
      <c r="O61" s="704">
        <v>0</v>
      </c>
      <c r="P61" s="704">
        <v>0</v>
      </c>
      <c r="Q61" s="674">
        <v>0</v>
      </c>
      <c r="R61" s="674">
        <v>0</v>
      </c>
      <c r="S61" s="674">
        <v>0</v>
      </c>
      <c r="T61" s="674">
        <v>0</v>
      </c>
      <c r="U61" s="674">
        <v>0</v>
      </c>
    </row>
    <row r="62" spans="1:21" s="674" customFormat="1" collapsed="1" x14ac:dyDescent="0.2">
      <c r="A62" s="674" t="s">
        <v>688</v>
      </c>
      <c r="B62" s="704">
        <v>0.22259899999999999</v>
      </c>
      <c r="C62" s="704">
        <v>0.478993</v>
      </c>
      <c r="D62" s="704">
        <v>0.29153099999999998</v>
      </c>
      <c r="E62" s="704">
        <v>0.294956</v>
      </c>
      <c r="F62" s="704">
        <v>0.59568600000000005</v>
      </c>
      <c r="G62" s="704">
        <v>0.42912600000000001</v>
      </c>
      <c r="H62" s="704">
        <v>0.50165400000000004</v>
      </c>
      <c r="I62" s="704">
        <v>0.32681700000000002</v>
      </c>
      <c r="J62" s="704">
        <v>0.71651200000000004</v>
      </c>
      <c r="K62" s="704">
        <v>1.2380310000000001</v>
      </c>
      <c r="L62" s="704">
        <v>1.18476</v>
      </c>
      <c r="M62" s="704">
        <v>0.87048499999999995</v>
      </c>
      <c r="N62" s="704">
        <v>1.146944</v>
      </c>
      <c r="O62" s="704">
        <v>2.1971349999999998</v>
      </c>
      <c r="P62" s="704">
        <v>2.8079779999999999</v>
      </c>
      <c r="Q62" s="674">
        <v>0</v>
      </c>
      <c r="R62" s="674">
        <v>0</v>
      </c>
      <c r="S62" s="674">
        <v>0</v>
      </c>
      <c r="T62" s="674">
        <v>0</v>
      </c>
      <c r="U62" s="674">
        <v>0</v>
      </c>
    </row>
    <row r="63" spans="1:21" s="674" customFormat="1" x14ac:dyDescent="0.2">
      <c r="A63" s="674" t="s">
        <v>689</v>
      </c>
      <c r="B63" s="704">
        <v>0.22259899999999999</v>
      </c>
      <c r="C63" s="704">
        <v>0.478993</v>
      </c>
      <c r="D63" s="704">
        <v>0.29153099999999998</v>
      </c>
      <c r="E63" s="704">
        <v>0.294956</v>
      </c>
      <c r="F63" s="704">
        <v>0.59568600000000005</v>
      </c>
      <c r="G63" s="704">
        <v>0.42912600000000001</v>
      </c>
      <c r="H63" s="704">
        <v>0.50165400000000004</v>
      </c>
      <c r="I63" s="704">
        <v>0.32681700000000002</v>
      </c>
      <c r="J63" s="704">
        <v>0.71651200000000004</v>
      </c>
      <c r="K63" s="704">
        <v>1.2380310000000001</v>
      </c>
      <c r="L63" s="704">
        <v>1.18476</v>
      </c>
      <c r="M63" s="704">
        <v>0.87048499999999995</v>
      </c>
      <c r="N63" s="704">
        <v>1.146944</v>
      </c>
      <c r="O63" s="704">
        <v>2.1971349999999998</v>
      </c>
      <c r="P63" s="704">
        <v>2.8079779999999999</v>
      </c>
      <c r="Q63" s="674">
        <v>0</v>
      </c>
      <c r="R63" s="674">
        <v>0</v>
      </c>
      <c r="S63" s="674">
        <v>0</v>
      </c>
      <c r="T63" s="674">
        <v>0</v>
      </c>
      <c r="U63" s="674">
        <v>0</v>
      </c>
    </row>
    <row r="64" spans="1:21" s="674" customFormat="1" hidden="1" outlineLevel="1" x14ac:dyDescent="0.2">
      <c r="A64" s="707" t="s">
        <v>690</v>
      </c>
      <c r="B64" s="704">
        <v>0</v>
      </c>
      <c r="C64" s="704">
        <v>0</v>
      </c>
      <c r="D64" s="704">
        <v>0</v>
      </c>
      <c r="E64" s="704">
        <v>0</v>
      </c>
      <c r="F64" s="704">
        <v>0</v>
      </c>
      <c r="G64" s="704">
        <v>0</v>
      </c>
      <c r="H64" s="704">
        <v>0</v>
      </c>
      <c r="I64" s="704">
        <v>0</v>
      </c>
      <c r="J64" s="704">
        <v>0</v>
      </c>
      <c r="K64" s="704">
        <v>0</v>
      </c>
      <c r="L64" s="704">
        <v>0</v>
      </c>
      <c r="M64" s="704">
        <v>0</v>
      </c>
      <c r="N64" s="704">
        <v>0</v>
      </c>
      <c r="O64" s="704">
        <v>0</v>
      </c>
      <c r="P64" s="704">
        <v>0</v>
      </c>
      <c r="Q64" s="674">
        <v>0</v>
      </c>
      <c r="R64" s="674">
        <v>0</v>
      </c>
      <c r="S64" s="674">
        <v>0</v>
      </c>
      <c r="T64" s="674">
        <v>0</v>
      </c>
      <c r="U64" s="674">
        <v>0</v>
      </c>
    </row>
    <row r="65" spans="1:21" s="674" customFormat="1" collapsed="1" x14ac:dyDescent="0.2">
      <c r="A65" s="707" t="s">
        <v>691</v>
      </c>
      <c r="B65" s="704">
        <v>0.22259899999999999</v>
      </c>
      <c r="C65" s="704">
        <v>0.478993</v>
      </c>
      <c r="D65" s="704">
        <v>0.29153099999999998</v>
      </c>
      <c r="E65" s="704">
        <v>0.294956</v>
      </c>
      <c r="F65" s="704">
        <v>0.59568600000000005</v>
      </c>
      <c r="G65" s="704">
        <v>0.42912600000000001</v>
      </c>
      <c r="H65" s="704">
        <v>0.50165400000000004</v>
      </c>
      <c r="I65" s="704">
        <v>0.32681700000000002</v>
      </c>
      <c r="J65" s="704">
        <v>0.71651200000000004</v>
      </c>
      <c r="K65" s="704">
        <v>1.2380310000000001</v>
      </c>
      <c r="L65" s="704">
        <v>1.18476</v>
      </c>
      <c r="M65" s="704">
        <v>0.87048499999999995</v>
      </c>
      <c r="N65" s="704">
        <v>1.146944</v>
      </c>
      <c r="O65" s="704">
        <v>2.1971349999999998</v>
      </c>
      <c r="P65" s="704">
        <v>2.8079779999999999</v>
      </c>
      <c r="Q65" s="674">
        <v>0</v>
      </c>
      <c r="R65" s="674">
        <v>0</v>
      </c>
      <c r="S65" s="674">
        <v>0</v>
      </c>
      <c r="T65" s="674">
        <v>0</v>
      </c>
      <c r="U65" s="674">
        <v>0</v>
      </c>
    </row>
    <row r="66" spans="1:21" s="674" customFormat="1" hidden="1" outlineLevel="1" x14ac:dyDescent="0.2">
      <c r="A66" s="674" t="s">
        <v>692</v>
      </c>
      <c r="B66" s="704">
        <v>0</v>
      </c>
      <c r="C66" s="704">
        <v>0</v>
      </c>
      <c r="D66" s="704">
        <v>0</v>
      </c>
      <c r="E66" s="704">
        <v>0</v>
      </c>
      <c r="F66" s="704">
        <v>0</v>
      </c>
      <c r="G66" s="704">
        <v>0</v>
      </c>
      <c r="H66" s="704">
        <v>0</v>
      </c>
      <c r="I66" s="704">
        <v>0</v>
      </c>
      <c r="J66" s="704">
        <v>0</v>
      </c>
      <c r="K66" s="704">
        <v>0</v>
      </c>
      <c r="L66" s="704">
        <v>0</v>
      </c>
      <c r="M66" s="704">
        <v>0</v>
      </c>
      <c r="N66" s="704">
        <v>0</v>
      </c>
      <c r="O66" s="704">
        <v>0</v>
      </c>
      <c r="P66" s="704">
        <v>0</v>
      </c>
      <c r="Q66" s="674">
        <v>0</v>
      </c>
      <c r="R66" s="674">
        <v>0</v>
      </c>
      <c r="S66" s="674">
        <v>0</v>
      </c>
      <c r="T66" s="674">
        <v>0</v>
      </c>
      <c r="U66" s="674">
        <v>0</v>
      </c>
    </row>
    <row r="67" spans="1:21" s="674" customFormat="1" collapsed="1" x14ac:dyDescent="0.2">
      <c r="A67" s="705" t="s">
        <v>693</v>
      </c>
      <c r="B67" s="704">
        <v>1.203573</v>
      </c>
      <c r="C67" s="704">
        <v>1.0538379999999998</v>
      </c>
      <c r="D67" s="704">
        <v>1.635068</v>
      </c>
      <c r="E67" s="704">
        <v>1.400498</v>
      </c>
      <c r="F67" s="704">
        <v>0.90893700000000011</v>
      </c>
      <c r="G67" s="704">
        <v>1.5124119999999999</v>
      </c>
      <c r="H67" s="704">
        <v>1.7007110000000001</v>
      </c>
      <c r="I67" s="704">
        <v>1.2588859999999999</v>
      </c>
      <c r="J67" s="704">
        <v>1.8665339999999999</v>
      </c>
      <c r="K67" s="704">
        <v>3.4263789999999998</v>
      </c>
      <c r="L67" s="704">
        <v>1.5889669999999998</v>
      </c>
      <c r="M67" s="704">
        <v>1.6082720000000001</v>
      </c>
      <c r="N67" s="704">
        <v>1.479411</v>
      </c>
      <c r="O67" s="704">
        <v>2.8391329999999999</v>
      </c>
      <c r="P67" s="704">
        <v>2.3118720000000001</v>
      </c>
      <c r="Q67" s="674">
        <v>0</v>
      </c>
      <c r="R67" s="674">
        <v>0</v>
      </c>
      <c r="S67" s="674">
        <v>0</v>
      </c>
      <c r="T67" s="674">
        <v>0</v>
      </c>
      <c r="U67" s="674">
        <v>0</v>
      </c>
    </row>
    <row r="68" spans="1:21" s="674" customFormat="1" x14ac:dyDescent="0.2">
      <c r="A68" s="674" t="s">
        <v>694</v>
      </c>
      <c r="B68" s="704">
        <v>0</v>
      </c>
      <c r="C68" s="704">
        <v>2.3154999999999999E-2</v>
      </c>
      <c r="D68" s="704">
        <v>2.9856000000000001E-2</v>
      </c>
      <c r="E68" s="704">
        <v>2.2332999999999999E-2</v>
      </c>
      <c r="F68" s="704">
        <v>1.9566E-2</v>
      </c>
      <c r="G68" s="704">
        <v>0.123241</v>
      </c>
      <c r="H68" s="704">
        <v>0</v>
      </c>
      <c r="I68" s="704">
        <v>0</v>
      </c>
      <c r="J68" s="704">
        <v>0.323158</v>
      </c>
      <c r="K68" s="704">
        <v>-4.607E-3</v>
      </c>
      <c r="L68" s="704">
        <v>0</v>
      </c>
      <c r="M68" s="704">
        <v>0</v>
      </c>
      <c r="N68" s="704">
        <v>0</v>
      </c>
      <c r="O68" s="704">
        <v>0</v>
      </c>
      <c r="P68" s="704">
        <v>0</v>
      </c>
      <c r="Q68" s="674">
        <v>0</v>
      </c>
      <c r="R68" s="674">
        <v>0</v>
      </c>
      <c r="S68" s="674">
        <v>0</v>
      </c>
      <c r="T68" s="674">
        <v>0</v>
      </c>
      <c r="U68" s="674">
        <v>0</v>
      </c>
    </row>
    <row r="69" spans="1:21" s="674" customFormat="1" x14ac:dyDescent="0.2">
      <c r="A69" s="674" t="s">
        <v>695</v>
      </c>
      <c r="B69" s="704">
        <v>0</v>
      </c>
      <c r="C69" s="704">
        <v>2.3154999999999999E-2</v>
      </c>
      <c r="D69" s="704">
        <v>2.9856000000000001E-2</v>
      </c>
      <c r="E69" s="704">
        <v>2.2332999999999999E-2</v>
      </c>
      <c r="F69" s="704">
        <v>1.9566E-2</v>
      </c>
      <c r="G69" s="704">
        <v>0.123241</v>
      </c>
      <c r="H69" s="704">
        <v>0</v>
      </c>
      <c r="I69" s="704">
        <v>0</v>
      </c>
      <c r="J69" s="704">
        <v>0.323158</v>
      </c>
      <c r="K69" s="704">
        <v>-4.607E-3</v>
      </c>
      <c r="L69" s="704">
        <v>0</v>
      </c>
      <c r="M69" s="704">
        <v>0</v>
      </c>
      <c r="N69" s="704">
        <v>0</v>
      </c>
      <c r="O69" s="704">
        <v>0</v>
      </c>
      <c r="P69" s="704">
        <v>0</v>
      </c>
      <c r="Q69" s="674">
        <v>0</v>
      </c>
      <c r="R69" s="674">
        <v>0</v>
      </c>
      <c r="S69" s="674">
        <v>0</v>
      </c>
      <c r="T69" s="674">
        <v>0</v>
      </c>
      <c r="U69" s="674">
        <v>0</v>
      </c>
    </row>
    <row r="70" spans="1:21" s="674" customFormat="1" hidden="1" outlineLevel="1" x14ac:dyDescent="0.2">
      <c r="A70" s="674" t="s">
        <v>696</v>
      </c>
      <c r="B70" s="704">
        <v>0</v>
      </c>
      <c r="C70" s="704">
        <v>0</v>
      </c>
      <c r="D70" s="704">
        <v>0</v>
      </c>
      <c r="E70" s="704">
        <v>0</v>
      </c>
      <c r="F70" s="704">
        <v>0</v>
      </c>
      <c r="G70" s="704">
        <v>0</v>
      </c>
      <c r="H70" s="704">
        <v>0</v>
      </c>
      <c r="I70" s="704">
        <v>0</v>
      </c>
      <c r="J70" s="704">
        <v>0</v>
      </c>
      <c r="K70" s="704">
        <v>0</v>
      </c>
      <c r="L70" s="704">
        <v>0</v>
      </c>
      <c r="M70" s="704">
        <v>0</v>
      </c>
      <c r="N70" s="704">
        <v>0</v>
      </c>
      <c r="O70" s="704">
        <v>0</v>
      </c>
      <c r="P70" s="704">
        <v>0</v>
      </c>
      <c r="Q70" s="674">
        <v>0</v>
      </c>
      <c r="R70" s="674">
        <v>0</v>
      </c>
      <c r="S70" s="674">
        <v>0</v>
      </c>
      <c r="T70" s="674">
        <v>0</v>
      </c>
      <c r="U70" s="674">
        <v>0</v>
      </c>
    </row>
    <row r="71" spans="1:21" s="674" customFormat="1" hidden="1" outlineLevel="1" x14ac:dyDescent="0.2">
      <c r="A71" s="673" t="s">
        <v>697</v>
      </c>
      <c r="B71" s="704">
        <v>0</v>
      </c>
      <c r="C71" s="704">
        <v>0</v>
      </c>
      <c r="D71" s="704">
        <v>0</v>
      </c>
      <c r="E71" s="704">
        <v>0</v>
      </c>
      <c r="F71" s="704">
        <v>0</v>
      </c>
      <c r="G71" s="704">
        <v>0</v>
      </c>
      <c r="H71" s="704">
        <v>0</v>
      </c>
      <c r="I71" s="704">
        <v>0</v>
      </c>
      <c r="J71" s="704">
        <v>0</v>
      </c>
      <c r="K71" s="704">
        <v>0</v>
      </c>
      <c r="L71" s="704">
        <v>0</v>
      </c>
      <c r="M71" s="704">
        <v>0</v>
      </c>
      <c r="N71" s="704">
        <v>0</v>
      </c>
      <c r="O71" s="704">
        <v>0</v>
      </c>
      <c r="P71" s="704">
        <v>0</v>
      </c>
      <c r="Q71" s="674">
        <v>0</v>
      </c>
      <c r="R71" s="674">
        <v>0</v>
      </c>
      <c r="S71" s="674">
        <v>0</v>
      </c>
      <c r="T71" s="674">
        <v>0</v>
      </c>
      <c r="U71" s="674">
        <v>0</v>
      </c>
    </row>
    <row r="72" spans="1:21" s="674" customFormat="1" hidden="1" outlineLevel="1" x14ac:dyDescent="0.2">
      <c r="A72" s="673" t="s">
        <v>698</v>
      </c>
      <c r="B72" s="704">
        <v>0</v>
      </c>
      <c r="C72" s="704">
        <v>0</v>
      </c>
      <c r="D72" s="704">
        <v>0</v>
      </c>
      <c r="E72" s="704">
        <v>0</v>
      </c>
      <c r="F72" s="704">
        <v>0</v>
      </c>
      <c r="G72" s="704">
        <v>0</v>
      </c>
      <c r="H72" s="704">
        <v>0</v>
      </c>
      <c r="I72" s="704">
        <v>0</v>
      </c>
      <c r="J72" s="704">
        <v>0</v>
      </c>
      <c r="K72" s="704">
        <v>0</v>
      </c>
      <c r="L72" s="704">
        <v>0</v>
      </c>
      <c r="M72" s="704">
        <v>0</v>
      </c>
      <c r="N72" s="704">
        <v>0</v>
      </c>
      <c r="O72" s="704">
        <v>0</v>
      </c>
      <c r="P72" s="704">
        <v>0</v>
      </c>
      <c r="Q72" s="674">
        <v>0</v>
      </c>
      <c r="R72" s="674">
        <v>0</v>
      </c>
      <c r="S72" s="674">
        <v>0</v>
      </c>
      <c r="T72" s="674">
        <v>0</v>
      </c>
      <c r="U72" s="674">
        <v>0</v>
      </c>
    </row>
    <row r="73" spans="1:21" s="674" customFormat="1" hidden="1" outlineLevel="1" x14ac:dyDescent="0.2">
      <c r="A73" s="673" t="s">
        <v>699</v>
      </c>
      <c r="B73" s="704">
        <v>0</v>
      </c>
      <c r="C73" s="704">
        <v>0</v>
      </c>
      <c r="D73" s="704">
        <v>0</v>
      </c>
      <c r="E73" s="704">
        <v>0</v>
      </c>
      <c r="F73" s="704">
        <v>0</v>
      </c>
      <c r="G73" s="704">
        <v>0</v>
      </c>
      <c r="H73" s="704">
        <v>0</v>
      </c>
      <c r="I73" s="704">
        <v>0</v>
      </c>
      <c r="J73" s="704">
        <v>0</v>
      </c>
      <c r="K73" s="704">
        <v>0</v>
      </c>
      <c r="L73" s="704">
        <v>0</v>
      </c>
      <c r="M73" s="704">
        <v>0</v>
      </c>
      <c r="N73" s="704">
        <v>0</v>
      </c>
      <c r="O73" s="704">
        <v>0</v>
      </c>
      <c r="P73" s="704">
        <v>0</v>
      </c>
      <c r="Q73" s="674">
        <v>0</v>
      </c>
      <c r="R73" s="674">
        <v>0</v>
      </c>
      <c r="S73" s="674">
        <v>0</v>
      </c>
      <c r="T73" s="674">
        <v>0</v>
      </c>
      <c r="U73" s="674">
        <v>0</v>
      </c>
    </row>
    <row r="74" spans="1:21" s="674" customFormat="1" hidden="1" outlineLevel="1" x14ac:dyDescent="0.2">
      <c r="A74" s="673" t="s">
        <v>700</v>
      </c>
      <c r="B74" s="704">
        <v>0</v>
      </c>
      <c r="C74" s="704">
        <v>0</v>
      </c>
      <c r="D74" s="704">
        <v>0</v>
      </c>
      <c r="E74" s="704">
        <v>0</v>
      </c>
      <c r="F74" s="704">
        <v>0</v>
      </c>
      <c r="G74" s="704">
        <v>0</v>
      </c>
      <c r="H74" s="704">
        <v>0</v>
      </c>
      <c r="I74" s="704">
        <v>0</v>
      </c>
      <c r="J74" s="704">
        <v>0</v>
      </c>
      <c r="K74" s="704">
        <v>0</v>
      </c>
      <c r="L74" s="704">
        <v>0</v>
      </c>
      <c r="M74" s="704">
        <v>0</v>
      </c>
      <c r="N74" s="704">
        <v>0</v>
      </c>
      <c r="O74" s="704">
        <v>0</v>
      </c>
      <c r="P74" s="704">
        <v>0</v>
      </c>
      <c r="Q74" s="674">
        <v>0</v>
      </c>
      <c r="R74" s="674">
        <v>0</v>
      </c>
      <c r="S74" s="674">
        <v>0</v>
      </c>
      <c r="T74" s="674">
        <v>0</v>
      </c>
      <c r="U74" s="674">
        <v>0</v>
      </c>
    </row>
    <row r="75" spans="1:21" s="674" customFormat="1" hidden="1" outlineLevel="1" x14ac:dyDescent="0.2">
      <c r="A75" s="673" t="s">
        <v>701</v>
      </c>
      <c r="B75" s="704">
        <v>0</v>
      </c>
      <c r="C75" s="704">
        <v>0</v>
      </c>
      <c r="D75" s="704">
        <v>0</v>
      </c>
      <c r="E75" s="704">
        <v>0</v>
      </c>
      <c r="F75" s="704">
        <v>0</v>
      </c>
      <c r="G75" s="704">
        <v>0</v>
      </c>
      <c r="H75" s="704">
        <v>0</v>
      </c>
      <c r="I75" s="704">
        <v>0</v>
      </c>
      <c r="J75" s="704">
        <v>0</v>
      </c>
      <c r="K75" s="704">
        <v>0</v>
      </c>
      <c r="L75" s="704">
        <v>0</v>
      </c>
      <c r="M75" s="704">
        <v>0</v>
      </c>
      <c r="N75" s="704">
        <v>0</v>
      </c>
      <c r="O75" s="704">
        <v>0</v>
      </c>
      <c r="P75" s="704">
        <v>0</v>
      </c>
      <c r="Q75" s="674">
        <v>0</v>
      </c>
      <c r="R75" s="674">
        <v>0</v>
      </c>
      <c r="S75" s="674">
        <v>0</v>
      </c>
      <c r="T75" s="674">
        <v>0</v>
      </c>
      <c r="U75" s="674">
        <v>0</v>
      </c>
    </row>
    <row r="76" spans="1:21" s="674" customFormat="1" hidden="1" outlineLevel="1" x14ac:dyDescent="0.2">
      <c r="A76" s="673" t="s">
        <v>702</v>
      </c>
      <c r="B76" s="704">
        <v>0</v>
      </c>
      <c r="C76" s="704">
        <v>0</v>
      </c>
      <c r="D76" s="704">
        <v>0</v>
      </c>
      <c r="E76" s="704">
        <v>0</v>
      </c>
      <c r="F76" s="704">
        <v>0</v>
      </c>
      <c r="G76" s="704">
        <v>0</v>
      </c>
      <c r="H76" s="704">
        <v>0</v>
      </c>
      <c r="I76" s="704">
        <v>0</v>
      </c>
      <c r="J76" s="704">
        <v>0</v>
      </c>
      <c r="K76" s="704">
        <v>0</v>
      </c>
      <c r="L76" s="704">
        <v>0</v>
      </c>
      <c r="M76" s="704">
        <v>0</v>
      </c>
      <c r="N76" s="704">
        <v>0</v>
      </c>
      <c r="O76" s="704">
        <v>0</v>
      </c>
      <c r="P76" s="704">
        <v>0</v>
      </c>
      <c r="Q76" s="674">
        <v>0</v>
      </c>
      <c r="R76" s="674">
        <v>0</v>
      </c>
      <c r="S76" s="674">
        <v>0</v>
      </c>
      <c r="T76" s="674">
        <v>0</v>
      </c>
      <c r="U76" s="674">
        <v>0</v>
      </c>
    </row>
    <row r="77" spans="1:21" s="674" customFormat="1" collapsed="1" x14ac:dyDescent="0.2">
      <c r="A77" s="673" t="s">
        <v>703</v>
      </c>
      <c r="B77" s="704">
        <v>0.54993100000000006</v>
      </c>
      <c r="C77" s="704">
        <v>0.48349700000000001</v>
      </c>
      <c r="D77" s="704">
        <v>0.96980899999999992</v>
      </c>
      <c r="E77" s="704">
        <v>0.95480900000000002</v>
      </c>
      <c r="F77" s="704">
        <v>0.78344900000000006</v>
      </c>
      <c r="G77" s="704">
        <v>1.1057939999999999</v>
      </c>
      <c r="H77" s="704">
        <v>0.98404000000000003</v>
      </c>
      <c r="I77" s="704">
        <v>0.99016300000000002</v>
      </c>
      <c r="J77" s="704">
        <v>1.1014999999999999</v>
      </c>
      <c r="K77" s="704">
        <v>1.139189</v>
      </c>
      <c r="L77" s="704">
        <v>1.1318589999999999</v>
      </c>
      <c r="M77" s="704">
        <v>1.302055</v>
      </c>
      <c r="N77" s="704">
        <v>1.3227389999999999</v>
      </c>
      <c r="O77" s="704">
        <v>1.319353</v>
      </c>
      <c r="P77" s="704">
        <v>1.3584990000000001</v>
      </c>
      <c r="Q77" s="674">
        <v>0</v>
      </c>
      <c r="R77" s="674">
        <v>0</v>
      </c>
      <c r="S77" s="674">
        <v>0</v>
      </c>
      <c r="T77" s="674">
        <v>0</v>
      </c>
      <c r="U77" s="674">
        <v>0</v>
      </c>
    </row>
    <row r="78" spans="1:21" s="674" customFormat="1" hidden="1" outlineLevel="1" x14ac:dyDescent="0.2">
      <c r="A78" s="673" t="s">
        <v>704</v>
      </c>
      <c r="B78" s="704">
        <v>0</v>
      </c>
      <c r="C78" s="704">
        <v>0</v>
      </c>
      <c r="D78" s="704">
        <v>0</v>
      </c>
      <c r="E78" s="704">
        <v>0</v>
      </c>
      <c r="F78" s="704">
        <v>0</v>
      </c>
      <c r="G78" s="704">
        <v>0</v>
      </c>
      <c r="H78" s="704">
        <v>0</v>
      </c>
      <c r="I78" s="704">
        <v>0</v>
      </c>
      <c r="J78" s="704">
        <v>0</v>
      </c>
      <c r="K78" s="704">
        <v>0</v>
      </c>
      <c r="L78" s="704">
        <v>0</v>
      </c>
      <c r="M78" s="704">
        <v>0</v>
      </c>
      <c r="N78" s="704">
        <v>0</v>
      </c>
      <c r="O78" s="704">
        <v>0</v>
      </c>
      <c r="P78" s="704">
        <v>0</v>
      </c>
      <c r="Q78" s="674">
        <v>0</v>
      </c>
      <c r="R78" s="674">
        <v>0</v>
      </c>
      <c r="S78" s="674">
        <v>0</v>
      </c>
      <c r="T78" s="674">
        <v>0</v>
      </c>
      <c r="U78" s="674">
        <v>0</v>
      </c>
    </row>
    <row r="79" spans="1:21" s="674" customFormat="1" collapsed="1" x14ac:dyDescent="0.2">
      <c r="A79" s="673" t="s">
        <v>705</v>
      </c>
      <c r="B79" s="704">
        <v>1.0772E-2</v>
      </c>
      <c r="C79" s="704">
        <v>0</v>
      </c>
      <c r="D79" s="704">
        <v>0.56207099999999999</v>
      </c>
      <c r="E79" s="704">
        <v>0.39974599999999999</v>
      </c>
      <c r="F79" s="704">
        <v>0.11611299999999999</v>
      </c>
      <c r="G79" s="704">
        <v>0.14446400000000001</v>
      </c>
      <c r="H79" s="704">
        <v>0.179671</v>
      </c>
      <c r="I79" s="704">
        <v>0.174266</v>
      </c>
      <c r="J79" s="704">
        <v>0.23862700000000001</v>
      </c>
      <c r="K79" s="704">
        <v>0.16738400000000001</v>
      </c>
      <c r="L79" s="704">
        <v>0.15939900000000001</v>
      </c>
      <c r="M79" s="704">
        <v>0.183335</v>
      </c>
      <c r="N79" s="704">
        <v>0.19375200000000001</v>
      </c>
      <c r="O79" s="704">
        <v>0.20593800000000001</v>
      </c>
      <c r="P79" s="704">
        <v>0.21551500000000001</v>
      </c>
      <c r="Q79" s="674">
        <v>0</v>
      </c>
      <c r="R79" s="674">
        <v>0</v>
      </c>
      <c r="S79" s="674">
        <v>0</v>
      </c>
      <c r="T79" s="674">
        <v>0</v>
      </c>
      <c r="U79" s="674">
        <v>0</v>
      </c>
    </row>
    <row r="80" spans="1:21" s="674" customFormat="1" x14ac:dyDescent="0.2">
      <c r="A80" s="673" t="s">
        <v>706</v>
      </c>
      <c r="B80" s="704">
        <v>0.53915900000000005</v>
      </c>
      <c r="C80" s="704">
        <v>0.48349700000000001</v>
      </c>
      <c r="D80" s="704">
        <v>0.40773799999999999</v>
      </c>
      <c r="E80" s="704">
        <v>0.55506299999999997</v>
      </c>
      <c r="F80" s="704">
        <v>0.66733600000000004</v>
      </c>
      <c r="G80" s="704">
        <v>0.96133000000000002</v>
      </c>
      <c r="H80" s="704">
        <v>0.804369</v>
      </c>
      <c r="I80" s="704">
        <v>0.81589699999999998</v>
      </c>
      <c r="J80" s="704">
        <v>0.862873</v>
      </c>
      <c r="K80" s="704">
        <v>0.97180500000000003</v>
      </c>
      <c r="L80" s="704">
        <v>0.97245999999999999</v>
      </c>
      <c r="M80" s="704">
        <v>1.1187199999999999</v>
      </c>
      <c r="N80" s="704">
        <v>1.128987</v>
      </c>
      <c r="O80" s="704">
        <v>1.113415</v>
      </c>
      <c r="P80" s="704">
        <v>1.142984</v>
      </c>
      <c r="Q80" s="674">
        <v>0</v>
      </c>
      <c r="R80" s="674">
        <v>0</v>
      </c>
      <c r="S80" s="674">
        <v>0</v>
      </c>
      <c r="T80" s="674">
        <v>0</v>
      </c>
      <c r="U80" s="674">
        <v>0</v>
      </c>
    </row>
    <row r="81" spans="1:62" s="674" customFormat="1" hidden="1" outlineLevel="1" x14ac:dyDescent="0.2">
      <c r="A81" s="673" t="s">
        <v>707</v>
      </c>
      <c r="B81" s="704">
        <v>0</v>
      </c>
      <c r="C81" s="704">
        <v>0</v>
      </c>
      <c r="D81" s="704">
        <v>0</v>
      </c>
      <c r="E81" s="704">
        <v>0</v>
      </c>
      <c r="F81" s="704">
        <v>0</v>
      </c>
      <c r="G81" s="704">
        <v>0</v>
      </c>
      <c r="H81" s="704">
        <v>0</v>
      </c>
      <c r="I81" s="704">
        <v>0</v>
      </c>
      <c r="J81" s="704">
        <v>0</v>
      </c>
      <c r="K81" s="704">
        <v>0</v>
      </c>
      <c r="L81" s="704">
        <v>0</v>
      </c>
      <c r="M81" s="704">
        <v>0</v>
      </c>
      <c r="N81" s="704">
        <v>0</v>
      </c>
      <c r="O81" s="704">
        <v>0</v>
      </c>
      <c r="P81" s="704">
        <v>0</v>
      </c>
      <c r="Q81" s="674">
        <v>0</v>
      </c>
      <c r="R81" s="674">
        <v>0</v>
      </c>
      <c r="S81" s="674">
        <v>0</v>
      </c>
      <c r="T81" s="674">
        <v>0</v>
      </c>
      <c r="U81" s="674">
        <v>0</v>
      </c>
    </row>
    <row r="82" spans="1:62" s="674" customFormat="1" collapsed="1" x14ac:dyDescent="0.2">
      <c r="A82" s="673" t="s">
        <v>708</v>
      </c>
      <c r="B82" s="704">
        <v>8.1044000000000005E-2</v>
      </c>
      <c r="C82" s="704">
        <v>6.3375000000000001E-2</v>
      </c>
      <c r="D82" s="704">
        <v>7.0794999999999997E-2</v>
      </c>
      <c r="E82" s="704">
        <v>9.8542000000000005E-2</v>
      </c>
      <c r="F82" s="704">
        <v>6.1103999999999999E-2</v>
      </c>
      <c r="G82" s="704">
        <v>0.15052399999999999</v>
      </c>
      <c r="H82" s="704">
        <v>2.2100000000000001E-4</v>
      </c>
      <c r="I82" s="704">
        <v>4.0999999999999999E-4</v>
      </c>
      <c r="J82" s="704">
        <v>6.4349999999999997E-3</v>
      </c>
      <c r="K82" s="704">
        <v>2.2523999999999999E-2</v>
      </c>
      <c r="L82" s="704">
        <v>5.7769000000000001E-2</v>
      </c>
      <c r="M82" s="704">
        <v>3.8018000000000003E-2</v>
      </c>
      <c r="N82" s="704">
        <v>4.1284000000000001E-2</v>
      </c>
      <c r="O82" s="704">
        <v>4.5048999999999999E-2</v>
      </c>
      <c r="P82" s="704">
        <v>3.8958E-2</v>
      </c>
      <c r="Q82" s="674">
        <v>0</v>
      </c>
      <c r="R82" s="674">
        <v>0</v>
      </c>
      <c r="S82" s="674">
        <v>0</v>
      </c>
      <c r="T82" s="674">
        <v>0</v>
      </c>
      <c r="U82" s="674">
        <v>0</v>
      </c>
    </row>
    <row r="83" spans="1:62" s="674" customFormat="1" hidden="1" outlineLevel="1" x14ac:dyDescent="0.2">
      <c r="A83" s="673" t="s">
        <v>709</v>
      </c>
      <c r="B83" s="704">
        <v>0</v>
      </c>
      <c r="C83" s="704">
        <v>0</v>
      </c>
      <c r="D83" s="704">
        <v>0</v>
      </c>
      <c r="E83" s="704">
        <v>0</v>
      </c>
      <c r="F83" s="704">
        <v>0</v>
      </c>
      <c r="G83" s="704">
        <v>0</v>
      </c>
      <c r="H83" s="704">
        <v>0</v>
      </c>
      <c r="I83" s="704">
        <v>0</v>
      </c>
      <c r="J83" s="704">
        <v>0</v>
      </c>
      <c r="K83" s="704">
        <v>0</v>
      </c>
      <c r="L83" s="704">
        <v>0</v>
      </c>
      <c r="M83" s="704">
        <v>0</v>
      </c>
      <c r="N83" s="704">
        <v>0</v>
      </c>
      <c r="O83" s="704">
        <v>0</v>
      </c>
      <c r="P83" s="704">
        <v>0</v>
      </c>
      <c r="Q83" s="674">
        <v>0</v>
      </c>
      <c r="R83" s="674">
        <v>0</v>
      </c>
      <c r="S83" s="674">
        <v>0</v>
      </c>
      <c r="T83" s="674">
        <v>0</v>
      </c>
      <c r="U83" s="674">
        <v>0</v>
      </c>
    </row>
    <row r="84" spans="1:62" s="674" customFormat="1" hidden="1" outlineLevel="1" x14ac:dyDescent="0.2">
      <c r="A84" s="673" t="s">
        <v>710</v>
      </c>
      <c r="B84" s="704">
        <v>0</v>
      </c>
      <c r="C84" s="704">
        <v>0</v>
      </c>
      <c r="D84" s="704">
        <v>0</v>
      </c>
      <c r="E84" s="704">
        <v>0</v>
      </c>
      <c r="F84" s="704">
        <v>0</v>
      </c>
      <c r="G84" s="704">
        <v>0</v>
      </c>
      <c r="H84" s="704">
        <v>0</v>
      </c>
      <c r="I84" s="704">
        <v>0</v>
      </c>
      <c r="J84" s="704">
        <v>0</v>
      </c>
      <c r="K84" s="704">
        <v>0</v>
      </c>
      <c r="L84" s="704">
        <v>0</v>
      </c>
      <c r="M84" s="704">
        <v>0</v>
      </c>
      <c r="N84" s="704">
        <v>0</v>
      </c>
      <c r="O84" s="704">
        <v>0</v>
      </c>
      <c r="P84" s="704">
        <v>0</v>
      </c>
      <c r="Q84" s="674">
        <v>0</v>
      </c>
      <c r="R84" s="674">
        <v>0</v>
      </c>
      <c r="S84" s="674">
        <v>0</v>
      </c>
      <c r="T84" s="674">
        <v>0</v>
      </c>
      <c r="U84" s="674">
        <v>0</v>
      </c>
    </row>
    <row r="85" spans="1:62" s="674" customFormat="1" hidden="1" outlineLevel="1" x14ac:dyDescent="0.2">
      <c r="A85" s="673" t="s">
        <v>711</v>
      </c>
      <c r="B85" s="704">
        <v>0</v>
      </c>
      <c r="C85" s="704">
        <v>0</v>
      </c>
      <c r="D85" s="704">
        <v>0</v>
      </c>
      <c r="E85" s="704">
        <v>0</v>
      </c>
      <c r="F85" s="704">
        <v>0</v>
      </c>
      <c r="G85" s="704">
        <v>0</v>
      </c>
      <c r="H85" s="704">
        <v>0</v>
      </c>
      <c r="I85" s="704">
        <v>0</v>
      </c>
      <c r="J85" s="704">
        <v>0</v>
      </c>
      <c r="K85" s="704">
        <v>0</v>
      </c>
      <c r="L85" s="704">
        <v>0</v>
      </c>
      <c r="M85" s="704">
        <v>0</v>
      </c>
      <c r="N85" s="704">
        <v>0</v>
      </c>
      <c r="O85" s="704">
        <v>0</v>
      </c>
      <c r="P85" s="704">
        <v>0</v>
      </c>
      <c r="Q85" s="674">
        <v>0</v>
      </c>
      <c r="R85" s="674">
        <v>0</v>
      </c>
      <c r="S85" s="674">
        <v>0</v>
      </c>
      <c r="T85" s="674">
        <v>0</v>
      </c>
      <c r="U85" s="674">
        <v>0</v>
      </c>
    </row>
    <row r="86" spans="1:62" s="684" customFormat="1" ht="20.100000000000001" customHeight="1" collapsed="1" x14ac:dyDescent="0.2">
      <c r="A86" s="708" t="s">
        <v>712</v>
      </c>
      <c r="B86" s="709">
        <v>0.57259800000000005</v>
      </c>
      <c r="C86" s="709">
        <v>0.48381099999999999</v>
      </c>
      <c r="D86" s="709">
        <v>0.564608</v>
      </c>
      <c r="E86" s="709">
        <v>0.32481399999999999</v>
      </c>
      <c r="F86" s="709">
        <v>4.4817999999999997E-2</v>
      </c>
      <c r="G86" s="709">
        <v>0.132853</v>
      </c>
      <c r="H86" s="709">
        <v>0.71645000000000003</v>
      </c>
      <c r="I86" s="709">
        <v>0.26831300000000002</v>
      </c>
      <c r="J86" s="709">
        <v>0.43544100000000002</v>
      </c>
      <c r="K86" s="709">
        <v>2.2692730000000001</v>
      </c>
      <c r="L86" s="709">
        <v>0.399339</v>
      </c>
      <c r="M86" s="709">
        <v>0.26819900000000002</v>
      </c>
      <c r="N86" s="709">
        <v>0.115388</v>
      </c>
      <c r="O86" s="709">
        <v>1.474731</v>
      </c>
      <c r="P86" s="709">
        <v>0.91441499999999998</v>
      </c>
      <c r="Q86" s="684">
        <v>0</v>
      </c>
      <c r="R86" s="684">
        <v>0</v>
      </c>
      <c r="S86" s="684">
        <v>0</v>
      </c>
      <c r="T86" s="684">
        <v>0</v>
      </c>
      <c r="U86" s="684">
        <v>0</v>
      </c>
    </row>
    <row r="87" spans="1:62" s="674" customFormat="1" x14ac:dyDescent="0.2">
      <c r="A87" s="703"/>
      <c r="B87" s="704"/>
    </row>
    <row r="88" spans="1:62" s="674" customFormat="1" ht="12.75" customHeight="1" x14ac:dyDescent="0.2">
      <c r="A88" s="710" t="s">
        <v>713</v>
      </c>
      <c r="B88" s="704">
        <v>-21.522889000000003</v>
      </c>
      <c r="C88" s="704">
        <v>-21.028553000000002</v>
      </c>
      <c r="D88" s="704">
        <v>-20.239552000000003</v>
      </c>
      <c r="E88" s="704">
        <v>-22.173000000000002</v>
      </c>
      <c r="F88" s="704">
        <v>-22.086515999999996</v>
      </c>
      <c r="G88" s="704">
        <v>-20.414059999999996</v>
      </c>
      <c r="H88" s="704">
        <v>-18.986824000000006</v>
      </c>
      <c r="I88" s="704">
        <v>-20.956931000000001</v>
      </c>
      <c r="J88" s="704">
        <v>-19.169498000000004</v>
      </c>
      <c r="K88" s="704">
        <v>-20.532214999999994</v>
      </c>
      <c r="L88" s="704">
        <v>-20.296424999999999</v>
      </c>
      <c r="M88" s="704">
        <v>-20.442128999999998</v>
      </c>
      <c r="N88" s="704">
        <v>-19.378755000000002</v>
      </c>
      <c r="O88" s="704">
        <v>-22.035318000000007</v>
      </c>
      <c r="P88" s="704">
        <v>-23.405550999999996</v>
      </c>
      <c r="Q88" s="704">
        <v>0</v>
      </c>
      <c r="R88" s="704">
        <v>0</v>
      </c>
      <c r="S88" s="704">
        <v>0</v>
      </c>
      <c r="T88" s="673">
        <v>0</v>
      </c>
      <c r="U88" s="674">
        <v>0</v>
      </c>
      <c r="V88" s="673"/>
      <c r="AC88" s="704"/>
      <c r="AD88" s="673"/>
      <c r="AK88" s="704"/>
      <c r="AL88" s="673"/>
      <c r="AS88" s="704"/>
      <c r="AT88" s="673"/>
      <c r="BA88" s="704"/>
      <c r="BB88" s="673"/>
      <c r="BI88" s="704"/>
      <c r="BJ88" s="673"/>
    </row>
    <row r="89" spans="1:62" s="674" customFormat="1" ht="12.75" customHeight="1" x14ac:dyDescent="0.2">
      <c r="A89" s="711" t="s">
        <v>714</v>
      </c>
      <c r="B89" s="704">
        <v>-6.5580610000000004</v>
      </c>
      <c r="C89" s="704">
        <v>-7.5691419999999994</v>
      </c>
      <c r="D89" s="704">
        <v>-8.6841870000000014</v>
      </c>
      <c r="E89" s="704">
        <v>-7.9378669999999998</v>
      </c>
      <c r="F89" s="704">
        <v>-8.1976859999999991</v>
      </c>
      <c r="G89" s="704">
        <v>-8.4418150000000001</v>
      </c>
      <c r="H89" s="704">
        <v>-8.6637280000000008</v>
      </c>
      <c r="I89" s="704">
        <v>-8.9612040000000004</v>
      </c>
      <c r="J89" s="704">
        <v>-8.9260860000000015</v>
      </c>
      <c r="K89" s="704">
        <v>-8.9632879999999986</v>
      </c>
      <c r="L89" s="704">
        <v>-9.0311170000000001</v>
      </c>
      <c r="M89" s="704">
        <v>-9.0573759999999996</v>
      </c>
      <c r="N89" s="704">
        <v>-9.0713419999999996</v>
      </c>
      <c r="O89" s="704">
        <v>-9.0685979999999997</v>
      </c>
      <c r="P89" s="704">
        <v>-9.567399</v>
      </c>
      <c r="Q89" s="674">
        <v>0</v>
      </c>
      <c r="R89" s="674">
        <v>0</v>
      </c>
      <c r="S89" s="704">
        <v>0</v>
      </c>
      <c r="T89" s="673">
        <v>0</v>
      </c>
      <c r="U89" s="674">
        <v>0</v>
      </c>
      <c r="V89" s="673"/>
      <c r="AC89" s="704"/>
      <c r="AD89" s="673"/>
      <c r="AK89" s="704"/>
      <c r="AL89" s="673"/>
      <c r="AS89" s="704"/>
      <c r="AT89" s="673"/>
      <c r="BA89" s="704"/>
      <c r="BB89" s="673"/>
      <c r="BI89" s="704"/>
      <c r="BJ89" s="673"/>
    </row>
    <row r="90" spans="1:62" s="674" customFormat="1" ht="12.75" customHeight="1" x14ac:dyDescent="0.2">
      <c r="A90" s="712" t="s">
        <v>715</v>
      </c>
      <c r="B90" s="704">
        <v>-6.5580610000000004</v>
      </c>
      <c r="C90" s="704">
        <v>-7.5691419999999994</v>
      </c>
      <c r="D90" s="704">
        <v>-8.6841870000000014</v>
      </c>
      <c r="E90" s="704">
        <v>-7.9378669999999998</v>
      </c>
      <c r="F90" s="704">
        <v>-8.1976859999999991</v>
      </c>
      <c r="G90" s="704">
        <v>-8.4418150000000001</v>
      </c>
      <c r="H90" s="704">
        <v>-8.6637280000000008</v>
      </c>
      <c r="I90" s="704">
        <v>-8.9612040000000004</v>
      </c>
      <c r="J90" s="704">
        <v>-8.9260860000000015</v>
      </c>
      <c r="K90" s="704">
        <v>-8.9632879999999986</v>
      </c>
      <c r="L90" s="704">
        <v>-9.0311170000000001</v>
      </c>
      <c r="M90" s="704">
        <v>-9.0573759999999996</v>
      </c>
      <c r="N90" s="704">
        <v>-9.0713419999999996</v>
      </c>
      <c r="O90" s="704">
        <v>-9.0685979999999997</v>
      </c>
      <c r="P90" s="704">
        <v>-9.567399</v>
      </c>
      <c r="Q90" s="674">
        <v>0</v>
      </c>
      <c r="R90" s="674">
        <v>0</v>
      </c>
      <c r="S90" s="704">
        <v>0</v>
      </c>
      <c r="T90" s="673">
        <v>0</v>
      </c>
      <c r="U90" s="674">
        <v>0</v>
      </c>
      <c r="V90" s="673"/>
      <c r="AC90" s="704"/>
      <c r="AD90" s="673"/>
      <c r="AK90" s="704"/>
      <c r="AL90" s="673"/>
      <c r="AS90" s="704"/>
      <c r="AT90" s="673"/>
      <c r="BA90" s="704"/>
      <c r="BB90" s="673"/>
      <c r="BI90" s="704"/>
      <c r="BJ90" s="673"/>
    </row>
    <row r="91" spans="1:62" s="674" customFormat="1" ht="12.75" customHeight="1" x14ac:dyDescent="0.2">
      <c r="A91" s="712" t="s">
        <v>716</v>
      </c>
      <c r="B91" s="704">
        <v>-6.2657400000000001</v>
      </c>
      <c r="C91" s="704">
        <v>-7.2493679999999996</v>
      </c>
      <c r="D91" s="704">
        <v>-8.3971110000000007</v>
      </c>
      <c r="E91" s="704">
        <v>-7.5961400000000001</v>
      </c>
      <c r="F91" s="704">
        <v>-7.8026099999999996</v>
      </c>
      <c r="G91" s="704">
        <v>-8.0391279999999998</v>
      </c>
      <c r="H91" s="704">
        <v>-8.2971640000000004</v>
      </c>
      <c r="I91" s="704">
        <v>-8.6454210000000007</v>
      </c>
      <c r="J91" s="704">
        <v>-8.8108400000000007</v>
      </c>
      <c r="K91" s="704">
        <v>-8.9225499999999993</v>
      </c>
      <c r="L91" s="704">
        <v>-8.9414680000000004</v>
      </c>
      <c r="M91" s="704">
        <v>-8.9682200000000005</v>
      </c>
      <c r="N91" s="704">
        <v>-8.9835259999999995</v>
      </c>
      <c r="O91" s="704">
        <v>-8.9602120000000003</v>
      </c>
      <c r="P91" s="704">
        <v>-9.4476630000000004</v>
      </c>
      <c r="Q91" s="674">
        <v>0</v>
      </c>
      <c r="R91" s="674">
        <v>0</v>
      </c>
      <c r="S91" s="704">
        <v>0</v>
      </c>
      <c r="T91" s="673">
        <v>0</v>
      </c>
      <c r="U91" s="674">
        <v>0</v>
      </c>
      <c r="V91" s="673"/>
      <c r="AC91" s="704"/>
      <c r="AD91" s="673"/>
      <c r="AK91" s="704"/>
      <c r="AL91" s="673"/>
      <c r="AS91" s="704"/>
      <c r="AT91" s="673"/>
      <c r="BA91" s="704"/>
      <c r="BB91" s="673"/>
      <c r="BC91" s="704"/>
      <c r="BI91" s="704"/>
      <c r="BJ91" s="673"/>
    </row>
    <row r="92" spans="1:62" s="674" customFormat="1" ht="12.75" customHeight="1" x14ac:dyDescent="0.2">
      <c r="A92" s="712" t="s">
        <v>717</v>
      </c>
      <c r="B92" s="704">
        <v>-0.292321</v>
      </c>
      <c r="C92" s="704">
        <v>-0.319774</v>
      </c>
      <c r="D92" s="704">
        <v>-0.287076</v>
      </c>
      <c r="E92" s="704">
        <v>-0.341727</v>
      </c>
      <c r="F92" s="704">
        <v>-0.39507599999999998</v>
      </c>
      <c r="G92" s="704">
        <v>-0.40268700000000002</v>
      </c>
      <c r="H92" s="704">
        <v>-0.366564</v>
      </c>
      <c r="I92" s="704">
        <v>-0.31578299999999998</v>
      </c>
      <c r="J92" s="704">
        <v>-0.115246</v>
      </c>
      <c r="K92" s="704">
        <v>-4.0738000000000003E-2</v>
      </c>
      <c r="L92" s="704">
        <v>-8.9649000000000006E-2</v>
      </c>
      <c r="M92" s="704">
        <v>-8.9155999999999999E-2</v>
      </c>
      <c r="N92" s="704">
        <v>-8.7816000000000005E-2</v>
      </c>
      <c r="O92" s="704">
        <v>-0.108386</v>
      </c>
      <c r="P92" s="704">
        <v>-0.119736</v>
      </c>
      <c r="Q92" s="674">
        <v>0</v>
      </c>
      <c r="R92" s="674">
        <v>0</v>
      </c>
      <c r="S92" s="704">
        <v>0</v>
      </c>
      <c r="T92" s="673">
        <v>0</v>
      </c>
      <c r="U92" s="674">
        <v>0</v>
      </c>
      <c r="V92" s="673"/>
      <c r="AC92" s="704"/>
      <c r="AD92" s="673"/>
      <c r="AK92" s="704"/>
      <c r="AL92" s="673"/>
      <c r="AS92" s="704"/>
      <c r="AT92" s="673"/>
      <c r="BA92" s="704"/>
      <c r="BB92" s="673"/>
      <c r="BC92" s="704"/>
      <c r="BI92" s="704"/>
      <c r="BJ92" s="673"/>
    </row>
    <row r="93" spans="1:62" s="674" customFormat="1" ht="12.75" hidden="1" customHeight="1" outlineLevel="1" x14ac:dyDescent="0.2">
      <c r="A93" s="712" t="s">
        <v>718</v>
      </c>
      <c r="B93" s="704">
        <v>0</v>
      </c>
      <c r="C93" s="704">
        <v>0</v>
      </c>
      <c r="D93" s="704">
        <v>0</v>
      </c>
      <c r="E93" s="704">
        <v>0</v>
      </c>
      <c r="F93" s="704">
        <v>0</v>
      </c>
      <c r="G93" s="704">
        <v>0</v>
      </c>
      <c r="H93" s="704">
        <v>0</v>
      </c>
      <c r="I93" s="704">
        <v>0</v>
      </c>
      <c r="J93" s="704">
        <v>0</v>
      </c>
      <c r="K93" s="704">
        <v>0</v>
      </c>
      <c r="L93" s="704">
        <v>0</v>
      </c>
      <c r="M93" s="704">
        <v>0</v>
      </c>
      <c r="N93" s="704">
        <v>0</v>
      </c>
      <c r="O93" s="704">
        <v>0</v>
      </c>
      <c r="P93" s="704">
        <v>0</v>
      </c>
      <c r="Q93" s="674">
        <v>0</v>
      </c>
      <c r="R93" s="674">
        <v>0</v>
      </c>
      <c r="S93" s="704">
        <v>0</v>
      </c>
      <c r="T93" s="673">
        <v>0</v>
      </c>
      <c r="U93" s="674">
        <v>0</v>
      </c>
      <c r="V93" s="673"/>
      <c r="AC93" s="704"/>
      <c r="AD93" s="673"/>
      <c r="AK93" s="704"/>
      <c r="AL93" s="673"/>
      <c r="AS93" s="704"/>
      <c r="AT93" s="673"/>
      <c r="BA93" s="704"/>
      <c r="BB93" s="673"/>
      <c r="BI93" s="704"/>
      <c r="BJ93" s="673"/>
    </row>
    <row r="94" spans="1:62" s="674" customFormat="1" ht="12.75" hidden="1" customHeight="1" outlineLevel="1" x14ac:dyDescent="0.2">
      <c r="A94" s="712" t="s">
        <v>719</v>
      </c>
      <c r="B94" s="704">
        <v>0</v>
      </c>
      <c r="C94" s="704">
        <v>0</v>
      </c>
      <c r="D94" s="704">
        <v>0</v>
      </c>
      <c r="E94" s="704">
        <v>0</v>
      </c>
      <c r="F94" s="704">
        <v>0</v>
      </c>
      <c r="G94" s="704">
        <v>0</v>
      </c>
      <c r="H94" s="704">
        <v>0</v>
      </c>
      <c r="I94" s="704">
        <v>0</v>
      </c>
      <c r="J94" s="704">
        <v>0</v>
      </c>
      <c r="K94" s="704">
        <v>0</v>
      </c>
      <c r="L94" s="704">
        <v>0</v>
      </c>
      <c r="M94" s="704">
        <v>0</v>
      </c>
      <c r="N94" s="704">
        <v>0</v>
      </c>
      <c r="O94" s="704">
        <v>0</v>
      </c>
      <c r="P94" s="704">
        <v>0</v>
      </c>
      <c r="Q94" s="674">
        <v>0</v>
      </c>
      <c r="R94" s="674">
        <v>0</v>
      </c>
      <c r="S94" s="704">
        <v>0</v>
      </c>
      <c r="T94" s="673">
        <v>0</v>
      </c>
      <c r="U94" s="674">
        <v>0</v>
      </c>
      <c r="V94" s="673"/>
      <c r="AC94" s="704"/>
      <c r="AD94" s="673"/>
      <c r="AK94" s="704"/>
      <c r="AL94" s="673"/>
      <c r="AS94" s="704"/>
      <c r="AT94" s="673"/>
      <c r="BA94" s="704"/>
      <c r="BB94" s="673"/>
      <c r="BC94" s="704"/>
      <c r="BI94" s="704"/>
      <c r="BJ94" s="673"/>
    </row>
    <row r="95" spans="1:62" s="674" customFormat="1" ht="12.75" hidden="1" customHeight="1" outlineLevel="1" x14ac:dyDescent="0.2">
      <c r="A95" s="712" t="s">
        <v>720</v>
      </c>
      <c r="B95" s="704">
        <v>0</v>
      </c>
      <c r="C95" s="704">
        <v>0</v>
      </c>
      <c r="D95" s="704">
        <v>0</v>
      </c>
      <c r="E95" s="704">
        <v>0</v>
      </c>
      <c r="F95" s="704">
        <v>0</v>
      </c>
      <c r="G95" s="704">
        <v>0</v>
      </c>
      <c r="H95" s="704">
        <v>0</v>
      </c>
      <c r="I95" s="704">
        <v>0</v>
      </c>
      <c r="J95" s="704">
        <v>0</v>
      </c>
      <c r="K95" s="704">
        <v>0</v>
      </c>
      <c r="L95" s="704">
        <v>0</v>
      </c>
      <c r="M95" s="704">
        <v>0</v>
      </c>
      <c r="N95" s="704">
        <v>0</v>
      </c>
      <c r="O95" s="704">
        <v>0</v>
      </c>
      <c r="P95" s="704">
        <v>0</v>
      </c>
      <c r="Q95" s="674">
        <v>0</v>
      </c>
      <c r="R95" s="674">
        <v>0</v>
      </c>
      <c r="S95" s="704">
        <v>0</v>
      </c>
      <c r="T95" s="673">
        <v>0</v>
      </c>
      <c r="U95" s="674">
        <v>0</v>
      </c>
      <c r="V95" s="673"/>
      <c r="AC95" s="704"/>
      <c r="AD95" s="673"/>
      <c r="AK95" s="704"/>
      <c r="AL95" s="673"/>
      <c r="AS95" s="704"/>
      <c r="AT95" s="673"/>
      <c r="BA95" s="704"/>
      <c r="BB95" s="673"/>
      <c r="BC95" s="704"/>
      <c r="BI95" s="704"/>
      <c r="BJ95" s="673"/>
    </row>
    <row r="96" spans="1:62" s="674" customFormat="1" ht="12.75" customHeight="1" collapsed="1" x14ac:dyDescent="0.2">
      <c r="A96" s="713" t="s">
        <v>721</v>
      </c>
      <c r="B96" s="704">
        <v>-7.7363960000000001</v>
      </c>
      <c r="C96" s="704">
        <v>-10.193688</v>
      </c>
      <c r="D96" s="704">
        <v>-7.0915059999999999</v>
      </c>
      <c r="E96" s="704">
        <v>-7.6642550000000007</v>
      </c>
      <c r="F96" s="704">
        <v>-10.652670999999998</v>
      </c>
      <c r="G96" s="704">
        <v>-9.6647010000000009</v>
      </c>
      <c r="H96" s="704">
        <v>-7.3981490000000001</v>
      </c>
      <c r="I96" s="704">
        <v>-7.7673160000000001</v>
      </c>
      <c r="J96" s="704">
        <v>-7.707294000000001</v>
      </c>
      <c r="K96" s="704">
        <v>-8.612074999999999</v>
      </c>
      <c r="L96" s="704">
        <v>-7.8961199999999998</v>
      </c>
      <c r="M96" s="704">
        <v>-8.9553519999999995</v>
      </c>
      <c r="N96" s="704">
        <v>-7.9547820000000016</v>
      </c>
      <c r="O96" s="704">
        <v>-10.029510000000002</v>
      </c>
      <c r="P96" s="704">
        <v>-11.245242999999999</v>
      </c>
      <c r="Q96" s="674">
        <v>0</v>
      </c>
      <c r="R96" s="674">
        <v>0</v>
      </c>
      <c r="S96" s="704">
        <v>0</v>
      </c>
      <c r="T96" s="673">
        <v>0</v>
      </c>
      <c r="U96" s="674">
        <v>0</v>
      </c>
      <c r="V96" s="673"/>
      <c r="AC96" s="704"/>
      <c r="AD96" s="673"/>
      <c r="AK96" s="704"/>
      <c r="AL96" s="673"/>
      <c r="AS96" s="704"/>
      <c r="AT96" s="673"/>
      <c r="BA96" s="704"/>
      <c r="BB96" s="673"/>
      <c r="BI96" s="704"/>
      <c r="BJ96" s="673"/>
    </row>
    <row r="97" spans="1:62" s="674" customFormat="1" ht="12.75" hidden="1" customHeight="1" outlineLevel="1" x14ac:dyDescent="0.2">
      <c r="A97" s="714" t="s">
        <v>722</v>
      </c>
      <c r="B97" s="704">
        <v>-0.25667000000000001</v>
      </c>
      <c r="C97" s="704">
        <v>-0.10621700000000001</v>
      </c>
      <c r="D97" s="704">
        <v>-0.14077600000000001</v>
      </c>
      <c r="E97" s="704">
        <v>-0.20824899999999999</v>
      </c>
      <c r="F97" s="704">
        <v>-0.24374399999999999</v>
      </c>
      <c r="G97" s="704">
        <v>-0.268011</v>
      </c>
      <c r="H97" s="704">
        <v>-0.24136199999999999</v>
      </c>
      <c r="I97" s="704">
        <v>-0.28684100000000001</v>
      </c>
      <c r="J97" s="704">
        <v>-0.26506099999999999</v>
      </c>
      <c r="K97" s="704">
        <v>-0.28270099999999998</v>
      </c>
      <c r="L97" s="704">
        <v>-0.26502300000000001</v>
      </c>
      <c r="M97" s="704">
        <v>-0.34697099999999997</v>
      </c>
      <c r="N97" s="704">
        <v>-0.32996700000000001</v>
      </c>
      <c r="O97" s="704">
        <v>-0.32819300000000001</v>
      </c>
      <c r="P97" s="704">
        <v>-0.321436</v>
      </c>
      <c r="Q97" s="674">
        <v>0</v>
      </c>
      <c r="R97" s="674">
        <v>0</v>
      </c>
      <c r="S97" s="704">
        <v>0</v>
      </c>
      <c r="T97" s="673">
        <v>0</v>
      </c>
      <c r="U97" s="674">
        <v>0</v>
      </c>
      <c r="V97" s="673"/>
      <c r="AC97" s="704"/>
      <c r="AD97" s="673"/>
      <c r="AK97" s="704"/>
      <c r="AL97" s="673"/>
      <c r="AS97" s="704"/>
      <c r="AT97" s="673"/>
      <c r="BA97" s="704"/>
      <c r="BB97" s="673"/>
      <c r="BC97" s="704"/>
      <c r="BI97" s="704"/>
      <c r="BJ97" s="673"/>
    </row>
    <row r="98" spans="1:62" s="674" customFormat="1" ht="12.75" hidden="1" customHeight="1" outlineLevel="1" x14ac:dyDescent="0.2">
      <c r="A98" s="715" t="s">
        <v>723</v>
      </c>
      <c r="B98" s="704">
        <v>-0.43723699999999999</v>
      </c>
      <c r="C98" s="704">
        <v>-0.39103900000000003</v>
      </c>
      <c r="D98" s="704">
        <v>-0.44666499999999998</v>
      </c>
      <c r="E98" s="704">
        <v>-0.69507200000000002</v>
      </c>
      <c r="F98" s="704">
        <v>-2.1022430000000001</v>
      </c>
      <c r="G98" s="704">
        <v>-2.2797559999999999</v>
      </c>
      <c r="H98" s="704">
        <v>-0.69476000000000004</v>
      </c>
      <c r="I98" s="704">
        <v>-0.60591700000000004</v>
      </c>
      <c r="J98" s="704">
        <v>-0.91613</v>
      </c>
      <c r="K98" s="704">
        <v>-0.97724299999999997</v>
      </c>
      <c r="L98" s="704">
        <v>-0.83318999999999999</v>
      </c>
      <c r="M98" s="704">
        <v>-0.92523500000000003</v>
      </c>
      <c r="N98" s="704">
        <v>-0.403748</v>
      </c>
      <c r="O98" s="704">
        <v>-0.59129699999999996</v>
      </c>
      <c r="P98" s="704">
        <v>-0.40257399999999999</v>
      </c>
      <c r="Q98" s="674">
        <v>0</v>
      </c>
      <c r="R98" s="674">
        <v>0</v>
      </c>
      <c r="S98" s="704">
        <v>0</v>
      </c>
      <c r="T98" s="673">
        <v>0</v>
      </c>
      <c r="U98" s="716">
        <v>0</v>
      </c>
      <c r="V98" s="673"/>
      <c r="AC98" s="704"/>
      <c r="AD98" s="673"/>
      <c r="AK98" s="704"/>
      <c r="AL98" s="673"/>
      <c r="AS98" s="704"/>
      <c r="AT98" s="673"/>
      <c r="BA98" s="704"/>
      <c r="BB98" s="673"/>
      <c r="BC98" s="704"/>
      <c r="BI98" s="704"/>
      <c r="BJ98" s="673"/>
    </row>
    <row r="99" spans="1:62" s="674" customFormat="1" ht="12.75" hidden="1" customHeight="1" outlineLevel="1" x14ac:dyDescent="0.2">
      <c r="A99" s="714" t="s">
        <v>724</v>
      </c>
      <c r="B99" s="704">
        <v>-9.2776999999999998E-2</v>
      </c>
      <c r="C99" s="704">
        <v>-0.11847000000000001</v>
      </c>
      <c r="D99" s="704">
        <v>-8.9141999999999999E-2</v>
      </c>
      <c r="E99" s="704">
        <v>-5.0950000000000002E-2</v>
      </c>
      <c r="F99" s="704">
        <v>-0.149063</v>
      </c>
      <c r="G99" s="704">
        <v>-7.1550000000000002E-2</v>
      </c>
      <c r="H99" s="704">
        <v>-2.4979999999999999E-2</v>
      </c>
      <c r="I99" s="704">
        <v>-5.6625000000000002E-2</v>
      </c>
      <c r="J99" s="704">
        <v>-5.1414000000000001E-2</v>
      </c>
      <c r="K99" s="704">
        <v>-7.9744999999999996E-2</v>
      </c>
      <c r="L99" s="704">
        <v>-0.11579200000000001</v>
      </c>
      <c r="M99" s="704">
        <v>-0.12825900000000001</v>
      </c>
      <c r="N99" s="704">
        <v>-6.0772E-2</v>
      </c>
      <c r="O99" s="704">
        <v>-3.7664000000000003E-2</v>
      </c>
      <c r="P99" s="704">
        <v>-4.9216000000000003E-2</v>
      </c>
      <c r="Q99" s="674">
        <v>0</v>
      </c>
      <c r="R99" s="674">
        <v>0</v>
      </c>
      <c r="S99" s="704">
        <v>0</v>
      </c>
      <c r="T99" s="673">
        <v>0</v>
      </c>
      <c r="U99" s="674">
        <v>0</v>
      </c>
      <c r="V99" s="673"/>
      <c r="AC99" s="704"/>
      <c r="AD99" s="673"/>
      <c r="AK99" s="704"/>
      <c r="AL99" s="673"/>
      <c r="AS99" s="704"/>
      <c r="AT99" s="673"/>
      <c r="BA99" s="704"/>
      <c r="BB99" s="673"/>
      <c r="BC99" s="704"/>
      <c r="BI99" s="704"/>
      <c r="BJ99" s="673"/>
    </row>
    <row r="100" spans="1:62" s="674" customFormat="1" ht="12.75" hidden="1" customHeight="1" outlineLevel="1" x14ac:dyDescent="0.2">
      <c r="A100" s="714" t="s">
        <v>725</v>
      </c>
      <c r="B100" s="704">
        <v>-0.94570699999999996</v>
      </c>
      <c r="C100" s="704">
        <v>-0.23176099999999999</v>
      </c>
      <c r="D100" s="704">
        <v>-0.35778500000000002</v>
      </c>
      <c r="E100" s="704">
        <v>-0.46200000000000002</v>
      </c>
      <c r="F100" s="704">
        <v>-1.1912100000000001</v>
      </c>
      <c r="G100" s="704">
        <v>-0.36736200000000002</v>
      </c>
      <c r="H100" s="704">
        <v>-0.53419899999999998</v>
      </c>
      <c r="I100" s="704">
        <v>-0.63679200000000002</v>
      </c>
      <c r="J100" s="704">
        <v>-0.82208700000000001</v>
      </c>
      <c r="K100" s="704">
        <v>-0.89728200000000002</v>
      </c>
      <c r="L100" s="704">
        <v>-0.95282599999999995</v>
      </c>
      <c r="M100" s="704">
        <v>-0.93698999999999999</v>
      </c>
      <c r="N100" s="704">
        <v>-1.238712</v>
      </c>
      <c r="O100" s="704">
        <v>-1.075339</v>
      </c>
      <c r="P100" s="704">
        <v>-1.1228530000000001</v>
      </c>
      <c r="Q100" s="716">
        <v>0</v>
      </c>
      <c r="R100" s="716">
        <v>0</v>
      </c>
      <c r="S100" s="704">
        <v>0</v>
      </c>
      <c r="T100" s="673">
        <v>0</v>
      </c>
      <c r="U100" s="674">
        <v>0</v>
      </c>
      <c r="V100" s="673"/>
      <c r="AC100" s="704"/>
      <c r="AD100" s="673"/>
      <c r="AK100" s="704"/>
      <c r="AL100" s="673"/>
      <c r="AS100" s="704"/>
      <c r="AT100" s="673"/>
      <c r="BA100" s="704"/>
      <c r="BB100" s="673"/>
      <c r="BC100" s="704"/>
      <c r="BI100" s="704"/>
      <c r="BJ100" s="673"/>
    </row>
    <row r="101" spans="1:62" s="674" customFormat="1" ht="12.75" hidden="1" customHeight="1" outlineLevel="1" x14ac:dyDescent="0.2">
      <c r="A101" s="714" t="s">
        <v>726</v>
      </c>
      <c r="B101" s="704">
        <v>0</v>
      </c>
      <c r="C101" s="704">
        <v>0</v>
      </c>
      <c r="D101" s="704">
        <v>0</v>
      </c>
      <c r="E101" s="704">
        <v>0</v>
      </c>
      <c r="F101" s="704">
        <v>0</v>
      </c>
      <c r="G101" s="704">
        <v>0</v>
      </c>
      <c r="H101" s="704">
        <v>0</v>
      </c>
      <c r="I101" s="704">
        <v>0</v>
      </c>
      <c r="J101" s="704">
        <v>0</v>
      </c>
      <c r="K101" s="704">
        <v>0</v>
      </c>
      <c r="L101" s="704">
        <v>0</v>
      </c>
      <c r="M101" s="704">
        <v>0</v>
      </c>
      <c r="N101" s="704">
        <v>0</v>
      </c>
      <c r="O101" s="704">
        <v>0</v>
      </c>
      <c r="P101" s="704">
        <v>0</v>
      </c>
      <c r="Q101" s="716">
        <v>0</v>
      </c>
      <c r="R101" s="716">
        <v>0</v>
      </c>
      <c r="S101" s="704">
        <v>0</v>
      </c>
      <c r="T101" s="673">
        <v>0</v>
      </c>
      <c r="U101" s="674">
        <v>0</v>
      </c>
      <c r="V101" s="673"/>
      <c r="AC101" s="704"/>
      <c r="AD101" s="673"/>
      <c r="AK101" s="704"/>
      <c r="AL101" s="673"/>
      <c r="AS101" s="704"/>
      <c r="AT101" s="673"/>
      <c r="BA101" s="704"/>
      <c r="BB101" s="673"/>
      <c r="BC101" s="704"/>
      <c r="BI101" s="704"/>
      <c r="BJ101" s="673"/>
    </row>
    <row r="102" spans="1:62" s="674" customFormat="1" ht="12.75" hidden="1" customHeight="1" outlineLevel="1" x14ac:dyDescent="0.2">
      <c r="A102" s="714" t="s">
        <v>727</v>
      </c>
      <c r="B102" s="704">
        <v>-0.578982</v>
      </c>
      <c r="C102" s="704">
        <v>-0.40628199999999998</v>
      </c>
      <c r="D102" s="704">
        <v>-0.73510699999999995</v>
      </c>
      <c r="E102" s="704">
        <v>-0.78261099999999995</v>
      </c>
      <c r="F102" s="704">
        <v>-0.942689</v>
      </c>
      <c r="G102" s="704">
        <v>-0.84024299999999996</v>
      </c>
      <c r="H102" s="704">
        <v>-0.46277200000000002</v>
      </c>
      <c r="I102" s="704">
        <v>-0.445212</v>
      </c>
      <c r="J102" s="704">
        <v>-1.124701</v>
      </c>
      <c r="K102" s="704">
        <v>-0.91049800000000003</v>
      </c>
      <c r="L102" s="704">
        <v>-1.082476</v>
      </c>
      <c r="M102" s="704">
        <v>-1.69489</v>
      </c>
      <c r="N102" s="704">
        <v>-1.1499680000000001</v>
      </c>
      <c r="O102" s="704">
        <v>-1.23627</v>
      </c>
      <c r="P102" s="704">
        <v>-1.005233</v>
      </c>
      <c r="Q102" s="716">
        <v>0</v>
      </c>
      <c r="R102" s="716">
        <v>0</v>
      </c>
      <c r="S102" s="704">
        <v>0</v>
      </c>
      <c r="T102" s="673">
        <v>0</v>
      </c>
      <c r="U102" s="674">
        <v>0</v>
      </c>
      <c r="V102" s="673"/>
      <c r="AC102" s="704"/>
      <c r="AD102" s="673"/>
      <c r="AK102" s="704"/>
      <c r="AL102" s="673"/>
      <c r="AS102" s="704"/>
      <c r="AT102" s="673"/>
      <c r="BA102" s="704"/>
      <c r="BB102" s="673"/>
      <c r="BC102" s="704"/>
      <c r="BI102" s="704"/>
      <c r="BJ102" s="673"/>
    </row>
    <row r="103" spans="1:62" s="674" customFormat="1" ht="12.75" hidden="1" customHeight="1" outlineLevel="1" x14ac:dyDescent="0.2">
      <c r="A103" s="714" t="s">
        <v>728</v>
      </c>
      <c r="B103" s="704">
        <v>-0.72809999999999997</v>
      </c>
      <c r="C103" s="704">
        <v>-0.89974799999999999</v>
      </c>
      <c r="D103" s="704">
        <v>-1.202763</v>
      </c>
      <c r="E103" s="704">
        <v>-1.339459</v>
      </c>
      <c r="F103" s="704">
        <v>-1.1851959999999999</v>
      </c>
      <c r="G103" s="704">
        <v>-1.8575900000000001</v>
      </c>
      <c r="H103" s="704">
        <v>-1.733104</v>
      </c>
      <c r="I103" s="704">
        <v>-1.9441280000000001</v>
      </c>
      <c r="J103" s="704">
        <v>-1.640906</v>
      </c>
      <c r="K103" s="704">
        <v>-2.0925509999999998</v>
      </c>
      <c r="L103" s="704">
        <v>-1.911964</v>
      </c>
      <c r="M103" s="704">
        <v>-2.0518109999999998</v>
      </c>
      <c r="N103" s="704">
        <v>-1.843534</v>
      </c>
      <c r="O103" s="704">
        <v>-1.905667</v>
      </c>
      <c r="P103" s="704">
        <v>-1.929878</v>
      </c>
      <c r="Q103" s="716">
        <v>0</v>
      </c>
      <c r="R103" s="716">
        <v>0</v>
      </c>
      <c r="S103" s="704">
        <v>0</v>
      </c>
      <c r="T103" s="673">
        <v>0</v>
      </c>
      <c r="U103" s="674">
        <v>0</v>
      </c>
      <c r="V103" s="673"/>
      <c r="AC103" s="704"/>
      <c r="AD103" s="673"/>
      <c r="AK103" s="704"/>
      <c r="AL103" s="673"/>
      <c r="AS103" s="704"/>
      <c r="AT103" s="673"/>
      <c r="BA103" s="704"/>
      <c r="BB103" s="673"/>
      <c r="BC103" s="704"/>
      <c r="BI103" s="704"/>
      <c r="BJ103" s="673"/>
    </row>
    <row r="104" spans="1:62" s="674" customFormat="1" ht="12.75" hidden="1" customHeight="1" outlineLevel="1" x14ac:dyDescent="0.2">
      <c r="A104" s="714" t="s">
        <v>729</v>
      </c>
      <c r="B104" s="704">
        <v>0</v>
      </c>
      <c r="C104" s="704">
        <v>0</v>
      </c>
      <c r="D104" s="704">
        <v>0</v>
      </c>
      <c r="E104" s="704">
        <v>0</v>
      </c>
      <c r="F104" s="704">
        <v>0</v>
      </c>
      <c r="G104" s="704">
        <v>0</v>
      </c>
      <c r="H104" s="704">
        <v>0</v>
      </c>
      <c r="I104" s="704">
        <v>0</v>
      </c>
      <c r="J104" s="704">
        <v>0</v>
      </c>
      <c r="K104" s="704">
        <v>-0.28923100000000002</v>
      </c>
      <c r="L104" s="704">
        <v>-9.4122999999999998E-2</v>
      </c>
      <c r="M104" s="704">
        <v>-0.17785599999999999</v>
      </c>
      <c r="N104" s="704">
        <v>-1.9556E-2</v>
      </c>
      <c r="O104" s="704">
        <v>0</v>
      </c>
      <c r="P104" s="704">
        <v>0</v>
      </c>
      <c r="Q104" s="716">
        <v>0</v>
      </c>
      <c r="R104" s="716">
        <v>0</v>
      </c>
      <c r="S104" s="704">
        <v>0</v>
      </c>
      <c r="T104" s="673">
        <v>0</v>
      </c>
      <c r="U104" s="674">
        <v>0</v>
      </c>
      <c r="V104" s="673"/>
      <c r="AC104" s="704"/>
      <c r="AD104" s="673"/>
      <c r="AK104" s="704"/>
      <c r="AL104" s="673"/>
      <c r="AS104" s="704"/>
      <c r="AT104" s="673"/>
      <c r="BA104" s="704"/>
      <c r="BB104" s="673"/>
      <c r="BC104" s="704"/>
      <c r="BI104" s="704"/>
      <c r="BJ104" s="673"/>
    </row>
    <row r="105" spans="1:62" s="674" customFormat="1" ht="12.75" hidden="1" customHeight="1" outlineLevel="1" x14ac:dyDescent="0.2">
      <c r="A105" s="714" t="s">
        <v>730</v>
      </c>
      <c r="B105" s="704">
        <v>-0.12501100000000001</v>
      </c>
      <c r="C105" s="704">
        <v>-0.252471</v>
      </c>
      <c r="D105" s="704">
        <v>-0.15726599999999999</v>
      </c>
      <c r="E105" s="704">
        <v>-0.39108199999999999</v>
      </c>
      <c r="F105" s="704">
        <v>-0.25253500000000001</v>
      </c>
      <c r="G105" s="704">
        <v>-0.25936700000000001</v>
      </c>
      <c r="H105" s="704">
        <v>-0.19461100000000001</v>
      </c>
      <c r="I105" s="704">
        <v>-0.12422900000000001</v>
      </c>
      <c r="J105" s="704">
        <v>-5.7314999999999998E-2</v>
      </c>
      <c r="K105" s="704">
        <v>-1.2453000000000001E-2</v>
      </c>
      <c r="L105" s="704">
        <v>-2.1628999999999999E-2</v>
      </c>
      <c r="M105" s="704">
        <v>-2.7539999999999999E-2</v>
      </c>
      <c r="N105" s="704">
        <v>-4.8592999999999997E-2</v>
      </c>
      <c r="O105" s="704">
        <v>-7.0808999999999997E-2</v>
      </c>
      <c r="P105" s="704">
        <v>-0.148117</v>
      </c>
      <c r="Q105" s="716">
        <v>0</v>
      </c>
      <c r="R105" s="716">
        <v>0</v>
      </c>
      <c r="S105" s="704">
        <v>0</v>
      </c>
      <c r="T105" s="673">
        <v>0</v>
      </c>
      <c r="U105" s="674">
        <v>0</v>
      </c>
      <c r="V105" s="673"/>
      <c r="AC105" s="704"/>
      <c r="AD105" s="673"/>
      <c r="AK105" s="704"/>
      <c r="AL105" s="673"/>
      <c r="AS105" s="704"/>
      <c r="AT105" s="673"/>
      <c r="BA105" s="704"/>
      <c r="BB105" s="673"/>
      <c r="BC105" s="704"/>
      <c r="BI105" s="704"/>
      <c r="BJ105" s="673"/>
    </row>
    <row r="106" spans="1:62" s="674" customFormat="1" ht="12.75" hidden="1" customHeight="1" outlineLevel="1" x14ac:dyDescent="0.2">
      <c r="A106" s="714" t="s">
        <v>731</v>
      </c>
      <c r="B106" s="704">
        <v>0</v>
      </c>
      <c r="C106" s="704">
        <v>0</v>
      </c>
      <c r="D106" s="704">
        <v>0</v>
      </c>
      <c r="E106" s="704">
        <v>0</v>
      </c>
      <c r="F106" s="704">
        <v>0</v>
      </c>
      <c r="G106" s="704">
        <v>0</v>
      </c>
      <c r="H106" s="704">
        <v>0</v>
      </c>
      <c r="I106" s="704">
        <v>0</v>
      </c>
      <c r="J106" s="704">
        <v>0</v>
      </c>
      <c r="K106" s="704">
        <v>0</v>
      </c>
      <c r="L106" s="704">
        <v>0</v>
      </c>
      <c r="M106" s="704">
        <v>0</v>
      </c>
      <c r="N106" s="704">
        <v>0</v>
      </c>
      <c r="O106" s="704">
        <v>0</v>
      </c>
      <c r="P106" s="704">
        <v>0</v>
      </c>
      <c r="Q106" s="716">
        <v>0</v>
      </c>
      <c r="R106" s="716">
        <v>0</v>
      </c>
      <c r="S106" s="704">
        <v>0</v>
      </c>
      <c r="T106" s="673">
        <v>0</v>
      </c>
      <c r="U106" s="674">
        <v>0</v>
      </c>
      <c r="V106" s="673"/>
      <c r="AC106" s="704"/>
      <c r="AD106" s="673"/>
      <c r="AK106" s="704"/>
      <c r="AL106" s="673"/>
      <c r="AS106" s="704"/>
      <c r="AT106" s="673"/>
      <c r="BA106" s="704"/>
      <c r="BB106" s="673"/>
      <c r="BC106" s="704"/>
      <c r="BI106" s="704"/>
      <c r="BJ106" s="673"/>
    </row>
    <row r="107" spans="1:62" s="674" customFormat="1" ht="12.75" hidden="1" customHeight="1" outlineLevel="1" x14ac:dyDescent="0.2">
      <c r="A107" s="714" t="s">
        <v>732</v>
      </c>
      <c r="B107" s="704">
        <v>-0.87607100000000004</v>
      </c>
      <c r="C107" s="704">
        <v>-0.96637700000000004</v>
      </c>
      <c r="D107" s="704">
        <v>-1.0125010000000001</v>
      </c>
      <c r="E107" s="704">
        <v>-1.2231050000000001</v>
      </c>
      <c r="F107" s="704">
        <v>-1.0600069999999999</v>
      </c>
      <c r="G107" s="704">
        <v>-1.234915</v>
      </c>
      <c r="H107" s="704">
        <v>-1.0629949999999999</v>
      </c>
      <c r="I107" s="704">
        <v>-0.90868499999999996</v>
      </c>
      <c r="J107" s="704">
        <v>-0.95702699999999996</v>
      </c>
      <c r="K107" s="704">
        <v>-0.86110299999999995</v>
      </c>
      <c r="L107" s="704">
        <v>-0.96611400000000003</v>
      </c>
      <c r="M107" s="704">
        <v>-0.80647999999999997</v>
      </c>
      <c r="N107" s="704">
        <v>-0.88161599999999996</v>
      </c>
      <c r="O107" s="704">
        <v>-0.96365000000000001</v>
      </c>
      <c r="P107" s="704">
        <v>-0.95138699999999998</v>
      </c>
      <c r="Q107" s="716">
        <v>0</v>
      </c>
      <c r="R107" s="716">
        <v>0</v>
      </c>
      <c r="S107" s="704">
        <v>0</v>
      </c>
      <c r="T107" s="673">
        <v>0</v>
      </c>
      <c r="U107" s="674">
        <v>0</v>
      </c>
      <c r="V107" s="673"/>
      <c r="AC107" s="704"/>
      <c r="AD107" s="673"/>
      <c r="AK107" s="704"/>
      <c r="AL107" s="673"/>
      <c r="AS107" s="704"/>
      <c r="AT107" s="673"/>
      <c r="BA107" s="704"/>
      <c r="BB107" s="673"/>
      <c r="BC107" s="704"/>
      <c r="BI107" s="704"/>
      <c r="BJ107" s="673"/>
    </row>
    <row r="108" spans="1:62" s="674" customFormat="1" ht="12.75" hidden="1" customHeight="1" outlineLevel="1" x14ac:dyDescent="0.2">
      <c r="A108" s="714" t="s">
        <v>733</v>
      </c>
      <c r="B108" s="704">
        <v>-0.14756900000000001</v>
      </c>
      <c r="C108" s="704">
        <v>-0.661825</v>
      </c>
      <c r="D108" s="704">
        <v>-0.130965</v>
      </c>
      <c r="E108" s="704">
        <v>-0.19381300000000001</v>
      </c>
      <c r="F108" s="704">
        <v>-0.70806400000000003</v>
      </c>
      <c r="G108" s="704">
        <v>-0.185748</v>
      </c>
      <c r="H108" s="704">
        <v>-0.16986799999999999</v>
      </c>
      <c r="I108" s="704">
        <v>-0.22003400000000001</v>
      </c>
      <c r="J108" s="704">
        <v>-0.30425200000000002</v>
      </c>
      <c r="K108" s="704">
        <v>-0.55322099999999996</v>
      </c>
      <c r="L108" s="704">
        <v>-0.33201399999999998</v>
      </c>
      <c r="M108" s="704">
        <v>-0.399843</v>
      </c>
      <c r="N108" s="704">
        <v>-0.43282500000000002</v>
      </c>
      <c r="O108" s="704">
        <v>-0.44463000000000003</v>
      </c>
      <c r="P108" s="704">
        <v>-0.38288899999999998</v>
      </c>
      <c r="Q108" s="716">
        <v>0</v>
      </c>
      <c r="R108" s="716">
        <v>0</v>
      </c>
      <c r="S108" s="704">
        <v>0</v>
      </c>
      <c r="T108" s="673">
        <v>0</v>
      </c>
      <c r="U108" s="674">
        <v>0</v>
      </c>
      <c r="V108" s="673"/>
      <c r="AC108" s="704"/>
      <c r="AD108" s="673"/>
      <c r="AK108" s="704"/>
      <c r="AL108" s="673"/>
      <c r="AS108" s="704"/>
      <c r="AT108" s="673"/>
      <c r="BA108" s="704"/>
      <c r="BB108" s="673"/>
      <c r="BC108" s="704"/>
      <c r="BI108" s="704"/>
      <c r="BJ108" s="673"/>
    </row>
    <row r="109" spans="1:62" s="674" customFormat="1" ht="12.75" hidden="1" customHeight="1" outlineLevel="1" x14ac:dyDescent="0.2">
      <c r="A109" s="714" t="s">
        <v>734</v>
      </c>
      <c r="B109" s="704">
        <v>0</v>
      </c>
      <c r="C109" s="704">
        <v>0</v>
      </c>
      <c r="D109" s="704">
        <v>0</v>
      </c>
      <c r="E109" s="704">
        <v>0</v>
      </c>
      <c r="F109" s="704">
        <v>0</v>
      </c>
      <c r="G109" s="704">
        <v>0</v>
      </c>
      <c r="H109" s="704">
        <v>0</v>
      </c>
      <c r="I109" s="704">
        <v>0</v>
      </c>
      <c r="J109" s="704">
        <v>0</v>
      </c>
      <c r="K109" s="704">
        <v>0</v>
      </c>
      <c r="L109" s="704">
        <v>0</v>
      </c>
      <c r="M109" s="704">
        <v>0</v>
      </c>
      <c r="N109" s="704">
        <v>0</v>
      </c>
      <c r="O109" s="704">
        <v>0</v>
      </c>
      <c r="P109" s="704">
        <v>0</v>
      </c>
      <c r="Q109" s="716">
        <v>0</v>
      </c>
      <c r="R109" s="716">
        <v>0</v>
      </c>
      <c r="S109" s="704">
        <v>0</v>
      </c>
      <c r="T109" s="673">
        <v>0</v>
      </c>
      <c r="U109" s="674">
        <v>0</v>
      </c>
      <c r="V109" s="673"/>
      <c r="AC109" s="704"/>
      <c r="AD109" s="673"/>
      <c r="AK109" s="704"/>
      <c r="AL109" s="673"/>
      <c r="AS109" s="704"/>
      <c r="AT109" s="673"/>
      <c r="BA109" s="704"/>
      <c r="BB109" s="673"/>
      <c r="BC109" s="704"/>
      <c r="BI109" s="704"/>
      <c r="BJ109" s="673"/>
    </row>
    <row r="110" spans="1:62" s="674" customFormat="1" ht="12.75" hidden="1" customHeight="1" outlineLevel="1" x14ac:dyDescent="0.2">
      <c r="A110" s="714" t="s">
        <v>735</v>
      </c>
      <c r="B110" s="704">
        <v>-0.27184599999999998</v>
      </c>
      <c r="C110" s="704">
        <v>-0.28274899999999997</v>
      </c>
      <c r="D110" s="704">
        <v>-0.26764100000000002</v>
      </c>
      <c r="E110" s="704">
        <v>-0.28353499999999998</v>
      </c>
      <c r="F110" s="704">
        <v>-0.27293299999999998</v>
      </c>
      <c r="G110" s="704">
        <v>-0.308307</v>
      </c>
      <c r="H110" s="704">
        <v>-0.41915799999999998</v>
      </c>
      <c r="I110" s="704">
        <v>-0.46426400000000001</v>
      </c>
      <c r="J110" s="704">
        <v>-0.22618099999999999</v>
      </c>
      <c r="K110" s="704">
        <v>-0.25796999999999998</v>
      </c>
      <c r="L110" s="704">
        <v>-0.24104700000000001</v>
      </c>
      <c r="M110" s="704">
        <v>-0.27214899999999997</v>
      </c>
      <c r="N110" s="704">
        <v>-0.267094</v>
      </c>
      <c r="O110" s="704">
        <v>-0.26985300000000001</v>
      </c>
      <c r="P110" s="704">
        <v>-0.28983199999999998</v>
      </c>
      <c r="Q110" s="716">
        <v>0</v>
      </c>
      <c r="R110" s="716">
        <v>0</v>
      </c>
      <c r="S110" s="704">
        <v>0</v>
      </c>
      <c r="T110" s="673">
        <v>0</v>
      </c>
      <c r="U110" s="674">
        <v>0</v>
      </c>
      <c r="V110" s="673"/>
      <c r="AC110" s="704"/>
      <c r="AD110" s="673"/>
      <c r="AK110" s="704"/>
      <c r="AL110" s="673"/>
      <c r="AS110" s="704"/>
      <c r="AT110" s="673"/>
      <c r="BA110" s="704"/>
      <c r="BB110" s="673"/>
      <c r="BC110" s="704"/>
      <c r="BI110" s="704"/>
      <c r="BJ110" s="673"/>
    </row>
    <row r="111" spans="1:62" s="674" customFormat="1" ht="12.75" hidden="1" customHeight="1" outlineLevel="1" x14ac:dyDescent="0.2">
      <c r="A111" s="714" t="s">
        <v>736</v>
      </c>
      <c r="B111" s="704">
        <v>0</v>
      </c>
      <c r="C111" s="704">
        <v>0</v>
      </c>
      <c r="D111" s="704">
        <v>0</v>
      </c>
      <c r="E111" s="704">
        <v>0</v>
      </c>
      <c r="F111" s="704">
        <v>0</v>
      </c>
      <c r="G111" s="704">
        <v>0</v>
      </c>
      <c r="H111" s="704">
        <v>0</v>
      </c>
      <c r="I111" s="704">
        <v>0</v>
      </c>
      <c r="J111" s="704">
        <v>0</v>
      </c>
      <c r="K111" s="704">
        <v>0</v>
      </c>
      <c r="L111" s="704">
        <v>0</v>
      </c>
      <c r="M111" s="704">
        <v>0</v>
      </c>
      <c r="N111" s="704">
        <v>0</v>
      </c>
      <c r="O111" s="704">
        <v>0</v>
      </c>
      <c r="P111" s="704">
        <v>0</v>
      </c>
      <c r="Q111" s="716">
        <v>0</v>
      </c>
      <c r="R111" s="716">
        <v>0</v>
      </c>
      <c r="S111" s="704">
        <v>0</v>
      </c>
      <c r="T111" s="673">
        <v>0</v>
      </c>
      <c r="U111" s="674">
        <v>0</v>
      </c>
      <c r="V111" s="673"/>
      <c r="AC111" s="704"/>
      <c r="AD111" s="673"/>
      <c r="AK111" s="704"/>
      <c r="AL111" s="673"/>
      <c r="AS111" s="704"/>
      <c r="AT111" s="673"/>
      <c r="BA111" s="704"/>
      <c r="BB111" s="673"/>
      <c r="BC111" s="704"/>
      <c r="BI111" s="704"/>
      <c r="BJ111" s="673"/>
    </row>
    <row r="112" spans="1:62" s="674" customFormat="1" ht="12.75" hidden="1" customHeight="1" outlineLevel="1" x14ac:dyDescent="0.2">
      <c r="A112" s="714" t="s">
        <v>737</v>
      </c>
      <c r="B112" s="704">
        <v>0</v>
      </c>
      <c r="C112" s="704">
        <v>0</v>
      </c>
      <c r="D112" s="704">
        <v>0</v>
      </c>
      <c r="E112" s="704">
        <v>0</v>
      </c>
      <c r="F112" s="704">
        <v>0</v>
      </c>
      <c r="G112" s="704">
        <v>0</v>
      </c>
      <c r="H112" s="704">
        <v>0</v>
      </c>
      <c r="I112" s="704">
        <v>0</v>
      </c>
      <c r="J112" s="704">
        <v>0</v>
      </c>
      <c r="K112" s="704">
        <v>0</v>
      </c>
      <c r="L112" s="704">
        <v>0</v>
      </c>
      <c r="M112" s="704">
        <v>0</v>
      </c>
      <c r="N112" s="704">
        <v>0</v>
      </c>
      <c r="O112" s="704">
        <v>0</v>
      </c>
      <c r="P112" s="704">
        <v>0</v>
      </c>
      <c r="Q112" s="716">
        <v>0</v>
      </c>
      <c r="R112" s="716">
        <v>0</v>
      </c>
      <c r="S112" s="704">
        <v>0</v>
      </c>
      <c r="T112" s="673">
        <v>0</v>
      </c>
      <c r="U112" s="674">
        <v>0</v>
      </c>
      <c r="V112" s="673"/>
      <c r="AC112" s="704"/>
      <c r="AD112" s="673"/>
      <c r="AK112" s="704"/>
      <c r="AL112" s="673"/>
      <c r="AS112" s="704"/>
      <c r="AT112" s="673"/>
      <c r="BA112" s="704"/>
      <c r="BB112" s="673"/>
      <c r="BC112" s="704"/>
      <c r="BI112" s="704"/>
      <c r="BJ112" s="673"/>
    </row>
    <row r="113" spans="1:62" s="674" customFormat="1" ht="12.75" hidden="1" customHeight="1" outlineLevel="1" x14ac:dyDescent="0.2">
      <c r="A113" s="714" t="s">
        <v>738</v>
      </c>
      <c r="B113" s="704">
        <v>0</v>
      </c>
      <c r="C113" s="704">
        <v>0</v>
      </c>
      <c r="D113" s="704">
        <v>0</v>
      </c>
      <c r="E113" s="704">
        <v>0</v>
      </c>
      <c r="F113" s="704">
        <v>0</v>
      </c>
      <c r="G113" s="704">
        <v>0</v>
      </c>
      <c r="H113" s="704">
        <v>0</v>
      </c>
      <c r="I113" s="704">
        <v>0</v>
      </c>
      <c r="J113" s="704">
        <v>0</v>
      </c>
      <c r="K113" s="704">
        <v>0</v>
      </c>
      <c r="L113" s="704">
        <v>0</v>
      </c>
      <c r="M113" s="704">
        <v>0</v>
      </c>
      <c r="N113" s="704">
        <v>0</v>
      </c>
      <c r="O113" s="704">
        <v>0</v>
      </c>
      <c r="P113" s="704">
        <v>0</v>
      </c>
      <c r="Q113" s="716">
        <v>0</v>
      </c>
      <c r="R113" s="716">
        <v>0</v>
      </c>
      <c r="S113" s="704">
        <v>0</v>
      </c>
      <c r="T113" s="673">
        <v>0</v>
      </c>
      <c r="U113" s="674">
        <v>0</v>
      </c>
      <c r="V113" s="673"/>
      <c r="AC113" s="704"/>
      <c r="AD113" s="673"/>
      <c r="AK113" s="704"/>
      <c r="AL113" s="673"/>
      <c r="AS113" s="704"/>
      <c r="AT113" s="673"/>
      <c r="BA113" s="704"/>
      <c r="BB113" s="673"/>
      <c r="BC113" s="704"/>
      <c r="BI113" s="704"/>
      <c r="BJ113" s="673"/>
    </row>
    <row r="114" spans="1:62" s="674" customFormat="1" ht="12.75" hidden="1" customHeight="1" outlineLevel="1" x14ac:dyDescent="0.2">
      <c r="A114" s="714" t="s">
        <v>739</v>
      </c>
      <c r="B114" s="704">
        <v>-9.9128999999999995E-2</v>
      </c>
      <c r="C114" s="704">
        <v>-0.10008</v>
      </c>
      <c r="D114" s="704">
        <v>-7.7337000000000003E-2</v>
      </c>
      <c r="E114" s="704">
        <v>-0.15967400000000001</v>
      </c>
      <c r="F114" s="704">
        <v>-1.7384E-2</v>
      </c>
      <c r="G114" s="704">
        <v>-1.9841999999999999E-2</v>
      </c>
      <c r="H114" s="704">
        <v>-5.5399999999999998E-3</v>
      </c>
      <c r="I114" s="704">
        <v>-4.9610000000000001E-3</v>
      </c>
      <c r="J114" s="704">
        <v>-7.2160000000000002E-3</v>
      </c>
      <c r="K114" s="704">
        <v>-1.8813E-2</v>
      </c>
      <c r="L114" s="704">
        <v>-1.7191999999999999E-2</v>
      </c>
      <c r="M114" s="704">
        <v>-2.0535000000000001E-2</v>
      </c>
      <c r="N114" s="704">
        <v>-1.8537999999999999E-2</v>
      </c>
      <c r="O114" s="704">
        <v>-3.5014000000000003E-2</v>
      </c>
      <c r="P114" s="704">
        <v>-5.0457000000000002E-2</v>
      </c>
      <c r="Q114" s="716">
        <v>0</v>
      </c>
      <c r="R114" s="716">
        <v>0</v>
      </c>
      <c r="S114" s="704">
        <v>0</v>
      </c>
      <c r="T114" s="673">
        <v>0</v>
      </c>
      <c r="U114" s="674">
        <v>0</v>
      </c>
      <c r="V114" s="673"/>
      <c r="AC114" s="704"/>
      <c r="AD114" s="673"/>
      <c r="AK114" s="704"/>
      <c r="AL114" s="673"/>
      <c r="AS114" s="704"/>
      <c r="AT114" s="673"/>
      <c r="BA114" s="704"/>
      <c r="BB114" s="673"/>
      <c r="BC114" s="704"/>
      <c r="BI114" s="704"/>
      <c r="BJ114" s="673"/>
    </row>
    <row r="115" spans="1:62" s="674" customFormat="1" ht="12.75" hidden="1" customHeight="1" outlineLevel="1" x14ac:dyDescent="0.2">
      <c r="A115" s="714" t="s">
        <v>740</v>
      </c>
      <c r="B115" s="704">
        <v>-2.8147890000000002</v>
      </c>
      <c r="C115" s="704">
        <v>-5.4519359999999999</v>
      </c>
      <c r="D115" s="704">
        <v>-2.3003640000000001</v>
      </c>
      <c r="E115" s="704">
        <v>-1.638023</v>
      </c>
      <c r="F115" s="704">
        <v>-1.9930319999999999</v>
      </c>
      <c r="G115" s="704">
        <v>-1.7566759999999999</v>
      </c>
      <c r="H115" s="704">
        <v>-1.8548</v>
      </c>
      <c r="I115" s="704">
        <v>-2.0696279999999998</v>
      </c>
      <c r="J115" s="704">
        <v>-1.3350040000000001</v>
      </c>
      <c r="K115" s="704">
        <v>-1.324837</v>
      </c>
      <c r="L115" s="704">
        <v>-1.06273</v>
      </c>
      <c r="M115" s="704">
        <v>-1.166793</v>
      </c>
      <c r="N115" s="704">
        <v>-1.2598590000000001</v>
      </c>
      <c r="O115" s="704">
        <v>-3.0711240000000002</v>
      </c>
      <c r="P115" s="704">
        <v>-4.5913709999999996</v>
      </c>
      <c r="Q115" s="716">
        <v>0</v>
      </c>
      <c r="R115" s="716">
        <v>0</v>
      </c>
      <c r="S115" s="704">
        <v>0</v>
      </c>
      <c r="T115" s="673">
        <v>0</v>
      </c>
      <c r="U115" s="674">
        <v>0</v>
      </c>
      <c r="V115" s="673"/>
      <c r="AC115" s="704"/>
      <c r="AD115" s="673"/>
      <c r="AK115" s="704"/>
      <c r="AL115" s="673"/>
      <c r="AS115" s="704"/>
      <c r="AT115" s="673"/>
      <c r="BA115" s="704"/>
      <c r="BB115" s="673"/>
      <c r="BC115" s="704"/>
      <c r="BI115" s="704"/>
      <c r="BJ115" s="673"/>
    </row>
    <row r="116" spans="1:62" s="674" customFormat="1" ht="12.75" hidden="1" customHeight="1" outlineLevel="1" x14ac:dyDescent="0.2">
      <c r="A116" s="714" t="s">
        <v>741</v>
      </c>
      <c r="B116" s="704">
        <v>0</v>
      </c>
      <c r="C116" s="704">
        <v>0</v>
      </c>
      <c r="D116" s="704">
        <v>0</v>
      </c>
      <c r="E116" s="704">
        <v>0</v>
      </c>
      <c r="F116" s="704">
        <v>0</v>
      </c>
      <c r="G116" s="704">
        <v>0</v>
      </c>
      <c r="H116" s="704">
        <v>0</v>
      </c>
      <c r="I116" s="704">
        <v>0</v>
      </c>
      <c r="J116" s="704">
        <v>0</v>
      </c>
      <c r="K116" s="704">
        <v>0</v>
      </c>
      <c r="L116" s="704">
        <v>0</v>
      </c>
      <c r="M116" s="704">
        <v>0</v>
      </c>
      <c r="N116" s="704">
        <v>0</v>
      </c>
      <c r="O116" s="704">
        <v>0</v>
      </c>
      <c r="P116" s="704">
        <v>0</v>
      </c>
      <c r="Q116" s="716">
        <v>0</v>
      </c>
      <c r="R116" s="716">
        <v>0</v>
      </c>
      <c r="S116" s="704">
        <v>0</v>
      </c>
      <c r="T116" s="673">
        <v>0</v>
      </c>
      <c r="U116" s="674">
        <v>0</v>
      </c>
      <c r="V116" s="673"/>
      <c r="AC116" s="704"/>
      <c r="AD116" s="673"/>
      <c r="AK116" s="704"/>
      <c r="AL116" s="673"/>
      <c r="AS116" s="704"/>
      <c r="AT116" s="673"/>
      <c r="BA116" s="704"/>
      <c r="BB116" s="673"/>
      <c r="BC116" s="704"/>
      <c r="BI116" s="704"/>
      <c r="BJ116" s="673"/>
    </row>
    <row r="117" spans="1:62" s="674" customFormat="1" ht="12.75" hidden="1" customHeight="1" outlineLevel="1" x14ac:dyDescent="0.2">
      <c r="A117" s="714" t="s">
        <v>742</v>
      </c>
      <c r="B117" s="704">
        <v>0</v>
      </c>
      <c r="C117" s="704">
        <v>0</v>
      </c>
      <c r="D117" s="704">
        <v>0</v>
      </c>
      <c r="E117" s="704">
        <v>0</v>
      </c>
      <c r="F117" s="704">
        <v>0</v>
      </c>
      <c r="G117" s="704">
        <v>0</v>
      </c>
      <c r="H117" s="704">
        <v>0</v>
      </c>
      <c r="I117" s="704">
        <v>0</v>
      </c>
      <c r="J117" s="704">
        <v>0</v>
      </c>
      <c r="K117" s="704">
        <v>0</v>
      </c>
      <c r="L117" s="704">
        <v>0</v>
      </c>
      <c r="M117" s="704">
        <v>0</v>
      </c>
      <c r="N117" s="704">
        <v>0</v>
      </c>
      <c r="O117" s="704">
        <v>0</v>
      </c>
      <c r="P117" s="704">
        <v>0</v>
      </c>
      <c r="Q117" s="716">
        <v>0</v>
      </c>
      <c r="R117" s="716">
        <v>0</v>
      </c>
      <c r="S117" s="704">
        <v>0</v>
      </c>
      <c r="T117" s="673">
        <v>0</v>
      </c>
      <c r="U117" s="674">
        <v>0</v>
      </c>
      <c r="V117" s="673"/>
      <c r="AC117" s="704"/>
      <c r="AD117" s="673"/>
      <c r="AK117" s="704"/>
      <c r="AL117" s="673"/>
      <c r="AS117" s="704"/>
      <c r="AT117" s="673"/>
      <c r="BA117" s="704"/>
      <c r="BB117" s="673"/>
      <c r="BC117" s="704"/>
      <c r="BI117" s="704"/>
      <c r="BJ117" s="673"/>
    </row>
    <row r="118" spans="1:62" s="674" customFormat="1" ht="12.75" hidden="1" customHeight="1" outlineLevel="1" x14ac:dyDescent="0.2">
      <c r="A118" s="714" t="s">
        <v>743</v>
      </c>
      <c r="B118" s="704">
        <v>0</v>
      </c>
      <c r="C118" s="704">
        <v>0</v>
      </c>
      <c r="D118" s="704">
        <v>0</v>
      </c>
      <c r="E118" s="704">
        <v>0</v>
      </c>
      <c r="F118" s="704">
        <v>0</v>
      </c>
      <c r="G118" s="704">
        <v>0</v>
      </c>
      <c r="H118" s="704">
        <v>0</v>
      </c>
      <c r="I118" s="704">
        <v>0</v>
      </c>
      <c r="J118" s="704">
        <v>0</v>
      </c>
      <c r="K118" s="704">
        <v>0</v>
      </c>
      <c r="L118" s="704">
        <v>0</v>
      </c>
      <c r="M118" s="704">
        <v>0</v>
      </c>
      <c r="N118" s="704">
        <v>0</v>
      </c>
      <c r="O118" s="704">
        <v>0</v>
      </c>
      <c r="P118" s="704">
        <v>0</v>
      </c>
      <c r="Q118" s="716">
        <v>0</v>
      </c>
      <c r="R118" s="716">
        <v>0</v>
      </c>
      <c r="S118" s="704">
        <v>0</v>
      </c>
      <c r="T118" s="673">
        <v>0</v>
      </c>
      <c r="U118" s="674">
        <v>0</v>
      </c>
      <c r="V118" s="673"/>
      <c r="AC118" s="704"/>
      <c r="AD118" s="673"/>
      <c r="AK118" s="704"/>
      <c r="AL118" s="673"/>
      <c r="AS118" s="704"/>
      <c r="AT118" s="673"/>
      <c r="BA118" s="704"/>
      <c r="BB118" s="673"/>
      <c r="BC118" s="704"/>
      <c r="BI118" s="704"/>
      <c r="BJ118" s="673"/>
    </row>
    <row r="119" spans="1:62" s="674" customFormat="1" ht="12.75" hidden="1" customHeight="1" outlineLevel="1" x14ac:dyDescent="0.2">
      <c r="A119" s="714" t="s">
        <v>744</v>
      </c>
      <c r="B119" s="704">
        <v>-0.362508</v>
      </c>
      <c r="C119" s="704">
        <v>-0.32473299999999999</v>
      </c>
      <c r="D119" s="704">
        <v>-0.17319399999999999</v>
      </c>
      <c r="E119" s="704">
        <v>-0.236682</v>
      </c>
      <c r="F119" s="704">
        <v>-0.53457100000000002</v>
      </c>
      <c r="G119" s="704">
        <v>-0.215334</v>
      </c>
      <c r="H119" s="704">
        <v>0</v>
      </c>
      <c r="I119" s="704">
        <v>0</v>
      </c>
      <c r="J119" s="704">
        <v>0</v>
      </c>
      <c r="K119" s="704">
        <v>-4.8358999999999999E-2</v>
      </c>
      <c r="L119" s="704">
        <v>0</v>
      </c>
      <c r="M119" s="704">
        <v>0</v>
      </c>
      <c r="N119" s="704">
        <v>0</v>
      </c>
      <c r="O119" s="704">
        <v>0</v>
      </c>
      <c r="P119" s="704">
        <v>0</v>
      </c>
      <c r="Q119" s="716">
        <v>0</v>
      </c>
      <c r="R119" s="716">
        <v>0</v>
      </c>
      <c r="S119" s="704">
        <v>0</v>
      </c>
      <c r="T119" s="673">
        <v>0</v>
      </c>
      <c r="U119" s="674">
        <v>0</v>
      </c>
      <c r="V119" s="673"/>
      <c r="AC119" s="704"/>
      <c r="AD119" s="673"/>
      <c r="AK119" s="704"/>
      <c r="AL119" s="673"/>
      <c r="AS119" s="704"/>
      <c r="AT119" s="673"/>
      <c r="BA119" s="704"/>
      <c r="BB119" s="673"/>
      <c r="BC119" s="704"/>
      <c r="BI119" s="704"/>
      <c r="BJ119" s="673"/>
    </row>
    <row r="120" spans="1:62" s="674" customFormat="1" ht="12.75" hidden="1" customHeight="1" outlineLevel="1" x14ac:dyDescent="0.2">
      <c r="A120" s="714" t="s">
        <v>745</v>
      </c>
      <c r="B120" s="704">
        <v>0</v>
      </c>
      <c r="C120" s="704">
        <v>0</v>
      </c>
      <c r="D120" s="704">
        <v>0</v>
      </c>
      <c r="E120" s="704">
        <v>0</v>
      </c>
      <c r="F120" s="704">
        <v>0</v>
      </c>
      <c r="G120" s="704">
        <v>0</v>
      </c>
      <c r="H120" s="704">
        <v>0</v>
      </c>
      <c r="I120" s="704">
        <v>0</v>
      </c>
      <c r="J120" s="704">
        <v>0</v>
      </c>
      <c r="K120" s="704">
        <v>0</v>
      </c>
      <c r="L120" s="704">
        <v>0</v>
      </c>
      <c r="M120" s="704">
        <v>0</v>
      </c>
      <c r="N120" s="704">
        <v>0</v>
      </c>
      <c r="O120" s="704">
        <v>0</v>
      </c>
      <c r="P120" s="704">
        <v>0</v>
      </c>
      <c r="Q120" s="716">
        <v>0</v>
      </c>
      <c r="R120" s="716">
        <v>0</v>
      </c>
      <c r="S120" s="704">
        <v>0</v>
      </c>
      <c r="T120" s="673">
        <v>0</v>
      </c>
      <c r="U120" s="674">
        <v>0</v>
      </c>
      <c r="V120" s="673"/>
      <c r="AC120" s="704"/>
      <c r="AD120" s="673"/>
      <c r="AK120" s="704"/>
      <c r="AL120" s="673"/>
      <c r="AS120" s="704"/>
      <c r="AT120" s="673"/>
      <c r="BA120" s="704"/>
      <c r="BB120" s="673"/>
      <c r="BC120" s="704"/>
      <c r="BI120" s="704"/>
      <c r="BJ120" s="673"/>
    </row>
    <row r="121" spans="1:62" s="674" customFormat="1" ht="12.75" hidden="1" customHeight="1" outlineLevel="1" x14ac:dyDescent="0.2">
      <c r="A121" s="714" t="s">
        <v>746</v>
      </c>
      <c r="B121" s="704">
        <v>0</v>
      </c>
      <c r="C121" s="704">
        <v>0</v>
      </c>
      <c r="D121" s="704">
        <v>0</v>
      </c>
      <c r="E121" s="704">
        <v>0</v>
      </c>
      <c r="F121" s="704">
        <v>0</v>
      </c>
      <c r="G121" s="704">
        <v>0</v>
      </c>
      <c r="H121" s="704">
        <v>0</v>
      </c>
      <c r="I121" s="704">
        <v>0</v>
      </c>
      <c r="J121" s="704">
        <v>0</v>
      </c>
      <c r="K121" s="704">
        <v>-6.0679999999999996E-3</v>
      </c>
      <c r="L121" s="704">
        <v>0</v>
      </c>
      <c r="M121" s="704">
        <v>0</v>
      </c>
      <c r="N121" s="704">
        <v>0</v>
      </c>
      <c r="O121" s="704">
        <v>0</v>
      </c>
      <c r="P121" s="704">
        <v>0</v>
      </c>
      <c r="Q121" s="716">
        <v>0</v>
      </c>
      <c r="R121" s="716">
        <v>0</v>
      </c>
      <c r="S121" s="704">
        <v>0</v>
      </c>
      <c r="T121" s="673">
        <v>0</v>
      </c>
      <c r="U121" s="674">
        <v>0</v>
      </c>
      <c r="V121" s="673"/>
      <c r="AC121" s="704"/>
      <c r="AD121" s="673"/>
      <c r="AK121" s="704"/>
      <c r="AL121" s="673"/>
      <c r="AS121" s="704"/>
      <c r="AT121" s="673"/>
      <c r="BA121" s="704"/>
      <c r="BB121" s="673"/>
      <c r="BC121" s="704"/>
      <c r="BI121" s="704"/>
      <c r="BJ121" s="673"/>
    </row>
    <row r="122" spans="1:62" s="674" customFormat="1" ht="12.75" customHeight="1" collapsed="1" x14ac:dyDescent="0.2">
      <c r="A122" s="713" t="s">
        <v>747</v>
      </c>
      <c r="B122" s="704">
        <v>0</v>
      </c>
      <c r="C122" s="704">
        <v>0</v>
      </c>
      <c r="D122" s="704">
        <v>0</v>
      </c>
      <c r="E122" s="704">
        <v>0</v>
      </c>
      <c r="F122" s="704">
        <v>0</v>
      </c>
      <c r="G122" s="704">
        <v>0</v>
      </c>
      <c r="H122" s="704">
        <v>0</v>
      </c>
      <c r="I122" s="704">
        <v>0</v>
      </c>
      <c r="J122" s="704">
        <v>0</v>
      </c>
      <c r="K122" s="704">
        <v>0</v>
      </c>
      <c r="L122" s="704">
        <v>0</v>
      </c>
      <c r="M122" s="704">
        <v>0</v>
      </c>
      <c r="N122" s="704">
        <v>0</v>
      </c>
      <c r="O122" s="704">
        <v>0</v>
      </c>
      <c r="P122" s="704">
        <v>0</v>
      </c>
      <c r="Q122" s="674">
        <v>0</v>
      </c>
      <c r="R122" s="674">
        <v>0</v>
      </c>
      <c r="S122" s="704">
        <v>0</v>
      </c>
      <c r="T122" s="673">
        <v>0</v>
      </c>
      <c r="U122" s="674">
        <v>0</v>
      </c>
      <c r="V122" s="673"/>
      <c r="AC122" s="704"/>
      <c r="AD122" s="673"/>
      <c r="AK122" s="704"/>
      <c r="AL122" s="673"/>
      <c r="AS122" s="704"/>
      <c r="AT122" s="673"/>
      <c r="BA122" s="704"/>
      <c r="BB122" s="673"/>
      <c r="BI122" s="704"/>
      <c r="BJ122" s="673"/>
    </row>
    <row r="123" spans="1:62" s="674" customFormat="1" ht="12.75" customHeight="1" x14ac:dyDescent="0.2">
      <c r="A123" s="713" t="s">
        <v>748</v>
      </c>
      <c r="B123" s="704">
        <v>0</v>
      </c>
      <c r="C123" s="704">
        <v>0</v>
      </c>
      <c r="D123" s="704">
        <v>0</v>
      </c>
      <c r="E123" s="704">
        <v>0</v>
      </c>
      <c r="F123" s="704">
        <v>0</v>
      </c>
      <c r="G123" s="704">
        <v>0</v>
      </c>
      <c r="H123" s="704">
        <v>0</v>
      </c>
      <c r="I123" s="704">
        <v>0</v>
      </c>
      <c r="J123" s="704">
        <v>-0.17998400000000001</v>
      </c>
      <c r="K123" s="704">
        <v>-0.31337199999999998</v>
      </c>
      <c r="L123" s="704">
        <v>-0.25740600000000002</v>
      </c>
      <c r="M123" s="704">
        <v>-0.26369999999999999</v>
      </c>
      <c r="N123" s="704">
        <v>-0.271449</v>
      </c>
      <c r="O123" s="704">
        <v>-7.8769000000000006E-2</v>
      </c>
      <c r="P123" s="704">
        <v>-0.11157599999999999</v>
      </c>
      <c r="Q123" s="674">
        <v>0</v>
      </c>
      <c r="R123" s="674">
        <v>0</v>
      </c>
      <c r="S123" s="704">
        <v>0</v>
      </c>
      <c r="T123" s="673">
        <v>0</v>
      </c>
      <c r="U123" s="716">
        <v>0</v>
      </c>
      <c r="V123" s="673"/>
      <c r="AC123" s="704"/>
      <c r="AD123" s="673"/>
      <c r="AK123" s="704"/>
      <c r="AL123" s="673"/>
      <c r="AS123" s="704"/>
      <c r="AT123" s="673"/>
      <c r="BA123" s="704"/>
      <c r="BB123" s="673"/>
      <c r="BC123" s="716"/>
      <c r="BI123" s="704"/>
      <c r="BJ123" s="673"/>
    </row>
    <row r="124" spans="1:62" s="674" customFormat="1" ht="12.75" hidden="1" customHeight="1" outlineLevel="1" x14ac:dyDescent="0.2">
      <c r="A124" s="699" t="s">
        <v>749</v>
      </c>
      <c r="B124" s="704">
        <v>0</v>
      </c>
      <c r="C124" s="704">
        <v>0</v>
      </c>
      <c r="D124" s="704">
        <v>0</v>
      </c>
      <c r="E124" s="704">
        <v>0</v>
      </c>
      <c r="F124" s="704">
        <v>0</v>
      </c>
      <c r="G124" s="704">
        <v>0</v>
      </c>
      <c r="H124" s="704">
        <v>0</v>
      </c>
      <c r="I124" s="704">
        <v>0</v>
      </c>
      <c r="J124" s="704">
        <v>0</v>
      </c>
      <c r="K124" s="704">
        <v>0</v>
      </c>
      <c r="L124" s="704">
        <v>0</v>
      </c>
      <c r="M124" s="704">
        <v>0</v>
      </c>
      <c r="N124" s="704">
        <v>0</v>
      </c>
      <c r="O124" s="704">
        <v>0</v>
      </c>
      <c r="P124" s="704">
        <v>0</v>
      </c>
      <c r="Q124" s="674">
        <v>0</v>
      </c>
      <c r="R124" s="674">
        <v>0</v>
      </c>
      <c r="S124" s="704">
        <v>0</v>
      </c>
      <c r="T124" s="673">
        <v>0</v>
      </c>
      <c r="U124" s="674">
        <v>0</v>
      </c>
      <c r="V124" s="673"/>
      <c r="AC124" s="704"/>
      <c r="AD124" s="673"/>
      <c r="AK124" s="704"/>
      <c r="AL124" s="673"/>
      <c r="AS124" s="704"/>
      <c r="AT124" s="673"/>
      <c r="BA124" s="704"/>
      <c r="BB124" s="673"/>
      <c r="BC124" s="704"/>
      <c r="BI124" s="704"/>
      <c r="BJ124" s="673"/>
    </row>
    <row r="125" spans="1:62" s="674" customFormat="1" ht="12.75" hidden="1" customHeight="1" outlineLevel="1" x14ac:dyDescent="0.2">
      <c r="A125" s="699" t="s">
        <v>750</v>
      </c>
      <c r="B125" s="704">
        <v>0</v>
      </c>
      <c r="C125" s="704">
        <v>0</v>
      </c>
      <c r="D125" s="704">
        <v>0</v>
      </c>
      <c r="E125" s="704">
        <v>0</v>
      </c>
      <c r="F125" s="704">
        <v>0</v>
      </c>
      <c r="G125" s="704">
        <v>0</v>
      </c>
      <c r="H125" s="704">
        <v>0</v>
      </c>
      <c r="I125" s="704">
        <v>0</v>
      </c>
      <c r="J125" s="704">
        <v>0</v>
      </c>
      <c r="K125" s="704">
        <v>0</v>
      </c>
      <c r="L125" s="704">
        <v>0</v>
      </c>
      <c r="M125" s="704">
        <v>0</v>
      </c>
      <c r="N125" s="704">
        <v>0</v>
      </c>
      <c r="O125" s="704">
        <v>0</v>
      </c>
      <c r="P125" s="704">
        <v>0</v>
      </c>
      <c r="Q125" s="674">
        <v>0</v>
      </c>
      <c r="R125" s="674">
        <v>0</v>
      </c>
      <c r="S125" s="704">
        <v>0</v>
      </c>
      <c r="T125" s="673">
        <v>0</v>
      </c>
      <c r="U125" s="674">
        <v>0</v>
      </c>
      <c r="V125" s="673"/>
      <c r="AC125" s="704"/>
      <c r="AD125" s="673"/>
      <c r="AK125" s="704"/>
      <c r="AL125" s="673"/>
      <c r="AS125" s="704"/>
      <c r="AT125" s="673"/>
      <c r="BA125" s="704"/>
      <c r="BB125" s="673"/>
      <c r="BC125" s="704"/>
      <c r="BI125" s="704"/>
      <c r="BJ125" s="673"/>
    </row>
    <row r="126" spans="1:62" s="674" customFormat="1" ht="12.75" customHeight="1" collapsed="1" x14ac:dyDescent="0.2">
      <c r="A126" s="699" t="s">
        <v>751</v>
      </c>
      <c r="B126" s="704">
        <v>0</v>
      </c>
      <c r="C126" s="704">
        <v>0</v>
      </c>
      <c r="D126" s="704">
        <v>0</v>
      </c>
      <c r="E126" s="704">
        <v>0</v>
      </c>
      <c r="F126" s="704">
        <v>0</v>
      </c>
      <c r="G126" s="704">
        <v>0</v>
      </c>
      <c r="H126" s="704">
        <v>0</v>
      </c>
      <c r="I126" s="704">
        <v>0</v>
      </c>
      <c r="J126" s="704">
        <v>-0.17998400000000001</v>
      </c>
      <c r="K126" s="704">
        <v>-0.31337199999999998</v>
      </c>
      <c r="L126" s="704">
        <v>-0.25740600000000002</v>
      </c>
      <c r="M126" s="704">
        <v>-0.26369999999999999</v>
      </c>
      <c r="N126" s="704">
        <v>-0.271449</v>
      </c>
      <c r="O126" s="704">
        <v>-7.8769000000000006E-2</v>
      </c>
      <c r="P126" s="704">
        <v>-0.11157599999999999</v>
      </c>
      <c r="Q126" s="674">
        <v>0</v>
      </c>
      <c r="R126" s="674">
        <v>0</v>
      </c>
      <c r="S126" s="704">
        <v>0</v>
      </c>
      <c r="T126" s="673">
        <v>0</v>
      </c>
      <c r="U126" s="674">
        <v>0</v>
      </c>
      <c r="V126" s="673"/>
      <c r="AC126" s="704"/>
      <c r="AD126" s="673"/>
      <c r="AK126" s="704"/>
      <c r="AL126" s="673"/>
      <c r="AS126" s="704"/>
      <c r="AT126" s="673"/>
      <c r="BA126" s="704"/>
      <c r="BB126" s="673"/>
      <c r="BC126" s="704"/>
      <c r="BI126" s="704"/>
      <c r="BJ126" s="673"/>
    </row>
    <row r="127" spans="1:62" s="674" customFormat="1" ht="12.75" customHeight="1" x14ac:dyDescent="0.2">
      <c r="A127" s="713" t="s">
        <v>752</v>
      </c>
      <c r="B127" s="704">
        <v>-0.21403800000000001</v>
      </c>
      <c r="C127" s="704">
        <v>-8.9120000000000005E-2</v>
      </c>
      <c r="D127" s="704">
        <v>-0.15110499999999999</v>
      </c>
      <c r="E127" s="704">
        <v>-8.9927999999999994E-2</v>
      </c>
      <c r="F127" s="704">
        <v>-0.49967600000000001</v>
      </c>
      <c r="G127" s="704">
        <v>-0.78334000000000004</v>
      </c>
      <c r="H127" s="704">
        <v>-0.30418099999999998</v>
      </c>
      <c r="I127" s="704">
        <v>-6.7589999999999997E-2</v>
      </c>
      <c r="J127" s="704">
        <v>-0.369695</v>
      </c>
      <c r="K127" s="704">
        <v>-7.2632000000000002E-2</v>
      </c>
      <c r="L127" s="704">
        <v>-2.9843999999999999E-2</v>
      </c>
      <c r="M127" s="704">
        <v>-2.9555999999999999E-2</v>
      </c>
      <c r="N127" s="704">
        <v>-2.9555999999999999E-2</v>
      </c>
      <c r="O127" s="704">
        <v>-0.27216200000000002</v>
      </c>
      <c r="P127" s="704">
        <v>-1.5439E-2</v>
      </c>
      <c r="Q127" s="674">
        <v>0</v>
      </c>
      <c r="R127" s="674">
        <v>0</v>
      </c>
      <c r="S127" s="704">
        <v>0</v>
      </c>
      <c r="T127" s="673">
        <v>0</v>
      </c>
      <c r="U127" s="674">
        <v>0</v>
      </c>
      <c r="V127" s="673"/>
      <c r="AC127" s="704"/>
      <c r="AD127" s="673"/>
      <c r="AK127" s="704"/>
      <c r="AL127" s="673"/>
      <c r="AS127" s="704"/>
      <c r="AT127" s="673"/>
      <c r="BA127" s="704"/>
      <c r="BB127" s="673"/>
      <c r="BI127" s="704"/>
      <c r="BJ127" s="673"/>
    </row>
    <row r="128" spans="1:62" s="674" customFormat="1" ht="12.75" customHeight="1" x14ac:dyDescent="0.2">
      <c r="A128" s="699" t="s">
        <v>753</v>
      </c>
      <c r="B128" s="704">
        <v>-0.21403800000000001</v>
      </c>
      <c r="C128" s="704">
        <v>-8.9120000000000005E-2</v>
      </c>
      <c r="D128" s="704">
        <v>-0.15110499999999999</v>
      </c>
      <c r="E128" s="704">
        <v>-8.9927999999999994E-2</v>
      </c>
      <c r="F128" s="704">
        <v>-0.49967600000000001</v>
      </c>
      <c r="G128" s="704">
        <v>-0.78334000000000004</v>
      </c>
      <c r="H128" s="704">
        <v>-0.30418099999999998</v>
      </c>
      <c r="I128" s="704">
        <v>-6.7589999999999997E-2</v>
      </c>
      <c r="J128" s="704">
        <v>-0.369695</v>
      </c>
      <c r="K128" s="704">
        <v>-7.2632000000000002E-2</v>
      </c>
      <c r="L128" s="704">
        <v>-2.9843999999999999E-2</v>
      </c>
      <c r="M128" s="704">
        <v>-2.9555999999999999E-2</v>
      </c>
      <c r="N128" s="704">
        <v>-2.9555999999999999E-2</v>
      </c>
      <c r="O128" s="704">
        <v>-0.27216200000000002</v>
      </c>
      <c r="P128" s="704">
        <v>-1.5439E-2</v>
      </c>
      <c r="Q128" s="674">
        <v>0</v>
      </c>
      <c r="R128" s="674">
        <v>0</v>
      </c>
      <c r="S128" s="704">
        <v>0</v>
      </c>
      <c r="T128" s="673">
        <v>0</v>
      </c>
      <c r="U128" s="674">
        <v>0</v>
      </c>
      <c r="V128" s="673"/>
      <c r="AC128" s="704"/>
      <c r="AD128" s="673"/>
      <c r="AK128" s="704"/>
      <c r="AL128" s="673"/>
      <c r="AS128" s="704"/>
      <c r="AT128" s="673"/>
      <c r="BA128" s="704"/>
      <c r="BB128" s="673"/>
      <c r="BI128" s="704"/>
      <c r="BJ128" s="673"/>
    </row>
    <row r="129" spans="1:62" s="674" customFormat="1" ht="12.75" customHeight="1" x14ac:dyDescent="0.2">
      <c r="A129" s="699" t="s">
        <v>754</v>
      </c>
      <c r="B129" s="704">
        <v>-0.21403800000000001</v>
      </c>
      <c r="C129" s="704">
        <v>-8.9120000000000005E-2</v>
      </c>
      <c r="D129" s="704">
        <v>-0.15110499999999999</v>
      </c>
      <c r="E129" s="704">
        <v>-8.9927999999999994E-2</v>
      </c>
      <c r="F129" s="704">
        <v>-0.49967600000000001</v>
      </c>
      <c r="G129" s="704">
        <v>-0.78334000000000004</v>
      </c>
      <c r="H129" s="704">
        <v>-0.30418099999999998</v>
      </c>
      <c r="I129" s="704">
        <v>-6.7589999999999997E-2</v>
      </c>
      <c r="J129" s="704">
        <v>-0.369695</v>
      </c>
      <c r="K129" s="704">
        <v>-7.2632000000000002E-2</v>
      </c>
      <c r="L129" s="704">
        <v>-2.9843999999999999E-2</v>
      </c>
      <c r="M129" s="704">
        <v>-2.9555999999999999E-2</v>
      </c>
      <c r="N129" s="704">
        <v>-2.9555999999999999E-2</v>
      </c>
      <c r="O129" s="704">
        <v>-0.27216200000000002</v>
      </c>
      <c r="P129" s="704">
        <v>-1.5439E-2</v>
      </c>
      <c r="Q129" s="674">
        <v>0</v>
      </c>
      <c r="R129" s="674">
        <v>0</v>
      </c>
      <c r="S129" s="704">
        <v>0</v>
      </c>
      <c r="T129" s="673">
        <v>0</v>
      </c>
      <c r="U129" s="674">
        <v>0</v>
      </c>
      <c r="V129" s="673"/>
      <c r="AC129" s="704"/>
      <c r="AD129" s="673"/>
      <c r="AK129" s="704"/>
      <c r="AL129" s="673"/>
      <c r="AS129" s="704"/>
      <c r="AT129" s="673"/>
      <c r="BA129" s="704"/>
      <c r="BB129" s="673"/>
      <c r="BC129" s="704"/>
      <c r="BI129" s="704"/>
      <c r="BJ129" s="673"/>
    </row>
    <row r="130" spans="1:62" s="674" customFormat="1" ht="12.75" hidden="1" customHeight="1" outlineLevel="1" x14ac:dyDescent="0.2">
      <c r="A130" s="699" t="s">
        <v>755</v>
      </c>
      <c r="B130" s="704">
        <v>0</v>
      </c>
      <c r="C130" s="704">
        <v>0</v>
      </c>
      <c r="D130" s="704">
        <v>0</v>
      </c>
      <c r="E130" s="704">
        <v>0</v>
      </c>
      <c r="F130" s="704">
        <v>0</v>
      </c>
      <c r="G130" s="704">
        <v>0</v>
      </c>
      <c r="H130" s="704">
        <v>0</v>
      </c>
      <c r="I130" s="704">
        <v>0</v>
      </c>
      <c r="J130" s="704">
        <v>0</v>
      </c>
      <c r="K130" s="704">
        <v>0</v>
      </c>
      <c r="L130" s="704">
        <v>0</v>
      </c>
      <c r="M130" s="704">
        <v>0</v>
      </c>
      <c r="N130" s="704">
        <v>0</v>
      </c>
      <c r="O130" s="704">
        <v>0</v>
      </c>
      <c r="P130" s="704">
        <v>0</v>
      </c>
      <c r="Q130" s="674">
        <v>0</v>
      </c>
      <c r="R130" s="674">
        <v>0</v>
      </c>
      <c r="S130" s="704">
        <v>0</v>
      </c>
      <c r="T130" s="673">
        <v>0</v>
      </c>
      <c r="U130" s="674">
        <v>0</v>
      </c>
      <c r="V130" s="673"/>
      <c r="AC130" s="704"/>
      <c r="AD130" s="673"/>
      <c r="AK130" s="704"/>
      <c r="AL130" s="673"/>
      <c r="AS130" s="704"/>
      <c r="AT130" s="673"/>
      <c r="BA130" s="704"/>
      <c r="BB130" s="673"/>
      <c r="BC130" s="704"/>
      <c r="BI130" s="704"/>
      <c r="BJ130" s="673"/>
    </row>
    <row r="131" spans="1:62" s="674" customFormat="1" ht="12.75" hidden="1" customHeight="1" outlineLevel="1" x14ac:dyDescent="0.2">
      <c r="A131" s="699" t="s">
        <v>756</v>
      </c>
      <c r="B131" s="704">
        <v>0</v>
      </c>
      <c r="C131" s="704">
        <v>0</v>
      </c>
      <c r="D131" s="704">
        <v>0</v>
      </c>
      <c r="E131" s="704">
        <v>0</v>
      </c>
      <c r="F131" s="704">
        <v>0</v>
      </c>
      <c r="G131" s="704">
        <v>0</v>
      </c>
      <c r="H131" s="704">
        <v>0</v>
      </c>
      <c r="I131" s="704">
        <v>0</v>
      </c>
      <c r="J131" s="704">
        <v>0</v>
      </c>
      <c r="K131" s="704">
        <v>0</v>
      </c>
      <c r="L131" s="704">
        <v>0</v>
      </c>
      <c r="M131" s="704">
        <v>0</v>
      </c>
      <c r="N131" s="704">
        <v>0</v>
      </c>
      <c r="O131" s="704">
        <v>0</v>
      </c>
      <c r="P131" s="704">
        <v>0</v>
      </c>
      <c r="Q131" s="674">
        <v>0</v>
      </c>
      <c r="R131" s="674">
        <v>0</v>
      </c>
      <c r="S131" s="704">
        <v>0</v>
      </c>
      <c r="T131" s="673">
        <v>0</v>
      </c>
      <c r="U131" s="674">
        <v>0</v>
      </c>
      <c r="V131" s="673"/>
      <c r="AC131" s="704"/>
      <c r="AD131" s="673"/>
      <c r="AK131" s="704"/>
      <c r="AL131" s="673"/>
      <c r="AS131" s="704"/>
      <c r="AT131" s="673"/>
      <c r="BA131" s="704"/>
      <c r="BB131" s="673"/>
      <c r="BI131" s="704"/>
      <c r="BJ131" s="673"/>
    </row>
    <row r="132" spans="1:62" s="674" customFormat="1" ht="12.75" hidden="1" customHeight="1" outlineLevel="1" x14ac:dyDescent="0.2">
      <c r="A132" s="699" t="s">
        <v>757</v>
      </c>
      <c r="B132" s="704">
        <v>0</v>
      </c>
      <c r="C132" s="704">
        <v>0</v>
      </c>
      <c r="D132" s="704">
        <v>0</v>
      </c>
      <c r="E132" s="704">
        <v>0</v>
      </c>
      <c r="F132" s="704">
        <v>0</v>
      </c>
      <c r="G132" s="704">
        <v>0</v>
      </c>
      <c r="H132" s="704">
        <v>0</v>
      </c>
      <c r="I132" s="704">
        <v>0</v>
      </c>
      <c r="J132" s="704">
        <v>0</v>
      </c>
      <c r="K132" s="704">
        <v>0</v>
      </c>
      <c r="L132" s="704">
        <v>0</v>
      </c>
      <c r="M132" s="704">
        <v>0</v>
      </c>
      <c r="N132" s="704">
        <v>0</v>
      </c>
      <c r="O132" s="704">
        <v>0</v>
      </c>
      <c r="P132" s="704">
        <v>0</v>
      </c>
      <c r="Q132" s="674">
        <v>0</v>
      </c>
      <c r="R132" s="674">
        <v>0</v>
      </c>
      <c r="S132" s="704">
        <v>0</v>
      </c>
      <c r="T132" s="673">
        <v>0</v>
      </c>
      <c r="U132" s="674">
        <v>0</v>
      </c>
      <c r="V132" s="673"/>
      <c r="AC132" s="704"/>
      <c r="AD132" s="673"/>
      <c r="AK132" s="704"/>
      <c r="AL132" s="673"/>
      <c r="AS132" s="704"/>
      <c r="AT132" s="673"/>
      <c r="BA132" s="704"/>
      <c r="BB132" s="673"/>
      <c r="BC132" s="704"/>
      <c r="BI132" s="704"/>
      <c r="BJ132" s="673"/>
    </row>
    <row r="133" spans="1:62" s="674" customFormat="1" ht="12.75" hidden="1" customHeight="1" outlineLevel="1" x14ac:dyDescent="0.2">
      <c r="A133" s="699" t="s">
        <v>758</v>
      </c>
      <c r="B133" s="704">
        <v>0</v>
      </c>
      <c r="C133" s="704">
        <v>0</v>
      </c>
      <c r="D133" s="704">
        <v>0</v>
      </c>
      <c r="E133" s="704">
        <v>0</v>
      </c>
      <c r="F133" s="704">
        <v>0</v>
      </c>
      <c r="G133" s="704">
        <v>0</v>
      </c>
      <c r="H133" s="704">
        <v>0</v>
      </c>
      <c r="I133" s="704">
        <v>0</v>
      </c>
      <c r="J133" s="704">
        <v>0</v>
      </c>
      <c r="K133" s="704">
        <v>0</v>
      </c>
      <c r="L133" s="704">
        <v>0</v>
      </c>
      <c r="M133" s="704">
        <v>0</v>
      </c>
      <c r="N133" s="704">
        <v>0</v>
      </c>
      <c r="O133" s="704">
        <v>0</v>
      </c>
      <c r="P133" s="704">
        <v>0</v>
      </c>
      <c r="Q133" s="674">
        <v>0</v>
      </c>
      <c r="R133" s="674">
        <v>0</v>
      </c>
      <c r="S133" s="704">
        <v>0</v>
      </c>
      <c r="T133" s="673">
        <v>0</v>
      </c>
      <c r="U133" s="674">
        <v>0</v>
      </c>
      <c r="V133" s="673"/>
      <c r="AC133" s="704"/>
      <c r="AD133" s="673"/>
      <c r="AK133" s="704"/>
      <c r="AL133" s="673"/>
      <c r="AS133" s="704"/>
      <c r="AT133" s="673"/>
      <c r="BA133" s="704"/>
      <c r="BB133" s="673"/>
      <c r="BC133" s="704"/>
      <c r="BI133" s="704"/>
      <c r="BJ133" s="673"/>
    </row>
    <row r="134" spans="1:62" s="674" customFormat="1" ht="12.75" hidden="1" customHeight="1" outlineLevel="1" x14ac:dyDescent="0.2">
      <c r="A134" s="699" t="s">
        <v>759</v>
      </c>
      <c r="B134" s="704">
        <v>0</v>
      </c>
      <c r="C134" s="704">
        <v>0</v>
      </c>
      <c r="D134" s="704">
        <v>0</v>
      </c>
      <c r="E134" s="704">
        <v>0</v>
      </c>
      <c r="F134" s="704">
        <v>0</v>
      </c>
      <c r="G134" s="704">
        <v>0</v>
      </c>
      <c r="H134" s="704">
        <v>0</v>
      </c>
      <c r="I134" s="704">
        <v>0</v>
      </c>
      <c r="J134" s="704">
        <v>0</v>
      </c>
      <c r="K134" s="704">
        <v>0</v>
      </c>
      <c r="L134" s="704">
        <v>0</v>
      </c>
      <c r="M134" s="704">
        <v>0</v>
      </c>
      <c r="N134" s="704">
        <v>0</v>
      </c>
      <c r="O134" s="704">
        <v>0</v>
      </c>
      <c r="P134" s="704">
        <v>0</v>
      </c>
      <c r="Q134" s="674">
        <v>0</v>
      </c>
      <c r="R134" s="674">
        <v>0</v>
      </c>
      <c r="S134" s="704">
        <v>0</v>
      </c>
      <c r="T134" s="673">
        <v>0</v>
      </c>
      <c r="U134" s="674">
        <v>0</v>
      </c>
      <c r="V134" s="673"/>
      <c r="AC134" s="704"/>
      <c r="AD134" s="673"/>
      <c r="AK134" s="704"/>
      <c r="AL134" s="673"/>
      <c r="AS134" s="704"/>
      <c r="AT134" s="673"/>
      <c r="BA134" s="704"/>
      <c r="BB134" s="673"/>
      <c r="BI134" s="704"/>
      <c r="BJ134" s="673"/>
    </row>
    <row r="135" spans="1:62" s="674" customFormat="1" ht="12.75" customHeight="1" collapsed="1" x14ac:dyDescent="0.2">
      <c r="A135" s="713" t="s">
        <v>760</v>
      </c>
      <c r="B135" s="704">
        <v>-5.2902670000000001</v>
      </c>
      <c r="C135" s="704">
        <v>-0.104909</v>
      </c>
      <c r="D135" s="704">
        <v>-0.145757</v>
      </c>
      <c r="E135" s="704">
        <v>-0.246062</v>
      </c>
      <c r="F135" s="704">
        <v>-0.19742899999999999</v>
      </c>
      <c r="G135" s="704">
        <v>-0.14521300000000001</v>
      </c>
      <c r="H135" s="704">
        <v>-0.16308400000000001</v>
      </c>
      <c r="I135" s="704">
        <v>-0.13495499999999999</v>
      </c>
      <c r="J135" s="704">
        <v>-0.16019600000000001</v>
      </c>
      <c r="K135" s="704">
        <v>-7.3208999999999996E-2</v>
      </c>
      <c r="L135" s="704">
        <v>-8.4426000000000001E-2</v>
      </c>
      <c r="M135" s="704">
        <v>-7.6282000000000003E-2</v>
      </c>
      <c r="N135" s="704">
        <v>-0.118216</v>
      </c>
      <c r="O135" s="704">
        <v>-9.8569000000000004E-2</v>
      </c>
      <c r="P135" s="704">
        <v>-7.979E-2</v>
      </c>
      <c r="Q135" s="674">
        <v>0</v>
      </c>
      <c r="R135" s="674">
        <v>0</v>
      </c>
      <c r="S135" s="704">
        <v>0</v>
      </c>
      <c r="T135" s="673">
        <v>0</v>
      </c>
      <c r="U135" s="674">
        <v>0</v>
      </c>
      <c r="V135" s="673"/>
      <c r="AC135" s="704"/>
      <c r="AD135" s="673"/>
      <c r="AK135" s="704"/>
      <c r="AL135" s="673"/>
      <c r="AS135" s="704"/>
      <c r="AT135" s="673"/>
      <c r="BA135" s="704"/>
      <c r="BB135" s="673"/>
      <c r="BI135" s="704"/>
      <c r="BJ135" s="673"/>
    </row>
    <row r="136" spans="1:62" s="674" customFormat="1" ht="12.75" hidden="1" customHeight="1" outlineLevel="1" x14ac:dyDescent="0.2">
      <c r="A136" s="699" t="s">
        <v>761</v>
      </c>
      <c r="B136" s="704">
        <v>0</v>
      </c>
      <c r="C136" s="704">
        <v>0</v>
      </c>
      <c r="D136" s="704">
        <v>0</v>
      </c>
      <c r="E136" s="704">
        <v>0</v>
      </c>
      <c r="F136" s="704">
        <v>0</v>
      </c>
      <c r="G136" s="704">
        <v>0</v>
      </c>
      <c r="H136" s="704">
        <v>0</v>
      </c>
      <c r="I136" s="704">
        <v>0</v>
      </c>
      <c r="J136" s="704">
        <v>0</v>
      </c>
      <c r="K136" s="704">
        <v>0</v>
      </c>
      <c r="L136" s="704">
        <v>0</v>
      </c>
      <c r="M136" s="704">
        <v>0</v>
      </c>
      <c r="N136" s="704">
        <v>0</v>
      </c>
      <c r="O136" s="704">
        <v>0</v>
      </c>
      <c r="P136" s="704">
        <v>0</v>
      </c>
      <c r="Q136" s="674">
        <v>0</v>
      </c>
      <c r="R136" s="674">
        <v>0</v>
      </c>
      <c r="S136" s="704">
        <v>0</v>
      </c>
      <c r="T136" s="673">
        <v>0</v>
      </c>
      <c r="U136" s="674">
        <v>0</v>
      </c>
      <c r="V136" s="673"/>
      <c r="AC136" s="704"/>
      <c r="AD136" s="673"/>
      <c r="AK136" s="704"/>
      <c r="AL136" s="673"/>
      <c r="AS136" s="704"/>
      <c r="AT136" s="673"/>
      <c r="BA136" s="704"/>
      <c r="BB136" s="673"/>
      <c r="BI136" s="704"/>
      <c r="BJ136" s="673"/>
    </row>
    <row r="137" spans="1:62" s="674" customFormat="1" ht="12.75" hidden="1" customHeight="1" outlineLevel="1" x14ac:dyDescent="0.2">
      <c r="A137" s="699" t="s">
        <v>762</v>
      </c>
      <c r="B137" s="704">
        <v>0</v>
      </c>
      <c r="C137" s="704">
        <v>0</v>
      </c>
      <c r="D137" s="704">
        <v>0</v>
      </c>
      <c r="E137" s="704">
        <v>0</v>
      </c>
      <c r="F137" s="704">
        <v>0</v>
      </c>
      <c r="G137" s="704">
        <v>0</v>
      </c>
      <c r="H137" s="704">
        <v>0</v>
      </c>
      <c r="I137" s="704">
        <v>0</v>
      </c>
      <c r="J137" s="704">
        <v>0</v>
      </c>
      <c r="K137" s="704">
        <v>0</v>
      </c>
      <c r="L137" s="704">
        <v>0</v>
      </c>
      <c r="M137" s="704">
        <v>0</v>
      </c>
      <c r="N137" s="704">
        <v>0</v>
      </c>
      <c r="O137" s="704">
        <v>0</v>
      </c>
      <c r="P137" s="704">
        <v>0</v>
      </c>
      <c r="Q137" s="674">
        <v>0</v>
      </c>
      <c r="R137" s="674">
        <v>0</v>
      </c>
      <c r="S137" s="704">
        <v>0</v>
      </c>
      <c r="T137" s="673">
        <v>0</v>
      </c>
      <c r="U137" s="674">
        <v>0</v>
      </c>
      <c r="V137" s="673"/>
      <c r="AC137" s="704"/>
      <c r="AD137" s="673"/>
      <c r="AK137" s="704"/>
      <c r="AL137" s="673"/>
      <c r="AS137" s="704"/>
      <c r="AT137" s="673"/>
      <c r="BA137" s="704"/>
      <c r="BB137" s="673"/>
      <c r="BC137" s="704"/>
      <c r="BI137" s="704"/>
      <c r="BJ137" s="673"/>
    </row>
    <row r="138" spans="1:62" s="674" customFormat="1" ht="12.75" hidden="1" customHeight="1" outlineLevel="1" x14ac:dyDescent="0.2">
      <c r="A138" s="699" t="s">
        <v>763</v>
      </c>
      <c r="B138" s="704">
        <v>0</v>
      </c>
      <c r="C138" s="704">
        <v>0</v>
      </c>
      <c r="D138" s="704">
        <v>0</v>
      </c>
      <c r="E138" s="704">
        <v>0</v>
      </c>
      <c r="F138" s="704">
        <v>0</v>
      </c>
      <c r="G138" s="704">
        <v>0</v>
      </c>
      <c r="H138" s="704">
        <v>0</v>
      </c>
      <c r="I138" s="704">
        <v>0</v>
      </c>
      <c r="J138" s="704">
        <v>0</v>
      </c>
      <c r="K138" s="704">
        <v>0</v>
      </c>
      <c r="L138" s="704">
        <v>0</v>
      </c>
      <c r="M138" s="704">
        <v>0</v>
      </c>
      <c r="N138" s="704">
        <v>0</v>
      </c>
      <c r="O138" s="704">
        <v>0</v>
      </c>
      <c r="P138" s="704">
        <v>0</v>
      </c>
      <c r="Q138" s="674">
        <v>0</v>
      </c>
      <c r="R138" s="674">
        <v>0</v>
      </c>
      <c r="S138" s="704">
        <v>0</v>
      </c>
      <c r="T138" s="673">
        <v>0</v>
      </c>
      <c r="U138" s="674">
        <v>0</v>
      </c>
      <c r="V138" s="673"/>
      <c r="AC138" s="704"/>
      <c r="AD138" s="673"/>
      <c r="AK138" s="704"/>
      <c r="AL138" s="673"/>
      <c r="AS138" s="704"/>
      <c r="AT138" s="673"/>
      <c r="BA138" s="704"/>
      <c r="BB138" s="673"/>
      <c r="BC138" s="704"/>
      <c r="BI138" s="704"/>
      <c r="BJ138" s="673"/>
    </row>
    <row r="139" spans="1:62" s="674" customFormat="1" ht="12.75" hidden="1" customHeight="1" outlineLevel="1" x14ac:dyDescent="0.2">
      <c r="A139" s="699" t="s">
        <v>764</v>
      </c>
      <c r="B139" s="704">
        <v>0</v>
      </c>
      <c r="C139" s="704">
        <v>0</v>
      </c>
      <c r="D139" s="704">
        <v>0</v>
      </c>
      <c r="E139" s="704">
        <v>0</v>
      </c>
      <c r="F139" s="704">
        <v>0</v>
      </c>
      <c r="G139" s="704">
        <v>0</v>
      </c>
      <c r="H139" s="704">
        <v>0</v>
      </c>
      <c r="I139" s="704">
        <v>0</v>
      </c>
      <c r="J139" s="704">
        <v>0</v>
      </c>
      <c r="K139" s="704">
        <v>0</v>
      </c>
      <c r="L139" s="704">
        <v>0</v>
      </c>
      <c r="M139" s="704">
        <v>0</v>
      </c>
      <c r="N139" s="704">
        <v>0</v>
      </c>
      <c r="O139" s="704">
        <v>0</v>
      </c>
      <c r="P139" s="704">
        <v>0</v>
      </c>
      <c r="Q139" s="674">
        <v>0</v>
      </c>
      <c r="R139" s="674">
        <v>0</v>
      </c>
      <c r="S139" s="704">
        <v>0</v>
      </c>
      <c r="T139" s="673">
        <v>0</v>
      </c>
      <c r="U139" s="674">
        <v>0</v>
      </c>
      <c r="V139" s="673"/>
      <c r="AC139" s="704"/>
      <c r="AD139" s="673"/>
      <c r="AK139" s="704"/>
      <c r="AL139" s="673"/>
      <c r="AS139" s="704"/>
      <c r="AT139" s="673"/>
      <c r="BA139" s="704"/>
      <c r="BB139" s="673"/>
      <c r="BI139" s="704"/>
      <c r="BJ139" s="673"/>
    </row>
    <row r="140" spans="1:62" s="674" customFormat="1" ht="12.75" hidden="1" customHeight="1" outlineLevel="1" x14ac:dyDescent="0.2">
      <c r="A140" s="699" t="s">
        <v>765</v>
      </c>
      <c r="B140" s="704">
        <v>0</v>
      </c>
      <c r="C140" s="704">
        <v>0</v>
      </c>
      <c r="D140" s="704">
        <v>0</v>
      </c>
      <c r="E140" s="704">
        <v>0</v>
      </c>
      <c r="F140" s="704">
        <v>0</v>
      </c>
      <c r="G140" s="704">
        <v>0</v>
      </c>
      <c r="H140" s="704">
        <v>0</v>
      </c>
      <c r="I140" s="704">
        <v>0</v>
      </c>
      <c r="J140" s="704">
        <v>0</v>
      </c>
      <c r="K140" s="704">
        <v>0</v>
      </c>
      <c r="L140" s="704">
        <v>0</v>
      </c>
      <c r="M140" s="704">
        <v>0</v>
      </c>
      <c r="N140" s="704">
        <v>0</v>
      </c>
      <c r="O140" s="704">
        <v>0</v>
      </c>
      <c r="P140" s="704">
        <v>0</v>
      </c>
      <c r="Q140" s="674">
        <v>0</v>
      </c>
      <c r="R140" s="674">
        <v>0</v>
      </c>
      <c r="S140" s="704">
        <v>0</v>
      </c>
      <c r="T140" s="673">
        <v>0</v>
      </c>
      <c r="U140" s="674">
        <v>0</v>
      </c>
      <c r="V140" s="673"/>
      <c r="AC140" s="704"/>
      <c r="AD140" s="673"/>
      <c r="AK140" s="704"/>
      <c r="AL140" s="673"/>
      <c r="AS140" s="704"/>
      <c r="AT140" s="673"/>
      <c r="BA140" s="704"/>
      <c r="BB140" s="673"/>
      <c r="BC140" s="704"/>
      <c r="BI140" s="704"/>
      <c r="BJ140" s="673"/>
    </row>
    <row r="141" spans="1:62" s="674" customFormat="1" ht="12.75" hidden="1" customHeight="1" outlineLevel="1" x14ac:dyDescent="0.2">
      <c r="A141" s="699" t="s">
        <v>766</v>
      </c>
      <c r="B141" s="704">
        <v>0</v>
      </c>
      <c r="C141" s="704">
        <v>0</v>
      </c>
      <c r="D141" s="704">
        <v>0</v>
      </c>
      <c r="E141" s="704">
        <v>0</v>
      </c>
      <c r="F141" s="704">
        <v>0</v>
      </c>
      <c r="G141" s="704">
        <v>0</v>
      </c>
      <c r="H141" s="704">
        <v>0</v>
      </c>
      <c r="I141" s="704">
        <v>0</v>
      </c>
      <c r="J141" s="704">
        <v>0</v>
      </c>
      <c r="K141" s="704">
        <v>0</v>
      </c>
      <c r="L141" s="704">
        <v>0</v>
      </c>
      <c r="M141" s="704">
        <v>0</v>
      </c>
      <c r="N141" s="704">
        <v>0</v>
      </c>
      <c r="O141" s="704">
        <v>0</v>
      </c>
      <c r="P141" s="704">
        <v>0</v>
      </c>
      <c r="Q141" s="674">
        <v>0</v>
      </c>
      <c r="R141" s="674">
        <v>0</v>
      </c>
      <c r="S141" s="704">
        <v>0</v>
      </c>
      <c r="T141" s="673">
        <v>0</v>
      </c>
      <c r="U141" s="674">
        <v>0</v>
      </c>
      <c r="V141" s="673"/>
      <c r="AC141" s="704"/>
      <c r="AD141" s="673"/>
      <c r="AK141" s="704"/>
      <c r="AL141" s="673"/>
      <c r="AS141" s="704"/>
      <c r="AT141" s="673"/>
      <c r="BA141" s="704"/>
      <c r="BB141" s="673"/>
      <c r="BC141" s="704"/>
      <c r="BI141" s="704"/>
      <c r="BJ141" s="673"/>
    </row>
    <row r="142" spans="1:62" s="674" customFormat="1" ht="12.75" customHeight="1" collapsed="1" x14ac:dyDescent="0.2">
      <c r="A142" s="699" t="s">
        <v>767</v>
      </c>
      <c r="B142" s="704">
        <v>-5.2902670000000001</v>
      </c>
      <c r="C142" s="704">
        <v>-0.104909</v>
      </c>
      <c r="D142" s="704">
        <v>-0.145757</v>
      </c>
      <c r="E142" s="704">
        <v>-0.246062</v>
      </c>
      <c r="F142" s="704">
        <v>-0.19742899999999999</v>
      </c>
      <c r="G142" s="704">
        <v>-0.14521300000000001</v>
      </c>
      <c r="H142" s="704">
        <v>-0.16308400000000001</v>
      </c>
      <c r="I142" s="704">
        <v>-0.13495499999999999</v>
      </c>
      <c r="J142" s="704">
        <v>-0.16019600000000001</v>
      </c>
      <c r="K142" s="704">
        <v>-7.3208999999999996E-2</v>
      </c>
      <c r="L142" s="704">
        <v>-8.4426000000000001E-2</v>
      </c>
      <c r="M142" s="704">
        <v>-7.6282000000000003E-2</v>
      </c>
      <c r="N142" s="704">
        <v>-0.118216</v>
      </c>
      <c r="O142" s="704">
        <v>-9.8569000000000004E-2</v>
      </c>
      <c r="P142" s="704">
        <v>-7.979E-2</v>
      </c>
      <c r="Q142" s="674">
        <v>0</v>
      </c>
      <c r="R142" s="674">
        <v>0</v>
      </c>
      <c r="S142" s="704">
        <v>0</v>
      </c>
      <c r="T142" s="673">
        <v>0</v>
      </c>
      <c r="U142" s="674">
        <v>0</v>
      </c>
      <c r="V142" s="673"/>
      <c r="AC142" s="704"/>
      <c r="AD142" s="673"/>
      <c r="AK142" s="704"/>
      <c r="AL142" s="673"/>
      <c r="AS142" s="704"/>
      <c r="AT142" s="673"/>
      <c r="BA142" s="704"/>
      <c r="BB142" s="673"/>
      <c r="BI142" s="704"/>
      <c r="BJ142" s="673"/>
    </row>
    <row r="143" spans="1:62" s="674" customFormat="1" ht="12.75" customHeight="1" x14ac:dyDescent="0.2">
      <c r="A143" s="699" t="s">
        <v>768</v>
      </c>
      <c r="B143" s="704">
        <v>-0.39026699999999998</v>
      </c>
      <c r="C143" s="704">
        <v>-0.104909</v>
      </c>
      <c r="D143" s="704">
        <v>-0.145757</v>
      </c>
      <c r="E143" s="704">
        <v>-0.246062</v>
      </c>
      <c r="F143" s="704">
        <v>-0.19742899999999999</v>
      </c>
      <c r="G143" s="704">
        <v>-0.14521300000000001</v>
      </c>
      <c r="H143" s="704">
        <v>-0.16308400000000001</v>
      </c>
      <c r="I143" s="704">
        <v>-0.13495499999999999</v>
      </c>
      <c r="J143" s="704">
        <v>-0.16019600000000001</v>
      </c>
      <c r="K143" s="704">
        <v>-7.3208999999999996E-2</v>
      </c>
      <c r="L143" s="704">
        <v>-8.4426000000000001E-2</v>
      </c>
      <c r="M143" s="704">
        <v>-7.6282000000000003E-2</v>
      </c>
      <c r="N143" s="704">
        <v>-0.118216</v>
      </c>
      <c r="O143" s="704">
        <v>-9.8569000000000004E-2</v>
      </c>
      <c r="P143" s="704">
        <v>-7.979E-2</v>
      </c>
      <c r="Q143" s="674">
        <v>0</v>
      </c>
      <c r="R143" s="674">
        <v>0</v>
      </c>
      <c r="S143" s="704">
        <v>0</v>
      </c>
      <c r="T143" s="673">
        <v>0</v>
      </c>
      <c r="U143" s="674">
        <v>0</v>
      </c>
      <c r="V143" s="673"/>
      <c r="AC143" s="704"/>
      <c r="AD143" s="673"/>
      <c r="AK143" s="704"/>
      <c r="AL143" s="673"/>
      <c r="AS143" s="704"/>
      <c r="AT143" s="673"/>
      <c r="BA143" s="704"/>
      <c r="BB143" s="673"/>
      <c r="BI143" s="704"/>
      <c r="BJ143" s="673"/>
    </row>
    <row r="144" spans="1:62" s="674" customFormat="1" ht="12.75" customHeight="1" x14ac:dyDescent="0.2">
      <c r="A144" s="699" t="s">
        <v>769</v>
      </c>
      <c r="B144" s="704">
        <v>-0.39026699999999998</v>
      </c>
      <c r="C144" s="704">
        <v>-0.104909</v>
      </c>
      <c r="D144" s="704">
        <v>-0.145757</v>
      </c>
      <c r="E144" s="704">
        <v>-0.246062</v>
      </c>
      <c r="F144" s="704">
        <v>-0.19742899999999999</v>
      </c>
      <c r="G144" s="704">
        <v>-0.14521300000000001</v>
      </c>
      <c r="H144" s="704">
        <v>-0.16308400000000001</v>
      </c>
      <c r="I144" s="704">
        <v>-0.13495499999999999</v>
      </c>
      <c r="J144" s="704">
        <v>-0.16019600000000001</v>
      </c>
      <c r="K144" s="704">
        <v>-7.3208999999999996E-2</v>
      </c>
      <c r="L144" s="704">
        <v>-8.4426000000000001E-2</v>
      </c>
      <c r="M144" s="704">
        <v>-7.6282000000000003E-2</v>
      </c>
      <c r="N144" s="704">
        <v>-0.118216</v>
      </c>
      <c r="O144" s="704">
        <v>-9.8569000000000004E-2</v>
      </c>
      <c r="P144" s="704">
        <v>-7.979E-2</v>
      </c>
      <c r="Q144" s="674">
        <v>0</v>
      </c>
      <c r="R144" s="674">
        <v>0</v>
      </c>
      <c r="S144" s="704">
        <v>0</v>
      </c>
      <c r="T144" s="673">
        <v>0</v>
      </c>
      <c r="U144" s="674">
        <v>0</v>
      </c>
      <c r="V144" s="673"/>
      <c r="AC144" s="704"/>
      <c r="AD144" s="673"/>
      <c r="AK144" s="704"/>
      <c r="AL144" s="673"/>
      <c r="AS144" s="704"/>
      <c r="AT144" s="673"/>
      <c r="BA144" s="704"/>
      <c r="BB144" s="673"/>
      <c r="BC144" s="704"/>
      <c r="BI144" s="704"/>
      <c r="BJ144" s="673"/>
    </row>
    <row r="145" spans="1:62" s="674" customFormat="1" ht="12.75" hidden="1" customHeight="1" outlineLevel="1" x14ac:dyDescent="0.2">
      <c r="A145" s="699" t="s">
        <v>770</v>
      </c>
      <c r="B145" s="704">
        <v>0</v>
      </c>
      <c r="C145" s="704">
        <v>0</v>
      </c>
      <c r="D145" s="704">
        <v>0</v>
      </c>
      <c r="E145" s="704">
        <v>0</v>
      </c>
      <c r="F145" s="704">
        <v>0</v>
      </c>
      <c r="G145" s="704">
        <v>0</v>
      </c>
      <c r="H145" s="704">
        <v>0</v>
      </c>
      <c r="I145" s="704">
        <v>0</v>
      </c>
      <c r="J145" s="704">
        <v>0</v>
      </c>
      <c r="K145" s="704">
        <v>0</v>
      </c>
      <c r="L145" s="704">
        <v>0</v>
      </c>
      <c r="M145" s="704">
        <v>0</v>
      </c>
      <c r="N145" s="704">
        <v>0</v>
      </c>
      <c r="O145" s="704">
        <v>0</v>
      </c>
      <c r="P145" s="704">
        <v>0</v>
      </c>
      <c r="Q145" s="674">
        <v>0</v>
      </c>
      <c r="R145" s="674">
        <v>0</v>
      </c>
      <c r="S145" s="704">
        <v>0</v>
      </c>
      <c r="T145" s="673">
        <v>0</v>
      </c>
      <c r="U145" s="674">
        <v>0</v>
      </c>
      <c r="V145" s="673"/>
      <c r="AC145" s="704"/>
      <c r="AD145" s="673"/>
      <c r="AK145" s="704"/>
      <c r="AL145" s="673"/>
      <c r="AS145" s="704"/>
      <c r="AT145" s="673"/>
      <c r="BA145" s="704"/>
      <c r="BB145" s="673"/>
      <c r="BC145" s="704"/>
      <c r="BI145" s="704"/>
      <c r="BJ145" s="673"/>
    </row>
    <row r="146" spans="1:62" s="674" customFormat="1" ht="12.75" hidden="1" customHeight="1" outlineLevel="1" x14ac:dyDescent="0.2">
      <c r="A146" s="699" t="s">
        <v>1023</v>
      </c>
      <c r="B146" s="704">
        <v>0</v>
      </c>
      <c r="C146" s="704">
        <v>0</v>
      </c>
      <c r="D146" s="704">
        <v>0</v>
      </c>
      <c r="E146" s="704">
        <v>0</v>
      </c>
      <c r="F146" s="704">
        <v>0</v>
      </c>
      <c r="G146" s="704">
        <v>0</v>
      </c>
      <c r="H146" s="704">
        <v>0</v>
      </c>
      <c r="I146" s="704">
        <v>0</v>
      </c>
      <c r="J146" s="704">
        <v>0</v>
      </c>
      <c r="K146" s="704">
        <v>0</v>
      </c>
      <c r="L146" s="704">
        <v>0</v>
      </c>
      <c r="M146" s="704">
        <v>0</v>
      </c>
      <c r="N146" s="704">
        <v>0</v>
      </c>
      <c r="O146" s="704">
        <v>0</v>
      </c>
      <c r="P146" s="704">
        <v>0</v>
      </c>
      <c r="Q146" s="674">
        <v>0</v>
      </c>
      <c r="R146" s="674">
        <v>0</v>
      </c>
      <c r="S146" s="704">
        <v>0</v>
      </c>
      <c r="T146" s="673">
        <v>0</v>
      </c>
      <c r="U146" s="674">
        <v>0</v>
      </c>
      <c r="V146" s="673"/>
      <c r="AC146" s="704"/>
      <c r="AD146" s="673"/>
      <c r="AK146" s="704"/>
      <c r="AL146" s="673"/>
      <c r="AS146" s="704"/>
      <c r="AT146" s="673"/>
      <c r="BA146" s="704"/>
      <c r="BB146" s="673"/>
      <c r="BC146" s="704"/>
      <c r="BI146" s="704"/>
      <c r="BJ146" s="673"/>
    </row>
    <row r="147" spans="1:62" s="674" customFormat="1" ht="12.75" customHeight="1" collapsed="1" x14ac:dyDescent="0.2">
      <c r="A147" s="699" t="s">
        <v>772</v>
      </c>
      <c r="B147" s="704">
        <v>-4.9000000000000004</v>
      </c>
      <c r="C147" s="704">
        <v>0</v>
      </c>
      <c r="D147" s="704">
        <v>0</v>
      </c>
      <c r="E147" s="704">
        <v>0</v>
      </c>
      <c r="F147" s="704">
        <v>0</v>
      </c>
      <c r="G147" s="704">
        <v>0</v>
      </c>
      <c r="H147" s="704">
        <v>0</v>
      </c>
      <c r="I147" s="704">
        <v>0</v>
      </c>
      <c r="J147" s="704">
        <v>0</v>
      </c>
      <c r="K147" s="704">
        <v>0</v>
      </c>
      <c r="L147" s="704">
        <v>0</v>
      </c>
      <c r="M147" s="704">
        <v>0</v>
      </c>
      <c r="N147" s="704">
        <v>0</v>
      </c>
      <c r="O147" s="704">
        <v>0</v>
      </c>
      <c r="P147" s="704">
        <v>0</v>
      </c>
      <c r="Q147" s="674">
        <v>0</v>
      </c>
      <c r="R147" s="674">
        <v>0</v>
      </c>
      <c r="S147" s="704">
        <v>0</v>
      </c>
      <c r="T147" s="673">
        <v>0</v>
      </c>
      <c r="U147" s="674">
        <v>0</v>
      </c>
      <c r="V147" s="673"/>
      <c r="AC147" s="704"/>
      <c r="AD147" s="673"/>
      <c r="AK147" s="704"/>
      <c r="AL147" s="673"/>
      <c r="AS147" s="704"/>
      <c r="AT147" s="673"/>
      <c r="BA147" s="704"/>
      <c r="BB147" s="673"/>
      <c r="BI147" s="704"/>
      <c r="BJ147" s="673"/>
    </row>
    <row r="148" spans="1:62" s="674" customFormat="1" ht="12.75" hidden="1" customHeight="1" outlineLevel="1" x14ac:dyDescent="0.2">
      <c r="A148" s="699" t="s">
        <v>773</v>
      </c>
      <c r="B148" s="704">
        <v>0</v>
      </c>
      <c r="C148" s="704">
        <v>0</v>
      </c>
      <c r="D148" s="704">
        <v>0</v>
      </c>
      <c r="E148" s="704">
        <v>0</v>
      </c>
      <c r="F148" s="704">
        <v>0</v>
      </c>
      <c r="G148" s="704">
        <v>0</v>
      </c>
      <c r="H148" s="704">
        <v>0</v>
      </c>
      <c r="I148" s="704">
        <v>0</v>
      </c>
      <c r="J148" s="704">
        <v>0</v>
      </c>
      <c r="K148" s="704">
        <v>0</v>
      </c>
      <c r="L148" s="704">
        <v>0</v>
      </c>
      <c r="M148" s="704">
        <v>0</v>
      </c>
      <c r="N148" s="704">
        <v>0</v>
      </c>
      <c r="O148" s="704">
        <v>0</v>
      </c>
      <c r="P148" s="704">
        <v>0</v>
      </c>
      <c r="Q148" s="674">
        <v>0</v>
      </c>
      <c r="R148" s="674">
        <v>0</v>
      </c>
      <c r="S148" s="704">
        <v>0</v>
      </c>
      <c r="T148" s="673">
        <v>0</v>
      </c>
      <c r="U148" s="674">
        <v>0</v>
      </c>
      <c r="V148" s="673"/>
      <c r="AC148" s="704"/>
      <c r="AD148" s="673"/>
      <c r="AK148" s="704"/>
      <c r="AL148" s="673"/>
      <c r="AS148" s="704"/>
      <c r="AT148" s="673"/>
      <c r="BA148" s="704"/>
      <c r="BB148" s="673"/>
      <c r="BC148" s="704"/>
      <c r="BI148" s="704"/>
      <c r="BJ148" s="673"/>
    </row>
    <row r="149" spans="1:62" s="674" customFormat="1" ht="12.75" hidden="1" customHeight="1" outlineLevel="1" x14ac:dyDescent="0.2">
      <c r="A149" s="699" t="s">
        <v>774</v>
      </c>
      <c r="B149" s="704">
        <v>0</v>
      </c>
      <c r="C149" s="704">
        <v>0</v>
      </c>
      <c r="D149" s="704">
        <v>0</v>
      </c>
      <c r="E149" s="704">
        <v>0</v>
      </c>
      <c r="F149" s="704">
        <v>0</v>
      </c>
      <c r="G149" s="704">
        <v>0</v>
      </c>
      <c r="H149" s="704">
        <v>0</v>
      </c>
      <c r="I149" s="704">
        <v>0</v>
      </c>
      <c r="J149" s="704">
        <v>0</v>
      </c>
      <c r="K149" s="704">
        <v>0</v>
      </c>
      <c r="L149" s="704">
        <v>0</v>
      </c>
      <c r="M149" s="704">
        <v>0</v>
      </c>
      <c r="N149" s="704">
        <v>0</v>
      </c>
      <c r="O149" s="704">
        <v>0</v>
      </c>
      <c r="P149" s="704">
        <v>0</v>
      </c>
      <c r="Q149" s="674">
        <v>0</v>
      </c>
      <c r="R149" s="674">
        <v>0</v>
      </c>
      <c r="S149" s="704">
        <v>0</v>
      </c>
      <c r="T149" s="673">
        <v>0</v>
      </c>
      <c r="U149" s="674">
        <v>0</v>
      </c>
      <c r="V149" s="673"/>
      <c r="AC149" s="704"/>
      <c r="AD149" s="673"/>
      <c r="AK149" s="704"/>
      <c r="AL149" s="673"/>
      <c r="AS149" s="704"/>
      <c r="AT149" s="673"/>
      <c r="BA149" s="704"/>
      <c r="BB149" s="673"/>
      <c r="BC149" s="704"/>
      <c r="BI149" s="704"/>
      <c r="BJ149" s="673"/>
    </row>
    <row r="150" spans="1:62" s="674" customFormat="1" ht="12.75" customHeight="1" collapsed="1" x14ac:dyDescent="0.2">
      <c r="A150" s="699" t="s">
        <v>775</v>
      </c>
      <c r="B150" s="704">
        <v>-4.9000000000000004</v>
      </c>
      <c r="C150" s="704">
        <v>0</v>
      </c>
      <c r="D150" s="704">
        <v>0</v>
      </c>
      <c r="E150" s="704">
        <v>0</v>
      </c>
      <c r="F150" s="704">
        <v>0</v>
      </c>
      <c r="G150" s="704">
        <v>0</v>
      </c>
      <c r="H150" s="704">
        <v>0</v>
      </c>
      <c r="I150" s="704">
        <v>0</v>
      </c>
      <c r="J150" s="704">
        <v>0</v>
      </c>
      <c r="K150" s="704">
        <v>0</v>
      </c>
      <c r="L150" s="704">
        <v>0</v>
      </c>
      <c r="M150" s="704">
        <v>0</v>
      </c>
      <c r="N150" s="704">
        <v>0</v>
      </c>
      <c r="O150" s="704">
        <v>0</v>
      </c>
      <c r="P150" s="704">
        <v>0</v>
      </c>
      <c r="Q150" s="674">
        <v>0</v>
      </c>
      <c r="R150" s="674">
        <v>0</v>
      </c>
      <c r="S150" s="704">
        <v>0</v>
      </c>
      <c r="T150" s="673">
        <v>0</v>
      </c>
      <c r="U150" s="674">
        <v>0</v>
      </c>
      <c r="V150" s="673"/>
      <c r="AC150" s="704"/>
      <c r="AD150" s="673"/>
      <c r="AK150" s="704"/>
      <c r="AL150" s="673"/>
      <c r="AS150" s="704"/>
      <c r="AT150" s="673"/>
      <c r="BA150" s="704"/>
      <c r="BB150" s="673"/>
      <c r="BC150" s="704"/>
      <c r="BI150" s="704"/>
      <c r="BJ150" s="673"/>
    </row>
    <row r="151" spans="1:62" s="674" customFormat="1" ht="12.75" hidden="1" customHeight="1" outlineLevel="1" x14ac:dyDescent="0.2">
      <c r="A151" s="713" t="s">
        <v>776</v>
      </c>
      <c r="B151" s="704">
        <v>0</v>
      </c>
      <c r="C151" s="704">
        <v>0</v>
      </c>
      <c r="D151" s="704">
        <v>0</v>
      </c>
      <c r="E151" s="704">
        <v>0</v>
      </c>
      <c r="F151" s="704">
        <v>0</v>
      </c>
      <c r="G151" s="704">
        <v>0</v>
      </c>
      <c r="H151" s="704">
        <v>0</v>
      </c>
      <c r="I151" s="704">
        <v>0</v>
      </c>
      <c r="J151" s="704">
        <v>0</v>
      </c>
      <c r="K151" s="704">
        <v>0</v>
      </c>
      <c r="L151" s="704">
        <v>0</v>
      </c>
      <c r="M151" s="704">
        <v>0</v>
      </c>
      <c r="N151" s="704">
        <v>0</v>
      </c>
      <c r="O151" s="704">
        <v>0</v>
      </c>
      <c r="P151" s="704">
        <v>0</v>
      </c>
      <c r="Q151" s="674">
        <v>0</v>
      </c>
      <c r="R151" s="674">
        <v>0</v>
      </c>
      <c r="S151" s="704">
        <v>0</v>
      </c>
      <c r="T151" s="673">
        <v>0</v>
      </c>
      <c r="U151" s="674">
        <v>0</v>
      </c>
      <c r="V151" s="673"/>
      <c r="AC151" s="704"/>
      <c r="AD151" s="673"/>
      <c r="AK151" s="704"/>
      <c r="AL151" s="673"/>
      <c r="AS151" s="704"/>
      <c r="AT151" s="673"/>
      <c r="BA151" s="704"/>
      <c r="BB151" s="673"/>
      <c r="BI151" s="704"/>
      <c r="BJ151" s="673"/>
    </row>
    <row r="152" spans="1:62" s="674" customFormat="1" ht="12.75" hidden="1" customHeight="1" outlineLevel="1" x14ac:dyDescent="0.2">
      <c r="A152" s="699" t="s">
        <v>777</v>
      </c>
      <c r="B152" s="704">
        <v>0</v>
      </c>
      <c r="C152" s="704">
        <v>0</v>
      </c>
      <c r="D152" s="704">
        <v>0</v>
      </c>
      <c r="E152" s="704">
        <v>0</v>
      </c>
      <c r="F152" s="704">
        <v>0</v>
      </c>
      <c r="G152" s="704">
        <v>0</v>
      </c>
      <c r="H152" s="704">
        <v>0</v>
      </c>
      <c r="I152" s="704">
        <v>0</v>
      </c>
      <c r="J152" s="704">
        <v>0</v>
      </c>
      <c r="K152" s="704">
        <v>0</v>
      </c>
      <c r="L152" s="704">
        <v>0</v>
      </c>
      <c r="M152" s="704">
        <v>0</v>
      </c>
      <c r="N152" s="704">
        <v>0</v>
      </c>
      <c r="O152" s="704">
        <v>0</v>
      </c>
      <c r="P152" s="704">
        <v>0</v>
      </c>
      <c r="Q152" s="674">
        <v>0</v>
      </c>
      <c r="R152" s="674">
        <v>0</v>
      </c>
      <c r="S152" s="704">
        <v>0</v>
      </c>
      <c r="T152" s="673">
        <v>0</v>
      </c>
      <c r="U152" s="674">
        <v>0</v>
      </c>
      <c r="V152" s="673"/>
      <c r="AC152" s="704"/>
      <c r="AD152" s="673"/>
      <c r="AK152" s="704"/>
      <c r="AL152" s="673"/>
      <c r="AS152" s="704"/>
      <c r="AT152" s="673"/>
      <c r="BA152" s="704"/>
      <c r="BB152" s="673"/>
      <c r="BI152" s="704"/>
      <c r="BJ152" s="673"/>
    </row>
    <row r="153" spans="1:62" s="674" customFormat="1" ht="12.75" hidden="1" customHeight="1" outlineLevel="1" x14ac:dyDescent="0.2">
      <c r="A153" s="699" t="s">
        <v>778</v>
      </c>
      <c r="B153" s="704">
        <v>0</v>
      </c>
      <c r="C153" s="704">
        <v>0</v>
      </c>
      <c r="D153" s="704">
        <v>0</v>
      </c>
      <c r="E153" s="704">
        <v>0</v>
      </c>
      <c r="F153" s="704">
        <v>0</v>
      </c>
      <c r="G153" s="704">
        <v>0</v>
      </c>
      <c r="H153" s="704">
        <v>0</v>
      </c>
      <c r="I153" s="704">
        <v>0</v>
      </c>
      <c r="J153" s="704">
        <v>0</v>
      </c>
      <c r="K153" s="704">
        <v>0</v>
      </c>
      <c r="L153" s="704">
        <v>0</v>
      </c>
      <c r="M153" s="704">
        <v>0</v>
      </c>
      <c r="N153" s="704">
        <v>0</v>
      </c>
      <c r="O153" s="704">
        <v>0</v>
      </c>
      <c r="P153" s="704">
        <v>0</v>
      </c>
      <c r="Q153" s="674">
        <v>0</v>
      </c>
      <c r="R153" s="674">
        <v>0</v>
      </c>
      <c r="S153" s="704">
        <v>0</v>
      </c>
      <c r="T153" s="673">
        <v>0</v>
      </c>
      <c r="U153" s="674">
        <v>0</v>
      </c>
      <c r="V153" s="673"/>
      <c r="AC153" s="704"/>
      <c r="AD153" s="673"/>
      <c r="AK153" s="704"/>
      <c r="AL153" s="673"/>
      <c r="AS153" s="704"/>
      <c r="AT153" s="673"/>
      <c r="BA153" s="704"/>
      <c r="BB153" s="673"/>
      <c r="BC153" s="704"/>
      <c r="BI153" s="704"/>
      <c r="BJ153" s="673"/>
    </row>
    <row r="154" spans="1:62" s="674" customFormat="1" ht="12.75" hidden="1" customHeight="1" outlineLevel="1" x14ac:dyDescent="0.2">
      <c r="A154" s="699" t="s">
        <v>779</v>
      </c>
      <c r="B154" s="704">
        <v>0</v>
      </c>
      <c r="C154" s="704">
        <v>0</v>
      </c>
      <c r="D154" s="704">
        <v>0</v>
      </c>
      <c r="E154" s="704">
        <v>0</v>
      </c>
      <c r="F154" s="704">
        <v>0</v>
      </c>
      <c r="G154" s="704">
        <v>0</v>
      </c>
      <c r="H154" s="704">
        <v>0</v>
      </c>
      <c r="I154" s="704">
        <v>0</v>
      </c>
      <c r="J154" s="704">
        <v>0</v>
      </c>
      <c r="K154" s="704">
        <v>0</v>
      </c>
      <c r="L154" s="704">
        <v>0</v>
      </c>
      <c r="M154" s="704">
        <v>0</v>
      </c>
      <c r="N154" s="704">
        <v>0</v>
      </c>
      <c r="O154" s="704">
        <v>0</v>
      </c>
      <c r="P154" s="704">
        <v>0</v>
      </c>
      <c r="Q154" s="674">
        <v>0</v>
      </c>
      <c r="R154" s="674">
        <v>0</v>
      </c>
      <c r="S154" s="704">
        <v>0</v>
      </c>
      <c r="T154" s="673">
        <v>0</v>
      </c>
      <c r="U154" s="674">
        <v>0</v>
      </c>
      <c r="V154" s="673"/>
      <c r="AC154" s="704"/>
      <c r="AD154" s="673"/>
      <c r="AK154" s="704"/>
      <c r="AL154" s="673"/>
      <c r="AS154" s="704"/>
      <c r="AT154" s="673"/>
      <c r="BA154" s="704"/>
      <c r="BB154" s="673"/>
      <c r="BC154" s="704"/>
      <c r="BI154" s="704"/>
      <c r="BJ154" s="673"/>
    </row>
    <row r="155" spans="1:62" s="674" customFormat="1" ht="12.75" hidden="1" customHeight="1" outlineLevel="1" x14ac:dyDescent="0.2">
      <c r="A155" s="699" t="s">
        <v>780</v>
      </c>
      <c r="B155" s="704">
        <v>0</v>
      </c>
      <c r="C155" s="704">
        <v>0</v>
      </c>
      <c r="D155" s="704">
        <v>0</v>
      </c>
      <c r="E155" s="704">
        <v>0</v>
      </c>
      <c r="F155" s="704">
        <v>0</v>
      </c>
      <c r="G155" s="704">
        <v>0</v>
      </c>
      <c r="H155" s="704">
        <v>0</v>
      </c>
      <c r="I155" s="704">
        <v>0</v>
      </c>
      <c r="J155" s="704">
        <v>0</v>
      </c>
      <c r="K155" s="704">
        <v>0</v>
      </c>
      <c r="L155" s="704">
        <v>0</v>
      </c>
      <c r="M155" s="704">
        <v>0</v>
      </c>
      <c r="N155" s="704">
        <v>0</v>
      </c>
      <c r="O155" s="704">
        <v>0</v>
      </c>
      <c r="P155" s="704">
        <v>0</v>
      </c>
      <c r="Q155" s="674">
        <v>0</v>
      </c>
      <c r="R155" s="674">
        <v>0</v>
      </c>
      <c r="S155" s="704">
        <v>0</v>
      </c>
      <c r="T155" s="673">
        <v>0</v>
      </c>
      <c r="U155" s="674">
        <v>0</v>
      </c>
      <c r="V155" s="673"/>
      <c r="AC155" s="704"/>
      <c r="AD155" s="673"/>
      <c r="AK155" s="704"/>
      <c r="AL155" s="673"/>
      <c r="AS155" s="704"/>
      <c r="AT155" s="673"/>
      <c r="BA155" s="704"/>
      <c r="BB155" s="673"/>
      <c r="BI155" s="704"/>
      <c r="BJ155" s="673"/>
    </row>
    <row r="156" spans="1:62" s="674" customFormat="1" ht="12.75" hidden="1" customHeight="1" outlineLevel="1" x14ac:dyDescent="0.2">
      <c r="A156" s="699" t="s">
        <v>781</v>
      </c>
      <c r="B156" s="704">
        <v>0</v>
      </c>
      <c r="C156" s="704">
        <v>0</v>
      </c>
      <c r="D156" s="704">
        <v>0</v>
      </c>
      <c r="E156" s="704">
        <v>0</v>
      </c>
      <c r="F156" s="704">
        <v>0</v>
      </c>
      <c r="G156" s="704">
        <v>0</v>
      </c>
      <c r="H156" s="704">
        <v>0</v>
      </c>
      <c r="I156" s="704">
        <v>0</v>
      </c>
      <c r="J156" s="704">
        <v>0</v>
      </c>
      <c r="K156" s="704">
        <v>0</v>
      </c>
      <c r="L156" s="704">
        <v>0</v>
      </c>
      <c r="M156" s="704">
        <v>0</v>
      </c>
      <c r="N156" s="704">
        <v>0</v>
      </c>
      <c r="O156" s="704">
        <v>0</v>
      </c>
      <c r="P156" s="704">
        <v>0</v>
      </c>
      <c r="Q156" s="674">
        <v>0</v>
      </c>
      <c r="R156" s="674">
        <v>0</v>
      </c>
      <c r="S156" s="704">
        <v>0</v>
      </c>
      <c r="T156" s="673">
        <v>0</v>
      </c>
      <c r="U156" s="674">
        <v>0</v>
      </c>
      <c r="V156" s="673"/>
      <c r="AC156" s="704"/>
      <c r="AD156" s="673"/>
      <c r="AK156" s="704"/>
      <c r="AL156" s="673"/>
      <c r="AS156" s="704"/>
      <c r="AT156" s="673"/>
      <c r="BA156" s="704"/>
      <c r="BB156" s="673"/>
      <c r="BC156" s="704"/>
      <c r="BI156" s="704"/>
      <c r="BJ156" s="673"/>
    </row>
    <row r="157" spans="1:62" s="674" customFormat="1" ht="12.75" hidden="1" customHeight="1" outlineLevel="1" x14ac:dyDescent="0.2">
      <c r="A157" s="699" t="s">
        <v>782</v>
      </c>
      <c r="B157" s="704">
        <v>0</v>
      </c>
      <c r="C157" s="704">
        <v>0</v>
      </c>
      <c r="D157" s="704">
        <v>0</v>
      </c>
      <c r="E157" s="704">
        <v>0</v>
      </c>
      <c r="F157" s="704">
        <v>0</v>
      </c>
      <c r="G157" s="704">
        <v>0</v>
      </c>
      <c r="H157" s="704">
        <v>0</v>
      </c>
      <c r="I157" s="704">
        <v>0</v>
      </c>
      <c r="J157" s="704">
        <v>0</v>
      </c>
      <c r="K157" s="704">
        <v>0</v>
      </c>
      <c r="L157" s="704">
        <v>0</v>
      </c>
      <c r="M157" s="704">
        <v>0</v>
      </c>
      <c r="N157" s="704">
        <v>0</v>
      </c>
      <c r="O157" s="704">
        <v>0</v>
      </c>
      <c r="P157" s="704">
        <v>0</v>
      </c>
      <c r="Q157" s="674">
        <v>0</v>
      </c>
      <c r="R157" s="674">
        <v>0</v>
      </c>
      <c r="S157" s="704">
        <v>0</v>
      </c>
      <c r="T157" s="673">
        <v>0</v>
      </c>
      <c r="U157" s="674">
        <v>0</v>
      </c>
      <c r="V157" s="673"/>
      <c r="AC157" s="704"/>
      <c r="AD157" s="673"/>
      <c r="AK157" s="704"/>
      <c r="AL157" s="673"/>
      <c r="AS157" s="704"/>
      <c r="AT157" s="673"/>
      <c r="BA157" s="704"/>
      <c r="BB157" s="673"/>
      <c r="BC157" s="704"/>
      <c r="BI157" s="704"/>
      <c r="BJ157" s="673"/>
    </row>
    <row r="158" spans="1:62" s="674" customFormat="1" ht="12.75" hidden="1" customHeight="1" outlineLevel="1" x14ac:dyDescent="0.2">
      <c r="A158" s="699" t="s">
        <v>783</v>
      </c>
      <c r="B158" s="704">
        <v>0</v>
      </c>
      <c r="C158" s="704">
        <v>0</v>
      </c>
      <c r="D158" s="704">
        <v>0</v>
      </c>
      <c r="E158" s="704">
        <v>0</v>
      </c>
      <c r="F158" s="704">
        <v>0</v>
      </c>
      <c r="G158" s="704">
        <v>0</v>
      </c>
      <c r="H158" s="704">
        <v>0</v>
      </c>
      <c r="I158" s="704">
        <v>0</v>
      </c>
      <c r="J158" s="704">
        <v>0</v>
      </c>
      <c r="K158" s="704">
        <v>0</v>
      </c>
      <c r="L158" s="704">
        <v>0</v>
      </c>
      <c r="M158" s="704">
        <v>0</v>
      </c>
      <c r="N158" s="704">
        <v>0</v>
      </c>
      <c r="O158" s="704">
        <v>0</v>
      </c>
      <c r="P158" s="704">
        <v>0</v>
      </c>
      <c r="Q158" s="674">
        <v>0</v>
      </c>
      <c r="R158" s="674">
        <v>0</v>
      </c>
      <c r="S158" s="704">
        <v>0</v>
      </c>
      <c r="T158" s="673">
        <v>0</v>
      </c>
      <c r="U158" s="674">
        <v>0</v>
      </c>
      <c r="V158" s="673"/>
      <c r="AC158" s="704"/>
      <c r="AD158" s="673"/>
      <c r="AK158" s="704"/>
      <c r="AL158" s="673"/>
      <c r="AS158" s="704"/>
      <c r="AT158" s="673"/>
      <c r="BA158" s="704"/>
      <c r="BB158" s="673"/>
      <c r="BI158" s="704"/>
      <c r="BJ158" s="673"/>
    </row>
    <row r="159" spans="1:62" s="674" customFormat="1" ht="12.75" hidden="1" customHeight="1" outlineLevel="1" x14ac:dyDescent="0.2">
      <c r="A159" s="699" t="s">
        <v>784</v>
      </c>
      <c r="B159" s="704">
        <v>0</v>
      </c>
      <c r="C159" s="704">
        <v>0</v>
      </c>
      <c r="D159" s="704">
        <v>0</v>
      </c>
      <c r="E159" s="704">
        <v>0</v>
      </c>
      <c r="F159" s="704">
        <v>0</v>
      </c>
      <c r="G159" s="704">
        <v>0</v>
      </c>
      <c r="H159" s="704">
        <v>0</v>
      </c>
      <c r="I159" s="704">
        <v>0</v>
      </c>
      <c r="J159" s="704">
        <v>0</v>
      </c>
      <c r="K159" s="704">
        <v>0</v>
      </c>
      <c r="L159" s="704">
        <v>0</v>
      </c>
      <c r="M159" s="704">
        <v>0</v>
      </c>
      <c r="N159" s="704">
        <v>0</v>
      </c>
      <c r="O159" s="704">
        <v>0</v>
      </c>
      <c r="P159" s="704">
        <v>0</v>
      </c>
      <c r="Q159" s="674">
        <v>0</v>
      </c>
      <c r="R159" s="674">
        <v>0</v>
      </c>
      <c r="S159" s="704">
        <v>0</v>
      </c>
      <c r="T159" s="673">
        <v>0</v>
      </c>
      <c r="U159" s="674">
        <v>0</v>
      </c>
      <c r="V159" s="673"/>
      <c r="AC159" s="704"/>
      <c r="AD159" s="673"/>
      <c r="AK159" s="704"/>
      <c r="AL159" s="673"/>
      <c r="AS159" s="704"/>
      <c r="AT159" s="673"/>
      <c r="BA159" s="704"/>
      <c r="BB159" s="673"/>
      <c r="BC159" s="704"/>
      <c r="BI159" s="704"/>
      <c r="BJ159" s="673"/>
    </row>
    <row r="160" spans="1:62" s="674" customFormat="1" ht="12.75" hidden="1" customHeight="1" outlineLevel="1" x14ac:dyDescent="0.2">
      <c r="A160" s="699" t="s">
        <v>785</v>
      </c>
      <c r="B160" s="704">
        <v>0</v>
      </c>
      <c r="C160" s="704">
        <v>0</v>
      </c>
      <c r="D160" s="704">
        <v>0</v>
      </c>
      <c r="E160" s="704">
        <v>0</v>
      </c>
      <c r="F160" s="704">
        <v>0</v>
      </c>
      <c r="G160" s="704">
        <v>0</v>
      </c>
      <c r="H160" s="704">
        <v>0</v>
      </c>
      <c r="I160" s="704">
        <v>0</v>
      </c>
      <c r="J160" s="704">
        <v>0</v>
      </c>
      <c r="K160" s="704">
        <v>0</v>
      </c>
      <c r="L160" s="704">
        <v>0</v>
      </c>
      <c r="M160" s="704">
        <v>0</v>
      </c>
      <c r="N160" s="704">
        <v>0</v>
      </c>
      <c r="O160" s="704">
        <v>0</v>
      </c>
      <c r="P160" s="704">
        <v>0</v>
      </c>
      <c r="Q160" s="674">
        <v>0</v>
      </c>
      <c r="R160" s="674">
        <v>0</v>
      </c>
      <c r="S160" s="704">
        <v>0</v>
      </c>
      <c r="T160" s="673">
        <v>0</v>
      </c>
      <c r="U160" s="674">
        <v>0</v>
      </c>
      <c r="V160" s="673"/>
      <c r="AC160" s="704"/>
      <c r="AD160" s="673"/>
      <c r="AK160" s="704"/>
      <c r="AL160" s="673"/>
      <c r="AS160" s="704"/>
      <c r="AT160" s="673"/>
      <c r="BA160" s="704"/>
      <c r="BB160" s="673"/>
      <c r="BC160" s="704"/>
      <c r="BI160" s="704"/>
      <c r="BJ160" s="673"/>
    </row>
    <row r="161" spans="1:62" s="674" customFormat="1" ht="12.75" customHeight="1" collapsed="1" x14ac:dyDescent="0.2">
      <c r="A161" s="713" t="s">
        <v>786</v>
      </c>
      <c r="B161" s="704">
        <v>-1.724127</v>
      </c>
      <c r="C161" s="704">
        <v>-3.0716939999999999</v>
      </c>
      <c r="D161" s="704">
        <v>-4.1669970000000003</v>
      </c>
      <c r="E161" s="704">
        <v>-6.2348879999999998</v>
      </c>
      <c r="F161" s="704">
        <v>-2.5390540000000001</v>
      </c>
      <c r="G161" s="704">
        <v>-1.3789909999999999</v>
      </c>
      <c r="H161" s="704">
        <v>-2.4576820000000001</v>
      </c>
      <c r="I161" s="704">
        <v>-4.0258659999999997</v>
      </c>
      <c r="J161" s="704">
        <v>-1.8262430000000001</v>
      </c>
      <c r="K161" s="704">
        <v>-2.4976389999999999</v>
      </c>
      <c r="L161" s="704">
        <v>-2.997512</v>
      </c>
      <c r="M161" s="704">
        <v>-2.059863</v>
      </c>
      <c r="N161" s="704">
        <v>-1.9334100000000001</v>
      </c>
      <c r="O161" s="704">
        <v>-2.4877099999999999</v>
      </c>
      <c r="P161" s="704">
        <v>-2.386104</v>
      </c>
      <c r="Q161" s="674">
        <v>0</v>
      </c>
      <c r="R161" s="674">
        <v>0</v>
      </c>
      <c r="S161" s="704">
        <v>0</v>
      </c>
      <c r="T161" s="673">
        <v>0</v>
      </c>
      <c r="U161" s="674">
        <v>0</v>
      </c>
      <c r="V161" s="673"/>
      <c r="AC161" s="704"/>
      <c r="AD161" s="673"/>
      <c r="AK161" s="704"/>
      <c r="AL161" s="673"/>
      <c r="AS161" s="704"/>
      <c r="AT161" s="673"/>
      <c r="BA161" s="704"/>
      <c r="BB161" s="673"/>
      <c r="BI161" s="704"/>
      <c r="BJ161" s="673"/>
    </row>
    <row r="162" spans="1:62" s="674" customFormat="1" ht="12.75" hidden="1" customHeight="1" outlineLevel="1" x14ac:dyDescent="0.2">
      <c r="A162" s="699" t="s">
        <v>787</v>
      </c>
      <c r="B162" s="704">
        <v>0</v>
      </c>
      <c r="C162" s="704">
        <v>0</v>
      </c>
      <c r="D162" s="704">
        <v>0</v>
      </c>
      <c r="E162" s="704">
        <v>0</v>
      </c>
      <c r="F162" s="704">
        <v>0</v>
      </c>
      <c r="G162" s="704">
        <v>0</v>
      </c>
      <c r="H162" s="704">
        <v>0</v>
      </c>
      <c r="I162" s="704">
        <v>0</v>
      </c>
      <c r="J162" s="704">
        <v>0</v>
      </c>
      <c r="K162" s="704">
        <v>0</v>
      </c>
      <c r="L162" s="704">
        <v>0</v>
      </c>
      <c r="M162" s="704">
        <v>0</v>
      </c>
      <c r="N162" s="704">
        <v>0</v>
      </c>
      <c r="O162" s="704">
        <v>0</v>
      </c>
      <c r="P162" s="704">
        <v>0</v>
      </c>
      <c r="Q162" s="674">
        <v>0</v>
      </c>
      <c r="R162" s="674">
        <v>0</v>
      </c>
      <c r="S162" s="704">
        <v>0</v>
      </c>
      <c r="T162" s="673">
        <v>0</v>
      </c>
      <c r="U162" s="674">
        <v>0</v>
      </c>
      <c r="V162" s="673"/>
      <c r="AC162" s="704"/>
      <c r="AD162" s="673"/>
      <c r="AK162" s="704"/>
      <c r="AL162" s="673"/>
      <c r="AS162" s="704"/>
      <c r="AT162" s="673"/>
      <c r="BA162" s="704"/>
      <c r="BB162" s="673"/>
      <c r="BI162" s="704"/>
      <c r="BJ162" s="673"/>
    </row>
    <row r="163" spans="1:62" s="674" customFormat="1" ht="12.75" hidden="1" customHeight="1" outlineLevel="1" x14ac:dyDescent="0.2">
      <c r="A163" s="699" t="s">
        <v>788</v>
      </c>
      <c r="B163" s="704">
        <v>0</v>
      </c>
      <c r="C163" s="704">
        <v>0</v>
      </c>
      <c r="D163" s="704">
        <v>0</v>
      </c>
      <c r="E163" s="704">
        <v>0</v>
      </c>
      <c r="F163" s="704">
        <v>0</v>
      </c>
      <c r="G163" s="704">
        <v>0</v>
      </c>
      <c r="H163" s="704">
        <v>0</v>
      </c>
      <c r="I163" s="704">
        <v>0</v>
      </c>
      <c r="J163" s="704">
        <v>0</v>
      </c>
      <c r="K163" s="704">
        <v>0</v>
      </c>
      <c r="L163" s="704">
        <v>0</v>
      </c>
      <c r="M163" s="704">
        <v>0</v>
      </c>
      <c r="N163" s="704">
        <v>0</v>
      </c>
      <c r="O163" s="704">
        <v>0</v>
      </c>
      <c r="P163" s="704">
        <v>0</v>
      </c>
      <c r="Q163" s="674">
        <v>0</v>
      </c>
      <c r="R163" s="674">
        <v>0</v>
      </c>
      <c r="S163" s="704">
        <v>0</v>
      </c>
      <c r="T163" s="673">
        <v>0</v>
      </c>
      <c r="U163" s="674">
        <v>0</v>
      </c>
      <c r="V163" s="673"/>
      <c r="AC163" s="704"/>
      <c r="AD163" s="673"/>
      <c r="AK163" s="704"/>
      <c r="AL163" s="673"/>
      <c r="AS163" s="704"/>
      <c r="AT163" s="673"/>
      <c r="BA163" s="704"/>
      <c r="BB163" s="673"/>
      <c r="BC163" s="704"/>
      <c r="BI163" s="704"/>
      <c r="BJ163" s="673"/>
    </row>
    <row r="164" spans="1:62" s="674" customFormat="1" ht="12.75" hidden="1" customHeight="1" outlineLevel="1" x14ac:dyDescent="0.2">
      <c r="A164" s="699" t="s">
        <v>789</v>
      </c>
      <c r="B164" s="704">
        <v>0</v>
      </c>
      <c r="C164" s="704">
        <v>0</v>
      </c>
      <c r="D164" s="704">
        <v>0</v>
      </c>
      <c r="E164" s="704">
        <v>0</v>
      </c>
      <c r="F164" s="704">
        <v>0</v>
      </c>
      <c r="G164" s="704">
        <v>0</v>
      </c>
      <c r="H164" s="704">
        <v>0</v>
      </c>
      <c r="I164" s="704">
        <v>0</v>
      </c>
      <c r="J164" s="704">
        <v>0</v>
      </c>
      <c r="K164" s="704">
        <v>0</v>
      </c>
      <c r="L164" s="704">
        <v>0</v>
      </c>
      <c r="M164" s="704">
        <v>0</v>
      </c>
      <c r="N164" s="704">
        <v>0</v>
      </c>
      <c r="O164" s="704">
        <v>0</v>
      </c>
      <c r="P164" s="704">
        <v>0</v>
      </c>
      <c r="Q164" s="674">
        <v>0</v>
      </c>
      <c r="R164" s="674">
        <v>0</v>
      </c>
      <c r="S164" s="704">
        <v>0</v>
      </c>
      <c r="T164" s="673">
        <v>0</v>
      </c>
      <c r="U164" s="674">
        <v>0</v>
      </c>
      <c r="V164" s="673"/>
      <c r="AC164" s="704"/>
      <c r="AD164" s="673"/>
      <c r="AK164" s="704"/>
      <c r="AL164" s="673"/>
      <c r="AS164" s="704"/>
      <c r="AT164" s="673"/>
      <c r="BA164" s="704"/>
      <c r="BB164" s="673"/>
      <c r="BC164" s="704"/>
      <c r="BI164" s="704"/>
      <c r="BJ164" s="673"/>
    </row>
    <row r="165" spans="1:62" s="674" customFormat="1" ht="12.75" hidden="1" customHeight="1" outlineLevel="1" x14ac:dyDescent="0.2">
      <c r="A165" s="699" t="s">
        <v>790</v>
      </c>
      <c r="B165" s="704">
        <v>0</v>
      </c>
      <c r="C165" s="704">
        <v>0</v>
      </c>
      <c r="D165" s="704">
        <v>0</v>
      </c>
      <c r="E165" s="704">
        <v>0</v>
      </c>
      <c r="F165" s="704">
        <v>0</v>
      </c>
      <c r="G165" s="704">
        <v>0</v>
      </c>
      <c r="H165" s="704">
        <v>0</v>
      </c>
      <c r="I165" s="704">
        <v>0</v>
      </c>
      <c r="J165" s="704">
        <v>0</v>
      </c>
      <c r="K165" s="704">
        <v>0</v>
      </c>
      <c r="L165" s="704">
        <v>0</v>
      </c>
      <c r="M165" s="704">
        <v>0</v>
      </c>
      <c r="N165" s="704">
        <v>0</v>
      </c>
      <c r="O165" s="704">
        <v>0</v>
      </c>
      <c r="P165" s="704">
        <v>0</v>
      </c>
      <c r="Q165" s="674">
        <v>0</v>
      </c>
      <c r="R165" s="674">
        <v>0</v>
      </c>
      <c r="S165" s="704">
        <v>0</v>
      </c>
      <c r="T165" s="673">
        <v>0</v>
      </c>
      <c r="U165" s="674">
        <v>0</v>
      </c>
      <c r="V165" s="673"/>
      <c r="AC165" s="704"/>
      <c r="AD165" s="673"/>
      <c r="AK165" s="704"/>
      <c r="AL165" s="673"/>
      <c r="AS165" s="704"/>
      <c r="AT165" s="673"/>
      <c r="BA165" s="704"/>
      <c r="BB165" s="673"/>
      <c r="BC165" s="704"/>
      <c r="BI165" s="704"/>
      <c r="BJ165" s="673"/>
    </row>
    <row r="166" spans="1:62" s="674" customFormat="1" ht="12.75" hidden="1" customHeight="1" outlineLevel="1" x14ac:dyDescent="0.2">
      <c r="A166" s="699" t="s">
        <v>791</v>
      </c>
      <c r="B166" s="704">
        <v>0</v>
      </c>
      <c r="C166" s="704">
        <v>0</v>
      </c>
      <c r="D166" s="704">
        <v>0</v>
      </c>
      <c r="E166" s="704">
        <v>0</v>
      </c>
      <c r="F166" s="704">
        <v>0</v>
      </c>
      <c r="G166" s="704">
        <v>0</v>
      </c>
      <c r="H166" s="704">
        <v>0</v>
      </c>
      <c r="I166" s="704">
        <v>0</v>
      </c>
      <c r="J166" s="704">
        <v>0</v>
      </c>
      <c r="K166" s="704">
        <v>0</v>
      </c>
      <c r="L166" s="704">
        <v>0</v>
      </c>
      <c r="M166" s="704">
        <v>0</v>
      </c>
      <c r="N166" s="704">
        <v>0</v>
      </c>
      <c r="O166" s="704">
        <v>0</v>
      </c>
      <c r="P166" s="704">
        <v>0</v>
      </c>
      <c r="Q166" s="674">
        <v>0</v>
      </c>
      <c r="R166" s="674">
        <v>0</v>
      </c>
      <c r="S166" s="704">
        <v>0</v>
      </c>
      <c r="T166" s="673">
        <v>0</v>
      </c>
      <c r="U166" s="674">
        <v>0</v>
      </c>
      <c r="V166" s="673"/>
      <c r="AC166" s="704"/>
      <c r="AD166" s="673"/>
      <c r="AK166" s="704"/>
      <c r="AL166" s="673"/>
      <c r="AS166" s="704"/>
      <c r="AT166" s="673"/>
      <c r="BA166" s="704"/>
      <c r="BB166" s="673"/>
      <c r="BC166" s="704"/>
      <c r="BI166" s="704"/>
      <c r="BJ166" s="673"/>
    </row>
    <row r="167" spans="1:62" s="674" customFormat="1" ht="12.75" customHeight="1" collapsed="1" x14ac:dyDescent="0.2">
      <c r="A167" s="699" t="s">
        <v>792</v>
      </c>
      <c r="B167" s="704">
        <v>-1.724127</v>
      </c>
      <c r="C167" s="704">
        <v>-3.0716939999999999</v>
      </c>
      <c r="D167" s="704">
        <v>-4.1669970000000003</v>
      </c>
      <c r="E167" s="704">
        <v>-6.2348879999999998</v>
      </c>
      <c r="F167" s="704">
        <v>-2.5390540000000001</v>
      </c>
      <c r="G167" s="704">
        <v>-1.3789909999999999</v>
      </c>
      <c r="H167" s="704">
        <v>-2.4576820000000001</v>
      </c>
      <c r="I167" s="704">
        <v>-4.0258659999999997</v>
      </c>
      <c r="J167" s="704">
        <v>-1.8262430000000001</v>
      </c>
      <c r="K167" s="704">
        <v>-2.4976389999999999</v>
      </c>
      <c r="L167" s="704">
        <v>-2.997512</v>
      </c>
      <c r="M167" s="704">
        <v>-2.059863</v>
      </c>
      <c r="N167" s="704">
        <v>-1.9334100000000001</v>
      </c>
      <c r="O167" s="704">
        <v>-2.4877099999999999</v>
      </c>
      <c r="P167" s="704">
        <v>-2.386104</v>
      </c>
      <c r="Q167" s="674">
        <v>0</v>
      </c>
      <c r="R167" s="674">
        <v>0</v>
      </c>
      <c r="S167" s="704">
        <v>0</v>
      </c>
      <c r="T167" s="673">
        <v>0</v>
      </c>
      <c r="U167" s="674">
        <v>0</v>
      </c>
      <c r="V167" s="673"/>
      <c r="AC167" s="704"/>
      <c r="AD167" s="673"/>
      <c r="AK167" s="704"/>
      <c r="AL167" s="673"/>
      <c r="AS167" s="704"/>
      <c r="AT167" s="673"/>
      <c r="BA167" s="704"/>
      <c r="BB167" s="673"/>
      <c r="BI167" s="704"/>
      <c r="BJ167" s="673"/>
    </row>
    <row r="168" spans="1:62" s="674" customFormat="1" ht="12.75" customHeight="1" x14ac:dyDescent="0.2">
      <c r="A168" s="699" t="s">
        <v>793</v>
      </c>
      <c r="B168" s="704">
        <v>-1.724127</v>
      </c>
      <c r="C168" s="704">
        <v>-3.0716939999999999</v>
      </c>
      <c r="D168" s="704">
        <v>-4.1669970000000003</v>
      </c>
      <c r="E168" s="704">
        <v>-6.2348879999999998</v>
      </c>
      <c r="F168" s="704">
        <v>-2.5390540000000001</v>
      </c>
      <c r="G168" s="704">
        <v>-1.3789909999999999</v>
      </c>
      <c r="H168" s="704">
        <v>-2.4576820000000001</v>
      </c>
      <c r="I168" s="704">
        <v>-4.0258659999999997</v>
      </c>
      <c r="J168" s="704">
        <v>-1.8262430000000001</v>
      </c>
      <c r="K168" s="704">
        <v>-2.4976389999999999</v>
      </c>
      <c r="L168" s="704">
        <v>-2.997512</v>
      </c>
      <c r="M168" s="704">
        <v>-2.059863</v>
      </c>
      <c r="N168" s="704">
        <v>-1.9334100000000001</v>
      </c>
      <c r="O168" s="704">
        <v>-2.4877099999999999</v>
      </c>
      <c r="P168" s="704">
        <v>-2.386104</v>
      </c>
      <c r="Q168" s="674">
        <v>0</v>
      </c>
      <c r="R168" s="674">
        <v>0</v>
      </c>
      <c r="S168" s="704">
        <v>0</v>
      </c>
      <c r="T168" s="673">
        <v>0</v>
      </c>
      <c r="U168" s="674">
        <v>0</v>
      </c>
      <c r="V168" s="673"/>
      <c r="AC168" s="704"/>
      <c r="AD168" s="673"/>
      <c r="AK168" s="704"/>
      <c r="AL168" s="673"/>
      <c r="AS168" s="704"/>
      <c r="AT168" s="673"/>
      <c r="BA168" s="704"/>
      <c r="BB168" s="673"/>
      <c r="BI168" s="704"/>
      <c r="BJ168" s="673"/>
    </row>
    <row r="169" spans="1:62" s="674" customFormat="1" ht="12.75" customHeight="1" x14ac:dyDescent="0.2">
      <c r="A169" s="691" t="s">
        <v>794</v>
      </c>
      <c r="B169" s="704">
        <v>-8.6121000000000003E-2</v>
      </c>
      <c r="C169" s="704">
        <v>-9.5558000000000004E-2</v>
      </c>
      <c r="D169" s="704">
        <v>-7.3715000000000003E-2</v>
      </c>
      <c r="E169" s="704">
        <v>-8.0209000000000003E-2</v>
      </c>
      <c r="F169" s="704">
        <v>-6.9682999999999995E-2</v>
      </c>
      <c r="G169" s="704">
        <v>-6.7805000000000004E-2</v>
      </c>
      <c r="H169" s="704">
        <v>-0.14335999999999999</v>
      </c>
      <c r="I169" s="704">
        <v>-6.5629999999999994E-2</v>
      </c>
      <c r="J169" s="704">
        <v>-5.28E-2</v>
      </c>
      <c r="K169" s="704">
        <v>-4.6080000000000003E-2</v>
      </c>
      <c r="L169" s="704">
        <v>-5.3865000000000003E-2</v>
      </c>
      <c r="M169" s="704">
        <v>-6.4130000000000006E-2</v>
      </c>
      <c r="N169" s="704">
        <v>-7.4168999999999999E-2</v>
      </c>
      <c r="O169" s="704">
        <v>-7.3541999999999996E-2</v>
      </c>
      <c r="P169" s="704">
        <v>-5.6635999999999999E-2</v>
      </c>
      <c r="Q169" s="674">
        <v>0</v>
      </c>
      <c r="R169" s="674">
        <v>0</v>
      </c>
      <c r="S169" s="704">
        <v>0</v>
      </c>
      <c r="T169" s="673">
        <v>0</v>
      </c>
      <c r="U169" s="674">
        <v>0</v>
      </c>
      <c r="V169" s="673"/>
      <c r="AC169" s="704"/>
      <c r="AD169" s="673"/>
      <c r="AK169" s="704"/>
      <c r="AL169" s="673"/>
      <c r="AS169" s="704"/>
      <c r="AT169" s="673"/>
      <c r="BA169" s="704"/>
      <c r="BB169" s="673"/>
      <c r="BC169" s="704"/>
      <c r="BI169" s="704"/>
      <c r="BJ169" s="673"/>
    </row>
    <row r="170" spans="1:62" s="674" customFormat="1" ht="12.75" customHeight="1" x14ac:dyDescent="0.2">
      <c r="A170" s="691" t="s">
        <v>795</v>
      </c>
      <c r="B170" s="704">
        <v>-0.21731500000000001</v>
      </c>
      <c r="C170" s="704">
        <v>-0.40768199999999999</v>
      </c>
      <c r="D170" s="704">
        <v>-0.47810799999999998</v>
      </c>
      <c r="E170" s="704">
        <v>-0.53431200000000001</v>
      </c>
      <c r="F170" s="704">
        <v>-0.48745100000000002</v>
      </c>
      <c r="G170" s="704">
        <v>-6.1128000000000002E-2</v>
      </c>
      <c r="H170" s="704">
        <v>-0.50249999999999995</v>
      </c>
      <c r="I170" s="704">
        <v>-0.5</v>
      </c>
      <c r="J170" s="704">
        <v>-0.50983500000000004</v>
      </c>
      <c r="K170" s="704">
        <v>-0.49117300000000003</v>
      </c>
      <c r="L170" s="704">
        <v>-0.46074700000000002</v>
      </c>
      <c r="M170" s="704">
        <v>-0.46847</v>
      </c>
      <c r="N170" s="704">
        <v>-0.409831</v>
      </c>
      <c r="O170" s="704">
        <v>-0.407503</v>
      </c>
      <c r="P170" s="704">
        <v>-0.40245599999999998</v>
      </c>
      <c r="Q170" s="674">
        <v>0</v>
      </c>
      <c r="R170" s="674">
        <v>0</v>
      </c>
      <c r="S170" s="704">
        <v>0</v>
      </c>
      <c r="T170" s="673">
        <v>0</v>
      </c>
      <c r="U170" s="674">
        <v>0</v>
      </c>
      <c r="V170" s="673"/>
      <c r="AC170" s="704"/>
      <c r="AD170" s="673"/>
      <c r="AK170" s="704"/>
      <c r="AL170" s="673"/>
      <c r="AS170" s="704"/>
      <c r="AT170" s="673"/>
      <c r="BA170" s="704"/>
      <c r="BB170" s="673"/>
      <c r="BC170" s="704"/>
      <c r="BI170" s="704"/>
      <c r="BJ170" s="673"/>
    </row>
    <row r="171" spans="1:62" s="674" customFormat="1" ht="12.75" hidden="1" customHeight="1" outlineLevel="1" x14ac:dyDescent="0.2">
      <c r="A171" s="691" t="s">
        <v>796</v>
      </c>
      <c r="B171" s="704">
        <v>0</v>
      </c>
      <c r="C171" s="704">
        <v>0</v>
      </c>
      <c r="D171" s="704">
        <v>0</v>
      </c>
      <c r="E171" s="704">
        <v>0</v>
      </c>
      <c r="F171" s="704">
        <v>0</v>
      </c>
      <c r="G171" s="704">
        <v>0</v>
      </c>
      <c r="H171" s="704">
        <v>0</v>
      </c>
      <c r="I171" s="704">
        <v>0</v>
      </c>
      <c r="J171" s="704">
        <v>0</v>
      </c>
      <c r="K171" s="704">
        <v>0</v>
      </c>
      <c r="L171" s="704">
        <v>0</v>
      </c>
      <c r="M171" s="704">
        <v>0</v>
      </c>
      <c r="N171" s="704">
        <v>0</v>
      </c>
      <c r="O171" s="704">
        <v>0</v>
      </c>
      <c r="P171" s="704">
        <v>0</v>
      </c>
      <c r="Q171" s="674">
        <v>0</v>
      </c>
      <c r="R171" s="674">
        <v>0</v>
      </c>
      <c r="S171" s="704">
        <v>0</v>
      </c>
      <c r="T171" s="673">
        <v>0</v>
      </c>
      <c r="U171" s="674">
        <v>0</v>
      </c>
      <c r="V171" s="673"/>
      <c r="AC171" s="704"/>
      <c r="AD171" s="673"/>
      <c r="AK171" s="704"/>
      <c r="AL171" s="673"/>
      <c r="AS171" s="704"/>
      <c r="AT171" s="673"/>
      <c r="BA171" s="704"/>
      <c r="BB171" s="673"/>
      <c r="BC171" s="704"/>
      <c r="BI171" s="704"/>
      <c r="BJ171" s="673"/>
    </row>
    <row r="172" spans="1:62" s="684" customFormat="1" ht="20.100000000000001" customHeight="1" collapsed="1" x14ac:dyDescent="0.2">
      <c r="A172" s="717" t="s">
        <v>797</v>
      </c>
      <c r="B172" s="709">
        <v>-1.4206909999999999</v>
      </c>
      <c r="C172" s="709">
        <v>-2.568454</v>
      </c>
      <c r="D172" s="709">
        <v>-3.6151740000000001</v>
      </c>
      <c r="E172" s="709">
        <v>-5.6203669999999999</v>
      </c>
      <c r="F172" s="709">
        <v>-1.9819199999999999</v>
      </c>
      <c r="G172" s="709">
        <v>-1.2500579999999999</v>
      </c>
      <c r="H172" s="709">
        <v>-1.811822</v>
      </c>
      <c r="I172" s="709">
        <v>-3.4602360000000001</v>
      </c>
      <c r="J172" s="709">
        <v>-1.2636080000000001</v>
      </c>
      <c r="K172" s="709">
        <v>-1.960386</v>
      </c>
      <c r="L172" s="709">
        <v>-2.4828999999999999</v>
      </c>
      <c r="M172" s="709">
        <v>-1.527263</v>
      </c>
      <c r="N172" s="709">
        <v>-1.4494100000000001</v>
      </c>
      <c r="O172" s="709">
        <v>-2.0066649999999999</v>
      </c>
      <c r="P172" s="709">
        <v>-1.9270119999999999</v>
      </c>
      <c r="Q172" s="684">
        <v>0</v>
      </c>
      <c r="R172" s="684">
        <v>0</v>
      </c>
      <c r="S172" s="709">
        <v>0</v>
      </c>
      <c r="T172" s="708">
        <v>0</v>
      </c>
      <c r="U172" s="684">
        <v>0</v>
      </c>
      <c r="V172" s="708"/>
      <c r="AC172" s="709"/>
      <c r="AD172" s="708"/>
      <c r="AK172" s="709"/>
      <c r="AL172" s="708"/>
      <c r="AS172" s="709"/>
      <c r="AT172" s="708"/>
      <c r="BA172" s="709"/>
      <c r="BB172" s="708"/>
      <c r="BC172" s="709"/>
      <c r="BI172" s="709"/>
      <c r="BJ172" s="708"/>
    </row>
    <row r="173" spans="1:62" s="674" customFormat="1" ht="12.75" hidden="1" customHeight="1" outlineLevel="1" x14ac:dyDescent="0.2">
      <c r="A173" s="699" t="s">
        <v>798</v>
      </c>
      <c r="B173" s="704">
        <v>0</v>
      </c>
      <c r="C173" s="704">
        <v>0</v>
      </c>
      <c r="D173" s="704">
        <v>0</v>
      </c>
      <c r="E173" s="704">
        <v>0</v>
      </c>
      <c r="F173" s="704">
        <v>0</v>
      </c>
      <c r="G173" s="704">
        <v>0</v>
      </c>
      <c r="H173" s="704">
        <v>0</v>
      </c>
      <c r="I173" s="704">
        <v>0</v>
      </c>
      <c r="J173" s="704">
        <v>0</v>
      </c>
      <c r="K173" s="704">
        <v>0</v>
      </c>
      <c r="L173" s="704">
        <v>0</v>
      </c>
      <c r="M173" s="704">
        <v>0</v>
      </c>
      <c r="N173" s="704">
        <v>0</v>
      </c>
      <c r="O173" s="704">
        <v>0</v>
      </c>
      <c r="P173" s="704">
        <v>0</v>
      </c>
      <c r="Q173" s="674">
        <v>0</v>
      </c>
      <c r="R173" s="674">
        <v>0</v>
      </c>
      <c r="S173" s="704">
        <v>0</v>
      </c>
      <c r="T173" s="673">
        <v>0</v>
      </c>
      <c r="U173" s="674">
        <v>0</v>
      </c>
      <c r="V173" s="673"/>
      <c r="AC173" s="704"/>
      <c r="AD173" s="673"/>
      <c r="AK173" s="704"/>
      <c r="AL173" s="673"/>
      <c r="AS173" s="704"/>
      <c r="AT173" s="673"/>
      <c r="BA173" s="704"/>
      <c r="BB173" s="673"/>
      <c r="BI173" s="704"/>
      <c r="BJ173" s="673"/>
    </row>
    <row r="174" spans="1:62" s="674" customFormat="1" ht="12.75" hidden="1" customHeight="1" outlineLevel="1" x14ac:dyDescent="0.2">
      <c r="A174" s="691" t="s">
        <v>799</v>
      </c>
      <c r="B174" s="704">
        <v>0</v>
      </c>
      <c r="C174" s="704">
        <v>0</v>
      </c>
      <c r="D174" s="704">
        <v>0</v>
      </c>
      <c r="E174" s="704">
        <v>0</v>
      </c>
      <c r="F174" s="704">
        <v>0</v>
      </c>
      <c r="G174" s="704">
        <v>0</v>
      </c>
      <c r="H174" s="704">
        <v>0</v>
      </c>
      <c r="I174" s="704">
        <v>0</v>
      </c>
      <c r="J174" s="704">
        <v>0</v>
      </c>
      <c r="K174" s="704">
        <v>0</v>
      </c>
      <c r="L174" s="704">
        <v>0</v>
      </c>
      <c r="M174" s="704">
        <v>0</v>
      </c>
      <c r="N174" s="704">
        <v>0</v>
      </c>
      <c r="O174" s="704">
        <v>0</v>
      </c>
      <c r="P174" s="704">
        <v>0</v>
      </c>
      <c r="Q174" s="674">
        <v>0</v>
      </c>
      <c r="R174" s="674">
        <v>0</v>
      </c>
      <c r="S174" s="704">
        <v>0</v>
      </c>
      <c r="T174" s="673">
        <v>0</v>
      </c>
      <c r="U174" s="674">
        <v>0</v>
      </c>
      <c r="V174" s="673"/>
      <c r="AC174" s="704"/>
      <c r="AD174" s="673"/>
      <c r="AK174" s="704"/>
      <c r="AL174" s="673"/>
      <c r="AS174" s="704"/>
      <c r="AT174" s="673"/>
      <c r="BA174" s="704"/>
      <c r="BB174" s="673"/>
      <c r="BI174" s="704"/>
      <c r="BJ174" s="673"/>
    </row>
    <row r="175" spans="1:62" s="674" customFormat="1" ht="12.75" hidden="1" customHeight="1" outlineLevel="1" x14ac:dyDescent="0.2">
      <c r="A175" s="691" t="s">
        <v>800</v>
      </c>
      <c r="B175" s="704">
        <v>0</v>
      </c>
      <c r="C175" s="704">
        <v>0</v>
      </c>
      <c r="D175" s="704">
        <v>0</v>
      </c>
      <c r="E175" s="704">
        <v>0</v>
      </c>
      <c r="F175" s="704">
        <v>0</v>
      </c>
      <c r="G175" s="704">
        <v>0</v>
      </c>
      <c r="H175" s="704">
        <v>0</v>
      </c>
      <c r="I175" s="704">
        <v>0</v>
      </c>
      <c r="J175" s="704">
        <v>0</v>
      </c>
      <c r="K175" s="704">
        <v>0</v>
      </c>
      <c r="L175" s="704">
        <v>0</v>
      </c>
      <c r="M175" s="704">
        <v>0</v>
      </c>
      <c r="N175" s="704">
        <v>0</v>
      </c>
      <c r="O175" s="704">
        <v>0</v>
      </c>
      <c r="P175" s="704">
        <v>0</v>
      </c>
      <c r="Q175" s="674">
        <v>0</v>
      </c>
      <c r="R175" s="674">
        <v>0</v>
      </c>
      <c r="S175" s="704">
        <v>0</v>
      </c>
      <c r="T175" s="673">
        <v>0</v>
      </c>
      <c r="U175" s="674">
        <v>0</v>
      </c>
      <c r="V175" s="673"/>
      <c r="AC175" s="704"/>
      <c r="AD175" s="673"/>
      <c r="AK175" s="704"/>
      <c r="AL175" s="673"/>
      <c r="AS175" s="704"/>
      <c r="AT175" s="673"/>
      <c r="BA175" s="704"/>
      <c r="BB175" s="673"/>
      <c r="BI175" s="704"/>
      <c r="BJ175" s="673"/>
    </row>
    <row r="176" spans="1:62" s="674" customFormat="1" ht="12.75" hidden="1" customHeight="1" outlineLevel="1" x14ac:dyDescent="0.2">
      <c r="A176" s="691" t="s">
        <v>801</v>
      </c>
      <c r="B176" s="704">
        <v>0</v>
      </c>
      <c r="C176" s="704">
        <v>0</v>
      </c>
      <c r="D176" s="704">
        <v>0</v>
      </c>
      <c r="E176" s="704">
        <v>0</v>
      </c>
      <c r="F176" s="704">
        <v>0</v>
      </c>
      <c r="G176" s="704">
        <v>0</v>
      </c>
      <c r="H176" s="704">
        <v>0</v>
      </c>
      <c r="I176" s="704">
        <v>0</v>
      </c>
      <c r="J176" s="704">
        <v>0</v>
      </c>
      <c r="K176" s="704">
        <v>0</v>
      </c>
      <c r="L176" s="704">
        <v>0</v>
      </c>
      <c r="M176" s="704">
        <v>0</v>
      </c>
      <c r="N176" s="704">
        <v>0</v>
      </c>
      <c r="O176" s="704">
        <v>0</v>
      </c>
      <c r="P176" s="704">
        <v>0</v>
      </c>
      <c r="Q176" s="674">
        <v>0</v>
      </c>
      <c r="R176" s="674">
        <v>0</v>
      </c>
      <c r="S176" s="704">
        <v>0</v>
      </c>
      <c r="T176" s="673">
        <v>0</v>
      </c>
      <c r="U176" s="674">
        <v>0</v>
      </c>
      <c r="V176" s="673"/>
      <c r="AC176" s="704"/>
      <c r="AD176" s="673"/>
      <c r="AK176" s="704"/>
      <c r="AL176" s="673"/>
      <c r="AS176" s="704"/>
      <c r="AT176" s="673"/>
      <c r="BA176" s="704"/>
      <c r="BB176" s="673"/>
      <c r="BI176" s="704"/>
      <c r="BJ176" s="673"/>
    </row>
    <row r="177" spans="1:62" s="674" customFormat="1" ht="12.75" hidden="1" customHeight="1" outlineLevel="1" x14ac:dyDescent="0.2">
      <c r="A177" s="691" t="s">
        <v>802</v>
      </c>
      <c r="B177" s="704">
        <v>0</v>
      </c>
      <c r="C177" s="704">
        <v>0</v>
      </c>
      <c r="D177" s="704">
        <v>0</v>
      </c>
      <c r="E177" s="704">
        <v>0</v>
      </c>
      <c r="F177" s="704">
        <v>0</v>
      </c>
      <c r="G177" s="704">
        <v>0</v>
      </c>
      <c r="H177" s="704">
        <v>0</v>
      </c>
      <c r="I177" s="704">
        <v>0</v>
      </c>
      <c r="J177" s="704">
        <v>0</v>
      </c>
      <c r="K177" s="704">
        <v>0</v>
      </c>
      <c r="L177" s="704">
        <v>0</v>
      </c>
      <c r="M177" s="704">
        <v>0</v>
      </c>
      <c r="N177" s="704">
        <v>0</v>
      </c>
      <c r="O177" s="704">
        <v>0</v>
      </c>
      <c r="P177" s="704">
        <v>0</v>
      </c>
      <c r="Q177" s="674">
        <v>0</v>
      </c>
      <c r="R177" s="674">
        <v>0</v>
      </c>
      <c r="S177" s="704">
        <v>0</v>
      </c>
      <c r="T177" s="673">
        <v>0</v>
      </c>
      <c r="U177" s="674">
        <v>0</v>
      </c>
      <c r="V177" s="673"/>
      <c r="AC177" s="704"/>
      <c r="AD177" s="673"/>
      <c r="AK177" s="704"/>
      <c r="AL177" s="673"/>
      <c r="AS177" s="704"/>
      <c r="AT177" s="673"/>
      <c r="BA177" s="704"/>
      <c r="BB177" s="673"/>
      <c r="BI177" s="704"/>
      <c r="BJ177" s="673"/>
    </row>
    <row r="178" spans="1:62" s="674" customFormat="1" ht="12.75" hidden="1" customHeight="1" outlineLevel="1" x14ac:dyDescent="0.2">
      <c r="A178" s="691" t="s">
        <v>803</v>
      </c>
      <c r="B178" s="704">
        <v>0</v>
      </c>
      <c r="C178" s="704">
        <v>0</v>
      </c>
      <c r="D178" s="704">
        <v>0</v>
      </c>
      <c r="E178" s="704">
        <v>0</v>
      </c>
      <c r="F178" s="704">
        <v>0</v>
      </c>
      <c r="G178" s="704">
        <v>0</v>
      </c>
      <c r="H178" s="704">
        <v>0</v>
      </c>
      <c r="I178" s="704">
        <v>0</v>
      </c>
      <c r="J178" s="704">
        <v>0</v>
      </c>
      <c r="K178" s="704">
        <v>0</v>
      </c>
      <c r="L178" s="704">
        <v>0</v>
      </c>
      <c r="M178" s="704">
        <v>0</v>
      </c>
      <c r="N178" s="704">
        <v>0</v>
      </c>
      <c r="O178" s="704">
        <v>0</v>
      </c>
      <c r="P178" s="704">
        <v>0</v>
      </c>
      <c r="Q178" s="674">
        <v>0</v>
      </c>
      <c r="R178" s="674">
        <v>0</v>
      </c>
      <c r="S178" s="704">
        <v>0</v>
      </c>
      <c r="T178" s="673">
        <v>0</v>
      </c>
      <c r="U178" s="674">
        <v>0</v>
      </c>
      <c r="V178" s="673"/>
      <c r="AC178" s="704"/>
      <c r="AD178" s="673"/>
      <c r="AK178" s="704"/>
      <c r="AL178" s="673"/>
      <c r="AS178" s="704"/>
      <c r="AT178" s="673"/>
      <c r="BA178" s="704"/>
      <c r="BB178" s="673"/>
      <c r="BI178" s="704"/>
      <c r="BJ178" s="673"/>
    </row>
    <row r="179" spans="1:62" s="684" customFormat="1" ht="20.100000000000001" hidden="1" customHeight="1" outlineLevel="1" x14ac:dyDescent="0.2">
      <c r="A179" s="717" t="s">
        <v>804</v>
      </c>
      <c r="B179" s="718">
        <v>0</v>
      </c>
      <c r="C179" s="718">
        <v>0</v>
      </c>
      <c r="D179" s="718">
        <v>0</v>
      </c>
      <c r="E179" s="718">
        <v>0</v>
      </c>
      <c r="F179" s="718">
        <v>0</v>
      </c>
      <c r="G179" s="718">
        <v>0</v>
      </c>
      <c r="H179" s="718">
        <v>0</v>
      </c>
      <c r="I179" s="718">
        <v>0</v>
      </c>
      <c r="J179" s="718">
        <v>0</v>
      </c>
      <c r="K179" s="718">
        <v>0</v>
      </c>
      <c r="L179" s="718">
        <v>0</v>
      </c>
      <c r="M179" s="718">
        <v>0</v>
      </c>
      <c r="N179" s="718">
        <v>0</v>
      </c>
      <c r="O179" s="718">
        <v>0</v>
      </c>
      <c r="P179" s="718">
        <v>0</v>
      </c>
      <c r="Q179" s="684">
        <v>0</v>
      </c>
      <c r="R179" s="684">
        <v>0</v>
      </c>
      <c r="S179" s="709">
        <v>0</v>
      </c>
      <c r="T179" s="708">
        <v>0</v>
      </c>
      <c r="U179" s="684">
        <v>0</v>
      </c>
      <c r="V179" s="708"/>
      <c r="AC179" s="709"/>
      <c r="AD179" s="708"/>
      <c r="AK179" s="709"/>
      <c r="AL179" s="708"/>
      <c r="AS179" s="709"/>
      <c r="AT179" s="708"/>
      <c r="BA179" s="709"/>
      <c r="BB179" s="708"/>
      <c r="BC179" s="709"/>
      <c r="BI179" s="709"/>
      <c r="BJ179" s="708"/>
    </row>
    <row r="180" spans="1:62" s="674" customFormat="1" collapsed="1" x14ac:dyDescent="0.2">
      <c r="B180" s="704">
        <v>0</v>
      </c>
      <c r="C180" s="704">
        <v>0</v>
      </c>
      <c r="D180" s="704">
        <v>0</v>
      </c>
      <c r="E180" s="704">
        <v>0</v>
      </c>
      <c r="F180" s="704">
        <v>0</v>
      </c>
      <c r="G180" s="704">
        <v>0</v>
      </c>
      <c r="H180" s="704">
        <v>0</v>
      </c>
      <c r="I180" s="704">
        <v>0</v>
      </c>
      <c r="J180" s="704">
        <v>0</v>
      </c>
      <c r="K180" s="704">
        <v>0</v>
      </c>
      <c r="L180" s="704">
        <v>0</v>
      </c>
      <c r="M180" s="704">
        <v>0</v>
      </c>
      <c r="N180" s="704">
        <v>0</v>
      </c>
      <c r="O180" s="704">
        <v>0</v>
      </c>
      <c r="P180" s="704">
        <v>0</v>
      </c>
      <c r="Q180" s="674">
        <v>0</v>
      </c>
      <c r="R180" s="674">
        <v>0</v>
      </c>
      <c r="S180" s="674">
        <v>0</v>
      </c>
      <c r="T180" s="674">
        <v>0</v>
      </c>
      <c r="U180" s="674">
        <v>0</v>
      </c>
    </row>
    <row r="181" spans="1:62" s="674" customFormat="1" x14ac:dyDescent="0.2">
      <c r="A181" s="719" t="s">
        <v>805</v>
      </c>
      <c r="B181" s="704">
        <v>6.0247859999999971</v>
      </c>
      <c r="C181" s="704">
        <v>-0.40765199999999835</v>
      </c>
      <c r="D181" s="704">
        <v>0.6831959999999957</v>
      </c>
      <c r="E181" s="704">
        <v>1.900129000000002</v>
      </c>
      <c r="F181" s="704">
        <v>-1.0924729999999983</v>
      </c>
      <c r="G181" s="704">
        <v>-2.6027359999999988</v>
      </c>
      <c r="H181" s="704">
        <v>-0.21468600000000304</v>
      </c>
      <c r="I181" s="704">
        <v>0.89389800000000141</v>
      </c>
      <c r="J181" s="704">
        <v>0.62947800000000242</v>
      </c>
      <c r="K181" s="704">
        <v>-1.4051520000000015</v>
      </c>
      <c r="L181" s="704">
        <v>0.88488699999999809</v>
      </c>
      <c r="M181" s="704">
        <v>0.98172100000000673</v>
      </c>
      <c r="N181" s="704">
        <v>0.43151299999999071</v>
      </c>
      <c r="O181" s="704">
        <v>-1.3346609999999988</v>
      </c>
      <c r="P181" s="704">
        <v>2.0238020000000008</v>
      </c>
      <c r="Q181" s="674">
        <v>0</v>
      </c>
      <c r="R181" s="674">
        <v>0</v>
      </c>
      <c r="S181" s="674">
        <v>0</v>
      </c>
      <c r="T181" s="674">
        <v>0</v>
      </c>
      <c r="U181" s="674">
        <v>0</v>
      </c>
    </row>
    <row r="182" spans="1:62" s="674" customFormat="1" ht="12.75" customHeight="1" x14ac:dyDescent="0.2">
      <c r="A182" s="710" t="s">
        <v>806</v>
      </c>
      <c r="B182" s="704">
        <v>-1.366879</v>
      </c>
      <c r="C182" s="704">
        <v>-4.1915969999999998</v>
      </c>
      <c r="D182" s="704">
        <v>-1.0204810000000002</v>
      </c>
      <c r="E182" s="704">
        <v>-1.6958530000000001</v>
      </c>
      <c r="F182" s="704">
        <v>-3.3975979999999999</v>
      </c>
      <c r="G182" s="704">
        <v>-1.858255</v>
      </c>
      <c r="H182" s="704">
        <v>-1.9900629999999999</v>
      </c>
      <c r="I182" s="704">
        <v>-1.333207</v>
      </c>
      <c r="J182" s="704">
        <v>-3.519803</v>
      </c>
      <c r="K182" s="704">
        <v>-2.5406659999999999</v>
      </c>
      <c r="L182" s="704">
        <v>-1.1326069999999999</v>
      </c>
      <c r="M182" s="704">
        <v>-0.47490100000000002</v>
      </c>
      <c r="N182" s="704">
        <v>-0.59230099999999997</v>
      </c>
      <c r="O182" s="704">
        <v>-1.4041250000000001</v>
      </c>
      <c r="P182" s="704">
        <v>-1.1695960000000001</v>
      </c>
      <c r="Q182" s="674">
        <v>0</v>
      </c>
      <c r="R182" s="674">
        <v>0</v>
      </c>
      <c r="S182" s="704">
        <v>0</v>
      </c>
      <c r="T182" s="673">
        <v>0</v>
      </c>
      <c r="U182" s="674">
        <v>0</v>
      </c>
      <c r="V182" s="673"/>
      <c r="AC182" s="704"/>
      <c r="AD182" s="673"/>
      <c r="AK182" s="704"/>
      <c r="AL182" s="673"/>
      <c r="AS182" s="704"/>
      <c r="AT182" s="673"/>
      <c r="BA182" s="704"/>
      <c r="BB182" s="673"/>
      <c r="BI182" s="704"/>
      <c r="BJ182" s="673"/>
    </row>
    <row r="183" spans="1:62" s="674" customFormat="1" ht="12.75" customHeight="1" x14ac:dyDescent="0.2">
      <c r="A183" s="711" t="s">
        <v>807</v>
      </c>
      <c r="B183" s="704">
        <v>-1.189624</v>
      </c>
      <c r="C183" s="704">
        <v>-4.248291</v>
      </c>
      <c r="D183" s="704">
        <v>-1.2632110000000001</v>
      </c>
      <c r="E183" s="704">
        <v>-1.6958530000000001</v>
      </c>
      <c r="F183" s="704">
        <v>-3.3975979999999999</v>
      </c>
      <c r="G183" s="704">
        <v>-1.858255</v>
      </c>
      <c r="H183" s="704">
        <v>-1.9900629999999999</v>
      </c>
      <c r="I183" s="704">
        <v>-1.333207</v>
      </c>
      <c r="J183" s="704">
        <v>-3.519803</v>
      </c>
      <c r="K183" s="704">
        <v>-2.5406659999999999</v>
      </c>
      <c r="L183" s="704">
        <v>-1.1326069999999999</v>
      </c>
      <c r="M183" s="704">
        <v>-0.47490100000000002</v>
      </c>
      <c r="N183" s="704">
        <v>-0.59230099999999997</v>
      </c>
      <c r="O183" s="704">
        <v>-1.4041250000000001</v>
      </c>
      <c r="P183" s="704">
        <v>-1.1695960000000001</v>
      </c>
      <c r="Q183" s="674">
        <v>0</v>
      </c>
      <c r="R183" s="674">
        <v>0</v>
      </c>
      <c r="S183" s="704">
        <v>0</v>
      </c>
      <c r="T183" s="673">
        <v>0</v>
      </c>
      <c r="U183" s="674">
        <v>0</v>
      </c>
      <c r="V183" s="673"/>
      <c r="AC183" s="704"/>
      <c r="AD183" s="673"/>
      <c r="AK183" s="704"/>
      <c r="AL183" s="673"/>
      <c r="AS183" s="704"/>
      <c r="AT183" s="673"/>
      <c r="BA183" s="704"/>
      <c r="BB183" s="673"/>
      <c r="BI183" s="704"/>
      <c r="BJ183" s="673"/>
    </row>
    <row r="184" spans="1:62" s="674" customFormat="1" ht="12.75" customHeight="1" x14ac:dyDescent="0.2">
      <c r="A184" s="720" t="s">
        <v>808</v>
      </c>
      <c r="B184" s="704">
        <v>-1.189624</v>
      </c>
      <c r="C184" s="704">
        <v>-4.248291</v>
      </c>
      <c r="D184" s="704">
        <v>-1.2632110000000001</v>
      </c>
      <c r="E184" s="704">
        <v>-1.6958530000000001</v>
      </c>
      <c r="F184" s="704">
        <v>-3.3975979999999999</v>
      </c>
      <c r="G184" s="704">
        <v>-1.858255</v>
      </c>
      <c r="H184" s="704">
        <v>-1.9900629999999999</v>
      </c>
      <c r="I184" s="704">
        <v>-1.333207</v>
      </c>
      <c r="J184" s="704">
        <v>-3.519803</v>
      </c>
      <c r="K184" s="704">
        <v>-2.5406659999999999</v>
      </c>
      <c r="L184" s="704">
        <v>-1.1326069999999999</v>
      </c>
      <c r="M184" s="704">
        <v>-0.47490100000000002</v>
      </c>
      <c r="N184" s="704">
        <v>-0.59230099999999997</v>
      </c>
      <c r="O184" s="704">
        <v>-1.4041250000000001</v>
      </c>
      <c r="P184" s="704">
        <v>-1.1695960000000001</v>
      </c>
      <c r="Q184" s="674">
        <v>0</v>
      </c>
      <c r="R184" s="674">
        <v>0</v>
      </c>
      <c r="S184" s="704">
        <v>0</v>
      </c>
      <c r="T184" s="673">
        <v>0</v>
      </c>
      <c r="U184" s="674">
        <v>0</v>
      </c>
      <c r="V184" s="673"/>
      <c r="AC184" s="704"/>
      <c r="AD184" s="673"/>
      <c r="AK184" s="704"/>
      <c r="AL184" s="673"/>
      <c r="AS184" s="704"/>
      <c r="AT184" s="673"/>
      <c r="BA184" s="704"/>
      <c r="BB184" s="673"/>
      <c r="BI184" s="704"/>
      <c r="BJ184" s="673"/>
    </row>
    <row r="185" spans="1:62" s="674" customFormat="1" ht="12.75" hidden="1" customHeight="1" outlineLevel="1" x14ac:dyDescent="0.2">
      <c r="A185" s="720" t="s">
        <v>809</v>
      </c>
      <c r="B185" s="704">
        <v>0</v>
      </c>
      <c r="C185" s="704">
        <v>0</v>
      </c>
      <c r="D185" s="704">
        <v>0</v>
      </c>
      <c r="E185" s="704">
        <v>0</v>
      </c>
      <c r="F185" s="704">
        <v>0</v>
      </c>
      <c r="G185" s="704">
        <v>0</v>
      </c>
      <c r="H185" s="704">
        <v>0</v>
      </c>
      <c r="I185" s="704">
        <v>0</v>
      </c>
      <c r="J185" s="704">
        <v>0</v>
      </c>
      <c r="K185" s="704">
        <v>0</v>
      </c>
      <c r="L185" s="704">
        <v>0</v>
      </c>
      <c r="M185" s="704">
        <v>0</v>
      </c>
      <c r="N185" s="704">
        <v>0</v>
      </c>
      <c r="O185" s="704">
        <v>0</v>
      </c>
      <c r="P185" s="704">
        <v>0</v>
      </c>
      <c r="Q185" s="674">
        <v>0</v>
      </c>
      <c r="R185" s="674">
        <v>0</v>
      </c>
      <c r="S185" s="704">
        <v>0</v>
      </c>
      <c r="T185" s="673">
        <v>0</v>
      </c>
      <c r="U185" s="674">
        <v>0</v>
      </c>
      <c r="V185" s="673"/>
      <c r="AC185" s="704"/>
      <c r="AD185" s="673"/>
      <c r="AK185" s="704"/>
      <c r="AL185" s="673"/>
      <c r="AS185" s="704"/>
      <c r="AT185" s="673"/>
      <c r="BA185" s="704"/>
      <c r="BB185" s="673"/>
      <c r="BI185" s="704"/>
      <c r="BJ185" s="673"/>
    </row>
    <row r="186" spans="1:62" s="674" customFormat="1" ht="12.75" hidden="1" customHeight="1" outlineLevel="1" x14ac:dyDescent="0.2">
      <c r="A186" s="720" t="s">
        <v>810</v>
      </c>
      <c r="B186" s="704">
        <v>0</v>
      </c>
      <c r="C186" s="704">
        <v>0</v>
      </c>
      <c r="D186" s="704">
        <v>0</v>
      </c>
      <c r="E186" s="704">
        <v>0</v>
      </c>
      <c r="F186" s="704">
        <v>0</v>
      </c>
      <c r="G186" s="704">
        <v>0</v>
      </c>
      <c r="H186" s="704">
        <v>0</v>
      </c>
      <c r="I186" s="704">
        <v>0</v>
      </c>
      <c r="J186" s="704">
        <v>0</v>
      </c>
      <c r="K186" s="704">
        <v>0</v>
      </c>
      <c r="L186" s="704">
        <v>0</v>
      </c>
      <c r="M186" s="704">
        <v>0</v>
      </c>
      <c r="N186" s="704">
        <v>0</v>
      </c>
      <c r="O186" s="704">
        <v>0</v>
      </c>
      <c r="P186" s="704">
        <v>0</v>
      </c>
      <c r="Q186" s="674">
        <v>0</v>
      </c>
      <c r="R186" s="674">
        <v>0</v>
      </c>
      <c r="S186" s="704">
        <v>0</v>
      </c>
      <c r="T186" s="673">
        <v>0</v>
      </c>
      <c r="U186" s="674">
        <v>0</v>
      </c>
      <c r="V186" s="673"/>
      <c r="AC186" s="704"/>
      <c r="AD186" s="673"/>
      <c r="AK186" s="704"/>
      <c r="AL186" s="673"/>
      <c r="AS186" s="704"/>
      <c r="AT186" s="673"/>
      <c r="BA186" s="704"/>
      <c r="BB186" s="673"/>
      <c r="BI186" s="704"/>
      <c r="BJ186" s="673"/>
    </row>
    <row r="187" spans="1:62" s="674" customFormat="1" ht="12.75" customHeight="1" collapsed="1" x14ac:dyDescent="0.2">
      <c r="A187" s="720" t="s">
        <v>811</v>
      </c>
      <c r="B187" s="704">
        <v>-1.189624</v>
      </c>
      <c r="C187" s="704">
        <v>-4.248291</v>
      </c>
      <c r="D187" s="704">
        <v>-1.2632110000000001</v>
      </c>
      <c r="E187" s="704">
        <v>-1.6958530000000001</v>
      </c>
      <c r="F187" s="704">
        <v>-3.3975979999999999</v>
      </c>
      <c r="G187" s="704">
        <v>-1.858255</v>
      </c>
      <c r="H187" s="704">
        <v>-1.9900629999999999</v>
      </c>
      <c r="I187" s="704">
        <v>-1.333207</v>
      </c>
      <c r="J187" s="704">
        <v>-3.519803</v>
      </c>
      <c r="K187" s="704">
        <v>-2.5406659999999999</v>
      </c>
      <c r="L187" s="704">
        <v>-1.1326069999999999</v>
      </c>
      <c r="M187" s="704">
        <v>-0.47490100000000002</v>
      </c>
      <c r="N187" s="704">
        <v>-0.59230099999999997</v>
      </c>
      <c r="O187" s="704">
        <v>-1.4041250000000001</v>
      </c>
      <c r="P187" s="704">
        <v>-1.1695960000000001</v>
      </c>
      <c r="Q187" s="674">
        <v>0</v>
      </c>
      <c r="R187" s="674">
        <v>0</v>
      </c>
      <c r="S187" s="704">
        <v>0</v>
      </c>
      <c r="T187" s="673">
        <v>0</v>
      </c>
      <c r="U187" s="674">
        <v>0</v>
      </c>
      <c r="V187" s="673"/>
      <c r="AC187" s="704"/>
      <c r="AD187" s="673"/>
      <c r="AK187" s="704"/>
      <c r="AL187" s="673"/>
      <c r="AS187" s="704"/>
      <c r="AT187" s="673"/>
      <c r="BA187" s="704"/>
      <c r="BB187" s="673"/>
      <c r="BI187" s="704"/>
      <c r="BJ187" s="673"/>
    </row>
    <row r="188" spans="1:62" s="674" customFormat="1" ht="12.75" hidden="1" customHeight="1" outlineLevel="1" x14ac:dyDescent="0.2">
      <c r="A188" s="720" t="s">
        <v>812</v>
      </c>
      <c r="B188" s="704">
        <v>0</v>
      </c>
      <c r="C188" s="704">
        <v>0</v>
      </c>
      <c r="D188" s="704">
        <v>0</v>
      </c>
      <c r="E188" s="704">
        <v>0</v>
      </c>
      <c r="F188" s="704">
        <v>0</v>
      </c>
      <c r="G188" s="704">
        <v>0</v>
      </c>
      <c r="H188" s="704">
        <v>0</v>
      </c>
      <c r="I188" s="704">
        <v>0</v>
      </c>
      <c r="J188" s="704">
        <v>0</v>
      </c>
      <c r="K188" s="704">
        <v>0</v>
      </c>
      <c r="L188" s="704">
        <v>0</v>
      </c>
      <c r="M188" s="704">
        <v>0</v>
      </c>
      <c r="N188" s="704">
        <v>0</v>
      </c>
      <c r="O188" s="704">
        <v>0</v>
      </c>
      <c r="P188" s="704">
        <v>0</v>
      </c>
      <c r="Q188" s="674">
        <v>0</v>
      </c>
      <c r="R188" s="674">
        <v>0</v>
      </c>
      <c r="S188" s="704">
        <v>0</v>
      </c>
      <c r="T188" s="673">
        <v>0</v>
      </c>
      <c r="U188" s="674">
        <v>0</v>
      </c>
      <c r="V188" s="673"/>
      <c r="AC188" s="704"/>
      <c r="AD188" s="673"/>
      <c r="AK188" s="704"/>
      <c r="AL188" s="673"/>
      <c r="AS188" s="704"/>
      <c r="AT188" s="673"/>
      <c r="BA188" s="704"/>
      <c r="BB188" s="673"/>
      <c r="BI188" s="704"/>
      <c r="BJ188" s="673"/>
    </row>
    <row r="189" spans="1:62" s="674" customFormat="1" ht="12.75" hidden="1" customHeight="1" outlineLevel="1" x14ac:dyDescent="0.2">
      <c r="A189" s="720" t="s">
        <v>813</v>
      </c>
      <c r="B189" s="704">
        <v>0</v>
      </c>
      <c r="C189" s="704">
        <v>0</v>
      </c>
      <c r="D189" s="704">
        <v>0</v>
      </c>
      <c r="E189" s="704">
        <v>0</v>
      </c>
      <c r="F189" s="704">
        <v>0</v>
      </c>
      <c r="G189" s="704">
        <v>0</v>
      </c>
      <c r="H189" s="704">
        <v>0</v>
      </c>
      <c r="I189" s="704">
        <v>0</v>
      </c>
      <c r="J189" s="704">
        <v>0</v>
      </c>
      <c r="K189" s="704">
        <v>0</v>
      </c>
      <c r="L189" s="704">
        <v>0</v>
      </c>
      <c r="M189" s="704">
        <v>0</v>
      </c>
      <c r="N189" s="704">
        <v>0</v>
      </c>
      <c r="O189" s="704">
        <v>0</v>
      </c>
      <c r="P189" s="704">
        <v>0</v>
      </c>
      <c r="Q189" s="674">
        <v>0</v>
      </c>
      <c r="R189" s="674">
        <v>0</v>
      </c>
      <c r="S189" s="704">
        <v>0</v>
      </c>
      <c r="T189" s="673">
        <v>0</v>
      </c>
      <c r="U189" s="674">
        <v>0</v>
      </c>
      <c r="V189" s="673"/>
      <c r="AC189" s="704"/>
      <c r="AD189" s="673"/>
      <c r="AK189" s="704"/>
      <c r="AL189" s="673"/>
      <c r="AS189" s="704"/>
      <c r="AT189" s="673"/>
      <c r="BA189" s="704"/>
      <c r="BB189" s="673"/>
      <c r="BI189" s="704"/>
      <c r="BJ189" s="673"/>
    </row>
    <row r="190" spans="1:62" s="674" customFormat="1" ht="12.75" hidden="1" customHeight="1" outlineLevel="1" x14ac:dyDescent="0.2">
      <c r="A190" s="720" t="s">
        <v>814</v>
      </c>
      <c r="B190" s="704">
        <v>0</v>
      </c>
      <c r="C190" s="704">
        <v>0</v>
      </c>
      <c r="D190" s="704">
        <v>0</v>
      </c>
      <c r="E190" s="704">
        <v>0</v>
      </c>
      <c r="F190" s="704">
        <v>0</v>
      </c>
      <c r="G190" s="704">
        <v>0</v>
      </c>
      <c r="H190" s="704">
        <v>0</v>
      </c>
      <c r="I190" s="704">
        <v>0</v>
      </c>
      <c r="J190" s="704">
        <v>0</v>
      </c>
      <c r="K190" s="704">
        <v>0</v>
      </c>
      <c r="L190" s="704">
        <v>0</v>
      </c>
      <c r="M190" s="704">
        <v>0</v>
      </c>
      <c r="N190" s="704">
        <v>0</v>
      </c>
      <c r="O190" s="704">
        <v>0</v>
      </c>
      <c r="P190" s="704">
        <v>0</v>
      </c>
      <c r="Q190" s="674">
        <v>0</v>
      </c>
      <c r="R190" s="674">
        <v>0</v>
      </c>
      <c r="S190" s="704">
        <v>0</v>
      </c>
      <c r="T190" s="673">
        <v>0</v>
      </c>
      <c r="U190" s="674">
        <v>0</v>
      </c>
      <c r="V190" s="673"/>
      <c r="AC190" s="704"/>
      <c r="AD190" s="673"/>
      <c r="AK190" s="704"/>
      <c r="AL190" s="673"/>
      <c r="AS190" s="704"/>
      <c r="AT190" s="673"/>
      <c r="BA190" s="704"/>
      <c r="BB190" s="673"/>
      <c r="BI190" s="704"/>
      <c r="BJ190" s="673"/>
    </row>
    <row r="191" spans="1:62" s="674" customFormat="1" ht="12.75" hidden="1" customHeight="1" outlineLevel="1" x14ac:dyDescent="0.2">
      <c r="A191" s="720" t="s">
        <v>815</v>
      </c>
      <c r="B191" s="704">
        <v>0</v>
      </c>
      <c r="C191" s="704">
        <v>0</v>
      </c>
      <c r="D191" s="704">
        <v>0</v>
      </c>
      <c r="E191" s="704">
        <v>0</v>
      </c>
      <c r="F191" s="704">
        <v>0</v>
      </c>
      <c r="G191" s="704">
        <v>0</v>
      </c>
      <c r="H191" s="704">
        <v>0</v>
      </c>
      <c r="I191" s="704">
        <v>0</v>
      </c>
      <c r="J191" s="704">
        <v>0</v>
      </c>
      <c r="K191" s="704">
        <v>0</v>
      </c>
      <c r="L191" s="704">
        <v>0</v>
      </c>
      <c r="M191" s="704">
        <v>0</v>
      </c>
      <c r="N191" s="704">
        <v>0</v>
      </c>
      <c r="O191" s="704">
        <v>0</v>
      </c>
      <c r="P191" s="704">
        <v>0</v>
      </c>
      <c r="Q191" s="674">
        <v>0</v>
      </c>
      <c r="R191" s="674">
        <v>0</v>
      </c>
      <c r="S191" s="704">
        <v>0</v>
      </c>
      <c r="T191" s="673">
        <v>0</v>
      </c>
      <c r="U191" s="674">
        <v>0</v>
      </c>
      <c r="V191" s="673"/>
      <c r="AC191" s="704"/>
      <c r="AD191" s="673"/>
      <c r="AK191" s="704"/>
      <c r="AL191" s="673"/>
      <c r="AS191" s="704"/>
      <c r="AT191" s="673"/>
      <c r="BA191" s="704"/>
      <c r="BB191" s="673"/>
      <c r="BI191" s="704"/>
      <c r="BJ191" s="673"/>
    </row>
    <row r="192" spans="1:62" s="674" customFormat="1" ht="12.75" hidden="1" customHeight="1" outlineLevel="1" x14ac:dyDescent="0.2">
      <c r="A192" s="720" t="s">
        <v>816</v>
      </c>
      <c r="B192" s="704">
        <v>0</v>
      </c>
      <c r="C192" s="704">
        <v>0</v>
      </c>
      <c r="D192" s="704">
        <v>0</v>
      </c>
      <c r="E192" s="704">
        <v>0</v>
      </c>
      <c r="F192" s="704">
        <v>0</v>
      </c>
      <c r="G192" s="704">
        <v>0</v>
      </c>
      <c r="H192" s="704">
        <v>0</v>
      </c>
      <c r="I192" s="704">
        <v>0</v>
      </c>
      <c r="J192" s="704">
        <v>0</v>
      </c>
      <c r="K192" s="704">
        <v>0</v>
      </c>
      <c r="L192" s="704">
        <v>0</v>
      </c>
      <c r="M192" s="704">
        <v>0</v>
      </c>
      <c r="N192" s="704">
        <v>0</v>
      </c>
      <c r="O192" s="704">
        <v>0</v>
      </c>
      <c r="P192" s="704">
        <v>0</v>
      </c>
      <c r="Q192" s="674">
        <v>0</v>
      </c>
      <c r="R192" s="674">
        <v>0</v>
      </c>
      <c r="S192" s="704">
        <v>0</v>
      </c>
      <c r="T192" s="673">
        <v>0</v>
      </c>
      <c r="U192" s="674">
        <v>0</v>
      </c>
      <c r="V192" s="673"/>
      <c r="AC192" s="704"/>
      <c r="AD192" s="673"/>
      <c r="AK192" s="704"/>
      <c r="AL192" s="673"/>
      <c r="AS192" s="704"/>
      <c r="AT192" s="673"/>
      <c r="BA192" s="704"/>
      <c r="BB192" s="673"/>
      <c r="BI192" s="704"/>
      <c r="BJ192" s="673"/>
    </row>
    <row r="193" spans="1:62" s="674" customFormat="1" ht="12.75" hidden="1" customHeight="1" outlineLevel="1" x14ac:dyDescent="0.2">
      <c r="A193" s="720" t="s">
        <v>817</v>
      </c>
      <c r="B193" s="704">
        <v>0</v>
      </c>
      <c r="C193" s="704">
        <v>0</v>
      </c>
      <c r="D193" s="704">
        <v>0</v>
      </c>
      <c r="E193" s="704">
        <v>0</v>
      </c>
      <c r="F193" s="704">
        <v>0</v>
      </c>
      <c r="G193" s="704">
        <v>0</v>
      </c>
      <c r="H193" s="704">
        <v>0</v>
      </c>
      <c r="I193" s="704">
        <v>0</v>
      </c>
      <c r="J193" s="704">
        <v>0</v>
      </c>
      <c r="K193" s="704">
        <v>0</v>
      </c>
      <c r="L193" s="704">
        <v>0</v>
      </c>
      <c r="M193" s="704">
        <v>0</v>
      </c>
      <c r="N193" s="704">
        <v>0</v>
      </c>
      <c r="O193" s="704">
        <v>0</v>
      </c>
      <c r="P193" s="704">
        <v>0</v>
      </c>
      <c r="Q193" s="674">
        <v>0</v>
      </c>
      <c r="R193" s="674">
        <v>0</v>
      </c>
      <c r="S193" s="704">
        <v>0</v>
      </c>
      <c r="T193" s="673">
        <v>0</v>
      </c>
      <c r="U193" s="674">
        <v>0</v>
      </c>
      <c r="V193" s="673"/>
      <c r="AC193" s="704"/>
      <c r="AD193" s="673"/>
      <c r="AK193" s="704"/>
      <c r="AL193" s="673"/>
      <c r="AS193" s="704"/>
      <c r="AT193" s="673"/>
      <c r="BA193" s="704"/>
      <c r="BB193" s="673"/>
      <c r="BI193" s="704"/>
      <c r="BJ193" s="673"/>
    </row>
    <row r="194" spans="1:62" s="674" customFormat="1" ht="12.75" customHeight="1" collapsed="1" x14ac:dyDescent="0.2">
      <c r="A194" s="711" t="s">
        <v>818</v>
      </c>
      <c r="B194" s="704">
        <v>-0.17725500000000002</v>
      </c>
      <c r="C194" s="704">
        <v>5.6694000000000022E-2</v>
      </c>
      <c r="D194" s="704">
        <v>0.24273</v>
      </c>
      <c r="E194" s="704">
        <v>0</v>
      </c>
      <c r="F194" s="704">
        <v>0</v>
      </c>
      <c r="G194" s="704">
        <v>0</v>
      </c>
      <c r="H194" s="704">
        <v>0</v>
      </c>
      <c r="I194" s="704">
        <v>0</v>
      </c>
      <c r="J194" s="704">
        <v>0</v>
      </c>
      <c r="K194" s="704">
        <v>0</v>
      </c>
      <c r="L194" s="704">
        <v>0</v>
      </c>
      <c r="M194" s="704">
        <v>0</v>
      </c>
      <c r="N194" s="704">
        <v>0</v>
      </c>
      <c r="O194" s="704">
        <v>0</v>
      </c>
      <c r="P194" s="704">
        <v>0</v>
      </c>
      <c r="Q194" s="674">
        <v>0</v>
      </c>
      <c r="R194" s="674">
        <v>0</v>
      </c>
      <c r="S194" s="704">
        <v>0</v>
      </c>
      <c r="T194" s="673">
        <v>0</v>
      </c>
      <c r="U194" s="674">
        <v>0</v>
      </c>
      <c r="V194" s="673"/>
      <c r="AC194" s="704"/>
      <c r="AD194" s="673"/>
      <c r="AK194" s="704"/>
      <c r="AL194" s="673"/>
      <c r="AS194" s="704"/>
      <c r="AT194" s="673"/>
      <c r="BA194" s="704"/>
      <c r="BB194" s="673"/>
      <c r="BI194" s="704"/>
      <c r="BJ194" s="673"/>
    </row>
    <row r="195" spans="1:62" s="674" customFormat="1" ht="12.75" hidden="1" customHeight="1" outlineLevel="1" x14ac:dyDescent="0.2">
      <c r="A195" s="720" t="s">
        <v>819</v>
      </c>
      <c r="B195" s="704">
        <v>0</v>
      </c>
      <c r="C195" s="704">
        <v>0</v>
      </c>
      <c r="D195" s="704">
        <v>0</v>
      </c>
      <c r="E195" s="704">
        <v>0</v>
      </c>
      <c r="F195" s="704">
        <v>0</v>
      </c>
      <c r="G195" s="704">
        <v>0</v>
      </c>
      <c r="H195" s="704">
        <v>0</v>
      </c>
      <c r="I195" s="704">
        <v>0</v>
      </c>
      <c r="J195" s="704">
        <v>0</v>
      </c>
      <c r="K195" s="704">
        <v>0</v>
      </c>
      <c r="L195" s="704">
        <v>0</v>
      </c>
      <c r="M195" s="704">
        <v>0</v>
      </c>
      <c r="N195" s="704">
        <v>0</v>
      </c>
      <c r="O195" s="704">
        <v>0</v>
      </c>
      <c r="P195" s="704">
        <v>0</v>
      </c>
      <c r="Q195" s="674">
        <v>0</v>
      </c>
      <c r="R195" s="674">
        <v>0</v>
      </c>
      <c r="S195" s="704">
        <v>0</v>
      </c>
      <c r="T195" s="673">
        <v>0</v>
      </c>
      <c r="U195" s="674">
        <v>0</v>
      </c>
      <c r="V195" s="673"/>
      <c r="AC195" s="704"/>
      <c r="AD195" s="673"/>
      <c r="AK195" s="704"/>
      <c r="AL195" s="673"/>
      <c r="AS195" s="704"/>
      <c r="AT195" s="673"/>
      <c r="BA195" s="704"/>
      <c r="BB195" s="673"/>
      <c r="BI195" s="704"/>
      <c r="BJ195" s="673"/>
    </row>
    <row r="196" spans="1:62" s="674" customFormat="1" ht="12.75" customHeight="1" collapsed="1" x14ac:dyDescent="0.2">
      <c r="A196" s="720" t="s">
        <v>820</v>
      </c>
      <c r="B196" s="704">
        <v>-0.17725500000000002</v>
      </c>
      <c r="C196" s="704">
        <v>5.6694000000000022E-2</v>
      </c>
      <c r="D196" s="704">
        <v>0.24273</v>
      </c>
      <c r="E196" s="704">
        <v>0</v>
      </c>
      <c r="F196" s="704">
        <v>0</v>
      </c>
      <c r="G196" s="704">
        <v>0</v>
      </c>
      <c r="H196" s="704">
        <v>0</v>
      </c>
      <c r="I196" s="704">
        <v>0</v>
      </c>
      <c r="J196" s="704">
        <v>0</v>
      </c>
      <c r="K196" s="704">
        <v>0</v>
      </c>
      <c r="L196" s="704">
        <v>0</v>
      </c>
      <c r="M196" s="704">
        <v>0</v>
      </c>
      <c r="N196" s="704">
        <v>0</v>
      </c>
      <c r="O196" s="704">
        <v>0</v>
      </c>
      <c r="P196" s="704">
        <v>0</v>
      </c>
      <c r="Q196" s="674">
        <v>0</v>
      </c>
      <c r="R196" s="674">
        <v>0</v>
      </c>
      <c r="S196" s="704">
        <v>0</v>
      </c>
      <c r="T196" s="673">
        <v>0</v>
      </c>
      <c r="U196" s="674">
        <v>0</v>
      </c>
      <c r="V196" s="673"/>
      <c r="AC196" s="704"/>
      <c r="AD196" s="673"/>
      <c r="AK196" s="704"/>
      <c r="AL196" s="673"/>
      <c r="AS196" s="704"/>
      <c r="AT196" s="673"/>
      <c r="BA196" s="704"/>
      <c r="BB196" s="673"/>
      <c r="BI196" s="704"/>
      <c r="BJ196" s="673"/>
    </row>
    <row r="197" spans="1:62" s="674" customFormat="1" ht="12.75" customHeight="1" x14ac:dyDescent="0.2">
      <c r="A197" s="720" t="s">
        <v>821</v>
      </c>
      <c r="B197" s="704">
        <v>-0.17725500000000002</v>
      </c>
      <c r="C197" s="704">
        <v>5.6694000000000022E-2</v>
      </c>
      <c r="D197" s="704">
        <v>0.24273</v>
      </c>
      <c r="E197" s="704">
        <v>0</v>
      </c>
      <c r="F197" s="704">
        <v>0</v>
      </c>
      <c r="G197" s="704">
        <v>0</v>
      </c>
      <c r="H197" s="704">
        <v>0</v>
      </c>
      <c r="I197" s="704">
        <v>0</v>
      </c>
      <c r="J197" s="704">
        <v>0</v>
      </c>
      <c r="K197" s="704">
        <v>0</v>
      </c>
      <c r="L197" s="704">
        <v>0</v>
      </c>
      <c r="M197" s="704">
        <v>0</v>
      </c>
      <c r="N197" s="704">
        <v>0</v>
      </c>
      <c r="O197" s="704">
        <v>0</v>
      </c>
      <c r="P197" s="704">
        <v>0</v>
      </c>
      <c r="Q197" s="674">
        <v>0</v>
      </c>
      <c r="R197" s="674">
        <v>0</v>
      </c>
      <c r="S197" s="704">
        <v>0</v>
      </c>
      <c r="T197" s="673">
        <v>0</v>
      </c>
      <c r="U197" s="674">
        <v>0</v>
      </c>
      <c r="V197" s="673"/>
      <c r="AC197" s="704"/>
      <c r="AD197" s="673"/>
      <c r="AK197" s="704"/>
      <c r="AL197" s="673"/>
      <c r="AS197" s="704"/>
      <c r="AT197" s="673"/>
      <c r="BA197" s="704"/>
      <c r="BB197" s="673"/>
      <c r="BI197" s="704"/>
      <c r="BJ197" s="673"/>
    </row>
    <row r="198" spans="1:62" s="674" customFormat="1" ht="12.75" hidden="1" customHeight="1" outlineLevel="1" x14ac:dyDescent="0.2">
      <c r="A198" s="720" t="s">
        <v>822</v>
      </c>
      <c r="B198" s="704">
        <v>0</v>
      </c>
      <c r="C198" s="704">
        <v>0</v>
      </c>
      <c r="D198" s="704">
        <v>0</v>
      </c>
      <c r="E198" s="704">
        <v>0</v>
      </c>
      <c r="F198" s="704">
        <v>0</v>
      </c>
      <c r="G198" s="704">
        <v>0</v>
      </c>
      <c r="H198" s="704">
        <v>0</v>
      </c>
      <c r="I198" s="704">
        <v>0</v>
      </c>
      <c r="J198" s="704">
        <v>0</v>
      </c>
      <c r="K198" s="704">
        <v>0</v>
      </c>
      <c r="L198" s="704">
        <v>0</v>
      </c>
      <c r="M198" s="704">
        <v>0</v>
      </c>
      <c r="N198" s="704">
        <v>0</v>
      </c>
      <c r="O198" s="704">
        <v>0</v>
      </c>
      <c r="P198" s="704">
        <v>0</v>
      </c>
      <c r="Q198" s="674">
        <v>0</v>
      </c>
      <c r="R198" s="674">
        <v>0</v>
      </c>
      <c r="S198" s="704">
        <v>0</v>
      </c>
      <c r="T198" s="673">
        <v>0</v>
      </c>
      <c r="U198" s="674">
        <v>0</v>
      </c>
      <c r="V198" s="673"/>
      <c r="AC198" s="704"/>
      <c r="AD198" s="673"/>
      <c r="AK198" s="704"/>
      <c r="AL198" s="673"/>
      <c r="AS198" s="704"/>
      <c r="AT198" s="673"/>
      <c r="BA198" s="704"/>
      <c r="BB198" s="673"/>
      <c r="BI198" s="704"/>
      <c r="BJ198" s="673"/>
    </row>
    <row r="199" spans="1:62" s="674" customFormat="1" ht="12.75" hidden="1" customHeight="1" outlineLevel="1" x14ac:dyDescent="0.2">
      <c r="A199" s="720" t="s">
        <v>823</v>
      </c>
      <c r="B199" s="704">
        <v>0</v>
      </c>
      <c r="C199" s="704">
        <v>0</v>
      </c>
      <c r="D199" s="704">
        <v>0</v>
      </c>
      <c r="E199" s="704">
        <v>0</v>
      </c>
      <c r="F199" s="704">
        <v>0</v>
      </c>
      <c r="G199" s="704">
        <v>0</v>
      </c>
      <c r="H199" s="704">
        <v>0</v>
      </c>
      <c r="I199" s="704">
        <v>0</v>
      </c>
      <c r="J199" s="704">
        <v>0</v>
      </c>
      <c r="K199" s="704">
        <v>0</v>
      </c>
      <c r="L199" s="704">
        <v>0</v>
      </c>
      <c r="M199" s="704">
        <v>0</v>
      </c>
      <c r="N199" s="704">
        <v>0</v>
      </c>
      <c r="O199" s="704">
        <v>0</v>
      </c>
      <c r="P199" s="704">
        <v>0</v>
      </c>
      <c r="Q199" s="674">
        <v>0</v>
      </c>
      <c r="R199" s="674">
        <v>0</v>
      </c>
      <c r="S199" s="704">
        <v>0</v>
      </c>
      <c r="T199" s="673">
        <v>0</v>
      </c>
      <c r="U199" s="674">
        <v>0</v>
      </c>
      <c r="V199" s="673"/>
      <c r="AC199" s="704"/>
      <c r="AD199" s="673"/>
      <c r="AK199" s="704"/>
      <c r="AL199" s="673"/>
      <c r="AS199" s="704"/>
      <c r="AT199" s="673"/>
      <c r="BA199" s="704"/>
      <c r="BB199" s="673"/>
      <c r="BI199" s="704"/>
      <c r="BJ199" s="673"/>
    </row>
    <row r="200" spans="1:62" s="674" customFormat="1" ht="12.75" hidden="1" customHeight="1" outlineLevel="1" x14ac:dyDescent="0.2">
      <c r="A200" s="720" t="s">
        <v>824</v>
      </c>
      <c r="B200" s="704">
        <v>0</v>
      </c>
      <c r="C200" s="704">
        <v>0</v>
      </c>
      <c r="D200" s="704">
        <v>0</v>
      </c>
      <c r="E200" s="704">
        <v>0</v>
      </c>
      <c r="F200" s="704">
        <v>0</v>
      </c>
      <c r="G200" s="704">
        <v>0</v>
      </c>
      <c r="H200" s="704">
        <v>0</v>
      </c>
      <c r="I200" s="704">
        <v>0</v>
      </c>
      <c r="J200" s="704">
        <v>0</v>
      </c>
      <c r="K200" s="704">
        <v>0</v>
      </c>
      <c r="L200" s="704">
        <v>0</v>
      </c>
      <c r="M200" s="704">
        <v>0</v>
      </c>
      <c r="N200" s="704">
        <v>0</v>
      </c>
      <c r="O200" s="704">
        <v>0</v>
      </c>
      <c r="P200" s="704">
        <v>0</v>
      </c>
      <c r="Q200" s="674">
        <v>0</v>
      </c>
      <c r="R200" s="674">
        <v>0</v>
      </c>
      <c r="S200" s="704">
        <v>0</v>
      </c>
      <c r="T200" s="673">
        <v>0</v>
      </c>
      <c r="U200" s="674">
        <v>0</v>
      </c>
      <c r="V200" s="673"/>
      <c r="AC200" s="704"/>
      <c r="AD200" s="673"/>
      <c r="AK200" s="704"/>
      <c r="AL200" s="673"/>
      <c r="AS200" s="704"/>
      <c r="AT200" s="673"/>
      <c r="BA200" s="704"/>
      <c r="BB200" s="673"/>
      <c r="BI200" s="704"/>
      <c r="BJ200" s="673"/>
    </row>
    <row r="201" spans="1:62" s="674" customFormat="1" ht="12.75" hidden="1" customHeight="1" outlineLevel="1" x14ac:dyDescent="0.2">
      <c r="A201" s="711" t="s">
        <v>825</v>
      </c>
      <c r="B201" s="704">
        <v>0</v>
      </c>
      <c r="C201" s="704">
        <v>0</v>
      </c>
      <c r="D201" s="704">
        <v>0</v>
      </c>
      <c r="E201" s="704">
        <v>0</v>
      </c>
      <c r="F201" s="704">
        <v>0</v>
      </c>
      <c r="G201" s="704">
        <v>0</v>
      </c>
      <c r="H201" s="704">
        <v>0</v>
      </c>
      <c r="I201" s="704">
        <v>0</v>
      </c>
      <c r="J201" s="704">
        <v>0</v>
      </c>
      <c r="K201" s="704">
        <v>0</v>
      </c>
      <c r="L201" s="704">
        <v>0</v>
      </c>
      <c r="M201" s="704">
        <v>0</v>
      </c>
      <c r="N201" s="704">
        <v>0</v>
      </c>
      <c r="O201" s="704">
        <v>0</v>
      </c>
      <c r="P201" s="704">
        <v>0</v>
      </c>
      <c r="Q201" s="674">
        <v>0</v>
      </c>
      <c r="R201" s="674">
        <v>0</v>
      </c>
      <c r="S201" s="704">
        <v>0</v>
      </c>
      <c r="T201" s="673">
        <v>0</v>
      </c>
      <c r="U201" s="674">
        <v>0</v>
      </c>
      <c r="V201" s="673"/>
      <c r="AC201" s="704"/>
      <c r="AD201" s="673"/>
      <c r="AK201" s="704"/>
      <c r="AL201" s="673"/>
      <c r="AS201" s="704"/>
      <c r="AT201" s="673"/>
      <c r="BA201" s="704"/>
      <c r="BB201" s="673"/>
      <c r="BI201" s="704"/>
      <c r="BJ201" s="673"/>
    </row>
    <row r="202" spans="1:62" s="674" customFormat="1" ht="12.75" hidden="1" customHeight="1" outlineLevel="1" x14ac:dyDescent="0.2">
      <c r="A202" s="711" t="s">
        <v>826</v>
      </c>
      <c r="B202" s="704">
        <v>0</v>
      </c>
      <c r="C202" s="704">
        <v>0</v>
      </c>
      <c r="D202" s="704">
        <v>0</v>
      </c>
      <c r="E202" s="704">
        <v>0</v>
      </c>
      <c r="F202" s="704">
        <v>0</v>
      </c>
      <c r="G202" s="704">
        <v>0</v>
      </c>
      <c r="H202" s="704">
        <v>0</v>
      </c>
      <c r="I202" s="704">
        <v>0</v>
      </c>
      <c r="J202" s="704">
        <v>0</v>
      </c>
      <c r="K202" s="704">
        <v>0</v>
      </c>
      <c r="L202" s="704">
        <v>0</v>
      </c>
      <c r="M202" s="704">
        <v>0</v>
      </c>
      <c r="N202" s="704">
        <v>0</v>
      </c>
      <c r="O202" s="704">
        <v>0</v>
      </c>
      <c r="P202" s="704">
        <v>0</v>
      </c>
      <c r="Q202" s="674">
        <v>0</v>
      </c>
      <c r="R202" s="674">
        <v>0</v>
      </c>
      <c r="S202" s="704">
        <v>0</v>
      </c>
      <c r="T202" s="673">
        <v>0</v>
      </c>
      <c r="U202" s="674">
        <v>0</v>
      </c>
      <c r="V202" s="673"/>
      <c r="AC202" s="704"/>
      <c r="AD202" s="673"/>
      <c r="AK202" s="704"/>
      <c r="AL202" s="673"/>
      <c r="AS202" s="704"/>
      <c r="AT202" s="673"/>
      <c r="BA202" s="704"/>
      <c r="BB202" s="673"/>
      <c r="BI202" s="704"/>
      <c r="BJ202" s="673"/>
    </row>
    <row r="203" spans="1:62" s="674" customFormat="1" ht="12.75" hidden="1" customHeight="1" outlineLevel="1" x14ac:dyDescent="0.2">
      <c r="A203" s="720" t="s">
        <v>827</v>
      </c>
      <c r="B203" s="704">
        <v>0</v>
      </c>
      <c r="C203" s="704">
        <v>0</v>
      </c>
      <c r="D203" s="704">
        <v>0</v>
      </c>
      <c r="E203" s="704">
        <v>0</v>
      </c>
      <c r="F203" s="704">
        <v>0</v>
      </c>
      <c r="G203" s="704">
        <v>0</v>
      </c>
      <c r="H203" s="704">
        <v>0</v>
      </c>
      <c r="I203" s="704">
        <v>0</v>
      </c>
      <c r="J203" s="704">
        <v>0</v>
      </c>
      <c r="K203" s="704">
        <v>0</v>
      </c>
      <c r="L203" s="704">
        <v>0</v>
      </c>
      <c r="M203" s="704">
        <v>0</v>
      </c>
      <c r="N203" s="704">
        <v>0</v>
      </c>
      <c r="O203" s="704">
        <v>0</v>
      </c>
      <c r="P203" s="704">
        <v>0</v>
      </c>
      <c r="Q203" s="674">
        <v>0</v>
      </c>
      <c r="R203" s="674">
        <v>0</v>
      </c>
      <c r="S203" s="704">
        <v>0</v>
      </c>
      <c r="T203" s="673">
        <v>0</v>
      </c>
      <c r="U203" s="674">
        <v>0</v>
      </c>
      <c r="V203" s="673"/>
      <c r="AC203" s="704"/>
      <c r="AD203" s="673"/>
      <c r="AK203" s="704"/>
      <c r="AL203" s="673"/>
      <c r="AS203" s="704"/>
      <c r="AT203" s="673"/>
      <c r="BA203" s="704"/>
      <c r="BB203" s="673"/>
      <c r="BI203" s="704"/>
      <c r="BJ203" s="673"/>
    </row>
    <row r="204" spans="1:62" s="674" customFormat="1" collapsed="1" x14ac:dyDescent="0.2">
      <c r="A204" s="721" t="s">
        <v>828</v>
      </c>
      <c r="B204" s="722">
        <v>6.2847239999999971</v>
      </c>
      <c r="C204" s="722">
        <v>4.7372000000000014</v>
      </c>
      <c r="D204" s="722">
        <v>-1.184024000000004</v>
      </c>
      <c r="E204" s="722">
        <v>4.0049470000000023</v>
      </c>
      <c r="F204" s="722">
        <v>1.3228690000000007</v>
      </c>
      <c r="G204" s="722">
        <v>-0.66925099999999826</v>
      </c>
      <c r="H204" s="722">
        <v>2.3964479999999968</v>
      </c>
      <c r="I204" s="722">
        <v>1.7095670000000009</v>
      </c>
      <c r="J204" s="722">
        <v>3.108259000000003</v>
      </c>
      <c r="K204" s="722">
        <v>1.5660609999999986</v>
      </c>
      <c r="L204" s="722">
        <v>1.4650289999999977</v>
      </c>
      <c r="M204" s="722">
        <v>2.4817990000000067</v>
      </c>
      <c r="N204" s="722">
        <v>1.7993189999999903</v>
      </c>
      <c r="O204" s="722">
        <v>-0.31118499999999827</v>
      </c>
      <c r="P204" s="722">
        <v>1.8414930000000007</v>
      </c>
      <c r="Q204" s="673">
        <v>0</v>
      </c>
      <c r="R204" s="723">
        <v>0</v>
      </c>
      <c r="S204" s="724">
        <v>0</v>
      </c>
      <c r="T204" s="673">
        <v>0</v>
      </c>
      <c r="U204" s="674">
        <v>0</v>
      </c>
    </row>
    <row r="205" spans="1:62" s="674" customFormat="1" x14ac:dyDescent="0.2">
      <c r="A205" s="725" t="s">
        <v>829</v>
      </c>
      <c r="B205" s="722">
        <v>0.79691899999999949</v>
      </c>
      <c r="C205" s="722">
        <v>0.36684000000000028</v>
      </c>
      <c r="D205" s="722">
        <v>-3.397275</v>
      </c>
      <c r="E205" s="722">
        <v>3.2757529999999999</v>
      </c>
      <c r="F205" s="722">
        <v>-0.352601</v>
      </c>
      <c r="G205" s="722">
        <v>-3.1130349999999996</v>
      </c>
      <c r="H205" s="722">
        <v>2.0961009999999995</v>
      </c>
      <c r="I205" s="722">
        <v>3.9234000000000158E-2</v>
      </c>
      <c r="J205" s="722">
        <v>-0.15231399999999962</v>
      </c>
      <c r="K205" s="722">
        <v>0.89143099999999986</v>
      </c>
      <c r="L205" s="722">
        <v>0.20870299999999997</v>
      </c>
      <c r="M205" s="722">
        <v>-1.0532010000000001</v>
      </c>
      <c r="N205" s="722">
        <v>-1.7014869999999997</v>
      </c>
      <c r="O205" s="722">
        <v>-4.6109200000000001</v>
      </c>
      <c r="P205" s="722">
        <v>-3.9926820000000003</v>
      </c>
      <c r="Q205" s="673">
        <v>0</v>
      </c>
      <c r="R205" s="723">
        <v>0</v>
      </c>
      <c r="S205" s="724">
        <v>0</v>
      </c>
      <c r="T205" s="673">
        <v>0</v>
      </c>
      <c r="U205" s="674">
        <v>0</v>
      </c>
    </row>
    <row r="206" spans="1:62" s="674" customFormat="1" x14ac:dyDescent="0.2">
      <c r="A206" s="714" t="s">
        <v>830</v>
      </c>
      <c r="B206" s="722">
        <v>1.3060549999999997</v>
      </c>
      <c r="C206" s="722">
        <v>3.0239449999999999</v>
      </c>
      <c r="D206" s="722">
        <v>-1.3105799999999999</v>
      </c>
      <c r="E206" s="722">
        <v>1.158906</v>
      </c>
      <c r="F206" s="722">
        <v>0.32247799999999999</v>
      </c>
      <c r="G206" s="722">
        <v>-0.28108099999999997</v>
      </c>
      <c r="H206" s="722">
        <v>2.5062999999999946E-2</v>
      </c>
      <c r="I206" s="722">
        <v>0.41014400000000001</v>
      </c>
      <c r="J206" s="722">
        <v>-1.658172</v>
      </c>
      <c r="K206" s="722">
        <v>0.8089869999999999</v>
      </c>
      <c r="L206" s="722">
        <v>2.5052000000000074E-2</v>
      </c>
      <c r="M206" s="722">
        <v>-0.38976800000000011</v>
      </c>
      <c r="N206" s="722">
        <v>0.69229900000000011</v>
      </c>
      <c r="O206" s="722">
        <v>-3.4697560000000003</v>
      </c>
      <c r="P206" s="722">
        <v>0.36164100000000055</v>
      </c>
      <c r="Q206" s="673">
        <v>0</v>
      </c>
      <c r="R206" s="723">
        <v>0</v>
      </c>
      <c r="S206" s="724">
        <v>0</v>
      </c>
      <c r="T206" s="673">
        <v>0</v>
      </c>
      <c r="U206" s="674">
        <v>0</v>
      </c>
    </row>
    <row r="207" spans="1:62" s="674" customFormat="1" hidden="1" outlineLevel="1" x14ac:dyDescent="0.2">
      <c r="A207" s="714" t="s">
        <v>831</v>
      </c>
      <c r="B207" s="722">
        <v>0</v>
      </c>
      <c r="C207" s="722">
        <v>0</v>
      </c>
      <c r="D207" s="722">
        <v>0</v>
      </c>
      <c r="E207" s="722">
        <v>0</v>
      </c>
      <c r="F207" s="722">
        <v>0</v>
      </c>
      <c r="G207" s="722">
        <v>0</v>
      </c>
      <c r="H207" s="722">
        <v>0</v>
      </c>
      <c r="I207" s="722">
        <v>0</v>
      </c>
      <c r="J207" s="722">
        <v>0</v>
      </c>
      <c r="K207" s="722">
        <v>0</v>
      </c>
      <c r="L207" s="722">
        <v>0</v>
      </c>
      <c r="M207" s="722">
        <v>0</v>
      </c>
      <c r="N207" s="722">
        <v>0</v>
      </c>
      <c r="O207" s="722">
        <v>0</v>
      </c>
      <c r="P207" s="722">
        <v>0</v>
      </c>
      <c r="Q207" s="673">
        <v>0</v>
      </c>
      <c r="R207" s="723">
        <v>0</v>
      </c>
      <c r="S207" s="724">
        <v>0</v>
      </c>
      <c r="T207" s="673">
        <v>0</v>
      </c>
      <c r="U207" s="674">
        <v>0</v>
      </c>
    </row>
    <row r="208" spans="1:62" s="674" customFormat="1" collapsed="1" x14ac:dyDescent="0.2">
      <c r="A208" s="714" t="s">
        <v>832</v>
      </c>
      <c r="B208" s="722">
        <v>5.2079999999999904E-2</v>
      </c>
      <c r="C208" s="722">
        <v>5.3131000000000039E-2</v>
      </c>
      <c r="D208" s="722">
        <v>5.4166000000000047E-2</v>
      </c>
      <c r="E208" s="722">
        <v>5.5297999999999958E-2</v>
      </c>
      <c r="F208" s="722">
        <v>5.6413999999999964E-2</v>
      </c>
      <c r="G208" s="722">
        <v>-3.6997049999999998</v>
      </c>
      <c r="H208" s="722">
        <v>2.314168</v>
      </c>
      <c r="I208" s="722">
        <v>8.871399999999996E-2</v>
      </c>
      <c r="J208" s="722">
        <v>1.8360240000000001</v>
      </c>
      <c r="K208" s="722">
        <v>0</v>
      </c>
      <c r="L208" s="722">
        <v>0</v>
      </c>
      <c r="M208" s="722">
        <v>0</v>
      </c>
      <c r="N208" s="722">
        <v>0</v>
      </c>
      <c r="O208" s="722">
        <v>0</v>
      </c>
      <c r="P208" s="722">
        <v>0</v>
      </c>
      <c r="Q208" s="673">
        <v>0</v>
      </c>
      <c r="R208" s="723">
        <v>0</v>
      </c>
      <c r="S208" s="724">
        <v>0</v>
      </c>
      <c r="T208" s="673">
        <v>0</v>
      </c>
      <c r="U208" s="674">
        <v>0</v>
      </c>
    </row>
    <row r="209" spans="1:21" s="674" customFormat="1" hidden="1" outlineLevel="1" x14ac:dyDescent="0.2">
      <c r="A209" s="714" t="s">
        <v>833</v>
      </c>
      <c r="B209" s="722">
        <v>0</v>
      </c>
      <c r="C209" s="722">
        <v>0</v>
      </c>
      <c r="D209" s="722">
        <v>0</v>
      </c>
      <c r="E209" s="722">
        <v>0</v>
      </c>
      <c r="F209" s="722">
        <v>0</v>
      </c>
      <c r="G209" s="722">
        <v>0</v>
      </c>
      <c r="H209" s="722">
        <v>0</v>
      </c>
      <c r="I209" s="722">
        <v>0</v>
      </c>
      <c r="J209" s="722">
        <v>0</v>
      </c>
      <c r="K209" s="722">
        <v>0</v>
      </c>
      <c r="L209" s="722">
        <v>0</v>
      </c>
      <c r="M209" s="722">
        <v>0</v>
      </c>
      <c r="N209" s="722">
        <v>0</v>
      </c>
      <c r="O209" s="722">
        <v>0</v>
      </c>
      <c r="P209" s="722">
        <v>0</v>
      </c>
      <c r="Q209" s="673">
        <v>0</v>
      </c>
      <c r="R209" s="723">
        <v>0</v>
      </c>
      <c r="S209" s="724">
        <v>0</v>
      </c>
      <c r="T209" s="673">
        <v>0</v>
      </c>
      <c r="U209" s="674">
        <v>0</v>
      </c>
    </row>
    <row r="210" spans="1:21" s="674" customFormat="1" hidden="1" outlineLevel="1" x14ac:dyDescent="0.2">
      <c r="A210" s="714" t="s">
        <v>834</v>
      </c>
      <c r="B210" s="722">
        <v>0</v>
      </c>
      <c r="C210" s="722">
        <v>0</v>
      </c>
      <c r="D210" s="722">
        <v>0</v>
      </c>
      <c r="E210" s="722">
        <v>0</v>
      </c>
      <c r="F210" s="722">
        <v>0</v>
      </c>
      <c r="G210" s="722">
        <v>0</v>
      </c>
      <c r="H210" s="722">
        <v>0</v>
      </c>
      <c r="I210" s="722">
        <v>0</v>
      </c>
      <c r="J210" s="722">
        <v>0</v>
      </c>
      <c r="K210" s="722">
        <v>0</v>
      </c>
      <c r="L210" s="722">
        <v>0</v>
      </c>
      <c r="M210" s="722">
        <v>0</v>
      </c>
      <c r="N210" s="722">
        <v>0</v>
      </c>
      <c r="O210" s="722">
        <v>0</v>
      </c>
      <c r="P210" s="722">
        <v>0</v>
      </c>
      <c r="Q210" s="673">
        <v>0</v>
      </c>
      <c r="R210" s="723">
        <v>0</v>
      </c>
      <c r="S210" s="724">
        <v>0</v>
      </c>
      <c r="T210" s="673">
        <v>0</v>
      </c>
      <c r="U210" s="674">
        <v>0</v>
      </c>
    </row>
    <row r="211" spans="1:21" s="674" customFormat="1" hidden="1" outlineLevel="1" x14ac:dyDescent="0.2">
      <c r="A211" s="714" t="s">
        <v>835</v>
      </c>
      <c r="B211" s="722">
        <v>0</v>
      </c>
      <c r="C211" s="722">
        <v>0</v>
      </c>
      <c r="D211" s="722">
        <v>0</v>
      </c>
      <c r="E211" s="722">
        <v>0</v>
      </c>
      <c r="F211" s="722">
        <v>0</v>
      </c>
      <c r="G211" s="722">
        <v>0</v>
      </c>
      <c r="H211" s="722">
        <v>0</v>
      </c>
      <c r="I211" s="722">
        <v>0</v>
      </c>
      <c r="J211" s="722">
        <v>0</v>
      </c>
      <c r="K211" s="722">
        <v>0</v>
      </c>
      <c r="L211" s="722">
        <v>0</v>
      </c>
      <c r="M211" s="722">
        <v>0</v>
      </c>
      <c r="N211" s="722">
        <v>0</v>
      </c>
      <c r="O211" s="722">
        <v>0</v>
      </c>
      <c r="P211" s="722">
        <v>0</v>
      </c>
      <c r="Q211" s="673">
        <v>0</v>
      </c>
      <c r="R211" s="723">
        <v>0</v>
      </c>
      <c r="S211" s="724">
        <v>0</v>
      </c>
      <c r="T211" s="673">
        <v>0</v>
      </c>
      <c r="U211" s="674">
        <v>0</v>
      </c>
    </row>
    <row r="212" spans="1:21" s="674" customFormat="1" collapsed="1" x14ac:dyDescent="0.2">
      <c r="A212" s="714" t="s">
        <v>836</v>
      </c>
      <c r="B212" s="722">
        <v>-0.56121600000000016</v>
      </c>
      <c r="C212" s="722">
        <v>-2.7102359999999996</v>
      </c>
      <c r="D212" s="722">
        <v>-2.1408610000000001</v>
      </c>
      <c r="E212" s="722">
        <v>2.0615489999999999</v>
      </c>
      <c r="F212" s="722">
        <v>-0.73149299999999995</v>
      </c>
      <c r="G212" s="722">
        <v>0.86775100000000016</v>
      </c>
      <c r="H212" s="722">
        <v>-0.24313000000000029</v>
      </c>
      <c r="I212" s="722">
        <v>-0.45962399999999981</v>
      </c>
      <c r="J212" s="722">
        <v>-0.33016599999999974</v>
      </c>
      <c r="K212" s="722">
        <v>8.2444000000000003E-2</v>
      </c>
      <c r="L212" s="722">
        <v>0.1836509999999999</v>
      </c>
      <c r="M212" s="722">
        <v>-0.66343300000000005</v>
      </c>
      <c r="N212" s="722">
        <v>-2.393786</v>
      </c>
      <c r="O212" s="722">
        <v>-1.1411639999999998</v>
      </c>
      <c r="P212" s="722">
        <v>-4.3543230000000008</v>
      </c>
      <c r="Q212" s="673">
        <v>0</v>
      </c>
      <c r="R212" s="723">
        <v>0</v>
      </c>
      <c r="S212" s="724">
        <v>0</v>
      </c>
      <c r="T212" s="673">
        <v>0</v>
      </c>
      <c r="U212" s="674">
        <v>0</v>
      </c>
    </row>
    <row r="213" spans="1:21" s="674" customFormat="1" x14ac:dyDescent="0.2">
      <c r="A213" s="725" t="s">
        <v>837</v>
      </c>
      <c r="B213" s="722">
        <v>5.4878049999999972</v>
      </c>
      <c r="C213" s="722">
        <v>4.3703600000000016</v>
      </c>
      <c r="D213" s="722">
        <v>2.2132509999999961</v>
      </c>
      <c r="E213" s="722">
        <v>0.72919400000000201</v>
      </c>
      <c r="F213" s="722">
        <v>1.6754700000000007</v>
      </c>
      <c r="G213" s="722">
        <v>2.4437840000000013</v>
      </c>
      <c r="H213" s="722">
        <v>0.30034699999999714</v>
      </c>
      <c r="I213" s="722">
        <v>1.6703330000000007</v>
      </c>
      <c r="J213" s="722">
        <v>3.2605730000000026</v>
      </c>
      <c r="K213" s="722">
        <v>0.67462999999999884</v>
      </c>
      <c r="L213" s="722">
        <v>1.2563259999999978</v>
      </c>
      <c r="M213" s="722">
        <v>3.5350000000000068</v>
      </c>
      <c r="N213" s="722">
        <v>3.5008059999999901</v>
      </c>
      <c r="O213" s="722">
        <v>4.2997350000000019</v>
      </c>
      <c r="P213" s="722">
        <v>5.834175000000001</v>
      </c>
      <c r="Q213" s="673">
        <v>0</v>
      </c>
      <c r="R213" s="723">
        <v>0</v>
      </c>
      <c r="S213" s="724">
        <v>0</v>
      </c>
      <c r="T213" s="673">
        <v>0</v>
      </c>
      <c r="U213" s="674">
        <v>0</v>
      </c>
    </row>
    <row r="214" spans="1:21" s="674" customFormat="1" hidden="1" outlineLevel="1" x14ac:dyDescent="0.2">
      <c r="A214" s="714" t="s">
        <v>838</v>
      </c>
      <c r="B214" s="722">
        <v>0</v>
      </c>
      <c r="C214" s="722">
        <v>0</v>
      </c>
      <c r="D214" s="722">
        <v>0</v>
      </c>
      <c r="E214" s="722">
        <v>0</v>
      </c>
      <c r="F214" s="722">
        <v>0</v>
      </c>
      <c r="G214" s="722">
        <v>0</v>
      </c>
      <c r="H214" s="722">
        <v>0</v>
      </c>
      <c r="I214" s="722">
        <v>0</v>
      </c>
      <c r="J214" s="722">
        <v>0</v>
      </c>
      <c r="K214" s="722">
        <v>0</v>
      </c>
      <c r="L214" s="722">
        <v>0</v>
      </c>
      <c r="M214" s="722">
        <v>0</v>
      </c>
      <c r="N214" s="722">
        <v>0</v>
      </c>
      <c r="O214" s="722">
        <v>0</v>
      </c>
      <c r="P214" s="722">
        <v>0</v>
      </c>
      <c r="Q214" s="673">
        <v>0</v>
      </c>
      <c r="R214" s="723">
        <v>0</v>
      </c>
      <c r="S214" s="724">
        <v>0</v>
      </c>
      <c r="T214" s="673">
        <v>0</v>
      </c>
      <c r="U214" s="674">
        <v>0</v>
      </c>
    </row>
    <row r="215" spans="1:21" s="674" customFormat="1" collapsed="1" x14ac:dyDescent="0.2">
      <c r="A215" s="714" t="s">
        <v>839</v>
      </c>
      <c r="B215" s="722">
        <v>5.9057129999999969</v>
      </c>
      <c r="C215" s="722">
        <v>3.9192700000000018</v>
      </c>
      <c r="D215" s="722">
        <v>2.233138999999996</v>
      </c>
      <c r="E215" s="722">
        <v>0.58983100000000199</v>
      </c>
      <c r="F215" s="722">
        <v>2.0763700000000007</v>
      </c>
      <c r="G215" s="722">
        <v>2.0992580000000012</v>
      </c>
      <c r="H215" s="722">
        <v>0.21784299999999712</v>
      </c>
      <c r="I215" s="722">
        <v>1.6703330000000007</v>
      </c>
      <c r="J215" s="722">
        <v>3.5191210000000028</v>
      </c>
      <c r="K215" s="722">
        <v>1.1643619999999988</v>
      </c>
      <c r="L215" s="722">
        <v>1.5480149999999977</v>
      </c>
      <c r="M215" s="722">
        <v>4.0741710000000069</v>
      </c>
      <c r="N215" s="722">
        <v>3.4061219999999901</v>
      </c>
      <c r="O215" s="722">
        <v>2.8152790000000021</v>
      </c>
      <c r="P215" s="722">
        <v>5.8530510000000007</v>
      </c>
      <c r="Q215" s="673">
        <v>0</v>
      </c>
      <c r="R215" s="723">
        <v>0</v>
      </c>
      <c r="S215" s="724">
        <v>0</v>
      </c>
      <c r="T215" s="673">
        <v>0</v>
      </c>
      <c r="U215" s="674">
        <v>0</v>
      </c>
    </row>
    <row r="216" spans="1:21" s="674" customFormat="1" hidden="1" outlineLevel="1" x14ac:dyDescent="0.2">
      <c r="A216" s="714" t="s">
        <v>840</v>
      </c>
      <c r="B216" s="722">
        <v>0</v>
      </c>
      <c r="C216" s="722">
        <v>0</v>
      </c>
      <c r="D216" s="722">
        <v>0</v>
      </c>
      <c r="E216" s="722">
        <v>0</v>
      </c>
      <c r="F216" s="722">
        <v>0</v>
      </c>
      <c r="G216" s="722">
        <v>0</v>
      </c>
      <c r="H216" s="722">
        <v>0</v>
      </c>
      <c r="I216" s="722">
        <v>0</v>
      </c>
      <c r="J216" s="722">
        <v>0</v>
      </c>
      <c r="K216" s="722">
        <v>0</v>
      </c>
      <c r="L216" s="722">
        <v>0</v>
      </c>
      <c r="M216" s="722">
        <v>0</v>
      </c>
      <c r="N216" s="722">
        <v>0</v>
      </c>
      <c r="O216" s="722">
        <v>0</v>
      </c>
      <c r="P216" s="722">
        <v>0</v>
      </c>
      <c r="Q216" s="673">
        <v>0</v>
      </c>
      <c r="R216" s="723">
        <v>0</v>
      </c>
      <c r="S216" s="724">
        <v>0</v>
      </c>
      <c r="T216" s="673">
        <v>0</v>
      </c>
      <c r="U216" s="674">
        <v>0</v>
      </c>
    </row>
    <row r="217" spans="1:21" s="674" customFormat="1" hidden="1" outlineLevel="1" x14ac:dyDescent="0.2">
      <c r="A217" s="714" t="s">
        <v>841</v>
      </c>
      <c r="B217" s="722">
        <v>0</v>
      </c>
      <c r="C217" s="722">
        <v>0</v>
      </c>
      <c r="D217" s="722">
        <v>0</v>
      </c>
      <c r="E217" s="722">
        <v>0</v>
      </c>
      <c r="F217" s="722">
        <v>0</v>
      </c>
      <c r="G217" s="722">
        <v>0</v>
      </c>
      <c r="H217" s="722">
        <v>0</v>
      </c>
      <c r="I217" s="722">
        <v>0</v>
      </c>
      <c r="J217" s="722">
        <v>0</v>
      </c>
      <c r="K217" s="722">
        <v>0</v>
      </c>
      <c r="L217" s="722">
        <v>0</v>
      </c>
      <c r="M217" s="722">
        <v>0</v>
      </c>
      <c r="N217" s="722">
        <v>0</v>
      </c>
      <c r="O217" s="722">
        <v>0</v>
      </c>
      <c r="P217" s="722">
        <v>0</v>
      </c>
      <c r="Q217" s="673">
        <v>0</v>
      </c>
      <c r="R217" s="723">
        <v>0</v>
      </c>
      <c r="S217" s="724">
        <v>0</v>
      </c>
      <c r="T217" s="673">
        <v>0</v>
      </c>
      <c r="U217" s="674">
        <v>0</v>
      </c>
    </row>
    <row r="218" spans="1:21" s="674" customFormat="1" hidden="1" outlineLevel="1" x14ac:dyDescent="0.2">
      <c r="A218" s="714" t="s">
        <v>842</v>
      </c>
      <c r="B218" s="722">
        <v>0</v>
      </c>
      <c r="C218" s="722">
        <v>0</v>
      </c>
      <c r="D218" s="722">
        <v>0</v>
      </c>
      <c r="E218" s="722">
        <v>0</v>
      </c>
      <c r="F218" s="722">
        <v>0</v>
      </c>
      <c r="G218" s="722">
        <v>0</v>
      </c>
      <c r="H218" s="722">
        <v>0</v>
      </c>
      <c r="I218" s="722">
        <v>0</v>
      </c>
      <c r="J218" s="722">
        <v>0</v>
      </c>
      <c r="K218" s="722">
        <v>0</v>
      </c>
      <c r="L218" s="722">
        <v>0</v>
      </c>
      <c r="M218" s="722">
        <v>0</v>
      </c>
      <c r="N218" s="722">
        <v>0</v>
      </c>
      <c r="O218" s="722">
        <v>0</v>
      </c>
      <c r="P218" s="722">
        <v>0</v>
      </c>
      <c r="Q218" s="673">
        <v>0</v>
      </c>
      <c r="R218" s="723">
        <v>0</v>
      </c>
      <c r="S218" s="724">
        <v>0</v>
      </c>
      <c r="T218" s="673">
        <v>0</v>
      </c>
      <c r="U218" s="674">
        <v>0</v>
      </c>
    </row>
    <row r="219" spans="1:21" s="674" customFormat="1" hidden="1" outlineLevel="1" x14ac:dyDescent="0.2">
      <c r="A219" s="714" t="s">
        <v>843</v>
      </c>
      <c r="B219" s="722">
        <v>0</v>
      </c>
      <c r="C219" s="722">
        <v>0</v>
      </c>
      <c r="D219" s="722">
        <v>0</v>
      </c>
      <c r="E219" s="722">
        <v>0</v>
      </c>
      <c r="F219" s="722">
        <v>0</v>
      </c>
      <c r="G219" s="722">
        <v>0</v>
      </c>
      <c r="H219" s="722">
        <v>0</v>
      </c>
      <c r="I219" s="722">
        <v>0</v>
      </c>
      <c r="J219" s="722">
        <v>0</v>
      </c>
      <c r="K219" s="722">
        <v>0</v>
      </c>
      <c r="L219" s="722">
        <v>0</v>
      </c>
      <c r="M219" s="722">
        <v>0</v>
      </c>
      <c r="N219" s="722">
        <v>0</v>
      </c>
      <c r="O219" s="722">
        <v>0</v>
      </c>
      <c r="P219" s="722">
        <v>0</v>
      </c>
      <c r="Q219" s="673">
        <v>0</v>
      </c>
      <c r="R219" s="723">
        <v>0</v>
      </c>
      <c r="S219" s="724">
        <v>0</v>
      </c>
      <c r="T219" s="673">
        <v>0</v>
      </c>
      <c r="U219" s="674">
        <v>0</v>
      </c>
    </row>
    <row r="220" spans="1:21" s="674" customFormat="1" collapsed="1" x14ac:dyDescent="0.2">
      <c r="A220" s="714" t="s">
        <v>844</v>
      </c>
      <c r="B220" s="722">
        <v>-0.41790799999999995</v>
      </c>
      <c r="C220" s="722">
        <v>0.45108999999999999</v>
      </c>
      <c r="D220" s="722">
        <v>-1.9887999999999989E-2</v>
      </c>
      <c r="E220" s="722">
        <v>0.13936300000000001</v>
      </c>
      <c r="F220" s="722">
        <v>-0.40090000000000003</v>
      </c>
      <c r="G220" s="722">
        <v>0.344526</v>
      </c>
      <c r="H220" s="722">
        <v>8.2503999999999994E-2</v>
      </c>
      <c r="I220" s="722">
        <v>0</v>
      </c>
      <c r="J220" s="722">
        <v>-0.258548</v>
      </c>
      <c r="K220" s="722">
        <v>-0.48973199999999995</v>
      </c>
      <c r="L220" s="722">
        <v>-0.29168899999999998</v>
      </c>
      <c r="M220" s="722">
        <v>-0.53917100000000007</v>
      </c>
      <c r="N220" s="722">
        <v>9.468399999999999E-2</v>
      </c>
      <c r="O220" s="722">
        <v>1.484456</v>
      </c>
      <c r="P220" s="722">
        <v>-1.8876E-2</v>
      </c>
      <c r="Q220" s="673">
        <v>0</v>
      </c>
      <c r="R220" s="723">
        <v>0</v>
      </c>
      <c r="S220" s="724">
        <v>0</v>
      </c>
      <c r="T220" s="673">
        <v>0</v>
      </c>
      <c r="U220" s="674">
        <v>0</v>
      </c>
    </row>
    <row r="221" spans="1:21" s="674" customFormat="1" hidden="1" outlineLevel="1" x14ac:dyDescent="0.2">
      <c r="A221" s="725" t="s">
        <v>845</v>
      </c>
      <c r="B221" s="722">
        <v>0</v>
      </c>
      <c r="C221" s="722">
        <v>0</v>
      </c>
      <c r="D221" s="722">
        <v>0</v>
      </c>
      <c r="E221" s="722">
        <v>0</v>
      </c>
      <c r="F221" s="722">
        <v>0</v>
      </c>
      <c r="G221" s="722">
        <v>0</v>
      </c>
      <c r="H221" s="722">
        <v>0</v>
      </c>
      <c r="I221" s="722">
        <v>0</v>
      </c>
      <c r="J221" s="722">
        <v>0</v>
      </c>
      <c r="K221" s="722">
        <v>0</v>
      </c>
      <c r="L221" s="722">
        <v>0</v>
      </c>
      <c r="M221" s="722">
        <v>0</v>
      </c>
      <c r="N221" s="722">
        <v>0</v>
      </c>
      <c r="O221" s="722">
        <v>0</v>
      </c>
      <c r="P221" s="722">
        <v>0</v>
      </c>
      <c r="Q221" s="673">
        <v>0</v>
      </c>
      <c r="R221" s="723">
        <v>0</v>
      </c>
      <c r="S221" s="724">
        <v>0</v>
      </c>
      <c r="T221" s="673">
        <v>0</v>
      </c>
      <c r="U221" s="674">
        <v>0</v>
      </c>
    </row>
    <row r="222" spans="1:21" s="674" customFormat="1" collapsed="1" x14ac:dyDescent="0.2">
      <c r="A222" s="726" t="s">
        <v>846</v>
      </c>
      <c r="B222" s="722">
        <v>1.106941</v>
      </c>
      <c r="C222" s="722">
        <v>-0.95325499999999996</v>
      </c>
      <c r="D222" s="722">
        <v>2.8877009999999999</v>
      </c>
      <c r="E222" s="722">
        <v>-0.40896500000000024</v>
      </c>
      <c r="F222" s="722">
        <v>0.9822560000000008</v>
      </c>
      <c r="G222" s="722">
        <v>-7.5230000000000602E-2</v>
      </c>
      <c r="H222" s="722">
        <v>-0.62107099999999993</v>
      </c>
      <c r="I222" s="722">
        <v>0.5175380000000005</v>
      </c>
      <c r="J222" s="722">
        <v>1.0410219999999994</v>
      </c>
      <c r="K222" s="722">
        <v>-0.43054700000000012</v>
      </c>
      <c r="L222" s="722">
        <v>0.55246500000000032</v>
      </c>
      <c r="M222" s="722">
        <v>-1.025177</v>
      </c>
      <c r="N222" s="722">
        <v>-0.77550499999999967</v>
      </c>
      <c r="O222" s="722">
        <v>0.38064899999999952</v>
      </c>
      <c r="P222" s="722">
        <v>1.3519050000000001</v>
      </c>
      <c r="Q222" s="673">
        <v>0</v>
      </c>
      <c r="R222" s="723">
        <v>0</v>
      </c>
      <c r="S222" s="724">
        <v>0</v>
      </c>
      <c r="T222" s="673">
        <v>0</v>
      </c>
      <c r="U222" s="674">
        <v>0</v>
      </c>
    </row>
    <row r="223" spans="1:21" s="674" customFormat="1" x14ac:dyDescent="0.2">
      <c r="A223" s="725" t="s">
        <v>847</v>
      </c>
      <c r="B223" s="722">
        <v>1.106941</v>
      </c>
      <c r="C223" s="722">
        <v>-0.95325499999999996</v>
      </c>
      <c r="D223" s="722">
        <v>2.8877009999999999</v>
      </c>
      <c r="E223" s="722">
        <v>-0.40896500000000024</v>
      </c>
      <c r="F223" s="722">
        <v>0.9822560000000008</v>
      </c>
      <c r="G223" s="722">
        <v>-7.5230000000000602E-2</v>
      </c>
      <c r="H223" s="722">
        <v>-0.62107099999999993</v>
      </c>
      <c r="I223" s="722">
        <v>0.5175380000000005</v>
      </c>
      <c r="J223" s="722">
        <v>1.0410219999999994</v>
      </c>
      <c r="K223" s="722">
        <v>-0.43054700000000012</v>
      </c>
      <c r="L223" s="722">
        <v>0.55246500000000032</v>
      </c>
      <c r="M223" s="722">
        <v>-1.025177</v>
      </c>
      <c r="N223" s="722">
        <v>-0.77550499999999967</v>
      </c>
      <c r="O223" s="722">
        <v>0.38064899999999952</v>
      </c>
      <c r="P223" s="722">
        <v>1.3519050000000001</v>
      </c>
      <c r="Q223" s="673">
        <v>0</v>
      </c>
      <c r="R223" s="723">
        <v>0</v>
      </c>
      <c r="S223" s="724">
        <v>0</v>
      </c>
      <c r="T223" s="673">
        <v>0</v>
      </c>
      <c r="U223" s="674">
        <v>0</v>
      </c>
    </row>
    <row r="224" spans="1:21" s="674" customFormat="1" ht="12.75" hidden="1" customHeight="1" outlineLevel="1" x14ac:dyDescent="0.2">
      <c r="A224" s="714" t="s">
        <v>848</v>
      </c>
      <c r="B224" s="722">
        <v>0</v>
      </c>
      <c r="C224" s="722">
        <v>0</v>
      </c>
      <c r="D224" s="722">
        <v>0</v>
      </c>
      <c r="E224" s="722">
        <v>0</v>
      </c>
      <c r="F224" s="722">
        <v>0</v>
      </c>
      <c r="G224" s="722">
        <v>0</v>
      </c>
      <c r="H224" s="722">
        <v>0</v>
      </c>
      <c r="I224" s="722">
        <v>0</v>
      </c>
      <c r="J224" s="722">
        <v>0</v>
      </c>
      <c r="K224" s="722">
        <v>0</v>
      </c>
      <c r="L224" s="722">
        <v>0</v>
      </c>
      <c r="M224" s="722">
        <v>0</v>
      </c>
      <c r="N224" s="722">
        <v>0</v>
      </c>
      <c r="O224" s="722">
        <v>0</v>
      </c>
      <c r="P224" s="722">
        <v>0</v>
      </c>
      <c r="Q224" s="673">
        <v>0</v>
      </c>
      <c r="R224" s="723">
        <v>0</v>
      </c>
      <c r="S224" s="724">
        <v>0</v>
      </c>
      <c r="T224" s="673">
        <v>0</v>
      </c>
      <c r="U224" s="674">
        <v>0</v>
      </c>
    </row>
    <row r="225" spans="1:21" s="674" customFormat="1" ht="12.75" hidden="1" customHeight="1" outlineLevel="1" x14ac:dyDescent="0.2">
      <c r="A225" s="714" t="s">
        <v>849</v>
      </c>
      <c r="B225" s="722">
        <v>0</v>
      </c>
      <c r="C225" s="722">
        <v>0</v>
      </c>
      <c r="D225" s="722">
        <v>0</v>
      </c>
      <c r="E225" s="722">
        <v>0</v>
      </c>
      <c r="F225" s="722">
        <v>0</v>
      </c>
      <c r="G225" s="722">
        <v>0</v>
      </c>
      <c r="H225" s="722">
        <v>0</v>
      </c>
      <c r="I225" s="722">
        <v>0</v>
      </c>
      <c r="J225" s="722">
        <v>0</v>
      </c>
      <c r="K225" s="722">
        <v>0</v>
      </c>
      <c r="L225" s="722">
        <v>0</v>
      </c>
      <c r="M225" s="722">
        <v>0</v>
      </c>
      <c r="N225" s="722">
        <v>0</v>
      </c>
      <c r="O225" s="722">
        <v>0</v>
      </c>
      <c r="P225" s="722">
        <v>0</v>
      </c>
      <c r="Q225" s="673">
        <v>0</v>
      </c>
      <c r="R225" s="723">
        <v>0</v>
      </c>
      <c r="S225" s="724">
        <v>0</v>
      </c>
      <c r="T225" s="673">
        <v>0</v>
      </c>
      <c r="U225" s="674">
        <v>0</v>
      </c>
    </row>
    <row r="226" spans="1:21" s="674" customFormat="1" ht="12.75" customHeight="1" collapsed="1" x14ac:dyDescent="0.2">
      <c r="A226" s="714" t="s">
        <v>850</v>
      </c>
      <c r="B226" s="722">
        <v>0</v>
      </c>
      <c r="C226" s="722">
        <v>0</v>
      </c>
      <c r="D226" s="722">
        <v>0</v>
      </c>
      <c r="E226" s="722">
        <v>0.78435100000000002</v>
      </c>
      <c r="F226" s="722">
        <v>0.64575700000000003</v>
      </c>
      <c r="G226" s="722">
        <v>0.108017</v>
      </c>
      <c r="H226" s="722">
        <v>0.50896399999999997</v>
      </c>
      <c r="I226" s="722">
        <v>0</v>
      </c>
      <c r="J226" s="722">
        <v>-0.25976300000000002</v>
      </c>
      <c r="K226" s="722">
        <v>-0.18861600000000001</v>
      </c>
      <c r="L226" s="722">
        <v>-0.18013299999999999</v>
      </c>
      <c r="M226" s="722">
        <v>-0.1691</v>
      </c>
      <c r="N226" s="722">
        <v>-0.166488</v>
      </c>
      <c r="O226" s="722">
        <v>-0.27811999999999998</v>
      </c>
      <c r="P226" s="722">
        <v>-0.20155999999999999</v>
      </c>
      <c r="Q226" s="673">
        <v>0</v>
      </c>
      <c r="R226" s="723">
        <v>0</v>
      </c>
      <c r="S226" s="724">
        <v>0</v>
      </c>
      <c r="T226" s="673">
        <v>0</v>
      </c>
      <c r="U226" s="674">
        <v>0</v>
      </c>
    </row>
    <row r="227" spans="1:21" s="674" customFormat="1" ht="12.75" hidden="1" customHeight="1" outlineLevel="1" x14ac:dyDescent="0.2">
      <c r="A227" s="714" t="s">
        <v>851</v>
      </c>
      <c r="B227" s="722">
        <v>0</v>
      </c>
      <c r="C227" s="722">
        <v>0</v>
      </c>
      <c r="D227" s="722">
        <v>0</v>
      </c>
      <c r="E227" s="722">
        <v>0</v>
      </c>
      <c r="F227" s="722">
        <v>0</v>
      </c>
      <c r="G227" s="722">
        <v>0</v>
      </c>
      <c r="H227" s="722">
        <v>0</v>
      </c>
      <c r="I227" s="722">
        <v>0</v>
      </c>
      <c r="J227" s="722">
        <v>0</v>
      </c>
      <c r="K227" s="722">
        <v>0</v>
      </c>
      <c r="L227" s="722">
        <v>0</v>
      </c>
      <c r="M227" s="722">
        <v>0</v>
      </c>
      <c r="N227" s="722">
        <v>0</v>
      </c>
      <c r="O227" s="722">
        <v>0</v>
      </c>
      <c r="P227" s="722">
        <v>0</v>
      </c>
      <c r="Q227" s="673">
        <v>0</v>
      </c>
      <c r="R227" s="723">
        <v>0</v>
      </c>
      <c r="S227" s="724">
        <v>0</v>
      </c>
      <c r="T227" s="673">
        <v>0</v>
      </c>
      <c r="U227" s="674">
        <v>0</v>
      </c>
    </row>
    <row r="228" spans="1:21" s="674" customFormat="1" ht="12.75" hidden="1" customHeight="1" outlineLevel="1" x14ac:dyDescent="0.2">
      <c r="A228" s="714" t="s">
        <v>852</v>
      </c>
      <c r="B228" s="722">
        <v>0</v>
      </c>
      <c r="C228" s="722">
        <v>0</v>
      </c>
      <c r="D228" s="722">
        <v>0</v>
      </c>
      <c r="E228" s="722">
        <v>0</v>
      </c>
      <c r="F228" s="722">
        <v>0</v>
      </c>
      <c r="G228" s="722">
        <v>0</v>
      </c>
      <c r="H228" s="722">
        <v>0</v>
      </c>
      <c r="I228" s="722">
        <v>0</v>
      </c>
      <c r="J228" s="722">
        <v>0</v>
      </c>
      <c r="K228" s="722">
        <v>0</v>
      </c>
      <c r="L228" s="722">
        <v>0</v>
      </c>
      <c r="M228" s="722">
        <v>0</v>
      </c>
      <c r="N228" s="722">
        <v>0</v>
      </c>
      <c r="O228" s="722">
        <v>0</v>
      </c>
      <c r="P228" s="722">
        <v>0</v>
      </c>
      <c r="Q228" s="673">
        <v>0</v>
      </c>
      <c r="R228" s="723">
        <v>0</v>
      </c>
      <c r="S228" s="724">
        <v>0</v>
      </c>
      <c r="T228" s="673">
        <v>0</v>
      </c>
      <c r="U228" s="674">
        <v>0</v>
      </c>
    </row>
    <row r="229" spans="1:21" s="674" customFormat="1" ht="12.75" hidden="1" customHeight="1" outlineLevel="1" x14ac:dyDescent="0.2">
      <c r="A229" s="714" t="s">
        <v>853</v>
      </c>
      <c r="B229" s="722">
        <v>0</v>
      </c>
      <c r="C229" s="722">
        <v>0</v>
      </c>
      <c r="D229" s="722">
        <v>0</v>
      </c>
      <c r="E229" s="722">
        <v>0</v>
      </c>
      <c r="F229" s="722">
        <v>0</v>
      </c>
      <c r="G229" s="722">
        <v>0</v>
      </c>
      <c r="H229" s="722">
        <v>0</v>
      </c>
      <c r="I229" s="722">
        <v>0</v>
      </c>
      <c r="J229" s="722">
        <v>0</v>
      </c>
      <c r="K229" s="722">
        <v>0</v>
      </c>
      <c r="L229" s="722">
        <v>0</v>
      </c>
      <c r="M229" s="722">
        <v>0</v>
      </c>
      <c r="N229" s="722">
        <v>0</v>
      </c>
      <c r="O229" s="722">
        <v>0</v>
      </c>
      <c r="P229" s="722">
        <v>0</v>
      </c>
      <c r="Q229" s="673">
        <v>0</v>
      </c>
      <c r="R229" s="723">
        <v>0</v>
      </c>
      <c r="S229" s="724">
        <v>0</v>
      </c>
      <c r="T229" s="673">
        <v>0</v>
      </c>
      <c r="U229" s="674">
        <v>0</v>
      </c>
    </row>
    <row r="230" spans="1:21" s="674" customFormat="1" collapsed="1" x14ac:dyDescent="0.2">
      <c r="A230" s="714" t="s">
        <v>854</v>
      </c>
      <c r="B230" s="722">
        <v>1.106941</v>
      </c>
      <c r="C230" s="722">
        <v>-0.95325499999999996</v>
      </c>
      <c r="D230" s="722">
        <v>2.8877009999999999</v>
      </c>
      <c r="E230" s="722">
        <v>-1.1933160000000003</v>
      </c>
      <c r="F230" s="722">
        <v>0.33649900000000077</v>
      </c>
      <c r="G230" s="722">
        <v>-0.1832470000000006</v>
      </c>
      <c r="H230" s="722">
        <v>-1.1300349999999999</v>
      </c>
      <c r="I230" s="722">
        <v>0.5175380000000005</v>
      </c>
      <c r="J230" s="722">
        <v>1.3007849999999994</v>
      </c>
      <c r="K230" s="722">
        <v>-0.24193100000000012</v>
      </c>
      <c r="L230" s="722">
        <v>0.7325980000000003</v>
      </c>
      <c r="M230" s="722">
        <v>-0.85607699999999998</v>
      </c>
      <c r="N230" s="722">
        <v>-0.6090169999999997</v>
      </c>
      <c r="O230" s="722">
        <v>0.65876899999999949</v>
      </c>
      <c r="P230" s="722">
        <v>1.5534650000000001</v>
      </c>
      <c r="Q230" s="673">
        <v>0</v>
      </c>
      <c r="R230" s="723">
        <v>0</v>
      </c>
      <c r="S230" s="724">
        <v>0</v>
      </c>
      <c r="T230" s="673">
        <v>0</v>
      </c>
      <c r="U230" s="674">
        <v>0</v>
      </c>
    </row>
    <row r="231" spans="1:21" s="674" customFormat="1" hidden="1" outlineLevel="1" x14ac:dyDescent="0.2">
      <c r="A231" s="725" t="s">
        <v>855</v>
      </c>
      <c r="B231" s="722">
        <v>0</v>
      </c>
      <c r="C231" s="722">
        <v>0</v>
      </c>
      <c r="D231" s="722">
        <v>0</v>
      </c>
      <c r="E231" s="722">
        <v>0</v>
      </c>
      <c r="F231" s="722">
        <v>0</v>
      </c>
      <c r="G231" s="722">
        <v>0</v>
      </c>
      <c r="H231" s="722">
        <v>0</v>
      </c>
      <c r="I231" s="722">
        <v>0</v>
      </c>
      <c r="J231" s="722">
        <v>0</v>
      </c>
      <c r="K231" s="722">
        <v>0</v>
      </c>
      <c r="L231" s="722">
        <v>0</v>
      </c>
      <c r="M231" s="722">
        <v>0</v>
      </c>
      <c r="N231" s="722">
        <v>0</v>
      </c>
      <c r="O231" s="722">
        <v>0</v>
      </c>
      <c r="P231" s="722">
        <v>0</v>
      </c>
      <c r="Q231" s="673">
        <v>0</v>
      </c>
      <c r="R231" s="723">
        <v>0</v>
      </c>
      <c r="S231" s="724">
        <v>0</v>
      </c>
      <c r="T231" s="673">
        <v>0</v>
      </c>
      <c r="U231" s="674">
        <v>0</v>
      </c>
    </row>
    <row r="232" spans="1:21" s="674" customFormat="1" hidden="1" outlineLevel="1" x14ac:dyDescent="0.2">
      <c r="A232" s="714" t="s">
        <v>856</v>
      </c>
      <c r="B232" s="722">
        <v>0</v>
      </c>
      <c r="C232" s="722">
        <v>0</v>
      </c>
      <c r="D232" s="722">
        <v>0</v>
      </c>
      <c r="E232" s="722">
        <v>0</v>
      </c>
      <c r="F232" s="722">
        <v>0</v>
      </c>
      <c r="G232" s="722">
        <v>0</v>
      </c>
      <c r="H232" s="722">
        <v>0</v>
      </c>
      <c r="I232" s="722">
        <v>0</v>
      </c>
      <c r="J232" s="722">
        <v>0</v>
      </c>
      <c r="K232" s="722">
        <v>0</v>
      </c>
      <c r="L232" s="722">
        <v>0</v>
      </c>
      <c r="M232" s="722">
        <v>0</v>
      </c>
      <c r="N232" s="722">
        <v>0</v>
      </c>
      <c r="O232" s="722">
        <v>0</v>
      </c>
      <c r="P232" s="722">
        <v>0</v>
      </c>
      <c r="Q232" s="673">
        <v>0</v>
      </c>
      <c r="R232" s="723">
        <v>0</v>
      </c>
      <c r="S232" s="724">
        <v>0</v>
      </c>
      <c r="T232" s="673">
        <v>0</v>
      </c>
      <c r="U232" s="674">
        <v>0</v>
      </c>
    </row>
    <row r="233" spans="1:21" s="674" customFormat="1" hidden="1" outlineLevel="1" x14ac:dyDescent="0.2">
      <c r="A233" s="714" t="s">
        <v>857</v>
      </c>
      <c r="B233" s="722">
        <v>0</v>
      </c>
      <c r="C233" s="722">
        <v>0</v>
      </c>
      <c r="D233" s="722">
        <v>0</v>
      </c>
      <c r="E233" s="722">
        <v>0</v>
      </c>
      <c r="F233" s="722">
        <v>0</v>
      </c>
      <c r="G233" s="722">
        <v>0</v>
      </c>
      <c r="H233" s="722">
        <v>0</v>
      </c>
      <c r="I233" s="722">
        <v>0</v>
      </c>
      <c r="J233" s="722">
        <v>0</v>
      </c>
      <c r="K233" s="722">
        <v>0</v>
      </c>
      <c r="L233" s="722">
        <v>0</v>
      </c>
      <c r="M233" s="722">
        <v>0</v>
      </c>
      <c r="N233" s="722">
        <v>0</v>
      </c>
      <c r="O233" s="722">
        <v>0</v>
      </c>
      <c r="P233" s="722">
        <v>0</v>
      </c>
      <c r="Q233" s="673">
        <v>0</v>
      </c>
      <c r="R233" s="723">
        <v>0</v>
      </c>
      <c r="S233" s="724">
        <v>0</v>
      </c>
      <c r="T233" s="673">
        <v>0</v>
      </c>
      <c r="U233" s="674">
        <v>0</v>
      </c>
    </row>
    <row r="234" spans="1:21" s="674" customFormat="1" hidden="1" outlineLevel="1" x14ac:dyDescent="0.2">
      <c r="A234" s="714" t="s">
        <v>858</v>
      </c>
      <c r="B234" s="722">
        <v>0</v>
      </c>
      <c r="C234" s="722">
        <v>0</v>
      </c>
      <c r="D234" s="722">
        <v>0</v>
      </c>
      <c r="E234" s="722">
        <v>0</v>
      </c>
      <c r="F234" s="722">
        <v>0</v>
      </c>
      <c r="G234" s="722">
        <v>0</v>
      </c>
      <c r="H234" s="722">
        <v>0</v>
      </c>
      <c r="I234" s="722">
        <v>0</v>
      </c>
      <c r="J234" s="722">
        <v>0</v>
      </c>
      <c r="K234" s="722">
        <v>0</v>
      </c>
      <c r="L234" s="722">
        <v>0</v>
      </c>
      <c r="M234" s="722">
        <v>0</v>
      </c>
      <c r="N234" s="722">
        <v>0</v>
      </c>
      <c r="O234" s="722">
        <v>0</v>
      </c>
      <c r="P234" s="722">
        <v>0</v>
      </c>
      <c r="Q234" s="673">
        <v>0</v>
      </c>
      <c r="R234" s="723">
        <v>0</v>
      </c>
      <c r="S234" s="724">
        <v>0</v>
      </c>
      <c r="T234" s="673">
        <v>0</v>
      </c>
      <c r="U234" s="674">
        <v>0</v>
      </c>
    </row>
    <row r="235" spans="1:21" s="674" customFormat="1" hidden="1" outlineLevel="1" x14ac:dyDescent="0.2">
      <c r="A235" s="714" t="s">
        <v>859</v>
      </c>
      <c r="B235" s="722">
        <v>0</v>
      </c>
      <c r="C235" s="722">
        <v>0</v>
      </c>
      <c r="D235" s="722">
        <v>0</v>
      </c>
      <c r="E235" s="722">
        <v>0</v>
      </c>
      <c r="F235" s="722">
        <v>0</v>
      </c>
      <c r="G235" s="722">
        <v>0</v>
      </c>
      <c r="H235" s="722">
        <v>0</v>
      </c>
      <c r="I235" s="722">
        <v>0</v>
      </c>
      <c r="J235" s="722">
        <v>0</v>
      </c>
      <c r="K235" s="722">
        <v>0</v>
      </c>
      <c r="L235" s="722">
        <v>0</v>
      </c>
      <c r="M235" s="722">
        <v>0</v>
      </c>
      <c r="N235" s="722">
        <v>0</v>
      </c>
      <c r="O235" s="722">
        <v>0</v>
      </c>
      <c r="P235" s="722">
        <v>0</v>
      </c>
      <c r="Q235" s="674">
        <v>0</v>
      </c>
      <c r="R235" s="674">
        <v>0</v>
      </c>
      <c r="S235" s="674">
        <v>0</v>
      </c>
      <c r="T235" s="674">
        <v>0</v>
      </c>
      <c r="U235" s="674">
        <v>0</v>
      </c>
    </row>
    <row r="236" spans="1:21" s="674" customFormat="1" hidden="1" outlineLevel="1" x14ac:dyDescent="0.2">
      <c r="A236" s="714" t="s">
        <v>860</v>
      </c>
      <c r="B236" s="722">
        <v>0</v>
      </c>
      <c r="C236" s="722">
        <v>0</v>
      </c>
      <c r="D236" s="722">
        <v>0</v>
      </c>
      <c r="E236" s="722">
        <v>0</v>
      </c>
      <c r="F236" s="722">
        <v>0</v>
      </c>
      <c r="G236" s="722">
        <v>0</v>
      </c>
      <c r="H236" s="722">
        <v>0</v>
      </c>
      <c r="I236" s="722">
        <v>0</v>
      </c>
      <c r="J236" s="722">
        <v>0</v>
      </c>
      <c r="K236" s="722">
        <v>0</v>
      </c>
      <c r="L236" s="722">
        <v>0</v>
      </c>
      <c r="M236" s="722">
        <v>0</v>
      </c>
      <c r="N236" s="722">
        <v>0</v>
      </c>
      <c r="O236" s="722">
        <v>0</v>
      </c>
      <c r="P236" s="722">
        <v>0</v>
      </c>
      <c r="Q236" s="674">
        <v>0</v>
      </c>
      <c r="R236" s="674">
        <v>0</v>
      </c>
      <c r="S236" s="674">
        <v>0</v>
      </c>
      <c r="T236" s="674">
        <v>0</v>
      </c>
      <c r="U236" s="674">
        <v>0</v>
      </c>
    </row>
    <row r="237" spans="1:21" s="674" customFormat="1" hidden="1" outlineLevel="1" x14ac:dyDescent="0.2">
      <c r="A237" s="714" t="s">
        <v>861</v>
      </c>
      <c r="B237" s="722">
        <v>0</v>
      </c>
      <c r="C237" s="722">
        <v>0</v>
      </c>
      <c r="D237" s="722">
        <v>0</v>
      </c>
      <c r="E237" s="722">
        <v>0</v>
      </c>
      <c r="F237" s="722">
        <v>0</v>
      </c>
      <c r="G237" s="722">
        <v>0</v>
      </c>
      <c r="H237" s="722">
        <v>0</v>
      </c>
      <c r="I237" s="722">
        <v>0</v>
      </c>
      <c r="J237" s="722">
        <v>0</v>
      </c>
      <c r="K237" s="722">
        <v>0</v>
      </c>
      <c r="L237" s="722">
        <v>0</v>
      </c>
      <c r="M237" s="722">
        <v>0</v>
      </c>
      <c r="N237" s="722">
        <v>0</v>
      </c>
      <c r="O237" s="722">
        <v>0</v>
      </c>
      <c r="P237" s="722">
        <v>0</v>
      </c>
      <c r="Q237" s="674">
        <v>0</v>
      </c>
      <c r="R237" s="674">
        <v>0</v>
      </c>
      <c r="S237" s="674">
        <v>0</v>
      </c>
      <c r="T237" s="674">
        <v>0</v>
      </c>
      <c r="U237" s="674">
        <v>0</v>
      </c>
    </row>
    <row r="238" spans="1:21" s="684" customFormat="1" ht="20.100000000000001" hidden="1" customHeight="1" outlineLevel="1" x14ac:dyDescent="0.2">
      <c r="A238" s="727" t="s">
        <v>862</v>
      </c>
      <c r="B238" s="728">
        <v>0</v>
      </c>
      <c r="C238" s="728">
        <v>0</v>
      </c>
      <c r="D238" s="728">
        <v>0</v>
      </c>
      <c r="E238" s="728">
        <v>0</v>
      </c>
      <c r="F238" s="728">
        <v>0</v>
      </c>
      <c r="G238" s="728">
        <v>0</v>
      </c>
      <c r="H238" s="728">
        <v>0</v>
      </c>
      <c r="I238" s="728">
        <v>0</v>
      </c>
      <c r="J238" s="728">
        <v>0</v>
      </c>
      <c r="K238" s="728">
        <v>0</v>
      </c>
      <c r="L238" s="728">
        <v>0</v>
      </c>
      <c r="M238" s="728">
        <v>0</v>
      </c>
      <c r="N238" s="728">
        <v>0</v>
      </c>
      <c r="O238" s="728">
        <v>0</v>
      </c>
      <c r="P238" s="728">
        <v>0</v>
      </c>
      <c r="Q238" s="684">
        <v>0</v>
      </c>
      <c r="R238" s="684">
        <v>0</v>
      </c>
      <c r="S238" s="684">
        <v>0</v>
      </c>
      <c r="T238" s="684">
        <v>0</v>
      </c>
      <c r="U238" s="684">
        <v>0</v>
      </c>
    </row>
    <row r="239" spans="1:21" s="581" customFormat="1" collapsed="1" x14ac:dyDescent="0.2">
      <c r="A239" s="590">
        <v>0</v>
      </c>
      <c r="B239" s="590">
        <v>0</v>
      </c>
      <c r="C239" s="590">
        <v>0</v>
      </c>
      <c r="D239" s="590">
        <v>0</v>
      </c>
      <c r="E239" s="590">
        <v>0</v>
      </c>
      <c r="F239" s="590">
        <v>0</v>
      </c>
      <c r="G239" s="590">
        <v>0</v>
      </c>
      <c r="H239" s="590">
        <v>0</v>
      </c>
      <c r="I239" s="590">
        <v>0</v>
      </c>
      <c r="J239" s="590">
        <v>0</v>
      </c>
      <c r="K239" s="590">
        <v>0</v>
      </c>
      <c r="L239" s="590">
        <v>0</v>
      </c>
      <c r="M239" s="590">
        <v>0</v>
      </c>
      <c r="N239" s="590">
        <v>0</v>
      </c>
      <c r="O239" s="590">
        <v>0</v>
      </c>
      <c r="P239" s="590">
        <v>0</v>
      </c>
      <c r="Q239" s="590">
        <v>0</v>
      </c>
      <c r="R239" s="590">
        <v>0</v>
      </c>
      <c r="S239" s="590">
        <v>0</v>
      </c>
      <c r="T239" s="590">
        <v>0</v>
      </c>
      <c r="U239" s="590">
        <v>0</v>
      </c>
    </row>
    <row r="240" spans="1:21" s="581" customFormat="1" x14ac:dyDescent="0.2">
      <c r="A240" s="638" t="s">
        <v>863</v>
      </c>
      <c r="B240" s="590">
        <v>0</v>
      </c>
      <c r="C240" s="590">
        <v>0</v>
      </c>
      <c r="D240" s="590">
        <v>0</v>
      </c>
      <c r="E240" s="590">
        <v>0</v>
      </c>
      <c r="F240" s="590">
        <v>0</v>
      </c>
      <c r="G240" s="590">
        <v>0</v>
      </c>
      <c r="H240" s="590">
        <v>0</v>
      </c>
      <c r="I240" s="590">
        <v>0</v>
      </c>
      <c r="J240" s="590">
        <v>0</v>
      </c>
      <c r="K240" s="590">
        <v>0</v>
      </c>
      <c r="L240" s="590">
        <v>0</v>
      </c>
      <c r="M240" s="590">
        <v>0</v>
      </c>
      <c r="N240" s="590">
        <v>0</v>
      </c>
      <c r="O240" s="590">
        <v>0</v>
      </c>
      <c r="P240" s="590">
        <v>0</v>
      </c>
      <c r="Q240" s="590">
        <v>0</v>
      </c>
      <c r="R240" s="590">
        <v>0</v>
      </c>
      <c r="S240" s="590">
        <v>0</v>
      </c>
      <c r="T240" s="590">
        <v>0</v>
      </c>
      <c r="U240" s="590">
        <v>0</v>
      </c>
    </row>
    <row r="241" spans="1:21" s="581" customFormat="1" x14ac:dyDescent="0.2">
      <c r="A241" s="618" t="s">
        <v>864</v>
      </c>
      <c r="B241" s="591">
        <v>-6.0247860000000024</v>
      </c>
      <c r="C241" s="591">
        <v>0.40765199999999524</v>
      </c>
      <c r="D241" s="591">
        <v>-0.68319600000000591</v>
      </c>
      <c r="E241" s="591">
        <v>-1.9001290000000033</v>
      </c>
      <c r="F241" s="591">
        <v>1.0924730000000054</v>
      </c>
      <c r="G241" s="591">
        <v>0.4045700000000032</v>
      </c>
      <c r="H241" s="591">
        <v>1.9663809999999948</v>
      </c>
      <c r="I241" s="591">
        <v>-1.2864169999999966</v>
      </c>
      <c r="J241" s="591">
        <v>9.6141999999996841E-2</v>
      </c>
      <c r="K241" s="591">
        <v>1.4051520000000046</v>
      </c>
      <c r="L241" s="591">
        <v>-0.88488699999999909</v>
      </c>
      <c r="M241" s="591">
        <v>-0.98172099999999674</v>
      </c>
      <c r="N241" s="591">
        <v>-0.43151300000000248</v>
      </c>
      <c r="O241" s="591">
        <v>1.3346609999999934</v>
      </c>
      <c r="P241" s="591">
        <v>-2.0530749999999927</v>
      </c>
      <c r="Q241" s="584">
        <v>0</v>
      </c>
      <c r="R241" s="584">
        <v>0</v>
      </c>
      <c r="S241" s="584">
        <v>0</v>
      </c>
      <c r="T241" s="584">
        <v>0</v>
      </c>
      <c r="U241" s="584">
        <v>0</v>
      </c>
    </row>
    <row r="242" spans="1:21" s="581" customFormat="1" x14ac:dyDescent="0.2">
      <c r="A242" s="618" t="s">
        <v>865</v>
      </c>
      <c r="B242" s="591">
        <v>-6.0247860000000024</v>
      </c>
      <c r="C242" s="591">
        <v>0.38449699999999526</v>
      </c>
      <c r="D242" s="591">
        <v>-0.7130520000000059</v>
      </c>
      <c r="E242" s="591">
        <v>-1.9224620000000032</v>
      </c>
      <c r="F242" s="591">
        <v>1.0729070000000054</v>
      </c>
      <c r="G242" s="591">
        <v>0.28132900000000322</v>
      </c>
      <c r="H242" s="591">
        <v>1.9663809999999948</v>
      </c>
      <c r="I242" s="591">
        <v>-1.2864169999999966</v>
      </c>
      <c r="J242" s="591">
        <v>-4.7032000000003155E-2</v>
      </c>
      <c r="K242" s="591">
        <v>1.7231310000000046</v>
      </c>
      <c r="L242" s="591">
        <v>-0.62748099999999907</v>
      </c>
      <c r="M242" s="591">
        <v>-0.71802099999999669</v>
      </c>
      <c r="N242" s="591">
        <v>-0.16006400000000248</v>
      </c>
      <c r="O242" s="591">
        <v>1.4134299999999935</v>
      </c>
      <c r="P242" s="591">
        <v>-1.9414989999999928</v>
      </c>
      <c r="Q242" s="584">
        <v>0</v>
      </c>
      <c r="R242" s="584">
        <v>0</v>
      </c>
      <c r="S242" s="584">
        <v>0</v>
      </c>
      <c r="T242" s="584">
        <v>0</v>
      </c>
      <c r="U242" s="584">
        <v>0</v>
      </c>
    </row>
    <row r="243" spans="1:21" s="581" customFormat="1" x14ac:dyDescent="0.2">
      <c r="A243" s="618" t="s">
        <v>866</v>
      </c>
      <c r="B243" s="591">
        <v>-7.3916650000000024</v>
      </c>
      <c r="C243" s="591">
        <v>-3.7839450000000046</v>
      </c>
      <c r="D243" s="591">
        <v>-1.7036770000000061</v>
      </c>
      <c r="E243" s="591">
        <v>-3.5959820000000033</v>
      </c>
      <c r="F243" s="591">
        <v>-2.3051249999999945</v>
      </c>
      <c r="G243" s="591">
        <v>-1.337129999999995</v>
      </c>
      <c r="H243" s="591">
        <v>0.36576499999999545</v>
      </c>
      <c r="I243" s="591">
        <v>-1.5823129999999976</v>
      </c>
      <c r="J243" s="591">
        <v>-3.0881560000000019</v>
      </c>
      <c r="K243" s="591">
        <v>-1.1355139999999952</v>
      </c>
      <c r="L243" s="591">
        <v>-2.0174939999999992</v>
      </c>
      <c r="M243" s="591">
        <v>-1.4566219999999968</v>
      </c>
      <c r="N243" s="591">
        <v>-1.0238140000000024</v>
      </c>
      <c r="O243" s="591">
        <v>-6.9464000000006632E-2</v>
      </c>
      <c r="P243" s="591">
        <v>-3.1933979999999931</v>
      </c>
      <c r="Q243" s="584">
        <v>0</v>
      </c>
      <c r="R243" s="584">
        <v>0</v>
      </c>
      <c r="S243" s="584">
        <v>0</v>
      </c>
      <c r="T243" s="584">
        <v>0</v>
      </c>
      <c r="U243" s="584">
        <v>0</v>
      </c>
    </row>
    <row r="244" spans="1:21" s="581" customFormat="1" x14ac:dyDescent="0.2">
      <c r="A244" s="618" t="s">
        <v>867</v>
      </c>
      <c r="B244" s="591">
        <v>-7.3916650000000024</v>
      </c>
      <c r="C244" s="591">
        <v>-3.7839450000000046</v>
      </c>
      <c r="D244" s="591">
        <v>-1.7036770000000061</v>
      </c>
      <c r="E244" s="591">
        <v>-3.5959820000000033</v>
      </c>
      <c r="F244" s="591">
        <v>-2.3051249999999945</v>
      </c>
      <c r="G244" s="591">
        <v>-1.337129999999995</v>
      </c>
      <c r="H244" s="591">
        <v>0.36576499999999545</v>
      </c>
      <c r="I244" s="591">
        <v>-1.5823129999999976</v>
      </c>
      <c r="J244" s="591">
        <v>-3.0881560000000019</v>
      </c>
      <c r="K244" s="591">
        <v>-1.1355139999999952</v>
      </c>
      <c r="L244" s="591">
        <v>-2.0174939999999992</v>
      </c>
      <c r="M244" s="591">
        <v>-1.4566219999999968</v>
      </c>
      <c r="N244" s="591">
        <v>-1.0238140000000024</v>
      </c>
      <c r="O244" s="591">
        <v>-6.9464000000006632E-2</v>
      </c>
      <c r="P244" s="591">
        <v>-3.1933979999999931</v>
      </c>
      <c r="Q244" s="601">
        <v>0</v>
      </c>
      <c r="R244" s="601">
        <v>0</v>
      </c>
      <c r="S244" s="601">
        <v>0</v>
      </c>
      <c r="T244" s="601">
        <v>0</v>
      </c>
      <c r="U244" s="601">
        <v>0</v>
      </c>
    </row>
    <row r="245" spans="1:21" s="581" customFormat="1" x14ac:dyDescent="0.2">
      <c r="A245" s="618" t="s">
        <v>868</v>
      </c>
      <c r="B245" s="591">
        <v>-7.3916650000000024</v>
      </c>
      <c r="C245" s="591">
        <v>-3.8071000000000046</v>
      </c>
      <c r="D245" s="591">
        <v>-1.7335330000000062</v>
      </c>
      <c r="E245" s="591">
        <v>-3.6183150000000035</v>
      </c>
      <c r="F245" s="591">
        <v>-2.3246909999999947</v>
      </c>
      <c r="G245" s="591">
        <v>-1.460370999999995</v>
      </c>
      <c r="H245" s="591">
        <v>0.36576499999999545</v>
      </c>
      <c r="I245" s="591">
        <v>-1.5823129999999976</v>
      </c>
      <c r="J245" s="591">
        <v>-3.2313300000000016</v>
      </c>
      <c r="K245" s="591">
        <v>-0.81753499999999524</v>
      </c>
      <c r="L245" s="591">
        <v>-1.7600879999999992</v>
      </c>
      <c r="M245" s="591">
        <v>-1.1929219999999967</v>
      </c>
      <c r="N245" s="591">
        <v>-0.75236500000000239</v>
      </c>
      <c r="O245" s="591">
        <v>9.3049999999933741E-3</v>
      </c>
      <c r="P245" s="591">
        <v>-3.0818219999999932</v>
      </c>
      <c r="Q245" s="584">
        <v>0</v>
      </c>
      <c r="R245" s="584">
        <v>0</v>
      </c>
      <c r="S245" s="584">
        <v>0</v>
      </c>
      <c r="T245" s="584">
        <v>0</v>
      </c>
      <c r="U245" s="584">
        <v>0</v>
      </c>
    </row>
    <row r="246" spans="1:21" s="581" customFormat="1" x14ac:dyDescent="0.2">
      <c r="A246" s="618" t="s">
        <v>869</v>
      </c>
      <c r="B246" s="591">
        <v>-1.1247860000000021</v>
      </c>
      <c r="C246" s="591">
        <v>0.40765199999999524</v>
      </c>
      <c r="D246" s="591">
        <v>-0.68319600000000591</v>
      </c>
      <c r="E246" s="591">
        <v>-1.9001290000000033</v>
      </c>
      <c r="F246" s="591">
        <v>1.0924730000000054</v>
      </c>
      <c r="G246" s="591">
        <v>0.28801500000000319</v>
      </c>
      <c r="H246" s="591">
        <v>1.5769339999999947</v>
      </c>
      <c r="I246" s="591">
        <v>-2.3237279999999965</v>
      </c>
      <c r="J246" s="591">
        <v>-0.23936300000000316</v>
      </c>
      <c r="K246" s="591">
        <v>1.4051520000000046</v>
      </c>
      <c r="L246" s="591">
        <v>-0.88488699999999909</v>
      </c>
      <c r="M246" s="591">
        <v>-0.98172099999999674</v>
      </c>
      <c r="N246" s="591">
        <v>-0.43151300000000248</v>
      </c>
      <c r="O246" s="591">
        <v>1.3346609999999934</v>
      </c>
      <c r="P246" s="591">
        <v>-2.0823479999999925</v>
      </c>
      <c r="Q246" s="584">
        <v>0</v>
      </c>
      <c r="R246" s="584">
        <v>0</v>
      </c>
      <c r="S246" s="584">
        <v>0</v>
      </c>
      <c r="T246" s="584">
        <v>0</v>
      </c>
      <c r="U246" s="584">
        <v>0</v>
      </c>
    </row>
    <row r="247" spans="1:21" s="581" customFormat="1" x14ac:dyDescent="0.2">
      <c r="A247" s="618" t="s">
        <v>870</v>
      </c>
      <c r="B247" s="591">
        <v>-22.889768000000004</v>
      </c>
      <c r="C247" s="591">
        <v>-25.220150000000004</v>
      </c>
      <c r="D247" s="591">
        <v>-21.260033000000004</v>
      </c>
      <c r="E247" s="591">
        <v>-23.868853000000001</v>
      </c>
      <c r="F247" s="591">
        <v>-25.484113999999995</v>
      </c>
      <c r="G247" s="591">
        <v>-22.272314999999995</v>
      </c>
      <c r="H247" s="591">
        <v>-20.976887000000005</v>
      </c>
      <c r="I247" s="591">
        <v>-22.290138000000002</v>
      </c>
      <c r="J247" s="591">
        <v>-22.689301000000004</v>
      </c>
      <c r="K247" s="591">
        <v>-23.072880999999995</v>
      </c>
      <c r="L247" s="591">
        <v>-21.429031999999999</v>
      </c>
      <c r="M247" s="591">
        <v>-20.917029999999997</v>
      </c>
      <c r="N247" s="591">
        <v>-19.971056000000001</v>
      </c>
      <c r="O247" s="591">
        <v>-23.439443000000008</v>
      </c>
      <c r="P247" s="591">
        <v>-24.575146999999994</v>
      </c>
      <c r="Q247" s="584">
        <v>0</v>
      </c>
      <c r="R247" s="584">
        <v>0</v>
      </c>
      <c r="S247" s="584">
        <v>0</v>
      </c>
      <c r="T247" s="584">
        <v>0</v>
      </c>
      <c r="U247" s="584">
        <v>0</v>
      </c>
    </row>
    <row r="248" spans="1:21" s="581" customFormat="1" x14ac:dyDescent="0.2">
      <c r="A248" s="618" t="s">
        <v>871</v>
      </c>
      <c r="B248" s="591">
        <v>-14.844388000000002</v>
      </c>
      <c r="C248" s="591">
        <v>-18.246327000000001</v>
      </c>
      <c r="D248" s="591">
        <v>-16.745502000000002</v>
      </c>
      <c r="E248" s="591">
        <v>-16.556931000000002</v>
      </c>
      <c r="F248" s="591">
        <v>-19.633805999999996</v>
      </c>
      <c r="G248" s="591">
        <v>-19.212309999999999</v>
      </c>
      <c r="H248" s="591">
        <v>-17.045917000000003</v>
      </c>
      <c r="I248" s="591">
        <v>-17.718682999999999</v>
      </c>
      <c r="J248" s="591">
        <v>-17.734880000000004</v>
      </c>
      <c r="K248" s="591">
        <v>-18.714551999999998</v>
      </c>
      <c r="L248" s="591">
        <v>-18.059095999999997</v>
      </c>
      <c r="M248" s="591">
        <v>-19.314782999999998</v>
      </c>
      <c r="N248" s="591">
        <v>-18.348863000000001</v>
      </c>
      <c r="O248" s="591">
        <v>-20.417461000000003</v>
      </c>
      <c r="P248" s="591">
        <v>-22.171140999999999</v>
      </c>
      <c r="Q248" s="584">
        <v>0</v>
      </c>
      <c r="R248" s="584">
        <v>0</v>
      </c>
      <c r="S248" s="584">
        <v>0</v>
      </c>
      <c r="T248" s="584">
        <v>0</v>
      </c>
      <c r="U248" s="584">
        <v>0</v>
      </c>
    </row>
    <row r="249" spans="1:21" s="589" customFormat="1" ht="20.100000000000001" customHeight="1" x14ac:dyDescent="0.2">
      <c r="A249" s="639" t="s">
        <v>872</v>
      </c>
      <c r="B249" s="596">
        <v>-1.366879</v>
      </c>
      <c r="C249" s="596">
        <v>-4.1915969999999998</v>
      </c>
      <c r="D249" s="596">
        <v>-1.0204810000000002</v>
      </c>
      <c r="E249" s="596">
        <v>-1.6958530000000001</v>
      </c>
      <c r="F249" s="596">
        <v>-3.3975979999999999</v>
      </c>
      <c r="G249" s="596">
        <v>-1.858255</v>
      </c>
      <c r="H249" s="596">
        <v>-1.9900629999999999</v>
      </c>
      <c r="I249" s="596">
        <v>-1.333207</v>
      </c>
      <c r="J249" s="596">
        <v>-3.519803</v>
      </c>
      <c r="K249" s="596">
        <v>-2.5406659999999999</v>
      </c>
      <c r="L249" s="596">
        <v>-1.1326069999999999</v>
      </c>
      <c r="M249" s="596">
        <v>-0.47490100000000002</v>
      </c>
      <c r="N249" s="596">
        <v>-0.59230099999999997</v>
      </c>
      <c r="O249" s="596">
        <v>-1.4041250000000001</v>
      </c>
      <c r="P249" s="596">
        <v>-1.1695960000000001</v>
      </c>
      <c r="Q249" s="588">
        <v>0</v>
      </c>
      <c r="R249" s="588">
        <v>0</v>
      </c>
      <c r="S249" s="588">
        <v>0</v>
      </c>
      <c r="T249" s="588">
        <v>0</v>
      </c>
      <c r="U249" s="588">
        <v>0</v>
      </c>
    </row>
    <row r="250" spans="1:21" s="581" customFormat="1" ht="20.100000000000001" customHeight="1" x14ac:dyDescent="0.2">
      <c r="A250" s="586" t="s">
        <v>873</v>
      </c>
      <c r="B250" s="597">
        <v>0</v>
      </c>
      <c r="C250" s="597">
        <v>-3.1086244689504383E-15</v>
      </c>
      <c r="D250" s="597">
        <v>-1.021405182655144E-14</v>
      </c>
      <c r="E250" s="597">
        <v>0</v>
      </c>
      <c r="F250" s="597">
        <v>7.1054273576010019E-15</v>
      </c>
      <c r="G250" s="597">
        <v>-2.0816109999999939</v>
      </c>
      <c r="H250" s="597">
        <v>2.1411419999999923</v>
      </c>
      <c r="I250" s="597">
        <v>0.64479200000000381</v>
      </c>
      <c r="J250" s="597">
        <v>1.0611250000000005</v>
      </c>
      <c r="K250" s="597">
        <v>3.1086244689504383E-15</v>
      </c>
      <c r="L250" s="597">
        <v>-9.9920072216264089E-16</v>
      </c>
      <c r="M250" s="597">
        <v>9.9920072216264089E-15</v>
      </c>
      <c r="N250" s="597">
        <v>-1.1768364061026659E-14</v>
      </c>
      <c r="O250" s="597">
        <v>-5.3290705182007514E-15</v>
      </c>
      <c r="P250" s="597">
        <v>7.9936057773011271E-15</v>
      </c>
      <c r="Q250" s="590">
        <v>0</v>
      </c>
      <c r="R250" s="590">
        <v>0</v>
      </c>
      <c r="S250" s="590">
        <v>0</v>
      </c>
      <c r="T250" s="590">
        <v>0</v>
      </c>
      <c r="U250" s="590">
        <v>0</v>
      </c>
    </row>
    <row r="251" spans="1:21" s="581" customFormat="1" x14ac:dyDescent="0.2">
      <c r="A251" s="698" t="s">
        <v>896</v>
      </c>
      <c r="B251" s="586"/>
      <c r="C251" s="586"/>
      <c r="D251" s="586"/>
      <c r="E251" s="586"/>
      <c r="F251" s="586"/>
      <c r="G251" s="586"/>
      <c r="H251" s="586"/>
      <c r="I251" s="586"/>
      <c r="J251" s="586"/>
      <c r="K251" s="586"/>
      <c r="L251" s="586"/>
      <c r="M251" s="586"/>
      <c r="N251" s="586"/>
      <c r="O251" s="586"/>
      <c r="P251" s="586">
        <v>0</v>
      </c>
      <c r="Q251" s="590">
        <v>0</v>
      </c>
      <c r="R251" s="590">
        <v>0</v>
      </c>
      <c r="S251" s="590">
        <v>0</v>
      </c>
      <c r="T251" s="590">
        <v>0</v>
      </c>
      <c r="U251" s="590">
        <v>0</v>
      </c>
    </row>
    <row r="253" spans="1:21" x14ac:dyDescent="0.2">
      <c r="A253" s="698"/>
    </row>
  </sheetData>
  <pageMargins left="0.70866141732283472" right="0.70866141732283472" top="0.74803149606299213" bottom="0.74803149606299213" header="0.31496062992125984" footer="0.31496062992125984"/>
  <pageSetup scale="50" orientation="portrait" r:id="rId1"/>
  <rowBreaks count="1" manualBreakCount="1">
    <brk id="17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1"/>
  <dimension ref="A1:I159"/>
  <sheetViews>
    <sheetView view="pageBreakPreview" zoomScale="80" zoomScaleNormal="80" zoomScaleSheetLayoutView="80" workbookViewId="0">
      <pane xSplit="1" ySplit="2" topLeftCell="B3" activePane="bottomRight" state="frozen"/>
      <selection activeCell="A2" sqref="A2"/>
      <selection pane="topRight" activeCell="A2" sqref="A2"/>
      <selection pane="bottomLeft" activeCell="A2" sqref="A2"/>
      <selection pane="bottomRight" activeCell="A2" sqref="A2"/>
    </sheetView>
  </sheetViews>
  <sheetFormatPr defaultRowHeight="12.75" x14ac:dyDescent="0.2"/>
  <cols>
    <col min="1" max="1" width="23.5703125" customWidth="1"/>
    <col min="2" max="7" width="16" style="34" customWidth="1"/>
    <col min="8" max="8" width="11.5703125" bestFit="1" customWidth="1"/>
  </cols>
  <sheetData>
    <row r="1" spans="1:9" ht="23.25" customHeight="1" x14ac:dyDescent="0.2">
      <c r="A1" s="396" t="str">
        <f>Index!B130</f>
        <v>Table 13m : FSM Compact grants awarded, FY2004-FY2018</v>
      </c>
      <c r="B1" s="397"/>
      <c r="C1" s="397"/>
      <c r="D1" s="397"/>
      <c r="E1" s="397"/>
      <c r="F1" s="397"/>
      <c r="G1" s="397"/>
    </row>
    <row r="2" spans="1:9" ht="17.25" customHeight="1" x14ac:dyDescent="0.2">
      <c r="A2" s="398"/>
      <c r="B2" s="399" t="s">
        <v>7</v>
      </c>
      <c r="C2" s="399" t="s">
        <v>39</v>
      </c>
      <c r="D2" s="399" t="s">
        <v>40</v>
      </c>
      <c r="E2" s="399" t="s">
        <v>41</v>
      </c>
      <c r="F2" s="399" t="s">
        <v>42</v>
      </c>
      <c r="G2" s="399" t="s">
        <v>464</v>
      </c>
    </row>
    <row r="3" spans="1:9" x14ac:dyDescent="0.2">
      <c r="A3" s="400" t="s">
        <v>72</v>
      </c>
      <c r="B3" s="262"/>
      <c r="C3" s="262"/>
      <c r="D3" s="262"/>
      <c r="E3" s="262"/>
      <c r="F3" s="262"/>
      <c r="G3" s="262"/>
    </row>
    <row r="4" spans="1:9" x14ac:dyDescent="0.2">
      <c r="A4" s="401" t="s">
        <v>24</v>
      </c>
      <c r="B4" s="243">
        <v>4324122</v>
      </c>
      <c r="C4" s="243">
        <v>8140265</v>
      </c>
      <c r="D4" s="243">
        <v>1883853</v>
      </c>
      <c r="E4" s="243">
        <v>7373651</v>
      </c>
      <c r="F4" s="243">
        <v>4243681</v>
      </c>
      <c r="G4" s="243">
        <f>SUM(B4:F4)</f>
        <v>25965572</v>
      </c>
      <c r="H4" s="645"/>
      <c r="I4" s="645"/>
    </row>
    <row r="5" spans="1:9" x14ac:dyDescent="0.2">
      <c r="A5" s="401" t="s">
        <v>25</v>
      </c>
      <c r="B5" s="243">
        <v>4511317</v>
      </c>
      <c r="C5" s="243">
        <v>9560368</v>
      </c>
      <c r="D5" s="243">
        <v>2070432</v>
      </c>
      <c r="E5" s="243">
        <v>7469772</v>
      </c>
      <c r="F5" s="243">
        <v>4249157</v>
      </c>
      <c r="G5" s="243">
        <f t="shared" ref="G5:G20" si="0">SUM(B5:F5)</f>
        <v>27861046</v>
      </c>
      <c r="H5" s="645"/>
      <c r="I5" s="645"/>
    </row>
    <row r="6" spans="1:9" x14ac:dyDescent="0.2">
      <c r="A6" s="401" t="s">
        <v>176</v>
      </c>
      <c r="B6" s="243">
        <v>4168207</v>
      </c>
      <c r="C6" s="243">
        <v>9432618</v>
      </c>
      <c r="D6" s="243">
        <v>2412498</v>
      </c>
      <c r="E6" s="243">
        <v>7211877</v>
      </c>
      <c r="F6" s="243">
        <v>5185065</v>
      </c>
      <c r="G6" s="243">
        <f t="shared" si="0"/>
        <v>28410265</v>
      </c>
      <c r="H6" s="645"/>
      <c r="I6" s="645"/>
    </row>
    <row r="7" spans="1:9" x14ac:dyDescent="0.2">
      <c r="A7" s="401" t="s">
        <v>183</v>
      </c>
      <c r="B7" s="243">
        <v>4456982</v>
      </c>
      <c r="C7" s="243">
        <v>9710276</v>
      </c>
      <c r="D7" s="243">
        <v>2300057</v>
      </c>
      <c r="E7" s="243">
        <v>7187007</v>
      </c>
      <c r="F7" s="243">
        <v>4397287</v>
      </c>
      <c r="G7" s="243">
        <f t="shared" si="0"/>
        <v>28051609</v>
      </c>
      <c r="H7" s="645"/>
      <c r="I7" s="645"/>
    </row>
    <row r="8" spans="1:9" x14ac:dyDescent="0.2">
      <c r="A8" s="401" t="s">
        <v>208</v>
      </c>
      <c r="B8" s="243">
        <v>4432765</v>
      </c>
      <c r="C8" s="243">
        <v>12519382</v>
      </c>
      <c r="D8" s="243">
        <v>2310988</v>
      </c>
      <c r="E8" s="243">
        <v>8098975</v>
      </c>
      <c r="F8" s="243">
        <v>4550061</v>
      </c>
      <c r="G8" s="243">
        <f t="shared" si="0"/>
        <v>31912171</v>
      </c>
      <c r="H8" s="645"/>
      <c r="I8" s="645"/>
    </row>
    <row r="9" spans="1:9" x14ac:dyDescent="0.2">
      <c r="A9" s="401" t="s">
        <v>453</v>
      </c>
      <c r="B9" s="243">
        <v>4403240</v>
      </c>
      <c r="C9" s="243">
        <v>11002820</v>
      </c>
      <c r="D9" s="243">
        <v>2613160</v>
      </c>
      <c r="E9" s="243">
        <v>7643352</v>
      </c>
      <c r="F9" s="243">
        <v>4266747</v>
      </c>
      <c r="G9" s="243">
        <f t="shared" si="0"/>
        <v>29929319</v>
      </c>
      <c r="H9" s="645"/>
      <c r="I9" s="645"/>
    </row>
    <row r="10" spans="1:9" x14ac:dyDescent="0.2">
      <c r="A10" s="401" t="s">
        <v>467</v>
      </c>
      <c r="B10" s="402">
        <v>4403240</v>
      </c>
      <c r="C10" s="402">
        <v>10047249</v>
      </c>
      <c r="D10" s="402">
        <v>2524286</v>
      </c>
      <c r="E10" s="402">
        <v>7599557</v>
      </c>
      <c r="F10" s="403">
        <v>4199923</v>
      </c>
      <c r="G10" s="243">
        <f t="shared" si="0"/>
        <v>28774255</v>
      </c>
      <c r="H10" s="645"/>
      <c r="I10" s="645"/>
    </row>
    <row r="11" spans="1:9" x14ac:dyDescent="0.2">
      <c r="A11" s="401" t="s">
        <v>468</v>
      </c>
      <c r="B11" s="402">
        <v>4403240</v>
      </c>
      <c r="C11" s="402">
        <v>9953420</v>
      </c>
      <c r="D11" s="402">
        <v>2468964</v>
      </c>
      <c r="E11" s="402">
        <v>7768590</v>
      </c>
      <c r="F11" s="403">
        <v>4299519</v>
      </c>
      <c r="G11" s="243">
        <f t="shared" si="0"/>
        <v>28893733</v>
      </c>
      <c r="H11" s="645"/>
      <c r="I11" s="645"/>
    </row>
    <row r="12" spans="1:9" x14ac:dyDescent="0.2">
      <c r="A12" s="401" t="s">
        <v>469</v>
      </c>
      <c r="B12" s="402">
        <v>4437560</v>
      </c>
      <c r="C12" s="402">
        <v>9650916</v>
      </c>
      <c r="D12" s="402">
        <v>2578877</v>
      </c>
      <c r="E12" s="402">
        <v>7460773</v>
      </c>
      <c r="F12" s="402">
        <v>3978435</v>
      </c>
      <c r="G12" s="243">
        <f t="shared" si="0"/>
        <v>28106561</v>
      </c>
      <c r="H12" s="645"/>
      <c r="I12" s="645"/>
    </row>
    <row r="13" spans="1:9" x14ac:dyDescent="0.2">
      <c r="A13" s="401" t="s">
        <v>470</v>
      </c>
      <c r="B13" s="402">
        <v>4252868</v>
      </c>
      <c r="C13" s="402">
        <v>9343525</v>
      </c>
      <c r="D13" s="402">
        <v>2439446</v>
      </c>
      <c r="E13" s="402">
        <v>7374354</v>
      </c>
      <c r="F13" s="402">
        <v>3874645</v>
      </c>
      <c r="G13" s="243">
        <f t="shared" si="0"/>
        <v>27284838</v>
      </c>
      <c r="H13" s="645"/>
      <c r="I13" s="645"/>
    </row>
    <row r="14" spans="1:9" x14ac:dyDescent="0.2">
      <c r="A14" s="401" t="s">
        <v>1019</v>
      </c>
      <c r="B14" s="402">
        <v>0</v>
      </c>
      <c r="C14" s="402">
        <v>9960984</v>
      </c>
      <c r="D14" s="402">
        <v>2372049</v>
      </c>
      <c r="E14" s="402">
        <v>6932033</v>
      </c>
      <c r="F14" s="402">
        <v>3712015</v>
      </c>
      <c r="G14" s="243">
        <f t="shared" si="0"/>
        <v>22977081</v>
      </c>
      <c r="H14" s="645"/>
      <c r="I14" s="645"/>
    </row>
    <row r="15" spans="1:9" x14ac:dyDescent="0.2">
      <c r="A15" s="401" t="s">
        <v>1035</v>
      </c>
      <c r="B15" s="402">
        <v>1700000</v>
      </c>
      <c r="C15" s="402">
        <v>10478777</v>
      </c>
      <c r="D15" s="402">
        <v>2435113</v>
      </c>
      <c r="E15" s="402">
        <v>7105133</v>
      </c>
      <c r="F15" s="402">
        <v>3689553</v>
      </c>
      <c r="G15" s="243">
        <f t="shared" si="0"/>
        <v>25408576</v>
      </c>
      <c r="H15" s="645"/>
      <c r="I15" s="645"/>
    </row>
    <row r="16" spans="1:9" x14ac:dyDescent="0.2">
      <c r="A16" s="401" t="s">
        <v>1098</v>
      </c>
      <c r="B16" s="402">
        <v>1000000</v>
      </c>
      <c r="C16" s="402">
        <f>9371396+1158335+319979</f>
        <v>10849710</v>
      </c>
      <c r="D16" s="402">
        <f>2383075+60662</f>
        <v>2443737</v>
      </c>
      <c r="E16" s="402">
        <f>7156624+117845</f>
        <v>7274469</v>
      </c>
      <c r="F16" s="402">
        <f>3717014+1359055+86902</f>
        <v>5162971</v>
      </c>
      <c r="G16" s="243">
        <f t="shared" si="0"/>
        <v>26730887</v>
      </c>
      <c r="H16" s="645"/>
      <c r="I16" s="645"/>
    </row>
    <row r="17" spans="1:9" x14ac:dyDescent="0.2">
      <c r="A17" s="401" t="s">
        <v>1294</v>
      </c>
      <c r="B17" s="402">
        <v>1000000</v>
      </c>
      <c r="C17" s="402">
        <v>15014703</v>
      </c>
      <c r="D17" s="402">
        <v>2715379</v>
      </c>
      <c r="E17" s="402">
        <v>9740122</v>
      </c>
      <c r="F17" s="402">
        <v>4911608</v>
      </c>
      <c r="G17" s="243">
        <f t="shared" si="0"/>
        <v>33381812</v>
      </c>
      <c r="H17" s="645"/>
      <c r="I17" s="645"/>
    </row>
    <row r="18" spans="1:9" x14ac:dyDescent="0.2">
      <c r="A18" s="401" t="s">
        <v>1349</v>
      </c>
      <c r="B18" s="402">
        <v>1000000</v>
      </c>
      <c r="C18" s="402">
        <v>11367968</v>
      </c>
      <c r="D18" s="402">
        <v>2646791</v>
      </c>
      <c r="E18" s="402">
        <v>7462938</v>
      </c>
      <c r="F18" s="402">
        <v>4256964</v>
      </c>
      <c r="G18" s="243">
        <f t="shared" si="0"/>
        <v>26734661</v>
      </c>
      <c r="H18" s="645"/>
      <c r="I18" s="645"/>
    </row>
    <row r="19" spans="1:9" s="52" customFormat="1" x14ac:dyDescent="0.2">
      <c r="A19" s="401" t="s">
        <v>454</v>
      </c>
      <c r="B19" s="243">
        <v>9126</v>
      </c>
      <c r="C19" s="243">
        <v>755999</v>
      </c>
      <c r="D19" s="243">
        <v>0</v>
      </c>
      <c r="E19" s="243">
        <v>233430</v>
      </c>
      <c r="F19" s="243">
        <v>1359757</v>
      </c>
      <c r="G19" s="243">
        <f t="shared" si="0"/>
        <v>2358312</v>
      </c>
      <c r="H19" s="645"/>
      <c r="I19" s="645"/>
    </row>
    <row r="20" spans="1:9" x14ac:dyDescent="0.2">
      <c r="A20" s="401" t="s">
        <v>455</v>
      </c>
      <c r="B20" s="243">
        <v>41434</v>
      </c>
      <c r="C20" s="243">
        <v>2529014</v>
      </c>
      <c r="D20" s="243">
        <v>54948</v>
      </c>
      <c r="E20" s="243">
        <v>533904</v>
      </c>
      <c r="F20" s="243">
        <v>329082</v>
      </c>
      <c r="G20" s="243">
        <f t="shared" si="0"/>
        <v>3488382</v>
      </c>
      <c r="H20" s="645"/>
      <c r="I20" s="645"/>
    </row>
    <row r="21" spans="1:9" x14ac:dyDescent="0.2">
      <c r="A21" s="666" t="s">
        <v>1364</v>
      </c>
      <c r="B21" s="244">
        <f t="shared" ref="B21:G21" si="1">SUM(B4:B20)</f>
        <v>48544101</v>
      </c>
      <c r="C21" s="244">
        <f t="shared" si="1"/>
        <v>160317994</v>
      </c>
      <c r="D21" s="244">
        <f t="shared" si="1"/>
        <v>36270578</v>
      </c>
      <c r="E21" s="244">
        <f t="shared" si="1"/>
        <v>114469937</v>
      </c>
      <c r="F21" s="244">
        <f t="shared" si="1"/>
        <v>66666470</v>
      </c>
      <c r="G21" s="244">
        <f t="shared" si="1"/>
        <v>426269080</v>
      </c>
      <c r="H21" s="645"/>
      <c r="I21" s="645"/>
    </row>
    <row r="22" spans="1:9" x14ac:dyDescent="0.2">
      <c r="A22" s="400" t="s">
        <v>456</v>
      </c>
      <c r="B22" s="262"/>
      <c r="C22" s="262"/>
      <c r="D22" s="262"/>
      <c r="E22" s="262"/>
      <c r="F22" s="262"/>
      <c r="G22" s="262"/>
      <c r="H22" s="645"/>
      <c r="I22" s="645"/>
    </row>
    <row r="23" spans="1:9" x14ac:dyDescent="0.2">
      <c r="A23" s="401" t="s">
        <v>24</v>
      </c>
      <c r="B23" s="243">
        <v>553613</v>
      </c>
      <c r="C23" s="243">
        <v>4691707</v>
      </c>
      <c r="D23" s="243">
        <v>1326663</v>
      </c>
      <c r="E23" s="243">
        <v>5989461</v>
      </c>
      <c r="F23" s="243">
        <v>2881672</v>
      </c>
      <c r="G23" s="243">
        <f>SUM(B23:F23)</f>
        <v>15443116</v>
      </c>
      <c r="H23" s="645"/>
      <c r="I23" s="645"/>
    </row>
    <row r="24" spans="1:9" x14ac:dyDescent="0.2">
      <c r="A24" s="401" t="s">
        <v>25</v>
      </c>
      <c r="B24" s="243">
        <v>763235</v>
      </c>
      <c r="C24" s="243">
        <v>5595636</v>
      </c>
      <c r="D24" s="243">
        <v>1674212</v>
      </c>
      <c r="E24" s="243">
        <v>6200560</v>
      </c>
      <c r="F24" s="243">
        <v>3197090</v>
      </c>
      <c r="G24" s="243">
        <f t="shared" ref="G24:G39" si="2">SUM(B24:F24)</f>
        <v>17430733</v>
      </c>
      <c r="H24" s="645"/>
      <c r="I24" s="645"/>
    </row>
    <row r="25" spans="1:9" x14ac:dyDescent="0.2">
      <c r="A25" s="401" t="s">
        <v>176</v>
      </c>
      <c r="B25" s="243">
        <v>827463</v>
      </c>
      <c r="C25" s="243">
        <v>6681376</v>
      </c>
      <c r="D25" s="243">
        <v>1763553</v>
      </c>
      <c r="E25" s="243">
        <v>5537607</v>
      </c>
      <c r="F25" s="243">
        <v>3735664</v>
      </c>
      <c r="G25" s="243">
        <f t="shared" si="2"/>
        <v>18545663</v>
      </c>
      <c r="H25" s="645"/>
      <c r="I25" s="645"/>
    </row>
    <row r="26" spans="1:9" x14ac:dyDescent="0.2">
      <c r="A26" s="401" t="s">
        <v>183</v>
      </c>
      <c r="B26" s="243">
        <v>824164</v>
      </c>
      <c r="C26" s="243">
        <v>6594327</v>
      </c>
      <c r="D26" s="243">
        <v>1945848</v>
      </c>
      <c r="E26" s="243">
        <v>4945959</v>
      </c>
      <c r="F26" s="243">
        <v>2999233</v>
      </c>
      <c r="G26" s="243">
        <f t="shared" si="2"/>
        <v>17309531</v>
      </c>
      <c r="H26" s="645"/>
      <c r="I26" s="645"/>
    </row>
    <row r="27" spans="1:9" x14ac:dyDescent="0.2">
      <c r="A27" s="401" t="s">
        <v>208</v>
      </c>
      <c r="B27" s="243">
        <v>1071468</v>
      </c>
      <c r="C27" s="243">
        <v>8001411</v>
      </c>
      <c r="D27" s="243">
        <v>2073631</v>
      </c>
      <c r="E27" s="243">
        <v>5490925</v>
      </c>
      <c r="F27" s="243">
        <v>3009962</v>
      </c>
      <c r="G27" s="243">
        <f t="shared" si="2"/>
        <v>19647397</v>
      </c>
      <c r="H27" s="645"/>
      <c r="I27" s="645"/>
    </row>
    <row r="28" spans="1:9" x14ac:dyDescent="0.2">
      <c r="A28" s="401" t="s">
        <v>453</v>
      </c>
      <c r="B28" s="243">
        <v>789832</v>
      </c>
      <c r="C28" s="243">
        <v>10585931</v>
      </c>
      <c r="D28" s="243">
        <v>2423963</v>
      </c>
      <c r="E28" s="243">
        <v>6149401</v>
      </c>
      <c r="F28" s="243">
        <v>3476336</v>
      </c>
      <c r="G28" s="243">
        <f t="shared" si="2"/>
        <v>23425463</v>
      </c>
      <c r="H28" s="645"/>
      <c r="I28" s="645"/>
    </row>
    <row r="29" spans="1:9" x14ac:dyDescent="0.2">
      <c r="A29" s="401" t="s">
        <v>467</v>
      </c>
      <c r="B29" s="402">
        <v>845334</v>
      </c>
      <c r="C29" s="402">
        <v>8977642</v>
      </c>
      <c r="D29" s="402">
        <v>2217716</v>
      </c>
      <c r="E29" s="402">
        <v>5853231</v>
      </c>
      <c r="F29" s="402">
        <v>3113946</v>
      </c>
      <c r="G29" s="243">
        <f t="shared" si="2"/>
        <v>21007869</v>
      </c>
      <c r="H29" s="645"/>
      <c r="I29" s="645"/>
    </row>
    <row r="30" spans="1:9" x14ac:dyDescent="0.2">
      <c r="A30" s="401" t="s">
        <v>468</v>
      </c>
      <c r="B30" s="402">
        <v>868276</v>
      </c>
      <c r="C30" s="402">
        <v>8909104</v>
      </c>
      <c r="D30" s="402">
        <v>2158786</v>
      </c>
      <c r="E30" s="402">
        <v>6326691</v>
      </c>
      <c r="F30" s="402">
        <v>3663062</v>
      </c>
      <c r="G30" s="243">
        <f t="shared" si="2"/>
        <v>21925919</v>
      </c>
      <c r="H30" s="645"/>
      <c r="I30" s="645"/>
    </row>
    <row r="31" spans="1:9" x14ac:dyDescent="0.2">
      <c r="A31" s="401" t="s">
        <v>469</v>
      </c>
      <c r="B31" s="402">
        <v>878750</v>
      </c>
      <c r="C31" s="402">
        <v>9209814</v>
      </c>
      <c r="D31" s="402">
        <v>2268706</v>
      </c>
      <c r="E31" s="402">
        <v>5944305</v>
      </c>
      <c r="F31" s="402">
        <v>3272318</v>
      </c>
      <c r="G31" s="243">
        <f t="shared" si="2"/>
        <v>21573893</v>
      </c>
      <c r="H31" s="645"/>
      <c r="I31" s="645"/>
    </row>
    <row r="32" spans="1:9" x14ac:dyDescent="0.2">
      <c r="A32" s="401" t="s">
        <v>470</v>
      </c>
      <c r="B32" s="402">
        <v>895705</v>
      </c>
      <c r="C32" s="402">
        <v>8608714</v>
      </c>
      <c r="D32" s="402">
        <v>2111506</v>
      </c>
      <c r="E32" s="402">
        <v>5768196</v>
      </c>
      <c r="F32" s="402">
        <v>3308441</v>
      </c>
      <c r="G32" s="243">
        <f t="shared" si="2"/>
        <v>20692562</v>
      </c>
      <c r="H32" s="645"/>
      <c r="I32" s="645"/>
    </row>
    <row r="33" spans="1:9" x14ac:dyDescent="0.2">
      <c r="A33" s="401" t="s">
        <v>1019</v>
      </c>
      <c r="B33" s="402">
        <v>349400</v>
      </c>
      <c r="C33" s="402">
        <v>8665188</v>
      </c>
      <c r="D33" s="402">
        <v>2064161</v>
      </c>
      <c r="E33" s="402">
        <v>5408076</v>
      </c>
      <c r="F33" s="402">
        <v>3322288</v>
      </c>
      <c r="G33" s="243">
        <f t="shared" si="2"/>
        <v>19809113</v>
      </c>
      <c r="H33" s="645"/>
      <c r="I33" s="645"/>
    </row>
    <row r="34" spans="1:9" x14ac:dyDescent="0.2">
      <c r="A34" s="401" t="s">
        <v>1035</v>
      </c>
      <c r="B34" s="402"/>
      <c r="C34" s="402">
        <f>8671370+581797</f>
        <v>9253167</v>
      </c>
      <c r="D34" s="402">
        <f>2059115+225000</f>
        <v>2284115</v>
      </c>
      <c r="E34" s="402">
        <f>6034234+489367</f>
        <v>6523601</v>
      </c>
      <c r="F34" s="402">
        <f>3346821+296000</f>
        <v>3642821</v>
      </c>
      <c r="G34" s="243">
        <f t="shared" si="2"/>
        <v>21703704</v>
      </c>
      <c r="H34" s="645"/>
      <c r="I34" s="645"/>
    </row>
    <row r="35" spans="1:9" s="52" customFormat="1" x14ac:dyDescent="0.2">
      <c r="A35" s="401" t="s">
        <v>1098</v>
      </c>
      <c r="B35" s="402"/>
      <c r="C35" s="402">
        <f>8690950+947300</f>
        <v>9638250</v>
      </c>
      <c r="D35" s="402">
        <v>2092818</v>
      </c>
      <c r="E35" s="402">
        <v>6263605</v>
      </c>
      <c r="F35" s="402">
        <f>3444814+405507</f>
        <v>3850321</v>
      </c>
      <c r="G35" s="243">
        <f t="shared" si="2"/>
        <v>21844994</v>
      </c>
      <c r="H35" s="645"/>
      <c r="I35" s="645"/>
    </row>
    <row r="36" spans="1:9" x14ac:dyDescent="0.2">
      <c r="A36" s="401" t="s">
        <v>1294</v>
      </c>
      <c r="B36" s="402"/>
      <c r="C36" s="402">
        <v>10651269</v>
      </c>
      <c r="D36" s="402">
        <v>2041835</v>
      </c>
      <c r="E36" s="402">
        <v>6657912</v>
      </c>
      <c r="F36" s="402">
        <v>4158118</v>
      </c>
      <c r="G36" s="243">
        <f t="shared" si="2"/>
        <v>23509134</v>
      </c>
      <c r="H36" s="645"/>
      <c r="I36" s="645"/>
    </row>
    <row r="37" spans="1:9" x14ac:dyDescent="0.2">
      <c r="A37" s="401" t="s">
        <v>1349</v>
      </c>
      <c r="B37" s="402"/>
      <c r="C37" s="402">
        <v>10639259</v>
      </c>
      <c r="D37" s="402">
        <v>2491821</v>
      </c>
      <c r="E37" s="402">
        <v>6118315</v>
      </c>
      <c r="F37" s="402">
        <v>4062608</v>
      </c>
      <c r="G37" s="243">
        <f t="shared" si="2"/>
        <v>23312003</v>
      </c>
      <c r="H37" s="645"/>
      <c r="I37" s="645"/>
    </row>
    <row r="38" spans="1:9" x14ac:dyDescent="0.2">
      <c r="A38" s="401" t="s">
        <v>454</v>
      </c>
      <c r="B38" s="243">
        <v>63080</v>
      </c>
      <c r="C38" s="243">
        <v>388631</v>
      </c>
      <c r="D38" s="243">
        <v>0</v>
      </c>
      <c r="E38" s="243">
        <v>639214</v>
      </c>
      <c r="F38" s="243">
        <v>1059799</v>
      </c>
      <c r="G38" s="243">
        <f t="shared" si="2"/>
        <v>2150724</v>
      </c>
      <c r="H38" s="645"/>
      <c r="I38" s="645"/>
    </row>
    <row r="39" spans="1:9" x14ac:dyDescent="0.2">
      <c r="A39" s="401" t="s">
        <v>455</v>
      </c>
      <c r="B39" s="243">
        <v>247496</v>
      </c>
      <c r="C39" s="243">
        <v>1066458</v>
      </c>
      <c r="D39" s="243">
        <v>94715</v>
      </c>
      <c r="E39" s="243">
        <v>163472</v>
      </c>
      <c r="F39" s="243">
        <v>333757</v>
      </c>
      <c r="G39" s="243">
        <f t="shared" si="2"/>
        <v>1905898</v>
      </c>
      <c r="H39" s="645"/>
      <c r="I39" s="645"/>
    </row>
    <row r="40" spans="1:9" x14ac:dyDescent="0.2">
      <c r="A40" s="666" t="s">
        <v>1364</v>
      </c>
      <c r="B40" s="244">
        <f t="shared" ref="B40" si="3">SUM(B23:B39)</f>
        <v>8977816</v>
      </c>
      <c r="C40" s="244">
        <f t="shared" ref="C40" si="4">SUM(C23:C39)</f>
        <v>128157884</v>
      </c>
      <c r="D40" s="244">
        <f t="shared" ref="D40" si="5">SUM(D23:D39)</f>
        <v>31034049</v>
      </c>
      <c r="E40" s="244">
        <f t="shared" ref="E40" si="6">SUM(E23:E39)</f>
        <v>89980531</v>
      </c>
      <c r="F40" s="244">
        <f t="shared" ref="F40" si="7">SUM(F23:F39)</f>
        <v>53087436</v>
      </c>
      <c r="G40" s="244">
        <f t="shared" ref="G40" si="8">SUM(G23:G39)</f>
        <v>311237716</v>
      </c>
      <c r="H40" s="645"/>
      <c r="I40" s="645"/>
    </row>
    <row r="41" spans="1:9" x14ac:dyDescent="0.2">
      <c r="A41" s="400" t="s">
        <v>457</v>
      </c>
      <c r="B41" s="262"/>
      <c r="C41" s="262"/>
      <c r="D41" s="262"/>
      <c r="E41" s="262"/>
      <c r="F41" s="262"/>
      <c r="G41" s="262"/>
      <c r="H41" s="645"/>
      <c r="I41" s="645"/>
    </row>
    <row r="42" spans="1:9" x14ac:dyDescent="0.2">
      <c r="A42" s="401" t="s">
        <v>24</v>
      </c>
      <c r="B42" s="243">
        <v>4287697</v>
      </c>
      <c r="C42" s="243">
        <v>2853813</v>
      </c>
      <c r="D42" s="243">
        <v>1013866</v>
      </c>
      <c r="E42" s="243">
        <v>1676163</v>
      </c>
      <c r="F42" s="243">
        <v>1831307</v>
      </c>
      <c r="G42" s="243">
        <f>SUM(B42:F42)</f>
        <v>11662846</v>
      </c>
      <c r="H42" s="645"/>
      <c r="I42" s="645"/>
    </row>
    <row r="43" spans="1:9" x14ac:dyDescent="0.2">
      <c r="A43" s="401" t="s">
        <v>25</v>
      </c>
      <c r="B43" s="243">
        <v>1540021</v>
      </c>
      <c r="C43" s="243">
        <v>3331383</v>
      </c>
      <c r="D43" s="243">
        <v>1113866</v>
      </c>
      <c r="E43" s="243">
        <v>1542488</v>
      </c>
      <c r="F43" s="243">
        <v>1595414</v>
      </c>
      <c r="G43" s="243">
        <f t="shared" ref="G43:G58" si="9">SUM(B43:F43)</f>
        <v>9123172</v>
      </c>
      <c r="H43" s="645"/>
      <c r="I43" s="645"/>
    </row>
    <row r="44" spans="1:9" x14ac:dyDescent="0.2">
      <c r="A44" s="401" t="s">
        <v>176</v>
      </c>
      <c r="B44" s="243">
        <v>0</v>
      </c>
      <c r="C44" s="243">
        <v>2724099</v>
      </c>
      <c r="D44" s="243">
        <v>1346976</v>
      </c>
      <c r="E44" s="243">
        <v>759254</v>
      </c>
      <c r="F44" s="243">
        <v>1345585</v>
      </c>
      <c r="G44" s="243">
        <f t="shared" si="9"/>
        <v>6175914</v>
      </c>
      <c r="H44" s="645"/>
      <c r="I44" s="645"/>
    </row>
    <row r="45" spans="1:9" x14ac:dyDescent="0.2">
      <c r="A45" s="401" t="s">
        <v>183</v>
      </c>
      <c r="B45" s="243">
        <v>773238</v>
      </c>
      <c r="C45" s="243">
        <v>2950592</v>
      </c>
      <c r="D45" s="243">
        <v>1231867</v>
      </c>
      <c r="E45" s="243">
        <v>729991</v>
      </c>
      <c r="F45" s="243">
        <v>435957</v>
      </c>
      <c r="G45" s="243">
        <f t="shared" si="9"/>
        <v>6121645</v>
      </c>
      <c r="H45" s="645"/>
      <c r="I45" s="645"/>
    </row>
    <row r="46" spans="1:9" x14ac:dyDescent="0.2">
      <c r="A46" s="401" t="s">
        <v>208</v>
      </c>
      <c r="B46" s="243">
        <v>1721442</v>
      </c>
      <c r="C46" s="243">
        <v>5234122</v>
      </c>
      <c r="D46" s="243">
        <v>1534009</v>
      </c>
      <c r="E46" s="243">
        <v>709883</v>
      </c>
      <c r="F46" s="243">
        <v>621722</v>
      </c>
      <c r="G46" s="243">
        <f t="shared" si="9"/>
        <v>9821178</v>
      </c>
      <c r="H46" s="645"/>
      <c r="I46" s="645"/>
    </row>
    <row r="47" spans="1:9" x14ac:dyDescent="0.2">
      <c r="A47" s="401" t="s">
        <v>453</v>
      </c>
      <c r="B47" s="243">
        <v>681057</v>
      </c>
      <c r="C47" s="243">
        <v>762750</v>
      </c>
      <c r="D47" s="243">
        <v>478605</v>
      </c>
      <c r="E47" s="243">
        <v>511869</v>
      </c>
      <c r="F47" s="243">
        <v>849727</v>
      </c>
      <c r="G47" s="243">
        <f t="shared" si="9"/>
        <v>3284008</v>
      </c>
      <c r="H47" s="645"/>
      <c r="I47" s="645"/>
    </row>
    <row r="48" spans="1:9" x14ac:dyDescent="0.2">
      <c r="A48" s="401" t="s">
        <v>467</v>
      </c>
      <c r="B48" s="243">
        <v>493140</v>
      </c>
      <c r="C48" s="243">
        <v>1098200</v>
      </c>
      <c r="D48" s="243">
        <v>406048</v>
      </c>
      <c r="E48" s="243">
        <v>451739</v>
      </c>
      <c r="F48" s="397">
        <v>438689</v>
      </c>
      <c r="G48" s="243">
        <f t="shared" si="9"/>
        <v>2887816</v>
      </c>
      <c r="H48" s="645"/>
      <c r="I48" s="645"/>
    </row>
    <row r="49" spans="1:9" x14ac:dyDescent="0.2">
      <c r="A49" s="401" t="s">
        <v>468</v>
      </c>
      <c r="B49" s="243">
        <v>427180.5</v>
      </c>
      <c r="C49" s="243">
        <v>5568552.2999999998</v>
      </c>
      <c r="D49" s="243">
        <v>599591.26500000001</v>
      </c>
      <c r="E49" s="243">
        <v>913307.91350000002</v>
      </c>
      <c r="F49" s="397">
        <v>2164645.0214999998</v>
      </c>
      <c r="G49" s="243">
        <f t="shared" si="9"/>
        <v>9673277</v>
      </c>
      <c r="H49" s="645"/>
      <c r="I49" s="645"/>
    </row>
    <row r="50" spans="1:9" s="52" customFormat="1" x14ac:dyDescent="0.2">
      <c r="A50" s="401" t="s">
        <v>469</v>
      </c>
      <c r="B50" s="243">
        <v>334254</v>
      </c>
      <c r="C50" s="243">
        <v>1500565</v>
      </c>
      <c r="D50" s="243">
        <v>465875</v>
      </c>
      <c r="E50" s="243">
        <v>456975</v>
      </c>
      <c r="F50" s="243">
        <v>430428</v>
      </c>
      <c r="G50" s="243">
        <f t="shared" si="9"/>
        <v>3188097</v>
      </c>
      <c r="H50" s="645"/>
      <c r="I50" s="645"/>
    </row>
    <row r="51" spans="1:9" s="52" customFormat="1" x14ac:dyDescent="0.2">
      <c r="A51" s="401" t="s">
        <v>470</v>
      </c>
      <c r="B51" s="243">
        <v>0</v>
      </c>
      <c r="C51" s="243">
        <v>1516597</v>
      </c>
      <c r="D51" s="243">
        <v>502060</v>
      </c>
      <c r="E51" s="243">
        <v>421057</v>
      </c>
      <c r="F51" s="243">
        <v>506513</v>
      </c>
      <c r="G51" s="243">
        <f t="shared" si="9"/>
        <v>2946227</v>
      </c>
      <c r="H51" s="645"/>
      <c r="I51" s="645"/>
    </row>
    <row r="52" spans="1:9" s="52" customFormat="1" x14ac:dyDescent="0.2">
      <c r="A52" s="401" t="s">
        <v>1019</v>
      </c>
      <c r="B52" s="243">
        <v>0</v>
      </c>
      <c r="C52" s="243">
        <v>2067681</v>
      </c>
      <c r="D52" s="243">
        <v>412974</v>
      </c>
      <c r="E52" s="243">
        <v>407653</v>
      </c>
      <c r="F52" s="243">
        <v>470129</v>
      </c>
      <c r="G52" s="243">
        <f t="shared" si="9"/>
        <v>3358437</v>
      </c>
      <c r="H52" s="645"/>
      <c r="I52" s="645"/>
    </row>
    <row r="53" spans="1:9" x14ac:dyDescent="0.2">
      <c r="A53" s="401" t="s">
        <v>1035</v>
      </c>
      <c r="B53" s="243">
        <v>0</v>
      </c>
      <c r="C53" s="243">
        <f>171750+280000+1107595</f>
        <v>1559345</v>
      </c>
      <c r="D53" s="243">
        <v>400717</v>
      </c>
      <c r="E53" s="243">
        <v>410506</v>
      </c>
      <c r="F53" s="243">
        <f>40000+462468</f>
        <v>502468</v>
      </c>
      <c r="G53" s="243">
        <f t="shared" ref="G53:G56" si="10">SUM(B53:F53)</f>
        <v>2873036</v>
      </c>
      <c r="H53" s="645"/>
      <c r="I53" s="645"/>
    </row>
    <row r="54" spans="1:9" x14ac:dyDescent="0.2">
      <c r="A54" s="401" t="s">
        <v>1098</v>
      </c>
      <c r="B54" s="243">
        <v>0</v>
      </c>
      <c r="C54" s="243">
        <f>955301+525800</f>
        <v>1481101</v>
      </c>
      <c r="D54" s="243">
        <v>297740</v>
      </c>
      <c r="E54" s="243">
        <v>421849</v>
      </c>
      <c r="F54" s="243">
        <v>433535</v>
      </c>
      <c r="G54" s="243">
        <f t="shared" si="10"/>
        <v>2634225</v>
      </c>
      <c r="H54" s="645"/>
      <c r="I54" s="645"/>
    </row>
    <row r="55" spans="1:9" x14ac:dyDescent="0.2">
      <c r="A55" s="401" t="s">
        <v>1294</v>
      </c>
      <c r="B55" s="243">
        <v>114300</v>
      </c>
      <c r="C55" s="243">
        <v>3443160</v>
      </c>
      <c r="D55" s="243">
        <v>439208</v>
      </c>
      <c r="E55" s="243">
        <v>1275439</v>
      </c>
      <c r="F55" s="243">
        <v>3114660</v>
      </c>
      <c r="G55" s="243">
        <f t="shared" si="10"/>
        <v>8386767</v>
      </c>
      <c r="H55" s="645"/>
      <c r="I55" s="645"/>
    </row>
    <row r="56" spans="1:9" x14ac:dyDescent="0.2">
      <c r="A56" s="401" t="s">
        <v>1349</v>
      </c>
      <c r="B56" s="243"/>
      <c r="C56" s="243">
        <v>574356</v>
      </c>
      <c r="D56" s="243">
        <v>351693</v>
      </c>
      <c r="E56" s="243">
        <v>421313</v>
      </c>
      <c r="F56" s="243">
        <v>106715</v>
      </c>
      <c r="G56" s="243">
        <f t="shared" si="10"/>
        <v>1454077</v>
      </c>
      <c r="H56" s="645"/>
      <c r="I56" s="645"/>
    </row>
    <row r="57" spans="1:9" x14ac:dyDescent="0.2">
      <c r="A57" s="401" t="s">
        <v>454</v>
      </c>
      <c r="B57" s="243">
        <v>1336934</v>
      </c>
      <c r="C57" s="243">
        <v>0</v>
      </c>
      <c r="D57" s="243">
        <v>0</v>
      </c>
      <c r="E57" s="243">
        <v>0</v>
      </c>
      <c r="F57" s="243">
        <v>0</v>
      </c>
      <c r="G57" s="243">
        <f t="shared" si="9"/>
        <v>1336934</v>
      </c>
      <c r="H57" s="645"/>
      <c r="I57" s="645"/>
    </row>
    <row r="58" spans="1:9" x14ac:dyDescent="0.2">
      <c r="A58" s="401" t="s">
        <v>455</v>
      </c>
      <c r="B58" s="243">
        <v>315756</v>
      </c>
      <c r="C58" s="243">
        <v>0</v>
      </c>
      <c r="D58" s="243">
        <v>0</v>
      </c>
      <c r="E58" s="243">
        <v>0</v>
      </c>
      <c r="F58" s="243">
        <v>0</v>
      </c>
      <c r="G58" s="243">
        <f t="shared" si="9"/>
        <v>315756</v>
      </c>
      <c r="H58" s="645"/>
      <c r="I58" s="645"/>
    </row>
    <row r="59" spans="1:9" x14ac:dyDescent="0.2">
      <c r="A59" s="666" t="s">
        <v>1364</v>
      </c>
      <c r="B59" s="244">
        <f t="shared" ref="B59" si="11">SUM(B42:B58)</f>
        <v>12025019.5</v>
      </c>
      <c r="C59" s="244">
        <f t="shared" ref="C59" si="12">SUM(C42:C58)</f>
        <v>36666316.299999997</v>
      </c>
      <c r="D59" s="244">
        <f t="shared" ref="D59" si="13">SUM(D42:D58)</f>
        <v>10595095.265000001</v>
      </c>
      <c r="E59" s="244">
        <f t="shared" ref="E59" si="14">SUM(E42:E58)</f>
        <v>11109486.9135</v>
      </c>
      <c r="F59" s="244">
        <f t="shared" ref="F59" si="15">SUM(F42:F58)</f>
        <v>14847494.021499999</v>
      </c>
      <c r="G59" s="244">
        <f t="shared" ref="G59" si="16">SUM(G42:G58)</f>
        <v>85243412</v>
      </c>
      <c r="H59" s="645"/>
      <c r="I59" s="645"/>
    </row>
    <row r="60" spans="1:9" ht="15" x14ac:dyDescent="0.2">
      <c r="A60" s="396" t="str">
        <f>CONCATENATE(A$1,", continued")</f>
        <v>Table 13m : FSM Compact grants awarded, FY2004-FY2018, continued</v>
      </c>
      <c r="B60" s="397"/>
      <c r="C60" s="397"/>
      <c r="D60" s="397"/>
      <c r="E60" s="397"/>
      <c r="F60" s="397"/>
      <c r="G60" s="397"/>
      <c r="H60" s="645"/>
      <c r="I60" s="645"/>
    </row>
    <row r="61" spans="1:9" x14ac:dyDescent="0.2">
      <c r="A61" s="398"/>
      <c r="B61" s="399" t="s">
        <v>7</v>
      </c>
      <c r="C61" s="399" t="s">
        <v>39</v>
      </c>
      <c r="D61" s="399" t="s">
        <v>40</v>
      </c>
      <c r="E61" s="399" t="s">
        <v>41</v>
      </c>
      <c r="F61" s="399" t="s">
        <v>42</v>
      </c>
      <c r="G61" s="399" t="s">
        <v>464</v>
      </c>
      <c r="H61" s="645"/>
      <c r="I61" s="645"/>
    </row>
    <row r="62" spans="1:9" x14ac:dyDescent="0.2">
      <c r="A62" s="400" t="s">
        <v>458</v>
      </c>
      <c r="B62" s="262"/>
      <c r="C62" s="262"/>
      <c r="D62" s="262"/>
      <c r="E62" s="262"/>
      <c r="F62" s="262"/>
      <c r="G62" s="262"/>
      <c r="H62" s="645"/>
      <c r="I62" s="645"/>
    </row>
    <row r="63" spans="1:9" x14ac:dyDescent="0.2">
      <c r="A63" s="401" t="s">
        <v>24</v>
      </c>
      <c r="B63" s="243">
        <v>79477</v>
      </c>
      <c r="C63" s="243">
        <v>378394</v>
      </c>
      <c r="D63" s="243">
        <v>302523</v>
      </c>
      <c r="E63" s="243">
        <v>666944</v>
      </c>
      <c r="F63" s="243">
        <v>595854</v>
      </c>
      <c r="G63" s="243">
        <f>SUM(B63:F63)</f>
        <v>2023192</v>
      </c>
      <c r="H63" s="645"/>
      <c r="I63" s="645"/>
    </row>
    <row r="64" spans="1:9" x14ac:dyDescent="0.2">
      <c r="A64" s="401" t="s">
        <v>25</v>
      </c>
      <c r="B64" s="243">
        <v>111421</v>
      </c>
      <c r="C64" s="243">
        <v>502499</v>
      </c>
      <c r="D64" s="243">
        <v>296592</v>
      </c>
      <c r="E64" s="243">
        <v>688181</v>
      </c>
      <c r="F64" s="243">
        <v>791258</v>
      </c>
      <c r="G64" s="243">
        <f t="shared" ref="G64:G79" si="17">SUM(B64:F64)</f>
        <v>2389951</v>
      </c>
      <c r="H64" s="645"/>
      <c r="I64" s="645"/>
    </row>
    <row r="65" spans="1:9" x14ac:dyDescent="0.2">
      <c r="A65" s="401" t="s">
        <v>176</v>
      </c>
      <c r="B65" s="243">
        <v>16491</v>
      </c>
      <c r="C65" s="243">
        <v>898774</v>
      </c>
      <c r="D65" s="243">
        <v>346012</v>
      </c>
      <c r="E65" s="243">
        <v>770912</v>
      </c>
      <c r="F65" s="243">
        <v>564289</v>
      </c>
      <c r="G65" s="243">
        <f t="shared" si="17"/>
        <v>2596478</v>
      </c>
      <c r="H65" s="645"/>
      <c r="I65" s="645"/>
    </row>
    <row r="66" spans="1:9" x14ac:dyDescent="0.2">
      <c r="A66" s="401" t="s">
        <v>183</v>
      </c>
      <c r="B66" s="243">
        <v>25000</v>
      </c>
      <c r="C66" s="243">
        <v>747259</v>
      </c>
      <c r="D66" s="243">
        <v>149277</v>
      </c>
      <c r="E66" s="243">
        <v>630544</v>
      </c>
      <c r="F66" s="243">
        <v>574834</v>
      </c>
      <c r="G66" s="243">
        <f t="shared" si="17"/>
        <v>2126914</v>
      </c>
      <c r="H66" s="645"/>
      <c r="I66" s="645"/>
    </row>
    <row r="67" spans="1:9" x14ac:dyDescent="0.2">
      <c r="A67" s="401" t="s">
        <v>208</v>
      </c>
      <c r="B67" s="243">
        <v>50000</v>
      </c>
      <c r="C67" s="243">
        <v>717042</v>
      </c>
      <c r="D67" s="243">
        <v>220165</v>
      </c>
      <c r="E67" s="243">
        <v>481576</v>
      </c>
      <c r="F67" s="243">
        <v>421160</v>
      </c>
      <c r="G67" s="243">
        <f t="shared" si="17"/>
        <v>1889943</v>
      </c>
      <c r="H67" s="645"/>
      <c r="I67" s="645"/>
    </row>
    <row r="68" spans="1:9" x14ac:dyDescent="0.2">
      <c r="A68" s="401" t="s">
        <v>453</v>
      </c>
      <c r="B68" s="243">
        <v>0</v>
      </c>
      <c r="C68" s="243">
        <v>542656</v>
      </c>
      <c r="D68" s="243">
        <v>271354</v>
      </c>
      <c r="E68" s="243">
        <v>404195</v>
      </c>
      <c r="F68" s="243">
        <v>292249</v>
      </c>
      <c r="G68" s="243">
        <f t="shared" si="17"/>
        <v>1510454</v>
      </c>
      <c r="H68" s="645"/>
      <c r="I68" s="645"/>
    </row>
    <row r="69" spans="1:9" s="52" customFormat="1" x14ac:dyDescent="0.2">
      <c r="A69" s="401" t="s">
        <v>467</v>
      </c>
      <c r="B69" s="243">
        <v>0</v>
      </c>
      <c r="C69" s="243">
        <v>690096</v>
      </c>
      <c r="D69" s="243">
        <v>253343</v>
      </c>
      <c r="E69" s="243">
        <v>315589</v>
      </c>
      <c r="F69" s="243">
        <v>320482</v>
      </c>
      <c r="G69" s="243">
        <f t="shared" si="17"/>
        <v>1579510</v>
      </c>
      <c r="H69" s="645"/>
      <c r="I69" s="645"/>
    </row>
    <row r="70" spans="1:9" x14ac:dyDescent="0.2">
      <c r="A70" s="401" t="s">
        <v>468</v>
      </c>
      <c r="B70" s="243">
        <v>0</v>
      </c>
      <c r="C70" s="243">
        <v>662123</v>
      </c>
      <c r="D70" s="243">
        <v>212131</v>
      </c>
      <c r="E70" s="243">
        <v>461290</v>
      </c>
      <c r="F70" s="243">
        <v>324324</v>
      </c>
      <c r="G70" s="243">
        <f t="shared" si="17"/>
        <v>1659868</v>
      </c>
      <c r="H70" s="645"/>
      <c r="I70" s="645"/>
    </row>
    <row r="71" spans="1:9" x14ac:dyDescent="0.2">
      <c r="A71" s="401" t="s">
        <v>469</v>
      </c>
      <c r="B71" s="243">
        <v>0</v>
      </c>
      <c r="C71" s="243">
        <v>728552</v>
      </c>
      <c r="D71" s="243">
        <v>366898</v>
      </c>
      <c r="E71" s="243">
        <v>453094</v>
      </c>
      <c r="F71" s="243">
        <v>508756</v>
      </c>
      <c r="G71" s="243">
        <f t="shared" si="17"/>
        <v>2057300</v>
      </c>
      <c r="H71" s="645"/>
      <c r="I71" s="645"/>
    </row>
    <row r="72" spans="1:9" x14ac:dyDescent="0.2">
      <c r="A72" s="401" t="s">
        <v>470</v>
      </c>
      <c r="B72" s="243">
        <v>0</v>
      </c>
      <c r="C72" s="243">
        <v>685341</v>
      </c>
      <c r="D72" s="243">
        <v>215903</v>
      </c>
      <c r="E72" s="243">
        <v>352223</v>
      </c>
      <c r="F72" s="243">
        <v>364550</v>
      </c>
      <c r="G72" s="243">
        <f t="shared" si="17"/>
        <v>1618017</v>
      </c>
      <c r="H72" s="645"/>
      <c r="I72" s="645"/>
    </row>
    <row r="73" spans="1:9" x14ac:dyDescent="0.2">
      <c r="A73" s="401" t="s">
        <v>1019</v>
      </c>
      <c r="B73" s="243">
        <v>0</v>
      </c>
      <c r="C73" s="243">
        <v>657641</v>
      </c>
      <c r="D73" s="243">
        <v>236501</v>
      </c>
      <c r="E73" s="243">
        <v>314716</v>
      </c>
      <c r="F73" s="243">
        <v>333889</v>
      </c>
      <c r="G73" s="243">
        <f t="shared" si="17"/>
        <v>1542747</v>
      </c>
      <c r="H73" s="645"/>
      <c r="I73" s="645"/>
    </row>
    <row r="74" spans="1:9" x14ac:dyDescent="0.2">
      <c r="A74" s="401" t="s">
        <v>1035</v>
      </c>
      <c r="B74" s="243">
        <v>233200</v>
      </c>
      <c r="C74" s="243">
        <v>731250</v>
      </c>
      <c r="D74" s="243">
        <v>227799</v>
      </c>
      <c r="E74" s="243">
        <v>316919</v>
      </c>
      <c r="F74" s="243">
        <v>347066</v>
      </c>
      <c r="G74" s="243">
        <f t="shared" si="17"/>
        <v>1856234</v>
      </c>
      <c r="H74" s="645"/>
      <c r="I74" s="645"/>
    </row>
    <row r="75" spans="1:9" x14ac:dyDescent="0.2">
      <c r="A75" s="401" t="s">
        <v>1098</v>
      </c>
      <c r="B75" s="243"/>
      <c r="C75" s="243">
        <v>891204</v>
      </c>
      <c r="D75" s="243">
        <v>188750</v>
      </c>
      <c r="E75" s="243">
        <v>276239</v>
      </c>
      <c r="F75" s="243">
        <v>284215</v>
      </c>
      <c r="G75" s="243">
        <f t="shared" si="17"/>
        <v>1640408</v>
      </c>
      <c r="H75" s="645"/>
      <c r="I75" s="645"/>
    </row>
    <row r="76" spans="1:9" x14ac:dyDescent="0.2">
      <c r="A76" s="401" t="s">
        <v>1294</v>
      </c>
      <c r="B76" s="243">
        <v>0</v>
      </c>
      <c r="C76" s="243">
        <v>695233</v>
      </c>
      <c r="D76" s="243">
        <v>324712</v>
      </c>
      <c r="E76" s="243">
        <v>504196</v>
      </c>
      <c r="F76" s="243">
        <v>705139</v>
      </c>
      <c r="G76" s="243">
        <f t="shared" si="17"/>
        <v>2229280</v>
      </c>
      <c r="H76" s="645"/>
      <c r="I76" s="645"/>
    </row>
    <row r="77" spans="1:9" x14ac:dyDescent="0.2">
      <c r="A77" s="401" t="s">
        <v>1349</v>
      </c>
      <c r="B77" s="243"/>
      <c r="C77" s="243">
        <v>689372</v>
      </c>
      <c r="D77" s="243">
        <v>336337</v>
      </c>
      <c r="E77" s="243">
        <v>371069</v>
      </c>
      <c r="F77" s="243">
        <v>348762</v>
      </c>
      <c r="G77" s="243">
        <f t="shared" si="17"/>
        <v>1745540</v>
      </c>
      <c r="H77" s="645"/>
      <c r="I77" s="645"/>
    </row>
    <row r="78" spans="1:9" x14ac:dyDescent="0.2">
      <c r="A78" s="401" t="s">
        <v>454</v>
      </c>
      <c r="B78" s="243">
        <v>16491</v>
      </c>
      <c r="C78" s="243">
        <v>100346</v>
      </c>
      <c r="D78" s="243">
        <v>10772</v>
      </c>
      <c r="E78" s="243">
        <v>105105</v>
      </c>
      <c r="F78" s="243">
        <v>226312</v>
      </c>
      <c r="G78" s="243">
        <f t="shared" si="17"/>
        <v>459026</v>
      </c>
      <c r="H78" s="645"/>
      <c r="I78" s="645"/>
    </row>
    <row r="79" spans="1:9" x14ac:dyDescent="0.2">
      <c r="A79" s="401" t="s">
        <v>455</v>
      </c>
      <c r="B79" s="243">
        <v>0</v>
      </c>
      <c r="C79" s="243">
        <v>0</v>
      </c>
      <c r="D79" s="243">
        <v>0</v>
      </c>
      <c r="E79" s="243">
        <v>0</v>
      </c>
      <c r="F79" s="243">
        <v>0</v>
      </c>
      <c r="G79" s="243">
        <f t="shared" si="17"/>
        <v>0</v>
      </c>
      <c r="H79" s="645"/>
      <c r="I79" s="645"/>
    </row>
    <row r="80" spans="1:9" x14ac:dyDescent="0.2">
      <c r="A80" s="666" t="s">
        <v>1364</v>
      </c>
      <c r="B80" s="244">
        <f t="shared" ref="B80:G80" si="18">SUM(B63:B79)</f>
        <v>532080</v>
      </c>
      <c r="C80" s="244">
        <f t="shared" si="18"/>
        <v>10317782</v>
      </c>
      <c r="D80" s="244">
        <f t="shared" si="18"/>
        <v>3959069</v>
      </c>
      <c r="E80" s="244">
        <f t="shared" si="18"/>
        <v>7112792</v>
      </c>
      <c r="F80" s="244">
        <f t="shared" si="18"/>
        <v>7003139</v>
      </c>
      <c r="G80" s="244">
        <f t="shared" si="18"/>
        <v>28924862</v>
      </c>
      <c r="H80" s="645"/>
      <c r="I80" s="645"/>
    </row>
    <row r="81" spans="1:9" x14ac:dyDescent="0.2">
      <c r="A81" s="400" t="s">
        <v>459</v>
      </c>
      <c r="B81" s="262"/>
      <c r="C81" s="262"/>
      <c r="D81" s="262"/>
      <c r="E81" s="262"/>
      <c r="F81" s="262"/>
      <c r="G81" s="262"/>
      <c r="H81" s="645"/>
      <c r="I81" s="645"/>
    </row>
    <row r="82" spans="1:9" x14ac:dyDescent="0.2">
      <c r="A82" s="401" t="s">
        <v>24</v>
      </c>
      <c r="B82" s="243">
        <v>795261</v>
      </c>
      <c r="C82" s="243">
        <v>525423</v>
      </c>
      <c r="D82" s="243">
        <v>1338874</v>
      </c>
      <c r="E82" s="243">
        <v>613470</v>
      </c>
      <c r="F82" s="243">
        <v>513091</v>
      </c>
      <c r="G82" s="243">
        <f>SUM(B82:F82)</f>
        <v>3786119</v>
      </c>
      <c r="H82" s="645"/>
      <c r="I82" s="645"/>
    </row>
    <row r="83" spans="1:9" x14ac:dyDescent="0.2">
      <c r="A83" s="401" t="s">
        <v>25</v>
      </c>
      <c r="B83" s="243">
        <v>988025</v>
      </c>
      <c r="C83" s="243">
        <v>657602</v>
      </c>
      <c r="D83" s="243">
        <v>1403876</v>
      </c>
      <c r="E83" s="243">
        <v>989407</v>
      </c>
      <c r="F83" s="243">
        <v>0</v>
      </c>
      <c r="G83" s="243">
        <f t="shared" ref="G83:G98" si="19">SUM(B83:F83)</f>
        <v>4038910</v>
      </c>
      <c r="H83" s="645"/>
      <c r="I83" s="645"/>
    </row>
    <row r="84" spans="1:9" x14ac:dyDescent="0.2">
      <c r="A84" s="401" t="s">
        <v>176</v>
      </c>
      <c r="B84" s="243">
        <v>606029</v>
      </c>
      <c r="C84" s="243">
        <v>887817</v>
      </c>
      <c r="D84" s="243">
        <v>1498616</v>
      </c>
      <c r="E84" s="243">
        <v>1046701</v>
      </c>
      <c r="F84" s="243">
        <v>0</v>
      </c>
      <c r="G84" s="243">
        <f t="shared" si="19"/>
        <v>4039163</v>
      </c>
      <c r="H84" s="645"/>
      <c r="I84" s="645"/>
    </row>
    <row r="85" spans="1:9" x14ac:dyDescent="0.2">
      <c r="A85" s="401" t="s">
        <v>183</v>
      </c>
      <c r="B85" s="243">
        <v>414199</v>
      </c>
      <c r="C85" s="243">
        <v>499854</v>
      </c>
      <c r="D85" s="243">
        <v>831359</v>
      </c>
      <c r="E85" s="243">
        <v>509184</v>
      </c>
      <c r="F85" s="243">
        <v>25000</v>
      </c>
      <c r="G85" s="243">
        <f t="shared" si="19"/>
        <v>2279596</v>
      </c>
      <c r="H85" s="645"/>
      <c r="I85" s="645"/>
    </row>
    <row r="86" spans="1:9" s="52" customFormat="1" x14ac:dyDescent="0.2">
      <c r="A86" s="401" t="s">
        <v>208</v>
      </c>
      <c r="B86" s="243">
        <v>567101</v>
      </c>
      <c r="C86" s="243">
        <v>142754</v>
      </c>
      <c r="D86" s="243">
        <v>914373</v>
      </c>
      <c r="E86" s="243">
        <v>832117</v>
      </c>
      <c r="F86" s="243">
        <v>50000</v>
      </c>
      <c r="G86" s="243">
        <f t="shared" si="19"/>
        <v>2506345</v>
      </c>
      <c r="H86" s="645"/>
      <c r="I86" s="645"/>
    </row>
    <row r="87" spans="1:9" x14ac:dyDescent="0.2">
      <c r="A87" s="401" t="s">
        <v>453</v>
      </c>
      <c r="B87" s="243">
        <v>799956</v>
      </c>
      <c r="C87" s="243">
        <v>0</v>
      </c>
      <c r="D87" s="243">
        <v>756179</v>
      </c>
      <c r="E87" s="243">
        <v>917162</v>
      </c>
      <c r="F87" s="243">
        <v>0</v>
      </c>
      <c r="G87" s="243">
        <f t="shared" si="19"/>
        <v>2473297</v>
      </c>
      <c r="H87" s="645"/>
      <c r="I87" s="645"/>
    </row>
    <row r="88" spans="1:9" x14ac:dyDescent="0.2">
      <c r="A88" s="401" t="s">
        <v>467</v>
      </c>
      <c r="B88" s="243">
        <v>687760</v>
      </c>
      <c r="C88" s="243">
        <v>0</v>
      </c>
      <c r="D88" s="243">
        <v>764679</v>
      </c>
      <c r="E88" s="243">
        <v>881189</v>
      </c>
      <c r="F88" s="243">
        <v>0</v>
      </c>
      <c r="G88" s="243">
        <f t="shared" si="19"/>
        <v>2333628</v>
      </c>
      <c r="H88" s="645"/>
      <c r="I88" s="645"/>
    </row>
    <row r="89" spans="1:9" x14ac:dyDescent="0.2">
      <c r="A89" s="401" t="s">
        <v>468</v>
      </c>
      <c r="B89" s="243">
        <v>827107</v>
      </c>
      <c r="C89" s="243"/>
      <c r="D89" s="243">
        <v>989847</v>
      </c>
      <c r="E89" s="243">
        <v>804747</v>
      </c>
      <c r="F89" s="243"/>
      <c r="G89" s="243">
        <f t="shared" si="19"/>
        <v>2621701</v>
      </c>
      <c r="H89" s="645"/>
      <c r="I89" s="645"/>
    </row>
    <row r="90" spans="1:9" x14ac:dyDescent="0.2">
      <c r="A90" s="401" t="s">
        <v>469</v>
      </c>
      <c r="B90" s="243">
        <v>890725</v>
      </c>
      <c r="C90" s="243">
        <v>136000</v>
      </c>
      <c r="D90" s="243">
        <v>903223</v>
      </c>
      <c r="E90" s="243">
        <v>770263</v>
      </c>
      <c r="F90" s="243">
        <v>0</v>
      </c>
      <c r="G90" s="243">
        <f t="shared" si="19"/>
        <v>2700211</v>
      </c>
      <c r="H90" s="645"/>
      <c r="I90" s="645"/>
    </row>
    <row r="91" spans="1:9" x14ac:dyDescent="0.2">
      <c r="A91" s="401" t="s">
        <v>470</v>
      </c>
      <c r="B91" s="243">
        <v>782462</v>
      </c>
      <c r="C91" s="243">
        <v>0</v>
      </c>
      <c r="D91" s="243">
        <v>795369</v>
      </c>
      <c r="E91" s="243">
        <v>795663</v>
      </c>
      <c r="F91" s="243">
        <v>0</v>
      </c>
      <c r="G91" s="243">
        <f t="shared" si="19"/>
        <v>2373494</v>
      </c>
      <c r="H91" s="645"/>
      <c r="I91" s="645"/>
    </row>
    <row r="92" spans="1:9" x14ac:dyDescent="0.2">
      <c r="A92" s="401" t="s">
        <v>1019</v>
      </c>
      <c r="B92" s="243">
        <v>611635</v>
      </c>
      <c r="C92" s="243">
        <v>0</v>
      </c>
      <c r="D92" s="243">
        <v>688928</v>
      </c>
      <c r="E92" s="243">
        <v>636765</v>
      </c>
      <c r="F92" s="243">
        <v>0</v>
      </c>
      <c r="G92" s="243">
        <f t="shared" si="19"/>
        <v>1937328</v>
      </c>
      <c r="H92" s="645"/>
      <c r="I92" s="645"/>
    </row>
    <row r="93" spans="1:9" x14ac:dyDescent="0.2">
      <c r="A93" s="401" t="s">
        <v>1035</v>
      </c>
      <c r="B93" s="243"/>
      <c r="C93" s="243">
        <v>705662</v>
      </c>
      <c r="D93" s="243">
        <f>140000+678287</f>
        <v>818287</v>
      </c>
      <c r="E93" s="243"/>
      <c r="F93" s="243">
        <f>32000+604650</f>
        <v>636650</v>
      </c>
      <c r="G93" s="243">
        <f t="shared" si="19"/>
        <v>2160599</v>
      </c>
      <c r="H93" s="645"/>
      <c r="I93" s="645"/>
    </row>
    <row r="94" spans="1:9" x14ac:dyDescent="0.2">
      <c r="A94" s="401" t="s">
        <v>1098</v>
      </c>
      <c r="B94" s="243">
        <v>1900000</v>
      </c>
      <c r="C94" s="243">
        <v>405220</v>
      </c>
      <c r="D94" s="243">
        <v>303684</v>
      </c>
      <c r="E94" s="243"/>
      <c r="F94" s="243">
        <v>499821</v>
      </c>
      <c r="G94" s="243">
        <f t="shared" si="19"/>
        <v>3108725</v>
      </c>
      <c r="H94" s="645"/>
      <c r="I94" s="645"/>
    </row>
    <row r="95" spans="1:9" x14ac:dyDescent="0.2">
      <c r="A95" s="401" t="s">
        <v>1294</v>
      </c>
      <c r="B95" s="243"/>
      <c r="C95" s="243">
        <v>428835</v>
      </c>
      <c r="D95" s="243">
        <v>514087</v>
      </c>
      <c r="E95" s="243">
        <v>205114</v>
      </c>
      <c r="F95" s="243">
        <v>522657</v>
      </c>
      <c r="G95" s="243">
        <f t="shared" si="19"/>
        <v>1670693</v>
      </c>
      <c r="H95" s="645"/>
      <c r="I95" s="645"/>
    </row>
    <row r="96" spans="1:9" x14ac:dyDescent="0.2">
      <c r="A96" s="401" t="s">
        <v>1349</v>
      </c>
      <c r="B96" s="243"/>
      <c r="C96" s="243">
        <v>365307</v>
      </c>
      <c r="D96" s="243">
        <v>480055</v>
      </c>
      <c r="E96" s="243">
        <v>0</v>
      </c>
      <c r="F96" s="243">
        <v>402151</v>
      </c>
      <c r="G96" s="243">
        <f t="shared" si="19"/>
        <v>1247513</v>
      </c>
      <c r="H96" s="645"/>
      <c r="I96" s="645"/>
    </row>
    <row r="97" spans="1:9" x14ac:dyDescent="0.2">
      <c r="A97" s="401" t="s">
        <v>454</v>
      </c>
      <c r="B97" s="243">
        <v>193685</v>
      </c>
      <c r="C97" s="243">
        <v>10644</v>
      </c>
      <c r="D97" s="243">
        <v>95945</v>
      </c>
      <c r="E97" s="243">
        <v>183754</v>
      </c>
      <c r="F97" s="243">
        <v>67424</v>
      </c>
      <c r="G97" s="243">
        <f t="shared" si="19"/>
        <v>551452</v>
      </c>
      <c r="H97" s="645"/>
      <c r="I97" s="645"/>
    </row>
    <row r="98" spans="1:9" x14ac:dyDescent="0.2">
      <c r="A98" s="401" t="s">
        <v>455</v>
      </c>
      <c r="B98" s="243">
        <v>0</v>
      </c>
      <c r="C98" s="243">
        <v>0</v>
      </c>
      <c r="D98" s="243">
        <v>0</v>
      </c>
      <c r="E98" s="243">
        <v>0</v>
      </c>
      <c r="F98" s="243">
        <v>0</v>
      </c>
      <c r="G98" s="243">
        <f t="shared" si="19"/>
        <v>0</v>
      </c>
      <c r="H98" s="645"/>
      <c r="I98" s="645"/>
    </row>
    <row r="99" spans="1:9" x14ac:dyDescent="0.2">
      <c r="A99" s="666" t="s">
        <v>1364</v>
      </c>
      <c r="B99" s="244">
        <f t="shared" ref="B99:G99" si="20">SUM(B82:B98)</f>
        <v>10063945</v>
      </c>
      <c r="C99" s="244">
        <f t="shared" si="20"/>
        <v>4765118</v>
      </c>
      <c r="D99" s="244">
        <f t="shared" si="20"/>
        <v>13097381</v>
      </c>
      <c r="E99" s="244">
        <f t="shared" si="20"/>
        <v>9185536</v>
      </c>
      <c r="F99" s="244">
        <f t="shared" si="20"/>
        <v>2716794</v>
      </c>
      <c r="G99" s="244">
        <f t="shared" si="20"/>
        <v>39828774</v>
      </c>
      <c r="H99" s="645"/>
      <c r="I99" s="645"/>
    </row>
    <row r="100" spans="1:9" x14ac:dyDescent="0.2">
      <c r="A100" s="400" t="s">
        <v>909</v>
      </c>
      <c r="B100" s="262"/>
      <c r="C100" s="262"/>
      <c r="D100" s="262"/>
      <c r="E100" s="262"/>
      <c r="F100" s="262"/>
      <c r="G100" s="262"/>
      <c r="H100" s="645"/>
      <c r="I100" s="645"/>
    </row>
    <row r="101" spans="1:9" x14ac:dyDescent="0.2">
      <c r="A101" s="401" t="s">
        <v>24</v>
      </c>
      <c r="B101" s="243">
        <v>0</v>
      </c>
      <c r="C101" s="243">
        <v>0</v>
      </c>
      <c r="D101" s="243">
        <v>0</v>
      </c>
      <c r="E101" s="243">
        <v>0</v>
      </c>
      <c r="F101" s="243">
        <v>0</v>
      </c>
      <c r="G101" s="243">
        <f t="shared" ref="G101:G115" si="21">SUM(B101:F101)</f>
        <v>0</v>
      </c>
      <c r="H101" s="645"/>
      <c r="I101" s="645"/>
    </row>
    <row r="102" spans="1:9" s="52" customFormat="1" x14ac:dyDescent="0.2">
      <c r="A102" s="401" t="s">
        <v>25</v>
      </c>
      <c r="B102" s="243">
        <v>0</v>
      </c>
      <c r="C102" s="243">
        <v>0</v>
      </c>
      <c r="D102" s="243">
        <v>0</v>
      </c>
      <c r="E102" s="243">
        <v>0</v>
      </c>
      <c r="F102" s="243">
        <v>0</v>
      </c>
      <c r="G102" s="243">
        <f t="shared" si="21"/>
        <v>0</v>
      </c>
      <c r="H102" s="645"/>
      <c r="I102" s="645"/>
    </row>
    <row r="103" spans="1:9" x14ac:dyDescent="0.2">
      <c r="A103" s="401" t="s">
        <v>176</v>
      </c>
      <c r="B103" s="243">
        <v>0</v>
      </c>
      <c r="C103" s="243">
        <v>0</v>
      </c>
      <c r="D103" s="243">
        <v>0</v>
      </c>
      <c r="E103" s="243">
        <v>0</v>
      </c>
      <c r="F103" s="243">
        <v>0</v>
      </c>
      <c r="G103" s="243">
        <f t="shared" si="21"/>
        <v>0</v>
      </c>
      <c r="H103" s="645"/>
      <c r="I103" s="645"/>
    </row>
    <row r="104" spans="1:9" x14ac:dyDescent="0.2">
      <c r="A104" s="401" t="s">
        <v>183</v>
      </c>
      <c r="B104" s="243">
        <v>0</v>
      </c>
      <c r="C104" s="243">
        <v>0</v>
      </c>
      <c r="D104" s="243">
        <v>0</v>
      </c>
      <c r="E104" s="243">
        <v>0</v>
      </c>
      <c r="F104" s="243">
        <v>0</v>
      </c>
      <c r="G104" s="243">
        <f t="shared" si="21"/>
        <v>0</v>
      </c>
      <c r="H104" s="645"/>
      <c r="I104" s="645"/>
    </row>
    <row r="105" spans="1:9" x14ac:dyDescent="0.2">
      <c r="A105" s="401" t="s">
        <v>208</v>
      </c>
      <c r="B105" s="243">
        <v>0</v>
      </c>
      <c r="C105" s="243">
        <v>0</v>
      </c>
      <c r="D105" s="243">
        <v>0</v>
      </c>
      <c r="E105" s="243">
        <v>0</v>
      </c>
      <c r="F105" s="243">
        <v>0</v>
      </c>
      <c r="G105" s="243">
        <f t="shared" si="21"/>
        <v>0</v>
      </c>
      <c r="H105" s="645"/>
      <c r="I105" s="645"/>
    </row>
    <row r="106" spans="1:9" x14ac:dyDescent="0.2">
      <c r="A106" s="401" t="s">
        <v>453</v>
      </c>
      <c r="B106" s="243">
        <v>0</v>
      </c>
      <c r="C106" s="243">
        <v>0</v>
      </c>
      <c r="D106" s="243">
        <v>0</v>
      </c>
      <c r="E106" s="243">
        <v>0</v>
      </c>
      <c r="F106" s="243">
        <v>0</v>
      </c>
      <c r="G106" s="243">
        <f t="shared" si="21"/>
        <v>0</v>
      </c>
      <c r="H106" s="645"/>
      <c r="I106" s="645"/>
    </row>
    <row r="107" spans="1:9" x14ac:dyDescent="0.2">
      <c r="A107" s="401" t="s">
        <v>467</v>
      </c>
      <c r="B107" s="243">
        <v>0</v>
      </c>
      <c r="C107" s="243">
        <v>0</v>
      </c>
      <c r="D107" s="243">
        <v>0</v>
      </c>
      <c r="E107" s="243">
        <v>0</v>
      </c>
      <c r="F107" s="243">
        <v>0</v>
      </c>
      <c r="G107" s="243">
        <f t="shared" si="21"/>
        <v>0</v>
      </c>
      <c r="H107" s="645"/>
      <c r="I107" s="645"/>
    </row>
    <row r="108" spans="1:9" x14ac:dyDescent="0.2">
      <c r="A108" s="401" t="s">
        <v>468</v>
      </c>
      <c r="B108" s="243">
        <v>0</v>
      </c>
      <c r="C108" s="243">
        <v>0</v>
      </c>
      <c r="D108" s="243">
        <v>0</v>
      </c>
      <c r="E108" s="243">
        <v>0</v>
      </c>
      <c r="F108" s="243">
        <v>0</v>
      </c>
      <c r="G108" s="243">
        <f t="shared" si="21"/>
        <v>0</v>
      </c>
      <c r="H108" s="645"/>
      <c r="I108" s="645"/>
    </row>
    <row r="109" spans="1:9" x14ac:dyDescent="0.2">
      <c r="A109" s="401" t="s">
        <v>469</v>
      </c>
      <c r="B109" s="243">
        <v>0</v>
      </c>
      <c r="C109" s="243">
        <v>602983</v>
      </c>
      <c r="D109" s="243">
        <v>176015</v>
      </c>
      <c r="E109" s="243"/>
      <c r="F109" s="243">
        <v>129832</v>
      </c>
      <c r="G109" s="243">
        <f t="shared" si="21"/>
        <v>908830</v>
      </c>
      <c r="H109" s="645"/>
      <c r="I109" s="645"/>
    </row>
    <row r="110" spans="1:9" x14ac:dyDescent="0.2">
      <c r="A110" s="401" t="s">
        <v>470</v>
      </c>
      <c r="B110" s="243">
        <v>222450</v>
      </c>
      <c r="C110" s="243">
        <v>619095</v>
      </c>
      <c r="D110" s="243">
        <v>177582</v>
      </c>
      <c r="E110" s="243">
        <v>288645</v>
      </c>
      <c r="F110" s="243">
        <v>173465</v>
      </c>
      <c r="G110" s="243">
        <f t="shared" si="21"/>
        <v>1481237</v>
      </c>
      <c r="H110" s="645"/>
      <c r="I110" s="645"/>
    </row>
    <row r="111" spans="1:9" x14ac:dyDescent="0.2">
      <c r="A111" s="401" t="s">
        <v>1019</v>
      </c>
      <c r="B111" s="243">
        <v>186181</v>
      </c>
      <c r="C111" s="243">
        <v>176824</v>
      </c>
      <c r="D111" s="243">
        <v>0</v>
      </c>
      <c r="E111" s="243">
        <v>585395</v>
      </c>
      <c r="F111" s="243">
        <v>261315</v>
      </c>
      <c r="G111" s="243">
        <f t="shared" si="21"/>
        <v>1209715</v>
      </c>
      <c r="H111" s="645"/>
      <c r="I111" s="645"/>
    </row>
    <row r="112" spans="1:9" x14ac:dyDescent="0.2">
      <c r="A112" s="401" t="s">
        <v>1035</v>
      </c>
      <c r="B112" s="243"/>
      <c r="C112" s="243">
        <v>593555</v>
      </c>
      <c r="D112" s="243">
        <v>179172</v>
      </c>
      <c r="E112" s="243">
        <v>263144</v>
      </c>
      <c r="F112" s="243">
        <v>164600</v>
      </c>
      <c r="G112" s="243">
        <f t="shared" si="21"/>
        <v>1200471</v>
      </c>
      <c r="H112" s="645"/>
      <c r="I112" s="645"/>
    </row>
    <row r="113" spans="1:9" x14ac:dyDescent="0.2">
      <c r="A113" s="401" t="s">
        <v>1098</v>
      </c>
      <c r="B113" s="243"/>
      <c r="C113" s="243">
        <v>676800</v>
      </c>
      <c r="D113" s="243">
        <v>193967</v>
      </c>
      <c r="E113" s="243">
        <v>272960</v>
      </c>
      <c r="F113" s="243">
        <v>228446</v>
      </c>
      <c r="G113" s="243">
        <f t="shared" si="21"/>
        <v>1372173</v>
      </c>
      <c r="H113" s="645"/>
      <c r="I113" s="645"/>
    </row>
    <row r="114" spans="1:9" x14ac:dyDescent="0.2">
      <c r="A114" s="401" t="s">
        <v>1294</v>
      </c>
      <c r="B114" s="243"/>
      <c r="C114" s="243">
        <v>674739</v>
      </c>
      <c r="D114" s="243">
        <v>193931</v>
      </c>
      <c r="E114" s="243">
        <v>418591</v>
      </c>
      <c r="F114" s="243">
        <v>274966</v>
      </c>
      <c r="G114" s="243">
        <f t="shared" si="21"/>
        <v>1562227</v>
      </c>
      <c r="H114" s="645"/>
      <c r="I114" s="645"/>
    </row>
    <row r="115" spans="1:9" x14ac:dyDescent="0.2">
      <c r="A115" s="401" t="s">
        <v>1349</v>
      </c>
      <c r="B115" s="243"/>
      <c r="C115" s="243">
        <v>675005</v>
      </c>
      <c r="D115" s="243">
        <v>198871</v>
      </c>
      <c r="E115" s="243">
        <v>394281</v>
      </c>
      <c r="F115" s="243">
        <v>260251</v>
      </c>
      <c r="G115" s="243">
        <f t="shared" si="21"/>
        <v>1528408</v>
      </c>
      <c r="H115" s="645"/>
      <c r="I115" s="645"/>
    </row>
    <row r="116" spans="1:9" x14ac:dyDescent="0.2">
      <c r="A116" s="401" t="s">
        <v>454</v>
      </c>
      <c r="B116" s="243">
        <v>0</v>
      </c>
      <c r="C116" s="243">
        <v>0</v>
      </c>
      <c r="D116" s="243">
        <v>0</v>
      </c>
      <c r="E116" s="243">
        <v>0</v>
      </c>
      <c r="F116" s="243">
        <v>0</v>
      </c>
      <c r="G116" s="243">
        <f t="shared" ref="G116:G117" si="22">SUM(B116:F116)</f>
        <v>0</v>
      </c>
      <c r="H116" s="645"/>
      <c r="I116" s="645"/>
    </row>
    <row r="117" spans="1:9" x14ac:dyDescent="0.2">
      <c r="A117" s="401" t="s">
        <v>455</v>
      </c>
      <c r="B117" s="243">
        <v>0</v>
      </c>
      <c r="C117" s="243">
        <v>0</v>
      </c>
      <c r="D117" s="243">
        <v>0</v>
      </c>
      <c r="E117" s="243">
        <v>0</v>
      </c>
      <c r="F117" s="243">
        <v>0</v>
      </c>
      <c r="G117" s="243">
        <f t="shared" si="22"/>
        <v>0</v>
      </c>
      <c r="H117" s="645"/>
      <c r="I117" s="645"/>
    </row>
    <row r="118" spans="1:9" x14ac:dyDescent="0.2">
      <c r="A118" s="666" t="s">
        <v>1364</v>
      </c>
      <c r="B118" s="244">
        <f t="shared" ref="B118:G118" si="23">SUM(B101:B117)</f>
        <v>408631</v>
      </c>
      <c r="C118" s="244">
        <f t="shared" si="23"/>
        <v>4019001</v>
      </c>
      <c r="D118" s="244">
        <f t="shared" si="23"/>
        <v>1119538</v>
      </c>
      <c r="E118" s="244">
        <f t="shared" si="23"/>
        <v>2223016</v>
      </c>
      <c r="F118" s="244">
        <f t="shared" si="23"/>
        <v>1492875</v>
      </c>
      <c r="G118" s="244">
        <f t="shared" si="23"/>
        <v>9263061</v>
      </c>
      <c r="H118" s="645"/>
      <c r="I118" s="645"/>
    </row>
    <row r="119" spans="1:9" ht="15" x14ac:dyDescent="0.2">
      <c r="A119" s="396" t="str">
        <f>CONCATENATE(A$1,", continued")</f>
        <v>Table 13m : FSM Compact grants awarded, FY2004-FY2018, continued</v>
      </c>
      <c r="B119" s="397"/>
      <c r="C119" s="397"/>
      <c r="D119" s="397"/>
      <c r="E119" s="397"/>
      <c r="F119" s="397"/>
      <c r="G119" s="397"/>
      <c r="H119" s="645"/>
      <c r="I119" s="645"/>
    </row>
    <row r="120" spans="1:9" x14ac:dyDescent="0.2">
      <c r="A120" s="398"/>
      <c r="B120" s="399" t="s">
        <v>7</v>
      </c>
      <c r="C120" s="399" t="s">
        <v>39</v>
      </c>
      <c r="D120" s="399" t="s">
        <v>40</v>
      </c>
      <c r="E120" s="399" t="s">
        <v>41</v>
      </c>
      <c r="F120" s="399" t="s">
        <v>42</v>
      </c>
      <c r="G120" s="399" t="s">
        <v>464</v>
      </c>
      <c r="H120" s="645"/>
      <c r="I120" s="645"/>
    </row>
    <row r="121" spans="1:9" s="52" customFormat="1" x14ac:dyDescent="0.2">
      <c r="A121" s="400" t="s">
        <v>463</v>
      </c>
      <c r="B121" s="262"/>
      <c r="C121" s="262"/>
      <c r="D121" s="262"/>
      <c r="E121" s="262"/>
      <c r="F121" s="262"/>
      <c r="G121" s="262"/>
      <c r="H121" s="645"/>
      <c r="I121" s="645"/>
    </row>
    <row r="122" spans="1:9" x14ac:dyDescent="0.2">
      <c r="A122" s="401" t="s">
        <v>24</v>
      </c>
      <c r="B122" s="243">
        <f t="shared" ref="B122:F132" si="24">B4+B23+B42+B63+B82+B101</f>
        <v>10040170</v>
      </c>
      <c r="C122" s="243">
        <f t="shared" si="24"/>
        <v>16589602</v>
      </c>
      <c r="D122" s="243">
        <f t="shared" si="24"/>
        <v>5865779</v>
      </c>
      <c r="E122" s="243">
        <f t="shared" si="24"/>
        <v>16319689</v>
      </c>
      <c r="F122" s="243">
        <f t="shared" si="24"/>
        <v>10065605</v>
      </c>
      <c r="G122" s="243">
        <f>SUM(B122:F122)</f>
        <v>58880845</v>
      </c>
      <c r="H122" s="645"/>
      <c r="I122" s="645"/>
    </row>
    <row r="123" spans="1:9" x14ac:dyDescent="0.2">
      <c r="A123" s="401" t="s">
        <v>25</v>
      </c>
      <c r="B123" s="243">
        <f t="shared" si="24"/>
        <v>7914019</v>
      </c>
      <c r="C123" s="243">
        <f t="shared" si="24"/>
        <v>19647488</v>
      </c>
      <c r="D123" s="243">
        <f t="shared" si="24"/>
        <v>6558978</v>
      </c>
      <c r="E123" s="243">
        <f t="shared" si="24"/>
        <v>16890408</v>
      </c>
      <c r="F123" s="243">
        <f t="shared" si="24"/>
        <v>9832919</v>
      </c>
      <c r="G123" s="243">
        <f t="shared" ref="G123:G138" si="25">SUM(B123:F123)</f>
        <v>60843812</v>
      </c>
      <c r="H123" s="645"/>
      <c r="I123" s="645"/>
    </row>
    <row r="124" spans="1:9" x14ac:dyDescent="0.2">
      <c r="A124" s="401" t="s">
        <v>176</v>
      </c>
      <c r="B124" s="243">
        <f t="shared" si="24"/>
        <v>5618190</v>
      </c>
      <c r="C124" s="243">
        <f t="shared" si="24"/>
        <v>20624684</v>
      </c>
      <c r="D124" s="243">
        <f t="shared" si="24"/>
        <v>7367655</v>
      </c>
      <c r="E124" s="243">
        <f t="shared" si="24"/>
        <v>15326351</v>
      </c>
      <c r="F124" s="243">
        <f t="shared" si="24"/>
        <v>10830603</v>
      </c>
      <c r="G124" s="243">
        <f t="shared" si="25"/>
        <v>59767483</v>
      </c>
      <c r="H124" s="645"/>
      <c r="I124" s="645"/>
    </row>
    <row r="125" spans="1:9" x14ac:dyDescent="0.2">
      <c r="A125" s="401" t="s">
        <v>183</v>
      </c>
      <c r="B125" s="243">
        <f t="shared" si="24"/>
        <v>6493583</v>
      </c>
      <c r="C125" s="243">
        <f t="shared" si="24"/>
        <v>20502308</v>
      </c>
      <c r="D125" s="243">
        <f t="shared" si="24"/>
        <v>6458408</v>
      </c>
      <c r="E125" s="243">
        <f t="shared" si="24"/>
        <v>14002685</v>
      </c>
      <c r="F125" s="243">
        <f t="shared" si="24"/>
        <v>8432311</v>
      </c>
      <c r="G125" s="243">
        <f t="shared" si="25"/>
        <v>55889295</v>
      </c>
      <c r="H125" s="645"/>
      <c r="I125" s="645"/>
    </row>
    <row r="126" spans="1:9" x14ac:dyDescent="0.2">
      <c r="A126" s="401" t="s">
        <v>208</v>
      </c>
      <c r="B126" s="243">
        <f t="shared" si="24"/>
        <v>7842776</v>
      </c>
      <c r="C126" s="243">
        <f t="shared" si="24"/>
        <v>26614711</v>
      </c>
      <c r="D126" s="243">
        <f t="shared" si="24"/>
        <v>7053166</v>
      </c>
      <c r="E126" s="243">
        <f t="shared" si="24"/>
        <v>15613476</v>
      </c>
      <c r="F126" s="243">
        <f t="shared" si="24"/>
        <v>8652905</v>
      </c>
      <c r="G126" s="243">
        <f t="shared" si="25"/>
        <v>65777034</v>
      </c>
      <c r="H126" s="645"/>
      <c r="I126" s="645"/>
    </row>
    <row r="127" spans="1:9" x14ac:dyDescent="0.2">
      <c r="A127" s="401" t="s">
        <v>453</v>
      </c>
      <c r="B127" s="243">
        <f t="shared" si="24"/>
        <v>6674085</v>
      </c>
      <c r="C127" s="243">
        <f t="shared" si="24"/>
        <v>22894157</v>
      </c>
      <c r="D127" s="243">
        <f t="shared" si="24"/>
        <v>6543261</v>
      </c>
      <c r="E127" s="243">
        <f t="shared" si="24"/>
        <v>15625979</v>
      </c>
      <c r="F127" s="243">
        <f t="shared" si="24"/>
        <v>8885059</v>
      </c>
      <c r="G127" s="243">
        <f t="shared" si="25"/>
        <v>60622541</v>
      </c>
      <c r="H127" s="645"/>
      <c r="I127" s="645"/>
    </row>
    <row r="128" spans="1:9" x14ac:dyDescent="0.2">
      <c r="A128" s="401" t="s">
        <v>467</v>
      </c>
      <c r="B128" s="243">
        <f t="shared" si="24"/>
        <v>6429474</v>
      </c>
      <c r="C128" s="243">
        <f t="shared" si="24"/>
        <v>20813187</v>
      </c>
      <c r="D128" s="243">
        <f t="shared" si="24"/>
        <v>6166072</v>
      </c>
      <c r="E128" s="243">
        <f t="shared" si="24"/>
        <v>15101305</v>
      </c>
      <c r="F128" s="243">
        <f t="shared" si="24"/>
        <v>8073040</v>
      </c>
      <c r="G128" s="243">
        <f t="shared" si="25"/>
        <v>56583078</v>
      </c>
      <c r="H128" s="645"/>
      <c r="I128" s="645"/>
    </row>
    <row r="129" spans="1:9" x14ac:dyDescent="0.2">
      <c r="A129" s="401" t="s">
        <v>468</v>
      </c>
      <c r="B129" s="243">
        <f t="shared" si="24"/>
        <v>6525803.5</v>
      </c>
      <c r="C129" s="243">
        <f t="shared" si="24"/>
        <v>25093199.300000001</v>
      </c>
      <c r="D129" s="243">
        <f t="shared" si="24"/>
        <v>6429319.2649999997</v>
      </c>
      <c r="E129" s="243">
        <f t="shared" si="24"/>
        <v>16274625.9135</v>
      </c>
      <c r="F129" s="243">
        <f t="shared" si="24"/>
        <v>10451550.021499999</v>
      </c>
      <c r="G129" s="243">
        <f t="shared" si="25"/>
        <v>64774497.999999993</v>
      </c>
      <c r="H129" s="645"/>
      <c r="I129" s="645"/>
    </row>
    <row r="130" spans="1:9" x14ac:dyDescent="0.2">
      <c r="A130" s="401" t="s">
        <v>469</v>
      </c>
      <c r="B130" s="243">
        <f t="shared" si="24"/>
        <v>6541289</v>
      </c>
      <c r="C130" s="243">
        <f t="shared" si="24"/>
        <v>21828830</v>
      </c>
      <c r="D130" s="243">
        <f t="shared" si="24"/>
        <v>6759594</v>
      </c>
      <c r="E130" s="243">
        <f t="shared" si="24"/>
        <v>15085410</v>
      </c>
      <c r="F130" s="243">
        <f t="shared" si="24"/>
        <v>8319769</v>
      </c>
      <c r="G130" s="243">
        <f t="shared" si="25"/>
        <v>58534892</v>
      </c>
      <c r="H130" s="645"/>
      <c r="I130" s="645"/>
    </row>
    <row r="131" spans="1:9" x14ac:dyDescent="0.2">
      <c r="A131" s="401" t="s">
        <v>470</v>
      </c>
      <c r="B131" s="243">
        <f t="shared" si="24"/>
        <v>6153485</v>
      </c>
      <c r="C131" s="243">
        <f t="shared" si="24"/>
        <v>20773272</v>
      </c>
      <c r="D131" s="243">
        <f t="shared" si="24"/>
        <v>6241866</v>
      </c>
      <c r="E131" s="243">
        <f t="shared" si="24"/>
        <v>15000138</v>
      </c>
      <c r="F131" s="243">
        <f t="shared" si="24"/>
        <v>8227614</v>
      </c>
      <c r="G131" s="243">
        <f t="shared" si="25"/>
        <v>56396375</v>
      </c>
      <c r="H131" s="645"/>
      <c r="I131" s="645"/>
    </row>
    <row r="132" spans="1:9" x14ac:dyDescent="0.2">
      <c r="A132" s="401" t="s">
        <v>1019</v>
      </c>
      <c r="B132" s="243">
        <f t="shared" si="24"/>
        <v>1147216</v>
      </c>
      <c r="C132" s="243">
        <f t="shared" si="24"/>
        <v>21528318</v>
      </c>
      <c r="D132" s="243">
        <f t="shared" si="24"/>
        <v>5774613</v>
      </c>
      <c r="E132" s="243">
        <f t="shared" si="24"/>
        <v>14284638</v>
      </c>
      <c r="F132" s="243">
        <f t="shared" si="24"/>
        <v>8099636</v>
      </c>
      <c r="G132" s="243">
        <f t="shared" si="25"/>
        <v>50834421</v>
      </c>
      <c r="H132" s="645"/>
      <c r="I132" s="645"/>
    </row>
    <row r="133" spans="1:9" x14ac:dyDescent="0.2">
      <c r="A133" s="401" t="s">
        <v>1035</v>
      </c>
      <c r="B133" s="243">
        <f t="shared" ref="B133:F134" si="26">SUM(B112,B93,B74,B53,B15)</f>
        <v>1933200</v>
      </c>
      <c r="C133" s="243">
        <f t="shared" si="26"/>
        <v>14068589</v>
      </c>
      <c r="D133" s="243">
        <f t="shared" si="26"/>
        <v>4061088</v>
      </c>
      <c r="E133" s="243">
        <f t="shared" si="26"/>
        <v>8095702</v>
      </c>
      <c r="F133" s="243">
        <f t="shared" si="26"/>
        <v>5340337</v>
      </c>
      <c r="G133" s="243">
        <f t="shared" si="25"/>
        <v>33498916</v>
      </c>
      <c r="H133" s="645"/>
      <c r="I133" s="645"/>
    </row>
    <row r="134" spans="1:9" x14ac:dyDescent="0.2">
      <c r="A134" s="401" t="s">
        <v>1098</v>
      </c>
      <c r="B134" s="243">
        <f t="shared" si="26"/>
        <v>2900000</v>
      </c>
      <c r="C134" s="243">
        <f t="shared" si="26"/>
        <v>14304035</v>
      </c>
      <c r="D134" s="243">
        <f t="shared" si="26"/>
        <v>3427878</v>
      </c>
      <c r="E134" s="243">
        <f t="shared" si="26"/>
        <v>8245517</v>
      </c>
      <c r="F134" s="243">
        <f t="shared" si="26"/>
        <v>6608988</v>
      </c>
      <c r="G134" s="243">
        <f t="shared" si="25"/>
        <v>35486418</v>
      </c>
      <c r="H134" s="645"/>
      <c r="I134" s="645"/>
    </row>
    <row r="135" spans="1:9" x14ac:dyDescent="0.2">
      <c r="A135" s="401" t="s">
        <v>1294</v>
      </c>
      <c r="B135" s="243">
        <f>SUM(B114,B95,B76,B55,B17)</f>
        <v>1114300</v>
      </c>
      <c r="C135" s="243">
        <f t="shared" ref="C135:F136" si="27">SUM(C114,C95,C76,C55,C17)</f>
        <v>20256670</v>
      </c>
      <c r="D135" s="243">
        <f t="shared" si="27"/>
        <v>4187317</v>
      </c>
      <c r="E135" s="243">
        <f t="shared" si="27"/>
        <v>12143462</v>
      </c>
      <c r="F135" s="243">
        <f t="shared" si="27"/>
        <v>9529030</v>
      </c>
      <c r="G135" s="243">
        <f t="shared" si="25"/>
        <v>47230779</v>
      </c>
      <c r="H135" s="645"/>
      <c r="I135" s="645"/>
    </row>
    <row r="136" spans="1:9" x14ac:dyDescent="0.2">
      <c r="A136" s="401" t="s">
        <v>1349</v>
      </c>
      <c r="B136" s="243">
        <f>SUM(B115,B96,B77,B56,B18)</f>
        <v>1000000</v>
      </c>
      <c r="C136" s="243">
        <f t="shared" si="27"/>
        <v>13672008</v>
      </c>
      <c r="D136" s="243">
        <f t="shared" si="27"/>
        <v>4013747</v>
      </c>
      <c r="E136" s="243">
        <f t="shared" si="27"/>
        <v>8649601</v>
      </c>
      <c r="F136" s="243">
        <f t="shared" si="27"/>
        <v>5374843</v>
      </c>
      <c r="G136" s="243">
        <f t="shared" si="25"/>
        <v>32710199</v>
      </c>
      <c r="H136" s="645"/>
      <c r="I136" s="645"/>
    </row>
    <row r="137" spans="1:9" s="52" customFormat="1" x14ac:dyDescent="0.2">
      <c r="A137" s="401" t="s">
        <v>454</v>
      </c>
      <c r="B137" s="243">
        <f>B19+B38+B57+B78+B97+B116</f>
        <v>1619316</v>
      </c>
      <c r="C137" s="243">
        <f>C19+C38+C57+C78+C97+C116</f>
        <v>1255620</v>
      </c>
      <c r="D137" s="243">
        <f>D19+D38+D57+D78+D97+D116</f>
        <v>106717</v>
      </c>
      <c r="E137" s="243">
        <f>E19+E38+E57+E78+E97+E116</f>
        <v>1161503</v>
      </c>
      <c r="F137" s="243">
        <f>F19+F38+F57+F78+F97+F116</f>
        <v>2713292</v>
      </c>
      <c r="G137" s="243">
        <f t="shared" si="25"/>
        <v>6856448</v>
      </c>
      <c r="H137" s="645"/>
      <c r="I137" s="645"/>
    </row>
    <row r="138" spans="1:9" x14ac:dyDescent="0.2">
      <c r="A138" s="401" t="s">
        <v>455</v>
      </c>
      <c r="B138" s="243">
        <v>604686</v>
      </c>
      <c r="C138" s="243">
        <v>3595472</v>
      </c>
      <c r="D138" s="243">
        <v>149663</v>
      </c>
      <c r="E138" s="243">
        <v>697376</v>
      </c>
      <c r="F138" s="243">
        <v>662839</v>
      </c>
      <c r="G138" s="243">
        <f t="shared" si="25"/>
        <v>5710036</v>
      </c>
      <c r="H138" s="645"/>
    </row>
    <row r="139" spans="1:9" x14ac:dyDescent="0.2">
      <c r="A139" s="666" t="s">
        <v>1364</v>
      </c>
      <c r="B139" s="244">
        <f t="shared" ref="B139:G139" si="28">SUM(B122:B138)</f>
        <v>80551592.5</v>
      </c>
      <c r="C139" s="244">
        <f t="shared" si="28"/>
        <v>304062150.30000001</v>
      </c>
      <c r="D139" s="244">
        <f t="shared" si="28"/>
        <v>87165121.265000001</v>
      </c>
      <c r="E139" s="244">
        <f t="shared" si="28"/>
        <v>208517865.91350001</v>
      </c>
      <c r="F139" s="244">
        <f t="shared" si="28"/>
        <v>130100340.02149999</v>
      </c>
      <c r="G139" s="244">
        <f t="shared" si="28"/>
        <v>810397070</v>
      </c>
      <c r="H139" s="645"/>
    </row>
    <row r="140" spans="1:9" ht="15" x14ac:dyDescent="0.2">
      <c r="A140" s="649" t="s">
        <v>914</v>
      </c>
      <c r="B140" s="650"/>
      <c r="C140" s="650"/>
      <c r="D140" s="650"/>
      <c r="E140" s="650"/>
      <c r="F140" s="650"/>
      <c r="G140" s="650"/>
      <c r="H140" s="645"/>
    </row>
    <row r="141" spans="1:9" x14ac:dyDescent="0.2">
      <c r="A141" s="400" t="s">
        <v>462</v>
      </c>
      <c r="B141" s="262"/>
      <c r="C141" s="262"/>
      <c r="D141" s="262"/>
      <c r="E141" s="262"/>
      <c r="F141" s="262"/>
      <c r="G141" s="262"/>
    </row>
    <row r="142" spans="1:9" x14ac:dyDescent="0.2">
      <c r="A142" s="401" t="s">
        <v>24</v>
      </c>
      <c r="B142" s="1139" t="s">
        <v>523</v>
      </c>
      <c r="C142" s="1139" t="s">
        <v>523</v>
      </c>
      <c r="D142" s="1139" t="s">
        <v>523</v>
      </c>
      <c r="E142" s="1139" t="s">
        <v>523</v>
      </c>
      <c r="F142" s="1139" t="s">
        <v>523</v>
      </c>
      <c r="G142" s="262">
        <v>17119155</v>
      </c>
    </row>
    <row r="143" spans="1:9" x14ac:dyDescent="0.2">
      <c r="A143" s="401" t="s">
        <v>25</v>
      </c>
      <c r="B143" s="1139" t="s">
        <v>523</v>
      </c>
      <c r="C143" s="1139" t="s">
        <v>523</v>
      </c>
      <c r="D143" s="1139" t="s">
        <v>523</v>
      </c>
      <c r="E143" s="1139" t="s">
        <v>523</v>
      </c>
      <c r="F143" s="1139" t="s">
        <v>523</v>
      </c>
      <c r="G143" s="262">
        <v>17293207</v>
      </c>
    </row>
    <row r="144" spans="1:9" x14ac:dyDescent="0.2">
      <c r="A144" s="401" t="s">
        <v>176</v>
      </c>
      <c r="B144" s="1139" t="s">
        <v>523</v>
      </c>
      <c r="C144" s="1139" t="s">
        <v>523</v>
      </c>
      <c r="D144" s="1139" t="s">
        <v>523</v>
      </c>
      <c r="E144" s="1139" t="s">
        <v>523</v>
      </c>
      <c r="F144" s="1139" t="s">
        <v>523</v>
      </c>
      <c r="G144" s="262">
        <v>24291631</v>
      </c>
    </row>
    <row r="145" spans="1:8" x14ac:dyDescent="0.2">
      <c r="A145" s="401" t="s">
        <v>183</v>
      </c>
      <c r="B145" s="1139" t="s">
        <v>523</v>
      </c>
      <c r="C145" s="1139" t="s">
        <v>523</v>
      </c>
      <c r="D145" s="1139" t="s">
        <v>523</v>
      </c>
      <c r="E145" s="1139" t="s">
        <v>523</v>
      </c>
      <c r="F145" s="1139" t="s">
        <v>523</v>
      </c>
      <c r="G145" s="243">
        <v>23753269</v>
      </c>
    </row>
    <row r="146" spans="1:8" x14ac:dyDescent="0.2">
      <c r="A146" s="401" t="s">
        <v>208</v>
      </c>
      <c r="B146" s="1139" t="s">
        <v>523</v>
      </c>
      <c r="C146" s="1139" t="s">
        <v>523</v>
      </c>
      <c r="D146" s="1139" t="s">
        <v>523</v>
      </c>
      <c r="E146" s="1139" t="s">
        <v>523</v>
      </c>
      <c r="F146" s="1139" t="s">
        <v>523</v>
      </c>
      <c r="G146" s="243">
        <v>24089976</v>
      </c>
    </row>
    <row r="147" spans="1:8" x14ac:dyDescent="0.2">
      <c r="A147" s="401" t="s">
        <v>453</v>
      </c>
      <c r="B147" s="1139" t="s">
        <v>523</v>
      </c>
      <c r="C147" s="1139" t="s">
        <v>523</v>
      </c>
      <c r="D147" s="1139" t="s">
        <v>523</v>
      </c>
      <c r="E147" s="1139" t="s">
        <v>523</v>
      </c>
      <c r="F147" s="1139" t="s">
        <v>523</v>
      </c>
      <c r="G147" s="243">
        <v>24338784</v>
      </c>
    </row>
    <row r="148" spans="1:8" x14ac:dyDescent="0.2">
      <c r="A148" s="401" t="s">
        <v>467</v>
      </c>
      <c r="B148" s="1139" t="s">
        <v>523</v>
      </c>
      <c r="C148" s="1139" t="s">
        <v>523</v>
      </c>
      <c r="D148" s="1139" t="s">
        <v>523</v>
      </c>
      <c r="E148" s="1139" t="s">
        <v>523</v>
      </c>
      <c r="F148" s="1139" t="s">
        <v>523</v>
      </c>
      <c r="G148" s="243">
        <v>24303552</v>
      </c>
    </row>
    <row r="149" spans="1:8" s="10" customFormat="1" x14ac:dyDescent="0.2">
      <c r="A149" s="401" t="s">
        <v>468</v>
      </c>
      <c r="B149" s="1139" t="s">
        <v>523</v>
      </c>
      <c r="C149" s="1139" t="s">
        <v>523</v>
      </c>
      <c r="D149" s="1139" t="s">
        <v>523</v>
      </c>
      <c r="E149" s="1139" t="s">
        <v>523</v>
      </c>
      <c r="F149" s="1139" t="s">
        <v>523</v>
      </c>
      <c r="G149" s="243">
        <v>24185521</v>
      </c>
      <c r="H149"/>
    </row>
    <row r="150" spans="1:8" x14ac:dyDescent="0.2">
      <c r="A150" s="401" t="s">
        <v>469</v>
      </c>
      <c r="B150" s="1139" t="s">
        <v>523</v>
      </c>
      <c r="C150" s="1139" t="s">
        <v>523</v>
      </c>
      <c r="D150" s="1139" t="s">
        <v>523</v>
      </c>
      <c r="E150" s="1139" t="s">
        <v>523</v>
      </c>
      <c r="F150" s="1139" t="s">
        <v>523</v>
      </c>
      <c r="G150" s="243">
        <v>24222240</v>
      </c>
      <c r="H150" s="10"/>
    </row>
    <row r="151" spans="1:8" x14ac:dyDescent="0.2">
      <c r="A151" s="401" t="s">
        <v>470</v>
      </c>
      <c r="B151" s="1139" t="s">
        <v>523</v>
      </c>
      <c r="C151" s="1139" t="s">
        <v>523</v>
      </c>
      <c r="D151" s="1139" t="s">
        <v>523</v>
      </c>
      <c r="E151" s="1139" t="s">
        <v>523</v>
      </c>
      <c r="F151" s="1139" t="s">
        <v>523</v>
      </c>
      <c r="G151" s="243">
        <v>24437952</v>
      </c>
    </row>
    <row r="152" spans="1:8" x14ac:dyDescent="0.2">
      <c r="A152" s="401" t="s">
        <v>1019</v>
      </c>
      <c r="B152" s="1139" t="s">
        <v>523</v>
      </c>
      <c r="C152" s="1139" t="s">
        <v>523</v>
      </c>
      <c r="D152" s="1139" t="s">
        <v>523</v>
      </c>
      <c r="E152" s="1139" t="s">
        <v>523</v>
      </c>
      <c r="F152" s="1139" t="s">
        <v>523</v>
      </c>
      <c r="G152" s="243">
        <v>10506426</v>
      </c>
    </row>
    <row r="153" spans="1:8" x14ac:dyDescent="0.2">
      <c r="A153" s="401" t="s">
        <v>1035</v>
      </c>
      <c r="B153" s="1139" t="s">
        <v>523</v>
      </c>
      <c r="C153" s="1139" t="s">
        <v>523</v>
      </c>
      <c r="D153" s="1139" t="s">
        <v>523</v>
      </c>
      <c r="E153" s="1139" t="s">
        <v>523</v>
      </c>
      <c r="F153" s="1139" t="s">
        <v>523</v>
      </c>
      <c r="G153" s="243">
        <v>3723706</v>
      </c>
    </row>
    <row r="154" spans="1:8" x14ac:dyDescent="0.2">
      <c r="A154" s="401" t="s">
        <v>1098</v>
      </c>
      <c r="B154" s="243">
        <v>506300</v>
      </c>
      <c r="C154" s="243">
        <f>1240000+247000+509643+500000+500000+993549</f>
        <v>3990192</v>
      </c>
      <c r="D154" s="243">
        <f>470725+470725+292000</f>
        <v>1233450</v>
      </c>
      <c r="E154" s="243">
        <f>500000+514211</f>
        <v>1014211</v>
      </c>
      <c r="F154" s="243">
        <f>35200+514211+514211+200000+133123</f>
        <v>1396745</v>
      </c>
      <c r="G154" s="243">
        <f>SUM(B154:F154)</f>
        <v>8140898</v>
      </c>
    </row>
    <row r="155" spans="1:8" x14ac:dyDescent="0.2">
      <c r="A155" s="401" t="s">
        <v>1294</v>
      </c>
      <c r="B155" s="397">
        <v>1402186</v>
      </c>
      <c r="C155" s="397">
        <v>1006054</v>
      </c>
      <c r="D155" s="397">
        <v>100000</v>
      </c>
      <c r="E155" s="397">
        <v>836119</v>
      </c>
      <c r="F155" s="397">
        <v>2484597</v>
      </c>
      <c r="G155" s="243">
        <f>SUM(B155:F155)</f>
        <v>5828956</v>
      </c>
    </row>
    <row r="156" spans="1:8" x14ac:dyDescent="0.2">
      <c r="A156" s="401" t="s">
        <v>1349</v>
      </c>
      <c r="B156" s="397">
        <v>835925</v>
      </c>
      <c r="C156" s="397">
        <v>1398400</v>
      </c>
      <c r="D156" s="397">
        <v>711056</v>
      </c>
      <c r="E156" s="397">
        <v>8958637</v>
      </c>
      <c r="F156" s="397">
        <v>500000</v>
      </c>
      <c r="G156" s="243">
        <f>SUM(B156:F156)</f>
        <v>12404018</v>
      </c>
    </row>
    <row r="157" spans="1:8" x14ac:dyDescent="0.2">
      <c r="A157" s="666" t="s">
        <v>1364</v>
      </c>
      <c r="B157" s="1140" t="s">
        <v>523</v>
      </c>
      <c r="C157" s="1140" t="s">
        <v>523</v>
      </c>
      <c r="D157" s="1140" t="s">
        <v>523</v>
      </c>
      <c r="E157" s="1140" t="s">
        <v>523</v>
      </c>
      <c r="F157" s="1140" t="s">
        <v>523</v>
      </c>
      <c r="G157" s="244">
        <f>SUM(G142:G156)</f>
        <v>268639291</v>
      </c>
    </row>
    <row r="158" spans="1:8" ht="25.5" x14ac:dyDescent="0.2">
      <c r="A158" s="1141" t="s">
        <v>1365</v>
      </c>
      <c r="B158" s="1140" t="s">
        <v>523</v>
      </c>
      <c r="C158" s="1140" t="s">
        <v>523</v>
      </c>
      <c r="D158" s="1140" t="s">
        <v>523</v>
      </c>
      <c r="E158" s="1140" t="s">
        <v>523</v>
      </c>
      <c r="F158" s="1140" t="s">
        <v>523</v>
      </c>
      <c r="G158" s="1009">
        <f>G139+G157</f>
        <v>1079036361</v>
      </c>
    </row>
    <row r="159" spans="1:8" x14ac:dyDescent="0.2">
      <c r="A159" s="667" t="s">
        <v>1021</v>
      </c>
    </row>
  </sheetData>
  <phoneticPr fontId="13" type="noConversion"/>
  <pageMargins left="0.74803149606299202" right="0.74803149606299202" top="0.98425196850393704" bottom="0.98425196850393704" header="0.511811023622047" footer="0.511811023622047"/>
  <pageSetup scale="61" orientation="portrait" r:id="rId1"/>
  <headerFooter alignWithMargins="0"/>
  <rowBreaks count="2" manualBreakCount="2">
    <brk id="59" min="6" max="6" man="1"/>
    <brk id="118" min="6"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G36"/>
  <sheetViews>
    <sheetView view="pageBreakPreview" zoomScaleNormal="80" zoomScaleSheetLayoutView="100" workbookViewId="0">
      <selection activeCell="A2" sqref="A2"/>
    </sheetView>
  </sheetViews>
  <sheetFormatPr defaultColWidth="9.140625" defaultRowHeight="12.75" x14ac:dyDescent="0.2"/>
  <cols>
    <col min="1" max="1" width="19.85546875" style="4" customWidth="1"/>
    <col min="2" max="6" width="12.42578125" style="4" customWidth="1"/>
    <col min="7" max="7" width="11.7109375" style="4" customWidth="1"/>
    <col min="8" max="16384" width="9.140625" style="4"/>
  </cols>
  <sheetData>
    <row r="1" spans="1:7" ht="17.25" customHeight="1" x14ac:dyDescent="0.2">
      <c r="A1" s="413" t="str">
        <f>Index!B8</f>
        <v>Table 2d :  Net air passengers from the USA, FY1991 to FY2011</v>
      </c>
    </row>
    <row r="2" spans="1:7" x14ac:dyDescent="0.2">
      <c r="A2" s="4" t="s">
        <v>138</v>
      </c>
    </row>
    <row r="3" spans="1:7" ht="3.75" customHeight="1" x14ac:dyDescent="0.2"/>
    <row r="4" spans="1:7" s="92" customFormat="1" ht="23.25" customHeight="1" x14ac:dyDescent="0.2">
      <c r="A4" s="90" t="s">
        <v>175</v>
      </c>
      <c r="B4" s="91" t="s">
        <v>40</v>
      </c>
      <c r="C4" s="91" t="s">
        <v>41</v>
      </c>
      <c r="D4" s="91" t="s">
        <v>39</v>
      </c>
      <c r="E4" s="91" t="s">
        <v>136</v>
      </c>
      <c r="F4" s="91" t="s">
        <v>37</v>
      </c>
    </row>
    <row r="5" spans="1:7" ht="18.75" customHeight="1" x14ac:dyDescent="0.2">
      <c r="A5" s="93" t="s">
        <v>209</v>
      </c>
      <c r="B5" s="434">
        <v>-54</v>
      </c>
      <c r="C5" s="434">
        <v>-658</v>
      </c>
      <c r="D5" s="434">
        <v>-379</v>
      </c>
      <c r="E5" s="434">
        <v>-482</v>
      </c>
      <c r="F5" s="434">
        <f>SUM(B5:E5)</f>
        <v>-1573</v>
      </c>
      <c r="G5" s="434"/>
    </row>
    <row r="6" spans="1:7" s="102" customFormat="1" ht="14.25" customHeight="1" x14ac:dyDescent="0.2">
      <c r="A6" s="100" t="s">
        <v>210</v>
      </c>
      <c r="B6" s="436">
        <v>61</v>
      </c>
      <c r="C6" s="436">
        <v>-213</v>
      </c>
      <c r="D6" s="436">
        <v>-1070</v>
      </c>
      <c r="E6" s="436">
        <v>129</v>
      </c>
      <c r="F6" s="436">
        <f t="shared" ref="F6:F25" si="0">SUM(B6:E6)</f>
        <v>-1093</v>
      </c>
    </row>
    <row r="7" spans="1:7" s="102" customFormat="1" ht="14.25" customHeight="1" x14ac:dyDescent="0.2">
      <c r="A7" s="100" t="s">
        <v>211</v>
      </c>
      <c r="B7" s="436">
        <v>-171</v>
      </c>
      <c r="C7" s="436">
        <v>-182</v>
      </c>
      <c r="D7" s="436">
        <v>-444</v>
      </c>
      <c r="E7" s="436">
        <v>69</v>
      </c>
      <c r="F7" s="436">
        <f t="shared" si="0"/>
        <v>-728</v>
      </c>
    </row>
    <row r="8" spans="1:7" s="102" customFormat="1" ht="14.25" customHeight="1" x14ac:dyDescent="0.2">
      <c r="A8" s="100" t="s">
        <v>212</v>
      </c>
      <c r="B8" s="436">
        <v>109</v>
      </c>
      <c r="C8" s="436">
        <v>40</v>
      </c>
      <c r="D8" s="436">
        <v>-858</v>
      </c>
      <c r="E8" s="436">
        <v>2</v>
      </c>
      <c r="F8" s="436">
        <f t="shared" si="0"/>
        <v>-707</v>
      </c>
    </row>
    <row r="9" spans="1:7" s="102" customFormat="1" ht="14.25" customHeight="1" x14ac:dyDescent="0.2">
      <c r="A9" s="100" t="s">
        <v>213</v>
      </c>
      <c r="B9" s="436">
        <v>-95</v>
      </c>
      <c r="C9" s="436">
        <v>-818</v>
      </c>
      <c r="D9" s="436">
        <v>-983</v>
      </c>
      <c r="E9" s="436">
        <v>6</v>
      </c>
      <c r="F9" s="436">
        <f t="shared" si="0"/>
        <v>-1890</v>
      </c>
    </row>
    <row r="10" spans="1:7" s="102" customFormat="1" ht="14.25" customHeight="1" x14ac:dyDescent="0.2">
      <c r="A10" s="100" t="s">
        <v>16</v>
      </c>
      <c r="B10" s="436">
        <v>-77</v>
      </c>
      <c r="C10" s="436">
        <v>-374</v>
      </c>
      <c r="D10" s="436">
        <v>-1062</v>
      </c>
      <c r="E10" s="436">
        <v>-45</v>
      </c>
      <c r="F10" s="436">
        <f t="shared" si="0"/>
        <v>-1558</v>
      </c>
    </row>
    <row r="11" spans="1:7" s="102" customFormat="1" ht="14.25" customHeight="1" x14ac:dyDescent="0.2">
      <c r="A11" s="100" t="s">
        <v>17</v>
      </c>
      <c r="B11" s="436">
        <v>65</v>
      </c>
      <c r="C11" s="436">
        <v>-422</v>
      </c>
      <c r="D11" s="436">
        <v>-689</v>
      </c>
      <c r="E11" s="436">
        <v>-109</v>
      </c>
      <c r="F11" s="436">
        <f t="shared" si="0"/>
        <v>-1155</v>
      </c>
    </row>
    <row r="12" spans="1:7" s="102" customFormat="1" ht="14.25" customHeight="1" x14ac:dyDescent="0.2">
      <c r="A12" s="100" t="s">
        <v>18</v>
      </c>
      <c r="B12" s="436">
        <v>-53</v>
      </c>
      <c r="C12" s="436">
        <v>-911</v>
      </c>
      <c r="D12" s="436">
        <v>-663</v>
      </c>
      <c r="E12" s="436">
        <v>-405</v>
      </c>
      <c r="F12" s="436">
        <f t="shared" si="0"/>
        <v>-2032</v>
      </c>
    </row>
    <row r="13" spans="1:7" s="102" customFormat="1" ht="14.25" customHeight="1" x14ac:dyDescent="0.2">
      <c r="A13" s="100" t="s">
        <v>19</v>
      </c>
      <c r="B13" s="436">
        <v>13</v>
      </c>
      <c r="C13" s="436">
        <v>-113</v>
      </c>
      <c r="D13" s="436">
        <v>400</v>
      </c>
      <c r="E13" s="436">
        <v>-45</v>
      </c>
      <c r="F13" s="436">
        <f t="shared" si="0"/>
        <v>255</v>
      </c>
    </row>
    <row r="14" spans="1:7" s="102" customFormat="1" ht="14.25" customHeight="1" x14ac:dyDescent="0.2">
      <c r="A14" s="100" t="s">
        <v>20</v>
      </c>
      <c r="B14" s="436">
        <v>-171</v>
      </c>
      <c r="C14" s="436">
        <v>-1061</v>
      </c>
      <c r="D14" s="436">
        <v>-95</v>
      </c>
      <c r="E14" s="436">
        <v>213</v>
      </c>
      <c r="F14" s="436">
        <f t="shared" si="0"/>
        <v>-1114</v>
      </c>
    </row>
    <row r="15" spans="1:7" s="102" customFormat="1" ht="14.25" customHeight="1" x14ac:dyDescent="0.2">
      <c r="A15" s="100" t="s">
        <v>21</v>
      </c>
      <c r="B15" s="436">
        <v>-83</v>
      </c>
      <c r="C15" s="436">
        <v>-566</v>
      </c>
      <c r="D15" s="436">
        <v>-652</v>
      </c>
      <c r="E15" s="436">
        <v>24</v>
      </c>
      <c r="F15" s="436">
        <f t="shared" si="0"/>
        <v>-1277</v>
      </c>
    </row>
    <row r="16" spans="1:7" s="102" customFormat="1" ht="14.25" customHeight="1" x14ac:dyDescent="0.2">
      <c r="A16" s="100" t="s">
        <v>22</v>
      </c>
      <c r="B16" s="436">
        <v>-158</v>
      </c>
      <c r="C16" s="436">
        <v>-632</v>
      </c>
      <c r="D16" s="436">
        <v>-203</v>
      </c>
      <c r="E16" s="436">
        <v>-75</v>
      </c>
      <c r="F16" s="436">
        <f t="shared" si="0"/>
        <v>-1068</v>
      </c>
    </row>
    <row r="17" spans="1:7" s="102" customFormat="1" ht="14.25" customHeight="1" x14ac:dyDescent="0.2">
      <c r="A17" s="100" t="s">
        <v>23</v>
      </c>
      <c r="B17" s="436">
        <v>-136</v>
      </c>
      <c r="C17" s="436">
        <v>-485</v>
      </c>
      <c r="D17" s="436">
        <v>-1890</v>
      </c>
      <c r="E17" s="436">
        <v>-188</v>
      </c>
      <c r="F17" s="436">
        <f t="shared" si="0"/>
        <v>-2699</v>
      </c>
    </row>
    <row r="18" spans="1:7" s="102" customFormat="1" ht="14.25" customHeight="1" x14ac:dyDescent="0.2">
      <c r="A18" s="100" t="s">
        <v>24</v>
      </c>
      <c r="B18" s="436">
        <v>-131</v>
      </c>
      <c r="C18" s="436">
        <v>-919</v>
      </c>
      <c r="D18" s="436">
        <v>-1467</v>
      </c>
      <c r="E18" s="436">
        <v>-195</v>
      </c>
      <c r="F18" s="436">
        <f t="shared" si="0"/>
        <v>-2712</v>
      </c>
    </row>
    <row r="19" spans="1:7" s="102" customFormat="1" ht="14.25" customHeight="1" x14ac:dyDescent="0.2">
      <c r="A19" s="100" t="s">
        <v>25</v>
      </c>
      <c r="B19" s="436">
        <v>-218</v>
      </c>
      <c r="C19" s="436">
        <v>-496</v>
      </c>
      <c r="D19" s="436">
        <v>-815</v>
      </c>
      <c r="E19" s="436">
        <v>18</v>
      </c>
      <c r="F19" s="436">
        <f t="shared" si="0"/>
        <v>-1511</v>
      </c>
    </row>
    <row r="20" spans="1:7" s="102" customFormat="1" ht="14.25" customHeight="1" x14ac:dyDescent="0.2">
      <c r="A20" s="100" t="s">
        <v>176</v>
      </c>
      <c r="B20" s="436">
        <v>-88</v>
      </c>
      <c r="C20" s="436">
        <v>-680</v>
      </c>
      <c r="D20" s="436">
        <v>-1553</v>
      </c>
      <c r="E20" s="436">
        <v>92</v>
      </c>
      <c r="F20" s="436">
        <f t="shared" si="0"/>
        <v>-2229</v>
      </c>
    </row>
    <row r="21" spans="1:7" s="102" customFormat="1" ht="14.25" customHeight="1" x14ac:dyDescent="0.2">
      <c r="A21" s="100" t="s">
        <v>183</v>
      </c>
      <c r="B21" s="436">
        <v>-215</v>
      </c>
      <c r="C21" s="436">
        <v>-587</v>
      </c>
      <c r="D21" s="436">
        <v>177</v>
      </c>
      <c r="E21" s="436">
        <v>-1116</v>
      </c>
      <c r="F21" s="436">
        <f t="shared" si="0"/>
        <v>-1741</v>
      </c>
    </row>
    <row r="22" spans="1:7" s="102" customFormat="1" ht="14.25" customHeight="1" x14ac:dyDescent="0.2">
      <c r="A22" s="113" t="s">
        <v>208</v>
      </c>
      <c r="B22" s="436">
        <v>-177</v>
      </c>
      <c r="C22" s="436">
        <v>-923</v>
      </c>
      <c r="D22" s="436">
        <v>-1764</v>
      </c>
      <c r="E22" s="436">
        <v>-200</v>
      </c>
      <c r="F22" s="436">
        <f t="shared" si="0"/>
        <v>-3064</v>
      </c>
    </row>
    <row r="23" spans="1:7" s="102" customFormat="1" ht="14.25" customHeight="1" x14ac:dyDescent="0.2">
      <c r="A23" s="113" t="s">
        <v>453</v>
      </c>
      <c r="B23" s="436">
        <v>-69</v>
      </c>
      <c r="C23" s="436">
        <v>-197</v>
      </c>
      <c r="D23" s="436">
        <v>-1202</v>
      </c>
      <c r="E23" s="436">
        <v>-117</v>
      </c>
      <c r="F23" s="436">
        <f t="shared" si="0"/>
        <v>-1585</v>
      </c>
    </row>
    <row r="24" spans="1:7" s="102" customFormat="1" ht="14.25" customHeight="1" x14ac:dyDescent="0.2">
      <c r="A24" s="113" t="s">
        <v>467</v>
      </c>
      <c r="B24" s="436">
        <v>-87</v>
      </c>
      <c r="C24" s="436">
        <v>-286</v>
      </c>
      <c r="D24" s="436">
        <v>-454</v>
      </c>
      <c r="E24" s="436">
        <v>140</v>
      </c>
      <c r="F24" s="436">
        <f t="shared" si="0"/>
        <v>-687</v>
      </c>
    </row>
    <row r="25" spans="1:7" s="102" customFormat="1" ht="14.25" customHeight="1" x14ac:dyDescent="0.2">
      <c r="A25" s="113" t="s">
        <v>468</v>
      </c>
      <c r="B25" s="436">
        <v>12</v>
      </c>
      <c r="C25" s="436">
        <v>-590</v>
      </c>
      <c r="D25" s="436">
        <v>-534</v>
      </c>
      <c r="E25" s="436">
        <v>-204</v>
      </c>
      <c r="F25" s="436">
        <f t="shared" si="0"/>
        <v>-1316</v>
      </c>
    </row>
    <row r="26" spans="1:7" s="92" customFormat="1" ht="23.25" customHeight="1" x14ac:dyDescent="0.2">
      <c r="A26" s="431" t="s">
        <v>174</v>
      </c>
      <c r="B26" s="431"/>
      <c r="C26" s="431"/>
      <c r="D26" s="431"/>
      <c r="E26" s="431"/>
      <c r="F26" s="432"/>
    </row>
    <row r="27" spans="1:7" s="102" customFormat="1" ht="14.25" customHeight="1" x14ac:dyDescent="0.2">
      <c r="A27" s="433" t="s">
        <v>1026</v>
      </c>
      <c r="B27" s="434">
        <f>SUM(B6:B10)/5</f>
        <v>-34.6</v>
      </c>
      <c r="C27" s="434">
        <f t="shared" ref="C27:F27" si="1">SUM(C6:C10)/5</f>
        <v>-309.39999999999998</v>
      </c>
      <c r="D27" s="434">
        <f t="shared" si="1"/>
        <v>-883.4</v>
      </c>
      <c r="E27" s="434">
        <f t="shared" si="1"/>
        <v>32.200000000000003</v>
      </c>
      <c r="F27" s="434">
        <f t="shared" si="1"/>
        <v>-1195.2</v>
      </c>
      <c r="G27" s="92"/>
    </row>
    <row r="28" spans="1:7" s="102" customFormat="1" ht="14.25" customHeight="1" x14ac:dyDescent="0.2">
      <c r="A28" s="435" t="s">
        <v>1025</v>
      </c>
      <c r="B28" s="436">
        <f>SUM(B11:B15)/5</f>
        <v>-45.8</v>
      </c>
      <c r="C28" s="436">
        <f t="shared" ref="C28:F28" si="2">SUM(C11:C15)/5</f>
        <v>-614.6</v>
      </c>
      <c r="D28" s="436">
        <f t="shared" si="2"/>
        <v>-339.8</v>
      </c>
      <c r="E28" s="436">
        <f t="shared" si="2"/>
        <v>-64.400000000000006</v>
      </c>
      <c r="F28" s="436">
        <f t="shared" si="2"/>
        <v>-1064.5999999999999</v>
      </c>
      <c r="G28" s="92"/>
    </row>
    <row r="29" spans="1:7" s="102" customFormat="1" ht="14.25" customHeight="1" x14ac:dyDescent="0.2">
      <c r="A29" s="435" t="s">
        <v>1024</v>
      </c>
      <c r="B29" s="436">
        <f>SUM(B16:B20)/5</f>
        <v>-146.19999999999999</v>
      </c>
      <c r="C29" s="436">
        <f t="shared" ref="C29:F29" si="3">SUM(C16:C20)/5</f>
        <v>-642.4</v>
      </c>
      <c r="D29" s="436">
        <f t="shared" si="3"/>
        <v>-1185.5999999999999</v>
      </c>
      <c r="E29" s="436">
        <f t="shared" si="3"/>
        <v>-69.599999999999994</v>
      </c>
      <c r="F29" s="436">
        <f t="shared" si="3"/>
        <v>-2043.8</v>
      </c>
      <c r="G29" s="92"/>
    </row>
    <row r="30" spans="1:7" s="96" customFormat="1" ht="19.5" customHeight="1" x14ac:dyDescent="0.2">
      <c r="A30" s="437" t="s">
        <v>1027</v>
      </c>
      <c r="B30" s="438">
        <f>SUM(B21:B25)/5</f>
        <v>-107.2</v>
      </c>
      <c r="C30" s="438">
        <f t="shared" ref="C30:F30" si="4">SUM(C21:C25)/5</f>
        <v>-516.6</v>
      </c>
      <c r="D30" s="438">
        <f t="shared" si="4"/>
        <v>-755.4</v>
      </c>
      <c r="E30" s="438">
        <f t="shared" si="4"/>
        <v>-299.39999999999998</v>
      </c>
      <c r="F30" s="438">
        <f t="shared" si="4"/>
        <v>-1678.6</v>
      </c>
      <c r="G30" s="92"/>
    </row>
    <row r="31" spans="1:7" ht="14.25" customHeight="1" x14ac:dyDescent="0.2">
      <c r="A31" s="93"/>
      <c r="B31" s="93"/>
      <c r="C31" s="93"/>
      <c r="D31" s="93"/>
      <c r="E31" s="93"/>
      <c r="F31" s="93"/>
    </row>
    <row r="32" spans="1:7" x14ac:dyDescent="0.2">
      <c r="A32" s="97" t="s">
        <v>137</v>
      </c>
    </row>
    <row r="33" spans="1:1" x14ac:dyDescent="0.2">
      <c r="A33" s="97" t="s">
        <v>465</v>
      </c>
    </row>
    <row r="34" spans="1:1" x14ac:dyDescent="0.2">
      <c r="A34" s="97" t="s">
        <v>588</v>
      </c>
    </row>
    <row r="35" spans="1:1" x14ac:dyDescent="0.2">
      <c r="A35" s="97" t="s">
        <v>177</v>
      </c>
    </row>
    <row r="36" spans="1:1" x14ac:dyDescent="0.2">
      <c r="A36" s="97" t="s">
        <v>1423</v>
      </c>
    </row>
  </sheetData>
  <phoneticPr fontId="0" type="noConversion"/>
  <pageMargins left="0.74803149606299202" right="0.74803149606299202" top="0.98425196850393704" bottom="0.98425196850393704" header="0.511811023622047" footer="0.511811023622047"/>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58"/>
  <sheetViews>
    <sheetView workbookViewId="0">
      <selection activeCell="D25" sqref="D25"/>
    </sheetView>
  </sheetViews>
  <sheetFormatPr defaultRowHeight="12.75" x14ac:dyDescent="0.2"/>
  <cols>
    <col min="1" max="1" width="45" bestFit="1" customWidth="1"/>
  </cols>
  <sheetData>
    <row r="1" spans="1:52" ht="23.25" x14ac:dyDescent="0.35">
      <c r="A1" s="793" t="s">
        <v>1095</v>
      </c>
    </row>
    <row r="2" spans="1:52" ht="15" x14ac:dyDescent="0.2">
      <c r="A2" s="28" t="s">
        <v>1096</v>
      </c>
    </row>
    <row r="4" spans="1:52" x14ac:dyDescent="0.2">
      <c r="A4" s="119" t="s">
        <v>1097</v>
      </c>
      <c r="B4" s="792"/>
    </row>
    <row r="6" spans="1:52" x14ac:dyDescent="0.2">
      <c r="A6" s="195" t="s">
        <v>913</v>
      </c>
      <c r="B6">
        <f>IF(B4="Yes",81,1981)</f>
        <v>1981</v>
      </c>
      <c r="C6" s="791">
        <f t="shared" ref="C6:T6" si="0">_xlfn.IFS(AND($B$4="Yes",B6="99"),TEXT((B6+1-100),"00"),AND($B$4="Yes",B6&lt;&gt;"99"),TEXT(B6+1,"00"),$B$4&lt;&gt;"YES",B6+1)</f>
        <v>1982</v>
      </c>
      <c r="D6" s="791">
        <f t="shared" si="0"/>
        <v>1983</v>
      </c>
      <c r="E6" s="791">
        <f t="shared" si="0"/>
        <v>1984</v>
      </c>
      <c r="F6" s="791">
        <f t="shared" si="0"/>
        <v>1985</v>
      </c>
      <c r="G6" s="791">
        <f t="shared" si="0"/>
        <v>1986</v>
      </c>
      <c r="H6" s="791">
        <f t="shared" si="0"/>
        <v>1987</v>
      </c>
      <c r="I6" s="791">
        <f t="shared" si="0"/>
        <v>1988</v>
      </c>
      <c r="J6" s="791">
        <f t="shared" si="0"/>
        <v>1989</v>
      </c>
      <c r="K6" s="791">
        <f t="shared" si="0"/>
        <v>1990</v>
      </c>
      <c r="L6" s="791">
        <f t="shared" si="0"/>
        <v>1991</v>
      </c>
      <c r="M6" s="791">
        <f t="shared" si="0"/>
        <v>1992</v>
      </c>
      <c r="N6" s="791">
        <f t="shared" si="0"/>
        <v>1993</v>
      </c>
      <c r="O6" s="791">
        <f t="shared" si="0"/>
        <v>1994</v>
      </c>
      <c r="P6" s="791">
        <f t="shared" si="0"/>
        <v>1995</v>
      </c>
      <c r="Q6" s="791">
        <f t="shared" si="0"/>
        <v>1996</v>
      </c>
      <c r="R6" s="791">
        <f t="shared" si="0"/>
        <v>1997</v>
      </c>
      <c r="S6" s="791">
        <f t="shared" si="0"/>
        <v>1998</v>
      </c>
      <c r="T6" s="791">
        <f t="shared" si="0"/>
        <v>1999</v>
      </c>
      <c r="U6" s="791">
        <f>_xlfn.IFS(AND($B$4="Yes",T6="99"),TEXT((T6+1-100),"00"),AND($B$4="Yes",T6&lt;&gt;"99"),TEXT(T6+1,"00"),$B$4&lt;&gt;"YES",T6+1)</f>
        <v>2000</v>
      </c>
      <c r="V6" s="791">
        <f t="shared" ref="V6:AY6" si="1">_xlfn.IFS(AND($B$4="Yes",U6="99"),TEXT((U6+1-100),"00"),AND($B$4="Yes",U6&lt;&gt;"99"),TEXT(U6+1,"00"),$B$4&lt;&gt;"YES",U6+1)</f>
        <v>2001</v>
      </c>
      <c r="W6" s="791">
        <f t="shared" si="1"/>
        <v>2002</v>
      </c>
      <c r="X6" s="791">
        <f t="shared" si="1"/>
        <v>2003</v>
      </c>
      <c r="Y6" s="791">
        <f t="shared" si="1"/>
        <v>2004</v>
      </c>
      <c r="Z6" s="791">
        <f t="shared" si="1"/>
        <v>2005</v>
      </c>
      <c r="AA6" s="791">
        <f t="shared" si="1"/>
        <v>2006</v>
      </c>
      <c r="AB6" s="791">
        <f t="shared" si="1"/>
        <v>2007</v>
      </c>
      <c r="AC6" s="791">
        <f t="shared" si="1"/>
        <v>2008</v>
      </c>
      <c r="AD6" s="791">
        <f t="shared" si="1"/>
        <v>2009</v>
      </c>
      <c r="AE6" s="791">
        <f t="shared" si="1"/>
        <v>2010</v>
      </c>
      <c r="AF6" s="791">
        <f t="shared" si="1"/>
        <v>2011</v>
      </c>
      <c r="AG6" s="791">
        <f t="shared" si="1"/>
        <v>2012</v>
      </c>
      <c r="AH6" s="791">
        <f t="shared" si="1"/>
        <v>2013</v>
      </c>
      <c r="AI6" s="791">
        <f t="shared" si="1"/>
        <v>2014</v>
      </c>
      <c r="AJ6" s="791">
        <f t="shared" si="1"/>
        <v>2015</v>
      </c>
      <c r="AK6" s="791">
        <f t="shared" si="1"/>
        <v>2016</v>
      </c>
      <c r="AL6" s="791">
        <f t="shared" si="1"/>
        <v>2017</v>
      </c>
      <c r="AM6" s="791">
        <f t="shared" si="1"/>
        <v>2018</v>
      </c>
      <c r="AN6" s="791">
        <f t="shared" si="1"/>
        <v>2019</v>
      </c>
      <c r="AO6" s="791">
        <f t="shared" si="1"/>
        <v>2020</v>
      </c>
      <c r="AP6" s="791">
        <f t="shared" si="1"/>
        <v>2021</v>
      </c>
      <c r="AQ6" s="791">
        <f t="shared" si="1"/>
        <v>2022</v>
      </c>
      <c r="AR6" s="791">
        <f t="shared" si="1"/>
        <v>2023</v>
      </c>
      <c r="AS6" s="791">
        <f t="shared" si="1"/>
        <v>2024</v>
      </c>
      <c r="AT6" s="791">
        <f t="shared" si="1"/>
        <v>2025</v>
      </c>
      <c r="AU6" s="791">
        <f t="shared" si="1"/>
        <v>2026</v>
      </c>
      <c r="AV6" s="791">
        <f t="shared" si="1"/>
        <v>2027</v>
      </c>
      <c r="AW6" s="791">
        <f t="shared" si="1"/>
        <v>2028</v>
      </c>
      <c r="AX6" s="791">
        <f t="shared" si="1"/>
        <v>2029</v>
      </c>
      <c r="AY6" s="791">
        <f t="shared" si="1"/>
        <v>2030</v>
      </c>
      <c r="AZ6" s="791"/>
    </row>
    <row r="9" spans="1:52" x14ac:dyDescent="0.2">
      <c r="B9">
        <f t="array" ref="B9:B58">TRANSPOSE(B6:AY6)</f>
        <v>1981</v>
      </c>
    </row>
    <row r="10" spans="1:52" x14ac:dyDescent="0.2">
      <c r="B10" s="791">
        <v>1982</v>
      </c>
    </row>
    <row r="11" spans="1:52" x14ac:dyDescent="0.2">
      <c r="B11" s="791">
        <v>1983</v>
      </c>
    </row>
    <row r="12" spans="1:52" x14ac:dyDescent="0.2">
      <c r="B12" s="791">
        <v>1984</v>
      </c>
    </row>
    <row r="13" spans="1:52" x14ac:dyDescent="0.2">
      <c r="B13" s="791">
        <v>1985</v>
      </c>
    </row>
    <row r="14" spans="1:52" x14ac:dyDescent="0.2">
      <c r="B14" s="791">
        <v>1986</v>
      </c>
    </row>
    <row r="15" spans="1:52" x14ac:dyDescent="0.2">
      <c r="B15" s="791">
        <v>1987</v>
      </c>
    </row>
    <row r="16" spans="1:52" x14ac:dyDescent="0.2">
      <c r="B16" s="791">
        <v>1988</v>
      </c>
    </row>
    <row r="17" spans="2:2" x14ac:dyDescent="0.2">
      <c r="B17" s="791">
        <v>1989</v>
      </c>
    </row>
    <row r="18" spans="2:2" x14ac:dyDescent="0.2">
      <c r="B18" s="791">
        <v>1990</v>
      </c>
    </row>
    <row r="19" spans="2:2" x14ac:dyDescent="0.2">
      <c r="B19" s="791">
        <v>1991</v>
      </c>
    </row>
    <row r="20" spans="2:2" x14ac:dyDescent="0.2">
      <c r="B20" s="791">
        <v>1992</v>
      </c>
    </row>
    <row r="21" spans="2:2" x14ac:dyDescent="0.2">
      <c r="B21" s="791">
        <v>1993</v>
      </c>
    </row>
    <row r="22" spans="2:2" x14ac:dyDescent="0.2">
      <c r="B22" s="791">
        <v>1994</v>
      </c>
    </row>
    <row r="23" spans="2:2" x14ac:dyDescent="0.2">
      <c r="B23" s="791">
        <v>1995</v>
      </c>
    </row>
    <row r="24" spans="2:2" x14ac:dyDescent="0.2">
      <c r="B24" s="791">
        <v>1996</v>
      </c>
    </row>
    <row r="25" spans="2:2" x14ac:dyDescent="0.2">
      <c r="B25" s="791">
        <v>1997</v>
      </c>
    </row>
    <row r="26" spans="2:2" x14ac:dyDescent="0.2">
      <c r="B26" s="791">
        <v>1998</v>
      </c>
    </row>
    <row r="27" spans="2:2" x14ac:dyDescent="0.2">
      <c r="B27" s="791">
        <v>1999</v>
      </c>
    </row>
    <row r="28" spans="2:2" x14ac:dyDescent="0.2">
      <c r="B28" s="791">
        <v>2000</v>
      </c>
    </row>
    <row r="29" spans="2:2" x14ac:dyDescent="0.2">
      <c r="B29" s="791">
        <v>2001</v>
      </c>
    </row>
    <row r="30" spans="2:2" x14ac:dyDescent="0.2">
      <c r="B30" s="791">
        <v>2002</v>
      </c>
    </row>
    <row r="31" spans="2:2" x14ac:dyDescent="0.2">
      <c r="B31" s="791">
        <v>2003</v>
      </c>
    </row>
    <row r="32" spans="2:2" x14ac:dyDescent="0.2">
      <c r="B32" s="791">
        <v>2004</v>
      </c>
    </row>
    <row r="33" spans="2:2" x14ac:dyDescent="0.2">
      <c r="B33" s="791">
        <v>2005</v>
      </c>
    </row>
    <row r="34" spans="2:2" x14ac:dyDescent="0.2">
      <c r="B34" s="791">
        <v>2006</v>
      </c>
    </row>
    <row r="35" spans="2:2" x14ac:dyDescent="0.2">
      <c r="B35" s="791">
        <v>2007</v>
      </c>
    </row>
    <row r="36" spans="2:2" x14ac:dyDescent="0.2">
      <c r="B36" s="791">
        <v>2008</v>
      </c>
    </row>
    <row r="37" spans="2:2" x14ac:dyDescent="0.2">
      <c r="B37" s="791">
        <v>2009</v>
      </c>
    </row>
    <row r="38" spans="2:2" x14ac:dyDescent="0.2">
      <c r="B38" s="791">
        <v>2010</v>
      </c>
    </row>
    <row r="39" spans="2:2" x14ac:dyDescent="0.2">
      <c r="B39" s="791">
        <v>2011</v>
      </c>
    </row>
    <row r="40" spans="2:2" x14ac:dyDescent="0.2">
      <c r="B40" s="791">
        <v>2012</v>
      </c>
    </row>
    <row r="41" spans="2:2" x14ac:dyDescent="0.2">
      <c r="B41" s="791">
        <v>2013</v>
      </c>
    </row>
    <row r="42" spans="2:2" x14ac:dyDescent="0.2">
      <c r="B42" s="791">
        <v>2014</v>
      </c>
    </row>
    <row r="43" spans="2:2" x14ac:dyDescent="0.2">
      <c r="B43" s="791">
        <v>2015</v>
      </c>
    </row>
    <row r="44" spans="2:2" x14ac:dyDescent="0.2">
      <c r="B44" s="791">
        <v>2016</v>
      </c>
    </row>
    <row r="45" spans="2:2" x14ac:dyDescent="0.2">
      <c r="B45" s="791">
        <v>2017</v>
      </c>
    </row>
    <row r="46" spans="2:2" x14ac:dyDescent="0.2">
      <c r="B46" s="791">
        <v>2018</v>
      </c>
    </row>
    <row r="47" spans="2:2" x14ac:dyDescent="0.2">
      <c r="B47" s="791">
        <v>2019</v>
      </c>
    </row>
    <row r="48" spans="2:2" x14ac:dyDescent="0.2">
      <c r="B48" s="791">
        <v>2020</v>
      </c>
    </row>
    <row r="49" spans="2:2" x14ac:dyDescent="0.2">
      <c r="B49" s="791">
        <v>2021</v>
      </c>
    </row>
    <row r="50" spans="2:2" x14ac:dyDescent="0.2">
      <c r="B50" s="791">
        <v>2022</v>
      </c>
    </row>
    <row r="51" spans="2:2" x14ac:dyDescent="0.2">
      <c r="B51" s="791">
        <v>2023</v>
      </c>
    </row>
    <row r="52" spans="2:2" x14ac:dyDescent="0.2">
      <c r="B52" s="791">
        <v>2024</v>
      </c>
    </row>
    <row r="53" spans="2:2" x14ac:dyDescent="0.2">
      <c r="B53" s="791">
        <v>2025</v>
      </c>
    </row>
    <row r="54" spans="2:2" x14ac:dyDescent="0.2">
      <c r="B54" s="791">
        <v>2026</v>
      </c>
    </row>
    <row r="55" spans="2:2" x14ac:dyDescent="0.2">
      <c r="B55" s="791">
        <v>2027</v>
      </c>
    </row>
    <row r="56" spans="2:2" x14ac:dyDescent="0.2">
      <c r="B56" s="791">
        <v>2028</v>
      </c>
    </row>
    <row r="57" spans="2:2" x14ac:dyDescent="0.2">
      <c r="B57" s="791">
        <v>2029</v>
      </c>
    </row>
    <row r="58" spans="2:2" x14ac:dyDescent="0.2">
      <c r="B58" s="791">
        <v>2030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I64"/>
  <sheetViews>
    <sheetView view="pageBreakPreview" zoomScale="80" zoomScaleNormal="80" zoomScaleSheetLayoutView="80" workbookViewId="0">
      <pane xSplit="2" ySplit="2" topLeftCell="C3" activePane="bottomRight" state="frozen"/>
      <selection activeCell="A2" sqref="A2"/>
      <selection pane="topRight" activeCell="A2" sqref="A2"/>
      <selection pane="bottomLeft" activeCell="A2" sqref="A2"/>
      <selection pane="bottomRight" activeCell="A2" sqref="A2"/>
    </sheetView>
  </sheetViews>
  <sheetFormatPr defaultRowHeight="12.75" outlineLevelCol="1" x14ac:dyDescent="0.2"/>
  <cols>
    <col min="1" max="1" width="2.28515625" style="195" customWidth="1"/>
    <col min="2" max="2" width="43" style="195" customWidth="1"/>
    <col min="3" max="3" width="10.42578125" style="111" hidden="1" customWidth="1" outlineLevel="1"/>
    <col min="4" max="10" width="10.42578125" hidden="1" customWidth="1" outlineLevel="1"/>
    <col min="11" max="11" width="10.42578125" customWidth="1" collapsed="1"/>
    <col min="12" max="14" width="10.42578125" customWidth="1"/>
    <col min="15" max="23" width="10.42578125" style="8" customWidth="1"/>
    <col min="24" max="26" width="10.42578125" style="232" customWidth="1"/>
  </cols>
  <sheetData>
    <row r="1" spans="1:31" s="2" customFormat="1" ht="19.899999999999999" customHeight="1" x14ac:dyDescent="0.2">
      <c r="A1" s="132" t="str">
        <f>Index!B10</f>
        <v>Table 3a :   FSM: Income measures in current prices and real terms, FY2003-FY2018</v>
      </c>
      <c r="O1" s="66"/>
      <c r="P1" s="66"/>
      <c r="Q1" s="66"/>
      <c r="R1" s="66"/>
      <c r="S1" s="66"/>
      <c r="T1" s="66"/>
      <c r="U1" s="66"/>
      <c r="V1" s="66"/>
      <c r="W1" s="66"/>
      <c r="X1" s="982"/>
      <c r="Y1" s="982"/>
      <c r="Z1" s="982"/>
    </row>
    <row r="2" spans="1:31" s="49" customFormat="1" ht="20.100000000000001" customHeight="1" x14ac:dyDescent="0.2">
      <c r="A2" s="159"/>
      <c r="B2" s="160" t="s">
        <v>411</v>
      </c>
      <c r="C2" s="161" t="str">
        <f>"FY" &amp; RIGHT(Format!P6,4)</f>
        <v>FY1995</v>
      </c>
      <c r="D2" s="161" t="str">
        <f>"FY" &amp; RIGHT(Format!Q6,4)</f>
        <v>FY1996</v>
      </c>
      <c r="E2" s="161" t="str">
        <f>"FY" &amp; RIGHT(Format!R6,4)</f>
        <v>FY1997</v>
      </c>
      <c r="F2" s="161" t="str">
        <f>"FY" &amp; RIGHT(Format!S6,4)</f>
        <v>FY1998</v>
      </c>
      <c r="G2" s="161" t="str">
        <f>"FY" &amp; RIGHT(Format!T6,4)</f>
        <v>FY1999</v>
      </c>
      <c r="H2" s="161" t="str">
        <f>"FY" &amp; RIGHT(Format!U6,4)</f>
        <v>FY2000</v>
      </c>
      <c r="I2" s="161" t="str">
        <f>"FY" &amp; RIGHT(Format!V6,4)</f>
        <v>FY2001</v>
      </c>
      <c r="J2" s="161" t="str">
        <f>"FY" &amp; RIGHT(Format!W6,4)</f>
        <v>FY2002</v>
      </c>
      <c r="K2" s="161" t="str">
        <f>"FY" &amp; RIGHT(Format!X6,4)</f>
        <v>FY2003</v>
      </c>
      <c r="L2" s="161" t="str">
        <f>"FY" &amp; RIGHT(Format!Y6,4)</f>
        <v>FY2004</v>
      </c>
      <c r="M2" s="161" t="str">
        <f>"FY" &amp; RIGHT(Format!Z6,4)</f>
        <v>FY2005</v>
      </c>
      <c r="N2" s="161" t="str">
        <f>"FY" &amp; RIGHT(Format!AA6,4)</f>
        <v>FY2006</v>
      </c>
      <c r="O2" s="161" t="str">
        <f>"FY" &amp; RIGHT(Format!AB6,4)</f>
        <v>FY2007</v>
      </c>
      <c r="P2" s="161" t="str">
        <f>"FY" &amp; RIGHT(Format!AC6,4)</f>
        <v>FY2008</v>
      </c>
      <c r="Q2" s="161" t="str">
        <f>"FY" &amp; RIGHT(Format!AD6,4)</f>
        <v>FY2009</v>
      </c>
      <c r="R2" s="161" t="str">
        <f>"FY" &amp; RIGHT(Format!AE6,4)</f>
        <v>FY2010</v>
      </c>
      <c r="S2" s="161" t="str">
        <f>"FY" &amp; RIGHT(Format!AF6,4)</f>
        <v>FY2011</v>
      </c>
      <c r="T2" s="161" t="str">
        <f>"FY" &amp; RIGHT(Format!AG6,4)</f>
        <v>FY2012</v>
      </c>
      <c r="U2" s="161" t="str">
        <f>"FY" &amp; RIGHT(Format!AH6,4)</f>
        <v>FY2013</v>
      </c>
      <c r="V2" s="161" t="str">
        <f>"FY" &amp; RIGHT(Format!AI6,4)</f>
        <v>FY2014</v>
      </c>
      <c r="W2" s="161" t="str">
        <f>"FY" &amp; RIGHT(Format!AJ6,4)</f>
        <v>FY2015</v>
      </c>
      <c r="X2" s="161" t="str">
        <f>"FY" &amp; RIGHT(Format!AK6,4)</f>
        <v>FY2016</v>
      </c>
      <c r="Y2" s="161" t="str">
        <f>"FY" &amp; RIGHT(Format!AL6,4)</f>
        <v>FY2017</v>
      </c>
      <c r="Z2" s="161" t="str">
        <f>"FY" &amp; RIGHT(Format!AM6,4)</f>
        <v>FY2018</v>
      </c>
      <c r="AA2" s="161"/>
      <c r="AB2" s="161"/>
      <c r="AC2" s="161"/>
      <c r="AD2" s="161"/>
      <c r="AE2" s="161"/>
    </row>
    <row r="3" spans="1:31" s="10" customFormat="1" ht="20.25" customHeight="1" x14ac:dyDescent="0.2">
      <c r="A3" s="189" t="s">
        <v>416</v>
      </c>
      <c r="B3" s="190"/>
      <c r="C3" s="191"/>
      <c r="D3" s="192"/>
      <c r="E3" s="192"/>
      <c r="F3" s="192"/>
      <c r="G3" s="192"/>
      <c r="H3" s="192"/>
      <c r="I3" s="192"/>
      <c r="J3" s="192"/>
      <c r="K3" s="192"/>
      <c r="L3" s="192"/>
      <c r="M3" s="192"/>
      <c r="N3" s="192"/>
      <c r="O3" s="192"/>
      <c r="P3" s="192"/>
      <c r="Q3" s="192"/>
      <c r="R3" s="192"/>
      <c r="S3" s="192"/>
      <c r="T3" s="192"/>
      <c r="U3" s="192"/>
      <c r="V3" s="192"/>
      <c r="W3" s="192"/>
      <c r="X3" s="986"/>
      <c r="Y3" s="986"/>
      <c r="Z3" s="986"/>
      <c r="AA3" s="225"/>
      <c r="AB3" s="225"/>
      <c r="AC3" s="18"/>
      <c r="AD3" s="18"/>
    </row>
    <row r="4" spans="1:31" s="10" customFormat="1" ht="16.5" customHeight="1" x14ac:dyDescent="0.2">
      <c r="A4" s="189"/>
      <c r="B4" s="193" t="s">
        <v>417</v>
      </c>
      <c r="C4" s="194">
        <v>221.57534802709336</v>
      </c>
      <c r="D4" s="194">
        <v>218.53468323470952</v>
      </c>
      <c r="E4" s="194">
        <v>206.62630364732425</v>
      </c>
      <c r="F4" s="194">
        <v>218.87309143741072</v>
      </c>
      <c r="G4" s="194">
        <v>220.1404718471685</v>
      </c>
      <c r="H4" s="194">
        <v>233.2717994572802</v>
      </c>
      <c r="I4" s="194">
        <v>240.97094895360621</v>
      </c>
      <c r="J4" s="194">
        <v>242.5172412371588</v>
      </c>
      <c r="K4" s="194">
        <v>245.43289719700971</v>
      </c>
      <c r="L4" s="194">
        <v>240.2360205702488</v>
      </c>
      <c r="M4" s="194">
        <v>250.28188117015711</v>
      </c>
      <c r="N4" s="194">
        <v>253.54186415094435</v>
      </c>
      <c r="O4" s="194">
        <v>256.78715087410075</v>
      </c>
      <c r="P4" s="194">
        <v>263.14510461043528</v>
      </c>
      <c r="Q4" s="194">
        <v>280.28456806175677</v>
      </c>
      <c r="R4" s="194">
        <v>296.94412202267387</v>
      </c>
      <c r="S4" s="194">
        <v>311.30155708730217</v>
      </c>
      <c r="T4" s="194">
        <v>327.248654764484</v>
      </c>
      <c r="U4" s="194">
        <v>317.21435009523509</v>
      </c>
      <c r="V4" s="194">
        <v>319.27115635329676</v>
      </c>
      <c r="W4" s="194">
        <v>316.48994749436662</v>
      </c>
      <c r="X4" s="983">
        <v>332.26516249754815</v>
      </c>
      <c r="Y4" s="983">
        <v>366.66680857641757</v>
      </c>
      <c r="Z4" s="983">
        <v>401.93227901922148</v>
      </c>
      <c r="AA4" s="226"/>
      <c r="AB4" s="226"/>
      <c r="AC4" s="18"/>
      <c r="AD4" s="18"/>
    </row>
    <row r="5" spans="1:31" ht="14.25" x14ac:dyDescent="0.2">
      <c r="B5" s="198" t="s">
        <v>418</v>
      </c>
      <c r="C5" s="196"/>
      <c r="D5" s="196"/>
      <c r="E5" s="196"/>
      <c r="F5" s="196"/>
      <c r="G5" s="196"/>
      <c r="H5" s="196"/>
      <c r="I5" s="196"/>
      <c r="J5" s="196"/>
      <c r="K5" s="196"/>
      <c r="L5" s="196"/>
      <c r="M5" s="196"/>
      <c r="N5" s="196"/>
      <c r="O5" s="196"/>
      <c r="P5" s="196"/>
      <c r="Q5" s="196"/>
      <c r="R5" s="196"/>
      <c r="S5" s="196"/>
      <c r="T5" s="196"/>
      <c r="U5" s="196"/>
      <c r="V5" s="196"/>
      <c r="W5" s="196"/>
      <c r="X5" s="224"/>
      <c r="Y5" s="224"/>
      <c r="Z5" s="224"/>
      <c r="AA5" s="227"/>
      <c r="AB5" s="227"/>
      <c r="AC5" s="8"/>
      <c r="AD5" s="8"/>
    </row>
    <row r="6" spans="1:31" x14ac:dyDescent="0.2">
      <c r="B6" s="197" t="s">
        <v>419</v>
      </c>
      <c r="C6" s="196">
        <v>30.549504847802908</v>
      </c>
      <c r="D6" s="196">
        <v>29.629424620525519</v>
      </c>
      <c r="E6" s="196">
        <v>19.819189843736119</v>
      </c>
      <c r="F6" s="196">
        <v>19.217068456148358</v>
      </c>
      <c r="G6" s="196">
        <v>22.676504206825147</v>
      </c>
      <c r="H6" s="196">
        <v>21.116425234684762</v>
      </c>
      <c r="I6" s="196">
        <v>19.25689650930871</v>
      </c>
      <c r="J6" s="196">
        <v>18.397501588322179</v>
      </c>
      <c r="K6" s="196">
        <v>18.330779846043111</v>
      </c>
      <c r="L6" s="196">
        <v>18.897509217193498</v>
      </c>
      <c r="M6" s="196">
        <v>21.107038083890835</v>
      </c>
      <c r="N6" s="196">
        <v>22.183612201303998</v>
      </c>
      <c r="O6" s="196">
        <v>24.793343434497935</v>
      </c>
      <c r="P6" s="196">
        <v>24.099548588955489</v>
      </c>
      <c r="Q6" s="196">
        <v>26.595548954541854</v>
      </c>
      <c r="R6" s="196">
        <v>23.486989660752414</v>
      </c>
      <c r="S6" s="196">
        <v>23.735058041917203</v>
      </c>
      <c r="T6" s="196">
        <v>31.430138728175265</v>
      </c>
      <c r="U6" s="196">
        <v>39.874424796465469</v>
      </c>
      <c r="V6" s="196">
        <v>52.827790532033099</v>
      </c>
      <c r="W6" s="196">
        <v>72.507166605839984</v>
      </c>
      <c r="X6" s="224">
        <v>70.593506289997379</v>
      </c>
      <c r="Y6" s="224">
        <v>76.524500291013538</v>
      </c>
      <c r="Z6" s="224">
        <v>78.638977365891321</v>
      </c>
      <c r="AA6" s="218"/>
      <c r="AB6" s="218"/>
      <c r="AC6" s="8"/>
      <c r="AD6" s="8"/>
    </row>
    <row r="7" spans="1:31" x14ac:dyDescent="0.2">
      <c r="B7" s="197" t="s">
        <v>420</v>
      </c>
      <c r="C7" s="196">
        <v>-19.461051832340782</v>
      </c>
      <c r="D7" s="196">
        <v>-19.372468988552608</v>
      </c>
      <c r="E7" s="196">
        <v>-17.317585812117613</v>
      </c>
      <c r="F7" s="196">
        <v>-18.544802907627847</v>
      </c>
      <c r="G7" s="196">
        <v>-16.793919523275623</v>
      </c>
      <c r="H7" s="196">
        <v>-15.040701241917249</v>
      </c>
      <c r="I7" s="196">
        <v>-14.21109627117754</v>
      </c>
      <c r="J7" s="196">
        <v>-14.153875203027543</v>
      </c>
      <c r="K7" s="196">
        <v>-14.584366528642089</v>
      </c>
      <c r="L7" s="196">
        <v>-12.060886221646811</v>
      </c>
      <c r="M7" s="196">
        <v>-12.755981205052557</v>
      </c>
      <c r="N7" s="196">
        <v>-13.640869050817248</v>
      </c>
      <c r="O7" s="196">
        <v>-14.429865320937356</v>
      </c>
      <c r="P7" s="196">
        <v>-16.872392830638944</v>
      </c>
      <c r="Q7" s="196">
        <v>-10.123353725946151</v>
      </c>
      <c r="R7" s="196">
        <v>-12.923893860161627</v>
      </c>
      <c r="S7" s="196">
        <v>-14.180835309946671</v>
      </c>
      <c r="T7" s="196">
        <v>-16.069171953881938</v>
      </c>
      <c r="U7" s="196">
        <v>-14.380853646369538</v>
      </c>
      <c r="V7" s="196">
        <v>-27.444615272526235</v>
      </c>
      <c r="W7" s="196">
        <v>-13.145098954126668</v>
      </c>
      <c r="X7" s="224">
        <v>-15.858495683914764</v>
      </c>
      <c r="Y7" s="224">
        <v>-26.636604104255781</v>
      </c>
      <c r="Z7" s="224">
        <v>-68.373837785273949</v>
      </c>
      <c r="AA7" s="218"/>
      <c r="AB7" s="218"/>
      <c r="AC7" s="8"/>
      <c r="AD7" s="8"/>
    </row>
    <row r="8" spans="1:31" x14ac:dyDescent="0.2">
      <c r="B8" s="763" t="s">
        <v>1046</v>
      </c>
      <c r="C8" s="224">
        <v>11.088453015462125</v>
      </c>
      <c r="D8" s="224">
        <v>10.256955631972911</v>
      </c>
      <c r="E8" s="224">
        <v>2.5016040316185055</v>
      </c>
      <c r="F8" s="224">
        <v>0.67226554852051024</v>
      </c>
      <c r="G8" s="224">
        <v>5.8825846835495241</v>
      </c>
      <c r="H8" s="224">
        <v>6.0757239927675126</v>
      </c>
      <c r="I8" s="224">
        <v>5.0458002381311697</v>
      </c>
      <c r="J8" s="224">
        <v>4.2436263852946361</v>
      </c>
      <c r="K8" s="224">
        <v>3.7464133174010215</v>
      </c>
      <c r="L8" s="224">
        <v>6.8366229955466871</v>
      </c>
      <c r="M8" s="224">
        <v>8.3510568788382784</v>
      </c>
      <c r="N8" s="224">
        <v>8.5427431504867499</v>
      </c>
      <c r="O8" s="224">
        <v>10.363478113560578</v>
      </c>
      <c r="P8" s="224">
        <v>7.2271557583165453</v>
      </c>
      <c r="Q8" s="224">
        <v>16.472195228595702</v>
      </c>
      <c r="R8" s="224">
        <v>10.563095800590787</v>
      </c>
      <c r="S8" s="224">
        <v>9.5542227319705315</v>
      </c>
      <c r="T8" s="224">
        <v>15.360966774293328</v>
      </c>
      <c r="U8" s="224">
        <v>25.493571150095931</v>
      </c>
      <c r="V8" s="224">
        <v>25.383175259506864</v>
      </c>
      <c r="W8" s="224">
        <v>59.362067651713318</v>
      </c>
      <c r="X8" s="224">
        <v>54.735010606082611</v>
      </c>
      <c r="Y8" s="224">
        <v>49.887896186757757</v>
      </c>
      <c r="Z8" s="224">
        <v>10.265139580617372</v>
      </c>
      <c r="AA8" s="218"/>
      <c r="AB8" s="218"/>
      <c r="AC8" s="8"/>
      <c r="AD8" s="8"/>
    </row>
    <row r="9" spans="1:31" s="10" customFormat="1" ht="16.5" customHeight="1" x14ac:dyDescent="0.2">
      <c r="A9" s="189"/>
      <c r="B9" s="190" t="s">
        <v>421</v>
      </c>
      <c r="C9" s="194">
        <v>232.66380104255546</v>
      </c>
      <c r="D9" s="194">
        <v>228.79163886668243</v>
      </c>
      <c r="E9" s="194">
        <v>209.12790767894276</v>
      </c>
      <c r="F9" s="194">
        <v>219.54535698593122</v>
      </c>
      <c r="G9" s="194">
        <v>226.02305653071801</v>
      </c>
      <c r="H9" s="194">
        <v>239.3475234500477</v>
      </c>
      <c r="I9" s="194">
        <v>246.01674919173735</v>
      </c>
      <c r="J9" s="194">
        <v>246.76086762245342</v>
      </c>
      <c r="K9" s="194">
        <v>249.17931051441076</v>
      </c>
      <c r="L9" s="194">
        <v>247.07264356579549</v>
      </c>
      <c r="M9" s="194">
        <v>258.63293804899541</v>
      </c>
      <c r="N9" s="194">
        <v>262.08460730143111</v>
      </c>
      <c r="O9" s="194">
        <v>267.15062898766132</v>
      </c>
      <c r="P9" s="194">
        <v>270.37226036875182</v>
      </c>
      <c r="Q9" s="194">
        <v>296.75676329035247</v>
      </c>
      <c r="R9" s="194">
        <v>307.50721782326463</v>
      </c>
      <c r="S9" s="194">
        <v>320.85577981927275</v>
      </c>
      <c r="T9" s="194">
        <v>342.60962153877733</v>
      </c>
      <c r="U9" s="194">
        <v>342.70792124533102</v>
      </c>
      <c r="V9" s="194">
        <v>344.65433161280362</v>
      </c>
      <c r="W9" s="194">
        <v>375.85201514607991</v>
      </c>
      <c r="X9" s="983">
        <v>387.00017310363074</v>
      </c>
      <c r="Y9" s="983">
        <v>416.55470476317532</v>
      </c>
      <c r="Z9" s="983">
        <v>412.19741859983884</v>
      </c>
      <c r="AA9" s="226"/>
      <c r="AB9" s="226"/>
      <c r="AC9" s="18"/>
      <c r="AD9" s="18"/>
    </row>
    <row r="10" spans="1:31" ht="14.25" x14ac:dyDescent="0.2">
      <c r="B10" s="198" t="s">
        <v>422</v>
      </c>
      <c r="C10" s="196"/>
      <c r="D10" s="196"/>
      <c r="E10" s="196"/>
      <c r="F10" s="196"/>
      <c r="G10" s="196"/>
      <c r="H10" s="196"/>
      <c r="I10" s="196"/>
      <c r="J10" s="196"/>
      <c r="K10" s="196"/>
      <c r="L10" s="196"/>
      <c r="M10" s="196"/>
      <c r="N10" s="196"/>
      <c r="O10" s="196"/>
      <c r="P10" s="196"/>
      <c r="Q10" s="196"/>
      <c r="R10" s="196"/>
      <c r="S10" s="196"/>
      <c r="T10" s="196"/>
      <c r="U10" s="196"/>
      <c r="V10" s="196"/>
      <c r="W10" s="196"/>
      <c r="X10" s="224"/>
      <c r="Y10" s="224"/>
      <c r="Z10" s="224"/>
      <c r="AA10" s="227"/>
      <c r="AB10" s="227"/>
      <c r="AC10" s="8"/>
      <c r="AD10" s="8"/>
    </row>
    <row r="11" spans="1:31" x14ac:dyDescent="0.2">
      <c r="B11" s="197" t="s">
        <v>419</v>
      </c>
      <c r="C11" s="196">
        <v>98.23111858867739</v>
      </c>
      <c r="D11" s="196">
        <v>99.753088086027972</v>
      </c>
      <c r="E11" s="196">
        <v>86.710817002141397</v>
      </c>
      <c r="F11" s="196">
        <v>92.646103185828963</v>
      </c>
      <c r="G11" s="196">
        <v>93.085735580939598</v>
      </c>
      <c r="H11" s="196">
        <v>96.663149970513757</v>
      </c>
      <c r="I11" s="196">
        <v>100.71371726186808</v>
      </c>
      <c r="J11" s="196">
        <v>111.5480487803804</v>
      </c>
      <c r="K11" s="196">
        <v>132.4932307240571</v>
      </c>
      <c r="L11" s="196">
        <v>109.42955252801592</v>
      </c>
      <c r="M11" s="196">
        <v>124.73782880613956</v>
      </c>
      <c r="N11" s="196">
        <v>112.94332043224288</v>
      </c>
      <c r="O11" s="196">
        <v>110.68322926233031</v>
      </c>
      <c r="P11" s="196">
        <v>118.53809653179502</v>
      </c>
      <c r="Q11" s="196">
        <v>120.97925523615663</v>
      </c>
      <c r="R11" s="196">
        <v>126.1645402953925</v>
      </c>
      <c r="S11" s="196">
        <v>124.91038451391022</v>
      </c>
      <c r="T11" s="196">
        <v>124.8254093663148</v>
      </c>
      <c r="U11" s="196">
        <v>124.98880552226788</v>
      </c>
      <c r="V11" s="196">
        <v>144.16157737310596</v>
      </c>
      <c r="W11" s="196">
        <v>132.71148160442345</v>
      </c>
      <c r="X11" s="224">
        <v>136.04146305713283</v>
      </c>
      <c r="Y11" s="224">
        <v>156.90389148865899</v>
      </c>
      <c r="Z11" s="224">
        <v>211.90582202561814</v>
      </c>
      <c r="AA11" s="218"/>
      <c r="AB11" s="218"/>
      <c r="AC11" s="8"/>
      <c r="AD11" s="8"/>
    </row>
    <row r="12" spans="1:31" x14ac:dyDescent="0.2">
      <c r="B12" s="197" t="s">
        <v>420</v>
      </c>
      <c r="C12" s="196">
        <v>-9.6072835763546642</v>
      </c>
      <c r="D12" s="196">
        <v>-9.6759855455585466</v>
      </c>
      <c r="E12" s="196">
        <v>-8.8076954866491981</v>
      </c>
      <c r="F12" s="196">
        <v>-8.9971981164151558</v>
      </c>
      <c r="G12" s="196">
        <v>-9.2997262200380977</v>
      </c>
      <c r="H12" s="196">
        <v>-9.510035963793765</v>
      </c>
      <c r="I12" s="196">
        <v>-9.920430630430312</v>
      </c>
      <c r="J12" s="196">
        <v>-10.06452458768679</v>
      </c>
      <c r="K12" s="196">
        <v>-10.39933211777185</v>
      </c>
      <c r="L12" s="196">
        <v>-10.089392729873548</v>
      </c>
      <c r="M12" s="196">
        <v>-10.480666681460644</v>
      </c>
      <c r="N12" s="196">
        <v>-10.770708136444455</v>
      </c>
      <c r="O12" s="196">
        <v>-10.566896911009016</v>
      </c>
      <c r="P12" s="196">
        <v>-10.693969175136701</v>
      </c>
      <c r="Q12" s="196">
        <v>-14.410265483157438</v>
      </c>
      <c r="R12" s="196">
        <v>-15.303823365376878</v>
      </c>
      <c r="S12" s="196">
        <v>-15.510488968125856</v>
      </c>
      <c r="T12" s="196">
        <v>-15.759725033919256</v>
      </c>
      <c r="U12" s="196">
        <v>-15.585157314811681</v>
      </c>
      <c r="V12" s="196">
        <v>-15.295871045444898</v>
      </c>
      <c r="W12" s="196">
        <v>-16.030446137672719</v>
      </c>
      <c r="X12" s="224">
        <v>-16.398313641637412</v>
      </c>
      <c r="Y12" s="224">
        <v>-18.395114051285269</v>
      </c>
      <c r="Z12" s="224">
        <v>-17.420229776032301</v>
      </c>
      <c r="AA12" s="218"/>
      <c r="AB12" s="218"/>
      <c r="AC12" s="8"/>
      <c r="AD12" s="8"/>
    </row>
    <row r="13" spans="1:31" x14ac:dyDescent="0.2">
      <c r="B13" s="763" t="s">
        <v>1047</v>
      </c>
      <c r="C13" s="224">
        <v>88.623835012322729</v>
      </c>
      <c r="D13" s="224">
        <v>90.077102540469426</v>
      </c>
      <c r="E13" s="224">
        <v>77.903121515492202</v>
      </c>
      <c r="F13" s="224">
        <v>83.648905069413814</v>
      </c>
      <c r="G13" s="224">
        <v>83.786009360901502</v>
      </c>
      <c r="H13" s="224">
        <v>87.153114006719989</v>
      </c>
      <c r="I13" s="224">
        <v>90.793286631437766</v>
      </c>
      <c r="J13" s="224">
        <v>101.48352419269361</v>
      </c>
      <c r="K13" s="224">
        <v>122.09389860628525</v>
      </c>
      <c r="L13" s="224">
        <v>99.340159798142366</v>
      </c>
      <c r="M13" s="224">
        <v>114.25716212467891</v>
      </c>
      <c r="N13" s="224">
        <v>102.17261229579843</v>
      </c>
      <c r="O13" s="224">
        <v>100.1163323513213</v>
      </c>
      <c r="P13" s="224">
        <v>107.84412735665832</v>
      </c>
      <c r="Q13" s="224">
        <v>106.56898975299919</v>
      </c>
      <c r="R13" s="224">
        <v>110.86071693001563</v>
      </c>
      <c r="S13" s="224">
        <v>109.39989554578436</v>
      </c>
      <c r="T13" s="224">
        <v>109.06568433239555</v>
      </c>
      <c r="U13" s="224">
        <v>109.4036482074562</v>
      </c>
      <c r="V13" s="224">
        <v>128.86570632766106</v>
      </c>
      <c r="W13" s="224">
        <v>116.68103546675073</v>
      </c>
      <c r="X13" s="224">
        <v>119.64314941549542</v>
      </c>
      <c r="Y13" s="224">
        <v>138.50877743737371</v>
      </c>
      <c r="Z13" s="224">
        <v>194.48559224958584</v>
      </c>
      <c r="AA13" s="218"/>
      <c r="AB13" s="218"/>
      <c r="AC13" s="8"/>
      <c r="AD13" s="8"/>
    </row>
    <row r="14" spans="1:31" s="18" customFormat="1" ht="16.5" customHeight="1" x14ac:dyDescent="0.2">
      <c r="A14" s="199"/>
      <c r="B14" s="200" t="s">
        <v>423</v>
      </c>
      <c r="C14" s="201">
        <v>321.28763605487813</v>
      </c>
      <c r="D14" s="201">
        <v>318.86874140715184</v>
      </c>
      <c r="E14" s="201">
        <v>287.03102919443495</v>
      </c>
      <c r="F14" s="201">
        <v>303.19426205534501</v>
      </c>
      <c r="G14" s="201">
        <v>309.80906589161953</v>
      </c>
      <c r="H14" s="201">
        <v>326.50063745676772</v>
      </c>
      <c r="I14" s="201">
        <v>336.81003582317516</v>
      </c>
      <c r="J14" s="201">
        <v>348.24439181514703</v>
      </c>
      <c r="K14" s="201">
        <v>371.27320912069598</v>
      </c>
      <c r="L14" s="201">
        <v>346.41280336393783</v>
      </c>
      <c r="M14" s="201">
        <v>372.89010017367434</v>
      </c>
      <c r="N14" s="201">
        <v>364.25721959722955</v>
      </c>
      <c r="O14" s="201">
        <v>367.26696133898264</v>
      </c>
      <c r="P14" s="201">
        <v>378.21638772541013</v>
      </c>
      <c r="Q14" s="201">
        <v>403.32575304335165</v>
      </c>
      <c r="R14" s="201">
        <v>418.36793475328022</v>
      </c>
      <c r="S14" s="201">
        <v>430.25567536505713</v>
      </c>
      <c r="T14" s="201">
        <v>451.6753058711729</v>
      </c>
      <c r="U14" s="201">
        <v>452.11156945278719</v>
      </c>
      <c r="V14" s="201">
        <v>473.5200379404647</v>
      </c>
      <c r="W14" s="201">
        <v>492.53305061283066</v>
      </c>
      <c r="X14" s="984">
        <v>506.64332251912617</v>
      </c>
      <c r="Y14" s="984">
        <v>555.06348220054895</v>
      </c>
      <c r="Z14" s="984">
        <v>606.68301084942459</v>
      </c>
      <c r="AA14" s="226"/>
      <c r="AB14" s="226"/>
    </row>
    <row r="15" spans="1:31" s="10" customFormat="1" ht="20.25" customHeight="1" x14ac:dyDescent="0.2">
      <c r="A15" s="189" t="s">
        <v>445</v>
      </c>
      <c r="B15" s="190"/>
      <c r="C15" s="202"/>
      <c r="D15" s="202"/>
      <c r="E15" s="202"/>
      <c r="F15" s="202"/>
      <c r="G15" s="202"/>
      <c r="H15" s="202"/>
      <c r="I15" s="202"/>
      <c r="J15" s="202"/>
      <c r="K15" s="202"/>
      <c r="L15" s="202"/>
      <c r="M15" s="202"/>
      <c r="N15" s="202"/>
      <c r="O15" s="202"/>
      <c r="P15" s="202"/>
      <c r="Q15" s="202"/>
      <c r="R15" s="202"/>
      <c r="S15" s="202"/>
      <c r="T15" s="202"/>
      <c r="U15" s="202"/>
      <c r="V15" s="202"/>
      <c r="W15" s="202"/>
      <c r="X15" s="985"/>
      <c r="Y15" s="985"/>
      <c r="Z15" s="985"/>
      <c r="AA15" s="225"/>
      <c r="AB15" s="225"/>
      <c r="AC15" s="18"/>
      <c r="AD15" s="18"/>
    </row>
    <row r="16" spans="1:31" s="10" customFormat="1" ht="16.5" customHeight="1" x14ac:dyDescent="0.2">
      <c r="A16" s="189"/>
      <c r="B16" s="193" t="s">
        <v>424</v>
      </c>
      <c r="C16" s="194">
        <v>238.96330130595956</v>
      </c>
      <c r="D16" s="194">
        <v>231.3586157479489</v>
      </c>
      <c r="E16" s="194">
        <v>217.33613979994121</v>
      </c>
      <c r="F16" s="194">
        <v>223.53128543136606</v>
      </c>
      <c r="G16" s="194">
        <v>226.60362759306963</v>
      </c>
      <c r="H16" s="194">
        <v>237.55736160385706</v>
      </c>
      <c r="I16" s="194">
        <v>242.70669995309609</v>
      </c>
      <c r="J16" s="194">
        <v>244.03433612009857</v>
      </c>
      <c r="K16" s="194">
        <v>247.8707848391615</v>
      </c>
      <c r="L16" s="194">
        <v>240.23602057024885</v>
      </c>
      <c r="M16" s="194">
        <v>245.14125978493954</v>
      </c>
      <c r="N16" s="194">
        <v>244.94262260257113</v>
      </c>
      <c r="O16" s="194">
        <v>240.44504716631545</v>
      </c>
      <c r="P16" s="194">
        <v>234.65386660587049</v>
      </c>
      <c r="Q16" s="194">
        <v>237.21893863190041</v>
      </c>
      <c r="R16" s="194">
        <v>242.57860079317982</v>
      </c>
      <c r="S16" s="194">
        <v>250.31335366269485</v>
      </c>
      <c r="T16" s="194">
        <v>245.64052765238816</v>
      </c>
      <c r="U16" s="194">
        <v>236.60148059301801</v>
      </c>
      <c r="V16" s="194">
        <v>231.14597422199455</v>
      </c>
      <c r="W16" s="194">
        <v>241.82930603070443</v>
      </c>
      <c r="X16" s="983">
        <v>244.00622245819454</v>
      </c>
      <c r="Y16" s="983">
        <v>250.55090579074979</v>
      </c>
      <c r="Z16" s="983">
        <v>251.08121782589168</v>
      </c>
      <c r="AA16" s="226"/>
      <c r="AB16" s="226"/>
      <c r="AC16" s="18"/>
      <c r="AD16" s="18"/>
    </row>
    <row r="17" spans="1:30" ht="14.25" x14ac:dyDescent="0.2">
      <c r="A17" s="189"/>
      <c r="B17" s="203" t="s">
        <v>425</v>
      </c>
      <c r="C17" s="378"/>
      <c r="D17" s="378"/>
      <c r="E17" s="378"/>
      <c r="F17" s="378"/>
      <c r="G17" s="378"/>
      <c r="H17" s="378"/>
      <c r="I17" s="378"/>
      <c r="J17" s="378"/>
      <c r="K17" s="378"/>
      <c r="L17" s="378"/>
      <c r="M17" s="378"/>
      <c r="N17" s="378"/>
      <c r="O17" s="378"/>
      <c r="P17" s="378"/>
      <c r="Q17" s="378"/>
      <c r="R17" s="378"/>
      <c r="S17" s="378"/>
      <c r="T17" s="378"/>
      <c r="U17" s="378"/>
      <c r="V17" s="378"/>
      <c r="W17" s="378"/>
      <c r="X17" s="986"/>
      <c r="Y17" s="986"/>
      <c r="Z17" s="986"/>
      <c r="AA17" s="218"/>
      <c r="AB17" s="218"/>
      <c r="AC17" s="8"/>
      <c r="AD17" s="8"/>
    </row>
    <row r="18" spans="1:30" s="10" customFormat="1" ht="16.5" customHeight="1" x14ac:dyDescent="0.2">
      <c r="A18" s="189"/>
      <c r="B18" s="193" t="s">
        <v>426</v>
      </c>
      <c r="C18" s="194">
        <v>238.96330130595956</v>
      </c>
      <c r="D18" s="194">
        <v>231.3586157479489</v>
      </c>
      <c r="E18" s="194">
        <v>217.33613979994121</v>
      </c>
      <c r="F18" s="194">
        <v>223.53128543136606</v>
      </c>
      <c r="G18" s="194">
        <v>226.60362759306963</v>
      </c>
      <c r="H18" s="194">
        <v>237.55736160385706</v>
      </c>
      <c r="I18" s="194">
        <v>242.70669995309609</v>
      </c>
      <c r="J18" s="194">
        <v>244.03433612009857</v>
      </c>
      <c r="K18" s="194">
        <v>247.8707848391615</v>
      </c>
      <c r="L18" s="194">
        <v>240.23602057024885</v>
      </c>
      <c r="M18" s="194">
        <v>245.14125978493954</v>
      </c>
      <c r="N18" s="194">
        <v>244.94262260257113</v>
      </c>
      <c r="O18" s="194">
        <v>240.44504716631545</v>
      </c>
      <c r="P18" s="194">
        <v>234.65386660587049</v>
      </c>
      <c r="Q18" s="194">
        <v>237.21893863190041</v>
      </c>
      <c r="R18" s="194">
        <v>242.57860079317982</v>
      </c>
      <c r="S18" s="194">
        <v>250.31335366269485</v>
      </c>
      <c r="T18" s="194">
        <v>245.64052765238816</v>
      </c>
      <c r="U18" s="194">
        <v>236.60148059301801</v>
      </c>
      <c r="V18" s="194">
        <v>231.14597422199455</v>
      </c>
      <c r="W18" s="194">
        <v>241.82930603070443</v>
      </c>
      <c r="X18" s="983">
        <v>244.00622245819454</v>
      </c>
      <c r="Y18" s="983">
        <v>250.55090579074979</v>
      </c>
      <c r="Z18" s="983">
        <v>251.08121782589168</v>
      </c>
      <c r="AA18" s="226"/>
      <c r="AB18" s="226"/>
      <c r="AC18" s="18"/>
      <c r="AD18" s="18"/>
    </row>
    <row r="19" spans="1:30" ht="14.25" x14ac:dyDescent="0.2">
      <c r="A19" s="189"/>
      <c r="B19" s="204" t="s">
        <v>427</v>
      </c>
      <c r="C19" s="196"/>
      <c r="D19" s="196"/>
      <c r="E19" s="196"/>
      <c r="F19" s="196"/>
      <c r="G19" s="196"/>
      <c r="H19" s="196"/>
      <c r="I19" s="196"/>
      <c r="J19" s="196"/>
      <c r="K19" s="196"/>
      <c r="L19" s="196"/>
      <c r="M19" s="196"/>
      <c r="N19" s="196"/>
      <c r="O19" s="196"/>
      <c r="P19" s="196"/>
      <c r="Q19" s="196"/>
      <c r="R19" s="196"/>
      <c r="S19" s="196"/>
      <c r="T19" s="196"/>
      <c r="U19" s="196"/>
      <c r="V19" s="196"/>
      <c r="W19" s="196"/>
      <c r="X19" s="224"/>
      <c r="Y19" s="224"/>
      <c r="Z19" s="224"/>
      <c r="AA19" s="227"/>
      <c r="AB19" s="227"/>
      <c r="AC19" s="8"/>
      <c r="AD19" s="8"/>
    </row>
    <row r="20" spans="1:30" x14ac:dyDescent="0.2">
      <c r="A20" s="189"/>
      <c r="B20" s="205" t="s">
        <v>419</v>
      </c>
      <c r="C20" s="196">
        <v>33.599340830513917</v>
      </c>
      <c r="D20" s="196">
        <v>31.85095450914482</v>
      </c>
      <c r="E20" s="196">
        <v>21.203621589265147</v>
      </c>
      <c r="F20" s="196">
        <v>19.985363878898099</v>
      </c>
      <c r="G20" s="196">
        <v>23.640168670962773</v>
      </c>
      <c r="H20" s="196">
        <v>21.571214133476555</v>
      </c>
      <c r="I20" s="196">
        <v>19.473832300562353</v>
      </c>
      <c r="J20" s="196">
        <v>18.584942050215936</v>
      </c>
      <c r="K20" s="196">
        <v>18.568577029328949</v>
      </c>
      <c r="L20" s="196">
        <v>18.897509217193498</v>
      </c>
      <c r="M20" s="196">
        <v>20.379735015937843</v>
      </c>
      <c r="N20" s="196">
        <v>20.645802864592419</v>
      </c>
      <c r="O20" s="196">
        <v>22.293428470295833</v>
      </c>
      <c r="P20" s="196">
        <v>20.451574758892232</v>
      </c>
      <c r="Q20" s="196">
        <v>20.977122027583526</v>
      </c>
      <c r="R20" s="196">
        <v>17.902100774342127</v>
      </c>
      <c r="S20" s="196">
        <v>17.512729231114935</v>
      </c>
      <c r="T20" s="196">
        <v>21.900118287454578</v>
      </c>
      <c r="U20" s="196">
        <v>27.216848510836666</v>
      </c>
      <c r="V20" s="196">
        <v>35.770771818459565</v>
      </c>
      <c r="W20" s="196">
        <v>49.001330542878669</v>
      </c>
      <c r="X20" s="224">
        <v>48.053937216795482</v>
      </c>
      <c r="Y20" s="224">
        <v>51.912474642789718</v>
      </c>
      <c r="Z20" s="224">
        <v>52.488606423551907</v>
      </c>
      <c r="AA20" s="218"/>
      <c r="AB20" s="218"/>
      <c r="AC20" s="8"/>
      <c r="AD20" s="8"/>
    </row>
    <row r="21" spans="1:30" x14ac:dyDescent="0.2">
      <c r="A21" s="189"/>
      <c r="B21" s="205" t="s">
        <v>420</v>
      </c>
      <c r="C21" s="196">
        <v>-21.403898907452888</v>
      </c>
      <c r="D21" s="196">
        <v>-20.824961550443497</v>
      </c>
      <c r="E21" s="196">
        <v>-18.527272774261327</v>
      </c>
      <c r="F21" s="196">
        <v>-19.286221257790828</v>
      </c>
      <c r="G21" s="196">
        <v>-17.507596698141793</v>
      </c>
      <c r="H21" s="196">
        <v>-15.364635993128466</v>
      </c>
      <c r="I21" s="196">
        <v>-14.371189327329104</v>
      </c>
      <c r="J21" s="196">
        <v>-14.298080050240388</v>
      </c>
      <c r="K21" s="196">
        <v>-14.773563131822504</v>
      </c>
      <c r="L21" s="196">
        <v>-12.060886221646811</v>
      </c>
      <c r="M21" s="196">
        <v>-12.316437569024057</v>
      </c>
      <c r="N21" s="196">
        <v>-12.695258588605252</v>
      </c>
      <c r="O21" s="196">
        <v>-12.974900751816801</v>
      </c>
      <c r="P21" s="196">
        <v>-14.31840111292995</v>
      </c>
      <c r="Q21" s="196">
        <v>-7.9847506363014631</v>
      </c>
      <c r="R21" s="196">
        <v>-9.8507664721347297</v>
      </c>
      <c r="S21" s="196">
        <v>-10.463219791396378</v>
      </c>
      <c r="T21" s="196">
        <v>-11.196793294965302</v>
      </c>
      <c r="U21" s="196">
        <v>-9.8158535740043398</v>
      </c>
      <c r="V21" s="196">
        <v>-18.583307396959288</v>
      </c>
      <c r="W21" s="196">
        <v>-8.8836368737394462</v>
      </c>
      <c r="X21" s="224">
        <v>-10.795088613634162</v>
      </c>
      <c r="Y21" s="224">
        <v>-18.069664354209301</v>
      </c>
      <c r="Z21" s="224">
        <v>-45.637005736746062</v>
      </c>
      <c r="AA21" s="218"/>
      <c r="AB21" s="218"/>
      <c r="AC21" s="8"/>
      <c r="AD21" s="8"/>
    </row>
    <row r="22" spans="1:30" x14ac:dyDescent="0.2">
      <c r="A22" s="189"/>
      <c r="B22" s="763" t="s">
        <v>1046</v>
      </c>
      <c r="C22" s="224">
        <v>12.195441923061029</v>
      </c>
      <c r="D22" s="224">
        <v>11.025992958701323</v>
      </c>
      <c r="E22" s="224">
        <v>2.6763488150038199</v>
      </c>
      <c r="F22" s="224">
        <v>0.69914262110727066</v>
      </c>
      <c r="G22" s="224">
        <v>6.1325719728209798</v>
      </c>
      <c r="H22" s="224">
        <v>6.2065781403480891</v>
      </c>
      <c r="I22" s="224">
        <v>5.1026429732332499</v>
      </c>
      <c r="J22" s="224">
        <v>4.2868619999755477</v>
      </c>
      <c r="K22" s="224">
        <v>3.7950138975064451</v>
      </c>
      <c r="L22" s="224">
        <v>6.8366229955466871</v>
      </c>
      <c r="M22" s="224">
        <v>8.0632974469137864</v>
      </c>
      <c r="N22" s="224">
        <v>7.9505442759871663</v>
      </c>
      <c r="O22" s="224">
        <v>9.3185277184790323</v>
      </c>
      <c r="P22" s="224">
        <v>6.1331736459622821</v>
      </c>
      <c r="Q22" s="224">
        <v>12.992371391282063</v>
      </c>
      <c r="R22" s="224">
        <v>8.0513343022073975</v>
      </c>
      <c r="S22" s="224">
        <v>7.0495094397185571</v>
      </c>
      <c r="T22" s="224">
        <v>10.703324992489277</v>
      </c>
      <c r="U22" s="224">
        <v>17.400994936832326</v>
      </c>
      <c r="V22" s="224">
        <v>17.187464421500277</v>
      </c>
      <c r="W22" s="224">
        <v>40.117693669139221</v>
      </c>
      <c r="X22" s="224">
        <v>37.258848603161319</v>
      </c>
      <c r="Y22" s="224">
        <v>33.842810288580417</v>
      </c>
      <c r="Z22" s="224">
        <v>6.8516006868058454</v>
      </c>
      <c r="AA22" s="218"/>
      <c r="AB22" s="218"/>
      <c r="AC22" s="8"/>
      <c r="AD22" s="8"/>
    </row>
    <row r="23" spans="1:30" s="10" customFormat="1" ht="16.5" customHeight="1" x14ac:dyDescent="0.2">
      <c r="A23" s="189"/>
      <c r="B23" s="193" t="s">
        <v>428</v>
      </c>
      <c r="C23" s="194">
        <v>251.15874322902059</v>
      </c>
      <c r="D23" s="194">
        <v>242.38460870665023</v>
      </c>
      <c r="E23" s="194">
        <v>220.01248861494503</v>
      </c>
      <c r="F23" s="194">
        <v>224.23042805247331</v>
      </c>
      <c r="G23" s="194">
        <v>232.73619956589062</v>
      </c>
      <c r="H23" s="194">
        <v>243.76393974420515</v>
      </c>
      <c r="I23" s="194">
        <v>247.80934292632935</v>
      </c>
      <c r="J23" s="194">
        <v>248.32119812007409</v>
      </c>
      <c r="K23" s="194">
        <v>251.66579873666794</v>
      </c>
      <c r="L23" s="194">
        <v>247.07264356579554</v>
      </c>
      <c r="M23" s="194">
        <v>253.2045572318533</v>
      </c>
      <c r="N23" s="194">
        <v>252.89316687855833</v>
      </c>
      <c r="O23" s="194">
        <v>249.76357488479448</v>
      </c>
      <c r="P23" s="194">
        <v>240.78704025183276</v>
      </c>
      <c r="Q23" s="194">
        <v>250.21131002318245</v>
      </c>
      <c r="R23" s="194">
        <v>250.6299350953872</v>
      </c>
      <c r="S23" s="194">
        <v>257.36286310241337</v>
      </c>
      <c r="T23" s="194">
        <v>256.34385264487747</v>
      </c>
      <c r="U23" s="194">
        <v>254.00247552985036</v>
      </c>
      <c r="V23" s="194">
        <v>248.33343864349479</v>
      </c>
      <c r="W23" s="194">
        <v>281.94699969984367</v>
      </c>
      <c r="X23" s="983">
        <v>281.26507106135585</v>
      </c>
      <c r="Y23" s="983">
        <v>284.3937160793302</v>
      </c>
      <c r="Z23" s="983">
        <v>257.93281851269751</v>
      </c>
      <c r="AA23" s="226"/>
      <c r="AB23" s="226"/>
      <c r="AC23" s="18"/>
      <c r="AD23" s="18"/>
    </row>
    <row r="24" spans="1:30" ht="14.25" x14ac:dyDescent="0.2">
      <c r="A24" s="189"/>
      <c r="B24" s="204" t="s">
        <v>429</v>
      </c>
      <c r="C24" s="196"/>
      <c r="D24" s="196"/>
      <c r="E24" s="196"/>
      <c r="F24" s="196"/>
      <c r="G24" s="196"/>
      <c r="H24" s="196"/>
      <c r="I24" s="196"/>
      <c r="J24" s="196"/>
      <c r="K24" s="196"/>
      <c r="L24" s="196"/>
      <c r="M24" s="196"/>
      <c r="N24" s="196"/>
      <c r="O24" s="196"/>
      <c r="P24" s="196"/>
      <c r="Q24" s="196"/>
      <c r="R24" s="196"/>
      <c r="S24" s="196"/>
      <c r="T24" s="196"/>
      <c r="U24" s="196"/>
      <c r="V24" s="196"/>
      <c r="W24" s="196"/>
      <c r="X24" s="224"/>
      <c r="Y24" s="224"/>
      <c r="Z24" s="224"/>
      <c r="AA24" s="227"/>
      <c r="AB24" s="227"/>
      <c r="AC24" s="8"/>
      <c r="AD24" s="8"/>
    </row>
    <row r="25" spans="1:30" x14ac:dyDescent="0.2">
      <c r="A25" s="189"/>
      <c r="B25" s="205" t="s">
        <v>419</v>
      </c>
      <c r="C25" s="196">
        <v>108.03778490246043</v>
      </c>
      <c r="D25" s="196">
        <v>107.23229058500834</v>
      </c>
      <c r="E25" s="196">
        <v>92.767835915881875</v>
      </c>
      <c r="F25" s="196">
        <v>96.350080052836446</v>
      </c>
      <c r="G25" s="196">
        <v>97.041522358271166</v>
      </c>
      <c r="H25" s="196">
        <v>98.745004595065794</v>
      </c>
      <c r="I25" s="196">
        <v>101.84829312323482</v>
      </c>
      <c r="J25" s="196">
        <v>112.68454102017526</v>
      </c>
      <c r="K25" s="196">
        <v>134.21200741196887</v>
      </c>
      <c r="L25" s="196">
        <v>109.42955252801592</v>
      </c>
      <c r="M25" s="196">
        <v>120.43963190992319</v>
      </c>
      <c r="N25" s="196">
        <v>105.11387899124523</v>
      </c>
      <c r="O25" s="196">
        <v>99.523029676900165</v>
      </c>
      <c r="P25" s="196">
        <v>100.59486110490099</v>
      </c>
      <c r="Q25" s="196">
        <v>95.42185439498661</v>
      </c>
      <c r="R25" s="196">
        <v>96.164316804331975</v>
      </c>
      <c r="S25" s="196">
        <v>92.164162324073445</v>
      </c>
      <c r="T25" s="196">
        <v>86.976747193025972</v>
      </c>
      <c r="U25" s="196">
        <v>85.312864143222228</v>
      </c>
      <c r="V25" s="196">
        <v>97.614737191699774</v>
      </c>
      <c r="W25" s="196">
        <v>89.688226438153734</v>
      </c>
      <c r="X25" s="224">
        <v>92.605230540231133</v>
      </c>
      <c r="Y25" s="224">
        <v>106.44001930472662</v>
      </c>
      <c r="Z25" s="224">
        <v>141.43929211350877</v>
      </c>
      <c r="AA25" s="218"/>
      <c r="AB25" s="218"/>
      <c r="AC25" s="8"/>
      <c r="AD25" s="8"/>
    </row>
    <row r="26" spans="1:30" x14ac:dyDescent="0.2">
      <c r="A26" s="206"/>
      <c r="B26" s="207" t="s">
        <v>420</v>
      </c>
      <c r="C26" s="208">
        <v>-10.566403512774263</v>
      </c>
      <c r="D26" s="208">
        <v>-10.401463389512891</v>
      </c>
      <c r="E26" s="208">
        <v>-9.4229402737878463</v>
      </c>
      <c r="F26" s="208">
        <v>-9.3569047046592519</v>
      </c>
      <c r="G26" s="208">
        <v>-9.6949289198335222</v>
      </c>
      <c r="H26" s="208">
        <v>-9.7148556117870246</v>
      </c>
      <c r="I26" s="208">
        <v>-10.032187811414744</v>
      </c>
      <c r="J26" s="208">
        <v>-10.167065638078901</v>
      </c>
      <c r="K26" s="208">
        <v>-10.534238101392287</v>
      </c>
      <c r="L26" s="208">
        <v>-10.089392729873548</v>
      </c>
      <c r="M26" s="208">
        <v>-10.11952548290296</v>
      </c>
      <c r="N26" s="208">
        <v>-10.024062577330055</v>
      </c>
      <c r="O26" s="208">
        <v>-9.5014357809761787</v>
      </c>
      <c r="P26" s="208">
        <v>-9.0752118964928918</v>
      </c>
      <c r="Q26" s="208">
        <v>-11.366033391780981</v>
      </c>
      <c r="R26" s="208">
        <v>-11.664780888353823</v>
      </c>
      <c r="S26" s="208">
        <v>-11.444294471969293</v>
      </c>
      <c r="T26" s="208">
        <v>-10.981174642770295</v>
      </c>
      <c r="U26" s="208">
        <v>-10.637867952201468</v>
      </c>
      <c r="V26" s="208">
        <v>-10.357145499004366</v>
      </c>
      <c r="W26" s="208">
        <v>-10.833593790970802</v>
      </c>
      <c r="X26" s="230">
        <v>-11.16254986626468</v>
      </c>
      <c r="Y26" s="230">
        <v>-12.478825580135306</v>
      </c>
      <c r="Z26" s="230">
        <v>-11.627358533258255</v>
      </c>
      <c r="AA26" s="218"/>
      <c r="AB26" s="218"/>
      <c r="AC26" s="8"/>
      <c r="AD26" s="8"/>
    </row>
    <row r="27" spans="1:30" x14ac:dyDescent="0.2">
      <c r="A27" s="206"/>
      <c r="B27" s="763" t="s">
        <v>1047</v>
      </c>
      <c r="C27" s="224">
        <v>97.471381389686172</v>
      </c>
      <c r="D27" s="224">
        <v>96.830827195495459</v>
      </c>
      <c r="E27" s="224">
        <v>83.344895642094031</v>
      </c>
      <c r="F27" s="224">
        <v>86.993175348177189</v>
      </c>
      <c r="G27" s="224">
        <v>87.346593438437651</v>
      </c>
      <c r="H27" s="224">
        <v>89.030148983278764</v>
      </c>
      <c r="I27" s="224">
        <v>91.816105311820081</v>
      </c>
      <c r="J27" s="224">
        <v>102.51747538209636</v>
      </c>
      <c r="K27" s="224">
        <v>123.67776931057658</v>
      </c>
      <c r="L27" s="224">
        <v>99.340159798142366</v>
      </c>
      <c r="M27" s="224">
        <v>110.32010642702024</v>
      </c>
      <c r="N27" s="224">
        <v>95.089816413915173</v>
      </c>
      <c r="O27" s="224">
        <v>90.021593895923985</v>
      </c>
      <c r="P27" s="224">
        <v>91.519649208408097</v>
      </c>
      <c r="Q27" s="224">
        <v>84.055821003205637</v>
      </c>
      <c r="R27" s="224">
        <v>84.499535915978157</v>
      </c>
      <c r="S27" s="224">
        <v>80.719867852104159</v>
      </c>
      <c r="T27" s="224">
        <v>75.995572550255673</v>
      </c>
      <c r="U27" s="224">
        <v>74.674996191020767</v>
      </c>
      <c r="V27" s="224">
        <v>87.257591692695414</v>
      </c>
      <c r="W27" s="224">
        <v>78.854632647182939</v>
      </c>
      <c r="X27" s="224">
        <v>81.44268067396645</v>
      </c>
      <c r="Y27" s="224">
        <v>93.961193724591311</v>
      </c>
      <c r="Z27" s="224">
        <v>129.81193358025052</v>
      </c>
      <c r="AA27" s="218"/>
      <c r="AB27" s="218"/>
      <c r="AC27" s="8"/>
      <c r="AD27" s="8"/>
    </row>
    <row r="28" spans="1:30" s="10" customFormat="1" ht="16.5" customHeight="1" x14ac:dyDescent="0.2">
      <c r="A28" s="199"/>
      <c r="B28" s="209" t="s">
        <v>430</v>
      </c>
      <c r="C28" s="201">
        <v>348.63012461870676</v>
      </c>
      <c r="D28" s="201">
        <v>339.21543590214566</v>
      </c>
      <c r="E28" s="201">
        <v>303.35738425703903</v>
      </c>
      <c r="F28" s="201">
        <v>311.22360340065052</v>
      </c>
      <c r="G28" s="201">
        <v>320.08279300432827</v>
      </c>
      <c r="H28" s="201">
        <v>332.79408872748394</v>
      </c>
      <c r="I28" s="201">
        <v>339.62544823814943</v>
      </c>
      <c r="J28" s="201">
        <v>350.83867350217048</v>
      </c>
      <c r="K28" s="201">
        <v>375.3435680472445</v>
      </c>
      <c r="L28" s="201">
        <v>346.41280336393788</v>
      </c>
      <c r="M28" s="201">
        <v>363.52466365887352</v>
      </c>
      <c r="N28" s="201">
        <v>347.98298329247353</v>
      </c>
      <c r="O28" s="201">
        <v>339.78516878071844</v>
      </c>
      <c r="P28" s="201">
        <v>332.30668946024088</v>
      </c>
      <c r="Q28" s="201">
        <v>334.26713102638803</v>
      </c>
      <c r="R28" s="201">
        <v>335.1294710113653</v>
      </c>
      <c r="S28" s="201">
        <v>338.08273095451756</v>
      </c>
      <c r="T28" s="201">
        <v>332.33942519513317</v>
      </c>
      <c r="U28" s="201">
        <v>328.6774717208711</v>
      </c>
      <c r="V28" s="201">
        <v>335.59103033619016</v>
      </c>
      <c r="W28" s="201">
        <v>360.80163234702661</v>
      </c>
      <c r="X28" s="984">
        <v>362.70775173532235</v>
      </c>
      <c r="Y28" s="984">
        <v>378.35490980392149</v>
      </c>
      <c r="Z28" s="984">
        <v>387.74475209294803</v>
      </c>
      <c r="AA28" s="226"/>
      <c r="AB28" s="226"/>
      <c r="AC28" s="18"/>
      <c r="AD28" s="18"/>
    </row>
    <row r="29" spans="1:30" s="7" customFormat="1" ht="16.5" customHeight="1" x14ac:dyDescent="0.2">
      <c r="A29" s="198"/>
      <c r="B29" s="210" t="s">
        <v>431</v>
      </c>
      <c r="C29" s="211"/>
      <c r="D29" s="211"/>
      <c r="E29" s="211"/>
      <c r="F29" s="211"/>
      <c r="G29" s="211"/>
      <c r="H29" s="211"/>
      <c r="I29" s="211"/>
      <c r="J29" s="211"/>
      <c r="K29" s="211"/>
      <c r="L29" s="211"/>
      <c r="M29" s="211"/>
      <c r="N29" s="211"/>
      <c r="O29" s="211"/>
      <c r="P29" s="211"/>
      <c r="Q29" s="211"/>
      <c r="R29" s="211"/>
      <c r="S29" s="211"/>
      <c r="T29" s="211"/>
      <c r="U29" s="211"/>
      <c r="V29" s="211"/>
      <c r="W29" s="211"/>
      <c r="X29" s="987"/>
      <c r="Y29" s="987"/>
      <c r="Z29" s="987"/>
      <c r="AA29" s="218"/>
      <c r="AB29" s="218"/>
      <c r="AC29" s="9"/>
      <c r="AD29" s="9"/>
    </row>
    <row r="30" spans="1:30" x14ac:dyDescent="0.2">
      <c r="A30" s="189"/>
      <c r="B30" s="205" t="s">
        <v>432</v>
      </c>
      <c r="C30" s="212" t="e">
        <f t="shared" ref="C30:Z30" si="0">C16/B16-1</f>
        <v>#VALUE!</v>
      </c>
      <c r="D30" s="212">
        <f t="shared" si="0"/>
        <v>-3.1823654579804739E-2</v>
      </c>
      <c r="E30" s="212">
        <f t="shared" si="0"/>
        <v>-6.0609266279861962E-2</v>
      </c>
      <c r="F30" s="212">
        <f t="shared" si="0"/>
        <v>2.8504903221008293E-2</v>
      </c>
      <c r="G30" s="212">
        <f t="shared" si="0"/>
        <v>1.374457340848112E-2</v>
      </c>
      <c r="H30" s="212">
        <f t="shared" si="0"/>
        <v>4.8338740765694777E-2</v>
      </c>
      <c r="I30" s="212">
        <f t="shared" si="0"/>
        <v>2.1676189340012586E-2</v>
      </c>
      <c r="J30" s="212">
        <f t="shared" si="0"/>
        <v>5.4701257413125592E-3</v>
      </c>
      <c r="K30" s="212">
        <f t="shared" si="0"/>
        <v>1.5720938209182522E-2</v>
      </c>
      <c r="L30" s="212">
        <f t="shared" si="0"/>
        <v>-3.0801388206628255E-2</v>
      </c>
      <c r="M30" s="212">
        <f t="shared" si="0"/>
        <v>2.0418416867908018E-2</v>
      </c>
      <c r="N30" s="212">
        <f t="shared" si="0"/>
        <v>-8.1029681638522533E-4</v>
      </c>
      <c r="O30" s="212">
        <f t="shared" si="0"/>
        <v>-1.8361750962196499E-2</v>
      </c>
      <c r="P30" s="212">
        <f t="shared" si="0"/>
        <v>-2.4085256189283033E-2</v>
      </c>
      <c r="Q30" s="212">
        <f t="shared" si="0"/>
        <v>1.0931300911986463E-2</v>
      </c>
      <c r="R30" s="212">
        <f t="shared" si="0"/>
        <v>2.2593736369405759E-2</v>
      </c>
      <c r="S30" s="212">
        <f t="shared" si="0"/>
        <v>3.1885553153592427E-2</v>
      </c>
      <c r="T30" s="212">
        <f t="shared" si="0"/>
        <v>-1.8667905415080122E-2</v>
      </c>
      <c r="U30" s="212">
        <f t="shared" si="0"/>
        <v>-3.679786534313878E-2</v>
      </c>
      <c r="V30" s="212">
        <f t="shared" si="0"/>
        <v>-2.3057786271454384E-2</v>
      </c>
      <c r="W30" s="212">
        <f t="shared" si="0"/>
        <v>4.6218982808022169E-2</v>
      </c>
      <c r="X30" s="988">
        <f t="shared" si="0"/>
        <v>9.0018718707884915E-3</v>
      </c>
      <c r="Y30" s="988">
        <f t="shared" si="0"/>
        <v>2.6821788668428548E-2</v>
      </c>
      <c r="Z30" s="988">
        <f t="shared" si="0"/>
        <v>2.1165839870671554E-3</v>
      </c>
      <c r="AA30" s="228"/>
      <c r="AB30" s="228"/>
      <c r="AC30" s="8"/>
      <c r="AD30" s="8"/>
    </row>
    <row r="31" spans="1:30" x14ac:dyDescent="0.2">
      <c r="A31" s="189"/>
      <c r="B31" s="205" t="s">
        <v>433</v>
      </c>
      <c r="C31" s="212" t="e">
        <f t="shared" ref="C31:Z31" si="1">C23/B23-1</f>
        <v>#VALUE!</v>
      </c>
      <c r="D31" s="212">
        <f t="shared" si="1"/>
        <v>-3.4934617085456643E-2</v>
      </c>
      <c r="E31" s="212">
        <f t="shared" si="1"/>
        <v>-9.2300085434803392E-2</v>
      </c>
      <c r="F31" s="212">
        <f t="shared" si="1"/>
        <v>1.9171363698859523E-2</v>
      </c>
      <c r="G31" s="212">
        <f t="shared" si="1"/>
        <v>3.7933172528336945E-2</v>
      </c>
      <c r="H31" s="212">
        <f t="shared" si="1"/>
        <v>4.7383003584676286E-2</v>
      </c>
      <c r="I31" s="212">
        <f t="shared" si="1"/>
        <v>1.659557679601531E-2</v>
      </c>
      <c r="J31" s="212">
        <f t="shared" si="1"/>
        <v>2.0655201603794193E-3</v>
      </c>
      <c r="K31" s="212">
        <f t="shared" si="1"/>
        <v>1.3468848579639259E-2</v>
      </c>
      <c r="L31" s="212">
        <f t="shared" si="1"/>
        <v>-1.8251010641610721E-2</v>
      </c>
      <c r="M31" s="212">
        <f t="shared" si="1"/>
        <v>2.4818262263117896E-2</v>
      </c>
      <c r="N31" s="212">
        <f t="shared" si="1"/>
        <v>-1.229797586185799E-3</v>
      </c>
      <c r="O31" s="212">
        <f t="shared" si="1"/>
        <v>-1.2375154427429425E-2</v>
      </c>
      <c r="P31" s="212">
        <f t="shared" si="1"/>
        <v>-3.5940127126632526E-2</v>
      </c>
      <c r="Q31" s="212">
        <f t="shared" si="1"/>
        <v>3.9139439404600296E-2</v>
      </c>
      <c r="R31" s="212">
        <f t="shared" si="1"/>
        <v>1.6730861293439148E-3</v>
      </c>
      <c r="S31" s="212">
        <f t="shared" si="1"/>
        <v>2.6864021667897253E-2</v>
      </c>
      <c r="T31" s="212">
        <f t="shared" si="1"/>
        <v>-3.9594308411560197E-3</v>
      </c>
      <c r="U31" s="212">
        <f t="shared" si="1"/>
        <v>-9.1337361550491991E-3</v>
      </c>
      <c r="V31" s="212">
        <f t="shared" si="1"/>
        <v>-2.2318825336366976E-2</v>
      </c>
      <c r="W31" s="212">
        <f t="shared" si="1"/>
        <v>0.13535656430306275</v>
      </c>
      <c r="X31" s="988">
        <f t="shared" si="1"/>
        <v>-2.4186412312022787E-3</v>
      </c>
      <c r="Y31" s="988">
        <f t="shared" si="1"/>
        <v>1.1123475112527759E-2</v>
      </c>
      <c r="Z31" s="988">
        <f t="shared" si="1"/>
        <v>-9.3043186507157372E-2</v>
      </c>
      <c r="AA31" s="228"/>
      <c r="AB31" s="228"/>
      <c r="AC31" s="8"/>
      <c r="AD31" s="8"/>
    </row>
    <row r="32" spans="1:30" x14ac:dyDescent="0.2">
      <c r="A32" s="199"/>
      <c r="B32" s="213" t="s">
        <v>434</v>
      </c>
      <c r="C32" s="214" t="e">
        <f t="shared" ref="C32:Z32" si="2">C28/B28-1</f>
        <v>#VALUE!</v>
      </c>
      <c r="D32" s="214">
        <f t="shared" si="2"/>
        <v>-2.7004805528087594E-2</v>
      </c>
      <c r="E32" s="214">
        <f t="shared" si="2"/>
        <v>-0.10570878518467741</v>
      </c>
      <c r="F32" s="214">
        <f t="shared" si="2"/>
        <v>2.5930534583415099E-2</v>
      </c>
      <c r="G32" s="214">
        <f t="shared" si="2"/>
        <v>2.8465673897724697E-2</v>
      </c>
      <c r="H32" s="214">
        <f t="shared" si="2"/>
        <v>3.9712524387350623E-2</v>
      </c>
      <c r="I32" s="214">
        <f t="shared" si="2"/>
        <v>2.0527286217092433E-2</v>
      </c>
      <c r="J32" s="214">
        <f t="shared" si="2"/>
        <v>3.3016445976563613E-2</v>
      </c>
      <c r="K32" s="214">
        <f t="shared" si="2"/>
        <v>6.9846617251340337E-2</v>
      </c>
      <c r="L32" s="214">
        <f t="shared" si="2"/>
        <v>-7.707808830672469E-2</v>
      </c>
      <c r="M32" s="214">
        <f t="shared" si="2"/>
        <v>4.9397309016197433E-2</v>
      </c>
      <c r="N32" s="214">
        <f t="shared" si="2"/>
        <v>-4.2752753582035008E-2</v>
      </c>
      <c r="O32" s="214">
        <f t="shared" si="2"/>
        <v>-2.3558090209442772E-2</v>
      </c>
      <c r="P32" s="214">
        <f t="shared" si="2"/>
        <v>-2.2009434217841961E-2</v>
      </c>
      <c r="Q32" s="214">
        <f t="shared" si="2"/>
        <v>5.8994947388253394E-3</v>
      </c>
      <c r="R32" s="214">
        <f t="shared" si="2"/>
        <v>2.579792940841763E-3</v>
      </c>
      <c r="S32" s="214">
        <f t="shared" si="2"/>
        <v>8.8122955413016957E-3</v>
      </c>
      <c r="T32" s="214">
        <f t="shared" si="2"/>
        <v>-1.6987870818391593E-2</v>
      </c>
      <c r="U32" s="214">
        <f t="shared" si="2"/>
        <v>-1.1018715194900386E-2</v>
      </c>
      <c r="V32" s="214">
        <f t="shared" si="2"/>
        <v>2.1034476683544634E-2</v>
      </c>
      <c r="W32" s="214">
        <f t="shared" si="2"/>
        <v>7.5122991176435283E-2</v>
      </c>
      <c r="X32" s="989">
        <f t="shared" si="2"/>
        <v>5.2830120969695749E-3</v>
      </c>
      <c r="Y32" s="989">
        <f t="shared" si="2"/>
        <v>4.3139850178932182E-2</v>
      </c>
      <c r="Z32" s="989">
        <f t="shared" si="2"/>
        <v>2.4817551049866715E-2</v>
      </c>
      <c r="AA32" s="228"/>
      <c r="AB32" s="228"/>
      <c r="AC32" s="8"/>
      <c r="AD32" s="8"/>
    </row>
    <row r="33" spans="1:30" s="10" customFormat="1" ht="16.5" customHeight="1" x14ac:dyDescent="0.2">
      <c r="A33" s="189"/>
      <c r="B33" s="193" t="s">
        <v>435</v>
      </c>
      <c r="C33" s="215"/>
      <c r="D33" s="215"/>
      <c r="E33" s="215"/>
      <c r="F33" s="215"/>
      <c r="G33" s="215"/>
      <c r="H33" s="215"/>
      <c r="I33" s="215"/>
      <c r="J33" s="215"/>
      <c r="K33" s="215"/>
      <c r="L33" s="215"/>
      <c r="M33" s="215"/>
      <c r="N33" s="215"/>
      <c r="O33" s="215"/>
      <c r="P33" s="215"/>
      <c r="Q33" s="215"/>
      <c r="R33" s="215"/>
      <c r="S33" s="215"/>
      <c r="T33" s="215"/>
      <c r="U33" s="215"/>
      <c r="V33" s="215"/>
      <c r="W33" s="215"/>
      <c r="X33" s="990"/>
      <c r="Y33" s="990"/>
      <c r="Z33" s="990"/>
      <c r="AA33" s="226"/>
      <c r="AB33" s="226"/>
      <c r="AC33" s="18"/>
      <c r="AD33" s="18"/>
    </row>
    <row r="34" spans="1:30" s="10" customFormat="1" ht="14.25" x14ac:dyDescent="0.2">
      <c r="A34" s="189"/>
      <c r="B34" s="205" t="s">
        <v>563</v>
      </c>
      <c r="C34" s="211">
        <v>105753.67501414561</v>
      </c>
      <c r="D34" s="211">
        <v>106002.40516730481</v>
      </c>
      <c r="E34" s="211">
        <v>106252.19656984665</v>
      </c>
      <c r="F34" s="211">
        <v>106503.05537352001</v>
      </c>
      <c r="G34" s="211">
        <v>106754.98777176054</v>
      </c>
      <c r="H34" s="211">
        <v>107008</v>
      </c>
      <c r="I34" s="211">
        <v>106717.50000000001</v>
      </c>
      <c r="J34" s="211">
        <v>106427</v>
      </c>
      <c r="K34" s="211">
        <v>106136.5</v>
      </c>
      <c r="L34" s="211">
        <v>105846</v>
      </c>
      <c r="M34" s="211">
        <v>105555.5</v>
      </c>
      <c r="N34" s="211">
        <v>105013</v>
      </c>
      <c r="O34" s="211">
        <v>104470.5</v>
      </c>
      <c r="P34" s="211">
        <v>103928.00000000001</v>
      </c>
      <c r="Q34" s="211">
        <v>103385.50000000001</v>
      </c>
      <c r="R34" s="211">
        <v>102843.00000000003</v>
      </c>
      <c r="S34" s="211">
        <v>103022.19748890167</v>
      </c>
      <c r="T34" s="211">
        <v>103201.70721820892</v>
      </c>
      <c r="U34" s="211">
        <v>103382</v>
      </c>
      <c r="V34" s="211">
        <v>103562.13666265699</v>
      </c>
      <c r="W34" s="211">
        <v>103742.58720217104</v>
      </c>
      <c r="X34" s="211">
        <v>103923.35216545284</v>
      </c>
      <c r="Y34" s="211">
        <v>104104.43210036622</v>
      </c>
      <c r="Z34" s="211">
        <v>104285.82755572947</v>
      </c>
      <c r="AA34" s="218"/>
      <c r="AB34" s="218"/>
      <c r="AC34" s="18"/>
      <c r="AD34" s="18"/>
    </row>
    <row r="35" spans="1:30" s="9" customFormat="1" ht="16.5" customHeight="1" x14ac:dyDescent="0.2">
      <c r="A35" s="216"/>
      <c r="B35" s="217" t="s">
        <v>436</v>
      </c>
      <c r="C35" s="218">
        <f t="shared" ref="C35:W35" si="3">C4/C$34*1000000</f>
        <v>2095.2023463719383</v>
      </c>
      <c r="D35" s="218">
        <f t="shared" si="3"/>
        <v>2061.6011767826749</v>
      </c>
      <c r="E35" s="218">
        <f t="shared" si="3"/>
        <v>1944.6779484835874</v>
      </c>
      <c r="F35" s="218">
        <f t="shared" si="3"/>
        <v>2055.0874401658662</v>
      </c>
      <c r="G35" s="218">
        <f t="shared" si="3"/>
        <v>2062.1094755574632</v>
      </c>
      <c r="H35" s="218">
        <f t="shared" si="3"/>
        <v>2179.9472885885189</v>
      </c>
      <c r="I35" s="218">
        <f t="shared" si="3"/>
        <v>2258.026555659626</v>
      </c>
      <c r="J35" s="218">
        <f t="shared" si="3"/>
        <v>2278.7191336517876</v>
      </c>
      <c r="K35" s="218">
        <f t="shared" si="3"/>
        <v>2312.4268955261355</v>
      </c>
      <c r="L35" s="218">
        <f t="shared" si="3"/>
        <v>2269.6750049151483</v>
      </c>
      <c r="M35" s="218">
        <f t="shared" si="3"/>
        <v>2371.0927537660955</v>
      </c>
      <c r="N35" s="218">
        <f t="shared" si="3"/>
        <v>2414.3854965665614</v>
      </c>
      <c r="O35" s="218">
        <f t="shared" si="3"/>
        <v>2457.9871913516331</v>
      </c>
      <c r="P35" s="218">
        <f t="shared" si="3"/>
        <v>2531.9943096223851</v>
      </c>
      <c r="Q35" s="218">
        <f t="shared" si="3"/>
        <v>2711.0626544511247</v>
      </c>
      <c r="R35" s="218">
        <f t="shared" si="3"/>
        <v>2887.3537530281478</v>
      </c>
      <c r="S35" s="218">
        <f t="shared" si="3"/>
        <v>3021.6940103693469</v>
      </c>
      <c r="T35" s="218">
        <f t="shared" si="3"/>
        <v>3170.9616399324859</v>
      </c>
      <c r="U35" s="218">
        <f t="shared" si="3"/>
        <v>3068.3711873946636</v>
      </c>
      <c r="V35" s="218">
        <f t="shared" si="3"/>
        <v>3082.894643177262</v>
      </c>
      <c r="W35" s="218">
        <f t="shared" si="3"/>
        <v>3050.7234881042505</v>
      </c>
      <c r="X35" s="991">
        <f t="shared" ref="X35:Y35" si="4">X4/X$34*1000000</f>
        <v>3197.2136730978427</v>
      </c>
      <c r="Y35" s="991">
        <f t="shared" si="4"/>
        <v>3522.1056508229849</v>
      </c>
      <c r="Z35" s="991">
        <f t="shared" ref="Z35" si="5">Z4/Z$34*1000000</f>
        <v>3854.1409551018064</v>
      </c>
      <c r="AA35" s="218"/>
      <c r="AB35" s="218"/>
    </row>
    <row r="36" spans="1:30" x14ac:dyDescent="0.2">
      <c r="A36" s="189"/>
      <c r="B36" s="203" t="s">
        <v>437</v>
      </c>
      <c r="C36" s="211">
        <f t="shared" ref="C36:W36" si="6">C9/C$34*1000000</f>
        <v>2200.0540502392405</v>
      </c>
      <c r="D36" s="211">
        <f t="shared" si="6"/>
        <v>2158.3627136155824</v>
      </c>
      <c r="E36" s="211">
        <f t="shared" si="6"/>
        <v>1968.2219702768125</v>
      </c>
      <c r="F36" s="211">
        <f t="shared" si="6"/>
        <v>2061.3996116445414</v>
      </c>
      <c r="G36" s="211">
        <f t="shared" si="6"/>
        <v>2117.2130806098689</v>
      </c>
      <c r="H36" s="211">
        <f t="shared" si="6"/>
        <v>2236.7255107099254</v>
      </c>
      <c r="I36" s="211">
        <f t="shared" si="6"/>
        <v>2305.3084001380967</v>
      </c>
      <c r="J36" s="211">
        <f t="shared" si="6"/>
        <v>2318.5927219827058</v>
      </c>
      <c r="K36" s="211">
        <f t="shared" si="6"/>
        <v>2347.7249628017767</v>
      </c>
      <c r="L36" s="211">
        <f t="shared" si="6"/>
        <v>2334.2652869810431</v>
      </c>
      <c r="M36" s="211">
        <f t="shared" si="6"/>
        <v>2450.208071099994</v>
      </c>
      <c r="N36" s="211">
        <f t="shared" si="6"/>
        <v>2495.7348833137908</v>
      </c>
      <c r="O36" s="211">
        <f t="shared" si="6"/>
        <v>2557.1872345557963</v>
      </c>
      <c r="P36" s="211">
        <f t="shared" si="6"/>
        <v>2601.5343350083881</v>
      </c>
      <c r="Q36" s="211">
        <f t="shared" si="6"/>
        <v>2870.3905604785236</v>
      </c>
      <c r="R36" s="211">
        <f t="shared" si="6"/>
        <v>2990.0646405031412</v>
      </c>
      <c r="S36" s="211">
        <f t="shared" si="6"/>
        <v>3114.4334681255245</v>
      </c>
      <c r="T36" s="211">
        <f t="shared" si="6"/>
        <v>3319.8057549025434</v>
      </c>
      <c r="U36" s="211">
        <f t="shared" si="6"/>
        <v>3314.9670275805365</v>
      </c>
      <c r="V36" s="211">
        <f t="shared" si="6"/>
        <v>3327.9955659420166</v>
      </c>
      <c r="W36" s="211">
        <f t="shared" si="6"/>
        <v>3622.9288788954977</v>
      </c>
      <c r="X36" s="987">
        <f t="shared" ref="X36:Y36" si="7">X9/X$34*1000000</f>
        <v>3723.9000190015126</v>
      </c>
      <c r="Y36" s="987">
        <f t="shared" si="7"/>
        <v>4001.315759175156</v>
      </c>
      <c r="Z36" s="987">
        <f t="shared" ref="Z36" si="8">Z9/Z$34*1000000</f>
        <v>3952.5736934825968</v>
      </c>
      <c r="AA36" s="218"/>
      <c r="AB36" s="218"/>
      <c r="AC36" s="8"/>
      <c r="AD36" s="8"/>
    </row>
    <row r="37" spans="1:30" s="8" customFormat="1" x14ac:dyDescent="0.2">
      <c r="A37" s="206"/>
      <c r="B37" s="219" t="s">
        <v>438</v>
      </c>
      <c r="C37" s="218">
        <f t="shared" ref="C37:W37" si="9">C14/C$34*1000000</f>
        <v>3038.075376689299</v>
      </c>
      <c r="D37" s="218">
        <f t="shared" si="9"/>
        <v>3008.1274184663798</v>
      </c>
      <c r="E37" s="218">
        <f t="shared" si="9"/>
        <v>2701.412662144357</v>
      </c>
      <c r="F37" s="218">
        <f t="shared" si="9"/>
        <v>2846.8128073134003</v>
      </c>
      <c r="G37" s="218">
        <f t="shared" si="9"/>
        <v>2902.0570594226797</v>
      </c>
      <c r="H37" s="218">
        <f t="shared" si="9"/>
        <v>3051.1797011136341</v>
      </c>
      <c r="I37" s="218">
        <f t="shared" si="9"/>
        <v>3156.0900116960674</v>
      </c>
      <c r="J37" s="218">
        <f t="shared" si="9"/>
        <v>3272.1432701771828</v>
      </c>
      <c r="K37" s="218">
        <f t="shared" si="9"/>
        <v>3498.0728507223812</v>
      </c>
      <c r="L37" s="218">
        <f t="shared" si="9"/>
        <v>3272.8001375955428</v>
      </c>
      <c r="M37" s="218">
        <f t="shared" si="9"/>
        <v>3532.6449135637113</v>
      </c>
      <c r="N37" s="218">
        <f t="shared" si="9"/>
        <v>3468.6869206405831</v>
      </c>
      <c r="O37" s="218">
        <f t="shared" si="9"/>
        <v>3515.5087928073726</v>
      </c>
      <c r="P37" s="218">
        <f t="shared" si="9"/>
        <v>3639.2154927008128</v>
      </c>
      <c r="Q37" s="218">
        <f t="shared" si="9"/>
        <v>3901.1829806244746</v>
      </c>
      <c r="R37" s="218">
        <f t="shared" si="9"/>
        <v>4068.0253858141059</v>
      </c>
      <c r="S37" s="218">
        <f t="shared" si="9"/>
        <v>4176.3395253863373</v>
      </c>
      <c r="T37" s="218">
        <f t="shared" si="9"/>
        <v>4376.6262985955645</v>
      </c>
      <c r="U37" s="218">
        <f t="shared" si="9"/>
        <v>4373.2136102298973</v>
      </c>
      <c r="V37" s="218">
        <f t="shared" si="9"/>
        <v>4572.3278140051079</v>
      </c>
      <c r="W37" s="218">
        <f t="shared" si="9"/>
        <v>4747.6457248265287</v>
      </c>
      <c r="X37" s="991">
        <f t="shared" ref="X37:Y37" si="10">X14/X$34*1000000</f>
        <v>4875.1633965051133</v>
      </c>
      <c r="Y37" s="991">
        <f t="shared" si="10"/>
        <v>5331.794919791857</v>
      </c>
      <c r="Z37" s="991">
        <f t="shared" ref="Z37" si="11">Z14/Z$34*1000000</f>
        <v>5817.5020045290266</v>
      </c>
      <c r="AA37" s="218"/>
      <c r="AB37" s="218"/>
    </row>
    <row r="38" spans="1:30" s="9" customFormat="1" ht="16.5" customHeight="1" x14ac:dyDescent="0.2">
      <c r="A38" s="216"/>
      <c r="B38" s="217" t="s">
        <v>439</v>
      </c>
      <c r="C38" s="218">
        <f t="shared" ref="C38:W38" si="12">C16/C34*1000000</f>
        <v>2259.6217225925798</v>
      </c>
      <c r="D38" s="218">
        <f t="shared" si="12"/>
        <v>2182.5789271742747</v>
      </c>
      <c r="E38" s="218">
        <f t="shared" si="12"/>
        <v>2045.4743225667969</v>
      </c>
      <c r="F38" s="218">
        <f t="shared" si="12"/>
        <v>2098.8250961196641</v>
      </c>
      <c r="G38" s="218">
        <f t="shared" si="12"/>
        <v>2122.6514313086936</v>
      </c>
      <c r="H38" s="218">
        <f t="shared" si="12"/>
        <v>2219.9962769499202</v>
      </c>
      <c r="I38" s="218">
        <f t="shared" si="12"/>
        <v>2274.2914700315887</v>
      </c>
      <c r="J38" s="218">
        <f t="shared" si="12"/>
        <v>2292.9739269179681</v>
      </c>
      <c r="K38" s="218">
        <f t="shared" si="12"/>
        <v>2335.3962570761378</v>
      </c>
      <c r="L38" s="218">
        <f t="shared" si="12"/>
        <v>2269.6750049151492</v>
      </c>
      <c r="M38" s="218">
        <f t="shared" si="12"/>
        <v>2322.3921044847452</v>
      </c>
      <c r="N38" s="218">
        <f t="shared" si="12"/>
        <v>2332.4980964506408</v>
      </c>
      <c r="O38" s="218">
        <f t="shared" si="12"/>
        <v>2301.5592647332542</v>
      </c>
      <c r="P38" s="218">
        <f t="shared" si="12"/>
        <v>2257.8503060375497</v>
      </c>
      <c r="Q38" s="218">
        <f t="shared" si="12"/>
        <v>2294.5087911931596</v>
      </c>
      <c r="R38" s="218">
        <f t="shared" si="12"/>
        <v>2358.727388282914</v>
      </c>
      <c r="S38" s="218">
        <f t="shared" si="12"/>
        <v>2429.7031102414653</v>
      </c>
      <c r="T38" s="218">
        <f t="shared" si="12"/>
        <v>2380.1982958770991</v>
      </c>
      <c r="U38" s="218">
        <f t="shared" si="12"/>
        <v>2288.6138843610879</v>
      </c>
      <c r="V38" s="218">
        <f t="shared" si="12"/>
        <v>2231.9544736212692</v>
      </c>
      <c r="W38" s="218">
        <f t="shared" si="12"/>
        <v>2331.0514278907785</v>
      </c>
      <c r="X38" s="991">
        <f t="shared" ref="X38:Y38" si="13">X16/X34*1000000</f>
        <v>2347.9441085553176</v>
      </c>
      <c r="Y38" s="991">
        <f t="shared" si="13"/>
        <v>2406.7265988175773</v>
      </c>
      <c r="Z38" s="991">
        <f t="shared" ref="Z38" si="14">Z16/Z34*1000000</f>
        <v>2407.62550109425</v>
      </c>
      <c r="AA38" s="218"/>
      <c r="AB38" s="218"/>
    </row>
    <row r="39" spans="1:30" s="10" customFormat="1" x14ac:dyDescent="0.2">
      <c r="A39" s="189"/>
      <c r="B39" s="203" t="s">
        <v>440</v>
      </c>
      <c r="C39" s="211">
        <f t="shared" ref="C39:W39" si="15">C18/C34*1000000</f>
        <v>2259.6217225925798</v>
      </c>
      <c r="D39" s="211">
        <f t="shared" si="15"/>
        <v>2182.5789271742747</v>
      </c>
      <c r="E39" s="211">
        <f t="shared" si="15"/>
        <v>2045.4743225667969</v>
      </c>
      <c r="F39" s="211">
        <f t="shared" si="15"/>
        <v>2098.8250961196641</v>
      </c>
      <c r="G39" s="211">
        <f t="shared" si="15"/>
        <v>2122.6514313086936</v>
      </c>
      <c r="H39" s="211">
        <f t="shared" si="15"/>
        <v>2219.9962769499202</v>
      </c>
      <c r="I39" s="211">
        <f t="shared" si="15"/>
        <v>2274.2914700315887</v>
      </c>
      <c r="J39" s="211">
        <f t="shared" si="15"/>
        <v>2292.9739269179681</v>
      </c>
      <c r="K39" s="211">
        <f t="shared" si="15"/>
        <v>2335.3962570761378</v>
      </c>
      <c r="L39" s="211">
        <f t="shared" si="15"/>
        <v>2269.6750049151492</v>
      </c>
      <c r="M39" s="211">
        <f t="shared" si="15"/>
        <v>2322.3921044847452</v>
      </c>
      <c r="N39" s="211">
        <f t="shared" si="15"/>
        <v>2332.4980964506408</v>
      </c>
      <c r="O39" s="211">
        <f t="shared" si="15"/>
        <v>2301.5592647332542</v>
      </c>
      <c r="P39" s="211">
        <f t="shared" si="15"/>
        <v>2257.8503060375497</v>
      </c>
      <c r="Q39" s="211">
        <f t="shared" si="15"/>
        <v>2294.5087911931596</v>
      </c>
      <c r="R39" s="211">
        <f t="shared" si="15"/>
        <v>2358.727388282914</v>
      </c>
      <c r="S39" s="211">
        <f t="shared" si="15"/>
        <v>2429.7031102414653</v>
      </c>
      <c r="T39" s="211">
        <f t="shared" si="15"/>
        <v>2380.1982958770991</v>
      </c>
      <c r="U39" s="211">
        <f t="shared" si="15"/>
        <v>2288.6138843610879</v>
      </c>
      <c r="V39" s="211">
        <f t="shared" si="15"/>
        <v>2231.9544736212692</v>
      </c>
      <c r="W39" s="211">
        <f t="shared" si="15"/>
        <v>2331.0514278907785</v>
      </c>
      <c r="X39" s="987">
        <f t="shared" ref="X39:Y39" si="16">X18/X34*1000000</f>
        <v>2347.9441085553176</v>
      </c>
      <c r="Y39" s="987">
        <f t="shared" si="16"/>
        <v>2406.7265988175773</v>
      </c>
      <c r="Z39" s="987">
        <f t="shared" ref="Z39" si="17">Z18/Z34*1000000</f>
        <v>2407.62550109425</v>
      </c>
      <c r="AA39" s="218"/>
      <c r="AB39" s="218"/>
      <c r="AC39" s="18"/>
      <c r="AD39" s="18"/>
    </row>
    <row r="40" spans="1:30" x14ac:dyDescent="0.2">
      <c r="A40" s="189"/>
      <c r="B40" s="203" t="s">
        <v>441</v>
      </c>
      <c r="C40" s="211">
        <f t="shared" ref="C40:W40" si="18">C23/C34*1000000</f>
        <v>2374.9410429039517</v>
      </c>
      <c r="D40" s="211">
        <f t="shared" si="18"/>
        <v>2286.5953685116092</v>
      </c>
      <c r="E40" s="211">
        <f t="shared" si="18"/>
        <v>2070.6629671445535</v>
      </c>
      <c r="F40" s="211">
        <f t="shared" si="18"/>
        <v>2105.3896272371544</v>
      </c>
      <c r="G40" s="211">
        <f t="shared" si="18"/>
        <v>2180.0967282528727</v>
      </c>
      <c r="H40" s="211">
        <f t="shared" si="18"/>
        <v>2277.9973436023956</v>
      </c>
      <c r="I40" s="211">
        <f t="shared" si="18"/>
        <v>2322.1059613121492</v>
      </c>
      <c r="J40" s="211">
        <f t="shared" si="18"/>
        <v>2333.2537619220129</v>
      </c>
      <c r="K40" s="211">
        <f t="shared" si="18"/>
        <v>2371.1522307280525</v>
      </c>
      <c r="L40" s="211">
        <f t="shared" si="18"/>
        <v>2334.265286981044</v>
      </c>
      <c r="M40" s="211">
        <f t="shared" si="18"/>
        <v>2398.7812783971776</v>
      </c>
      <c r="N40" s="211">
        <f t="shared" si="18"/>
        <v>2408.2081921148651</v>
      </c>
      <c r="O40" s="211">
        <f t="shared" si="18"/>
        <v>2390.7569589960276</v>
      </c>
      <c r="P40" s="211">
        <f t="shared" si="18"/>
        <v>2316.8639851804396</v>
      </c>
      <c r="Q40" s="211">
        <f t="shared" si="18"/>
        <v>2420.1779748918602</v>
      </c>
      <c r="R40" s="211">
        <f t="shared" si="18"/>
        <v>2437.0150141029253</v>
      </c>
      <c r="S40" s="211">
        <f t="shared" si="18"/>
        <v>2498.1302027666261</v>
      </c>
      <c r="T40" s="211">
        <f t="shared" si="18"/>
        <v>2483.91096963993</v>
      </c>
      <c r="U40" s="211">
        <f t="shared" si="18"/>
        <v>2456.931337465423</v>
      </c>
      <c r="V40" s="211">
        <f t="shared" si="18"/>
        <v>2397.9172953182247</v>
      </c>
      <c r="W40" s="211">
        <f t="shared" si="18"/>
        <v>2717.755622870598</v>
      </c>
      <c r="X40" s="987">
        <f t="shared" ref="X40:Y40" si="19">X23/X34*1000000</f>
        <v>2706.4664986322155</v>
      </c>
      <c r="Y40" s="987">
        <f t="shared" si="19"/>
        <v>2731.8118003386116</v>
      </c>
      <c r="Z40" s="987">
        <f t="shared" ref="Z40" si="20">Z23/Z34*1000000</f>
        <v>2473.3257102923253</v>
      </c>
      <c r="AA40" s="218"/>
      <c r="AB40" s="218"/>
      <c r="AC40" s="8"/>
      <c r="AD40" s="8"/>
    </row>
    <row r="41" spans="1:30" x14ac:dyDescent="0.2">
      <c r="A41" s="199"/>
      <c r="B41" s="220" t="s">
        <v>442</v>
      </c>
      <c r="C41" s="221">
        <f t="shared" ref="C41:W41" si="21">C28/C34*1000000</f>
        <v>3296.624203102861</v>
      </c>
      <c r="D41" s="221">
        <f t="shared" si="21"/>
        <v>3200.0730112374154</v>
      </c>
      <c r="E41" s="221">
        <f t="shared" si="21"/>
        <v>2855.0692978626753</v>
      </c>
      <c r="F41" s="221">
        <f t="shared" si="21"/>
        <v>2922.2035209144847</v>
      </c>
      <c r="G41" s="221">
        <f t="shared" si="21"/>
        <v>2998.2935662796117</v>
      </c>
      <c r="H41" s="221">
        <f t="shared" si="21"/>
        <v>3109.9926054826174</v>
      </c>
      <c r="I41" s="221">
        <f t="shared" si="21"/>
        <v>3182.4719304532941</v>
      </c>
      <c r="J41" s="221">
        <f t="shared" si="21"/>
        <v>3296.51943117978</v>
      </c>
      <c r="K41" s="221">
        <f t="shared" si="21"/>
        <v>3536.423078274152</v>
      </c>
      <c r="L41" s="221">
        <f t="shared" si="21"/>
        <v>3272.8001375955432</v>
      </c>
      <c r="M41" s="221">
        <f t="shared" si="21"/>
        <v>3443.9196788312643</v>
      </c>
      <c r="N41" s="221">
        <f t="shared" si="21"/>
        <v>3313.7133811287513</v>
      </c>
      <c r="O41" s="221">
        <f t="shared" si="21"/>
        <v>3252.4508715926358</v>
      </c>
      <c r="P41" s="221">
        <f t="shared" si="21"/>
        <v>3197.470262684174</v>
      </c>
      <c r="Q41" s="221">
        <f t="shared" si="21"/>
        <v>3233.2109534353272</v>
      </c>
      <c r="R41" s="221">
        <f t="shared" si="21"/>
        <v>3258.6512549358263</v>
      </c>
      <c r="S41" s="221">
        <f t="shared" si="21"/>
        <v>3281.6493842595273</v>
      </c>
      <c r="T41" s="221">
        <f t="shared" si="21"/>
        <v>3220.2899947424048</v>
      </c>
      <c r="U41" s="221">
        <f t="shared" si="21"/>
        <v>3179.2524010066654</v>
      </c>
      <c r="V41" s="221">
        <f t="shared" si="21"/>
        <v>3240.4799780188337</v>
      </c>
      <c r="W41" s="221">
        <f t="shared" si="21"/>
        <v>3477.8545829390696</v>
      </c>
      <c r="X41" s="992">
        <f t="shared" ref="X41:Y41" si="22">X28/X34*1000000</f>
        <v>3490.1467685325201</v>
      </c>
      <c r="Y41" s="992">
        <f t="shared" si="22"/>
        <v>3634.3785002270861</v>
      </c>
      <c r="Z41" s="992">
        <f t="shared" ref="Z41" si="23">Z28/Z34*1000000</f>
        <v>3718.0963241217073</v>
      </c>
      <c r="AA41" s="218"/>
      <c r="AB41" s="218"/>
      <c r="AC41" s="8"/>
      <c r="AD41" s="8"/>
    </row>
    <row r="42" spans="1:30" s="7" customFormat="1" ht="16.5" customHeight="1" x14ac:dyDescent="0.2">
      <c r="A42" s="198"/>
      <c r="B42" s="167" t="s">
        <v>431</v>
      </c>
      <c r="C42" s="211"/>
      <c r="D42" s="211"/>
      <c r="E42" s="211"/>
      <c r="F42" s="211"/>
      <c r="G42" s="211"/>
      <c r="H42" s="211"/>
      <c r="I42" s="211"/>
      <c r="J42" s="211"/>
      <c r="K42" s="211"/>
      <c r="L42" s="211"/>
      <c r="M42" s="211"/>
      <c r="N42" s="211"/>
      <c r="O42" s="211"/>
      <c r="P42" s="211"/>
      <c r="Q42" s="211"/>
      <c r="R42" s="211"/>
      <c r="S42" s="211"/>
      <c r="T42" s="211"/>
      <c r="U42" s="211"/>
      <c r="V42" s="211"/>
      <c r="W42" s="211"/>
      <c r="X42" s="987"/>
      <c r="Y42" s="987"/>
      <c r="Z42" s="987"/>
      <c r="AA42" s="218"/>
      <c r="AB42" s="218"/>
      <c r="AC42" s="9"/>
      <c r="AD42" s="9"/>
    </row>
    <row r="43" spans="1:30" x14ac:dyDescent="0.2">
      <c r="A43" s="189"/>
      <c r="B43" s="205" t="s">
        <v>440</v>
      </c>
      <c r="C43" s="212" t="e">
        <f t="shared" ref="C43:Z43" si="24">C39/B39-1</f>
        <v>#VALUE!</v>
      </c>
      <c r="D43" s="212">
        <f t="shared" si="24"/>
        <v>-3.4095439359606572E-2</v>
      </c>
      <c r="E43" s="212">
        <f t="shared" si="24"/>
        <v>-6.281770748377169E-2</v>
      </c>
      <c r="F43" s="212">
        <f t="shared" si="24"/>
        <v>2.6082348218343432E-2</v>
      </c>
      <c r="G43" s="212">
        <f t="shared" si="24"/>
        <v>1.1352225220234047E-2</v>
      </c>
      <c r="H43" s="212">
        <f t="shared" si="24"/>
        <v>4.5860024027218671E-2</v>
      </c>
      <c r="I43" s="212">
        <f t="shared" si="24"/>
        <v>2.4457335197095587E-2</v>
      </c>
      <c r="J43" s="212">
        <f t="shared" si="24"/>
        <v>8.2146273389136493E-3</v>
      </c>
      <c r="K43" s="212">
        <f t="shared" si="24"/>
        <v>1.850100852005343E-2</v>
      </c>
      <c r="L43" s="212">
        <f t="shared" si="24"/>
        <v>-2.8141370853813963E-2</v>
      </c>
      <c r="M43" s="212">
        <f t="shared" si="24"/>
        <v>2.3226717241646266E-2</v>
      </c>
      <c r="N43" s="212">
        <f t="shared" si="24"/>
        <v>4.3515442316479636E-3</v>
      </c>
      <c r="O43" s="212">
        <f t="shared" si="24"/>
        <v>-1.3264247359715431E-2</v>
      </c>
      <c r="P43" s="212">
        <f t="shared" si="24"/>
        <v>-1.8991020290224925E-2</v>
      </c>
      <c r="Q43" s="212">
        <f t="shared" si="24"/>
        <v>1.6236012218163509E-2</v>
      </c>
      <c r="R43" s="212">
        <f t="shared" si="24"/>
        <v>2.7987949898575115E-2</v>
      </c>
      <c r="S43" s="212">
        <f t="shared" si="24"/>
        <v>3.0090684625585062E-2</v>
      </c>
      <c r="T43" s="212">
        <f t="shared" si="24"/>
        <v>-2.0374840924266779E-2</v>
      </c>
      <c r="U43" s="212">
        <f t="shared" si="24"/>
        <v>-3.8477639310409817E-2</v>
      </c>
      <c r="V43" s="212">
        <f t="shared" si="24"/>
        <v>-2.475708599296389E-2</v>
      </c>
      <c r="W43" s="212">
        <f t="shared" si="24"/>
        <v>4.4399182618061195E-2</v>
      </c>
      <c r="X43" s="988">
        <f t="shared" si="24"/>
        <v>7.2468073687350643E-3</v>
      </c>
      <c r="Y43" s="988">
        <f t="shared" si="24"/>
        <v>2.5035728085720299E-2</v>
      </c>
      <c r="Z43" s="988">
        <f t="shared" si="24"/>
        <v>3.7349580011047934E-4</v>
      </c>
      <c r="AA43" s="228"/>
      <c r="AB43" s="228"/>
      <c r="AC43" s="8"/>
      <c r="AD43" s="8"/>
    </row>
    <row r="44" spans="1:30" x14ac:dyDescent="0.2">
      <c r="A44" s="189"/>
      <c r="B44" s="205" t="s">
        <v>582</v>
      </c>
      <c r="C44" s="212" t="e">
        <f t="shared" ref="C44:Z44" si="25">C40/B40-1</f>
        <v>#VALUE!</v>
      </c>
      <c r="D44" s="212">
        <f t="shared" si="25"/>
        <v>-3.7199102123528172E-2</v>
      </c>
      <c r="E44" s="212">
        <f t="shared" si="25"/>
        <v>-9.4434023763290686E-2</v>
      </c>
      <c r="F44" s="212">
        <f t="shared" si="25"/>
        <v>1.6770793047257149E-2</v>
      </c>
      <c r="G44" s="212">
        <f t="shared" si="25"/>
        <v>3.5483741369883415E-2</v>
      </c>
      <c r="H44" s="212">
        <f t="shared" si="25"/>
        <v>4.4906546613636023E-2</v>
      </c>
      <c r="I44" s="212">
        <f t="shared" si="25"/>
        <v>1.9362892513298924E-2</v>
      </c>
      <c r="J44" s="212">
        <f t="shared" si="25"/>
        <v>4.8007286470099775E-3</v>
      </c>
      <c r="K44" s="212">
        <f t="shared" si="25"/>
        <v>1.6242754827842099E-2</v>
      </c>
      <c r="L44" s="212">
        <f t="shared" si="25"/>
        <v>-1.5556548107281354E-2</v>
      </c>
      <c r="M44" s="212">
        <f t="shared" si="25"/>
        <v>2.7638671480898269E-2</v>
      </c>
      <c r="N44" s="212">
        <f t="shared" si="25"/>
        <v>3.9298763095176881E-3</v>
      </c>
      <c r="O44" s="212">
        <f t="shared" si="25"/>
        <v>-7.2465633062696044E-3</v>
      </c>
      <c r="P44" s="212">
        <f t="shared" si="25"/>
        <v>-3.0907773179344233E-2</v>
      </c>
      <c r="Q44" s="212">
        <f t="shared" si="25"/>
        <v>4.4592168712646485E-2</v>
      </c>
      <c r="R44" s="212">
        <f t="shared" si="25"/>
        <v>6.956942582628578E-3</v>
      </c>
      <c r="S44" s="212">
        <f t="shared" si="25"/>
        <v>2.5077887624831652E-2</v>
      </c>
      <c r="T44" s="212">
        <f t="shared" si="25"/>
        <v>-5.6919503678986016E-3</v>
      </c>
      <c r="U44" s="212">
        <f t="shared" si="25"/>
        <v>-1.0861754911617449E-2</v>
      </c>
      <c r="V44" s="212">
        <f t="shared" si="25"/>
        <v>-2.4019410411394437E-2</v>
      </c>
      <c r="W44" s="212">
        <f t="shared" si="25"/>
        <v>0.13338171761671536</v>
      </c>
      <c r="X44" s="988">
        <f t="shared" si="25"/>
        <v>-4.1538408175414432E-3</v>
      </c>
      <c r="Y44" s="988">
        <f t="shared" si="25"/>
        <v>9.3647202798206042E-3</v>
      </c>
      <c r="Z44" s="988">
        <f t="shared" si="25"/>
        <v>-9.4620753162515281E-2</v>
      </c>
      <c r="AA44" s="228"/>
      <c r="AB44" s="228"/>
      <c r="AC44" s="8"/>
      <c r="AD44" s="8"/>
    </row>
    <row r="45" spans="1:30" x14ac:dyDescent="0.2">
      <c r="A45" s="199"/>
      <c r="B45" s="213" t="s">
        <v>583</v>
      </c>
      <c r="C45" s="214" t="e">
        <f t="shared" ref="C45:Z45" si="26">C41/B41-1</f>
        <v>#VALUE!</v>
      </c>
      <c r="D45" s="214">
        <f t="shared" si="26"/>
        <v>-2.9287897533048945E-2</v>
      </c>
      <c r="E45" s="214">
        <f t="shared" si="26"/>
        <v>-0.10781120060799265</v>
      </c>
      <c r="F45" s="214">
        <f t="shared" si="26"/>
        <v>2.3514043285067121E-2</v>
      </c>
      <c r="G45" s="214">
        <f t="shared" si="26"/>
        <v>2.6038585204809728E-2</v>
      </c>
      <c r="H45" s="214">
        <f t="shared" si="26"/>
        <v>3.725420367746235E-2</v>
      </c>
      <c r="I45" s="214">
        <f t="shared" si="26"/>
        <v>2.3305304598764121E-2</v>
      </c>
      <c r="J45" s="214">
        <f t="shared" si="26"/>
        <v>3.5836137197364559E-2</v>
      </c>
      <c r="K45" s="214">
        <f t="shared" si="26"/>
        <v>7.2774831789331751E-2</v>
      </c>
      <c r="L45" s="214">
        <f t="shared" si="26"/>
        <v>-7.4545079828871152E-2</v>
      </c>
      <c r="M45" s="214">
        <f t="shared" si="26"/>
        <v>5.2285362393512669E-2</v>
      </c>
      <c r="N45" s="214">
        <f t="shared" si="26"/>
        <v>-3.7807588400755043E-2</v>
      </c>
      <c r="O45" s="214">
        <f t="shared" si="26"/>
        <v>-1.8487570435330669E-2</v>
      </c>
      <c r="P45" s="214">
        <f t="shared" si="26"/>
        <v>-1.6904362611183554E-2</v>
      </c>
      <c r="Q45" s="214">
        <f t="shared" si="26"/>
        <v>1.1177802392179137E-2</v>
      </c>
      <c r="R45" s="214">
        <f t="shared" si="26"/>
        <v>7.8684323005488999E-3</v>
      </c>
      <c r="S45" s="214">
        <f t="shared" si="26"/>
        <v>7.0575607895646542E-3</v>
      </c>
      <c r="T45" s="214">
        <f t="shared" si="26"/>
        <v>-1.8697728590821971E-2</v>
      </c>
      <c r="U45" s="214">
        <f t="shared" si="26"/>
        <v>-1.2743446646960144E-2</v>
      </c>
      <c r="V45" s="214">
        <f t="shared" si="26"/>
        <v>1.9258482589423087E-2</v>
      </c>
      <c r="W45" s="214">
        <f t="shared" si="26"/>
        <v>7.325291516393273E-2</v>
      </c>
      <c r="X45" s="989">
        <f t="shared" si="26"/>
        <v>3.5344162041019977E-3</v>
      </c>
      <c r="Y45" s="989">
        <f t="shared" si="26"/>
        <v>4.1325405852548291E-2</v>
      </c>
      <c r="Z45" s="989">
        <f t="shared" si="26"/>
        <v>2.3034976651273409E-2</v>
      </c>
      <c r="AA45" s="228"/>
      <c r="AB45" s="228"/>
      <c r="AC45" s="8"/>
      <c r="AD45" s="8"/>
    </row>
    <row r="46" spans="1:30" s="10" customFormat="1" ht="16.5" customHeight="1" x14ac:dyDescent="0.2">
      <c r="A46" s="189"/>
      <c r="B46" s="572" t="s">
        <v>627</v>
      </c>
      <c r="C46" s="215"/>
      <c r="D46" s="215"/>
      <c r="E46" s="215"/>
      <c r="F46" s="215"/>
      <c r="G46" s="215"/>
      <c r="H46" s="215"/>
      <c r="I46" s="215"/>
      <c r="J46" s="215"/>
      <c r="K46" s="215"/>
      <c r="L46" s="215"/>
      <c r="M46" s="215"/>
      <c r="N46" s="215"/>
      <c r="O46" s="215"/>
      <c r="P46" s="215"/>
      <c r="Q46" s="215"/>
      <c r="R46" s="215"/>
      <c r="S46" s="215"/>
      <c r="T46" s="215"/>
      <c r="U46" s="215"/>
      <c r="V46" s="215"/>
      <c r="W46" s="215"/>
      <c r="X46" s="990"/>
      <c r="Y46" s="990"/>
      <c r="Z46" s="990"/>
      <c r="AA46" s="226"/>
      <c r="AB46" s="226"/>
      <c r="AC46" s="18"/>
      <c r="AD46" s="18"/>
    </row>
    <row r="47" spans="1:30" x14ac:dyDescent="0.2">
      <c r="B47" s="205" t="s">
        <v>417</v>
      </c>
      <c r="C47" s="196">
        <f t="shared" ref="C47:W47" si="27">C4/C16*100</f>
        <v>92.723588440635353</v>
      </c>
      <c r="D47" s="196">
        <f t="shared" si="27"/>
        <v>94.45711910413128</v>
      </c>
      <c r="E47" s="196">
        <f t="shared" si="27"/>
        <v>95.072224912766274</v>
      </c>
      <c r="F47" s="196">
        <f t="shared" si="27"/>
        <v>97.916088575715008</v>
      </c>
      <c r="G47" s="196">
        <f t="shared" si="27"/>
        <v>97.147814527705819</v>
      </c>
      <c r="H47" s="196">
        <f t="shared" si="27"/>
        <v>98.195988489835429</v>
      </c>
      <c r="I47" s="196">
        <f t="shared" si="27"/>
        <v>99.284835976993918</v>
      </c>
      <c r="J47" s="196">
        <f t="shared" si="27"/>
        <v>99.378327284979619</v>
      </c>
      <c r="K47" s="196">
        <f t="shared" si="27"/>
        <v>99.016468341061781</v>
      </c>
      <c r="L47" s="196">
        <f t="shared" si="27"/>
        <v>99.999999999999972</v>
      </c>
      <c r="M47" s="196">
        <f t="shared" si="27"/>
        <v>102.09700373969173</v>
      </c>
      <c r="N47" s="196">
        <f t="shared" si="27"/>
        <v>103.51071669642641</v>
      </c>
      <c r="O47" s="196">
        <f t="shared" si="27"/>
        <v>106.79660650131066</v>
      </c>
      <c r="P47" s="196">
        <f t="shared" si="27"/>
        <v>112.14181484271863</v>
      </c>
      <c r="Q47" s="196">
        <f t="shared" si="27"/>
        <v>118.15438079194958</v>
      </c>
      <c r="R47" s="196">
        <f t="shared" si="27"/>
        <v>122.41150746674707</v>
      </c>
      <c r="S47" s="196">
        <f t="shared" si="27"/>
        <v>124.36474224495065</v>
      </c>
      <c r="T47" s="196">
        <f t="shared" si="27"/>
        <v>133.22258256486953</v>
      </c>
      <c r="U47" s="196">
        <f t="shared" si="27"/>
        <v>134.07116020583175</v>
      </c>
      <c r="V47" s="196">
        <f t="shared" si="27"/>
        <v>138.12533721511673</v>
      </c>
      <c r="W47" s="196">
        <f t="shared" si="27"/>
        <v>130.87328111266331</v>
      </c>
      <c r="X47" s="224">
        <f t="shared" ref="X47:Y47" si="28">X4/X16*100</f>
        <v>136.17077431477179</v>
      </c>
      <c r="Y47" s="224">
        <f t="shared" si="28"/>
        <v>146.34423588260469</v>
      </c>
      <c r="Z47" s="224">
        <f t="shared" ref="Z47" si="29">Z4/Z16*100</f>
        <v>160.0805836850509</v>
      </c>
      <c r="AA47" s="208"/>
      <c r="AB47" s="208"/>
      <c r="AC47" s="229"/>
      <c r="AD47" s="8"/>
    </row>
    <row r="48" spans="1:30" x14ac:dyDescent="0.2">
      <c r="B48" s="205" t="s">
        <v>421</v>
      </c>
      <c r="C48" s="196">
        <f t="shared" ref="C48:W48" si="30">C9/C23*100</f>
        <v>92.636154350557334</v>
      </c>
      <c r="D48" s="196">
        <f t="shared" si="30"/>
        <v>94.391983091459863</v>
      </c>
      <c r="E48" s="196">
        <f t="shared" si="30"/>
        <v>95.052744048974461</v>
      </c>
      <c r="F48" s="196">
        <f t="shared" si="30"/>
        <v>97.910599775760261</v>
      </c>
      <c r="G48" s="196">
        <f t="shared" si="30"/>
        <v>97.11555699212488</v>
      </c>
      <c r="H48" s="196">
        <f t="shared" si="30"/>
        <v>98.188240517120022</v>
      </c>
      <c r="I48" s="196">
        <f t="shared" si="30"/>
        <v>99.276623829665326</v>
      </c>
      <c r="J48" s="196">
        <f t="shared" si="30"/>
        <v>99.371648288815777</v>
      </c>
      <c r="K48" s="196">
        <f t="shared" si="30"/>
        <v>99.011988027479674</v>
      </c>
      <c r="L48" s="196">
        <f t="shared" si="30"/>
        <v>99.999999999999972</v>
      </c>
      <c r="M48" s="196">
        <f t="shared" si="30"/>
        <v>102.14387168875933</v>
      </c>
      <c r="N48" s="196">
        <f t="shared" si="30"/>
        <v>103.6345151339287</v>
      </c>
      <c r="O48" s="196">
        <f t="shared" si="30"/>
        <v>106.96140504510588</v>
      </c>
      <c r="P48" s="196">
        <f t="shared" si="30"/>
        <v>112.28688225328767</v>
      </c>
      <c r="Q48" s="196">
        <f t="shared" si="30"/>
        <v>118.60245776374279</v>
      </c>
      <c r="R48" s="196">
        <f t="shared" si="30"/>
        <v>122.69373078129335</v>
      </c>
      <c r="S48" s="196">
        <f t="shared" si="30"/>
        <v>124.6705822088999</v>
      </c>
      <c r="T48" s="196">
        <f t="shared" si="30"/>
        <v>133.65236497924019</v>
      </c>
      <c r="U48" s="196">
        <f t="shared" si="30"/>
        <v>134.92306345851185</v>
      </c>
      <c r="V48" s="196">
        <f t="shared" si="30"/>
        <v>138.78692031788205</v>
      </c>
      <c r="W48" s="196">
        <f t="shared" si="30"/>
        <v>133.30591052439146</v>
      </c>
      <c r="X48" s="224">
        <f t="shared" ref="X48:Y48" si="31">X9/X23*100</f>
        <v>137.59268850671103</v>
      </c>
      <c r="Y48" s="224">
        <f t="shared" si="31"/>
        <v>146.47113533513502</v>
      </c>
      <c r="Z48" s="224">
        <f t="shared" ref="Z48" si="32">Z9/Z23*100</f>
        <v>159.80805427423621</v>
      </c>
      <c r="AA48" s="208"/>
      <c r="AB48" s="208"/>
      <c r="AC48" s="229"/>
      <c r="AD48" s="8"/>
    </row>
    <row r="49" spans="1:35" x14ac:dyDescent="0.2">
      <c r="A49" s="222"/>
      <c r="B49" s="213" t="s">
        <v>423</v>
      </c>
      <c r="C49" s="223">
        <f t="shared" ref="C49:W49" si="33">C14/C28*100</f>
        <v>92.157164102289542</v>
      </c>
      <c r="D49" s="223">
        <f t="shared" si="33"/>
        <v>94.00183708006044</v>
      </c>
      <c r="E49" s="223">
        <f t="shared" si="33"/>
        <v>94.618111867430088</v>
      </c>
      <c r="F49" s="223">
        <f t="shared" si="33"/>
        <v>97.420073137907536</v>
      </c>
      <c r="G49" s="223">
        <f t="shared" si="33"/>
        <v>96.790290719385894</v>
      </c>
      <c r="H49" s="223">
        <f t="shared" si="33"/>
        <v>98.108905330986886</v>
      </c>
      <c r="I49" s="223">
        <f t="shared" si="33"/>
        <v>99.171024306458904</v>
      </c>
      <c r="J49" s="223">
        <f t="shared" si="33"/>
        <v>99.2605485418336</v>
      </c>
      <c r="K49" s="223">
        <f t="shared" si="33"/>
        <v>98.915564492626075</v>
      </c>
      <c r="L49" s="223">
        <f t="shared" si="33"/>
        <v>99.999999999999986</v>
      </c>
      <c r="M49" s="223">
        <f t="shared" si="33"/>
        <v>102.5762864121894</v>
      </c>
      <c r="N49" s="223">
        <f t="shared" si="33"/>
        <v>104.67673337091826</v>
      </c>
      <c r="O49" s="223">
        <f t="shared" si="33"/>
        <v>108.08799061385746</v>
      </c>
      <c r="P49" s="223">
        <f t="shared" si="33"/>
        <v>113.81546015210813</v>
      </c>
      <c r="Q49" s="223">
        <f t="shared" si="33"/>
        <v>120.65971063469951</v>
      </c>
      <c r="R49" s="223">
        <f t="shared" si="33"/>
        <v>124.83770331827726</v>
      </c>
      <c r="S49" s="223">
        <f t="shared" si="33"/>
        <v>127.26342873246006</v>
      </c>
      <c r="T49" s="223">
        <f t="shared" si="33"/>
        <v>135.90783146055321</v>
      </c>
      <c r="U49" s="223">
        <f t="shared" si="33"/>
        <v>137.55477887962527</v>
      </c>
      <c r="V49" s="223">
        <f t="shared" si="33"/>
        <v>141.10032603258179</v>
      </c>
      <c r="W49" s="223">
        <f t="shared" si="33"/>
        <v>136.51076005640186</v>
      </c>
      <c r="X49" s="993">
        <f t="shared" ref="X49:Y49" si="34">X14/X28*100</f>
        <v>139.68362134395119</v>
      </c>
      <c r="Y49" s="993">
        <f t="shared" si="34"/>
        <v>146.70444807712548</v>
      </c>
      <c r="Z49" s="993">
        <f t="shared" ref="Z49" si="35">Z14/Z28*100</f>
        <v>156.46453177630471</v>
      </c>
      <c r="AA49" s="208"/>
      <c r="AB49" s="208"/>
      <c r="AC49" s="229"/>
      <c r="AD49" s="8"/>
    </row>
    <row r="50" spans="1:35" s="10" customFormat="1" ht="16.5" customHeight="1" x14ac:dyDescent="0.2">
      <c r="A50" s="167"/>
      <c r="B50" s="167" t="s">
        <v>624</v>
      </c>
      <c r="C50" s="570"/>
      <c r="D50" s="570"/>
      <c r="E50" s="570"/>
      <c r="F50" s="570"/>
      <c r="G50" s="570"/>
      <c r="H50" s="570"/>
      <c r="I50" s="570"/>
      <c r="J50" s="570"/>
      <c r="K50" s="570"/>
      <c r="L50" s="570"/>
      <c r="M50" s="570"/>
      <c r="N50" s="570"/>
      <c r="O50" s="570"/>
      <c r="P50" s="570"/>
      <c r="Q50" s="570"/>
      <c r="R50" s="570"/>
      <c r="S50" s="570"/>
      <c r="T50" s="570"/>
      <c r="U50" s="570"/>
      <c r="V50" s="570"/>
      <c r="W50" s="570"/>
      <c r="X50" s="990"/>
      <c r="Y50" s="990"/>
      <c r="Z50" s="990"/>
      <c r="AA50" s="571"/>
      <c r="AB50" s="571"/>
      <c r="AC50" s="18"/>
      <c r="AD50" s="18"/>
    </row>
    <row r="51" spans="1:35" s="10" customFormat="1" x14ac:dyDescent="0.2">
      <c r="A51" s="167"/>
      <c r="B51" s="205" t="s">
        <v>625</v>
      </c>
      <c r="C51" s="208">
        <v>92.723588440635353</v>
      </c>
      <c r="D51" s="208">
        <v>94.45711910413128</v>
      </c>
      <c r="E51" s="208">
        <v>95.072224912766274</v>
      </c>
      <c r="F51" s="208">
        <v>97.916088575715008</v>
      </c>
      <c r="G51" s="208">
        <v>97.147814527705819</v>
      </c>
      <c r="H51" s="208">
        <v>98.195988489835429</v>
      </c>
      <c r="I51" s="208">
        <v>99.284835976993918</v>
      </c>
      <c r="J51" s="208">
        <v>99.378327284979619</v>
      </c>
      <c r="K51" s="208">
        <v>98.284458221618266</v>
      </c>
      <c r="L51" s="208">
        <v>100</v>
      </c>
      <c r="M51" s="208">
        <v>104.08650569023416</v>
      </c>
      <c r="N51" s="208">
        <v>108.66203982552729</v>
      </c>
      <c r="O51" s="208">
        <v>112.6166583403898</v>
      </c>
      <c r="P51" s="208">
        <v>120.01812640046698</v>
      </c>
      <c r="Q51" s="208">
        <v>129.80466219561703</v>
      </c>
      <c r="R51" s="208">
        <v>134.50054363215585</v>
      </c>
      <c r="S51" s="208">
        <v>139.68003377993219</v>
      </c>
      <c r="T51" s="208">
        <v>148.4827104592965</v>
      </c>
      <c r="U51" s="208">
        <v>151.65750548742349</v>
      </c>
      <c r="V51" s="208">
        <v>152.75485796143425</v>
      </c>
      <c r="W51" s="208">
        <v>152.80617606325237</v>
      </c>
      <c r="X51" s="208">
        <v>151.40603367736958</v>
      </c>
      <c r="Y51" s="208">
        <v>151.55410726523567</v>
      </c>
      <c r="Z51" s="208">
        <v>153.74688398168959</v>
      </c>
      <c r="AA51" s="571"/>
      <c r="AB51" s="571"/>
      <c r="AC51" s="18"/>
      <c r="AD51" s="18"/>
    </row>
    <row r="52" spans="1:35" x14ac:dyDescent="0.2">
      <c r="A52" s="569"/>
      <c r="B52" s="205" t="s">
        <v>450</v>
      </c>
      <c r="C52" s="208">
        <v>92.636154350557334</v>
      </c>
      <c r="D52" s="208">
        <v>94.391983091459863</v>
      </c>
      <c r="E52" s="208">
        <v>95.052744048974461</v>
      </c>
      <c r="F52" s="208">
        <v>97.910599775760261</v>
      </c>
      <c r="G52" s="208">
        <v>97.11555699212488</v>
      </c>
      <c r="H52" s="208">
        <v>98.188240517120022</v>
      </c>
      <c r="I52" s="208">
        <v>99.276623829665326</v>
      </c>
      <c r="J52" s="208">
        <v>99.371648288815777</v>
      </c>
      <c r="K52" s="208">
        <v>97.678864008738373</v>
      </c>
      <c r="L52" s="208">
        <v>100</v>
      </c>
      <c r="M52" s="208">
        <v>103.28707410372743</v>
      </c>
      <c r="N52" s="208">
        <v>107.09011653767458</v>
      </c>
      <c r="O52" s="208">
        <v>109.60145894493373</v>
      </c>
      <c r="P52" s="208">
        <v>114.47171070189484</v>
      </c>
      <c r="Q52" s="208">
        <v>114.10079174450669</v>
      </c>
      <c r="R52" s="208">
        <v>116.02299617471753</v>
      </c>
      <c r="S52" s="208">
        <v>119.10150342496217</v>
      </c>
      <c r="T52" s="208">
        <v>121.97807134596563</v>
      </c>
      <c r="U52" s="208">
        <v>123.96406013699844</v>
      </c>
      <c r="V52" s="208">
        <v>125.97197758206559</v>
      </c>
      <c r="W52" s="208">
        <v>126.36335735254866</v>
      </c>
      <c r="X52" s="208">
        <v>127.53629570322919</v>
      </c>
      <c r="Y52" s="208">
        <v>130.15269157351759</v>
      </c>
      <c r="Z52" s="208">
        <v>130.15269157351759</v>
      </c>
      <c r="AA52" s="208"/>
      <c r="AB52" s="208"/>
      <c r="AC52" s="229"/>
      <c r="AD52" s="8"/>
    </row>
    <row r="53" spans="1:35" x14ac:dyDescent="0.2">
      <c r="A53" s="222"/>
      <c r="B53" s="213" t="s">
        <v>626</v>
      </c>
      <c r="C53" s="223">
        <v>92.157164102289542</v>
      </c>
      <c r="D53" s="223">
        <v>94.00183708006044</v>
      </c>
      <c r="E53" s="223">
        <v>94.618111867430088</v>
      </c>
      <c r="F53" s="223">
        <v>97.420073137907536</v>
      </c>
      <c r="G53" s="223">
        <v>96.790290719385894</v>
      </c>
      <c r="H53" s="223">
        <v>98.108905330986886</v>
      </c>
      <c r="I53" s="223">
        <v>99.171024306458904</v>
      </c>
      <c r="J53" s="223">
        <v>99.2605485418336</v>
      </c>
      <c r="K53" s="223">
        <v>97.645737578770053</v>
      </c>
      <c r="L53" s="223">
        <v>100</v>
      </c>
      <c r="M53" s="223">
        <v>103.06048172653834</v>
      </c>
      <c r="N53" s="223">
        <v>106.34260400913898</v>
      </c>
      <c r="O53" s="223">
        <v>109.2159093947668</v>
      </c>
      <c r="P53" s="223">
        <v>111.50777970235993</v>
      </c>
      <c r="Q53" s="223">
        <v>112.82217356297592</v>
      </c>
      <c r="R53" s="223">
        <v>113.7684539531346</v>
      </c>
      <c r="S53" s="223">
        <v>116.02586004557595</v>
      </c>
      <c r="T53" s="223">
        <v>118.23632350013817</v>
      </c>
      <c r="U53" s="223">
        <v>120.39449642136664</v>
      </c>
      <c r="V53" s="223">
        <v>122.69854804638409</v>
      </c>
      <c r="W53" s="223">
        <v>124.26013351912322</v>
      </c>
      <c r="X53" s="223">
        <v>125.42300367519262</v>
      </c>
      <c r="Y53" s="223">
        <v>127.65782976460346</v>
      </c>
      <c r="Z53" s="223">
        <v>130.4708227737157</v>
      </c>
      <c r="AA53" s="208"/>
      <c r="AB53" s="208"/>
      <c r="AC53" s="229"/>
      <c r="AD53" s="8"/>
    </row>
    <row r="54" spans="1:35" s="3" customFormat="1" ht="19.5" customHeight="1" x14ac:dyDescent="0.2">
      <c r="A54" s="198" t="s">
        <v>443</v>
      </c>
      <c r="B54" s="198"/>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30"/>
      <c r="AB54" s="230"/>
      <c r="AC54" s="231"/>
      <c r="AD54" s="232"/>
    </row>
    <row r="55" spans="1:35" s="3" customFormat="1" x14ac:dyDescent="0.2">
      <c r="A55" s="233" t="s">
        <v>444</v>
      </c>
      <c r="B55" s="198"/>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30"/>
      <c r="AB55" s="230"/>
      <c r="AC55" s="231"/>
      <c r="AD55" s="232"/>
    </row>
    <row r="56" spans="1:35" s="3" customFormat="1" x14ac:dyDescent="0.2">
      <c r="A56" s="233" t="s">
        <v>532</v>
      </c>
      <c r="B56" s="198"/>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30"/>
      <c r="AB56" s="230"/>
      <c r="AC56" s="231"/>
      <c r="AD56" s="232"/>
    </row>
    <row r="57" spans="1:35" x14ac:dyDescent="0.2">
      <c r="A57" s="1231" t="s">
        <v>1424</v>
      </c>
      <c r="B57" s="1231"/>
      <c r="C57" s="1231"/>
      <c r="D57" s="1231"/>
      <c r="E57" s="1231"/>
      <c r="F57" s="1231"/>
      <c r="G57" s="1231"/>
      <c r="H57" s="1231"/>
      <c r="I57" s="1231"/>
      <c r="J57" s="1231"/>
      <c r="K57" s="1231"/>
      <c r="L57" s="1231"/>
      <c r="M57" s="1231"/>
      <c r="N57" s="1231"/>
      <c r="O57" s="1231"/>
      <c r="P57" s="1231"/>
      <c r="Q57" s="1231"/>
      <c r="R57" s="1231"/>
      <c r="S57" s="1231"/>
      <c r="T57" s="1232"/>
      <c r="U57" s="1232"/>
      <c r="V57" s="1232"/>
      <c r="W57" s="1232"/>
      <c r="X57" s="1232"/>
      <c r="Y57" s="8"/>
      <c r="Z57" s="8"/>
      <c r="AA57" s="8"/>
      <c r="AB57" s="8"/>
      <c r="AC57" s="8"/>
      <c r="AD57" s="8"/>
    </row>
    <row r="58" spans="1:35" x14ac:dyDescent="0.2">
      <c r="A58" s="1231" t="s">
        <v>566</v>
      </c>
      <c r="B58" s="1231"/>
      <c r="C58" s="1231"/>
      <c r="D58" s="1231"/>
      <c r="E58" s="1231"/>
      <c r="F58" s="1231"/>
      <c r="G58" s="1231"/>
      <c r="H58" s="1231"/>
      <c r="I58" s="1231"/>
      <c r="J58" s="1231"/>
      <c r="K58" s="1231"/>
      <c r="L58" s="1231"/>
      <c r="M58" s="1231"/>
      <c r="N58" s="1231"/>
      <c r="O58" s="1231"/>
      <c r="P58" s="1231"/>
      <c r="Q58" s="1231"/>
      <c r="R58" s="1231"/>
      <c r="S58" s="1231"/>
      <c r="T58" s="1232"/>
      <c r="U58" s="1232"/>
      <c r="V58" s="1232"/>
      <c r="W58" s="1232"/>
      <c r="X58" s="1232"/>
      <c r="Y58" s="8"/>
      <c r="Z58" s="8"/>
      <c r="AA58" s="8"/>
      <c r="AB58" s="8"/>
      <c r="AC58" s="8"/>
      <c r="AD58" s="8"/>
    </row>
    <row r="59" spans="1:35" x14ac:dyDescent="0.2">
      <c r="A59" s="233" t="s">
        <v>567</v>
      </c>
    </row>
    <row r="60" spans="1:35" x14ac:dyDescent="0.2">
      <c r="A60" s="233" t="s">
        <v>1331</v>
      </c>
      <c r="B60" s="233"/>
    </row>
    <row r="64" spans="1:35" x14ac:dyDescent="0.2">
      <c r="AG64" s="647"/>
      <c r="AH64" s="647"/>
      <c r="AI64" s="647"/>
    </row>
  </sheetData>
  <mergeCells count="2">
    <mergeCell ref="A58:X58"/>
    <mergeCell ref="A57:X57"/>
  </mergeCells>
  <phoneticPr fontId="30" type="noConversion"/>
  <pageMargins left="0.74803149606299213" right="0.74803149606299213" top="0.98425196850393704" bottom="0.98425196850393704" header="0.51181102362204722" footer="0.51181102362204722"/>
  <pageSetup scale="5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BN56"/>
  <sheetViews>
    <sheetView view="pageBreakPreview" zoomScale="80" zoomScaleNormal="100" zoomScaleSheetLayoutView="80" workbookViewId="0">
      <pane xSplit="12" ySplit="4" topLeftCell="M5" activePane="bottomRight" state="frozen"/>
      <selection activeCell="A2" sqref="A2"/>
      <selection pane="topRight" activeCell="A2" sqref="A2"/>
      <selection pane="bottomLeft" activeCell="A2" sqref="A2"/>
      <selection pane="bottomRight" activeCell="B2" sqref="B2"/>
    </sheetView>
  </sheetViews>
  <sheetFormatPr defaultRowHeight="12.75" outlineLevelRow="1" outlineLevelCol="1" x14ac:dyDescent="0.2"/>
  <cols>
    <col min="1" max="1" width="2" customWidth="1"/>
    <col min="2" max="2" width="10.28515625" customWidth="1"/>
    <col min="3" max="12" width="8.28515625" hidden="1" customWidth="1" outlineLevel="1"/>
    <col min="13" max="13" width="8.28515625" customWidth="1" collapsed="1"/>
    <col min="14" max="22" width="8.28515625" customWidth="1"/>
    <col min="23" max="27" width="8.28515625" hidden="1" customWidth="1" outlineLevel="1"/>
    <col min="28" max="28" width="8.28515625" customWidth="1" collapsed="1"/>
    <col min="29" max="32" width="8.28515625" customWidth="1"/>
    <col min="33" max="37" width="8.28515625" hidden="1" customWidth="1" outlineLevel="1"/>
    <col min="38" max="38" width="8.28515625" customWidth="1" collapsed="1"/>
    <col min="39" max="42" width="8.28515625" customWidth="1"/>
    <col min="43" max="58" width="8.28515625" hidden="1" customWidth="1" outlineLevel="1"/>
    <col min="59" max="59" width="9.140625" collapsed="1"/>
    <col min="65" max="65" width="0" hidden="1" customWidth="1" outlineLevel="1"/>
    <col min="66" max="66" width="9.140625" collapsed="1"/>
  </cols>
  <sheetData>
    <row r="1" spans="2:66" s="2" customFormat="1" ht="34.5" customHeight="1" x14ac:dyDescent="0.2">
      <c r="B1" s="573"/>
      <c r="C1" s="573"/>
      <c r="D1" s="573"/>
      <c r="E1" s="573"/>
      <c r="F1" s="573"/>
      <c r="G1" s="573"/>
      <c r="H1" s="573"/>
      <c r="I1" s="573"/>
      <c r="J1" s="573"/>
      <c r="K1" s="573"/>
      <c r="L1" s="573"/>
      <c r="M1" s="1234" t="str">
        <f>Index!B11</f>
        <v>Table 3b :   FSM and states: Current and constant price GDP, GDP per capita, FY1981-FY2018</v>
      </c>
      <c r="N1" s="1234"/>
      <c r="O1" s="1234"/>
      <c r="P1" s="1234"/>
      <c r="Q1" s="1234"/>
      <c r="R1" s="1234"/>
      <c r="S1" s="1234"/>
      <c r="T1" s="1234"/>
      <c r="U1" s="1234"/>
      <c r="V1" s="1234"/>
      <c r="AB1" s="1234"/>
      <c r="AC1" s="1234"/>
      <c r="AD1" s="1234"/>
      <c r="AE1" s="1234"/>
      <c r="AF1" s="1234"/>
      <c r="AG1" s="1234"/>
      <c r="AH1" s="1234"/>
      <c r="AI1" s="1234"/>
      <c r="AJ1" s="1234"/>
      <c r="AK1" s="1234"/>
      <c r="AL1" s="1234"/>
      <c r="AM1" s="1234"/>
      <c r="AN1" s="1234"/>
      <c r="AO1" s="1234"/>
      <c r="AP1" s="1234"/>
      <c r="AQ1" s="1234"/>
      <c r="AR1" s="1234"/>
      <c r="AS1" s="1234"/>
      <c r="AT1" s="1234"/>
      <c r="AU1" s="1234"/>
      <c r="AV1" s="1234"/>
    </row>
    <row r="2" spans="2:66" s="55" customFormat="1" ht="21" customHeight="1" x14ac:dyDescent="0.2">
      <c r="B2" s="250"/>
      <c r="C2" s="248" t="s">
        <v>474</v>
      </c>
      <c r="D2" s="247"/>
      <c r="E2" s="247"/>
      <c r="F2" s="247"/>
      <c r="G2" s="249"/>
      <c r="H2" s="247" t="s">
        <v>475</v>
      </c>
      <c r="I2" s="247"/>
      <c r="J2" s="247"/>
      <c r="K2" s="247"/>
      <c r="L2" s="247"/>
      <c r="M2" s="248" t="s">
        <v>476</v>
      </c>
      <c r="N2" s="247"/>
      <c r="O2" s="247"/>
      <c r="P2" s="247"/>
      <c r="Q2" s="249"/>
      <c r="R2" s="248" t="s">
        <v>477</v>
      </c>
      <c r="S2" s="247"/>
      <c r="T2" s="247"/>
      <c r="U2" s="247"/>
      <c r="V2" s="249"/>
      <c r="W2" s="247" t="s">
        <v>448</v>
      </c>
      <c r="X2" s="247"/>
      <c r="Y2" s="247"/>
      <c r="Z2" s="247"/>
      <c r="AA2" s="247"/>
      <c r="AB2" s="380" t="s">
        <v>564</v>
      </c>
      <c r="AC2" s="247"/>
      <c r="AD2" s="247"/>
      <c r="AE2" s="247"/>
      <c r="AF2" s="249"/>
      <c r="AG2" s="247" t="s">
        <v>466</v>
      </c>
      <c r="AH2" s="247"/>
      <c r="AI2" s="247"/>
      <c r="AJ2" s="247"/>
      <c r="AK2" s="247"/>
      <c r="AL2" s="248" t="s">
        <v>478</v>
      </c>
      <c r="AM2" s="247"/>
      <c r="AN2" s="247"/>
      <c r="AO2" s="247"/>
      <c r="AP2" s="249"/>
      <c r="AQ2" s="248" t="s">
        <v>449</v>
      </c>
      <c r="AR2" s="247"/>
      <c r="AS2" s="247"/>
      <c r="AT2" s="247"/>
      <c r="AU2" s="249"/>
      <c r="AV2" s="250" t="s">
        <v>450</v>
      </c>
      <c r="AW2" s="248" t="s">
        <v>451</v>
      </c>
      <c r="AX2" s="247"/>
      <c r="AY2" s="247"/>
      <c r="AZ2" s="247"/>
      <c r="BA2" s="249"/>
      <c r="BB2" s="248" t="s">
        <v>452</v>
      </c>
      <c r="BC2" s="247"/>
      <c r="BD2" s="247"/>
      <c r="BE2" s="247"/>
      <c r="BF2" s="249"/>
      <c r="BG2" s="2"/>
    </row>
    <row r="3" spans="2:66" s="255" customFormat="1" x14ac:dyDescent="0.2">
      <c r="B3" s="310"/>
      <c r="C3" s="311" t="s">
        <v>37</v>
      </c>
      <c r="D3" s="312" t="s">
        <v>39</v>
      </c>
      <c r="E3" s="312" t="s">
        <v>40</v>
      </c>
      <c r="F3" s="312" t="s">
        <v>41</v>
      </c>
      <c r="G3" s="313" t="s">
        <v>136</v>
      </c>
      <c r="H3" s="312" t="s">
        <v>37</v>
      </c>
      <c r="I3" s="312" t="s">
        <v>39</v>
      </c>
      <c r="J3" s="312" t="s">
        <v>40</v>
      </c>
      <c r="K3" s="312" t="s">
        <v>41</v>
      </c>
      <c r="L3" s="312" t="s">
        <v>136</v>
      </c>
      <c r="M3" s="311" t="s">
        <v>37</v>
      </c>
      <c r="N3" s="312" t="s">
        <v>39</v>
      </c>
      <c r="O3" s="312" t="s">
        <v>40</v>
      </c>
      <c r="P3" s="312" t="s">
        <v>41</v>
      </c>
      <c r="Q3" s="313" t="s">
        <v>136</v>
      </c>
      <c r="R3" s="311" t="s">
        <v>37</v>
      </c>
      <c r="S3" s="312" t="s">
        <v>39</v>
      </c>
      <c r="T3" s="312" t="s">
        <v>40</v>
      </c>
      <c r="U3" s="312" t="s">
        <v>41</v>
      </c>
      <c r="V3" s="313" t="s">
        <v>136</v>
      </c>
      <c r="W3" s="312" t="s">
        <v>37</v>
      </c>
      <c r="X3" s="312" t="s">
        <v>39</v>
      </c>
      <c r="Y3" s="312" t="s">
        <v>40</v>
      </c>
      <c r="Z3" s="312" t="s">
        <v>41</v>
      </c>
      <c r="AA3" s="312" t="s">
        <v>136</v>
      </c>
      <c r="AB3" s="311" t="s">
        <v>37</v>
      </c>
      <c r="AC3" s="312" t="s">
        <v>39</v>
      </c>
      <c r="AD3" s="312" t="s">
        <v>40</v>
      </c>
      <c r="AE3" s="312" t="s">
        <v>41</v>
      </c>
      <c r="AF3" s="313" t="s">
        <v>136</v>
      </c>
      <c r="AG3" s="312" t="s">
        <v>37</v>
      </c>
      <c r="AH3" s="312" t="s">
        <v>39</v>
      </c>
      <c r="AI3" s="312" t="s">
        <v>40</v>
      </c>
      <c r="AJ3" s="312" t="s">
        <v>41</v>
      </c>
      <c r="AK3" s="312" t="s">
        <v>136</v>
      </c>
      <c r="AL3" s="311" t="s">
        <v>37</v>
      </c>
      <c r="AM3" s="312" t="s">
        <v>39</v>
      </c>
      <c r="AN3" s="312" t="s">
        <v>40</v>
      </c>
      <c r="AO3" s="312" t="s">
        <v>41</v>
      </c>
      <c r="AP3" s="313" t="s">
        <v>136</v>
      </c>
      <c r="AQ3" s="252" t="s">
        <v>37</v>
      </c>
      <c r="AR3" s="251" t="s">
        <v>39</v>
      </c>
      <c r="AS3" s="251" t="s">
        <v>40</v>
      </c>
      <c r="AT3" s="251" t="s">
        <v>41</v>
      </c>
      <c r="AU3" s="253" t="s">
        <v>136</v>
      </c>
      <c r="AV3" s="254"/>
      <c r="AW3" s="252" t="s">
        <v>37</v>
      </c>
      <c r="AX3" s="251" t="s">
        <v>39</v>
      </c>
      <c r="AY3" s="251" t="s">
        <v>40</v>
      </c>
      <c r="AZ3" s="251" t="s">
        <v>41</v>
      </c>
      <c r="BA3" s="253" t="s">
        <v>136</v>
      </c>
      <c r="BB3" s="252" t="s">
        <v>37</v>
      </c>
      <c r="BC3" s="251" t="s">
        <v>39</v>
      </c>
      <c r="BD3" s="251" t="s">
        <v>40</v>
      </c>
      <c r="BE3" s="251" t="s">
        <v>41</v>
      </c>
      <c r="BF3" s="253" t="s">
        <v>136</v>
      </c>
      <c r="BG3" s="2"/>
      <c r="BH3" s="2"/>
      <c r="BI3" s="2"/>
      <c r="BJ3" s="2"/>
      <c r="BK3" s="2"/>
      <c r="BL3" s="2"/>
      <c r="BM3" s="2"/>
      <c r="BN3" s="2"/>
    </row>
    <row r="4" spans="2:66" hidden="1" outlineLevel="1" x14ac:dyDescent="0.2">
      <c r="B4" s="309" t="str">
        <f>"FY"&amp;RIGHT(BM4,4)</f>
        <v>FY</v>
      </c>
      <c r="C4" s="256"/>
      <c r="D4" s="8"/>
      <c r="E4" s="8"/>
      <c r="F4" s="8"/>
      <c r="G4" s="257"/>
      <c r="M4" s="258">
        <f>(AVERAGE(H$19:H$20)/AVERAGE(C$19:C$20))</f>
        <v>1.0808745645461835</v>
      </c>
      <c r="N4" s="259">
        <f>(AVERAGE(I$19:I$20)/AVERAGE(D$19:D$20))</f>
        <v>1.2565870122264056</v>
      </c>
      <c r="O4" s="259">
        <f>(AVERAGE(J$19:J$20)/AVERAGE(E$19:E$20))</f>
        <v>0.94958059731380662</v>
      </c>
      <c r="P4" s="259">
        <f>(AVERAGE(K$19:K$20)/AVERAGE(F$19:F$20))</f>
        <v>0.96204045718413855</v>
      </c>
      <c r="Q4" s="260">
        <f>(AVERAGE(L$19:L$20)/AVERAGE(G$19:G$20))</f>
        <v>1.1735434456538321</v>
      </c>
      <c r="R4" s="256"/>
      <c r="S4" s="8"/>
      <c r="T4" s="8"/>
      <c r="U4" s="8"/>
      <c r="V4" s="257"/>
      <c r="AB4" s="261"/>
      <c r="AC4" s="262"/>
      <c r="AD4" s="262"/>
      <c r="AE4" s="262"/>
      <c r="AF4" s="263"/>
      <c r="AG4" s="34"/>
      <c r="AH4" s="34"/>
      <c r="AI4" s="34"/>
      <c r="AJ4" s="34"/>
      <c r="AK4" s="34"/>
      <c r="AL4" s="264"/>
      <c r="AM4" s="245"/>
      <c r="AN4" s="245"/>
      <c r="AO4" s="245"/>
      <c r="AP4" s="265"/>
      <c r="AQ4" s="264"/>
      <c r="AR4" s="245"/>
      <c r="AS4" s="245"/>
      <c r="AT4" s="245"/>
      <c r="AU4" s="265"/>
      <c r="AV4" s="266"/>
      <c r="AW4" s="256"/>
      <c r="AX4" s="8"/>
      <c r="AY4" s="8"/>
      <c r="AZ4" s="8"/>
      <c r="BA4" s="257"/>
      <c r="BB4" s="256"/>
      <c r="BC4" s="8"/>
      <c r="BD4" s="8"/>
      <c r="BE4" s="8"/>
      <c r="BF4" s="257"/>
      <c r="BG4" s="2"/>
      <c r="BH4" s="55"/>
      <c r="BI4" s="55"/>
      <c r="BJ4" s="55"/>
      <c r="BK4" s="55"/>
      <c r="BL4" s="55"/>
      <c r="BM4" s="55"/>
      <c r="BN4" s="55"/>
    </row>
    <row r="5" spans="2:66" ht="20.100000000000001" customHeight="1" collapsed="1" x14ac:dyDescent="0.2">
      <c r="B5" s="309" t="str">
        <f>"FY"&amp;Format!B9</f>
        <v>FY1981</v>
      </c>
      <c r="C5" s="267">
        <v>73.105943652672309</v>
      </c>
      <c r="D5" s="268">
        <v>26.87169893843453</v>
      </c>
      <c r="E5" s="268">
        <v>5.567545827882431</v>
      </c>
      <c r="F5" s="268">
        <v>28.476964986189813</v>
      </c>
      <c r="G5" s="269">
        <v>12.18973390016553</v>
      </c>
      <c r="H5" s="34"/>
      <c r="I5" s="34"/>
      <c r="J5" s="34"/>
      <c r="K5" s="34"/>
      <c r="L5" s="34"/>
      <c r="M5" s="270">
        <f t="shared" ref="M5:M17" si="0">SUM(N5:Q5)</f>
        <v>80.754636112641833</v>
      </c>
      <c r="N5" s="271">
        <f t="shared" ref="N5:N18" si="1">D5*N$4</f>
        <v>33.766627882494923</v>
      </c>
      <c r="O5" s="271">
        <f t="shared" ref="O5:O18" si="2">E5*O$4</f>
        <v>5.2868334928125904</v>
      </c>
      <c r="P5" s="271">
        <f t="shared" ref="P5:P18" si="3">F5*P$4</f>
        <v>27.395992414530753</v>
      </c>
      <c r="Q5" s="272">
        <f t="shared" ref="Q5:Q18" si="4">G5*Q$4</f>
        <v>14.305182322803581</v>
      </c>
      <c r="R5" s="270">
        <f t="shared" ref="R5:R47" si="5">M5/BB5*100</f>
        <v>148.34020357966892</v>
      </c>
      <c r="S5" s="271">
        <f t="shared" ref="S5:S47" si="6">N5/BC5*100</f>
        <v>58.348155733703081</v>
      </c>
      <c r="T5" s="271">
        <f t="shared" ref="T5:T47" si="7">O5/BD5*100</f>
        <v>9.9052133401991362</v>
      </c>
      <c r="U5" s="271">
        <f t="shared" ref="U5:U47" si="8">P5/BE5*100</f>
        <v>52.518966801221133</v>
      </c>
      <c r="V5" s="272">
        <f t="shared" ref="V5:V47" si="9">Q5/BF5*100</f>
        <v>26.555105199199009</v>
      </c>
      <c r="W5" s="34"/>
      <c r="X5" s="34"/>
      <c r="Y5" s="34"/>
      <c r="Z5" s="34"/>
      <c r="AA5" s="34"/>
      <c r="AB5" s="261">
        <f t="shared" ref="AB5:AB34" si="10">SUM(AC5:AF5)</f>
        <v>75372.550225022002</v>
      </c>
      <c r="AC5" s="262">
        <v>38520.336687031959</v>
      </c>
      <c r="AD5" s="262">
        <v>5626.2195345168302</v>
      </c>
      <c r="AE5" s="262">
        <v>22901.012580674887</v>
      </c>
      <c r="AF5" s="263">
        <v>8324.9814227983243</v>
      </c>
      <c r="AG5" s="34">
        <f t="shared" ref="AG5:AG47" si="11">M5/AB5*1000000</f>
        <v>1071.4064453378824</v>
      </c>
      <c r="AH5" s="34">
        <f t="shared" ref="AH5:AH47" si="12">N5/AC5*1000000</f>
        <v>876.59223118531588</v>
      </c>
      <c r="AI5" s="34">
        <f t="shared" ref="AI5:AI47" si="13">O5/AD5*1000000</f>
        <v>939.67778192405967</v>
      </c>
      <c r="AJ5" s="34">
        <f t="shared" ref="AJ5:AJ47" si="14">P5/AE5*1000000</f>
        <v>1196.2786500387749</v>
      </c>
      <c r="AK5" s="34">
        <f t="shared" ref="AK5:AK47" si="15">Q5/AF5*1000000</f>
        <v>1718.344053432746</v>
      </c>
      <c r="AL5" s="264">
        <f t="shared" ref="AL5:AL47" si="16">R5/AB5*1000000</f>
        <v>1968.0932002009306</v>
      </c>
      <c r="AM5" s="245">
        <f t="shared" ref="AM5:AM47" si="17">S5/AC5*1000000</f>
        <v>1514.7363899689446</v>
      </c>
      <c r="AN5" s="245">
        <f t="shared" ref="AN5:AN47" si="18">T5/AD5*1000000</f>
        <v>1760.5451190503143</v>
      </c>
      <c r="AO5" s="245">
        <f t="shared" ref="AO5:AO47" si="19">U5/AE5*1000000</f>
        <v>2293.3032596794205</v>
      </c>
      <c r="AP5" s="265">
        <f t="shared" ref="AP5:AP47" si="20">V5/AF5*1000000</f>
        <v>3189.8095443764832</v>
      </c>
      <c r="AQ5" s="264"/>
      <c r="AR5" s="245"/>
      <c r="AS5" s="245"/>
      <c r="AT5" s="245"/>
      <c r="AU5" s="265"/>
      <c r="AV5" s="273">
        <v>88.883333333333326</v>
      </c>
      <c r="AW5" s="274"/>
      <c r="AX5" s="275"/>
      <c r="AY5" s="275"/>
      <c r="AZ5" s="275"/>
      <c r="BA5" s="276"/>
      <c r="BB5" s="274">
        <f t="shared" ref="BB5:BB18" si="21">BB6*($AV5/$AV6)</f>
        <v>54.43880631407589</v>
      </c>
      <c r="BC5" s="275">
        <f t="shared" ref="BC5:BC18" si="22">BC6*($AV5/$AV6)</f>
        <v>57.870942890814682</v>
      </c>
      <c r="BD5" s="275">
        <f t="shared" ref="BD5:BD18" si="23">BD6*($AV5/$AV6)</f>
        <v>53.374251631275854</v>
      </c>
      <c r="BE5" s="275">
        <f t="shared" ref="BE5:BE18" si="24">BE6*($AV5/$AV6)</f>
        <v>52.163997281633044</v>
      </c>
      <c r="BF5" s="276">
        <f t="shared" ref="BF5:BF18" si="25">BF6*($AV5/$AV6)</f>
        <v>53.869800987401376</v>
      </c>
      <c r="BG5" s="2"/>
      <c r="BH5" s="2"/>
      <c r="BI5" s="2"/>
      <c r="BJ5" s="2"/>
      <c r="BK5" s="2"/>
      <c r="BL5" s="2"/>
      <c r="BM5" s="2"/>
      <c r="BN5" s="2"/>
    </row>
    <row r="6" spans="2:66" x14ac:dyDescent="0.2">
      <c r="B6" s="309" t="str">
        <f>"FY"&amp;Format!B10</f>
        <v>FY1982</v>
      </c>
      <c r="C6" s="267">
        <v>76.442589924454936</v>
      </c>
      <c r="D6" s="268">
        <v>27.914853066569119</v>
      </c>
      <c r="E6" s="268">
        <v>6.7795232951229938</v>
      </c>
      <c r="F6" s="268">
        <v>28.603768072874768</v>
      </c>
      <c r="G6" s="269">
        <v>13.144445489888051</v>
      </c>
      <c r="H6" s="34"/>
      <c r="I6" s="34"/>
      <c r="J6" s="34"/>
      <c r="K6" s="34"/>
      <c r="L6" s="34"/>
      <c r="M6" s="270">
        <f t="shared" si="0"/>
        <v>84.458705557174667</v>
      </c>
      <c r="N6" s="271">
        <f t="shared" si="1"/>
        <v>35.077441811659206</v>
      </c>
      <c r="O6" s="271">
        <f t="shared" si="2"/>
        <v>6.4377037800857586</v>
      </c>
      <c r="P6" s="271">
        <f t="shared" si="3"/>
        <v>27.517982114017506</v>
      </c>
      <c r="Q6" s="272">
        <f t="shared" si="4"/>
        <v>15.425577851412196</v>
      </c>
      <c r="R6" s="270">
        <f t="shared" si="5"/>
        <v>144.48346415991992</v>
      </c>
      <c r="S6" s="271">
        <f t="shared" si="6"/>
        <v>56.448144794375487</v>
      </c>
      <c r="T6" s="271">
        <f t="shared" si="7"/>
        <v>11.232631442874668</v>
      </c>
      <c r="U6" s="271">
        <f t="shared" si="8"/>
        <v>49.127881752612637</v>
      </c>
      <c r="V6" s="272">
        <f t="shared" si="9"/>
        <v>26.66725964567393</v>
      </c>
      <c r="W6" s="236">
        <f t="shared" ref="W6:W47" si="26">R6/R5-1</f>
        <v>-2.5999286280321665E-2</v>
      </c>
      <c r="X6" s="236">
        <f t="shared" ref="X6:X47" si="27">S6/S5-1</f>
        <v>-3.2563341813220514E-2</v>
      </c>
      <c r="Y6" s="236">
        <f t="shared" ref="Y6:Y47" si="28">T6/T5-1</f>
        <v>0.13401206587730541</v>
      </c>
      <c r="Z6" s="236">
        <f t="shared" ref="Z6:Z47" si="29">U6/U5-1</f>
        <v>-6.4568769249467528E-2</v>
      </c>
      <c r="AA6" s="236">
        <f t="shared" ref="AA6:AA47" si="30">V6/V5-1</f>
        <v>4.2234608235822702E-3</v>
      </c>
      <c r="AB6" s="261">
        <f t="shared" si="10"/>
        <v>77654.635715283104</v>
      </c>
      <c r="AC6" s="262">
        <v>39581.101645387862</v>
      </c>
      <c r="AD6" s="262">
        <v>5764.7689401891785</v>
      </c>
      <c r="AE6" s="262">
        <v>23752.553316133581</v>
      </c>
      <c r="AF6" s="263">
        <v>8556.2118135724941</v>
      </c>
      <c r="AG6" s="34">
        <f t="shared" si="11"/>
        <v>1087.6196221799089</v>
      </c>
      <c r="AH6" s="34">
        <f t="shared" si="12"/>
        <v>886.21691548462911</v>
      </c>
      <c r="AI6" s="34">
        <f t="shared" si="13"/>
        <v>1116.7323177873104</v>
      </c>
      <c r="AJ6" s="34">
        <f t="shared" si="14"/>
        <v>1158.5273274737294</v>
      </c>
      <c r="AK6" s="34">
        <f t="shared" si="15"/>
        <v>1802.8513304150567</v>
      </c>
      <c r="AL6" s="264">
        <f t="shared" si="16"/>
        <v>1860.590328305208</v>
      </c>
      <c r="AM6" s="245">
        <f t="shared" si="17"/>
        <v>1426.1387997762574</v>
      </c>
      <c r="AN6" s="245">
        <f t="shared" si="18"/>
        <v>1948.4963854433436</v>
      </c>
      <c r="AO6" s="245">
        <f t="shared" si="19"/>
        <v>2068.3200285353419</v>
      </c>
      <c r="AP6" s="265">
        <f t="shared" si="20"/>
        <v>3116.7133571158624</v>
      </c>
      <c r="AQ6" s="277">
        <f t="shared" ref="AQ6:AQ47" si="31">AG6/AG5-1</f>
        <v>1.5132610889710962E-2</v>
      </c>
      <c r="AR6" s="278">
        <f t="shared" ref="AR6:AR47" si="32">AH6/AH5-1</f>
        <v>1.097965959189362E-2</v>
      </c>
      <c r="AS6" s="278">
        <f t="shared" ref="AS6:AS47" si="33">AI6/AI5-1</f>
        <v>0.18842047696468733</v>
      </c>
      <c r="AT6" s="278">
        <f t="shared" ref="AT6:AT47" si="34">AJ6/AJ5-1</f>
        <v>-3.1557298597464589E-2</v>
      </c>
      <c r="AU6" s="279">
        <f t="shared" ref="AU6:AU47" si="35">AK6/AK5-1</f>
        <v>4.9179485804073941E-2</v>
      </c>
      <c r="AV6" s="273">
        <v>95.441666666666663</v>
      </c>
      <c r="AW6" s="274"/>
      <c r="AX6" s="275"/>
      <c r="AY6" s="275"/>
      <c r="AZ6" s="275"/>
      <c r="BA6" s="276"/>
      <c r="BB6" s="274">
        <f t="shared" si="21"/>
        <v>58.45562054332563</v>
      </c>
      <c r="BC6" s="275">
        <f t="shared" si="22"/>
        <v>62.141000274564092</v>
      </c>
      <c r="BD6" s="275">
        <f t="shared" si="23"/>
        <v>57.312516776017475</v>
      </c>
      <c r="BE6" s="275">
        <f t="shared" si="24"/>
        <v>56.012962766411334</v>
      </c>
      <c r="BF6" s="276">
        <f t="shared" si="25"/>
        <v>57.844630668358143</v>
      </c>
      <c r="BG6" s="2"/>
      <c r="BH6" s="55"/>
      <c r="BI6" s="55"/>
      <c r="BJ6" s="55"/>
      <c r="BK6" s="55"/>
      <c r="BL6" s="55"/>
      <c r="BM6" s="55"/>
      <c r="BN6" s="55"/>
    </row>
    <row r="7" spans="2:66" x14ac:dyDescent="0.2">
      <c r="B7" s="309" t="str">
        <f>"FY"&amp;Format!B11</f>
        <v>FY1983</v>
      </c>
      <c r="C7" s="267">
        <v>80.652846860063875</v>
      </c>
      <c r="D7" s="268">
        <v>27.673559681088353</v>
      </c>
      <c r="E7" s="268">
        <v>7.6329685440300814</v>
      </c>
      <c r="F7" s="268">
        <v>30.643920505443305</v>
      </c>
      <c r="G7" s="269">
        <v>14.702398129502141</v>
      </c>
      <c r="H7" s="34"/>
      <c r="I7" s="34"/>
      <c r="J7" s="34"/>
      <c r="K7" s="34"/>
      <c r="L7" s="34"/>
      <c r="M7" s="270">
        <f t="shared" si="0"/>
        <v>88.756948759886981</v>
      </c>
      <c r="N7" s="271">
        <f t="shared" si="1"/>
        <v>34.774235677327937</v>
      </c>
      <c r="O7" s="271">
        <f t="shared" si="2"/>
        <v>7.2481188293175816</v>
      </c>
      <c r="P7" s="271">
        <f t="shared" si="3"/>
        <v>29.480691292971073</v>
      </c>
      <c r="Q7" s="272">
        <f t="shared" si="4"/>
        <v>17.253902960270398</v>
      </c>
      <c r="R7" s="270">
        <f t="shared" si="5"/>
        <v>146.68773107774354</v>
      </c>
      <c r="S7" s="271">
        <f t="shared" si="6"/>
        <v>54.062615895510206</v>
      </c>
      <c r="T7" s="271">
        <f t="shared" si="7"/>
        <v>12.21781449930727</v>
      </c>
      <c r="U7" s="271">
        <f t="shared" si="8"/>
        <v>50.847173991950086</v>
      </c>
      <c r="V7" s="272">
        <f t="shared" si="9"/>
        <v>28.816551090904792</v>
      </c>
      <c r="W7" s="236">
        <f t="shared" si="26"/>
        <v>1.5256188177934726E-2</v>
      </c>
      <c r="X7" s="236">
        <f t="shared" si="27"/>
        <v>-4.2260536773264801E-2</v>
      </c>
      <c r="Y7" s="236">
        <f t="shared" si="28"/>
        <v>8.7707235961840935E-2</v>
      </c>
      <c r="Z7" s="236">
        <f t="shared" si="29"/>
        <v>3.4996262366757014E-2</v>
      </c>
      <c r="AA7" s="236">
        <f t="shared" si="30"/>
        <v>8.0596636991890014E-2</v>
      </c>
      <c r="AB7" s="261">
        <f t="shared" si="10"/>
        <v>80007.430035857891</v>
      </c>
      <c r="AC7" s="262">
        <v>40671.077726845258</v>
      </c>
      <c r="AD7" s="262">
        <v>5906.7302173134658</v>
      </c>
      <c r="AE7" s="262">
        <v>24635.757351264772</v>
      </c>
      <c r="AF7" s="263">
        <v>8793.8647404343901</v>
      </c>
      <c r="AG7" s="34">
        <f t="shared" si="11"/>
        <v>1109.3588273002608</v>
      </c>
      <c r="AH7" s="34">
        <f t="shared" si="12"/>
        <v>855.01141402935912</v>
      </c>
      <c r="AI7" s="34">
        <f t="shared" si="13"/>
        <v>1227.0949514627084</v>
      </c>
      <c r="AJ7" s="34">
        <f t="shared" si="14"/>
        <v>1196.6626750144364</v>
      </c>
      <c r="AK7" s="34">
        <f t="shared" si="15"/>
        <v>1962.0387019300581</v>
      </c>
      <c r="AL7" s="264">
        <f t="shared" si="16"/>
        <v>1833.4263581769935</v>
      </c>
      <c r="AM7" s="245">
        <f t="shared" si="17"/>
        <v>1329.2644040220689</v>
      </c>
      <c r="AN7" s="245">
        <f t="shared" si="18"/>
        <v>2068.4564978937278</v>
      </c>
      <c r="AO7" s="245">
        <f t="shared" si="19"/>
        <v>2063.9582240949312</v>
      </c>
      <c r="AP7" s="265">
        <f t="shared" si="20"/>
        <v>3276.892690696689</v>
      </c>
      <c r="AQ7" s="277">
        <f t="shared" si="31"/>
        <v>1.9987875059462645E-2</v>
      </c>
      <c r="AR7" s="278">
        <f t="shared" si="32"/>
        <v>-3.5212035462226732E-2</v>
      </c>
      <c r="AS7" s="278">
        <f t="shared" si="33"/>
        <v>9.882639905512014E-2</v>
      </c>
      <c r="AT7" s="278">
        <f t="shared" si="34"/>
        <v>3.2917089339501882E-2</v>
      </c>
      <c r="AU7" s="279">
        <f t="shared" si="35"/>
        <v>8.829755888875912E-2</v>
      </c>
      <c r="AV7" s="273">
        <v>98.791666666666671</v>
      </c>
      <c r="AW7" s="274"/>
      <c r="AX7" s="275"/>
      <c r="AY7" s="275"/>
      <c r="AZ7" s="275"/>
      <c r="BA7" s="276"/>
      <c r="BB7" s="274">
        <f t="shared" si="21"/>
        <v>60.507411293209238</v>
      </c>
      <c r="BC7" s="275">
        <f t="shared" si="22"/>
        <v>64.322147756479296</v>
      </c>
      <c r="BD7" s="275">
        <f t="shared" si="23"/>
        <v>59.324184613611038</v>
      </c>
      <c r="BE7" s="275">
        <f t="shared" si="24"/>
        <v>57.979016292308259</v>
      </c>
      <c r="BF7" s="276">
        <f t="shared" si="25"/>
        <v>59.874975689634667</v>
      </c>
      <c r="BG7" s="2"/>
      <c r="BH7" s="2"/>
      <c r="BI7" s="2"/>
      <c r="BJ7" s="2"/>
      <c r="BK7" s="2"/>
      <c r="BL7" s="2"/>
      <c r="BM7" s="2"/>
      <c r="BN7" s="2"/>
    </row>
    <row r="8" spans="2:66" x14ac:dyDescent="0.2">
      <c r="B8" s="309" t="str">
        <f>"FY"&amp;Format!B12</f>
        <v>FY1984</v>
      </c>
      <c r="C8" s="267">
        <v>80.647286200516191</v>
      </c>
      <c r="D8" s="268">
        <v>29.596558564592083</v>
      </c>
      <c r="E8" s="268">
        <v>8.2542505196333682</v>
      </c>
      <c r="F8" s="268">
        <v>27.764417612078539</v>
      </c>
      <c r="G8" s="269">
        <v>15.032059504212192</v>
      </c>
      <c r="H8" s="34"/>
      <c r="I8" s="34"/>
      <c r="J8" s="34"/>
      <c r="K8" s="34"/>
      <c r="L8" s="34"/>
      <c r="M8" s="270">
        <f t="shared" si="0"/>
        <v>89.379995156497856</v>
      </c>
      <c r="N8" s="271">
        <f t="shared" si="1"/>
        <v>37.190651098864599</v>
      </c>
      <c r="O8" s="271">
        <f t="shared" si="2"/>
        <v>7.8380761388112523</v>
      </c>
      <c r="P8" s="271">
        <f t="shared" si="3"/>
        <v>26.710493012975387</v>
      </c>
      <c r="Q8" s="272">
        <f t="shared" si="4"/>
        <v>17.640774905846612</v>
      </c>
      <c r="R8" s="270">
        <f t="shared" si="5"/>
        <v>141.88868711979325</v>
      </c>
      <c r="S8" s="271">
        <f t="shared" si="6"/>
        <v>55.537875237203494</v>
      </c>
      <c r="T8" s="271">
        <f t="shared" si="7"/>
        <v>12.690937823646333</v>
      </c>
      <c r="U8" s="271">
        <f t="shared" si="8"/>
        <v>44.251406379159974</v>
      </c>
      <c r="V8" s="272">
        <f t="shared" si="9"/>
        <v>28.300123098523621</v>
      </c>
      <c r="W8" s="236">
        <f t="shared" si="26"/>
        <v>-3.2716055546641698E-2</v>
      </c>
      <c r="X8" s="236">
        <f t="shared" si="27"/>
        <v>2.7287975567897194E-2</v>
      </c>
      <c r="Y8" s="236">
        <f t="shared" si="28"/>
        <v>3.8724055301861737E-2</v>
      </c>
      <c r="Z8" s="236">
        <f t="shared" si="29"/>
        <v>-0.12971748663621552</v>
      </c>
      <c r="AA8" s="236">
        <f t="shared" si="30"/>
        <v>-1.7921228350750384E-2</v>
      </c>
      <c r="AB8" s="261">
        <f t="shared" si="10"/>
        <v>82433.177358785615</v>
      </c>
      <c r="AC8" s="262">
        <v>41791.069341189868</v>
      </c>
      <c r="AD8" s="262">
        <v>6052.1873854980631</v>
      </c>
      <c r="AE8" s="262">
        <v>25551.802039663424</v>
      </c>
      <c r="AF8" s="263">
        <v>9038.118592434259</v>
      </c>
      <c r="AG8" s="34">
        <f t="shared" si="11"/>
        <v>1084.2721100932047</v>
      </c>
      <c r="AH8" s="34">
        <f t="shared" si="12"/>
        <v>889.91862819382243</v>
      </c>
      <c r="AI8" s="34">
        <f t="shared" si="13"/>
        <v>1295.0815365684882</v>
      </c>
      <c r="AJ8" s="34">
        <f t="shared" si="14"/>
        <v>1045.3467419445938</v>
      </c>
      <c r="AK8" s="34">
        <f t="shared" si="15"/>
        <v>1951.8193665453307</v>
      </c>
      <c r="AL8" s="264">
        <f t="shared" si="16"/>
        <v>1721.257043171234</v>
      </c>
      <c r="AM8" s="245">
        <f t="shared" si="17"/>
        <v>1328.9412334434951</v>
      </c>
      <c r="AN8" s="245">
        <f t="shared" si="18"/>
        <v>2096.9175300248799</v>
      </c>
      <c r="AO8" s="245">
        <f t="shared" si="19"/>
        <v>1731.831137016075</v>
      </c>
      <c r="AP8" s="265">
        <f t="shared" si="20"/>
        <v>3131.1962560674342</v>
      </c>
      <c r="AQ8" s="277">
        <f t="shared" si="31"/>
        <v>-2.2613708558219425E-2</v>
      </c>
      <c r="AR8" s="278">
        <f t="shared" si="32"/>
        <v>4.0826606044892744E-2</v>
      </c>
      <c r="AS8" s="278">
        <f t="shared" si="33"/>
        <v>5.540450233679084E-2</v>
      </c>
      <c r="AT8" s="278">
        <f t="shared" si="34"/>
        <v>-0.12644827671926617</v>
      </c>
      <c r="AU8" s="279">
        <f t="shared" si="35"/>
        <v>-5.2085289523976508E-3</v>
      </c>
      <c r="AV8" s="273">
        <v>102.85</v>
      </c>
      <c r="AW8" s="274"/>
      <c r="AX8" s="275"/>
      <c r="AY8" s="275"/>
      <c r="AZ8" s="275"/>
      <c r="BA8" s="276"/>
      <c r="BB8" s="274">
        <f t="shared" si="21"/>
        <v>62.993038395680166</v>
      </c>
      <c r="BC8" s="275">
        <f t="shared" si="22"/>
        <v>66.964483138799437</v>
      </c>
      <c r="BD8" s="275">
        <f t="shared" si="23"/>
        <v>61.761205103432083</v>
      </c>
      <c r="BE8" s="275">
        <f t="shared" si="24"/>
        <v>60.360777653282874</v>
      </c>
      <c r="BF8" s="276">
        <f t="shared" si="25"/>
        <v>62.33462251889253</v>
      </c>
      <c r="BG8" s="2"/>
      <c r="BH8" s="55"/>
      <c r="BI8" s="55"/>
      <c r="BJ8" s="55"/>
      <c r="BK8" s="55"/>
      <c r="BL8" s="55"/>
      <c r="BM8" s="55"/>
      <c r="BN8" s="55"/>
    </row>
    <row r="9" spans="2:66" x14ac:dyDescent="0.2">
      <c r="B9" s="309" t="str">
        <f>"FY"&amp;Format!B13</f>
        <v>FY1985</v>
      </c>
      <c r="C9" s="267">
        <v>97.460173701791859</v>
      </c>
      <c r="D9" s="268">
        <v>35.393760363866541</v>
      </c>
      <c r="E9" s="268">
        <v>8.3281029296890363</v>
      </c>
      <c r="F9" s="268">
        <v>37.224990379635884</v>
      </c>
      <c r="G9" s="269">
        <v>16.513320028600393</v>
      </c>
      <c r="H9" s="34"/>
      <c r="I9" s="34"/>
      <c r="J9" s="34"/>
      <c r="K9" s="34"/>
      <c r="L9" s="34"/>
      <c r="M9" s="270">
        <f t="shared" si="0"/>
        <v>107.57458979060162</v>
      </c>
      <c r="N9" s="271">
        <f t="shared" si="1"/>
        <v>44.475339587088435</v>
      </c>
      <c r="O9" s="271">
        <f t="shared" si="2"/>
        <v>7.9082049544649777</v>
      </c>
      <c r="P9" s="271">
        <f t="shared" si="3"/>
        <v>35.811946763500067</v>
      </c>
      <c r="Q9" s="272">
        <f t="shared" si="4"/>
        <v>19.379098485548141</v>
      </c>
      <c r="R9" s="270">
        <f t="shared" si="5"/>
        <v>164.70034703881691</v>
      </c>
      <c r="S9" s="271">
        <f t="shared" si="6"/>
        <v>64.05486552787427</v>
      </c>
      <c r="T9" s="271">
        <f t="shared" si="7"/>
        <v>12.349219979818956</v>
      </c>
      <c r="U9" s="271">
        <f t="shared" si="8"/>
        <v>57.220345531015838</v>
      </c>
      <c r="V9" s="272">
        <f t="shared" si="9"/>
        <v>29.983450364995967</v>
      </c>
      <c r="W9" s="236">
        <f t="shared" si="26"/>
        <v>0.16077152014074469</v>
      </c>
      <c r="X9" s="236">
        <f t="shared" si="27"/>
        <v>0.15335462968819957</v>
      </c>
      <c r="Y9" s="236">
        <f t="shared" si="28"/>
        <v>-2.6926130170669693E-2</v>
      </c>
      <c r="Z9" s="236">
        <f t="shared" si="29"/>
        <v>0.29307405601381142</v>
      </c>
      <c r="AA9" s="236">
        <f t="shared" si="30"/>
        <v>5.9481270120700147E-2</v>
      </c>
      <c r="AB9" s="261">
        <f t="shared" si="10"/>
        <v>84934.194809830224</v>
      </c>
      <c r="AC9" s="262">
        <v>42941.903049875495</v>
      </c>
      <c r="AD9" s="262">
        <v>6201.2265333901923</v>
      </c>
      <c r="AE9" s="262">
        <v>26501.908513099926</v>
      </c>
      <c r="AF9" s="263">
        <v>9289.1567134646102</v>
      </c>
      <c r="AG9" s="34">
        <f t="shared" si="11"/>
        <v>1266.5639561482135</v>
      </c>
      <c r="AH9" s="34">
        <f t="shared" si="12"/>
        <v>1035.7095617171858</v>
      </c>
      <c r="AI9" s="34">
        <f t="shared" si="13"/>
        <v>1275.2646451284511</v>
      </c>
      <c r="AJ9" s="34">
        <f t="shared" si="14"/>
        <v>1351.2968979497525</v>
      </c>
      <c r="AK9" s="34">
        <f t="shared" si="15"/>
        <v>2086.2064322220103</v>
      </c>
      <c r="AL9" s="264">
        <f t="shared" si="16"/>
        <v>1939.1523921264584</v>
      </c>
      <c r="AM9" s="245">
        <f t="shared" si="17"/>
        <v>1491.663409827851</v>
      </c>
      <c r="AN9" s="245">
        <f t="shared" si="18"/>
        <v>1991.4157164433846</v>
      </c>
      <c r="AO9" s="245">
        <f t="shared" si="19"/>
        <v>2159.1028247166332</v>
      </c>
      <c r="AP9" s="265">
        <f t="shared" si="20"/>
        <v>3227.7903463007606</v>
      </c>
      <c r="AQ9" s="277">
        <f t="shared" si="31"/>
        <v>0.1681237065475556</v>
      </c>
      <c r="AR9" s="278">
        <f t="shared" si="32"/>
        <v>0.16382501602338673</v>
      </c>
      <c r="AS9" s="278">
        <f t="shared" si="33"/>
        <v>-1.5301655440587147E-2</v>
      </c>
      <c r="AT9" s="278">
        <f t="shared" si="34"/>
        <v>0.29267815522724905</v>
      </c>
      <c r="AU9" s="279">
        <f t="shared" si="35"/>
        <v>6.8852204246001136E-2</v>
      </c>
      <c r="AV9" s="273">
        <v>106.64166666666665</v>
      </c>
      <c r="AW9" s="274"/>
      <c r="AX9" s="275"/>
      <c r="AY9" s="275"/>
      <c r="AZ9" s="275"/>
      <c r="BA9" s="276"/>
      <c r="BB9" s="274">
        <f t="shared" si="21"/>
        <v>65.315338871294685</v>
      </c>
      <c r="BC9" s="275">
        <f t="shared" si="22"/>
        <v>69.433194840967133</v>
      </c>
      <c r="BD9" s="275">
        <f t="shared" si="23"/>
        <v>64.038092830061601</v>
      </c>
      <c r="BE9" s="275">
        <f t="shared" si="24"/>
        <v>62.586037241051763</v>
      </c>
      <c r="BF9" s="276">
        <f t="shared" si="25"/>
        <v>64.632649843969176</v>
      </c>
      <c r="BG9" s="2"/>
      <c r="BH9" s="2"/>
      <c r="BI9" s="2"/>
      <c r="BJ9" s="2"/>
      <c r="BK9" s="2"/>
      <c r="BL9" s="2"/>
      <c r="BM9" s="2"/>
      <c r="BN9" s="2"/>
    </row>
    <row r="10" spans="2:66" x14ac:dyDescent="0.2">
      <c r="B10" s="309" t="str">
        <f>"FY"&amp;Format!B14</f>
        <v>FY1986</v>
      </c>
      <c r="C10" s="267">
        <v>107.81905665468038</v>
      </c>
      <c r="D10" s="268">
        <v>38.773203629496749</v>
      </c>
      <c r="E10" s="268">
        <v>10.380576637811009</v>
      </c>
      <c r="F10" s="268">
        <v>42.292476486338629</v>
      </c>
      <c r="G10" s="269">
        <v>16.372799901033986</v>
      </c>
      <c r="H10" s="34"/>
      <c r="I10" s="34"/>
      <c r="J10" s="34"/>
      <c r="K10" s="34"/>
      <c r="L10" s="34"/>
      <c r="M10" s="270">
        <f t="shared" si="0"/>
        <v>118.48036369265647</v>
      </c>
      <c r="N10" s="271">
        <f t="shared" si="1"/>
        <v>48.721904103235346</v>
      </c>
      <c r="O10" s="271">
        <f t="shared" si="2"/>
        <v>9.8571941641943237</v>
      </c>
      <c r="P10" s="271">
        <f t="shared" si="3"/>
        <v>40.687073414366644</v>
      </c>
      <c r="Q10" s="272">
        <f t="shared" si="4"/>
        <v>19.214192010860145</v>
      </c>
      <c r="R10" s="270">
        <f t="shared" si="5"/>
        <v>177.05310473904382</v>
      </c>
      <c r="S10" s="271">
        <f t="shared" si="6"/>
        <v>68.490361144990459</v>
      </c>
      <c r="T10" s="271">
        <f t="shared" si="7"/>
        <v>15.024058793295819</v>
      </c>
      <c r="U10" s="271">
        <f t="shared" si="8"/>
        <v>63.452881791883556</v>
      </c>
      <c r="V10" s="272">
        <f t="shared" si="9"/>
        <v>29.016332366015213</v>
      </c>
      <c r="W10" s="236">
        <f t="shared" si="26"/>
        <v>7.5001406629189304E-2</v>
      </c>
      <c r="X10" s="236">
        <f t="shared" si="27"/>
        <v>6.9245256867896066E-2</v>
      </c>
      <c r="Y10" s="236">
        <f t="shared" si="28"/>
        <v>0.21659981908558379</v>
      </c>
      <c r="Z10" s="236">
        <f t="shared" si="29"/>
        <v>0.10892168166809513</v>
      </c>
      <c r="AA10" s="236">
        <f t="shared" si="30"/>
        <v>-3.2255060281848436E-2</v>
      </c>
      <c r="AB10" s="261">
        <f t="shared" si="10"/>
        <v>87512.874894890425</v>
      </c>
      <c r="AC10" s="262">
        <v>44124.428176032023</v>
      </c>
      <c r="AD10" s="262">
        <v>6353.9358696273875</v>
      </c>
      <c r="AE10" s="262">
        <v>27487.34330934766</v>
      </c>
      <c r="AF10" s="263">
        <v>9547.1675398833595</v>
      </c>
      <c r="AG10" s="34">
        <f t="shared" si="11"/>
        <v>1353.8620898348997</v>
      </c>
      <c r="AH10" s="34">
        <f t="shared" si="12"/>
        <v>1104.1934392636645</v>
      </c>
      <c r="AI10" s="34">
        <f t="shared" si="13"/>
        <v>1551.3524792267656</v>
      </c>
      <c r="AJ10" s="34">
        <f t="shared" si="14"/>
        <v>1480.2111996225599</v>
      </c>
      <c r="AK10" s="34">
        <f t="shared" si="15"/>
        <v>2012.5541874689768</v>
      </c>
      <c r="AL10" s="264">
        <f t="shared" si="16"/>
        <v>2023.1663621118373</v>
      </c>
      <c r="AM10" s="245">
        <f t="shared" si="17"/>
        <v>1552.2096030741036</v>
      </c>
      <c r="AN10" s="245">
        <f t="shared" si="18"/>
        <v>2364.5279243551558</v>
      </c>
      <c r="AO10" s="245">
        <f t="shared" si="19"/>
        <v>2308.4399637234146</v>
      </c>
      <c r="AP10" s="265">
        <f t="shared" si="20"/>
        <v>3039.2608325767073</v>
      </c>
      <c r="AQ10" s="277">
        <f t="shared" si="31"/>
        <v>6.8925168178771923E-2</v>
      </c>
      <c r="AR10" s="278">
        <f t="shared" si="32"/>
        <v>6.6122666119769802E-2</v>
      </c>
      <c r="AS10" s="278">
        <f t="shared" si="33"/>
        <v>0.21649454107661348</v>
      </c>
      <c r="AT10" s="278">
        <f t="shared" si="34"/>
        <v>9.5400427447440928E-2</v>
      </c>
      <c r="AU10" s="279">
        <f t="shared" si="35"/>
        <v>-3.530438964018856E-2</v>
      </c>
      <c r="AV10" s="273">
        <v>109.25833333333333</v>
      </c>
      <c r="AW10" s="274"/>
      <c r="AX10" s="275"/>
      <c r="AY10" s="275"/>
      <c r="AZ10" s="275"/>
      <c r="BA10" s="276"/>
      <c r="BB10" s="274">
        <f t="shared" si="21"/>
        <v>66.917981397323175</v>
      </c>
      <c r="BC10" s="275">
        <f t="shared" si="22"/>
        <v>71.136877202463083</v>
      </c>
      <c r="BD10" s="275">
        <f t="shared" si="23"/>
        <v>65.609395568878469</v>
      </c>
      <c r="BE10" s="275">
        <f t="shared" si="24"/>
        <v>64.12171089063294</v>
      </c>
      <c r="BF10" s="276">
        <f t="shared" si="25"/>
        <v>66.218541228747355</v>
      </c>
      <c r="BG10" s="2"/>
      <c r="BH10" s="55"/>
      <c r="BI10" s="55"/>
      <c r="BJ10" s="55"/>
      <c r="BK10" s="55"/>
      <c r="BL10" s="55"/>
      <c r="BM10" s="55"/>
      <c r="BN10" s="55"/>
    </row>
    <row r="11" spans="2:66" x14ac:dyDescent="0.2">
      <c r="B11" s="309" t="str">
        <f>"FY"&amp;Format!B15</f>
        <v>FY1987</v>
      </c>
      <c r="C11" s="267">
        <v>113.1108397017304</v>
      </c>
      <c r="D11" s="268">
        <v>38.926614706287289</v>
      </c>
      <c r="E11" s="268">
        <v>10.920519930527689</v>
      </c>
      <c r="F11" s="268">
        <v>46.590723928442529</v>
      </c>
      <c r="G11" s="269">
        <v>16.672981136472902</v>
      </c>
      <c r="H11" s="34"/>
      <c r="I11" s="34"/>
      <c r="J11" s="34"/>
      <c r="K11" s="34"/>
      <c r="L11" s="34"/>
      <c r="M11" s="270">
        <f t="shared" si="0"/>
        <v>123.67322138934641</v>
      </c>
      <c r="N11" s="271">
        <f t="shared" si="1"/>
        <v>48.914678469862004</v>
      </c>
      <c r="O11" s="271">
        <f t="shared" si="2"/>
        <v>10.369913838607813</v>
      </c>
      <c r="P11" s="271">
        <f t="shared" si="3"/>
        <v>44.822161348658831</v>
      </c>
      <c r="Q11" s="272">
        <f t="shared" si="4"/>
        <v>19.566467732217756</v>
      </c>
      <c r="R11" s="270">
        <f t="shared" si="5"/>
        <v>179.674110480369</v>
      </c>
      <c r="S11" s="271">
        <f t="shared" si="6"/>
        <v>66.849331519470951</v>
      </c>
      <c r="T11" s="271">
        <f t="shared" si="7"/>
        <v>15.366033411991111</v>
      </c>
      <c r="U11" s="271">
        <f t="shared" si="8"/>
        <v>67.957963367139229</v>
      </c>
      <c r="V11" s="272">
        <f t="shared" si="9"/>
        <v>28.726683128998047</v>
      </c>
      <c r="W11" s="236">
        <f t="shared" si="26"/>
        <v>1.4803500594853913E-2</v>
      </c>
      <c r="X11" s="236">
        <f t="shared" si="27"/>
        <v>-2.3960008358629215E-2</v>
      </c>
      <c r="Y11" s="236">
        <f t="shared" si="28"/>
        <v>2.2761799817230033E-2</v>
      </c>
      <c r="Z11" s="236">
        <f t="shared" si="29"/>
        <v>7.0998849036229661E-2</v>
      </c>
      <c r="AA11" s="236">
        <f t="shared" si="30"/>
        <v>-9.9822828524122054E-3</v>
      </c>
      <c r="AB11" s="261">
        <f t="shared" si="10"/>
        <v>90171.688008813842</v>
      </c>
      <c r="AC11" s="262">
        <v>45339.517431271684</v>
      </c>
      <c r="AD11" s="262">
        <v>6510.4057750436696</v>
      </c>
      <c r="AE11" s="262">
        <v>28509.420060538971</v>
      </c>
      <c r="AF11" s="263">
        <v>9812.3447419595232</v>
      </c>
      <c r="AG11" s="34">
        <f t="shared" si="11"/>
        <v>1371.5305116308564</v>
      </c>
      <c r="AH11" s="34">
        <f t="shared" si="12"/>
        <v>1078.8530897800083</v>
      </c>
      <c r="AI11" s="34">
        <f t="shared" si="13"/>
        <v>1592.8214303260161</v>
      </c>
      <c r="AJ11" s="34">
        <f t="shared" si="14"/>
        <v>1572.1877629737889</v>
      </c>
      <c r="AK11" s="34">
        <f t="shared" si="15"/>
        <v>1994.0664791920403</v>
      </c>
      <c r="AL11" s="264">
        <f t="shared" si="16"/>
        <v>1992.577875028875</v>
      </c>
      <c r="AM11" s="245">
        <f t="shared" si="17"/>
        <v>1474.4164761083996</v>
      </c>
      <c r="AN11" s="245">
        <f t="shared" si="18"/>
        <v>2360.2266806308307</v>
      </c>
      <c r="AO11" s="245">
        <f t="shared" si="19"/>
        <v>2383.7020613829518</v>
      </c>
      <c r="AP11" s="265">
        <f t="shared" si="20"/>
        <v>2927.6063860819195</v>
      </c>
      <c r="AQ11" s="277">
        <f t="shared" si="31"/>
        <v>1.3050385211769377E-2</v>
      </c>
      <c r="AR11" s="278">
        <f t="shared" si="32"/>
        <v>-2.294919402940343E-2</v>
      </c>
      <c r="AS11" s="278">
        <f t="shared" si="33"/>
        <v>2.6730837546293573E-2</v>
      </c>
      <c r="AT11" s="278">
        <f t="shared" si="34"/>
        <v>6.2137459421116592E-2</v>
      </c>
      <c r="AU11" s="279">
        <f t="shared" si="35"/>
        <v>-9.1861915530269123E-3</v>
      </c>
      <c r="AV11" s="273">
        <v>112.38333333333334</v>
      </c>
      <c r="AW11" s="274"/>
      <c r="AX11" s="275"/>
      <c r="AY11" s="275"/>
      <c r="AZ11" s="275"/>
      <c r="BA11" s="276"/>
      <c r="BB11" s="274">
        <f t="shared" si="21"/>
        <v>68.831965305796686</v>
      </c>
      <c r="BC11" s="275">
        <f t="shared" si="22"/>
        <v>73.17152970424965</v>
      </c>
      <c r="BD11" s="275">
        <f t="shared" si="23"/>
        <v>67.485951387529184</v>
      </c>
      <c r="BE11" s="275">
        <f t="shared" si="24"/>
        <v>65.955716045387533</v>
      </c>
      <c r="BF11" s="276">
        <f t="shared" si="25"/>
        <v>68.112519793370979</v>
      </c>
      <c r="BG11" s="2"/>
      <c r="BH11" s="2"/>
      <c r="BI11" s="2"/>
      <c r="BJ11" s="2"/>
      <c r="BK11" s="2"/>
      <c r="BL11" s="2"/>
      <c r="BM11" s="2"/>
      <c r="BN11" s="2"/>
    </row>
    <row r="12" spans="2:66" x14ac:dyDescent="0.2">
      <c r="B12" s="309" t="str">
        <f>"FY"&amp;Format!B16</f>
        <v>FY1988</v>
      </c>
      <c r="C12" s="267">
        <v>124.72600452391691</v>
      </c>
      <c r="D12" s="268">
        <v>44.524426525782211</v>
      </c>
      <c r="E12" s="268">
        <v>10.378239541418557</v>
      </c>
      <c r="F12" s="268">
        <v>51.94543716539598</v>
      </c>
      <c r="G12" s="269">
        <v>17.877901291320168</v>
      </c>
      <c r="H12" s="34"/>
      <c r="I12" s="34"/>
      <c r="J12" s="34"/>
      <c r="K12" s="34"/>
      <c r="L12" s="34"/>
      <c r="M12" s="270">
        <f t="shared" si="0"/>
        <v>136.75789700363524</v>
      </c>
      <c r="N12" s="271">
        <f t="shared" si="1"/>
        <v>55.948816099126788</v>
      </c>
      <c r="O12" s="271">
        <f t="shared" si="2"/>
        <v>9.8549749028059992</v>
      </c>
      <c r="P12" s="271">
        <f t="shared" si="3"/>
        <v>49.973612119227489</v>
      </c>
      <c r="Q12" s="272">
        <f t="shared" si="4"/>
        <v>20.980493882474963</v>
      </c>
      <c r="R12" s="270">
        <f t="shared" si="5"/>
        <v>190.81672187688937</v>
      </c>
      <c r="S12" s="271">
        <f t="shared" si="6"/>
        <v>73.434975341210333</v>
      </c>
      <c r="T12" s="271">
        <f t="shared" si="7"/>
        <v>14.024788948164677</v>
      </c>
      <c r="U12" s="271">
        <f t="shared" si="8"/>
        <v>72.768343484710869</v>
      </c>
      <c r="V12" s="272">
        <f t="shared" si="9"/>
        <v>29.583049951042721</v>
      </c>
      <c r="W12" s="236">
        <f t="shared" si="26"/>
        <v>6.2015675862983066E-2</v>
      </c>
      <c r="X12" s="236">
        <f t="shared" si="27"/>
        <v>9.8514729647239729E-2</v>
      </c>
      <c r="Y12" s="236">
        <f t="shared" si="28"/>
        <v>-8.7286317025692228E-2</v>
      </c>
      <c r="Z12" s="236">
        <f t="shared" si="29"/>
        <v>7.078464214096325E-2</v>
      </c>
      <c r="AA12" s="236">
        <f t="shared" si="30"/>
        <v>2.9810849313828935E-2</v>
      </c>
      <c r="AB12" s="261">
        <f t="shared" si="10"/>
        <v>92913.185029465327</v>
      </c>
      <c r="AC12" s="262">
        <v>46588.067559756179</v>
      </c>
      <c r="AD12" s="262">
        <v>6670.7288561613323</v>
      </c>
      <c r="AE12" s="262">
        <v>29569.50124430018</v>
      </c>
      <c r="AF12" s="263">
        <v>10084.887369247635</v>
      </c>
      <c r="AG12" s="34">
        <f t="shared" si="11"/>
        <v>1471.8890215663744</v>
      </c>
      <c r="AH12" s="34">
        <f t="shared" si="12"/>
        <v>1200.9258814473051</v>
      </c>
      <c r="AI12" s="34">
        <f t="shared" si="13"/>
        <v>1477.3460464823988</v>
      </c>
      <c r="AJ12" s="34">
        <f t="shared" si="14"/>
        <v>1690.0390610700749</v>
      </c>
      <c r="AK12" s="34">
        <f t="shared" si="15"/>
        <v>2080.3895090045189</v>
      </c>
      <c r="AL12" s="264">
        <f t="shared" si="16"/>
        <v>2053.7098347922974</v>
      </c>
      <c r="AM12" s="245">
        <f t="shared" si="17"/>
        <v>1576.2614589458765</v>
      </c>
      <c r="AN12" s="245">
        <f t="shared" si="18"/>
        <v>2102.4372674375545</v>
      </c>
      <c r="AO12" s="245">
        <f t="shared" si="19"/>
        <v>2460.9256302129106</v>
      </c>
      <c r="AP12" s="265">
        <f t="shared" si="20"/>
        <v>2933.4040994103548</v>
      </c>
      <c r="AQ12" s="277">
        <f t="shared" si="31"/>
        <v>7.3172641136640681E-2</v>
      </c>
      <c r="AR12" s="278">
        <f t="shared" si="32"/>
        <v>0.11315052329524211</v>
      </c>
      <c r="AS12" s="278">
        <f t="shared" si="33"/>
        <v>-7.2497382095105256E-2</v>
      </c>
      <c r="AT12" s="278">
        <f t="shared" si="34"/>
        <v>7.496006575790326E-2</v>
      </c>
      <c r="AU12" s="279">
        <f t="shared" si="35"/>
        <v>4.3289945803339114E-2</v>
      </c>
      <c r="AV12" s="273">
        <v>117.01666666666667</v>
      </c>
      <c r="AW12" s="274"/>
      <c r="AX12" s="275"/>
      <c r="AY12" s="275"/>
      <c r="AZ12" s="275"/>
      <c r="BA12" s="276"/>
      <c r="BB12" s="274">
        <f t="shared" si="21"/>
        <v>71.669765447426741</v>
      </c>
      <c r="BC12" s="275">
        <f t="shared" si="22"/>
        <v>76.18824114689852</v>
      </c>
      <c r="BD12" s="275">
        <f t="shared" si="23"/>
        <v>70.268258147981967</v>
      </c>
      <c r="BE12" s="275">
        <f t="shared" si="24"/>
        <v>68.674934354836992</v>
      </c>
      <c r="BF12" s="276">
        <f t="shared" si="25"/>
        <v>70.920658678519587</v>
      </c>
      <c r="BG12" s="2"/>
      <c r="BH12" s="55"/>
      <c r="BI12" s="55"/>
      <c r="BJ12" s="55"/>
      <c r="BK12" s="55"/>
      <c r="BL12" s="55"/>
      <c r="BM12" s="55"/>
      <c r="BN12" s="55"/>
    </row>
    <row r="13" spans="2:66" x14ac:dyDescent="0.2">
      <c r="B13" s="309" t="str">
        <f>"FY"&amp;Format!B17</f>
        <v>FY1989</v>
      </c>
      <c r="C13" s="267">
        <v>131.77172977006941</v>
      </c>
      <c r="D13" s="268">
        <v>45.45118364468204</v>
      </c>
      <c r="E13" s="268">
        <v>10.646310292535086</v>
      </c>
      <c r="F13" s="268">
        <v>57.235864147994711</v>
      </c>
      <c r="G13" s="269">
        <v>18.438371684857575</v>
      </c>
      <c r="H13" s="34"/>
      <c r="I13" s="34"/>
      <c r="J13" s="34"/>
      <c r="K13" s="34"/>
      <c r="L13" s="34"/>
      <c r="M13" s="270">
        <f t="shared" si="0"/>
        <v>143.92434389655816</v>
      </c>
      <c r="N13" s="271">
        <f t="shared" si="1"/>
        <v>57.113367058224675</v>
      </c>
      <c r="O13" s="271">
        <f t="shared" si="2"/>
        <v>10.109529686773595</v>
      </c>
      <c r="P13" s="271">
        <f t="shared" si="3"/>
        <v>55.063216912266078</v>
      </c>
      <c r="Q13" s="272">
        <f t="shared" si="4"/>
        <v>21.638230239293812</v>
      </c>
      <c r="R13" s="270">
        <f t="shared" si="5"/>
        <v>191.69667106167304</v>
      </c>
      <c r="S13" s="271">
        <f t="shared" si="6"/>
        <v>71.559304766517215</v>
      </c>
      <c r="T13" s="271">
        <f t="shared" si="7"/>
        <v>13.733715917994136</v>
      </c>
      <c r="U13" s="271">
        <f t="shared" si="8"/>
        <v>76.538442997639095</v>
      </c>
      <c r="V13" s="272">
        <f t="shared" si="9"/>
        <v>29.124955672069369</v>
      </c>
      <c r="W13" s="236">
        <f t="shared" si="26"/>
        <v>4.6114888471431303E-3</v>
      </c>
      <c r="X13" s="236">
        <f t="shared" si="27"/>
        <v>-2.5541924212242884E-2</v>
      </c>
      <c r="Y13" s="236">
        <f t="shared" si="28"/>
        <v>-2.075418255820749E-2</v>
      </c>
      <c r="Z13" s="236">
        <f t="shared" si="29"/>
        <v>5.1809610228661374E-2</v>
      </c>
      <c r="AA13" s="236">
        <f t="shared" si="30"/>
        <v>-1.5485025368630279E-2</v>
      </c>
      <c r="AB13" s="261">
        <f t="shared" si="10"/>
        <v>95740</v>
      </c>
      <c r="AC13" s="262">
        <v>47871</v>
      </c>
      <c r="AD13" s="262">
        <v>6835</v>
      </c>
      <c r="AE13" s="262">
        <v>30669</v>
      </c>
      <c r="AF13" s="263">
        <v>10365</v>
      </c>
      <c r="AG13" s="34">
        <f t="shared" si="11"/>
        <v>1503.2833078813262</v>
      </c>
      <c r="AH13" s="34">
        <f t="shared" si="12"/>
        <v>1193.0681844587468</v>
      </c>
      <c r="AI13" s="34">
        <f t="shared" si="13"/>
        <v>1479.0826169383458</v>
      </c>
      <c r="AJ13" s="34">
        <f t="shared" si="14"/>
        <v>1795.4030751660007</v>
      </c>
      <c r="AK13" s="34">
        <f t="shared" si="15"/>
        <v>2087.6247215912986</v>
      </c>
      <c r="AL13" s="264">
        <f t="shared" si="16"/>
        <v>2002.2631195077611</v>
      </c>
      <c r="AM13" s="245">
        <f t="shared" si="17"/>
        <v>1494.8362216481214</v>
      </c>
      <c r="AN13" s="245">
        <f t="shared" si="18"/>
        <v>2009.3220070218194</v>
      </c>
      <c r="AO13" s="245">
        <f t="shared" si="19"/>
        <v>2495.6289085930121</v>
      </c>
      <c r="AP13" s="265">
        <f t="shared" si="20"/>
        <v>2809.9330122594665</v>
      </c>
      <c r="AQ13" s="277">
        <f t="shared" si="31"/>
        <v>2.1329248234722487E-2</v>
      </c>
      <c r="AR13" s="278">
        <f t="shared" si="32"/>
        <v>-6.5430324301850584E-3</v>
      </c>
      <c r="AS13" s="278">
        <f t="shared" si="33"/>
        <v>1.1754662762200052E-3</v>
      </c>
      <c r="AT13" s="278">
        <f t="shared" si="34"/>
        <v>6.2344129507404977E-2</v>
      </c>
      <c r="AU13" s="279">
        <f t="shared" si="35"/>
        <v>3.4778163201956147E-3</v>
      </c>
      <c r="AV13" s="273">
        <v>122.58333333333333</v>
      </c>
      <c r="AW13" s="274"/>
      <c r="AX13" s="275"/>
      <c r="AY13" s="275"/>
      <c r="AZ13" s="275"/>
      <c r="BA13" s="276"/>
      <c r="BB13" s="274">
        <f t="shared" si="21"/>
        <v>75.079208783054213</v>
      </c>
      <c r="BC13" s="275">
        <f t="shared" si="22"/>
        <v>79.812635470080991</v>
      </c>
      <c r="BD13" s="275">
        <f t="shared" si="23"/>
        <v>73.611029579605088</v>
      </c>
      <c r="BE13" s="275">
        <f t="shared" si="24"/>
        <v>71.941908870506495</v>
      </c>
      <c r="BF13" s="276">
        <f t="shared" si="25"/>
        <v>74.294465828302449</v>
      </c>
      <c r="BG13" s="2"/>
      <c r="BH13" s="2"/>
      <c r="BI13" s="2"/>
      <c r="BJ13" s="2"/>
      <c r="BK13" s="2"/>
      <c r="BL13" s="2"/>
      <c r="BM13" s="2"/>
      <c r="BN13" s="2"/>
    </row>
    <row r="14" spans="2:66" x14ac:dyDescent="0.2">
      <c r="B14" s="309" t="str">
        <f>"FY"&amp;Format!B18</f>
        <v>FY1990</v>
      </c>
      <c r="C14" s="267">
        <v>143.91861868423715</v>
      </c>
      <c r="D14" s="268">
        <v>48.412466503621154</v>
      </c>
      <c r="E14" s="268">
        <v>11.40908279132706</v>
      </c>
      <c r="F14" s="268">
        <v>61.943838640517107</v>
      </c>
      <c r="G14" s="269">
        <v>22.153230748771829</v>
      </c>
      <c r="H14" s="34"/>
      <c r="I14" s="34"/>
      <c r="J14" s="34"/>
      <c r="K14" s="34"/>
      <c r="L14" s="34"/>
      <c r="M14" s="270">
        <f t="shared" si="0"/>
        <v>157.25857788082897</v>
      </c>
      <c r="N14" s="271">
        <f t="shared" si="1"/>
        <v>60.834476638296245</v>
      </c>
      <c r="O14" s="271">
        <f t="shared" si="2"/>
        <v>10.833843651791023</v>
      </c>
      <c r="P14" s="271">
        <f t="shared" si="3"/>
        <v>59.592478845463589</v>
      </c>
      <c r="Q14" s="272">
        <f t="shared" si="4"/>
        <v>25.997778745278115</v>
      </c>
      <c r="R14" s="270">
        <f t="shared" si="5"/>
        <v>199.50212986131746</v>
      </c>
      <c r="S14" s="271">
        <f t="shared" si="6"/>
        <v>72.599061103319329</v>
      </c>
      <c r="T14" s="271">
        <f t="shared" si="7"/>
        <v>14.01820966981556</v>
      </c>
      <c r="U14" s="271">
        <f t="shared" si="8"/>
        <v>78.897342256454181</v>
      </c>
      <c r="V14" s="272">
        <f t="shared" si="9"/>
        <v>33.329796239981633</v>
      </c>
      <c r="W14" s="236">
        <f t="shared" si="26"/>
        <v>4.0717758719624353E-2</v>
      </c>
      <c r="X14" s="236">
        <f t="shared" si="27"/>
        <v>1.4529994948869529E-2</v>
      </c>
      <c r="Y14" s="236">
        <f t="shared" si="28"/>
        <v>2.0714987372694615E-2</v>
      </c>
      <c r="Z14" s="236">
        <f t="shared" si="29"/>
        <v>3.0819796776998087E-2</v>
      </c>
      <c r="AA14" s="236">
        <f t="shared" si="30"/>
        <v>0.14437242807358763</v>
      </c>
      <c r="AB14" s="261">
        <f t="shared" si="10"/>
        <v>97616.7353644791</v>
      </c>
      <c r="AC14" s="262">
        <v>48914.13737479964</v>
      </c>
      <c r="AD14" s="262">
        <v>6928.7904360898037</v>
      </c>
      <c r="AE14" s="262">
        <v>31251.081451918504</v>
      </c>
      <c r="AF14" s="263">
        <v>10522.726101671149</v>
      </c>
      <c r="AG14" s="34">
        <f t="shared" si="11"/>
        <v>1610.9796879977653</v>
      </c>
      <c r="AH14" s="34">
        <f t="shared" si="12"/>
        <v>1243.6992637150731</v>
      </c>
      <c r="AI14" s="34">
        <f t="shared" si="13"/>
        <v>1563.5981130791708</v>
      </c>
      <c r="AJ14" s="34">
        <f t="shared" si="14"/>
        <v>1906.8933322243543</v>
      </c>
      <c r="AK14" s="34">
        <f t="shared" si="15"/>
        <v>2470.6315164042253</v>
      </c>
      <c r="AL14" s="264">
        <f t="shared" si="16"/>
        <v>2043.7287634791412</v>
      </c>
      <c r="AM14" s="245">
        <f t="shared" si="17"/>
        <v>1484.2142783186862</v>
      </c>
      <c r="AN14" s="245">
        <f t="shared" si="18"/>
        <v>2023.1828050101342</v>
      </c>
      <c r="AO14" s="245">
        <f t="shared" si="19"/>
        <v>2524.627583779526</v>
      </c>
      <c r="AP14" s="265">
        <f t="shared" si="20"/>
        <v>3167.4107943081799</v>
      </c>
      <c r="AQ14" s="277">
        <f t="shared" si="31"/>
        <v>7.1640774265113505E-2</v>
      </c>
      <c r="AR14" s="278">
        <f t="shared" si="32"/>
        <v>4.2437708016910936E-2</v>
      </c>
      <c r="AS14" s="278">
        <f t="shared" si="33"/>
        <v>5.7140483684251064E-2</v>
      </c>
      <c r="AT14" s="278">
        <f t="shared" si="34"/>
        <v>6.2097619526492842E-2</v>
      </c>
      <c r="AU14" s="279">
        <f t="shared" si="35"/>
        <v>0.18346534741214349</v>
      </c>
      <c r="AV14" s="273">
        <v>128.69999999999999</v>
      </c>
      <c r="AW14" s="274"/>
      <c r="AX14" s="275"/>
      <c r="AY14" s="275"/>
      <c r="AZ14" s="275"/>
      <c r="BA14" s="276"/>
      <c r="BB14" s="274">
        <f t="shared" si="21"/>
        <v>78.825513286573027</v>
      </c>
      <c r="BC14" s="275">
        <f t="shared" si="22"/>
        <v>83.795128633577889</v>
      </c>
      <c r="BD14" s="275">
        <f t="shared" si="23"/>
        <v>77.284074835310733</v>
      </c>
      <c r="BE14" s="275">
        <f t="shared" si="24"/>
        <v>75.531668293412807</v>
      </c>
      <c r="BF14" s="276">
        <f t="shared" si="25"/>
        <v>78.00161320545908</v>
      </c>
      <c r="BG14" s="2"/>
      <c r="BH14" s="55"/>
      <c r="BI14" s="55"/>
      <c r="BJ14" s="55"/>
      <c r="BK14" s="55"/>
      <c r="BL14" s="55"/>
      <c r="BM14" s="55"/>
      <c r="BN14" s="55"/>
    </row>
    <row r="15" spans="2:66" x14ac:dyDescent="0.2">
      <c r="B15" s="309" t="str">
        <f>"FY"&amp;Format!B19</f>
        <v>FY1991</v>
      </c>
      <c r="C15" s="267">
        <v>160.12500617234201</v>
      </c>
      <c r="D15" s="268">
        <v>55.091800221226876</v>
      </c>
      <c r="E15" s="268">
        <v>12.545775040772803</v>
      </c>
      <c r="F15" s="268">
        <v>68.711372230576245</v>
      </c>
      <c r="G15" s="269">
        <v>23.776058679766106</v>
      </c>
      <c r="H15" s="34"/>
      <c r="I15" s="34"/>
      <c r="J15" s="34"/>
      <c r="K15" s="34"/>
      <c r="L15" s="34"/>
      <c r="M15" s="270">
        <f t="shared" si="0"/>
        <v>175.14622297672071</v>
      </c>
      <c r="N15" s="271">
        <f t="shared" si="1"/>
        <v>69.227640638165511</v>
      </c>
      <c r="O15" s="271">
        <f t="shared" si="2"/>
        <v>11.913224556981685</v>
      </c>
      <c r="P15" s="271">
        <f t="shared" si="3"/>
        <v>66.103119954453092</v>
      </c>
      <c r="Q15" s="272">
        <f t="shared" si="4"/>
        <v>27.902237827120416</v>
      </c>
      <c r="R15" s="270">
        <f t="shared" si="5"/>
        <v>211.52543339886242</v>
      </c>
      <c r="S15" s="271">
        <f t="shared" si="6"/>
        <v>78.648307909302915</v>
      </c>
      <c r="T15" s="271">
        <f t="shared" si="7"/>
        <v>14.674656372980218</v>
      </c>
      <c r="U15" s="271">
        <f t="shared" si="8"/>
        <v>83.314675182933058</v>
      </c>
      <c r="V15" s="272">
        <f t="shared" si="9"/>
        <v>34.053681999596883</v>
      </c>
      <c r="W15" s="236">
        <f t="shared" si="26"/>
        <v>6.0266542246455668E-2</v>
      </c>
      <c r="X15" s="236">
        <f t="shared" si="27"/>
        <v>8.3324036344968766E-2</v>
      </c>
      <c r="Y15" s="236">
        <f t="shared" si="28"/>
        <v>4.6828141298110193E-2</v>
      </c>
      <c r="Z15" s="236">
        <f t="shared" si="29"/>
        <v>5.5988361586635227E-2</v>
      </c>
      <c r="AA15" s="236">
        <f t="shared" si="30"/>
        <v>2.1718877439367512E-2</v>
      </c>
      <c r="AB15" s="261">
        <f t="shared" si="10"/>
        <v>99530.936054876394</v>
      </c>
      <c r="AC15" s="262">
        <v>49980.005329338659</v>
      </c>
      <c r="AD15" s="262">
        <v>7023.8678723115627</v>
      </c>
      <c r="AE15" s="262">
        <v>31844.210502932758</v>
      </c>
      <c r="AF15" s="263">
        <v>10682.852350293419</v>
      </c>
      <c r="AG15" s="34">
        <f t="shared" si="11"/>
        <v>1759.7164250535513</v>
      </c>
      <c r="AH15" s="34">
        <f t="shared" si="12"/>
        <v>1385.1067078123806</v>
      </c>
      <c r="AI15" s="34">
        <f t="shared" si="13"/>
        <v>1696.1060164505957</v>
      </c>
      <c r="AJ15" s="34">
        <f t="shared" si="14"/>
        <v>2075.8285073001002</v>
      </c>
      <c r="AK15" s="34">
        <f t="shared" si="15"/>
        <v>2611.8715219680112</v>
      </c>
      <c r="AL15" s="264">
        <f t="shared" si="16"/>
        <v>2125.222988782481</v>
      </c>
      <c r="AM15" s="245">
        <f t="shared" si="17"/>
        <v>1573.5954286330525</v>
      </c>
      <c r="AN15" s="245">
        <f t="shared" si="18"/>
        <v>2089.2557547713059</v>
      </c>
      <c r="AO15" s="245">
        <f t="shared" si="19"/>
        <v>2616.3209533883728</v>
      </c>
      <c r="AP15" s="265">
        <f t="shared" si="20"/>
        <v>3187.6956530866546</v>
      </c>
      <c r="AQ15" s="277">
        <f t="shared" si="31"/>
        <v>9.232688541259404E-2</v>
      </c>
      <c r="AR15" s="278">
        <f t="shared" si="32"/>
        <v>0.11369906554009468</v>
      </c>
      <c r="AS15" s="278">
        <f t="shared" si="33"/>
        <v>8.4745499667097324E-2</v>
      </c>
      <c r="AT15" s="278">
        <f t="shared" si="34"/>
        <v>8.8591832705548601E-2</v>
      </c>
      <c r="AU15" s="279">
        <f t="shared" si="35"/>
        <v>5.7167572187918791E-2</v>
      </c>
      <c r="AV15" s="273">
        <v>135.19166666666666</v>
      </c>
      <c r="AW15" s="274"/>
      <c r="AX15" s="275"/>
      <c r="AY15" s="275"/>
      <c r="AZ15" s="275"/>
      <c r="BA15" s="276"/>
      <c r="BB15" s="274">
        <f t="shared" si="21"/>
        <v>82.80149585910867</v>
      </c>
      <c r="BC15" s="275">
        <f t="shared" si="22"/>
        <v>88.021780097289181</v>
      </c>
      <c r="BD15" s="275">
        <f t="shared" si="23"/>
        <v>81.182306789254483</v>
      </c>
      <c r="BE15" s="275">
        <f t="shared" si="24"/>
        <v>79.341508334889667</v>
      </c>
      <c r="BF15" s="276">
        <f t="shared" si="25"/>
        <v>81.936038010370552</v>
      </c>
      <c r="BG15" s="2"/>
      <c r="BH15" s="2"/>
      <c r="BI15" s="2"/>
      <c r="BJ15" s="2"/>
      <c r="BK15" s="2"/>
      <c r="BL15" s="2"/>
      <c r="BM15" s="2"/>
      <c r="BN15" s="2"/>
    </row>
    <row r="16" spans="2:66" x14ac:dyDescent="0.2">
      <c r="B16" s="309" t="str">
        <f>"FY"&amp;Format!B20</f>
        <v>FY1992</v>
      </c>
      <c r="C16" s="267">
        <v>171.62056650343868</v>
      </c>
      <c r="D16" s="268">
        <v>58.215443134413213</v>
      </c>
      <c r="E16" s="268">
        <v>12.485882612544609</v>
      </c>
      <c r="F16" s="268">
        <v>72.080120257827815</v>
      </c>
      <c r="G16" s="269">
        <v>28.83912049865306</v>
      </c>
      <c r="H16" s="34"/>
      <c r="I16" s="34"/>
      <c r="J16" s="34"/>
      <c r="K16" s="34"/>
      <c r="L16" s="34"/>
      <c r="M16" s="270">
        <f t="shared" si="0"/>
        <v>188.1970743092624</v>
      </c>
      <c r="N16" s="271">
        <f t="shared" si="1"/>
        <v>73.152769753708512</v>
      </c>
      <c r="O16" s="271">
        <f t="shared" si="2"/>
        <v>11.856351869210181</v>
      </c>
      <c r="P16" s="271">
        <f t="shared" si="3"/>
        <v>69.343991846728358</v>
      </c>
      <c r="Q16" s="272">
        <f t="shared" si="4"/>
        <v>33.84396083961537</v>
      </c>
      <c r="R16" s="270">
        <f t="shared" si="5"/>
        <v>220.63653384815214</v>
      </c>
      <c r="S16" s="271">
        <f t="shared" si="6"/>
        <v>80.67581627714992</v>
      </c>
      <c r="T16" s="271">
        <f t="shared" si="7"/>
        <v>14.177264218876381</v>
      </c>
      <c r="U16" s="271">
        <f t="shared" si="8"/>
        <v>84.842044864606493</v>
      </c>
      <c r="V16" s="272">
        <f t="shared" si="9"/>
        <v>40.09673082850356</v>
      </c>
      <c r="W16" s="236">
        <f t="shared" si="26"/>
        <v>4.3073309449787933E-2</v>
      </c>
      <c r="X16" s="236">
        <f t="shared" si="27"/>
        <v>2.5779427704727187E-2</v>
      </c>
      <c r="Y16" s="236">
        <f t="shared" si="28"/>
        <v>-3.3894637220920676E-2</v>
      </c>
      <c r="Z16" s="236">
        <f t="shared" si="29"/>
        <v>1.8332540795721775E-2</v>
      </c>
      <c r="AA16" s="236">
        <f t="shared" si="30"/>
        <v>0.17745654725319304</v>
      </c>
      <c r="AB16" s="261">
        <f t="shared" si="10"/>
        <v>101483.36124535941</v>
      </c>
      <c r="AC16" s="262">
        <v>51069.099176380048</v>
      </c>
      <c r="AD16" s="262">
        <v>7120.2499689876804</v>
      </c>
      <c r="AE16" s="262">
        <v>32448.596830649527</v>
      </c>
      <c r="AF16" s="263">
        <v>10845.415269342164</v>
      </c>
      <c r="AG16" s="34">
        <f t="shared" si="11"/>
        <v>1854.4623670303213</v>
      </c>
      <c r="AH16" s="34">
        <f t="shared" si="12"/>
        <v>1432.4272590173741</v>
      </c>
      <c r="AI16" s="34">
        <f t="shared" si="13"/>
        <v>1665.1594987325782</v>
      </c>
      <c r="AJ16" s="34">
        <f t="shared" si="14"/>
        <v>2137.0413090167604</v>
      </c>
      <c r="AK16" s="34">
        <f t="shared" si="15"/>
        <v>3120.5776818233535</v>
      </c>
      <c r="AL16" s="264">
        <f t="shared" si="16"/>
        <v>2174.1153538924723</v>
      </c>
      <c r="AM16" s="245">
        <f t="shared" si="17"/>
        <v>1579.7383854082796</v>
      </c>
      <c r="AN16" s="245">
        <f t="shared" si="18"/>
        <v>1991.1188905762574</v>
      </c>
      <c r="AO16" s="245">
        <f t="shared" si="19"/>
        <v>2614.6598975419611</v>
      </c>
      <c r="AP16" s="265">
        <f t="shared" si="20"/>
        <v>3697.1134652491414</v>
      </c>
      <c r="AQ16" s="277">
        <f t="shared" si="31"/>
        <v>5.3841596650373136E-2</v>
      </c>
      <c r="AR16" s="278">
        <f t="shared" si="32"/>
        <v>3.4163830799528005E-2</v>
      </c>
      <c r="AS16" s="278">
        <f t="shared" si="33"/>
        <v>-1.8245626993752762E-2</v>
      </c>
      <c r="AT16" s="278">
        <f t="shared" si="34"/>
        <v>2.9488371270262492E-2</v>
      </c>
      <c r="AU16" s="279">
        <f t="shared" si="35"/>
        <v>0.19476691543848945</v>
      </c>
      <c r="AV16" s="273">
        <v>139.26666666666668</v>
      </c>
      <c r="AW16" s="274"/>
      <c r="AX16" s="275"/>
      <c r="AY16" s="275"/>
      <c r="AZ16" s="275"/>
      <c r="BA16" s="276"/>
      <c r="BB16" s="274">
        <f t="shared" si="21"/>
        <v>85.297330875758135</v>
      </c>
      <c r="BC16" s="275">
        <f t="shared" si="22"/>
        <v>90.674966959618871</v>
      </c>
      <c r="BD16" s="275">
        <f t="shared" si="23"/>
        <v>83.62933557677502</v>
      </c>
      <c r="BE16" s="275">
        <f t="shared" si="24"/>
        <v>81.733051056689646</v>
      </c>
      <c r="BF16" s="276">
        <f t="shared" si="25"/>
        <v>84.405786058639762</v>
      </c>
      <c r="BG16" s="2"/>
      <c r="BH16" s="55"/>
      <c r="BI16" s="55"/>
      <c r="BJ16" s="55"/>
      <c r="BK16" s="55"/>
      <c r="BL16" s="55"/>
      <c r="BM16" s="55"/>
      <c r="BN16" s="55"/>
    </row>
    <row r="17" spans="2:66" x14ac:dyDescent="0.2">
      <c r="B17" s="309" t="str">
        <f>"FY"&amp;Format!B21</f>
        <v>FY1993</v>
      </c>
      <c r="C17" s="267">
        <v>188.82973629162271</v>
      </c>
      <c r="D17" s="268">
        <v>61.010993025377886</v>
      </c>
      <c r="E17" s="268">
        <v>13.854021225308767</v>
      </c>
      <c r="F17" s="268">
        <v>84.346145088374499</v>
      </c>
      <c r="G17" s="269">
        <v>29.618576952561551</v>
      </c>
      <c r="H17" s="34"/>
      <c r="I17" s="34"/>
      <c r="J17" s="34"/>
      <c r="K17" s="34"/>
      <c r="L17" s="34"/>
      <c r="M17" s="270">
        <f t="shared" si="0"/>
        <v>205.72422202386429</v>
      </c>
      <c r="N17" s="271">
        <f t="shared" si="1"/>
        <v>76.665621438725665</v>
      </c>
      <c r="O17" s="271">
        <f t="shared" si="2"/>
        <v>13.155509750326853</v>
      </c>
      <c r="P17" s="271">
        <f t="shared" si="3"/>
        <v>81.144403982539487</v>
      </c>
      <c r="Q17" s="272">
        <f t="shared" si="4"/>
        <v>34.758686852272255</v>
      </c>
      <c r="R17" s="270">
        <f t="shared" si="5"/>
        <v>234.08333063901514</v>
      </c>
      <c r="S17" s="271">
        <f t="shared" si="6"/>
        <v>82.060423750077248</v>
      </c>
      <c r="T17" s="271">
        <f t="shared" si="7"/>
        <v>15.267556482949942</v>
      </c>
      <c r="U17" s="271">
        <f t="shared" si="8"/>
        <v>96.356577168803568</v>
      </c>
      <c r="V17" s="272">
        <f t="shared" si="9"/>
        <v>39.96792880414155</v>
      </c>
      <c r="W17" s="236">
        <f t="shared" si="26"/>
        <v>6.094546789842803E-2</v>
      </c>
      <c r="X17" s="236">
        <f t="shared" si="27"/>
        <v>1.7162608781926769E-2</v>
      </c>
      <c r="Y17" s="236">
        <f t="shared" si="28"/>
        <v>7.6904277668881083E-2</v>
      </c>
      <c r="Z17" s="236">
        <f t="shared" si="29"/>
        <v>0.13571728878732614</v>
      </c>
      <c r="AA17" s="236">
        <f t="shared" si="30"/>
        <v>-3.2122824405037553E-3</v>
      </c>
      <c r="AB17" s="261">
        <f t="shared" si="10"/>
        <v>103474.78568094468</v>
      </c>
      <c r="AC17" s="262">
        <v>52181.925021844552</v>
      </c>
      <c r="AD17" s="262">
        <v>7217.9546287769663</v>
      </c>
      <c r="AE17" s="262">
        <v>33064.454092246015</v>
      </c>
      <c r="AF17" s="263">
        <v>11010.451938077145</v>
      </c>
      <c r="AG17" s="34">
        <f t="shared" si="11"/>
        <v>1988.1579910510436</v>
      </c>
      <c r="AH17" s="34">
        <f t="shared" si="12"/>
        <v>1469.1987964535933</v>
      </c>
      <c r="AI17" s="34">
        <f t="shared" si="13"/>
        <v>1822.6090945318074</v>
      </c>
      <c r="AJ17" s="34">
        <f t="shared" si="14"/>
        <v>2454.1280420404328</v>
      </c>
      <c r="AK17" s="34">
        <f t="shared" si="15"/>
        <v>3156.881029748401</v>
      </c>
      <c r="AL17" s="264">
        <f t="shared" si="16"/>
        <v>2262.2258079450421</v>
      </c>
      <c r="AM17" s="245">
        <f t="shared" si="17"/>
        <v>1572.583298062018</v>
      </c>
      <c r="AN17" s="245">
        <f t="shared" si="18"/>
        <v>2115.2192370509438</v>
      </c>
      <c r="AO17" s="245">
        <f t="shared" si="19"/>
        <v>2914.2043869824624</v>
      </c>
      <c r="AP17" s="265">
        <f t="shared" si="20"/>
        <v>3629.9989345506838</v>
      </c>
      <c r="AQ17" s="277">
        <f t="shared" si="31"/>
        <v>7.2094007620558065E-2</v>
      </c>
      <c r="AR17" s="278">
        <f t="shared" si="32"/>
        <v>2.5670788659414301E-2</v>
      </c>
      <c r="AS17" s="278">
        <f t="shared" si="33"/>
        <v>9.4555263876565876E-2</v>
      </c>
      <c r="AT17" s="278">
        <f t="shared" si="34"/>
        <v>0.14837651087313897</v>
      </c>
      <c r="AU17" s="279">
        <f t="shared" si="35"/>
        <v>1.1633534437071047E-2</v>
      </c>
      <c r="AV17" s="273">
        <v>143.49166666666667</v>
      </c>
      <c r="AW17" s="274"/>
      <c r="AX17" s="275"/>
      <c r="AY17" s="275"/>
      <c r="AZ17" s="275"/>
      <c r="BA17" s="276"/>
      <c r="BB17" s="274">
        <f t="shared" si="21"/>
        <v>87.885037120014317</v>
      </c>
      <c r="BC17" s="275">
        <f t="shared" si="22"/>
        <v>93.425817142034305</v>
      </c>
      <c r="BD17" s="275">
        <f t="shared" si="23"/>
        <v>86.166439043590771</v>
      </c>
      <c r="BE17" s="275">
        <f t="shared" si="24"/>
        <v>84.212626025917842</v>
      </c>
      <c r="BF17" s="276">
        <f t="shared" si="25"/>
        <v>86.966445078010892</v>
      </c>
      <c r="BG17" s="2"/>
      <c r="BH17" s="2"/>
      <c r="BI17" s="2"/>
      <c r="BJ17" s="2"/>
      <c r="BK17" s="2"/>
      <c r="BL17" s="2"/>
      <c r="BM17" s="2"/>
      <c r="BN17" s="2"/>
    </row>
    <row r="18" spans="2:66" x14ac:dyDescent="0.2">
      <c r="B18" s="309" t="str">
        <f>"FY"&amp;Format!B22</f>
        <v>FY1994</v>
      </c>
      <c r="C18" s="267">
        <v>196.26419404159955</v>
      </c>
      <c r="D18" s="268">
        <v>60.255135584771146</v>
      </c>
      <c r="E18" s="268">
        <v>16.804088673235498</v>
      </c>
      <c r="F18" s="268">
        <v>88.586918091104522</v>
      </c>
      <c r="G18" s="269">
        <v>30.618051692488358</v>
      </c>
      <c r="H18" s="34"/>
      <c r="I18" s="34"/>
      <c r="J18" s="34"/>
      <c r="K18" s="34"/>
      <c r="L18" s="34"/>
      <c r="M18" s="270">
        <f>SUM(N18:Q18)</f>
        <v>212.82847041871963</v>
      </c>
      <c r="N18" s="271">
        <f t="shared" si="1"/>
        <v>75.715820795764543</v>
      </c>
      <c r="O18" s="271">
        <f t="shared" si="2"/>
        <v>15.956836559645136</v>
      </c>
      <c r="P18" s="271">
        <f t="shared" si="3"/>
        <v>85.22419918090003</v>
      </c>
      <c r="Q18" s="272">
        <f t="shared" si="4"/>
        <v>35.931613882409934</v>
      </c>
      <c r="R18" s="270">
        <f t="shared" si="5"/>
        <v>235.97260257703047</v>
      </c>
      <c r="S18" s="271">
        <f t="shared" si="6"/>
        <v>78.970798396018409</v>
      </c>
      <c r="T18" s="271">
        <f t="shared" si="7"/>
        <v>18.044940335783039</v>
      </c>
      <c r="U18" s="271">
        <f t="shared" si="8"/>
        <v>98.612624615557081</v>
      </c>
      <c r="V18" s="272">
        <f t="shared" si="9"/>
        <v>40.259817835126213</v>
      </c>
      <c r="W18" s="236">
        <f t="shared" si="26"/>
        <v>8.0709375283489759E-3</v>
      </c>
      <c r="X18" s="236">
        <f t="shared" si="27"/>
        <v>-3.7650614179967956E-2</v>
      </c>
      <c r="Y18" s="236">
        <f t="shared" si="28"/>
        <v>0.1819141036704035</v>
      </c>
      <c r="Z18" s="236">
        <f t="shared" si="29"/>
        <v>2.3413528303327213E-2</v>
      </c>
      <c r="AA18" s="236">
        <f t="shared" si="30"/>
        <v>7.3030812383356736E-3</v>
      </c>
      <c r="AB18" s="261">
        <f t="shared" si="10"/>
        <v>105506</v>
      </c>
      <c r="AC18" s="262">
        <v>53319</v>
      </c>
      <c r="AD18" s="262">
        <v>7317</v>
      </c>
      <c r="AE18" s="262">
        <v>33692</v>
      </c>
      <c r="AF18" s="263">
        <v>11178</v>
      </c>
      <c r="AG18" s="34">
        <f t="shared" si="11"/>
        <v>2017.2167499357347</v>
      </c>
      <c r="AH18" s="34">
        <f t="shared" si="12"/>
        <v>1420.0532792393808</v>
      </c>
      <c r="AI18" s="34">
        <f t="shared" si="13"/>
        <v>2180.7894710462124</v>
      </c>
      <c r="AJ18" s="34">
        <f t="shared" si="14"/>
        <v>2529.5084643505884</v>
      </c>
      <c r="AK18" s="34">
        <f t="shared" si="15"/>
        <v>3214.4939955636014</v>
      </c>
      <c r="AL18" s="264">
        <f t="shared" si="16"/>
        <v>2236.5799345727301</v>
      </c>
      <c r="AM18" s="245">
        <f t="shared" si="17"/>
        <v>1481.1005156889366</v>
      </c>
      <c r="AN18" s="245">
        <f t="shared" si="18"/>
        <v>2466.1665075554242</v>
      </c>
      <c r="AO18" s="245">
        <f t="shared" si="19"/>
        <v>2926.8854510138035</v>
      </c>
      <c r="AP18" s="265">
        <f t="shared" si="20"/>
        <v>3601.7013629563617</v>
      </c>
      <c r="AQ18" s="277">
        <f t="shared" si="31"/>
        <v>1.4615920372268443E-2</v>
      </c>
      <c r="AR18" s="278">
        <f t="shared" si="32"/>
        <v>-3.3450556407234933E-2</v>
      </c>
      <c r="AS18" s="278">
        <f t="shared" si="33"/>
        <v>0.19652067883838509</v>
      </c>
      <c r="AT18" s="278">
        <f t="shared" si="34"/>
        <v>3.0715765852005861E-2</v>
      </c>
      <c r="AU18" s="279">
        <f t="shared" si="35"/>
        <v>1.824996421223779E-2</v>
      </c>
      <c r="AV18" s="273">
        <v>147.25833333333335</v>
      </c>
      <c r="AW18" s="274"/>
      <c r="AX18" s="275"/>
      <c r="AY18" s="275"/>
      <c r="AZ18" s="275"/>
      <c r="BA18" s="276"/>
      <c r="BB18" s="274">
        <f t="shared" si="21"/>
        <v>90.192025724361059</v>
      </c>
      <c r="BC18" s="275">
        <f t="shared" si="22"/>
        <v>95.878251624187726</v>
      </c>
      <c r="BD18" s="275">
        <f t="shared" si="23"/>
        <v>88.428314323671103</v>
      </c>
      <c r="BE18" s="275">
        <f t="shared" si="24"/>
        <v>86.423213572448716</v>
      </c>
      <c r="BF18" s="276">
        <f t="shared" si="25"/>
        <v>89.249320574570575</v>
      </c>
      <c r="BG18" s="2"/>
      <c r="BH18" s="55"/>
      <c r="BI18" s="55"/>
      <c r="BJ18" s="55"/>
      <c r="BK18" s="55"/>
      <c r="BL18" s="55"/>
      <c r="BM18" s="55"/>
      <c r="BN18" s="55"/>
    </row>
    <row r="19" spans="2:66" x14ac:dyDescent="0.2">
      <c r="B19" s="309" t="str">
        <f>"FY"&amp;Format!B23</f>
        <v>FY1995</v>
      </c>
      <c r="C19" s="267">
        <v>205.84321115440417</v>
      </c>
      <c r="D19" s="268">
        <v>64.009508591730622</v>
      </c>
      <c r="E19" s="268">
        <v>16.419064257277824</v>
      </c>
      <c r="F19" s="268">
        <v>95.690119620365522</v>
      </c>
      <c r="G19" s="269">
        <v>29.724518685030201</v>
      </c>
      <c r="H19" s="280">
        <v>221.57534802709336</v>
      </c>
      <c r="I19" s="280">
        <v>79.02099718665896</v>
      </c>
      <c r="J19" s="280">
        <v>15.6988720070747</v>
      </c>
      <c r="K19" s="280">
        <v>91.793864037705745</v>
      </c>
      <c r="L19" s="280">
        <v>35.061614795653966</v>
      </c>
      <c r="M19" s="270">
        <f t="shared" ref="M19:M47" si="36">H19</f>
        <v>221.57534802709336</v>
      </c>
      <c r="N19" s="271">
        <f t="shared" ref="N19:N47" si="37">I19</f>
        <v>79.02099718665896</v>
      </c>
      <c r="O19" s="271">
        <f t="shared" ref="O19:O47" si="38">J19</f>
        <v>15.6988720070747</v>
      </c>
      <c r="P19" s="271">
        <f t="shared" ref="P19:P47" si="39">K19</f>
        <v>91.793864037705745</v>
      </c>
      <c r="Q19" s="272">
        <f t="shared" ref="Q19:Q47" si="40">L19</f>
        <v>35.061614795653966</v>
      </c>
      <c r="R19" s="270">
        <f t="shared" si="5"/>
        <v>238.96330130595956</v>
      </c>
      <c r="S19" s="271">
        <f t="shared" si="6"/>
        <v>80.16786367988847</v>
      </c>
      <c r="T19" s="271">
        <f t="shared" si="7"/>
        <v>17.268515830767619</v>
      </c>
      <c r="U19" s="271">
        <f t="shared" si="8"/>
        <v>103.31446980492385</v>
      </c>
      <c r="V19" s="272">
        <f t="shared" si="9"/>
        <v>38.212451990379584</v>
      </c>
      <c r="W19" s="236">
        <f t="shared" si="26"/>
        <v>1.267392356683783E-2</v>
      </c>
      <c r="X19" s="236">
        <f t="shared" si="27"/>
        <v>1.5158328245170827E-2</v>
      </c>
      <c r="Y19" s="236">
        <f t="shared" si="28"/>
        <v>-4.3027269171723059E-2</v>
      </c>
      <c r="Z19" s="236">
        <f t="shared" si="29"/>
        <v>4.7679951808371257E-2</v>
      </c>
      <c r="AA19" s="236">
        <f t="shared" si="30"/>
        <v>-5.0853827832284093E-2</v>
      </c>
      <c r="AB19" s="261">
        <f t="shared" si="10"/>
        <v>105753.67501414561</v>
      </c>
      <c r="AC19" s="245">
        <v>53364.901098539114</v>
      </c>
      <c r="AD19" s="245">
        <v>7377.2461748914147</v>
      </c>
      <c r="AE19" s="245">
        <v>33823.052313934626</v>
      </c>
      <c r="AF19" s="265">
        <v>11188.475426780467</v>
      </c>
      <c r="AG19" s="34">
        <f t="shared" si="11"/>
        <v>2095.2023463719383</v>
      </c>
      <c r="AH19" s="34">
        <f t="shared" si="12"/>
        <v>1480.7672376408132</v>
      </c>
      <c r="AI19" s="34">
        <f t="shared" si="13"/>
        <v>2128.0124906914566</v>
      </c>
      <c r="AJ19" s="34">
        <f t="shared" si="14"/>
        <v>2713.9438270001419</v>
      </c>
      <c r="AK19" s="34">
        <f t="shared" si="15"/>
        <v>3133.7258614995321</v>
      </c>
      <c r="AL19" s="264">
        <f t="shared" si="16"/>
        <v>2259.6217225925798</v>
      </c>
      <c r="AM19" s="245">
        <f t="shared" si="17"/>
        <v>1502.2582639450088</v>
      </c>
      <c r="AN19" s="245">
        <f t="shared" si="18"/>
        <v>2340.7807495351462</v>
      </c>
      <c r="AO19" s="245">
        <f t="shared" si="19"/>
        <v>3054.5578455188602</v>
      </c>
      <c r="AP19" s="265">
        <f t="shared" si="20"/>
        <v>3415.3403866728054</v>
      </c>
      <c r="AQ19" s="277">
        <f t="shared" si="31"/>
        <v>3.8659998455142786E-2</v>
      </c>
      <c r="AR19" s="278">
        <f t="shared" si="32"/>
        <v>4.2754704551615452E-2</v>
      </c>
      <c r="AS19" s="278">
        <f t="shared" si="33"/>
        <v>-2.4200859851655765E-2</v>
      </c>
      <c r="AT19" s="278">
        <f t="shared" si="34"/>
        <v>7.2913518673243249E-2</v>
      </c>
      <c r="AU19" s="279">
        <f t="shared" si="35"/>
        <v>-2.5126235785644435E-2</v>
      </c>
      <c r="AV19" s="273">
        <v>151.39166666666668</v>
      </c>
      <c r="AW19" s="274">
        <v>92.723588440635353</v>
      </c>
      <c r="AX19" s="274">
        <v>98.56941866655076</v>
      </c>
      <c r="AY19" s="274">
        <v>90.910372153139775</v>
      </c>
      <c r="AZ19" s="274">
        <v>88.848991057137439</v>
      </c>
      <c r="BA19" s="274">
        <v>91.754422889379413</v>
      </c>
      <c r="BB19" s="274">
        <f t="shared" ref="BB19:BB47" si="41">AW19</f>
        <v>92.723588440635353</v>
      </c>
      <c r="BC19" s="275">
        <f t="shared" ref="BC19:BC47" si="42">AX19</f>
        <v>98.56941866655076</v>
      </c>
      <c r="BD19" s="275">
        <f t="shared" ref="BD19:BD47" si="43">AY19</f>
        <v>90.910372153139775</v>
      </c>
      <c r="BE19" s="275">
        <f t="shared" ref="BE19:BE47" si="44">AZ19</f>
        <v>88.848991057137439</v>
      </c>
      <c r="BF19" s="276">
        <f t="shared" ref="BF19:BF47" si="45">BA19</f>
        <v>91.754422889379413</v>
      </c>
      <c r="BG19" s="2"/>
      <c r="BH19" s="2"/>
      <c r="BI19" s="2"/>
      <c r="BJ19" s="2"/>
      <c r="BK19" s="2"/>
      <c r="BL19" s="2"/>
      <c r="BM19" s="2"/>
      <c r="BN19" s="2"/>
    </row>
    <row r="20" spans="2:66" x14ac:dyDescent="0.2">
      <c r="B20" s="309" t="str">
        <f>"FY"&amp;Format!B24</f>
        <v>FY1996</v>
      </c>
      <c r="C20" s="267">
        <v>201.33635037648239</v>
      </c>
      <c r="D20" s="268">
        <v>57.372664672919775</v>
      </c>
      <c r="E20" s="268">
        <v>17.401977674350015</v>
      </c>
      <c r="F20" s="268">
        <v>94.558852129401558</v>
      </c>
      <c r="G20" s="269">
        <v>32.002855899811031</v>
      </c>
      <c r="H20" s="280">
        <v>218.53468323470952</v>
      </c>
      <c r="I20" s="280">
        <v>73.506265253515949</v>
      </c>
      <c r="J20" s="280">
        <v>16.416933192135762</v>
      </c>
      <c r="K20" s="280">
        <v>91.233343723252418</v>
      </c>
      <c r="L20" s="280">
        <v>37.378141065805387</v>
      </c>
      <c r="M20" s="270">
        <f t="shared" si="36"/>
        <v>218.53468323470952</v>
      </c>
      <c r="N20" s="271">
        <f t="shared" si="37"/>
        <v>73.506265253515949</v>
      </c>
      <c r="O20" s="271">
        <f t="shared" si="38"/>
        <v>16.416933192135762</v>
      </c>
      <c r="P20" s="271">
        <f t="shared" si="39"/>
        <v>91.233343723252418</v>
      </c>
      <c r="Q20" s="272">
        <f t="shared" si="40"/>
        <v>37.378141065805387</v>
      </c>
      <c r="R20" s="270">
        <f t="shared" si="5"/>
        <v>231.3586157479489</v>
      </c>
      <c r="S20" s="271">
        <f t="shared" si="6"/>
        <v>74.920853985085074</v>
      </c>
      <c r="T20" s="271">
        <f t="shared" si="7"/>
        <v>17.55074669946886</v>
      </c>
      <c r="U20" s="271">
        <f t="shared" si="8"/>
        <v>99.694374103443025</v>
      </c>
      <c r="V20" s="272">
        <f t="shared" si="9"/>
        <v>39.192640959951937</v>
      </c>
      <c r="W20" s="236">
        <f t="shared" si="26"/>
        <v>-3.1823654579804739E-2</v>
      </c>
      <c r="X20" s="236">
        <f t="shared" si="27"/>
        <v>-6.5450287109492966E-2</v>
      </c>
      <c r="Y20" s="236">
        <f t="shared" si="28"/>
        <v>1.6343666790308964E-2</v>
      </c>
      <c r="Z20" s="236">
        <f t="shared" si="29"/>
        <v>-3.5039580692967864E-2</v>
      </c>
      <c r="AA20" s="236">
        <f t="shared" si="30"/>
        <v>2.5651035683842638E-2</v>
      </c>
      <c r="AB20" s="261">
        <f t="shared" si="10"/>
        <v>106002.40516730481</v>
      </c>
      <c r="AC20" s="245">
        <v>53410.84171227632</v>
      </c>
      <c r="AD20" s="245">
        <v>7437.988400293837</v>
      </c>
      <c r="AE20" s="245">
        <v>33954.614384161185</v>
      </c>
      <c r="AF20" s="265">
        <v>11198.96067057348</v>
      </c>
      <c r="AG20" s="34">
        <f t="shared" si="11"/>
        <v>2061.6011767826749</v>
      </c>
      <c r="AH20" s="34">
        <f t="shared" si="12"/>
        <v>1376.2424050437826</v>
      </c>
      <c r="AI20" s="34">
        <f t="shared" si="13"/>
        <v>2207.1738094519228</v>
      </c>
      <c r="AJ20" s="34">
        <f t="shared" si="14"/>
        <v>2686.9203310937924</v>
      </c>
      <c r="AK20" s="34">
        <f t="shared" si="15"/>
        <v>3337.6437479614178</v>
      </c>
      <c r="AL20" s="264">
        <f t="shared" si="16"/>
        <v>2182.5789271742747</v>
      </c>
      <c r="AM20" s="245">
        <f t="shared" si="17"/>
        <v>1402.7274535137076</v>
      </c>
      <c r="AN20" s="245">
        <f t="shared" si="18"/>
        <v>2359.6093130201061</v>
      </c>
      <c r="AO20" s="245">
        <f t="shared" si="19"/>
        <v>2936.1067976064978</v>
      </c>
      <c r="AP20" s="265">
        <f t="shared" si="20"/>
        <v>3499.6677024623345</v>
      </c>
      <c r="AQ20" s="277">
        <f t="shared" si="31"/>
        <v>-1.6037195475390398E-2</v>
      </c>
      <c r="AR20" s="278">
        <f t="shared" si="32"/>
        <v>-7.0588293649420208E-2</v>
      </c>
      <c r="AS20" s="278">
        <f t="shared" si="33"/>
        <v>3.7199649488309339E-2</v>
      </c>
      <c r="AT20" s="278">
        <f t="shared" si="34"/>
        <v>-9.9572790112683052E-3</v>
      </c>
      <c r="AU20" s="279">
        <f t="shared" si="35"/>
        <v>6.5072024635973724E-2</v>
      </c>
      <c r="AV20" s="273">
        <v>155.625</v>
      </c>
      <c r="AW20" s="274">
        <v>94.45711910413128</v>
      </c>
      <c r="AX20" s="274">
        <v>98.111889205306255</v>
      </c>
      <c r="AY20" s="274">
        <v>93.539799036770262</v>
      </c>
      <c r="AZ20" s="274">
        <v>91.513031245462827</v>
      </c>
      <c r="BA20" s="274">
        <v>95.370304603865165</v>
      </c>
      <c r="BB20" s="274">
        <f t="shared" si="41"/>
        <v>94.45711910413128</v>
      </c>
      <c r="BC20" s="275">
        <f t="shared" si="42"/>
        <v>98.111889205306255</v>
      </c>
      <c r="BD20" s="275">
        <f t="shared" si="43"/>
        <v>93.539799036770262</v>
      </c>
      <c r="BE20" s="275">
        <f t="shared" si="44"/>
        <v>91.513031245462827</v>
      </c>
      <c r="BF20" s="276">
        <f t="shared" si="45"/>
        <v>95.370304603865165</v>
      </c>
      <c r="BG20" s="2"/>
      <c r="BH20" s="55"/>
      <c r="BI20" s="55"/>
      <c r="BJ20" s="55"/>
      <c r="BK20" s="55"/>
      <c r="BL20" s="55"/>
      <c r="BM20" s="55"/>
      <c r="BN20" s="55"/>
    </row>
    <row r="21" spans="2:66" x14ac:dyDescent="0.2">
      <c r="B21" s="309" t="str">
        <f>"FY"&amp;Format!B25</f>
        <v>FY1997</v>
      </c>
      <c r="C21" s="270"/>
      <c r="D21" s="271"/>
      <c r="E21" s="271"/>
      <c r="F21" s="271"/>
      <c r="G21" s="272"/>
      <c r="H21" s="280">
        <v>206.62630364732425</v>
      </c>
      <c r="I21" s="280">
        <v>69.4853783605503</v>
      </c>
      <c r="J21" s="280">
        <v>15.387228626020828</v>
      </c>
      <c r="K21" s="280">
        <v>84.164930571403289</v>
      </c>
      <c r="L21" s="280">
        <v>37.588766089349825</v>
      </c>
      <c r="M21" s="270">
        <f t="shared" si="36"/>
        <v>206.62630364732425</v>
      </c>
      <c r="N21" s="271">
        <f t="shared" si="37"/>
        <v>69.4853783605503</v>
      </c>
      <c r="O21" s="271">
        <f t="shared" si="38"/>
        <v>15.387228626020828</v>
      </c>
      <c r="P21" s="271">
        <f t="shared" si="39"/>
        <v>84.164930571403289</v>
      </c>
      <c r="Q21" s="272">
        <f t="shared" si="40"/>
        <v>37.588766089349825</v>
      </c>
      <c r="R21" s="270">
        <f t="shared" si="5"/>
        <v>217.33613979994121</v>
      </c>
      <c r="S21" s="271">
        <f t="shared" si="6"/>
        <v>71.589906440812783</v>
      </c>
      <c r="T21" s="271">
        <f t="shared" si="7"/>
        <v>16.489390989278004</v>
      </c>
      <c r="U21" s="271">
        <f t="shared" si="8"/>
        <v>90.164746841777685</v>
      </c>
      <c r="V21" s="272">
        <f t="shared" si="9"/>
        <v>39.092095528072704</v>
      </c>
      <c r="W21" s="236">
        <f t="shared" si="26"/>
        <v>-6.0609266279861962E-2</v>
      </c>
      <c r="X21" s="236">
        <f t="shared" si="27"/>
        <v>-4.4459551207670422E-2</v>
      </c>
      <c r="Y21" s="236">
        <f t="shared" si="28"/>
        <v>-6.0473535876566231E-2</v>
      </c>
      <c r="Z21" s="236">
        <f t="shared" si="29"/>
        <v>-9.5588415568739982E-2</v>
      </c>
      <c r="AA21" s="236">
        <f t="shared" si="30"/>
        <v>-2.5654160938521908E-3</v>
      </c>
      <c r="AB21" s="261">
        <f t="shared" si="10"/>
        <v>106252.19656984665</v>
      </c>
      <c r="AC21" s="245">
        <v>53456.821875229347</v>
      </c>
      <c r="AD21" s="245">
        <v>7499.2307605513761</v>
      </c>
      <c r="AE21" s="245">
        <v>34086.688193486909</v>
      </c>
      <c r="AF21" s="265">
        <v>11209.45574057902</v>
      </c>
      <c r="AG21" s="34">
        <f t="shared" si="11"/>
        <v>1944.6779484835874</v>
      </c>
      <c r="AH21" s="34">
        <f t="shared" si="12"/>
        <v>1299.8411787878513</v>
      </c>
      <c r="AI21" s="34">
        <f t="shared" si="13"/>
        <v>2051.8409310676411</v>
      </c>
      <c r="AJ21" s="34">
        <f t="shared" si="14"/>
        <v>2469.1436754916263</v>
      </c>
      <c r="AK21" s="34">
        <f t="shared" si="15"/>
        <v>3353.3087563989252</v>
      </c>
      <c r="AL21" s="264">
        <f t="shared" si="16"/>
        <v>2045.4743225667969</v>
      </c>
      <c r="AM21" s="245">
        <f t="shared" si="17"/>
        <v>1339.2099254966352</v>
      </c>
      <c r="AN21" s="245">
        <f t="shared" si="18"/>
        <v>2198.8109868572215</v>
      </c>
      <c r="AO21" s="245">
        <f t="shared" si="19"/>
        <v>2645.1600792066929</v>
      </c>
      <c r="AP21" s="265">
        <f t="shared" si="20"/>
        <v>3487.4213728822319</v>
      </c>
      <c r="AQ21" s="277">
        <f t="shared" si="31"/>
        <v>-5.6714765986677018E-2</v>
      </c>
      <c r="AR21" s="278">
        <f t="shared" si="32"/>
        <v>-5.5514367218978955E-2</v>
      </c>
      <c r="AS21" s="278">
        <f t="shared" si="33"/>
        <v>-7.0376368965185065E-2</v>
      </c>
      <c r="AT21" s="278">
        <f t="shared" si="34"/>
        <v>-8.1050656054812542E-2</v>
      </c>
      <c r="AU21" s="279">
        <f t="shared" si="35"/>
        <v>4.6934333381372095E-3</v>
      </c>
      <c r="AV21" s="273">
        <v>159.77500000000001</v>
      </c>
      <c r="AW21" s="274">
        <v>95.072224912766274</v>
      </c>
      <c r="AX21" s="274">
        <v>97.060300557869269</v>
      </c>
      <c r="AY21" s="274">
        <v>93.315930442950631</v>
      </c>
      <c r="AZ21" s="274">
        <v>93.345718276231665</v>
      </c>
      <c r="BA21" s="274">
        <v>96.154390245866168</v>
      </c>
      <c r="BB21" s="274">
        <f t="shared" si="41"/>
        <v>95.072224912766274</v>
      </c>
      <c r="BC21" s="275">
        <f t="shared" si="42"/>
        <v>97.060300557869269</v>
      </c>
      <c r="BD21" s="275">
        <f t="shared" si="43"/>
        <v>93.315930442950631</v>
      </c>
      <c r="BE21" s="275">
        <f t="shared" si="44"/>
        <v>93.345718276231665</v>
      </c>
      <c r="BF21" s="276">
        <f t="shared" si="45"/>
        <v>96.154390245866168</v>
      </c>
      <c r="BG21" s="2"/>
      <c r="BH21" s="2"/>
      <c r="BI21" s="2"/>
      <c r="BJ21" s="2"/>
      <c r="BK21" s="2"/>
      <c r="BL21" s="2"/>
      <c r="BM21" s="2"/>
      <c r="BN21" s="2"/>
    </row>
    <row r="22" spans="2:66" x14ac:dyDescent="0.2">
      <c r="B22" s="309" t="str">
        <f>"FY"&amp;Format!B26</f>
        <v>FY1998</v>
      </c>
      <c r="C22" s="264"/>
      <c r="D22" s="245"/>
      <c r="E22" s="245"/>
      <c r="F22" s="245"/>
      <c r="G22" s="265"/>
      <c r="H22" s="280">
        <v>218.87309143741072</v>
      </c>
      <c r="I22" s="280">
        <v>71.350991431924399</v>
      </c>
      <c r="J22" s="280">
        <v>14.035819920080169</v>
      </c>
      <c r="K22" s="280">
        <v>89.625016020596661</v>
      </c>
      <c r="L22" s="280">
        <v>43.86126406480949</v>
      </c>
      <c r="M22" s="270">
        <f t="shared" si="36"/>
        <v>218.87309143741072</v>
      </c>
      <c r="N22" s="271">
        <f t="shared" si="37"/>
        <v>71.350991431924399</v>
      </c>
      <c r="O22" s="271">
        <f t="shared" si="38"/>
        <v>14.035819920080169</v>
      </c>
      <c r="P22" s="271">
        <f t="shared" si="39"/>
        <v>89.625016020596661</v>
      </c>
      <c r="Q22" s="272">
        <f t="shared" si="40"/>
        <v>43.86126406480949</v>
      </c>
      <c r="R22" s="270">
        <f t="shared" si="5"/>
        <v>223.53128543136606</v>
      </c>
      <c r="S22" s="271">
        <f t="shared" si="6"/>
        <v>72.040068978422113</v>
      </c>
      <c r="T22" s="271">
        <f t="shared" si="7"/>
        <v>14.4875205985773</v>
      </c>
      <c r="U22" s="271">
        <f t="shared" si="8"/>
        <v>92.672037873203138</v>
      </c>
      <c r="V22" s="272">
        <f t="shared" si="9"/>
        <v>44.331657981163495</v>
      </c>
      <c r="W22" s="236">
        <f t="shared" si="26"/>
        <v>2.8504903221008293E-2</v>
      </c>
      <c r="X22" s="236">
        <f t="shared" si="27"/>
        <v>6.2880727184844165E-3</v>
      </c>
      <c r="Y22" s="236">
        <f t="shared" si="28"/>
        <v>-0.12140353709863461</v>
      </c>
      <c r="Z22" s="236">
        <f t="shared" si="29"/>
        <v>2.7807886333061971E-2</v>
      </c>
      <c r="AA22" s="236">
        <f t="shared" si="30"/>
        <v>0.13403125062272947</v>
      </c>
      <c r="AB22" s="261">
        <f t="shared" si="10"/>
        <v>106503.05537352001</v>
      </c>
      <c r="AC22" s="245">
        <v>53502.841621445194</v>
      </c>
      <c r="AD22" s="245">
        <v>7560.9773736375118</v>
      </c>
      <c r="AE22" s="245">
        <v>34219.275732431604</v>
      </c>
      <c r="AF22" s="265">
        <v>11219.960646005691</v>
      </c>
      <c r="AG22" s="34">
        <f t="shared" si="11"/>
        <v>2055.0874401658662</v>
      </c>
      <c r="AH22" s="34">
        <f t="shared" si="12"/>
        <v>1333.5925582562936</v>
      </c>
      <c r="AI22" s="34">
        <f t="shared" si="13"/>
        <v>1856.3499434634168</v>
      </c>
      <c r="AJ22" s="34">
        <f t="shared" si="14"/>
        <v>2619.1383102727041</v>
      </c>
      <c r="AK22" s="34">
        <f t="shared" si="15"/>
        <v>3909.2172823640085</v>
      </c>
      <c r="AL22" s="264">
        <f t="shared" si="16"/>
        <v>2098.8250961196641</v>
      </c>
      <c r="AM22" s="245">
        <f t="shared" si="17"/>
        <v>1346.4718283214843</v>
      </c>
      <c r="AN22" s="245">
        <f t="shared" si="18"/>
        <v>1916.0909870052285</v>
      </c>
      <c r="AO22" s="245">
        <f t="shared" si="19"/>
        <v>2708.1823296853836</v>
      </c>
      <c r="AP22" s="265">
        <f t="shared" si="20"/>
        <v>3951.1420208898485</v>
      </c>
      <c r="AQ22" s="277">
        <f t="shared" si="31"/>
        <v>5.6775206284605195E-2</v>
      </c>
      <c r="AR22" s="278">
        <f t="shared" si="32"/>
        <v>2.5965771833691864E-2</v>
      </c>
      <c r="AS22" s="278">
        <f t="shared" si="33"/>
        <v>-9.5275898167458739E-2</v>
      </c>
      <c r="AT22" s="278">
        <f t="shared" si="34"/>
        <v>6.0747633388005484E-2</v>
      </c>
      <c r="AU22" s="279">
        <f t="shared" si="35"/>
        <v>0.16577910545942864</v>
      </c>
      <c r="AV22" s="273"/>
      <c r="AW22" s="274">
        <v>97.916088575715008</v>
      </c>
      <c r="AX22" s="274">
        <v>99.043480168371147</v>
      </c>
      <c r="AY22" s="274">
        <v>96.882139525368544</v>
      </c>
      <c r="AZ22" s="274">
        <v>96.712037500701655</v>
      </c>
      <c r="BA22" s="274">
        <v>98.938920992862762</v>
      </c>
      <c r="BB22" s="274">
        <f t="shared" si="41"/>
        <v>97.916088575715008</v>
      </c>
      <c r="BC22" s="275">
        <f t="shared" si="42"/>
        <v>99.043480168371147</v>
      </c>
      <c r="BD22" s="275">
        <f t="shared" si="43"/>
        <v>96.882139525368544</v>
      </c>
      <c r="BE22" s="275">
        <f t="shared" si="44"/>
        <v>96.712037500701655</v>
      </c>
      <c r="BF22" s="276">
        <f t="shared" si="45"/>
        <v>98.938920992862762</v>
      </c>
      <c r="BG22" s="2"/>
      <c r="BH22" s="55"/>
      <c r="BI22" s="55"/>
      <c r="BJ22" s="55"/>
      <c r="BK22" s="55"/>
      <c r="BL22" s="55"/>
      <c r="BM22" s="55"/>
      <c r="BN22" s="55"/>
    </row>
    <row r="23" spans="2:66" x14ac:dyDescent="0.2">
      <c r="B23" s="309" t="str">
        <f>"FY"&amp;Format!B27</f>
        <v>FY1999</v>
      </c>
      <c r="C23" s="264"/>
      <c r="D23" s="245"/>
      <c r="E23" s="245"/>
      <c r="F23" s="245"/>
      <c r="G23" s="265"/>
      <c r="H23" s="280">
        <v>220.1404718471685</v>
      </c>
      <c r="I23" s="280">
        <v>73.894582446663662</v>
      </c>
      <c r="J23" s="280">
        <v>15.400065092104668</v>
      </c>
      <c r="K23" s="280">
        <v>90.558335203094884</v>
      </c>
      <c r="L23" s="280">
        <v>40.287489105305262</v>
      </c>
      <c r="M23" s="270">
        <f t="shared" si="36"/>
        <v>220.1404718471685</v>
      </c>
      <c r="N23" s="271">
        <f t="shared" si="37"/>
        <v>73.894582446663662</v>
      </c>
      <c r="O23" s="271">
        <f t="shared" si="38"/>
        <v>15.400065092104668</v>
      </c>
      <c r="P23" s="271">
        <f t="shared" si="39"/>
        <v>90.558335203094884</v>
      </c>
      <c r="Q23" s="272">
        <f t="shared" si="40"/>
        <v>40.287489105305262</v>
      </c>
      <c r="R23" s="270">
        <f t="shared" si="5"/>
        <v>226.60362759306963</v>
      </c>
      <c r="S23" s="271">
        <f t="shared" si="6"/>
        <v>75.372287951055256</v>
      </c>
      <c r="T23" s="271">
        <f t="shared" si="7"/>
        <v>15.596315138162081</v>
      </c>
      <c r="U23" s="271">
        <f t="shared" si="8"/>
        <v>94.778919684869805</v>
      </c>
      <c r="V23" s="272">
        <f t="shared" si="9"/>
        <v>40.856104818982509</v>
      </c>
      <c r="W23" s="236">
        <f t="shared" si="26"/>
        <v>1.374457340848112E-2</v>
      </c>
      <c r="X23" s="236">
        <f t="shared" si="27"/>
        <v>4.6255077485159335E-2</v>
      </c>
      <c r="Y23" s="236">
        <f t="shared" si="28"/>
        <v>7.6534458193879384E-2</v>
      </c>
      <c r="Z23" s="236">
        <f t="shared" si="29"/>
        <v>2.2734816887801435E-2</v>
      </c>
      <c r="AA23" s="236">
        <f t="shared" si="30"/>
        <v>-7.8398898675473561E-2</v>
      </c>
      <c r="AB23" s="261">
        <f t="shared" si="10"/>
        <v>106754.98777176054</v>
      </c>
      <c r="AC23" s="245">
        <v>53548.900985000189</v>
      </c>
      <c r="AD23" s="245">
        <v>7623.2323914319895</v>
      </c>
      <c r="AE23" s="245">
        <v>34352.378999257628</v>
      </c>
      <c r="AF23" s="265">
        <v>11230.475396070726</v>
      </c>
      <c r="AG23" s="34">
        <f t="shared" si="11"/>
        <v>2062.1094755574632</v>
      </c>
      <c r="AH23" s="34">
        <f t="shared" si="12"/>
        <v>1379.9458268501644</v>
      </c>
      <c r="AI23" s="34">
        <f t="shared" si="13"/>
        <v>2020.148973736302</v>
      </c>
      <c r="AJ23" s="34">
        <f t="shared" si="14"/>
        <v>2636.1590620856823</v>
      </c>
      <c r="AK23" s="34">
        <f t="shared" si="15"/>
        <v>3587.3360373863507</v>
      </c>
      <c r="AL23" s="264">
        <f t="shared" si="16"/>
        <v>2122.6514313086936</v>
      </c>
      <c r="AM23" s="245">
        <f t="shared" si="17"/>
        <v>1407.5412672272789</v>
      </c>
      <c r="AN23" s="245">
        <f t="shared" si="18"/>
        <v>2045.8926525303507</v>
      </c>
      <c r="AO23" s="245">
        <f t="shared" si="19"/>
        <v>2759.0205524606613</v>
      </c>
      <c r="AP23" s="265">
        <f t="shared" si="20"/>
        <v>3637.9675283627867</v>
      </c>
      <c r="AQ23" s="277">
        <f t="shared" si="31"/>
        <v>3.4169034632560713E-3</v>
      </c>
      <c r="AR23" s="278">
        <f t="shared" si="32"/>
        <v>3.4758193802820081E-2</v>
      </c>
      <c r="AS23" s="278">
        <f t="shared" si="33"/>
        <v>8.8237151001434144E-2</v>
      </c>
      <c r="AT23" s="278">
        <f t="shared" si="34"/>
        <v>6.498607479498153E-3</v>
      </c>
      <c r="AU23" s="279">
        <f t="shared" si="35"/>
        <v>-8.2339051970784172E-2</v>
      </c>
      <c r="AV23" s="273"/>
      <c r="AW23" s="274">
        <v>97.147814527705819</v>
      </c>
      <c r="AX23" s="274">
        <v>98.039457810606507</v>
      </c>
      <c r="AY23" s="274">
        <v>98.741689659904253</v>
      </c>
      <c r="AZ23" s="274">
        <v>95.546916449556576</v>
      </c>
      <c r="BA23" s="274">
        <v>98.608247858682176</v>
      </c>
      <c r="BB23" s="274">
        <f t="shared" si="41"/>
        <v>97.147814527705819</v>
      </c>
      <c r="BC23" s="275">
        <f t="shared" si="42"/>
        <v>98.039457810606507</v>
      </c>
      <c r="BD23" s="275">
        <f t="shared" si="43"/>
        <v>98.741689659904253</v>
      </c>
      <c r="BE23" s="275">
        <f t="shared" si="44"/>
        <v>95.546916449556576</v>
      </c>
      <c r="BF23" s="276">
        <f t="shared" si="45"/>
        <v>98.608247858682176</v>
      </c>
      <c r="BG23" s="2"/>
      <c r="BH23" s="2"/>
      <c r="BI23" s="2"/>
      <c r="BJ23" s="2"/>
      <c r="BK23" s="2"/>
      <c r="BL23" s="2"/>
      <c r="BM23" s="2"/>
      <c r="BN23" s="2"/>
    </row>
    <row r="24" spans="2:66" x14ac:dyDescent="0.2">
      <c r="B24" s="309" t="str">
        <f>"FY"&amp;Format!B28</f>
        <v>FY2000</v>
      </c>
      <c r="C24" s="264"/>
      <c r="D24" s="245"/>
      <c r="E24" s="245"/>
      <c r="F24" s="245"/>
      <c r="G24" s="265"/>
      <c r="H24" s="280">
        <v>233.2717994572802</v>
      </c>
      <c r="I24" s="280">
        <v>79.410805822290655</v>
      </c>
      <c r="J24" s="280">
        <v>16.311832093219344</v>
      </c>
      <c r="K24" s="280">
        <v>95.117675779068747</v>
      </c>
      <c r="L24" s="280">
        <v>42.431485762701449</v>
      </c>
      <c r="M24" s="270">
        <f t="shared" si="36"/>
        <v>233.2717994572802</v>
      </c>
      <c r="N24" s="271">
        <f t="shared" si="37"/>
        <v>79.410805822290655</v>
      </c>
      <c r="O24" s="271">
        <f t="shared" si="38"/>
        <v>16.311832093219344</v>
      </c>
      <c r="P24" s="271">
        <f t="shared" si="39"/>
        <v>95.117675779068747</v>
      </c>
      <c r="Q24" s="272">
        <f t="shared" si="40"/>
        <v>42.431485762701449</v>
      </c>
      <c r="R24" s="270">
        <f t="shared" si="5"/>
        <v>237.55736160385706</v>
      </c>
      <c r="S24" s="271">
        <f t="shared" si="6"/>
        <v>79.617915082395911</v>
      </c>
      <c r="T24" s="271">
        <f t="shared" si="7"/>
        <v>16.45306500787423</v>
      </c>
      <c r="U24" s="271">
        <f t="shared" si="8"/>
        <v>98.046043719505164</v>
      </c>
      <c r="V24" s="272">
        <f t="shared" si="9"/>
        <v>43.440337794081721</v>
      </c>
      <c r="W24" s="236">
        <f t="shared" si="26"/>
        <v>4.8338740765694777E-2</v>
      </c>
      <c r="X24" s="236">
        <f t="shared" si="27"/>
        <v>5.6328754861437291E-2</v>
      </c>
      <c r="Y24" s="236">
        <f t="shared" si="28"/>
        <v>5.4932839079135931E-2</v>
      </c>
      <c r="Z24" s="236">
        <f t="shared" si="29"/>
        <v>3.4470998883488146E-2</v>
      </c>
      <c r="AA24" s="236">
        <f t="shared" si="30"/>
        <v>6.3252064447870016E-2</v>
      </c>
      <c r="AB24" s="261">
        <f t="shared" si="10"/>
        <v>107008</v>
      </c>
      <c r="AC24" s="245">
        <v>53595</v>
      </c>
      <c r="AD24" s="245">
        <v>7686</v>
      </c>
      <c r="AE24" s="245">
        <v>34486</v>
      </c>
      <c r="AF24" s="265">
        <v>11241</v>
      </c>
      <c r="AG24" s="34">
        <f t="shared" si="11"/>
        <v>2179.9472885885189</v>
      </c>
      <c r="AH24" s="34">
        <f t="shared" si="12"/>
        <v>1481.6831014514535</v>
      </c>
      <c r="AI24" s="34">
        <f t="shared" si="13"/>
        <v>2122.2784404396753</v>
      </c>
      <c r="AJ24" s="34">
        <f t="shared" si="14"/>
        <v>2758.1533311798626</v>
      </c>
      <c r="AK24" s="34">
        <f t="shared" si="15"/>
        <v>3774.7073892626499</v>
      </c>
      <c r="AL24" s="264">
        <f t="shared" si="16"/>
        <v>2219.9962769499202</v>
      </c>
      <c r="AM24" s="245">
        <f t="shared" si="17"/>
        <v>1485.5474406641647</v>
      </c>
      <c r="AN24" s="245">
        <f t="shared" si="18"/>
        <v>2140.6537871290957</v>
      </c>
      <c r="AO24" s="245">
        <f t="shared" si="19"/>
        <v>2843.0680194718193</v>
      </c>
      <c r="AP24" s="265">
        <f t="shared" si="20"/>
        <v>3864.4549234126607</v>
      </c>
      <c r="AQ24" s="277">
        <f t="shared" si="31"/>
        <v>5.7144305104945836E-2</v>
      </c>
      <c r="AR24" s="278">
        <f t="shared" si="32"/>
        <v>7.3725556918065704E-2</v>
      </c>
      <c r="AS24" s="278">
        <f t="shared" si="33"/>
        <v>5.0555413502244351E-2</v>
      </c>
      <c r="AT24" s="278">
        <f t="shared" si="34"/>
        <v>4.6277279261616622E-2</v>
      </c>
      <c r="AU24" s="279">
        <f t="shared" si="35"/>
        <v>5.2231335432075587E-2</v>
      </c>
      <c r="AV24" s="273"/>
      <c r="AW24" s="274">
        <v>98.195988489835429</v>
      </c>
      <c r="AX24" s="274">
        <v>99.739871032931575</v>
      </c>
      <c r="AY24" s="274">
        <v>99.141601187454782</v>
      </c>
      <c r="AZ24" s="274">
        <v>97.01327271418107</v>
      </c>
      <c r="BA24" s="274">
        <v>97.677614671961138</v>
      </c>
      <c r="BB24" s="274">
        <f t="shared" si="41"/>
        <v>98.195988489835429</v>
      </c>
      <c r="BC24" s="275">
        <f t="shared" si="42"/>
        <v>99.739871032931575</v>
      </c>
      <c r="BD24" s="275">
        <f t="shared" si="43"/>
        <v>99.141601187454782</v>
      </c>
      <c r="BE24" s="275">
        <f t="shared" si="44"/>
        <v>97.01327271418107</v>
      </c>
      <c r="BF24" s="276">
        <f t="shared" si="45"/>
        <v>97.677614671961138</v>
      </c>
      <c r="BG24" s="2"/>
      <c r="BH24" s="55"/>
      <c r="BI24" s="55"/>
      <c r="BJ24" s="55"/>
      <c r="BK24" s="55"/>
      <c r="BL24" s="55"/>
      <c r="BM24" s="55"/>
      <c r="BN24" s="55"/>
    </row>
    <row r="25" spans="2:66" x14ac:dyDescent="0.2">
      <c r="B25" s="309" t="str">
        <f>"FY"&amp;Format!B29</f>
        <v>FY2001</v>
      </c>
      <c r="C25" s="264"/>
      <c r="D25" s="245"/>
      <c r="E25" s="245"/>
      <c r="F25" s="245"/>
      <c r="G25" s="265"/>
      <c r="H25" s="280">
        <v>240.97094895360621</v>
      </c>
      <c r="I25" s="280">
        <v>81.909117350518613</v>
      </c>
      <c r="J25" s="280">
        <v>17.530164586298042</v>
      </c>
      <c r="K25" s="280">
        <v>96.725918418453546</v>
      </c>
      <c r="L25" s="280">
        <v>44.805748598336017</v>
      </c>
      <c r="M25" s="270">
        <f t="shared" si="36"/>
        <v>240.97094895360621</v>
      </c>
      <c r="N25" s="271">
        <f t="shared" si="37"/>
        <v>81.909117350518613</v>
      </c>
      <c r="O25" s="271">
        <f t="shared" si="38"/>
        <v>17.530164586298042</v>
      </c>
      <c r="P25" s="271">
        <f t="shared" si="39"/>
        <v>96.725918418453546</v>
      </c>
      <c r="Q25" s="272">
        <f t="shared" si="40"/>
        <v>44.805748598336017</v>
      </c>
      <c r="R25" s="270">
        <f t="shared" si="5"/>
        <v>242.70669995309606</v>
      </c>
      <c r="S25" s="271">
        <f t="shared" si="6"/>
        <v>81.426368520555059</v>
      </c>
      <c r="T25" s="271">
        <f t="shared" si="7"/>
        <v>17.62036282783296</v>
      </c>
      <c r="U25" s="271">
        <f t="shared" si="8"/>
        <v>97.900298877535036</v>
      </c>
      <c r="V25" s="272">
        <f t="shared" si="9"/>
        <v>45.759669727173083</v>
      </c>
      <c r="W25" s="236">
        <f t="shared" si="26"/>
        <v>2.1676189340012364E-2</v>
      </c>
      <c r="X25" s="236">
        <f t="shared" si="27"/>
        <v>2.2714152163964441E-2</v>
      </c>
      <c r="Y25" s="236">
        <f t="shared" si="28"/>
        <v>7.0947134737513906E-2</v>
      </c>
      <c r="Z25" s="236">
        <f t="shared" si="29"/>
        <v>-1.4864938598346811E-3</v>
      </c>
      <c r="AA25" s="236">
        <f t="shared" si="30"/>
        <v>5.3391203910190255E-2</v>
      </c>
      <c r="AB25" s="261">
        <f t="shared" si="10"/>
        <v>106717.50000000001</v>
      </c>
      <c r="AC25" s="245">
        <v>53185.9</v>
      </c>
      <c r="AD25" s="245">
        <v>7587.8</v>
      </c>
      <c r="AE25" s="245">
        <v>34579</v>
      </c>
      <c r="AF25" s="265">
        <v>11364.8</v>
      </c>
      <c r="AG25" s="34">
        <f t="shared" si="11"/>
        <v>2258.026555659626</v>
      </c>
      <c r="AH25" s="34">
        <f t="shared" si="12"/>
        <v>1540.0532349836819</v>
      </c>
      <c r="AI25" s="34">
        <f t="shared" si="13"/>
        <v>2310.3092577951502</v>
      </c>
      <c r="AJ25" s="34">
        <f t="shared" si="14"/>
        <v>2797.2445246668076</v>
      </c>
      <c r="AK25" s="34">
        <f t="shared" si="15"/>
        <v>3942.5021644319322</v>
      </c>
      <c r="AL25" s="264">
        <f t="shared" si="16"/>
        <v>2274.2914700315882</v>
      </c>
      <c r="AM25" s="245">
        <f t="shared" si="17"/>
        <v>1530.9766032079001</v>
      </c>
      <c r="AN25" s="245">
        <f t="shared" si="18"/>
        <v>2322.1965296703866</v>
      </c>
      <c r="AO25" s="245">
        <f t="shared" si="19"/>
        <v>2831.2067693552453</v>
      </c>
      <c r="AP25" s="265">
        <f t="shared" si="20"/>
        <v>4026.4386286756553</v>
      </c>
      <c r="AQ25" s="277">
        <f t="shared" si="31"/>
        <v>3.581704359542659E-2</v>
      </c>
      <c r="AR25" s="278">
        <f t="shared" si="32"/>
        <v>3.9394478802551758E-2</v>
      </c>
      <c r="AS25" s="278">
        <f t="shared" si="33"/>
        <v>8.8598561702639023E-2</v>
      </c>
      <c r="AT25" s="278">
        <f t="shared" si="34"/>
        <v>1.4172958785515721E-2</v>
      </c>
      <c r="AU25" s="279">
        <f t="shared" si="35"/>
        <v>4.4452392693161702E-2</v>
      </c>
      <c r="AV25" s="273"/>
      <c r="AW25" s="274">
        <v>99.284835976993918</v>
      </c>
      <c r="AX25" s="274">
        <v>100.59286547924791</v>
      </c>
      <c r="AY25" s="274">
        <v>99.488102246155563</v>
      </c>
      <c r="AZ25" s="274">
        <v>98.800432202407734</v>
      </c>
      <c r="BA25" s="274">
        <v>97.915367102681245</v>
      </c>
      <c r="BB25" s="274">
        <f t="shared" si="41"/>
        <v>99.284835976993918</v>
      </c>
      <c r="BC25" s="275">
        <f t="shared" si="42"/>
        <v>100.59286547924791</v>
      </c>
      <c r="BD25" s="275">
        <f t="shared" si="43"/>
        <v>99.488102246155563</v>
      </c>
      <c r="BE25" s="275">
        <f t="shared" si="44"/>
        <v>98.800432202407734</v>
      </c>
      <c r="BF25" s="276">
        <f t="shared" si="45"/>
        <v>97.915367102681245</v>
      </c>
      <c r="BG25" s="2"/>
      <c r="BH25" s="2"/>
      <c r="BI25" s="2"/>
      <c r="BJ25" s="2"/>
      <c r="BK25" s="2"/>
      <c r="BL25" s="2"/>
      <c r="BM25" s="2"/>
      <c r="BN25" s="2"/>
    </row>
    <row r="26" spans="2:66" x14ac:dyDescent="0.2">
      <c r="B26" s="309" t="str">
        <f>"FY"&amp;Format!B30</f>
        <v>FY2002</v>
      </c>
      <c r="C26" s="264"/>
      <c r="D26" s="245"/>
      <c r="E26" s="245"/>
      <c r="F26" s="245"/>
      <c r="G26" s="265"/>
      <c r="H26" s="280">
        <v>242.5172412371588</v>
      </c>
      <c r="I26" s="280">
        <v>80.432299111665984</v>
      </c>
      <c r="J26" s="280">
        <v>17.663330069098219</v>
      </c>
      <c r="K26" s="280">
        <v>100.82610523173275</v>
      </c>
      <c r="L26" s="280">
        <v>43.595506824661832</v>
      </c>
      <c r="M26" s="270">
        <f t="shared" si="36"/>
        <v>242.5172412371588</v>
      </c>
      <c r="N26" s="271">
        <f t="shared" si="37"/>
        <v>80.432299111665984</v>
      </c>
      <c r="O26" s="271">
        <f t="shared" si="38"/>
        <v>17.663330069098219</v>
      </c>
      <c r="P26" s="271">
        <f t="shared" si="39"/>
        <v>100.82610523173275</v>
      </c>
      <c r="Q26" s="272">
        <f t="shared" si="40"/>
        <v>43.595506824661832</v>
      </c>
      <c r="R26" s="270">
        <f t="shared" si="5"/>
        <v>244.0343361200986</v>
      </c>
      <c r="S26" s="271">
        <f t="shared" si="6"/>
        <v>81.363662435397188</v>
      </c>
      <c r="T26" s="271">
        <f t="shared" si="7"/>
        <v>17.7044494329181</v>
      </c>
      <c r="U26" s="271">
        <f t="shared" si="8"/>
        <v>101.01586878472921</v>
      </c>
      <c r="V26" s="272">
        <f t="shared" si="9"/>
        <v>43.950355467054052</v>
      </c>
      <c r="W26" s="236">
        <f t="shared" si="26"/>
        <v>5.4701257413130033E-3</v>
      </c>
      <c r="X26" s="236">
        <f t="shared" si="27"/>
        <v>-7.70095563601636E-4</v>
      </c>
      <c r="Y26" s="236">
        <f t="shared" si="28"/>
        <v>4.7721267664431188E-3</v>
      </c>
      <c r="Z26" s="236">
        <f t="shared" si="29"/>
        <v>3.1823905983080714E-2</v>
      </c>
      <c r="AA26" s="236">
        <f t="shared" si="30"/>
        <v>-3.9539495606206732E-2</v>
      </c>
      <c r="AB26" s="261">
        <f t="shared" si="10"/>
        <v>106427</v>
      </c>
      <c r="AC26" s="245">
        <v>52776.800000000003</v>
      </c>
      <c r="AD26" s="245">
        <v>7489.6</v>
      </c>
      <c r="AE26" s="245">
        <v>34672</v>
      </c>
      <c r="AF26" s="265">
        <v>11488.599999999999</v>
      </c>
      <c r="AG26" s="34">
        <f t="shared" si="11"/>
        <v>2278.7191336517876</v>
      </c>
      <c r="AH26" s="34">
        <f t="shared" si="12"/>
        <v>1524.0086384863421</v>
      </c>
      <c r="AI26" s="34">
        <f t="shared" si="13"/>
        <v>2358.3809641500502</v>
      </c>
      <c r="AJ26" s="34">
        <f t="shared" si="14"/>
        <v>2907.9979589216878</v>
      </c>
      <c r="AK26" s="34">
        <f t="shared" si="15"/>
        <v>3794.675315065529</v>
      </c>
      <c r="AL26" s="264">
        <f t="shared" si="16"/>
        <v>2292.9739269179686</v>
      </c>
      <c r="AM26" s="245">
        <f t="shared" si="17"/>
        <v>1541.6558494527364</v>
      </c>
      <c r="AN26" s="245">
        <f t="shared" si="18"/>
        <v>2363.8711590629805</v>
      </c>
      <c r="AO26" s="245">
        <f t="shared" si="19"/>
        <v>2913.4710655494118</v>
      </c>
      <c r="AP26" s="265">
        <f t="shared" si="20"/>
        <v>3825.5623371911338</v>
      </c>
      <c r="AQ26" s="277">
        <f t="shared" si="31"/>
        <v>9.1640100247256662E-3</v>
      </c>
      <c r="AR26" s="278">
        <f t="shared" si="32"/>
        <v>-1.0418209015683688E-2</v>
      </c>
      <c r="AS26" s="278">
        <f t="shared" si="33"/>
        <v>2.0807476831381955E-2</v>
      </c>
      <c r="AT26" s="278">
        <f t="shared" si="34"/>
        <v>3.9593762103465879E-2</v>
      </c>
      <c r="AU26" s="279">
        <f t="shared" si="35"/>
        <v>-3.7495692633995881E-2</v>
      </c>
      <c r="AV26" s="273"/>
      <c r="AW26" s="274">
        <v>99.378327284979619</v>
      </c>
      <c r="AX26" s="274">
        <v>98.855308013610241</v>
      </c>
      <c r="AY26" s="274">
        <v>99.767745594260461</v>
      </c>
      <c r="AZ26" s="274">
        <v>99.812144809246902</v>
      </c>
      <c r="BA26" s="274">
        <v>99.192614852323047</v>
      </c>
      <c r="BB26" s="274">
        <f t="shared" si="41"/>
        <v>99.378327284979619</v>
      </c>
      <c r="BC26" s="275">
        <f t="shared" si="42"/>
        <v>98.855308013610241</v>
      </c>
      <c r="BD26" s="275">
        <f t="shared" si="43"/>
        <v>99.767745594260461</v>
      </c>
      <c r="BE26" s="275">
        <f t="shared" si="44"/>
        <v>99.812144809246902</v>
      </c>
      <c r="BF26" s="276">
        <f t="shared" si="45"/>
        <v>99.192614852323047</v>
      </c>
      <c r="BG26" s="2"/>
      <c r="BH26" s="55"/>
      <c r="BI26" s="55"/>
      <c r="BJ26" s="55"/>
      <c r="BK26" s="55"/>
      <c r="BL26" s="55"/>
      <c r="BM26" s="55"/>
      <c r="BN26" s="55"/>
    </row>
    <row r="27" spans="2:66" x14ac:dyDescent="0.2">
      <c r="B27" s="729" t="str">
        <f>"FY"&amp;Format!B31</f>
        <v>FY2003</v>
      </c>
      <c r="C27" s="296"/>
      <c r="D27" s="179"/>
      <c r="E27" s="179"/>
      <c r="F27" s="179"/>
      <c r="G27" s="297"/>
      <c r="H27" s="294">
        <v>245.43289719700971</v>
      </c>
      <c r="I27" s="294">
        <v>81.470174465089102</v>
      </c>
      <c r="J27" s="294">
        <v>16.991237723213619</v>
      </c>
      <c r="K27" s="294">
        <v>100.68580620125896</v>
      </c>
      <c r="L27" s="294">
        <v>46.285678807448036</v>
      </c>
      <c r="M27" s="293">
        <f t="shared" si="36"/>
        <v>245.43289719700971</v>
      </c>
      <c r="N27" s="294">
        <f t="shared" si="37"/>
        <v>81.470174465089102</v>
      </c>
      <c r="O27" s="294">
        <f t="shared" si="38"/>
        <v>16.991237723213619</v>
      </c>
      <c r="P27" s="294">
        <f t="shared" si="39"/>
        <v>100.68580620125896</v>
      </c>
      <c r="Q27" s="295">
        <f t="shared" si="40"/>
        <v>46.285678807448036</v>
      </c>
      <c r="R27" s="293">
        <f t="shared" si="5"/>
        <v>247.87078483916153</v>
      </c>
      <c r="S27" s="294">
        <f t="shared" si="6"/>
        <v>82.422084558427372</v>
      </c>
      <c r="T27" s="294">
        <f t="shared" si="7"/>
        <v>17.214985698632194</v>
      </c>
      <c r="U27" s="294">
        <f t="shared" si="8"/>
        <v>101.67380499278633</v>
      </c>
      <c r="V27" s="295">
        <f t="shared" si="9"/>
        <v>46.559909589315588</v>
      </c>
      <c r="W27" s="643">
        <f t="shared" si="26"/>
        <v>1.5720938209182522E-2</v>
      </c>
      <c r="X27" s="643">
        <f t="shared" si="27"/>
        <v>1.3008535891197992E-2</v>
      </c>
      <c r="Y27" s="643">
        <f t="shared" si="28"/>
        <v>-2.764636856630176E-2</v>
      </c>
      <c r="Z27" s="643">
        <f t="shared" si="29"/>
        <v>6.5131965499323208E-3</v>
      </c>
      <c r="AA27" s="643">
        <f t="shared" si="30"/>
        <v>5.9375040190919659E-2</v>
      </c>
      <c r="AB27" s="644">
        <f t="shared" si="10"/>
        <v>106136.5</v>
      </c>
      <c r="AC27" s="179">
        <v>52367.700000000004</v>
      </c>
      <c r="AD27" s="179">
        <v>7391.4000000000005</v>
      </c>
      <c r="AE27" s="179">
        <v>34765</v>
      </c>
      <c r="AF27" s="297">
        <v>11612.399999999998</v>
      </c>
      <c r="AG27" s="179">
        <f t="shared" si="11"/>
        <v>2312.4268955261355</v>
      </c>
      <c r="AH27" s="179">
        <f t="shared" si="12"/>
        <v>1555.7332948571179</v>
      </c>
      <c r="AI27" s="179">
        <f t="shared" si="13"/>
        <v>2298.7847665142754</v>
      </c>
      <c r="AJ27" s="179">
        <f t="shared" si="14"/>
        <v>2896.1831209911966</v>
      </c>
      <c r="AK27" s="179">
        <f t="shared" si="15"/>
        <v>3985.8839522792919</v>
      </c>
      <c r="AL27" s="296">
        <f t="shared" si="16"/>
        <v>2335.3962570761382</v>
      </c>
      <c r="AM27" s="179">
        <f t="shared" si="17"/>
        <v>1573.9107228010273</v>
      </c>
      <c r="AN27" s="179">
        <f t="shared" si="18"/>
        <v>2329.0561596764064</v>
      </c>
      <c r="AO27" s="179">
        <f t="shared" si="19"/>
        <v>2924.6024735448391</v>
      </c>
      <c r="AP27" s="297">
        <f t="shared" si="20"/>
        <v>4009.4992929382038</v>
      </c>
      <c r="AQ27" s="277">
        <f t="shared" si="31"/>
        <v>1.4792416220391846E-2</v>
      </c>
      <c r="AR27" s="278">
        <f t="shared" si="32"/>
        <v>2.0816585660751175E-2</v>
      </c>
      <c r="AS27" s="278">
        <f t="shared" si="33"/>
        <v>-2.5269962123041889E-2</v>
      </c>
      <c r="AT27" s="278">
        <f t="shared" si="34"/>
        <v>-4.0628769680678412E-3</v>
      </c>
      <c r="AU27" s="279">
        <f t="shared" si="35"/>
        <v>5.038866868388725E-2</v>
      </c>
      <c r="AV27" s="273"/>
      <c r="AW27" s="274">
        <v>99.016468341061781</v>
      </c>
      <c r="AX27" s="274">
        <v>98.845078842111207</v>
      </c>
      <c r="AY27" s="274">
        <v>98.700272080758381</v>
      </c>
      <c r="AZ27" s="274">
        <v>99.028266138365254</v>
      </c>
      <c r="BA27" s="274">
        <v>99.411015218271643</v>
      </c>
      <c r="BB27" s="274">
        <f t="shared" si="41"/>
        <v>99.016468341061781</v>
      </c>
      <c r="BC27" s="275">
        <f t="shared" si="42"/>
        <v>98.845078842111207</v>
      </c>
      <c r="BD27" s="275">
        <f t="shared" si="43"/>
        <v>98.700272080758381</v>
      </c>
      <c r="BE27" s="275">
        <f t="shared" si="44"/>
        <v>99.028266138365254</v>
      </c>
      <c r="BF27" s="276">
        <f t="shared" si="45"/>
        <v>99.411015218271643</v>
      </c>
      <c r="BG27" s="2"/>
      <c r="BH27" s="2"/>
      <c r="BI27" s="2"/>
      <c r="BJ27" s="2"/>
      <c r="BK27" s="2"/>
      <c r="BL27" s="2"/>
      <c r="BM27" s="2"/>
      <c r="BN27" s="2"/>
    </row>
    <row r="28" spans="2:66" x14ac:dyDescent="0.2">
      <c r="B28" s="309" t="str">
        <f>"FY"&amp;Format!B32</f>
        <v>FY2004</v>
      </c>
      <c r="C28" s="264"/>
      <c r="D28" s="245"/>
      <c r="E28" s="245"/>
      <c r="F28" s="245"/>
      <c r="G28" s="265"/>
      <c r="H28" s="280">
        <v>240.2360205702488</v>
      </c>
      <c r="I28" s="280">
        <v>77.346492459714455</v>
      </c>
      <c r="J28" s="280">
        <v>16.761107539956843</v>
      </c>
      <c r="K28" s="280">
        <v>102.47277918126437</v>
      </c>
      <c r="L28" s="280">
        <v>43.655641389313146</v>
      </c>
      <c r="M28" s="270">
        <f t="shared" si="36"/>
        <v>240.2360205702488</v>
      </c>
      <c r="N28" s="271">
        <f t="shared" si="37"/>
        <v>77.346492459714455</v>
      </c>
      <c r="O28" s="271">
        <f t="shared" si="38"/>
        <v>16.761107539956843</v>
      </c>
      <c r="P28" s="271">
        <f t="shared" si="39"/>
        <v>102.47277918126437</v>
      </c>
      <c r="Q28" s="272">
        <f t="shared" si="40"/>
        <v>43.655641389313146</v>
      </c>
      <c r="R28" s="270">
        <f t="shared" si="5"/>
        <v>240.23602057024885</v>
      </c>
      <c r="S28" s="271">
        <f t="shared" si="6"/>
        <v>77.346492459714455</v>
      </c>
      <c r="T28" s="271">
        <f t="shared" si="7"/>
        <v>16.761107539956843</v>
      </c>
      <c r="U28" s="271">
        <f t="shared" si="8"/>
        <v>102.47277918126436</v>
      </c>
      <c r="V28" s="272">
        <f t="shared" si="9"/>
        <v>43.655641389313146</v>
      </c>
      <c r="W28" s="236">
        <f t="shared" si="26"/>
        <v>-3.0801388206628366E-2</v>
      </c>
      <c r="X28" s="236">
        <f t="shared" si="27"/>
        <v>-6.1580486903542564E-2</v>
      </c>
      <c r="Y28" s="236">
        <f t="shared" si="28"/>
        <v>-2.6365293972414605E-2</v>
      </c>
      <c r="Z28" s="236">
        <f t="shared" si="29"/>
        <v>7.8582107607236829E-3</v>
      </c>
      <c r="AA28" s="236">
        <f t="shared" si="30"/>
        <v>-6.2377015454276208E-2</v>
      </c>
      <c r="AB28" s="261">
        <f t="shared" si="10"/>
        <v>105846</v>
      </c>
      <c r="AC28" s="245">
        <v>51958.600000000006</v>
      </c>
      <c r="AD28" s="245">
        <v>7293.2000000000007</v>
      </c>
      <c r="AE28" s="245">
        <v>34858</v>
      </c>
      <c r="AF28" s="265">
        <v>11736.199999999997</v>
      </c>
      <c r="AG28" s="34">
        <f t="shared" si="11"/>
        <v>2269.6750049151483</v>
      </c>
      <c r="AH28" s="34">
        <f t="shared" si="12"/>
        <v>1488.6177160222646</v>
      </c>
      <c r="AI28" s="34">
        <f t="shared" si="13"/>
        <v>2298.1829018752869</v>
      </c>
      <c r="AJ28" s="34">
        <f t="shared" si="14"/>
        <v>2939.7205571537202</v>
      </c>
      <c r="AK28" s="34">
        <f t="shared" si="15"/>
        <v>3719.7424540578004</v>
      </c>
      <c r="AL28" s="264">
        <f t="shared" si="16"/>
        <v>2269.6750049151492</v>
      </c>
      <c r="AM28" s="245">
        <f t="shared" si="17"/>
        <v>1488.6177160222646</v>
      </c>
      <c r="AN28" s="245">
        <f t="shared" si="18"/>
        <v>2298.1829018752869</v>
      </c>
      <c r="AO28" s="245">
        <f t="shared" si="19"/>
        <v>2939.7205571537197</v>
      </c>
      <c r="AP28" s="265">
        <f t="shared" si="20"/>
        <v>3719.7424540578004</v>
      </c>
      <c r="AQ28" s="277">
        <f t="shared" si="31"/>
        <v>-1.8487888500907657E-2</v>
      </c>
      <c r="AR28" s="278">
        <f t="shared" si="32"/>
        <v>-4.314079994091613E-2</v>
      </c>
      <c r="AS28" s="278">
        <f t="shared" si="33"/>
        <v>-2.6181861292784436E-4</v>
      </c>
      <c r="AT28" s="278">
        <f t="shared" si="34"/>
        <v>1.5032694530594304E-2</v>
      </c>
      <c r="AU28" s="279">
        <f t="shared" si="35"/>
        <v>-6.6771010247124951E-2</v>
      </c>
      <c r="AV28" s="273"/>
      <c r="AW28" s="274">
        <v>99.999999999999972</v>
      </c>
      <c r="AX28" s="274">
        <v>100</v>
      </c>
      <c r="AY28" s="274">
        <v>100</v>
      </c>
      <c r="AZ28" s="274">
        <v>100</v>
      </c>
      <c r="BA28" s="274">
        <v>100</v>
      </c>
      <c r="BB28" s="274">
        <f t="shared" si="41"/>
        <v>99.999999999999972</v>
      </c>
      <c r="BC28" s="275">
        <f t="shared" si="42"/>
        <v>100</v>
      </c>
      <c r="BD28" s="275">
        <f t="shared" si="43"/>
        <v>100</v>
      </c>
      <c r="BE28" s="275">
        <f t="shared" si="44"/>
        <v>100</v>
      </c>
      <c r="BF28" s="276">
        <f t="shared" si="45"/>
        <v>100</v>
      </c>
      <c r="BG28" s="2"/>
      <c r="BH28" s="55"/>
      <c r="BI28" s="55"/>
      <c r="BJ28" s="55"/>
      <c r="BK28" s="55"/>
      <c r="BL28" s="55"/>
      <c r="BM28" s="55"/>
      <c r="BN28" s="55"/>
    </row>
    <row r="29" spans="2:66" s="240" customFormat="1" x14ac:dyDescent="0.2">
      <c r="B29" s="309" t="str">
        <f>"FY"&amp;Format!B33</f>
        <v>FY2005</v>
      </c>
      <c r="C29" s="281"/>
      <c r="D29" s="238"/>
      <c r="E29" s="238"/>
      <c r="F29" s="238"/>
      <c r="G29" s="282"/>
      <c r="H29" s="280">
        <v>250.28188117015711</v>
      </c>
      <c r="I29" s="280">
        <v>77.928744592026703</v>
      </c>
      <c r="J29" s="280">
        <v>16.572783911867884</v>
      </c>
      <c r="K29" s="280">
        <v>108.75670013489001</v>
      </c>
      <c r="L29" s="280">
        <v>47.023652531372512</v>
      </c>
      <c r="M29" s="284">
        <f t="shared" si="36"/>
        <v>250.28188117015711</v>
      </c>
      <c r="N29" s="283">
        <f t="shared" si="37"/>
        <v>77.928744592026703</v>
      </c>
      <c r="O29" s="283">
        <f t="shared" si="38"/>
        <v>16.572783911867884</v>
      </c>
      <c r="P29" s="283">
        <f t="shared" si="39"/>
        <v>108.75670013489001</v>
      </c>
      <c r="Q29" s="285">
        <f t="shared" si="40"/>
        <v>47.023652531372512</v>
      </c>
      <c r="R29" s="270">
        <f t="shared" si="5"/>
        <v>245.14125978493954</v>
      </c>
      <c r="S29" s="271">
        <f t="shared" si="6"/>
        <v>76.692403922560274</v>
      </c>
      <c r="T29" s="271">
        <f t="shared" si="7"/>
        <v>16.42622128965704</v>
      </c>
      <c r="U29" s="271">
        <f t="shared" si="8"/>
        <v>106.31018546747397</v>
      </c>
      <c r="V29" s="272">
        <f t="shared" si="9"/>
        <v>45.712449105248247</v>
      </c>
      <c r="W29" s="236">
        <f t="shared" si="26"/>
        <v>2.0418416867908018E-2</v>
      </c>
      <c r="X29" s="236">
        <f t="shared" si="27"/>
        <v>-8.4566024437999765E-3</v>
      </c>
      <c r="Y29" s="236">
        <f t="shared" si="28"/>
        <v>-1.9979959528418245E-2</v>
      </c>
      <c r="Z29" s="236">
        <f t="shared" si="29"/>
        <v>3.7448055150545168E-2</v>
      </c>
      <c r="AA29" s="236">
        <f t="shared" si="30"/>
        <v>4.7114362553807521E-2</v>
      </c>
      <c r="AB29" s="261">
        <f t="shared" si="10"/>
        <v>105555.5</v>
      </c>
      <c r="AC29" s="238">
        <v>51549.500000000007</v>
      </c>
      <c r="AD29" s="238">
        <v>7195.0000000000009</v>
      </c>
      <c r="AE29" s="238">
        <v>34951</v>
      </c>
      <c r="AF29" s="282">
        <v>11859.999999999996</v>
      </c>
      <c r="AG29" s="34">
        <f t="shared" si="11"/>
        <v>2371.0927537660955</v>
      </c>
      <c r="AH29" s="34">
        <f t="shared" si="12"/>
        <v>1511.7264879780928</v>
      </c>
      <c r="AI29" s="34">
        <f t="shared" si="13"/>
        <v>2303.3751093631527</v>
      </c>
      <c r="AJ29" s="34">
        <f t="shared" si="14"/>
        <v>3111.6906564873684</v>
      </c>
      <c r="AK29" s="34">
        <f t="shared" si="15"/>
        <v>3964.8948171477678</v>
      </c>
      <c r="AL29" s="264">
        <f t="shared" si="16"/>
        <v>2322.3921044847452</v>
      </c>
      <c r="AM29" s="245">
        <f t="shared" si="17"/>
        <v>1487.7429251992796</v>
      </c>
      <c r="AN29" s="245">
        <f t="shared" si="18"/>
        <v>2283.0050437327363</v>
      </c>
      <c r="AO29" s="245">
        <f t="shared" si="19"/>
        <v>3041.692239634745</v>
      </c>
      <c r="AP29" s="265">
        <f t="shared" si="20"/>
        <v>3854.3380358556715</v>
      </c>
      <c r="AQ29" s="277">
        <f t="shared" si="31"/>
        <v>4.4683819767728616E-2</v>
      </c>
      <c r="AR29" s="278">
        <f t="shared" si="32"/>
        <v>1.5523644322584795E-2</v>
      </c>
      <c r="AS29" s="278">
        <f t="shared" si="33"/>
        <v>2.2592664333325185E-3</v>
      </c>
      <c r="AT29" s="278">
        <f t="shared" si="34"/>
        <v>5.8498791293330354E-2</v>
      </c>
      <c r="AU29" s="279">
        <f t="shared" si="35"/>
        <v>6.5905735710958924E-2</v>
      </c>
      <c r="AV29" s="286"/>
      <c r="AW29" s="274">
        <v>102.09700373969173</v>
      </c>
      <c r="AX29" s="274">
        <v>101.61207708486334</v>
      </c>
      <c r="AY29" s="274">
        <v>100.89224794690384</v>
      </c>
      <c r="AZ29" s="274">
        <v>102.30129846604825</v>
      </c>
      <c r="BA29" s="274">
        <v>102.8683727338812</v>
      </c>
      <c r="BB29" s="274">
        <f t="shared" si="41"/>
        <v>102.09700373969173</v>
      </c>
      <c r="BC29" s="275">
        <f t="shared" si="42"/>
        <v>101.61207708486334</v>
      </c>
      <c r="BD29" s="275">
        <f t="shared" si="43"/>
        <v>100.89224794690384</v>
      </c>
      <c r="BE29" s="275">
        <f t="shared" si="44"/>
        <v>102.30129846604825</v>
      </c>
      <c r="BF29" s="276">
        <f t="shared" si="45"/>
        <v>102.8683727338812</v>
      </c>
      <c r="BG29" s="2"/>
      <c r="BH29" s="2"/>
      <c r="BI29" s="2"/>
      <c r="BJ29" s="2"/>
      <c r="BK29" s="2"/>
      <c r="BL29" s="2"/>
      <c r="BM29" s="2"/>
      <c r="BN29" s="2"/>
    </row>
    <row r="30" spans="2:66" s="98" customFormat="1" x14ac:dyDescent="0.2">
      <c r="B30" s="309" t="str">
        <f>"FY"&amp;Format!B34</f>
        <v>FY2006</v>
      </c>
      <c r="C30" s="281"/>
      <c r="D30" s="238"/>
      <c r="E30" s="238"/>
      <c r="F30" s="238"/>
      <c r="G30" s="282"/>
      <c r="H30" s="280">
        <v>253.54186415094435</v>
      </c>
      <c r="I30" s="280">
        <v>79.098742540456129</v>
      </c>
      <c r="J30" s="280">
        <v>16.766498164830978</v>
      </c>
      <c r="K30" s="280">
        <v>111.076880970221</v>
      </c>
      <c r="L30" s="280">
        <v>46.599742475436251</v>
      </c>
      <c r="M30" s="284">
        <f t="shared" si="36"/>
        <v>253.54186415094435</v>
      </c>
      <c r="N30" s="283">
        <f t="shared" si="37"/>
        <v>79.098742540456129</v>
      </c>
      <c r="O30" s="283">
        <f t="shared" si="38"/>
        <v>16.766498164830978</v>
      </c>
      <c r="P30" s="283">
        <f t="shared" si="39"/>
        <v>111.076880970221</v>
      </c>
      <c r="Q30" s="285">
        <f t="shared" si="40"/>
        <v>46.599742475436251</v>
      </c>
      <c r="R30" s="270">
        <f t="shared" si="5"/>
        <v>244.94262260257113</v>
      </c>
      <c r="S30" s="271">
        <f t="shared" si="6"/>
        <v>79.016966317398072</v>
      </c>
      <c r="T30" s="271">
        <f t="shared" si="7"/>
        <v>16.296467637280866</v>
      </c>
      <c r="U30" s="271">
        <f t="shared" si="8"/>
        <v>106.35625507633708</v>
      </c>
      <c r="V30" s="272">
        <f t="shared" si="9"/>
        <v>43.272933571555136</v>
      </c>
      <c r="W30" s="236">
        <f t="shared" si="26"/>
        <v>-8.1029681638522533E-4</v>
      </c>
      <c r="X30" s="236">
        <f t="shared" si="27"/>
        <v>3.0310203826509508E-2</v>
      </c>
      <c r="Y30" s="236">
        <f t="shared" si="28"/>
        <v>-7.8991783982524932E-3</v>
      </c>
      <c r="Z30" s="236">
        <f t="shared" si="29"/>
        <v>4.3335084649243072E-4</v>
      </c>
      <c r="AA30" s="236">
        <f t="shared" si="30"/>
        <v>-5.3366546344440602E-2</v>
      </c>
      <c r="AB30" s="261">
        <f t="shared" si="10"/>
        <v>105013</v>
      </c>
      <c r="AC30" s="238">
        <v>50970.400000000009</v>
      </c>
      <c r="AD30" s="238">
        <v>7079.2000000000016</v>
      </c>
      <c r="AE30" s="238">
        <v>35200</v>
      </c>
      <c r="AF30" s="282">
        <v>11763.399999999996</v>
      </c>
      <c r="AG30" s="34">
        <f t="shared" si="11"/>
        <v>2414.3854965665614</v>
      </c>
      <c r="AH30" s="34">
        <f t="shared" si="12"/>
        <v>1551.8564213829227</v>
      </c>
      <c r="AI30" s="34">
        <f t="shared" si="13"/>
        <v>2368.4170760581665</v>
      </c>
      <c r="AJ30" s="34">
        <f t="shared" si="14"/>
        <v>3155.5932093812785</v>
      </c>
      <c r="AK30" s="34">
        <f t="shared" si="15"/>
        <v>3961.4178277909677</v>
      </c>
      <c r="AL30" s="264">
        <f t="shared" si="16"/>
        <v>2332.4980964506408</v>
      </c>
      <c r="AM30" s="245">
        <f t="shared" si="17"/>
        <v>1550.2520348554858</v>
      </c>
      <c r="AN30" s="245">
        <f t="shared" si="18"/>
        <v>2302.0210810940307</v>
      </c>
      <c r="AO30" s="245">
        <f t="shared" si="19"/>
        <v>3021.4845192141215</v>
      </c>
      <c r="AP30" s="265">
        <f t="shared" si="20"/>
        <v>3678.6076790345605</v>
      </c>
      <c r="AQ30" s="277">
        <f t="shared" si="31"/>
        <v>1.8258561472005885E-2</v>
      </c>
      <c r="AR30" s="278">
        <f t="shared" si="32"/>
        <v>2.6545763221032859E-2</v>
      </c>
      <c r="AS30" s="278">
        <f t="shared" si="33"/>
        <v>2.823767888722073E-2</v>
      </c>
      <c r="AT30" s="278">
        <f t="shared" si="34"/>
        <v>1.4108906617173123E-2</v>
      </c>
      <c r="AU30" s="279">
        <f t="shared" si="35"/>
        <v>-8.7694365604917834E-4</v>
      </c>
      <c r="AV30" s="286"/>
      <c r="AW30" s="274">
        <v>103.51071669642641</v>
      </c>
      <c r="AX30" s="274">
        <v>100.10349198010155</v>
      </c>
      <c r="AY30" s="274">
        <v>102.88424791195141</v>
      </c>
      <c r="AZ30" s="274">
        <v>104.43850330241102</v>
      </c>
      <c r="BA30" s="274">
        <v>107.6879671177827</v>
      </c>
      <c r="BB30" s="274">
        <f t="shared" si="41"/>
        <v>103.51071669642641</v>
      </c>
      <c r="BC30" s="275">
        <f t="shared" si="42"/>
        <v>100.10349198010155</v>
      </c>
      <c r="BD30" s="275">
        <f t="shared" si="43"/>
        <v>102.88424791195141</v>
      </c>
      <c r="BE30" s="275">
        <f t="shared" si="44"/>
        <v>104.43850330241102</v>
      </c>
      <c r="BF30" s="276">
        <f t="shared" si="45"/>
        <v>107.6879671177827</v>
      </c>
      <c r="BG30" s="2"/>
      <c r="BH30" s="55"/>
      <c r="BI30" s="55"/>
      <c r="BJ30" s="55"/>
      <c r="BK30" s="55"/>
      <c r="BL30" s="55"/>
      <c r="BM30" s="55"/>
      <c r="BN30" s="55"/>
    </row>
    <row r="31" spans="2:66" s="98" customFormat="1" x14ac:dyDescent="0.2">
      <c r="B31" s="309" t="str">
        <f>"FY"&amp;Format!B35</f>
        <v>FY2007</v>
      </c>
      <c r="C31" s="281"/>
      <c r="D31" s="238"/>
      <c r="E31" s="238"/>
      <c r="F31" s="238"/>
      <c r="G31" s="282"/>
      <c r="H31" s="280">
        <v>256.78715087410075</v>
      </c>
      <c r="I31" s="280">
        <v>75.987493373611343</v>
      </c>
      <c r="J31" s="280">
        <v>17.034166267532598</v>
      </c>
      <c r="K31" s="280">
        <v>116.01631419805341</v>
      </c>
      <c r="L31" s="280">
        <v>47.749177034903418</v>
      </c>
      <c r="M31" s="284">
        <f t="shared" si="36"/>
        <v>256.78715087410075</v>
      </c>
      <c r="N31" s="283">
        <f t="shared" si="37"/>
        <v>75.987493373611343</v>
      </c>
      <c r="O31" s="283">
        <f t="shared" si="38"/>
        <v>17.034166267532598</v>
      </c>
      <c r="P31" s="283">
        <f t="shared" si="39"/>
        <v>116.01631419805341</v>
      </c>
      <c r="Q31" s="285">
        <f t="shared" si="40"/>
        <v>47.749177034903418</v>
      </c>
      <c r="R31" s="270">
        <f t="shared" si="5"/>
        <v>240.44504716631545</v>
      </c>
      <c r="S31" s="271">
        <f t="shared" si="6"/>
        <v>72.385493574119309</v>
      </c>
      <c r="T31" s="271">
        <f t="shared" si="7"/>
        <v>16.239338330438137</v>
      </c>
      <c r="U31" s="271">
        <f t="shared" si="8"/>
        <v>109.14349744293877</v>
      </c>
      <c r="V31" s="272">
        <f t="shared" si="9"/>
        <v>42.676717818819256</v>
      </c>
      <c r="W31" s="241">
        <f t="shared" si="26"/>
        <v>-1.8361750962196499E-2</v>
      </c>
      <c r="X31" s="241">
        <f t="shared" si="27"/>
        <v>-8.3924668996291696E-2</v>
      </c>
      <c r="Y31" s="241">
        <f t="shared" si="28"/>
        <v>-3.5056251522898041E-3</v>
      </c>
      <c r="Z31" s="241">
        <f t="shared" si="29"/>
        <v>2.6206661419219346E-2</v>
      </c>
      <c r="AA31" s="241">
        <f t="shared" si="30"/>
        <v>-1.3778029440735584E-2</v>
      </c>
      <c r="AB31" s="261">
        <f t="shared" si="10"/>
        <v>104470.5</v>
      </c>
      <c r="AC31" s="238">
        <v>50391.30000000001</v>
      </c>
      <c r="AD31" s="238">
        <v>6963.4000000000024</v>
      </c>
      <c r="AE31" s="238">
        <v>35449</v>
      </c>
      <c r="AF31" s="282">
        <v>11666.799999999996</v>
      </c>
      <c r="AG31" s="34">
        <f t="shared" si="11"/>
        <v>2457.9871913516331</v>
      </c>
      <c r="AH31" s="34">
        <f t="shared" si="12"/>
        <v>1507.9486612492894</v>
      </c>
      <c r="AI31" s="34">
        <f t="shared" si="13"/>
        <v>2446.242678509434</v>
      </c>
      <c r="AJ31" s="34">
        <f t="shared" si="14"/>
        <v>3272.7669101541205</v>
      </c>
      <c r="AK31" s="34">
        <f t="shared" si="15"/>
        <v>4092.7398288222512</v>
      </c>
      <c r="AL31" s="264">
        <f t="shared" si="16"/>
        <v>2301.5592647332542</v>
      </c>
      <c r="AM31" s="245">
        <f t="shared" si="17"/>
        <v>1436.468072348189</v>
      </c>
      <c r="AN31" s="245">
        <f t="shared" si="18"/>
        <v>2332.0990220923877</v>
      </c>
      <c r="AO31" s="245">
        <f t="shared" si="19"/>
        <v>3078.8879077812849</v>
      </c>
      <c r="AP31" s="265">
        <f t="shared" si="20"/>
        <v>3657.9625791836042</v>
      </c>
      <c r="AQ31" s="277">
        <f t="shared" si="31"/>
        <v>1.805912719699343E-2</v>
      </c>
      <c r="AR31" s="278">
        <f t="shared" si="32"/>
        <v>-2.8293700066985061E-2</v>
      </c>
      <c r="AS31" s="278">
        <f t="shared" si="33"/>
        <v>3.2859753984207485E-2</v>
      </c>
      <c r="AT31" s="278">
        <f t="shared" si="34"/>
        <v>3.7132067728025131E-2</v>
      </c>
      <c r="AU31" s="279">
        <f t="shared" si="35"/>
        <v>3.315025244497205E-2</v>
      </c>
      <c r="AV31" s="286"/>
      <c r="AW31" s="274">
        <v>106.79660650131066</v>
      </c>
      <c r="AX31" s="274">
        <v>104.97613488786087</v>
      </c>
      <c r="AY31" s="274">
        <v>104.89446011235985</v>
      </c>
      <c r="AZ31" s="274">
        <v>106.29704647196945</v>
      </c>
      <c r="BA31" s="274">
        <v>111.88577630927219</v>
      </c>
      <c r="BB31" s="274">
        <f t="shared" si="41"/>
        <v>106.79660650131066</v>
      </c>
      <c r="BC31" s="275">
        <f t="shared" si="42"/>
        <v>104.97613488786087</v>
      </c>
      <c r="BD31" s="275">
        <f t="shared" si="43"/>
        <v>104.89446011235985</v>
      </c>
      <c r="BE31" s="275">
        <f t="shared" si="44"/>
        <v>106.29704647196945</v>
      </c>
      <c r="BF31" s="276">
        <f t="shared" si="45"/>
        <v>111.88577630927219</v>
      </c>
      <c r="BG31" s="2"/>
      <c r="BH31" s="2"/>
      <c r="BI31" s="2"/>
      <c r="BJ31" s="2"/>
      <c r="BK31" s="2"/>
      <c r="BL31" s="2"/>
      <c r="BM31" s="2"/>
      <c r="BN31" s="2"/>
    </row>
    <row r="32" spans="2:66" s="98" customFormat="1" x14ac:dyDescent="0.2">
      <c r="B32" s="309" t="str">
        <f>"FY"&amp;Format!B36</f>
        <v>FY2008</v>
      </c>
      <c r="C32" s="281"/>
      <c r="D32" s="238"/>
      <c r="E32" s="238"/>
      <c r="F32" s="238"/>
      <c r="G32" s="282"/>
      <c r="H32" s="280">
        <v>263.14510461043528</v>
      </c>
      <c r="I32" s="280">
        <v>73.739607147357532</v>
      </c>
      <c r="J32" s="280">
        <v>17.252368034949569</v>
      </c>
      <c r="K32" s="280">
        <v>124.69119743959602</v>
      </c>
      <c r="L32" s="280">
        <v>47.4619319885322</v>
      </c>
      <c r="M32" s="284">
        <f t="shared" si="36"/>
        <v>263.14510461043528</v>
      </c>
      <c r="N32" s="283">
        <f t="shared" si="37"/>
        <v>73.739607147357532</v>
      </c>
      <c r="O32" s="283">
        <f t="shared" si="38"/>
        <v>17.252368034949569</v>
      </c>
      <c r="P32" s="283">
        <f t="shared" si="39"/>
        <v>124.69119743959602</v>
      </c>
      <c r="Q32" s="285">
        <f t="shared" si="40"/>
        <v>47.4619319885322</v>
      </c>
      <c r="R32" s="270">
        <f t="shared" si="5"/>
        <v>234.65386660587052</v>
      </c>
      <c r="S32" s="271">
        <f t="shared" si="6"/>
        <v>68.572900885732466</v>
      </c>
      <c r="T32" s="271">
        <f t="shared" si="7"/>
        <v>15.439306878780087</v>
      </c>
      <c r="U32" s="271">
        <f t="shared" si="8"/>
        <v>108.49594922471736</v>
      </c>
      <c r="V32" s="272">
        <f t="shared" si="9"/>
        <v>42.145709616640531</v>
      </c>
      <c r="W32" s="241">
        <f t="shared" si="26"/>
        <v>-2.4085256189282922E-2</v>
      </c>
      <c r="X32" s="241">
        <f t="shared" si="27"/>
        <v>-5.2670673364725085E-2</v>
      </c>
      <c r="Y32" s="241">
        <f t="shared" si="28"/>
        <v>-4.9265027637149128E-2</v>
      </c>
      <c r="Z32" s="241">
        <f t="shared" si="29"/>
        <v>-5.9329986063525464E-3</v>
      </c>
      <c r="AA32" s="241">
        <f t="shared" si="30"/>
        <v>-1.2442573593243078E-2</v>
      </c>
      <c r="AB32" s="261">
        <f t="shared" si="10"/>
        <v>103928.00000000001</v>
      </c>
      <c r="AC32" s="238">
        <v>49812.200000000012</v>
      </c>
      <c r="AD32" s="238">
        <v>6847.6000000000031</v>
      </c>
      <c r="AE32" s="238">
        <v>35698</v>
      </c>
      <c r="AF32" s="282">
        <v>11570.199999999995</v>
      </c>
      <c r="AG32" s="34">
        <f t="shared" si="11"/>
        <v>2531.9943096223851</v>
      </c>
      <c r="AH32" s="34">
        <f t="shared" si="12"/>
        <v>1480.3523463600786</v>
      </c>
      <c r="AI32" s="34">
        <f t="shared" si="13"/>
        <v>2519.4766100457914</v>
      </c>
      <c r="AJ32" s="34">
        <f t="shared" si="14"/>
        <v>3492.9463118268818</v>
      </c>
      <c r="AK32" s="34">
        <f t="shared" si="15"/>
        <v>4102.0839733567454</v>
      </c>
      <c r="AL32" s="264">
        <f t="shared" si="16"/>
        <v>2257.8503060375501</v>
      </c>
      <c r="AM32" s="245">
        <f t="shared" si="17"/>
        <v>1376.6286348672102</v>
      </c>
      <c r="AN32" s="245">
        <f t="shared" si="18"/>
        <v>2254.703382028752</v>
      </c>
      <c r="AO32" s="245">
        <f t="shared" si="19"/>
        <v>3039.2724865459509</v>
      </c>
      <c r="AP32" s="265">
        <f t="shared" si="20"/>
        <v>3642.608564816559</v>
      </c>
      <c r="AQ32" s="277">
        <f t="shared" si="31"/>
        <v>3.0108829912191659E-2</v>
      </c>
      <c r="AR32" s="278">
        <f t="shared" si="32"/>
        <v>-1.8300566589812273E-2</v>
      </c>
      <c r="AS32" s="278">
        <f t="shared" si="33"/>
        <v>2.9937312507760216E-2</v>
      </c>
      <c r="AT32" s="278">
        <f t="shared" si="34"/>
        <v>6.7276224588323164E-2</v>
      </c>
      <c r="AU32" s="279">
        <f t="shared" si="35"/>
        <v>2.2831024998681837E-3</v>
      </c>
      <c r="AV32" s="286"/>
      <c r="AW32" s="274">
        <v>112.14181484271863</v>
      </c>
      <c r="AX32" s="274">
        <v>107.53461818719714</v>
      </c>
      <c r="AY32" s="274">
        <v>111.74315123343632</v>
      </c>
      <c r="AZ32" s="274">
        <v>114.92705334218051</v>
      </c>
      <c r="BA32" s="274">
        <v>112.61391116734845</v>
      </c>
      <c r="BB32" s="274">
        <f t="shared" si="41"/>
        <v>112.14181484271863</v>
      </c>
      <c r="BC32" s="275">
        <f t="shared" si="42"/>
        <v>107.53461818719714</v>
      </c>
      <c r="BD32" s="275">
        <f t="shared" si="43"/>
        <v>111.74315123343632</v>
      </c>
      <c r="BE32" s="275">
        <f t="shared" si="44"/>
        <v>114.92705334218051</v>
      </c>
      <c r="BF32" s="276">
        <f t="shared" si="45"/>
        <v>112.61391116734845</v>
      </c>
      <c r="BG32" s="2"/>
      <c r="BH32" s="55"/>
      <c r="BI32" s="55"/>
      <c r="BJ32" s="55"/>
      <c r="BK32" s="55"/>
      <c r="BL32" s="55"/>
      <c r="BM32" s="55"/>
      <c r="BN32" s="55"/>
    </row>
    <row r="33" spans="2:66" s="98" customFormat="1" x14ac:dyDescent="0.2">
      <c r="B33" s="309" t="str">
        <f>"FY"&amp;Format!B37</f>
        <v>FY2009</v>
      </c>
      <c r="C33" s="281"/>
      <c r="D33" s="238"/>
      <c r="E33" s="238"/>
      <c r="F33" s="238"/>
      <c r="G33" s="282"/>
      <c r="H33" s="280">
        <v>280.28456806175677</v>
      </c>
      <c r="I33" s="280">
        <v>77.544230584750423</v>
      </c>
      <c r="J33" s="280">
        <v>19.674488809266336</v>
      </c>
      <c r="K33" s="280">
        <v>130.67263232966823</v>
      </c>
      <c r="L33" s="280">
        <v>52.393216338071824</v>
      </c>
      <c r="M33" s="284">
        <f t="shared" si="36"/>
        <v>280.28456806175677</v>
      </c>
      <c r="N33" s="283">
        <f t="shared" si="37"/>
        <v>77.544230584750423</v>
      </c>
      <c r="O33" s="283">
        <f t="shared" si="38"/>
        <v>19.674488809266336</v>
      </c>
      <c r="P33" s="283">
        <f t="shared" si="39"/>
        <v>130.67263232966823</v>
      </c>
      <c r="Q33" s="285">
        <f t="shared" si="40"/>
        <v>52.393216338071824</v>
      </c>
      <c r="R33" s="270">
        <f t="shared" si="5"/>
        <v>237.21893863190041</v>
      </c>
      <c r="S33" s="271">
        <f t="shared" si="6"/>
        <v>68.733979054154986</v>
      </c>
      <c r="T33" s="271">
        <f t="shared" si="7"/>
        <v>16.203355672312277</v>
      </c>
      <c r="U33" s="271">
        <f t="shared" si="8"/>
        <v>108.26965833489577</v>
      </c>
      <c r="V33" s="272">
        <f t="shared" si="9"/>
        <v>44.011945570537421</v>
      </c>
      <c r="W33" s="241">
        <f t="shared" si="26"/>
        <v>1.0931300911986463E-2</v>
      </c>
      <c r="X33" s="241">
        <f t="shared" si="27"/>
        <v>2.3490061867286194E-3</v>
      </c>
      <c r="Y33" s="241">
        <f t="shared" si="28"/>
        <v>4.9487247033239923E-2</v>
      </c>
      <c r="Z33" s="241">
        <f t="shared" si="29"/>
        <v>-2.0857081894634089E-3</v>
      </c>
      <c r="AA33" s="241">
        <f t="shared" si="30"/>
        <v>4.4280567841240792E-2</v>
      </c>
      <c r="AB33" s="261">
        <f t="shared" si="10"/>
        <v>103385.50000000001</v>
      </c>
      <c r="AC33" s="238">
        <v>49233.100000000013</v>
      </c>
      <c r="AD33" s="238">
        <v>6731.8000000000038</v>
      </c>
      <c r="AE33" s="238">
        <v>35947</v>
      </c>
      <c r="AF33" s="282">
        <v>11473.599999999995</v>
      </c>
      <c r="AG33" s="34">
        <f t="shared" si="11"/>
        <v>2711.0626544511247</v>
      </c>
      <c r="AH33" s="34">
        <f t="shared" si="12"/>
        <v>1575.0426153289231</v>
      </c>
      <c r="AI33" s="34">
        <f t="shared" si="13"/>
        <v>2922.6193305306642</v>
      </c>
      <c r="AJ33" s="34">
        <f t="shared" si="14"/>
        <v>3635.1470868130368</v>
      </c>
      <c r="AK33" s="34">
        <f t="shared" si="15"/>
        <v>4566.4147554448336</v>
      </c>
      <c r="AL33" s="264">
        <f t="shared" si="16"/>
        <v>2294.5087911931596</v>
      </c>
      <c r="AM33" s="245">
        <f t="shared" si="17"/>
        <v>1396.0928532665009</v>
      </c>
      <c r="AN33" s="245">
        <f t="shared" si="18"/>
        <v>2406.9870870067839</v>
      </c>
      <c r="AO33" s="245">
        <f t="shared" si="19"/>
        <v>3011.9247318245129</v>
      </c>
      <c r="AP33" s="265">
        <f t="shared" si="20"/>
        <v>3835.9316666554041</v>
      </c>
      <c r="AQ33" s="277">
        <f t="shared" si="31"/>
        <v>7.0722254054135458E-2</v>
      </c>
      <c r="AR33" s="278">
        <f t="shared" si="32"/>
        <v>6.3964683273999512E-2</v>
      </c>
      <c r="AS33" s="278">
        <f t="shared" si="33"/>
        <v>0.16001050332336519</v>
      </c>
      <c r="AT33" s="278">
        <f t="shared" si="34"/>
        <v>4.0710839014236333E-2</v>
      </c>
      <c r="AU33" s="279">
        <f t="shared" si="35"/>
        <v>0.11319387538235226</v>
      </c>
      <c r="AV33" s="286"/>
      <c r="AW33" s="274">
        <v>118.15438079194958</v>
      </c>
      <c r="AX33" s="274">
        <v>112.81789829693101</v>
      </c>
      <c r="AY33" s="274">
        <v>121.42231033591028</v>
      </c>
      <c r="AZ33" s="274">
        <v>120.69183032376107</v>
      </c>
      <c r="BA33" s="274">
        <v>119.04317261799264</v>
      </c>
      <c r="BB33" s="274">
        <f t="shared" si="41"/>
        <v>118.15438079194958</v>
      </c>
      <c r="BC33" s="275">
        <f t="shared" si="42"/>
        <v>112.81789829693101</v>
      </c>
      <c r="BD33" s="275">
        <f t="shared" si="43"/>
        <v>121.42231033591028</v>
      </c>
      <c r="BE33" s="275">
        <f t="shared" si="44"/>
        <v>120.69183032376107</v>
      </c>
      <c r="BF33" s="276">
        <f t="shared" si="45"/>
        <v>119.04317261799264</v>
      </c>
      <c r="BG33" s="2"/>
      <c r="BH33" s="2"/>
      <c r="BI33" s="2"/>
      <c r="BJ33" s="2"/>
      <c r="BK33" s="2"/>
      <c r="BL33" s="2"/>
      <c r="BM33" s="2"/>
      <c r="BN33" s="2"/>
    </row>
    <row r="34" spans="2:66" s="98" customFormat="1" x14ac:dyDescent="0.2">
      <c r="B34" s="309" t="str">
        <f>"FY"&amp;Format!B38</f>
        <v>FY2010</v>
      </c>
      <c r="C34" s="281"/>
      <c r="D34" s="238"/>
      <c r="E34" s="238"/>
      <c r="F34" s="238"/>
      <c r="G34" s="282"/>
      <c r="H34" s="280">
        <v>296.94412202267387</v>
      </c>
      <c r="I34" s="280">
        <v>84.65986202962084</v>
      </c>
      <c r="J34" s="280">
        <v>19.952986494017743</v>
      </c>
      <c r="K34" s="280">
        <v>139.84731521103041</v>
      </c>
      <c r="L34" s="280">
        <v>52.483958288004871</v>
      </c>
      <c r="M34" s="284">
        <f t="shared" si="36"/>
        <v>296.94412202267387</v>
      </c>
      <c r="N34" s="283">
        <f t="shared" si="37"/>
        <v>84.65986202962084</v>
      </c>
      <c r="O34" s="283">
        <f t="shared" si="38"/>
        <v>19.952986494017743</v>
      </c>
      <c r="P34" s="283">
        <f t="shared" si="39"/>
        <v>139.84731521103041</v>
      </c>
      <c r="Q34" s="285">
        <f t="shared" si="40"/>
        <v>52.483958288004871</v>
      </c>
      <c r="R34" s="270">
        <f t="shared" si="5"/>
        <v>242.57860079317985</v>
      </c>
      <c r="S34" s="271">
        <f t="shared" si="6"/>
        <v>71.837991831371454</v>
      </c>
      <c r="T34" s="271">
        <f t="shared" si="7"/>
        <v>15.962724657408728</v>
      </c>
      <c r="U34" s="271">
        <f t="shared" si="8"/>
        <v>113.66626023531603</v>
      </c>
      <c r="V34" s="272">
        <f t="shared" si="9"/>
        <v>41.111624069083547</v>
      </c>
      <c r="W34" s="241">
        <f t="shared" si="26"/>
        <v>2.2593736369405981E-2</v>
      </c>
      <c r="X34" s="241">
        <f t="shared" si="27"/>
        <v>4.5159800435398134E-2</v>
      </c>
      <c r="Y34" s="241">
        <f t="shared" si="28"/>
        <v>-1.4850690176154702E-2</v>
      </c>
      <c r="Z34" s="241">
        <f t="shared" si="29"/>
        <v>4.9844083591062072E-2</v>
      </c>
      <c r="AA34" s="241">
        <f t="shared" si="30"/>
        <v>-6.5898506958879222E-2</v>
      </c>
      <c r="AB34" s="261">
        <f t="shared" si="10"/>
        <v>102843.00000000003</v>
      </c>
      <c r="AC34" s="238">
        <v>48654.000000000015</v>
      </c>
      <c r="AD34" s="238">
        <v>6616.0000000000045</v>
      </c>
      <c r="AE34" s="238">
        <v>36196</v>
      </c>
      <c r="AF34" s="282">
        <v>11376.999999999995</v>
      </c>
      <c r="AG34" s="34">
        <f t="shared" si="11"/>
        <v>2887.3537530281478</v>
      </c>
      <c r="AH34" s="34">
        <f t="shared" si="12"/>
        <v>1740.0390929753119</v>
      </c>
      <c r="AI34" s="34">
        <f t="shared" si="13"/>
        <v>3015.8685752747479</v>
      </c>
      <c r="AJ34" s="34">
        <f t="shared" si="14"/>
        <v>3863.6124215667587</v>
      </c>
      <c r="AK34" s="34">
        <f t="shared" si="15"/>
        <v>4613.1632493631796</v>
      </c>
      <c r="AL34" s="264">
        <f t="shared" si="16"/>
        <v>2358.7273882829145</v>
      </c>
      <c r="AM34" s="245">
        <f t="shared" si="17"/>
        <v>1476.5074162735116</v>
      </c>
      <c r="AN34" s="245">
        <f t="shared" si="18"/>
        <v>2412.7455649045824</v>
      </c>
      <c r="AO34" s="245">
        <f t="shared" si="19"/>
        <v>3140.2989345595101</v>
      </c>
      <c r="AP34" s="265">
        <f t="shared" si="20"/>
        <v>3613.5733558129177</v>
      </c>
      <c r="AQ34" s="277">
        <f t="shared" si="31"/>
        <v>6.5026567455968465E-2</v>
      </c>
      <c r="AR34" s="278">
        <f t="shared" si="32"/>
        <v>0.10475683390441581</v>
      </c>
      <c r="AS34" s="278">
        <f t="shared" si="33"/>
        <v>3.1906052139589525E-2</v>
      </c>
      <c r="AT34" s="278">
        <f t="shared" si="34"/>
        <v>6.2848993258762365E-2</v>
      </c>
      <c r="AU34" s="279">
        <f t="shared" si="35"/>
        <v>1.0237461207965204E-2</v>
      </c>
      <c r="AV34" s="286"/>
      <c r="AW34" s="274">
        <v>122.41150746674707</v>
      </c>
      <c r="AX34" s="274">
        <v>117.8483137840862</v>
      </c>
      <c r="AY34" s="274">
        <v>124.99737308165012</v>
      </c>
      <c r="AZ34" s="274">
        <v>123.03326855437436</v>
      </c>
      <c r="BA34" s="274">
        <v>127.6620894368254</v>
      </c>
      <c r="BB34" s="274">
        <f t="shared" si="41"/>
        <v>122.41150746674707</v>
      </c>
      <c r="BC34" s="275">
        <f t="shared" si="42"/>
        <v>117.8483137840862</v>
      </c>
      <c r="BD34" s="275">
        <f t="shared" si="43"/>
        <v>124.99737308165012</v>
      </c>
      <c r="BE34" s="275">
        <f t="shared" si="44"/>
        <v>123.03326855437436</v>
      </c>
      <c r="BF34" s="276">
        <f t="shared" si="45"/>
        <v>127.6620894368254</v>
      </c>
      <c r="BG34" s="2"/>
      <c r="BH34" s="55"/>
      <c r="BI34" s="55"/>
      <c r="BJ34" s="55"/>
      <c r="BK34" s="55"/>
      <c r="BL34" s="55"/>
      <c r="BM34" s="55"/>
      <c r="BN34" s="55"/>
    </row>
    <row r="35" spans="2:66" s="98" customFormat="1" x14ac:dyDescent="0.2">
      <c r="B35" s="309" t="str">
        <f>"FY"&amp;Format!B39</f>
        <v>FY2011</v>
      </c>
      <c r="C35" s="281"/>
      <c r="D35" s="238"/>
      <c r="E35" s="238"/>
      <c r="F35" s="238"/>
      <c r="G35" s="282"/>
      <c r="H35" s="280">
        <v>311.30155708730217</v>
      </c>
      <c r="I35" s="280">
        <v>87.94472289606928</v>
      </c>
      <c r="J35" s="280">
        <v>21.757821514793434</v>
      </c>
      <c r="K35" s="280">
        <v>147.85956312672022</v>
      </c>
      <c r="L35" s="280">
        <v>53.739449549719239</v>
      </c>
      <c r="M35" s="284">
        <f t="shared" si="36"/>
        <v>311.30155708730217</v>
      </c>
      <c r="N35" s="283">
        <f t="shared" si="37"/>
        <v>87.94472289606928</v>
      </c>
      <c r="O35" s="283">
        <f t="shared" si="38"/>
        <v>21.757821514793434</v>
      </c>
      <c r="P35" s="283">
        <f t="shared" si="39"/>
        <v>147.85956312672022</v>
      </c>
      <c r="Q35" s="285">
        <f t="shared" si="40"/>
        <v>53.739449549719239</v>
      </c>
      <c r="R35" s="270">
        <f t="shared" si="5"/>
        <v>250.31335366269482</v>
      </c>
      <c r="S35" s="271">
        <f t="shared" si="6"/>
        <v>72.440344827834977</v>
      </c>
      <c r="T35" s="271">
        <f t="shared" si="7"/>
        <v>17.256304878106118</v>
      </c>
      <c r="U35" s="271">
        <f t="shared" si="8"/>
        <v>116.57104818280359</v>
      </c>
      <c r="V35" s="272">
        <f t="shared" si="9"/>
        <v>44.045655773950145</v>
      </c>
      <c r="W35" s="241">
        <f t="shared" si="26"/>
        <v>3.1885553153592205E-2</v>
      </c>
      <c r="X35" s="241">
        <f t="shared" si="27"/>
        <v>8.3848807728013064E-3</v>
      </c>
      <c r="Y35" s="241">
        <f t="shared" si="28"/>
        <v>8.1037557713996122E-2</v>
      </c>
      <c r="Z35" s="241">
        <f t="shared" si="29"/>
        <v>2.555541056311661E-2</v>
      </c>
      <c r="AA35" s="241">
        <f t="shared" si="30"/>
        <v>7.136744828996E-2</v>
      </c>
      <c r="AB35" s="261">
        <f t="shared" ref="AB35:AB47" si="46">SUM(AC35:AF35)</f>
        <v>103022.19748890167</v>
      </c>
      <c r="AC35" s="238">
        <v>48738.7765489632</v>
      </c>
      <c r="AD35" s="238">
        <v>6627.5279657980955</v>
      </c>
      <c r="AE35" s="238">
        <v>36259.069263909892</v>
      </c>
      <c r="AF35" s="282">
        <v>11396.82371023049</v>
      </c>
      <c r="AG35" s="34">
        <f t="shared" si="11"/>
        <v>3021.6940103693469</v>
      </c>
      <c r="AH35" s="34">
        <f t="shared" si="12"/>
        <v>1804.4097353925083</v>
      </c>
      <c r="AI35" s="34">
        <f t="shared" si="13"/>
        <v>3282.9467679467316</v>
      </c>
      <c r="AJ35" s="34">
        <f t="shared" si="14"/>
        <v>4077.8642730879687</v>
      </c>
      <c r="AK35" s="34">
        <f t="shared" si="15"/>
        <v>4715.30058866133</v>
      </c>
      <c r="AL35" s="264">
        <f t="shared" si="16"/>
        <v>2429.7031102414649</v>
      </c>
      <c r="AM35" s="245">
        <f t="shared" si="17"/>
        <v>1486.2979737511687</v>
      </c>
      <c r="AN35" s="245">
        <f t="shared" si="18"/>
        <v>2603.7317333338615</v>
      </c>
      <c r="AO35" s="245">
        <f t="shared" si="19"/>
        <v>3214.9487162603878</v>
      </c>
      <c r="AP35" s="265">
        <f t="shared" si="20"/>
        <v>3864.7308139382776</v>
      </c>
      <c r="AQ35" s="277">
        <f t="shared" si="31"/>
        <v>4.6527120966839641E-2</v>
      </c>
      <c r="AR35" s="278">
        <f t="shared" si="32"/>
        <v>3.6993790930943016E-2</v>
      </c>
      <c r="AS35" s="278">
        <f t="shared" si="33"/>
        <v>8.8557636384288596E-2</v>
      </c>
      <c r="AT35" s="278">
        <f t="shared" si="34"/>
        <v>5.5453764027999286E-2</v>
      </c>
      <c r="AU35" s="279">
        <f t="shared" si="35"/>
        <v>2.2140412939483545E-2</v>
      </c>
      <c r="AV35" s="286"/>
      <c r="AW35" s="274">
        <v>124.36474224495065</v>
      </c>
      <c r="AX35" s="274">
        <v>121.40296005641981</v>
      </c>
      <c r="AY35" s="274">
        <v>126.08621410252552</v>
      </c>
      <c r="AZ35" s="274">
        <v>126.84072540451967</v>
      </c>
      <c r="BA35" s="274">
        <v>122.00851277029297</v>
      </c>
      <c r="BB35" s="274">
        <f t="shared" si="41"/>
        <v>124.36474224495065</v>
      </c>
      <c r="BC35" s="275">
        <f t="shared" si="42"/>
        <v>121.40296005641981</v>
      </c>
      <c r="BD35" s="275">
        <f t="shared" si="43"/>
        <v>126.08621410252552</v>
      </c>
      <c r="BE35" s="275">
        <f t="shared" si="44"/>
        <v>126.84072540451967</v>
      </c>
      <c r="BF35" s="276">
        <f t="shared" si="45"/>
        <v>122.00851277029297</v>
      </c>
      <c r="BG35" s="2"/>
      <c r="BH35" s="2"/>
      <c r="BI35" s="2"/>
      <c r="BJ35" s="2"/>
      <c r="BK35" s="2"/>
      <c r="BL35" s="2"/>
      <c r="BM35" s="2"/>
      <c r="BN35" s="2"/>
    </row>
    <row r="36" spans="2:66" s="98" customFormat="1" x14ac:dyDescent="0.2">
      <c r="B36" s="309" t="str">
        <f>"FY"&amp;Format!B40</f>
        <v>FY2012</v>
      </c>
      <c r="C36" s="281"/>
      <c r="D36" s="238"/>
      <c r="E36" s="238"/>
      <c r="F36" s="238"/>
      <c r="G36" s="282"/>
      <c r="H36" s="280">
        <v>327.248654764484</v>
      </c>
      <c r="I36" s="280">
        <v>89.981641327367413</v>
      </c>
      <c r="J36" s="280">
        <v>24.846282760863776</v>
      </c>
      <c r="K36" s="280">
        <v>153.86288887099133</v>
      </c>
      <c r="L36" s="280">
        <v>58.557841805261482</v>
      </c>
      <c r="M36" s="284">
        <f t="shared" si="36"/>
        <v>327.248654764484</v>
      </c>
      <c r="N36" s="283">
        <f t="shared" si="37"/>
        <v>89.981641327367413</v>
      </c>
      <c r="O36" s="283">
        <f t="shared" si="38"/>
        <v>24.846282760863776</v>
      </c>
      <c r="P36" s="283">
        <f t="shared" si="39"/>
        <v>153.86288887099133</v>
      </c>
      <c r="Q36" s="285">
        <f t="shared" si="40"/>
        <v>58.557841805261482</v>
      </c>
      <c r="R36" s="270">
        <f t="shared" si="5"/>
        <v>245.64052765238819</v>
      </c>
      <c r="S36" s="271">
        <f t="shared" si="6"/>
        <v>71.966051027262282</v>
      </c>
      <c r="T36" s="271">
        <f t="shared" si="7"/>
        <v>18.688471902452701</v>
      </c>
      <c r="U36" s="271">
        <f t="shared" si="8"/>
        <v>112.82085180979584</v>
      </c>
      <c r="V36" s="272">
        <f t="shared" si="9"/>
        <v>42.165152912877332</v>
      </c>
      <c r="W36" s="241">
        <f t="shared" si="26"/>
        <v>-1.86679054150799E-2</v>
      </c>
      <c r="X36" s="241">
        <f t="shared" si="27"/>
        <v>-6.5473708290583188E-3</v>
      </c>
      <c r="Y36" s="241">
        <f t="shared" si="28"/>
        <v>8.2993841060587714E-2</v>
      </c>
      <c r="Z36" s="241">
        <f t="shared" si="29"/>
        <v>-3.2170907197529797E-2</v>
      </c>
      <c r="AA36" s="241">
        <f t="shared" si="30"/>
        <v>-4.269440034503913E-2</v>
      </c>
      <c r="AB36" s="261">
        <f t="shared" si="46"/>
        <v>103201.70721820892</v>
      </c>
      <c r="AC36" s="238">
        <v>48823.700815755445</v>
      </c>
      <c r="AD36" s="238">
        <v>6639.0760183548728</v>
      </c>
      <c r="AE36" s="238">
        <v>36322.248422063632</v>
      </c>
      <c r="AF36" s="282">
        <v>11416.681962034974</v>
      </c>
      <c r="AG36" s="34">
        <f t="shared" si="11"/>
        <v>3170.9616399324859</v>
      </c>
      <c r="AH36" s="34">
        <f t="shared" si="12"/>
        <v>1842.9910028108779</v>
      </c>
      <c r="AI36" s="34">
        <f t="shared" si="13"/>
        <v>3742.4308280507607</v>
      </c>
      <c r="AJ36" s="34">
        <f t="shared" si="14"/>
        <v>4236.0507830657489</v>
      </c>
      <c r="AK36" s="34">
        <f t="shared" si="15"/>
        <v>5129.1471550131364</v>
      </c>
      <c r="AL36" s="264">
        <f t="shared" si="16"/>
        <v>2380.1982958770996</v>
      </c>
      <c r="AM36" s="245">
        <f t="shared" si="17"/>
        <v>1473.998280032856</v>
      </c>
      <c r="AN36" s="245">
        <f t="shared" si="18"/>
        <v>2814.9206080462391</v>
      </c>
      <c r="AO36" s="245">
        <f t="shared" si="19"/>
        <v>3106.1086995171754</v>
      </c>
      <c r="AP36" s="265">
        <f t="shared" si="20"/>
        <v>3693.2931173079269</v>
      </c>
      <c r="AQ36" s="277">
        <f t="shared" si="31"/>
        <v>4.9398658186734723E-2</v>
      </c>
      <c r="AR36" s="278">
        <f t="shared" si="32"/>
        <v>2.1381655541764744E-2</v>
      </c>
      <c r="AS36" s="278">
        <f t="shared" si="33"/>
        <v>0.13996086217121517</v>
      </c>
      <c r="AT36" s="278">
        <f t="shared" si="34"/>
        <v>3.879150932554043E-2</v>
      </c>
      <c r="AU36" s="279">
        <f t="shared" si="35"/>
        <v>8.7766741180183683E-2</v>
      </c>
      <c r="AV36" s="286"/>
      <c r="AW36" s="274">
        <v>133.22258256486953</v>
      </c>
      <c r="AX36" s="274">
        <v>125.03345680768345</v>
      </c>
      <c r="AY36" s="274">
        <v>132.94978257480173</v>
      </c>
      <c r="AZ36" s="274">
        <v>136.37805990898568</v>
      </c>
      <c r="BA36" s="274">
        <v>138.87733770645897</v>
      </c>
      <c r="BB36" s="274">
        <f t="shared" si="41"/>
        <v>133.22258256486953</v>
      </c>
      <c r="BC36" s="275">
        <f t="shared" si="42"/>
        <v>125.03345680768345</v>
      </c>
      <c r="BD36" s="275">
        <f t="shared" si="43"/>
        <v>132.94978257480173</v>
      </c>
      <c r="BE36" s="275">
        <f t="shared" si="44"/>
        <v>136.37805990898568</v>
      </c>
      <c r="BF36" s="276">
        <f t="shared" si="45"/>
        <v>138.87733770645897</v>
      </c>
      <c r="BG36" s="2"/>
      <c r="BH36" s="55"/>
      <c r="BI36" s="55"/>
      <c r="BJ36" s="55"/>
      <c r="BK36" s="55"/>
      <c r="BL36" s="55"/>
      <c r="BM36" s="55"/>
      <c r="BN36" s="55"/>
    </row>
    <row r="37" spans="2:66" s="98" customFormat="1" x14ac:dyDescent="0.2">
      <c r="B37" s="309" t="str">
        <f>"FY"&amp;Format!B41</f>
        <v>FY2013</v>
      </c>
      <c r="C37" s="281"/>
      <c r="D37" s="238"/>
      <c r="E37" s="238"/>
      <c r="F37" s="238"/>
      <c r="G37" s="282"/>
      <c r="H37" s="280">
        <v>317.21435009523509</v>
      </c>
      <c r="I37" s="280">
        <v>89.540213364257525</v>
      </c>
      <c r="J37" s="280">
        <v>21.566085737414987</v>
      </c>
      <c r="K37" s="280">
        <v>151.06374531577711</v>
      </c>
      <c r="L37" s="280">
        <v>55.044305677785474</v>
      </c>
      <c r="M37" s="284">
        <f t="shared" si="36"/>
        <v>317.21435009523509</v>
      </c>
      <c r="N37" s="283">
        <f t="shared" si="37"/>
        <v>89.540213364257525</v>
      </c>
      <c r="O37" s="283">
        <f t="shared" si="38"/>
        <v>21.566085737414987</v>
      </c>
      <c r="P37" s="283">
        <f t="shared" si="39"/>
        <v>151.06374531577711</v>
      </c>
      <c r="Q37" s="285">
        <f t="shared" si="40"/>
        <v>55.044305677785474</v>
      </c>
      <c r="R37" s="270">
        <f t="shared" si="5"/>
        <v>236.60148059301801</v>
      </c>
      <c r="S37" s="271">
        <f t="shared" si="6"/>
        <v>69.943690957853065</v>
      </c>
      <c r="T37" s="271">
        <f t="shared" si="7"/>
        <v>15.928209773621349</v>
      </c>
      <c r="U37" s="271">
        <f t="shared" si="8"/>
        <v>111.89946496673903</v>
      </c>
      <c r="V37" s="272">
        <f t="shared" si="9"/>
        <v>38.830114894804609</v>
      </c>
      <c r="W37" s="241">
        <f t="shared" si="26"/>
        <v>-3.6797865343138891E-2</v>
      </c>
      <c r="X37" s="241">
        <f t="shared" si="27"/>
        <v>-2.8101584574136251E-2</v>
      </c>
      <c r="Y37" s="241">
        <f t="shared" si="28"/>
        <v>-0.14769865311829433</v>
      </c>
      <c r="Z37" s="241">
        <f t="shared" si="29"/>
        <v>-8.1668133884520433E-3</v>
      </c>
      <c r="AA37" s="241">
        <f t="shared" si="30"/>
        <v>-7.9094650147804701E-2</v>
      </c>
      <c r="AB37" s="261">
        <f t="shared" si="46"/>
        <v>103382</v>
      </c>
      <c r="AC37" s="238">
        <v>48908.995536886316</v>
      </c>
      <c r="AD37" s="238">
        <v>6650.6744455140351</v>
      </c>
      <c r="AE37" s="238">
        <v>36385.703178631506</v>
      </c>
      <c r="AF37" s="282">
        <v>11436.626838968137</v>
      </c>
      <c r="AG37" s="34">
        <f t="shared" si="11"/>
        <v>3068.3711873946636</v>
      </c>
      <c r="AH37" s="34">
        <f t="shared" si="12"/>
        <v>1830.7514268357413</v>
      </c>
      <c r="AI37" s="34">
        <f t="shared" si="13"/>
        <v>3242.6915366398043</v>
      </c>
      <c r="AJ37" s="34">
        <f t="shared" si="14"/>
        <v>4151.7335689280671</v>
      </c>
      <c r="AK37" s="34">
        <f t="shared" si="15"/>
        <v>4812.9843224605738</v>
      </c>
      <c r="AL37" s="264">
        <f t="shared" si="16"/>
        <v>2288.6138843610879</v>
      </c>
      <c r="AM37" s="245">
        <f t="shared" si="17"/>
        <v>1430.0782543183236</v>
      </c>
      <c r="AN37" s="245">
        <f t="shared" si="18"/>
        <v>2394.9766153965229</v>
      </c>
      <c r="AO37" s="245">
        <f t="shared" si="19"/>
        <v>3075.3690375964766</v>
      </c>
      <c r="AP37" s="265">
        <f t="shared" si="20"/>
        <v>3395.2419224257937</v>
      </c>
      <c r="AQ37" s="277">
        <f t="shared" si="31"/>
        <v>-3.2353104258936005E-2</v>
      </c>
      <c r="AR37" s="278">
        <f t="shared" si="32"/>
        <v>-6.6411479798160755E-3</v>
      </c>
      <c r="AS37" s="278">
        <f t="shared" si="33"/>
        <v>-0.1335333408610373</v>
      </c>
      <c r="AT37" s="278">
        <f t="shared" si="34"/>
        <v>-1.9904675004075112E-2</v>
      </c>
      <c r="AU37" s="279">
        <f t="shared" si="35"/>
        <v>-6.1640429295063304E-2</v>
      </c>
      <c r="AV37" s="286"/>
      <c r="AW37" s="274">
        <v>134.07116020583175</v>
      </c>
      <c r="AX37" s="274">
        <v>128.01756975938403</v>
      </c>
      <c r="AY37" s="274">
        <v>135.39554064092314</v>
      </c>
      <c r="AZ37" s="274">
        <v>134.9995242253207</v>
      </c>
      <c r="BA37" s="274">
        <v>141.75674171170246</v>
      </c>
      <c r="BB37" s="274">
        <f t="shared" si="41"/>
        <v>134.07116020583175</v>
      </c>
      <c r="BC37" s="275">
        <f t="shared" si="42"/>
        <v>128.01756975938403</v>
      </c>
      <c r="BD37" s="275">
        <f t="shared" si="43"/>
        <v>135.39554064092314</v>
      </c>
      <c r="BE37" s="275">
        <f t="shared" si="44"/>
        <v>134.9995242253207</v>
      </c>
      <c r="BF37" s="276">
        <f t="shared" si="45"/>
        <v>141.75674171170246</v>
      </c>
      <c r="BG37" s="2"/>
      <c r="BH37" s="2"/>
      <c r="BI37" s="2"/>
      <c r="BJ37" s="2"/>
      <c r="BK37" s="2"/>
      <c r="BL37" s="2"/>
      <c r="BM37" s="2"/>
      <c r="BN37" s="2"/>
    </row>
    <row r="38" spans="2:66" s="98" customFormat="1" x14ac:dyDescent="0.2">
      <c r="B38" s="309" t="str">
        <f>"FY"&amp;Format!B42</f>
        <v>FY2014</v>
      </c>
      <c r="C38" s="281"/>
      <c r="D38" s="238"/>
      <c r="E38" s="238"/>
      <c r="F38" s="238"/>
      <c r="G38" s="282"/>
      <c r="H38" s="280">
        <v>319.27115635329676</v>
      </c>
      <c r="I38" s="280">
        <v>87.910675190520806</v>
      </c>
      <c r="J38" s="280">
        <v>19.989162181471947</v>
      </c>
      <c r="K38" s="280">
        <v>163.46943607040907</v>
      </c>
      <c r="L38" s="280">
        <v>47.901882910894955</v>
      </c>
      <c r="M38" s="284">
        <f t="shared" si="36"/>
        <v>319.27115635329676</v>
      </c>
      <c r="N38" s="283">
        <f t="shared" si="37"/>
        <v>87.910675190520806</v>
      </c>
      <c r="O38" s="283">
        <f t="shared" si="38"/>
        <v>19.989162181471947</v>
      </c>
      <c r="P38" s="283">
        <f t="shared" si="39"/>
        <v>163.46943607040907</v>
      </c>
      <c r="Q38" s="285">
        <f t="shared" si="40"/>
        <v>47.901882910894955</v>
      </c>
      <c r="R38" s="270">
        <f t="shared" si="5"/>
        <v>231.14597422199458</v>
      </c>
      <c r="S38" s="271">
        <f t="shared" si="6"/>
        <v>66.727467542297347</v>
      </c>
      <c r="T38" s="271">
        <f t="shared" si="7"/>
        <v>14.443572839401378</v>
      </c>
      <c r="U38" s="271">
        <f t="shared" si="8"/>
        <v>110.72041553000389</v>
      </c>
      <c r="V38" s="272">
        <f t="shared" si="9"/>
        <v>39.254518310291949</v>
      </c>
      <c r="W38" s="241">
        <f t="shared" si="26"/>
        <v>-2.3057786271454273E-2</v>
      </c>
      <c r="X38" s="241">
        <f t="shared" si="27"/>
        <v>-4.5983038234195583E-2</v>
      </c>
      <c r="Y38" s="241">
        <f t="shared" si="28"/>
        <v>-9.3208022453262318E-2</v>
      </c>
      <c r="Z38" s="241">
        <f t="shared" si="29"/>
        <v>-1.0536685202968576E-2</v>
      </c>
      <c r="AA38" s="241">
        <f t="shared" si="30"/>
        <v>1.0929749155702995E-2</v>
      </c>
      <c r="AB38" s="261">
        <f t="shared" si="46"/>
        <v>103562.13666265699</v>
      </c>
      <c r="AC38" s="238">
        <v>48994.216399608267</v>
      </c>
      <c r="AD38" s="238">
        <v>6662.2628293626067</v>
      </c>
      <c r="AE38" s="238">
        <v>36449.102988453589</v>
      </c>
      <c r="AF38" s="282">
        <v>11456.554445232527</v>
      </c>
      <c r="AG38" s="34">
        <f t="shared" si="11"/>
        <v>3082.894643177262</v>
      </c>
      <c r="AH38" s="34">
        <f t="shared" si="12"/>
        <v>1794.3071989048833</v>
      </c>
      <c r="AI38" s="34">
        <f t="shared" si="13"/>
        <v>3000.3562893636777</v>
      </c>
      <c r="AJ38" s="34">
        <f t="shared" si="14"/>
        <v>4484.8685610231123</v>
      </c>
      <c r="AK38" s="34">
        <f t="shared" si="15"/>
        <v>4181.1770842522901</v>
      </c>
      <c r="AL38" s="264">
        <f t="shared" si="16"/>
        <v>2231.9544736212697</v>
      </c>
      <c r="AM38" s="245">
        <f t="shared" si="17"/>
        <v>1361.9458059713118</v>
      </c>
      <c r="AN38" s="245">
        <f t="shared" si="18"/>
        <v>2167.9680326846587</v>
      </c>
      <c r="AO38" s="245">
        <f t="shared" si="19"/>
        <v>3037.6718890744196</v>
      </c>
      <c r="AP38" s="265">
        <f t="shared" si="20"/>
        <v>3426.380810910136</v>
      </c>
      <c r="AQ38" s="277">
        <f t="shared" si="31"/>
        <v>4.733278634039717E-3</v>
      </c>
      <c r="AR38" s="278">
        <f t="shared" si="32"/>
        <v>-1.9906704644140572E-2</v>
      </c>
      <c r="AS38" s="278">
        <f t="shared" si="33"/>
        <v>-7.4732747329782523E-2</v>
      </c>
      <c r="AT38" s="278">
        <f t="shared" si="34"/>
        <v>8.023997363131774E-2</v>
      </c>
      <c r="AU38" s="279">
        <f t="shared" si="35"/>
        <v>-0.13127140997735076</v>
      </c>
      <c r="AV38" s="286"/>
      <c r="AW38" s="274">
        <v>138.12533721511673</v>
      </c>
      <c r="AX38" s="274">
        <v>131.74585883211557</v>
      </c>
      <c r="AY38" s="274">
        <v>138.39485841718101</v>
      </c>
      <c r="AZ38" s="274">
        <v>147.64163888647153</v>
      </c>
      <c r="BA38" s="274">
        <v>122.02896627656695</v>
      </c>
      <c r="BB38" s="274">
        <f t="shared" si="41"/>
        <v>138.12533721511673</v>
      </c>
      <c r="BC38" s="275">
        <f t="shared" si="42"/>
        <v>131.74585883211557</v>
      </c>
      <c r="BD38" s="275">
        <f t="shared" si="43"/>
        <v>138.39485841718101</v>
      </c>
      <c r="BE38" s="275">
        <f t="shared" si="44"/>
        <v>147.64163888647153</v>
      </c>
      <c r="BF38" s="276">
        <f t="shared" si="45"/>
        <v>122.02896627656695</v>
      </c>
      <c r="BG38" s="2"/>
      <c r="BH38" s="55"/>
      <c r="BI38" s="55"/>
      <c r="BJ38" s="55"/>
      <c r="BK38" s="55"/>
      <c r="BL38" s="55"/>
      <c r="BM38" s="55"/>
      <c r="BN38" s="55"/>
    </row>
    <row r="39" spans="2:66" s="98" customFormat="1" x14ac:dyDescent="0.2">
      <c r="B39" s="309" t="str">
        <f>"FY"&amp;Format!B43</f>
        <v>FY2015</v>
      </c>
      <c r="C39" s="281"/>
      <c r="D39" s="238"/>
      <c r="E39" s="238"/>
      <c r="F39" s="238"/>
      <c r="G39" s="282"/>
      <c r="H39" s="280">
        <v>316.48994749436662</v>
      </c>
      <c r="I39" s="280">
        <v>90.660360334484338</v>
      </c>
      <c r="J39" s="280">
        <v>20.439913929781614</v>
      </c>
      <c r="K39" s="280">
        <v>152.61920969981455</v>
      </c>
      <c r="L39" s="280">
        <v>52.770463530286108</v>
      </c>
      <c r="M39" s="284">
        <f t="shared" si="36"/>
        <v>316.48994749436662</v>
      </c>
      <c r="N39" s="283">
        <f t="shared" si="37"/>
        <v>90.660360334484338</v>
      </c>
      <c r="O39" s="283">
        <f t="shared" si="38"/>
        <v>20.439913929781614</v>
      </c>
      <c r="P39" s="283">
        <f t="shared" si="39"/>
        <v>152.61920969981455</v>
      </c>
      <c r="Q39" s="285">
        <f t="shared" si="40"/>
        <v>52.770463530286108</v>
      </c>
      <c r="R39" s="270">
        <f t="shared" si="5"/>
        <v>241.8293060307044</v>
      </c>
      <c r="S39" s="271">
        <f t="shared" si="6"/>
        <v>67.169009104758189</v>
      </c>
      <c r="T39" s="271">
        <f t="shared" si="7"/>
        <v>14.668629351609214</v>
      </c>
      <c r="U39" s="271">
        <f t="shared" si="8"/>
        <v>117.09822992051031</v>
      </c>
      <c r="V39" s="272">
        <f t="shared" si="9"/>
        <v>42.893437653826723</v>
      </c>
      <c r="W39" s="241">
        <f t="shared" si="26"/>
        <v>4.6218982808021725E-2</v>
      </c>
      <c r="X39" s="241">
        <f t="shared" si="27"/>
        <v>6.6170885652292455E-3</v>
      </c>
      <c r="Y39" s="241">
        <f t="shared" si="28"/>
        <v>1.5581775694299971E-2</v>
      </c>
      <c r="Z39" s="241">
        <f t="shared" si="29"/>
        <v>5.7602876217332399E-2</v>
      </c>
      <c r="AA39" s="241">
        <f t="shared" si="30"/>
        <v>9.2700649509198207E-2</v>
      </c>
      <c r="AB39" s="1214">
        <f t="shared" si="46"/>
        <v>103742.58720217104</v>
      </c>
      <c r="AC39" s="1215">
        <v>49079.585754348176</v>
      </c>
      <c r="AD39" s="1215">
        <v>6673.8714052445321</v>
      </c>
      <c r="AE39" s="1215">
        <v>36512.613268475077</v>
      </c>
      <c r="AF39" s="1216">
        <v>11476.516774103244</v>
      </c>
      <c r="AG39" s="34">
        <f t="shared" si="11"/>
        <v>3050.7234881042505</v>
      </c>
      <c r="AH39" s="34">
        <f t="shared" si="12"/>
        <v>1847.2111966929619</v>
      </c>
      <c r="AI39" s="34">
        <f t="shared" si="13"/>
        <v>3062.6772211582179</v>
      </c>
      <c r="AJ39" s="34">
        <f t="shared" si="14"/>
        <v>4179.9037657922363</v>
      </c>
      <c r="AK39" s="34">
        <f t="shared" si="15"/>
        <v>4598.1254215880763</v>
      </c>
      <c r="AL39" s="264">
        <f t="shared" si="16"/>
        <v>2331.0514278907785</v>
      </c>
      <c r="AM39" s="245">
        <f t="shared" si="17"/>
        <v>1368.5732687506923</v>
      </c>
      <c r="AN39" s="245">
        <f t="shared" si="18"/>
        <v>2197.9190878748664</v>
      </c>
      <c r="AO39" s="245">
        <f t="shared" si="19"/>
        <v>3207.0624214019954</v>
      </c>
      <c r="AP39" s="265">
        <f t="shared" si="20"/>
        <v>3737.4961844360087</v>
      </c>
      <c r="AQ39" s="277">
        <f t="shared" si="31"/>
        <v>-1.0435372854602498E-2</v>
      </c>
      <c r="AR39" s="278">
        <f t="shared" si="32"/>
        <v>2.9484359099917423E-2</v>
      </c>
      <c r="AS39" s="278">
        <f t="shared" si="33"/>
        <v>2.0771177081691627E-2</v>
      </c>
      <c r="AT39" s="278">
        <f t="shared" si="34"/>
        <v>-6.7998602652762252E-2</v>
      </c>
      <c r="AU39" s="279">
        <f t="shared" si="35"/>
        <v>9.9720324907106361E-2</v>
      </c>
      <c r="AV39" s="286"/>
      <c r="AW39" s="274">
        <v>130.87328111266331</v>
      </c>
      <c r="AX39" s="274">
        <v>134.97349677004843</v>
      </c>
      <c r="AY39" s="274">
        <v>139.34440253301011</v>
      </c>
      <c r="AZ39" s="274">
        <v>130.33434391230074</v>
      </c>
      <c r="BA39" s="274">
        <v>123.02689272930823</v>
      </c>
      <c r="BB39" s="274">
        <f t="shared" si="41"/>
        <v>130.87328111266331</v>
      </c>
      <c r="BC39" s="275">
        <f t="shared" si="42"/>
        <v>134.97349677004843</v>
      </c>
      <c r="BD39" s="275">
        <f t="shared" si="43"/>
        <v>139.34440253301011</v>
      </c>
      <c r="BE39" s="275">
        <f t="shared" si="44"/>
        <v>130.33434391230074</v>
      </c>
      <c r="BF39" s="276">
        <f t="shared" si="45"/>
        <v>123.02689272930823</v>
      </c>
      <c r="BG39" s="2"/>
      <c r="BH39" s="55"/>
      <c r="BI39" s="55"/>
      <c r="BJ39" s="55"/>
      <c r="BK39" s="55"/>
      <c r="BL39" s="55"/>
      <c r="BM39" s="55"/>
      <c r="BN39" s="55"/>
    </row>
    <row r="40" spans="2:66" s="861" customFormat="1" x14ac:dyDescent="0.2">
      <c r="B40" s="1145" t="str">
        <f t="shared" ref="B40:B47" si="47">"FY"&amp;RIGHT(BM40,4)</f>
        <v>FY2016</v>
      </c>
      <c r="C40" s="953"/>
      <c r="D40" s="954"/>
      <c r="E40" s="954"/>
      <c r="F40" s="954"/>
      <c r="G40" s="955"/>
      <c r="H40" s="152">
        <v>332.26516249754815</v>
      </c>
      <c r="I40" s="152">
        <v>94.451315608359764</v>
      </c>
      <c r="J40" s="152">
        <v>21.230443370501678</v>
      </c>
      <c r="K40" s="152">
        <v>164.28162825130312</v>
      </c>
      <c r="L40" s="152">
        <v>52.301775267383583</v>
      </c>
      <c r="M40" s="1143">
        <f t="shared" si="36"/>
        <v>332.26516249754815</v>
      </c>
      <c r="N40" s="428">
        <f t="shared" si="37"/>
        <v>94.451315608359764</v>
      </c>
      <c r="O40" s="428">
        <f t="shared" si="38"/>
        <v>21.230443370501678</v>
      </c>
      <c r="P40" s="428">
        <f t="shared" si="39"/>
        <v>164.28162825130312</v>
      </c>
      <c r="Q40" s="1144">
        <f t="shared" si="40"/>
        <v>52.301775267383583</v>
      </c>
      <c r="R40" s="1146">
        <f t="shared" si="5"/>
        <v>244.00622245819457</v>
      </c>
      <c r="S40" s="424">
        <f t="shared" si="6"/>
        <v>69.885306408159863</v>
      </c>
      <c r="T40" s="424">
        <f t="shared" si="7"/>
        <v>15.026666966307253</v>
      </c>
      <c r="U40" s="424">
        <f t="shared" si="8"/>
        <v>120.08115103341264</v>
      </c>
      <c r="V40" s="1147">
        <f t="shared" si="9"/>
        <v>39.013098050314845</v>
      </c>
      <c r="W40" s="1201">
        <f t="shared" si="26"/>
        <v>9.0018718707887135E-3</v>
      </c>
      <c r="X40" s="1201">
        <f t="shared" si="27"/>
        <v>4.0439740582822736E-2</v>
      </c>
      <c r="Y40" s="1201">
        <f t="shared" si="28"/>
        <v>2.4408389230910821E-2</v>
      </c>
      <c r="Z40" s="1201">
        <f t="shared" si="29"/>
        <v>2.5473665271688706E-2</v>
      </c>
      <c r="AA40" s="1201">
        <f t="shared" si="30"/>
        <v>-9.0464644844470588E-2</v>
      </c>
      <c r="AB40" s="1214">
        <f t="shared" si="46"/>
        <v>103923.35216545284</v>
      </c>
      <c r="AC40" s="1215">
        <v>49165.103859844065</v>
      </c>
      <c r="AD40" s="1215">
        <v>6685.5002083431636</v>
      </c>
      <c r="AE40" s="1215">
        <v>36576.234211183371</v>
      </c>
      <c r="AF40" s="1216">
        <v>11496.513886082254</v>
      </c>
      <c r="AG40" s="1202">
        <f t="shared" si="11"/>
        <v>3197.2136730978427</v>
      </c>
      <c r="AH40" s="1202">
        <f t="shared" si="12"/>
        <v>1921.1047713356613</v>
      </c>
      <c r="AI40" s="1202">
        <f t="shared" si="13"/>
        <v>3175.5953494709588</v>
      </c>
      <c r="AJ40" s="1202">
        <f t="shared" si="14"/>
        <v>4491.4855723740184</v>
      </c>
      <c r="AK40" s="1202">
        <f t="shared" si="15"/>
        <v>4549.359552437928</v>
      </c>
      <c r="AL40" s="1203">
        <f t="shared" si="16"/>
        <v>2347.9441085553181</v>
      </c>
      <c r="AM40" s="1204">
        <f t="shared" si="17"/>
        <v>1421.4412443301917</v>
      </c>
      <c r="AN40" s="1204">
        <f t="shared" si="18"/>
        <v>2247.6503624298357</v>
      </c>
      <c r="AO40" s="1204">
        <f t="shared" si="19"/>
        <v>3283.0375686050593</v>
      </c>
      <c r="AP40" s="1205">
        <f t="shared" si="20"/>
        <v>3393.4720069832929</v>
      </c>
      <c r="AQ40" s="1206">
        <f t="shared" si="31"/>
        <v>4.8018178495955022E-2</v>
      </c>
      <c r="AR40" s="1207">
        <f t="shared" si="32"/>
        <v>4.0002775413547687E-2</v>
      </c>
      <c r="AS40" s="1207">
        <f t="shared" si="33"/>
        <v>3.6869092025975325E-2</v>
      </c>
      <c r="AT40" s="1207">
        <f t="shared" si="34"/>
        <v>7.4542818217903761E-2</v>
      </c>
      <c r="AU40" s="1208">
        <f t="shared" si="35"/>
        <v>-1.060559786411952E-2</v>
      </c>
      <c r="AV40" s="1209"/>
      <c r="AW40" s="1210">
        <v>136.17077431477179</v>
      </c>
      <c r="AX40" s="1210">
        <v>135.15189452947945</v>
      </c>
      <c r="AY40" s="1210">
        <v>141.28511278052886</v>
      </c>
      <c r="AZ40" s="1210">
        <v>136.80883872073451</v>
      </c>
      <c r="BA40" s="1210">
        <v>134.06209165939717</v>
      </c>
      <c r="BB40" s="1210">
        <f t="shared" si="41"/>
        <v>136.17077431477179</v>
      </c>
      <c r="BC40" s="1211">
        <f t="shared" si="42"/>
        <v>135.15189452947945</v>
      </c>
      <c r="BD40" s="1211">
        <f t="shared" si="43"/>
        <v>141.28511278052886</v>
      </c>
      <c r="BE40" s="1211">
        <f t="shared" si="44"/>
        <v>136.80883872073451</v>
      </c>
      <c r="BF40" s="1212">
        <f t="shared" si="45"/>
        <v>134.06209165939717</v>
      </c>
      <c r="BG40" s="1213"/>
      <c r="BH40" s="130"/>
      <c r="BI40" s="130"/>
      <c r="BJ40" s="130"/>
      <c r="BK40" s="130"/>
      <c r="BL40" s="130"/>
      <c r="BM40" s="130">
        <v>2016</v>
      </c>
      <c r="BN40" s="130"/>
    </row>
    <row r="41" spans="2:66" s="861" customFormat="1" x14ac:dyDescent="0.2">
      <c r="B41" s="1145" t="str">
        <f t="shared" si="47"/>
        <v>FY2017</v>
      </c>
      <c r="C41" s="953"/>
      <c r="D41" s="954"/>
      <c r="E41" s="954"/>
      <c r="F41" s="954"/>
      <c r="G41" s="955"/>
      <c r="H41" s="152">
        <v>366.66680857641757</v>
      </c>
      <c r="I41" s="152">
        <v>99.161215912529187</v>
      </c>
      <c r="J41" s="152">
        <v>22.135364281485323</v>
      </c>
      <c r="K41" s="152">
        <v>189.89048102284886</v>
      </c>
      <c r="L41" s="152">
        <v>55.479747359554239</v>
      </c>
      <c r="M41" s="1143">
        <f t="shared" si="36"/>
        <v>366.66680857641757</v>
      </c>
      <c r="N41" s="428">
        <f t="shared" si="37"/>
        <v>99.161215912529187</v>
      </c>
      <c r="O41" s="428">
        <f t="shared" si="38"/>
        <v>22.135364281485323</v>
      </c>
      <c r="P41" s="428">
        <f t="shared" si="39"/>
        <v>189.89048102284886</v>
      </c>
      <c r="Q41" s="1144">
        <f t="shared" si="40"/>
        <v>55.479747359554239</v>
      </c>
      <c r="R41" s="1146">
        <f t="shared" si="5"/>
        <v>250.55090579074982</v>
      </c>
      <c r="S41" s="424">
        <f t="shared" si="6"/>
        <v>71.862069875571322</v>
      </c>
      <c r="T41" s="424">
        <f t="shared" si="7"/>
        <v>15.472192673609694</v>
      </c>
      <c r="U41" s="424">
        <f t="shared" si="8"/>
        <v>124.41261912766225</v>
      </c>
      <c r="V41" s="1147">
        <f t="shared" si="9"/>
        <v>38.804024113906557</v>
      </c>
      <c r="W41" s="1201">
        <f>R41/R40-1</f>
        <v>2.6821788668428548E-2</v>
      </c>
      <c r="X41" s="1201">
        <f>S41/S40-1</f>
        <v>2.8285823859257597E-2</v>
      </c>
      <c r="Y41" s="1201">
        <f>T41/T40-1</f>
        <v>2.964900388764824E-2</v>
      </c>
      <c r="Z41" s="1201">
        <f>U41/U40-1</f>
        <v>3.6071174010019025E-2</v>
      </c>
      <c r="AA41" s="1201">
        <f>V41/V40-1</f>
        <v>-5.3590703342412116E-3</v>
      </c>
      <c r="AB41" s="1214">
        <f t="shared" si="46"/>
        <v>104104.43210036622</v>
      </c>
      <c r="AC41" s="1215">
        <v>49250.770975284839</v>
      </c>
      <c r="AD41" s="1215">
        <v>6697.1492739031619</v>
      </c>
      <c r="AE41" s="1215">
        <v>36639.966009401272</v>
      </c>
      <c r="AF41" s="1216">
        <v>11516.545841776946</v>
      </c>
      <c r="AG41" s="1202">
        <f t="shared" si="11"/>
        <v>3522.1056508229849</v>
      </c>
      <c r="AH41" s="1202">
        <f t="shared" si="12"/>
        <v>2013.3941854898178</v>
      </c>
      <c r="AI41" s="1202">
        <f t="shared" si="13"/>
        <v>3305.1920117325717</v>
      </c>
      <c r="AJ41" s="1202">
        <f t="shared" si="14"/>
        <v>5182.6052724537403</v>
      </c>
      <c r="AK41" s="1202">
        <f t="shared" si="15"/>
        <v>4817.3947398618602</v>
      </c>
      <c r="AL41" s="1203">
        <f t="shared" si="16"/>
        <v>2406.7265988175777</v>
      </c>
      <c r="AM41" s="1204">
        <f t="shared" si="17"/>
        <v>1459.1054810417759</v>
      </c>
      <c r="AN41" s="1204">
        <f t="shared" si="18"/>
        <v>2310.2654638295608</v>
      </c>
      <c r="AO41" s="1204">
        <f t="shared" si="19"/>
        <v>3395.5440650719984</v>
      </c>
      <c r="AP41" s="1205">
        <f t="shared" si="20"/>
        <v>3369.4151568556854</v>
      </c>
      <c r="AQ41" s="1206">
        <f>AG41/AG40-1</f>
        <v>0.10161722391558148</v>
      </c>
      <c r="AR41" s="1207">
        <f>AH41/AH40-1</f>
        <v>4.8039761043324969E-2</v>
      </c>
      <c r="AS41" s="1207">
        <f>AI41/AI40-1</f>
        <v>4.0810193995026278E-2</v>
      </c>
      <c r="AT41" s="1207">
        <f>AJ41/AJ40-1</f>
        <v>0.15387329847625986</v>
      </c>
      <c r="AU41" s="1208">
        <f>AK41/AK40-1</f>
        <v>5.891712544028227E-2</v>
      </c>
      <c r="AV41" s="1209"/>
      <c r="AW41" s="1210">
        <v>146.34423588260469</v>
      </c>
      <c r="AX41" s="1210">
        <v>137.98825456075249</v>
      </c>
      <c r="AY41" s="1210">
        <v>143.06546427152978</v>
      </c>
      <c r="AZ41" s="1210">
        <v>152.62959847183868</v>
      </c>
      <c r="BA41" s="1210">
        <v>142.9742111196953</v>
      </c>
      <c r="BB41" s="1210">
        <f t="shared" si="41"/>
        <v>146.34423588260469</v>
      </c>
      <c r="BC41" s="1211">
        <f t="shared" si="42"/>
        <v>137.98825456075249</v>
      </c>
      <c r="BD41" s="1211">
        <f t="shared" si="43"/>
        <v>143.06546427152978</v>
      </c>
      <c r="BE41" s="1211">
        <f t="shared" si="44"/>
        <v>152.62959847183868</v>
      </c>
      <c r="BF41" s="1212">
        <f t="shared" si="45"/>
        <v>142.9742111196953</v>
      </c>
      <c r="BG41" s="1213"/>
      <c r="BH41" s="130"/>
      <c r="BI41" s="130"/>
      <c r="BJ41" s="130"/>
      <c r="BK41" s="130"/>
      <c r="BL41" s="130"/>
      <c r="BM41" s="130">
        <v>2017</v>
      </c>
      <c r="BN41" s="130"/>
    </row>
    <row r="42" spans="2:66" s="98" customFormat="1" ht="18.75" customHeight="1" x14ac:dyDescent="0.2">
      <c r="B42" s="1010" t="str">
        <f t="shared" si="47"/>
        <v>FY2018</v>
      </c>
      <c r="C42" s="281"/>
      <c r="D42" s="238"/>
      <c r="E42" s="238"/>
      <c r="F42" s="238"/>
      <c r="G42" s="282"/>
      <c r="H42" s="284">
        <v>401.93227901922148</v>
      </c>
      <c r="I42" s="283">
        <v>99.553936078043733</v>
      </c>
      <c r="J42" s="283">
        <v>22.647489801619162</v>
      </c>
      <c r="K42" s="283">
        <v>227.70299531460702</v>
      </c>
      <c r="L42" s="285">
        <v>52.027857824951582</v>
      </c>
      <c r="M42" s="968">
        <f t="shared" si="36"/>
        <v>401.93227901922148</v>
      </c>
      <c r="N42" s="969">
        <f t="shared" si="37"/>
        <v>99.553936078043733</v>
      </c>
      <c r="O42" s="969">
        <f t="shared" si="38"/>
        <v>22.647489801619162</v>
      </c>
      <c r="P42" s="969">
        <f t="shared" si="39"/>
        <v>227.70299531460702</v>
      </c>
      <c r="Q42" s="970">
        <f t="shared" si="40"/>
        <v>52.027857824951582</v>
      </c>
      <c r="R42" s="968">
        <f t="shared" si="5"/>
        <v>251.08121782589171</v>
      </c>
      <c r="S42" s="969">
        <f t="shared" si="6"/>
        <v>70.825042622496753</v>
      </c>
      <c r="T42" s="969">
        <f t="shared" si="7"/>
        <v>15.722470182813817</v>
      </c>
      <c r="U42" s="969">
        <f t="shared" si="8"/>
        <v>124.52032785266587</v>
      </c>
      <c r="V42" s="970">
        <f t="shared" si="9"/>
        <v>40.01337716791528</v>
      </c>
      <c r="W42" s="304">
        <f t="shared" si="26"/>
        <v>2.1165839870671554E-3</v>
      </c>
      <c r="X42" s="304">
        <f t="shared" si="27"/>
        <v>-1.4430801323565778E-2</v>
      </c>
      <c r="Y42" s="304">
        <f t="shared" si="28"/>
        <v>1.6175956083523513E-2</v>
      </c>
      <c r="Z42" s="304">
        <f t="shared" si="29"/>
        <v>8.6573794329569687E-4</v>
      </c>
      <c r="AA42" s="304">
        <f t="shared" si="30"/>
        <v>3.1165660820608343E-2</v>
      </c>
      <c r="AB42" s="1222">
        <f t="shared" si="46"/>
        <v>104285.82755572947</v>
      </c>
      <c r="AC42" s="803">
        <v>49336.587360310987</v>
      </c>
      <c r="AD42" s="803">
        <v>6708.8186372305963</v>
      </c>
      <c r="AE42" s="803">
        <v>36703.808856287571</v>
      </c>
      <c r="AF42" s="1223">
        <v>11536.612701900318</v>
      </c>
      <c r="AG42" s="246">
        <f t="shared" si="11"/>
        <v>3854.1409551018064</v>
      </c>
      <c r="AH42" s="246">
        <f t="shared" si="12"/>
        <v>2017.852093234367</v>
      </c>
      <c r="AI42" s="246">
        <f t="shared" si="13"/>
        <v>3375.7791089979528</v>
      </c>
      <c r="AJ42" s="246">
        <f t="shared" si="14"/>
        <v>6203.7974371044111</v>
      </c>
      <c r="AK42" s="246">
        <f t="shared" si="15"/>
        <v>4509.8036286146207</v>
      </c>
      <c r="AL42" s="1224">
        <f t="shared" si="16"/>
        <v>2407.62550109425</v>
      </c>
      <c r="AM42" s="1225">
        <f t="shared" si="17"/>
        <v>1435.5480671018654</v>
      </c>
      <c r="AN42" s="1225">
        <f t="shared" si="18"/>
        <v>2343.5527226152681</v>
      </c>
      <c r="AO42" s="1225">
        <f t="shared" si="19"/>
        <v>3392.5723714457181</v>
      </c>
      <c r="AP42" s="1226">
        <f t="shared" si="20"/>
        <v>3468.3817687079199</v>
      </c>
      <c r="AQ42" s="305">
        <f t="shared" si="31"/>
        <v>9.4271818393987461E-2</v>
      </c>
      <c r="AR42" s="239">
        <f t="shared" si="32"/>
        <v>2.2141256673315901E-3</v>
      </c>
      <c r="AS42" s="239">
        <f t="shared" si="33"/>
        <v>2.1356428617404166E-2</v>
      </c>
      <c r="AT42" s="239">
        <f t="shared" si="34"/>
        <v>0.19704224245640467</v>
      </c>
      <c r="AU42" s="306">
        <f t="shared" si="35"/>
        <v>-6.3850094886776843E-2</v>
      </c>
      <c r="AV42" s="286"/>
      <c r="AW42" s="356">
        <v>160.0805836850509</v>
      </c>
      <c r="AX42" s="308">
        <v>140.56318555101242</v>
      </c>
      <c r="AY42" s="356">
        <v>144.04536652500741</v>
      </c>
      <c r="AZ42" s="308">
        <v>182.86411483274304</v>
      </c>
      <c r="BA42" s="308">
        <v>130.02616001798046</v>
      </c>
      <c r="BB42" s="307">
        <f t="shared" si="41"/>
        <v>160.0805836850509</v>
      </c>
      <c r="BC42" s="287">
        <f t="shared" si="42"/>
        <v>140.56318555101242</v>
      </c>
      <c r="BD42" s="287">
        <f t="shared" si="43"/>
        <v>144.04536652500741</v>
      </c>
      <c r="BE42" s="287">
        <f t="shared" si="44"/>
        <v>182.86411483274304</v>
      </c>
      <c r="BF42" s="308">
        <f t="shared" si="45"/>
        <v>130.02616001798046</v>
      </c>
      <c r="BG42" s="2"/>
      <c r="BH42" s="2"/>
      <c r="BI42" s="2"/>
      <c r="BJ42" s="2"/>
      <c r="BK42" s="2"/>
      <c r="BL42" s="2"/>
      <c r="BM42" s="2">
        <v>2018</v>
      </c>
      <c r="BN42" s="2"/>
    </row>
    <row r="43" spans="2:66" s="98" customFormat="1" hidden="1" outlineLevel="1" x14ac:dyDescent="0.2">
      <c r="B43" s="309" t="str">
        <f t="shared" si="47"/>
        <v>FY2019</v>
      </c>
      <c r="C43" s="281"/>
      <c r="D43" s="238"/>
      <c r="E43" s="238"/>
      <c r="F43" s="238"/>
      <c r="G43" s="282"/>
      <c r="H43" s="280">
        <v>0</v>
      </c>
      <c r="I43" s="280">
        <v>0</v>
      </c>
      <c r="J43" s="280">
        <v>0</v>
      </c>
      <c r="K43" s="280">
        <v>0</v>
      </c>
      <c r="L43" s="280">
        <v>0</v>
      </c>
      <c r="M43" s="284">
        <f t="shared" si="36"/>
        <v>0</v>
      </c>
      <c r="N43" s="283">
        <f t="shared" si="37"/>
        <v>0</v>
      </c>
      <c r="O43" s="283">
        <f t="shared" si="38"/>
        <v>0</v>
      </c>
      <c r="P43" s="283">
        <f t="shared" si="39"/>
        <v>0</v>
      </c>
      <c r="Q43" s="285">
        <f t="shared" si="40"/>
        <v>0</v>
      </c>
      <c r="R43" s="270" t="e">
        <f t="shared" si="5"/>
        <v>#DIV/0!</v>
      </c>
      <c r="S43" s="271" t="e">
        <f t="shared" si="6"/>
        <v>#DIV/0!</v>
      </c>
      <c r="T43" s="271" t="e">
        <f t="shared" si="7"/>
        <v>#DIV/0!</v>
      </c>
      <c r="U43" s="271" t="e">
        <f t="shared" si="8"/>
        <v>#DIV/0!</v>
      </c>
      <c r="V43" s="272" t="e">
        <f t="shared" si="9"/>
        <v>#DIV/0!</v>
      </c>
      <c r="W43" s="242" t="e">
        <f t="shared" si="26"/>
        <v>#DIV/0!</v>
      </c>
      <c r="X43" s="242" t="e">
        <f t="shared" si="27"/>
        <v>#DIV/0!</v>
      </c>
      <c r="Y43" s="242" t="e">
        <f t="shared" si="28"/>
        <v>#DIV/0!</v>
      </c>
      <c r="Z43" s="242" t="e">
        <f t="shared" si="29"/>
        <v>#DIV/0!</v>
      </c>
      <c r="AA43" s="242" t="e">
        <f t="shared" si="30"/>
        <v>#DIV/0!</v>
      </c>
      <c r="AB43" s="261">
        <f t="shared" si="46"/>
        <v>104467.53908131723</v>
      </c>
      <c r="AC43" s="238">
        <v>49422.553275015394</v>
      </c>
      <c r="AD43" s="238">
        <v>6720.5083336930547</v>
      </c>
      <c r="AE43" s="238">
        <v>36767.762945337628</v>
      </c>
      <c r="AF43" s="282">
        <v>11556.714527271142</v>
      </c>
      <c r="AG43" s="34">
        <f t="shared" si="11"/>
        <v>0</v>
      </c>
      <c r="AH43" s="34">
        <f t="shared" si="12"/>
        <v>0</v>
      </c>
      <c r="AI43" s="34">
        <f t="shared" si="13"/>
        <v>0</v>
      </c>
      <c r="AJ43" s="34">
        <f t="shared" si="14"/>
        <v>0</v>
      </c>
      <c r="AK43" s="34">
        <f t="shared" si="15"/>
        <v>0</v>
      </c>
      <c r="AL43" s="264" t="e">
        <f t="shared" si="16"/>
        <v>#DIV/0!</v>
      </c>
      <c r="AM43" s="245" t="e">
        <f t="shared" si="17"/>
        <v>#DIV/0!</v>
      </c>
      <c r="AN43" s="245" t="e">
        <f t="shared" si="18"/>
        <v>#DIV/0!</v>
      </c>
      <c r="AO43" s="245" t="e">
        <f t="shared" si="19"/>
        <v>#DIV/0!</v>
      </c>
      <c r="AP43" s="265" t="e">
        <f t="shared" si="20"/>
        <v>#DIV/0!</v>
      </c>
      <c r="AQ43" s="277">
        <f t="shared" si="31"/>
        <v>-1</v>
      </c>
      <c r="AR43" s="278">
        <f t="shared" si="32"/>
        <v>-1</v>
      </c>
      <c r="AS43" s="278">
        <f t="shared" si="33"/>
        <v>-1</v>
      </c>
      <c r="AT43" s="278">
        <f t="shared" si="34"/>
        <v>-1</v>
      </c>
      <c r="AU43" s="279">
        <f t="shared" si="35"/>
        <v>-1</v>
      </c>
      <c r="AV43" s="286"/>
      <c r="AW43" s="274">
        <v>0</v>
      </c>
      <c r="AX43" s="274">
        <v>0</v>
      </c>
      <c r="AY43" s="274">
        <v>0</v>
      </c>
      <c r="AZ43" s="274">
        <v>0</v>
      </c>
      <c r="BA43" s="274">
        <v>0</v>
      </c>
      <c r="BB43" s="274">
        <f t="shared" si="41"/>
        <v>0</v>
      </c>
      <c r="BC43" s="275">
        <f t="shared" si="42"/>
        <v>0</v>
      </c>
      <c r="BD43" s="275">
        <f t="shared" si="43"/>
        <v>0</v>
      </c>
      <c r="BE43" s="275">
        <f t="shared" si="44"/>
        <v>0</v>
      </c>
      <c r="BF43" s="276">
        <f t="shared" si="45"/>
        <v>0</v>
      </c>
      <c r="BG43" s="2"/>
      <c r="BM43">
        <v>2019</v>
      </c>
    </row>
    <row r="44" spans="2:66" s="98" customFormat="1" hidden="1" outlineLevel="1" x14ac:dyDescent="0.2">
      <c r="B44" s="309" t="str">
        <f t="shared" si="47"/>
        <v>FY2020</v>
      </c>
      <c r="C44" s="281"/>
      <c r="D44" s="238"/>
      <c r="E44" s="238"/>
      <c r="F44" s="238"/>
      <c r="G44" s="282"/>
      <c r="H44" s="280">
        <v>0</v>
      </c>
      <c r="I44" s="280">
        <v>0</v>
      </c>
      <c r="J44" s="280">
        <v>0</v>
      </c>
      <c r="K44" s="280">
        <v>0</v>
      </c>
      <c r="L44" s="280">
        <v>0</v>
      </c>
      <c r="M44" s="284">
        <f t="shared" si="36"/>
        <v>0</v>
      </c>
      <c r="N44" s="283">
        <f t="shared" si="37"/>
        <v>0</v>
      </c>
      <c r="O44" s="283">
        <f t="shared" si="38"/>
        <v>0</v>
      </c>
      <c r="P44" s="283">
        <f t="shared" si="39"/>
        <v>0</v>
      </c>
      <c r="Q44" s="285">
        <f t="shared" si="40"/>
        <v>0</v>
      </c>
      <c r="R44" s="270" t="e">
        <f t="shared" si="5"/>
        <v>#DIV/0!</v>
      </c>
      <c r="S44" s="271" t="e">
        <f t="shared" si="6"/>
        <v>#DIV/0!</v>
      </c>
      <c r="T44" s="271" t="e">
        <f t="shared" si="7"/>
        <v>#DIV/0!</v>
      </c>
      <c r="U44" s="271" t="e">
        <f t="shared" si="8"/>
        <v>#DIV/0!</v>
      </c>
      <c r="V44" s="272" t="e">
        <f t="shared" si="9"/>
        <v>#DIV/0!</v>
      </c>
      <c r="W44" s="242" t="e">
        <f t="shared" si="26"/>
        <v>#DIV/0!</v>
      </c>
      <c r="X44" s="242" t="e">
        <f t="shared" si="27"/>
        <v>#DIV/0!</v>
      </c>
      <c r="Y44" s="242" t="e">
        <f t="shared" si="28"/>
        <v>#DIV/0!</v>
      </c>
      <c r="Z44" s="242" t="e">
        <f t="shared" si="29"/>
        <v>#DIV/0!</v>
      </c>
      <c r="AA44" s="242" t="e">
        <f t="shared" si="30"/>
        <v>#DIV/0!</v>
      </c>
      <c r="AB44" s="261">
        <f t="shared" si="46"/>
        <v>104649.56722786205</v>
      </c>
      <c r="AC44" s="238">
        <v>49508.668979944196</v>
      </c>
      <c r="AD44" s="238">
        <v>6732.2183987197504</v>
      </c>
      <c r="AE44" s="238">
        <v>36831.828470383931</v>
      </c>
      <c r="AF44" s="282">
        <v>11576.851378814179</v>
      </c>
      <c r="AG44" s="34">
        <f t="shared" si="11"/>
        <v>0</v>
      </c>
      <c r="AH44" s="34">
        <f t="shared" si="12"/>
        <v>0</v>
      </c>
      <c r="AI44" s="34">
        <f t="shared" si="13"/>
        <v>0</v>
      </c>
      <c r="AJ44" s="34">
        <f t="shared" si="14"/>
        <v>0</v>
      </c>
      <c r="AK44" s="34">
        <f t="shared" si="15"/>
        <v>0</v>
      </c>
      <c r="AL44" s="264" t="e">
        <f t="shared" si="16"/>
        <v>#DIV/0!</v>
      </c>
      <c r="AM44" s="245" t="e">
        <f t="shared" si="17"/>
        <v>#DIV/0!</v>
      </c>
      <c r="AN44" s="245" t="e">
        <f t="shared" si="18"/>
        <v>#DIV/0!</v>
      </c>
      <c r="AO44" s="245" t="e">
        <f t="shared" si="19"/>
        <v>#DIV/0!</v>
      </c>
      <c r="AP44" s="265" t="e">
        <f t="shared" si="20"/>
        <v>#DIV/0!</v>
      </c>
      <c r="AQ44" s="277" t="e">
        <f t="shared" si="31"/>
        <v>#DIV/0!</v>
      </c>
      <c r="AR44" s="278" t="e">
        <f t="shared" si="32"/>
        <v>#DIV/0!</v>
      </c>
      <c r="AS44" s="278" t="e">
        <f t="shared" si="33"/>
        <v>#DIV/0!</v>
      </c>
      <c r="AT44" s="278" t="e">
        <f t="shared" si="34"/>
        <v>#DIV/0!</v>
      </c>
      <c r="AU44" s="279" t="e">
        <f t="shared" si="35"/>
        <v>#DIV/0!</v>
      </c>
      <c r="AV44" s="286"/>
      <c r="AW44" s="274">
        <v>0</v>
      </c>
      <c r="AX44" s="274">
        <v>0</v>
      </c>
      <c r="AY44" s="274">
        <v>0</v>
      </c>
      <c r="AZ44" s="274">
        <v>0</v>
      </c>
      <c r="BA44" s="274">
        <v>0</v>
      </c>
      <c r="BB44" s="274">
        <f t="shared" si="41"/>
        <v>0</v>
      </c>
      <c r="BC44" s="275">
        <f t="shared" si="42"/>
        <v>0</v>
      </c>
      <c r="BD44" s="275">
        <f t="shared" si="43"/>
        <v>0</v>
      </c>
      <c r="BE44" s="275">
        <f t="shared" si="44"/>
        <v>0</v>
      </c>
      <c r="BF44" s="276">
        <f t="shared" si="45"/>
        <v>0</v>
      </c>
      <c r="BG44" s="2"/>
      <c r="BM44">
        <v>2020</v>
      </c>
    </row>
    <row r="45" spans="2:66" s="98" customFormat="1" hidden="1" outlineLevel="1" x14ac:dyDescent="0.2">
      <c r="B45" s="309" t="str">
        <f t="shared" si="47"/>
        <v>FY2021</v>
      </c>
      <c r="C45" s="281"/>
      <c r="D45" s="238"/>
      <c r="E45" s="238"/>
      <c r="F45" s="238"/>
      <c r="G45" s="282"/>
      <c r="H45" s="280">
        <v>0</v>
      </c>
      <c r="I45" s="280">
        <v>0</v>
      </c>
      <c r="J45" s="280">
        <v>0</v>
      </c>
      <c r="K45" s="280">
        <v>0</v>
      </c>
      <c r="L45" s="280">
        <v>0</v>
      </c>
      <c r="M45" s="284">
        <f t="shared" si="36"/>
        <v>0</v>
      </c>
      <c r="N45" s="283">
        <f t="shared" si="37"/>
        <v>0</v>
      </c>
      <c r="O45" s="283">
        <f t="shared" si="38"/>
        <v>0</v>
      </c>
      <c r="P45" s="283">
        <f t="shared" si="39"/>
        <v>0</v>
      </c>
      <c r="Q45" s="285">
        <f t="shared" si="40"/>
        <v>0</v>
      </c>
      <c r="R45" s="270" t="e">
        <f t="shared" si="5"/>
        <v>#DIV/0!</v>
      </c>
      <c r="S45" s="271" t="e">
        <f t="shared" si="6"/>
        <v>#DIV/0!</v>
      </c>
      <c r="T45" s="271" t="e">
        <f t="shared" si="7"/>
        <v>#DIV/0!</v>
      </c>
      <c r="U45" s="271" t="e">
        <f t="shared" si="8"/>
        <v>#DIV/0!</v>
      </c>
      <c r="V45" s="272" t="e">
        <f t="shared" si="9"/>
        <v>#DIV/0!</v>
      </c>
      <c r="W45" s="242" t="e">
        <f t="shared" si="26"/>
        <v>#DIV/0!</v>
      </c>
      <c r="X45" s="242" t="e">
        <f t="shared" si="27"/>
        <v>#DIV/0!</v>
      </c>
      <c r="Y45" s="242" t="e">
        <f t="shared" si="28"/>
        <v>#DIV/0!</v>
      </c>
      <c r="Z45" s="242" t="e">
        <f t="shared" si="29"/>
        <v>#DIV/0!</v>
      </c>
      <c r="AA45" s="242" t="e">
        <f t="shared" si="30"/>
        <v>#DIV/0!</v>
      </c>
      <c r="AB45" s="261">
        <f t="shared" si="46"/>
        <v>104831.91254705617</v>
      </c>
      <c r="AC45" s="238">
        <v>49594.934736097457</v>
      </c>
      <c r="AD45" s="238">
        <v>6743.9488678016342</v>
      </c>
      <c r="AE45" s="238">
        <v>36896.005625596736</v>
      </c>
      <c r="AF45" s="282">
        <v>11597.023317560341</v>
      </c>
      <c r="AG45" s="34">
        <f t="shared" si="11"/>
        <v>0</v>
      </c>
      <c r="AH45" s="34">
        <f t="shared" si="12"/>
        <v>0</v>
      </c>
      <c r="AI45" s="34">
        <f t="shared" si="13"/>
        <v>0</v>
      </c>
      <c r="AJ45" s="34">
        <f t="shared" si="14"/>
        <v>0</v>
      </c>
      <c r="AK45" s="34">
        <f t="shared" si="15"/>
        <v>0</v>
      </c>
      <c r="AL45" s="264" t="e">
        <f t="shared" si="16"/>
        <v>#DIV/0!</v>
      </c>
      <c r="AM45" s="245" t="e">
        <f t="shared" si="17"/>
        <v>#DIV/0!</v>
      </c>
      <c r="AN45" s="245" t="e">
        <f t="shared" si="18"/>
        <v>#DIV/0!</v>
      </c>
      <c r="AO45" s="245" t="e">
        <f t="shared" si="19"/>
        <v>#DIV/0!</v>
      </c>
      <c r="AP45" s="265" t="e">
        <f t="shared" si="20"/>
        <v>#DIV/0!</v>
      </c>
      <c r="AQ45" s="277" t="e">
        <f t="shared" si="31"/>
        <v>#DIV/0!</v>
      </c>
      <c r="AR45" s="278" t="e">
        <f t="shared" si="32"/>
        <v>#DIV/0!</v>
      </c>
      <c r="AS45" s="278" t="e">
        <f t="shared" si="33"/>
        <v>#DIV/0!</v>
      </c>
      <c r="AT45" s="278" t="e">
        <f t="shared" si="34"/>
        <v>#DIV/0!</v>
      </c>
      <c r="AU45" s="279" t="e">
        <f t="shared" si="35"/>
        <v>#DIV/0!</v>
      </c>
      <c r="AV45" s="286"/>
      <c r="AW45" s="274">
        <v>0</v>
      </c>
      <c r="AX45" s="274">
        <v>0</v>
      </c>
      <c r="AY45" s="274">
        <v>0</v>
      </c>
      <c r="AZ45" s="274">
        <v>0</v>
      </c>
      <c r="BA45" s="274">
        <v>0</v>
      </c>
      <c r="BB45" s="274">
        <f t="shared" si="41"/>
        <v>0</v>
      </c>
      <c r="BC45" s="275">
        <f t="shared" si="42"/>
        <v>0</v>
      </c>
      <c r="BD45" s="275">
        <f t="shared" si="43"/>
        <v>0</v>
      </c>
      <c r="BE45" s="275">
        <f t="shared" si="44"/>
        <v>0</v>
      </c>
      <c r="BF45" s="276">
        <f t="shared" si="45"/>
        <v>0</v>
      </c>
      <c r="BG45" s="2"/>
      <c r="BM45">
        <v>2021</v>
      </c>
    </row>
    <row r="46" spans="2:66" s="98" customFormat="1" hidden="1" outlineLevel="1" x14ac:dyDescent="0.2">
      <c r="B46" s="309" t="str">
        <f t="shared" si="47"/>
        <v>FY2022</v>
      </c>
      <c r="C46" s="281"/>
      <c r="D46" s="238"/>
      <c r="E46" s="238"/>
      <c r="F46" s="238"/>
      <c r="G46" s="282"/>
      <c r="H46" s="280">
        <v>0</v>
      </c>
      <c r="I46" s="280">
        <v>0</v>
      </c>
      <c r="J46" s="280">
        <v>0</v>
      </c>
      <c r="K46" s="280">
        <v>0</v>
      </c>
      <c r="L46" s="280">
        <v>0</v>
      </c>
      <c r="M46" s="284">
        <f t="shared" si="36"/>
        <v>0</v>
      </c>
      <c r="N46" s="283">
        <f t="shared" si="37"/>
        <v>0</v>
      </c>
      <c r="O46" s="283">
        <f t="shared" si="38"/>
        <v>0</v>
      </c>
      <c r="P46" s="283">
        <f t="shared" si="39"/>
        <v>0</v>
      </c>
      <c r="Q46" s="285">
        <f t="shared" si="40"/>
        <v>0</v>
      </c>
      <c r="R46" s="270" t="e">
        <f t="shared" si="5"/>
        <v>#DIV/0!</v>
      </c>
      <c r="S46" s="271" t="e">
        <f t="shared" si="6"/>
        <v>#DIV/0!</v>
      </c>
      <c r="T46" s="271" t="e">
        <f t="shared" si="7"/>
        <v>#DIV/0!</v>
      </c>
      <c r="U46" s="271" t="e">
        <f t="shared" si="8"/>
        <v>#DIV/0!</v>
      </c>
      <c r="V46" s="272" t="e">
        <f t="shared" si="9"/>
        <v>#DIV/0!</v>
      </c>
      <c r="W46" s="242" t="e">
        <f t="shared" si="26"/>
        <v>#DIV/0!</v>
      </c>
      <c r="X46" s="242" t="e">
        <f t="shared" si="27"/>
        <v>#DIV/0!</v>
      </c>
      <c r="Y46" s="242" t="e">
        <f t="shared" si="28"/>
        <v>#DIV/0!</v>
      </c>
      <c r="Z46" s="242" t="e">
        <f t="shared" si="29"/>
        <v>#DIV/0!</v>
      </c>
      <c r="AA46" s="242" t="e">
        <f t="shared" si="30"/>
        <v>#DIV/0!</v>
      </c>
      <c r="AB46" s="261">
        <f t="shared" si="46"/>
        <v>105014.57559155308</v>
      </c>
      <c r="AC46" s="238">
        <v>49681.350804930065</v>
      </c>
      <c r="AD46" s="238">
        <v>6755.6997764914977</v>
      </c>
      <c r="AE46" s="238">
        <v>36960.294605484625</v>
      </c>
      <c r="AF46" s="282">
        <v>11617.230404646882</v>
      </c>
      <c r="AG46" s="34">
        <f t="shared" si="11"/>
        <v>0</v>
      </c>
      <c r="AH46" s="34">
        <f t="shared" si="12"/>
        <v>0</v>
      </c>
      <c r="AI46" s="34">
        <f t="shared" si="13"/>
        <v>0</v>
      </c>
      <c r="AJ46" s="34">
        <f t="shared" si="14"/>
        <v>0</v>
      </c>
      <c r="AK46" s="34">
        <f t="shared" si="15"/>
        <v>0</v>
      </c>
      <c r="AL46" s="264" t="e">
        <f t="shared" si="16"/>
        <v>#DIV/0!</v>
      </c>
      <c r="AM46" s="245" t="e">
        <f t="shared" si="17"/>
        <v>#DIV/0!</v>
      </c>
      <c r="AN46" s="245" t="e">
        <f t="shared" si="18"/>
        <v>#DIV/0!</v>
      </c>
      <c r="AO46" s="245" t="e">
        <f t="shared" si="19"/>
        <v>#DIV/0!</v>
      </c>
      <c r="AP46" s="265" t="e">
        <f t="shared" si="20"/>
        <v>#DIV/0!</v>
      </c>
      <c r="AQ46" s="277" t="e">
        <f t="shared" si="31"/>
        <v>#DIV/0!</v>
      </c>
      <c r="AR46" s="278" t="e">
        <f t="shared" si="32"/>
        <v>#DIV/0!</v>
      </c>
      <c r="AS46" s="278" t="e">
        <f t="shared" si="33"/>
        <v>#DIV/0!</v>
      </c>
      <c r="AT46" s="278" t="e">
        <f t="shared" si="34"/>
        <v>#DIV/0!</v>
      </c>
      <c r="AU46" s="279" t="e">
        <f t="shared" si="35"/>
        <v>#DIV/0!</v>
      </c>
      <c r="AV46" s="286"/>
      <c r="AW46" s="274">
        <v>0</v>
      </c>
      <c r="AX46" s="274">
        <v>0</v>
      </c>
      <c r="AY46" s="274">
        <v>0</v>
      </c>
      <c r="AZ46" s="274">
        <v>0</v>
      </c>
      <c r="BA46" s="274">
        <v>0</v>
      </c>
      <c r="BB46" s="274">
        <f t="shared" si="41"/>
        <v>0</v>
      </c>
      <c r="BC46" s="275">
        <f t="shared" si="42"/>
        <v>0</v>
      </c>
      <c r="BD46" s="275">
        <f t="shared" si="43"/>
        <v>0</v>
      </c>
      <c r="BE46" s="275">
        <f t="shared" si="44"/>
        <v>0</v>
      </c>
      <c r="BF46" s="276">
        <f t="shared" si="45"/>
        <v>0</v>
      </c>
      <c r="BG46" s="2"/>
      <c r="BM46">
        <v>2022</v>
      </c>
    </row>
    <row r="47" spans="2:66" s="98" customFormat="1" hidden="1" outlineLevel="1" x14ac:dyDescent="0.2">
      <c r="B47" s="309" t="str">
        <f t="shared" si="47"/>
        <v>FY2023</v>
      </c>
      <c r="C47" s="288"/>
      <c r="D47" s="246"/>
      <c r="E47" s="246"/>
      <c r="F47" s="246"/>
      <c r="G47" s="289"/>
      <c r="H47" s="280">
        <v>0</v>
      </c>
      <c r="I47" s="280">
        <v>0</v>
      </c>
      <c r="J47" s="280">
        <v>0</v>
      </c>
      <c r="K47" s="280">
        <v>0</v>
      </c>
      <c r="L47" s="280">
        <v>0</v>
      </c>
      <c r="M47" s="290">
        <f t="shared" si="36"/>
        <v>0</v>
      </c>
      <c r="N47" s="291">
        <f t="shared" si="37"/>
        <v>0</v>
      </c>
      <c r="O47" s="291">
        <f t="shared" si="38"/>
        <v>0</v>
      </c>
      <c r="P47" s="291">
        <f t="shared" si="39"/>
        <v>0</v>
      </c>
      <c r="Q47" s="292">
        <f t="shared" si="40"/>
        <v>0</v>
      </c>
      <c r="R47" s="293" t="e">
        <f t="shared" si="5"/>
        <v>#DIV/0!</v>
      </c>
      <c r="S47" s="294" t="e">
        <f t="shared" si="6"/>
        <v>#DIV/0!</v>
      </c>
      <c r="T47" s="294" t="e">
        <f t="shared" si="7"/>
        <v>#DIV/0!</v>
      </c>
      <c r="U47" s="294" t="e">
        <f t="shared" si="8"/>
        <v>#DIV/0!</v>
      </c>
      <c r="V47" s="295" t="e">
        <f t="shared" si="9"/>
        <v>#DIV/0!</v>
      </c>
      <c r="W47" s="242" t="e">
        <f t="shared" si="26"/>
        <v>#DIV/0!</v>
      </c>
      <c r="X47" s="242" t="e">
        <f t="shared" si="27"/>
        <v>#DIV/0!</v>
      </c>
      <c r="Y47" s="242" t="e">
        <f t="shared" si="28"/>
        <v>#DIV/0!</v>
      </c>
      <c r="Z47" s="242" t="e">
        <f t="shared" si="29"/>
        <v>#DIV/0!</v>
      </c>
      <c r="AA47" s="242" t="e">
        <f t="shared" si="30"/>
        <v>#DIV/0!</v>
      </c>
      <c r="AB47" s="261">
        <f t="shared" si="46"/>
        <v>105197.55691496919</v>
      </c>
      <c r="AC47" s="238">
        <v>49767.917448352448</v>
      </c>
      <c r="AD47" s="238">
        <v>6767.4711604040722</v>
      </c>
      <c r="AE47" s="238">
        <v>37024.695604895074</v>
      </c>
      <c r="AF47" s="282">
        <v>11637.472701317583</v>
      </c>
      <c r="AG47" s="245">
        <f t="shared" si="11"/>
        <v>0</v>
      </c>
      <c r="AH47" s="245">
        <f t="shared" si="12"/>
        <v>0</v>
      </c>
      <c r="AI47" s="245">
        <f t="shared" si="13"/>
        <v>0</v>
      </c>
      <c r="AJ47" s="245">
        <f t="shared" si="14"/>
        <v>0</v>
      </c>
      <c r="AK47" s="245">
        <f t="shared" si="15"/>
        <v>0</v>
      </c>
      <c r="AL47" s="296" t="e">
        <f t="shared" si="16"/>
        <v>#DIV/0!</v>
      </c>
      <c r="AM47" s="179" t="e">
        <f t="shared" si="17"/>
        <v>#DIV/0!</v>
      </c>
      <c r="AN47" s="179" t="e">
        <f t="shared" si="18"/>
        <v>#DIV/0!</v>
      </c>
      <c r="AO47" s="179" t="e">
        <f t="shared" si="19"/>
        <v>#DIV/0!</v>
      </c>
      <c r="AP47" s="297" t="e">
        <f t="shared" si="20"/>
        <v>#DIV/0!</v>
      </c>
      <c r="AQ47" s="298" t="e">
        <f t="shared" si="31"/>
        <v>#DIV/0!</v>
      </c>
      <c r="AR47" s="299" t="e">
        <f t="shared" si="32"/>
        <v>#DIV/0!</v>
      </c>
      <c r="AS47" s="299" t="e">
        <f t="shared" si="33"/>
        <v>#DIV/0!</v>
      </c>
      <c r="AT47" s="299" t="e">
        <f t="shared" si="34"/>
        <v>#DIV/0!</v>
      </c>
      <c r="AU47" s="300" t="e">
        <f t="shared" si="35"/>
        <v>#DIV/0!</v>
      </c>
      <c r="AV47" s="301"/>
      <c r="AW47" s="274">
        <v>0</v>
      </c>
      <c r="AX47" s="274">
        <v>0</v>
      </c>
      <c r="AY47" s="274">
        <v>0</v>
      </c>
      <c r="AZ47" s="274">
        <v>0</v>
      </c>
      <c r="BA47" s="274">
        <v>0</v>
      </c>
      <c r="BB47" s="302">
        <f t="shared" si="41"/>
        <v>0</v>
      </c>
      <c r="BC47" s="237">
        <f t="shared" si="42"/>
        <v>0</v>
      </c>
      <c r="BD47" s="237">
        <f t="shared" si="43"/>
        <v>0</v>
      </c>
      <c r="BE47" s="237">
        <f t="shared" si="44"/>
        <v>0</v>
      </c>
      <c r="BF47" s="303">
        <f t="shared" si="45"/>
        <v>0</v>
      </c>
      <c r="BG47" s="2"/>
      <c r="BM47">
        <v>2023</v>
      </c>
    </row>
    <row r="48" spans="2:66" ht="27.75" customHeight="1" collapsed="1" x14ac:dyDescent="0.2">
      <c r="B48" s="138"/>
      <c r="C48" s="8"/>
      <c r="D48" s="8"/>
      <c r="E48" s="8"/>
      <c r="F48" s="8"/>
      <c r="G48" s="8"/>
      <c r="H48" s="8"/>
      <c r="I48" s="8"/>
      <c r="J48" s="8"/>
      <c r="K48" s="8"/>
      <c r="L48" s="8"/>
      <c r="M48" s="1233" t="s">
        <v>471</v>
      </c>
      <c r="N48" s="1233"/>
      <c r="O48" s="1233"/>
      <c r="P48" s="1233"/>
      <c r="Q48" s="1233"/>
      <c r="R48" s="1233"/>
      <c r="S48" s="1233"/>
      <c r="T48" s="1233"/>
      <c r="U48" s="1233"/>
      <c r="V48" s="1233"/>
      <c r="W48" s="8"/>
      <c r="X48" s="8"/>
      <c r="Y48" s="8"/>
      <c r="Z48" s="8"/>
      <c r="AA48" s="8"/>
      <c r="AB48" s="941"/>
      <c r="AC48" s="941"/>
      <c r="AD48" s="941"/>
      <c r="AE48" s="941"/>
      <c r="AF48" s="941"/>
      <c r="AG48" s="941"/>
      <c r="AH48" s="941"/>
      <c r="AI48" s="941"/>
      <c r="AJ48" s="941"/>
      <c r="AK48" s="941"/>
      <c r="AL48" s="941"/>
      <c r="AM48" s="941"/>
      <c r="AN48" s="941"/>
      <c r="AO48" s="941"/>
      <c r="AP48" s="941"/>
      <c r="AQ48" s="8"/>
      <c r="AR48" s="8"/>
      <c r="AS48" s="8"/>
      <c r="AT48" s="8"/>
      <c r="AU48" s="8"/>
      <c r="AV48" s="8"/>
      <c r="AW48" s="8"/>
      <c r="AX48" s="8"/>
      <c r="AY48" s="8"/>
      <c r="AZ48" s="8"/>
      <c r="BA48" s="8"/>
      <c r="BB48" s="8"/>
      <c r="BC48" s="8"/>
      <c r="BD48" s="8"/>
      <c r="BE48" s="8"/>
      <c r="BF48" s="8"/>
      <c r="BG48" s="2"/>
    </row>
    <row r="49" spans="2:59" ht="15" customHeight="1" x14ac:dyDescent="0.2">
      <c r="B49" s="138"/>
      <c r="M49" s="1235" t="s">
        <v>1033</v>
      </c>
      <c r="N49" s="1233"/>
      <c r="O49" s="1233"/>
      <c r="P49" s="1233"/>
      <c r="Q49" s="1233"/>
      <c r="R49" s="1233"/>
      <c r="S49" s="1233"/>
      <c r="T49" s="1233"/>
      <c r="U49" s="1233"/>
      <c r="V49" s="1233"/>
      <c r="W49" s="8"/>
      <c r="X49" s="8"/>
      <c r="Y49" s="8"/>
      <c r="Z49" s="8"/>
      <c r="AA49" s="8"/>
      <c r="AB49" s="1233"/>
      <c r="AC49" s="1233"/>
      <c r="AD49" s="1233"/>
      <c r="AE49" s="1233"/>
      <c r="AF49" s="1233"/>
      <c r="AG49" s="1233"/>
      <c r="AH49" s="1233"/>
      <c r="AI49" s="1233"/>
      <c r="AJ49" s="1233"/>
      <c r="AK49" s="1233"/>
      <c r="AL49" s="1233"/>
      <c r="AM49" s="1233"/>
      <c r="AN49" s="1233"/>
      <c r="AO49" s="1233"/>
      <c r="AP49" s="1233"/>
      <c r="BG49" s="2"/>
    </row>
    <row r="50" spans="2:59" hidden="1" outlineLevel="1" x14ac:dyDescent="0.2">
      <c r="B50" s="138"/>
      <c r="M50" s="138" t="s">
        <v>472</v>
      </c>
      <c r="N50" s="8"/>
      <c r="O50" s="8"/>
      <c r="P50" s="8"/>
      <c r="Q50" s="8"/>
      <c r="R50" s="8"/>
      <c r="S50" s="8"/>
      <c r="T50" s="8"/>
      <c r="U50" s="8"/>
      <c r="V50" s="8"/>
      <c r="W50" s="8"/>
      <c r="X50" s="8"/>
      <c r="Y50" s="8"/>
      <c r="Z50" s="8"/>
      <c r="AA50" s="8"/>
      <c r="AB50" s="138"/>
      <c r="AC50" s="8"/>
      <c r="AD50" s="8"/>
      <c r="AE50" s="8"/>
      <c r="AF50" s="8"/>
      <c r="AG50" s="8"/>
      <c r="AH50" s="8"/>
      <c r="AI50" s="8"/>
      <c r="AJ50" s="8"/>
      <c r="AK50" s="8"/>
      <c r="AL50" s="8"/>
      <c r="AM50" s="8"/>
      <c r="AN50" s="8"/>
      <c r="AO50" s="8"/>
      <c r="AP50" s="8"/>
      <c r="BG50" s="2"/>
    </row>
    <row r="51" spans="2:59" hidden="1" outlineLevel="1" x14ac:dyDescent="0.2">
      <c r="B51" s="5"/>
      <c r="M51" s="138" t="s">
        <v>473</v>
      </c>
      <c r="N51" s="8"/>
      <c r="O51" s="8"/>
      <c r="P51" s="8"/>
      <c r="Q51" s="8"/>
      <c r="R51" s="8"/>
      <c r="S51" s="8"/>
      <c r="T51" s="8"/>
      <c r="U51" s="8"/>
      <c r="V51" s="8"/>
      <c r="W51" s="8"/>
      <c r="X51" s="8"/>
      <c r="Y51" s="8"/>
      <c r="Z51" s="8"/>
      <c r="AA51" s="8"/>
      <c r="AB51" s="138"/>
      <c r="AC51" s="8"/>
      <c r="AD51" s="8"/>
      <c r="AE51" s="8"/>
      <c r="AF51" s="8"/>
      <c r="AG51" s="8"/>
      <c r="AH51" s="8"/>
      <c r="AI51" s="8"/>
      <c r="AJ51" s="8"/>
      <c r="AK51" s="8"/>
      <c r="AL51" s="8"/>
      <c r="AM51" s="8"/>
      <c r="AN51" s="8"/>
      <c r="AO51" s="8"/>
      <c r="AP51" s="8"/>
    </row>
    <row r="52" spans="2:59" ht="26.25" customHeight="1" collapsed="1" x14ac:dyDescent="0.2">
      <c r="B52" s="138"/>
      <c r="M52" s="1235" t="s">
        <v>1189</v>
      </c>
      <c r="N52" s="1233"/>
      <c r="O52" s="1233"/>
      <c r="P52" s="1233"/>
      <c r="Q52" s="1233"/>
      <c r="R52" s="1233"/>
      <c r="S52" s="1233"/>
      <c r="T52" s="1233"/>
      <c r="U52" s="1233"/>
      <c r="V52" s="1233"/>
      <c r="W52" s="1233"/>
      <c r="X52" s="1233"/>
      <c r="Y52" s="8"/>
      <c r="Z52" s="8"/>
      <c r="AA52" s="8"/>
      <c r="AB52" s="1233"/>
      <c r="AC52" s="1233"/>
      <c r="AD52" s="1233"/>
      <c r="AE52" s="1233"/>
      <c r="AF52" s="1233"/>
      <c r="AG52" s="1233"/>
      <c r="AH52" s="1233"/>
      <c r="AI52" s="1233"/>
      <c r="AJ52" s="1233"/>
      <c r="AK52" s="1233"/>
      <c r="AL52" s="1233"/>
      <c r="AM52" s="1233"/>
      <c r="AN52" s="1233"/>
      <c r="AO52" s="1233"/>
      <c r="AP52" s="1233"/>
    </row>
    <row r="53" spans="2:59" x14ac:dyDescent="0.2">
      <c r="M53" s="233" t="s">
        <v>1386</v>
      </c>
    </row>
    <row r="56" spans="2:59" x14ac:dyDescent="0.2">
      <c r="R56" s="604"/>
      <c r="S56" s="604"/>
      <c r="T56" s="604"/>
      <c r="U56" s="604"/>
      <c r="V56" s="604"/>
      <c r="W56" s="604"/>
      <c r="X56" s="604"/>
      <c r="Y56" s="604"/>
      <c r="Z56" s="604"/>
      <c r="AA56" s="604"/>
    </row>
  </sheetData>
  <mergeCells count="8">
    <mergeCell ref="AB49:AP49"/>
    <mergeCell ref="AB52:AP52"/>
    <mergeCell ref="AB1:AV1"/>
    <mergeCell ref="M1:V1"/>
    <mergeCell ref="M49:V49"/>
    <mergeCell ref="M52:V52"/>
    <mergeCell ref="W52:X52"/>
    <mergeCell ref="M48:V48"/>
  </mergeCells>
  <phoneticPr fontId="30" type="noConversion"/>
  <pageMargins left="0.74803149606299202" right="0.74803149606299202" top="0.98425196850393704" bottom="0.98425196850393704" header="0.511811023622047" footer="0.511811023622047"/>
  <pageSetup scale="6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AC275"/>
  <sheetViews>
    <sheetView view="pageBreakPreview" zoomScale="80" zoomScaleNormal="80" zoomScaleSheetLayoutView="80" workbookViewId="0">
      <pane xSplit="2" topLeftCell="K1" activePane="topRight" state="frozen"/>
      <selection activeCell="A2" sqref="A2"/>
      <selection pane="topRight" activeCell="A2" sqref="A2"/>
    </sheetView>
  </sheetViews>
  <sheetFormatPr defaultColWidth="9.140625" defaultRowHeight="12.75" outlineLevelCol="1" x14ac:dyDescent="0.2"/>
  <cols>
    <col min="1" max="1" width="9.140625" style="1017"/>
    <col min="2" max="2" width="44" style="1017" customWidth="1"/>
    <col min="3" max="10" width="8.7109375" style="1017" hidden="1" customWidth="1" outlineLevel="1"/>
    <col min="11" max="11" width="8.7109375" style="1017" customWidth="1" collapsed="1"/>
    <col min="12" max="23" width="8.7109375" style="1017" customWidth="1"/>
    <col min="24" max="26" width="8.7109375" style="1018" customWidth="1"/>
    <col min="27" max="16384" width="9.140625" style="1017"/>
  </cols>
  <sheetData>
    <row r="1" spans="1:26" ht="15" x14ac:dyDescent="0.2">
      <c r="A1" s="1016" t="str">
        <f>Index!B12</f>
        <v>Table 3c :   FSM: Constant price GDP by industry, FY2003-FY2015</v>
      </c>
    </row>
    <row r="2" spans="1:26" ht="18.75" customHeight="1" x14ac:dyDescent="0.2">
      <c r="A2" s="1019"/>
      <c r="B2" s="1020" t="s">
        <v>513</v>
      </c>
      <c r="C2" s="1021" t="str">
        <f>GNI!C2</f>
        <v>FY1995</v>
      </c>
      <c r="D2" s="1021" t="str">
        <f>GNI!D2</f>
        <v>FY1996</v>
      </c>
      <c r="E2" s="1021" t="str">
        <f>GNI!E2</f>
        <v>FY1997</v>
      </c>
      <c r="F2" s="1021" t="str">
        <f>GNI!F2</f>
        <v>FY1998</v>
      </c>
      <c r="G2" s="1021" t="str">
        <f>GNI!G2</f>
        <v>FY1999</v>
      </c>
      <c r="H2" s="1021" t="str">
        <f>GNI!H2</f>
        <v>FY2000</v>
      </c>
      <c r="I2" s="1021" t="str">
        <f>GNI!I2</f>
        <v>FY2001</v>
      </c>
      <c r="J2" s="1021" t="str">
        <f>GNI!J2</f>
        <v>FY2002</v>
      </c>
      <c r="K2" s="1021" t="str">
        <f>GNI!K2</f>
        <v>FY2003</v>
      </c>
      <c r="L2" s="1021" t="str">
        <f>GNI!L2</f>
        <v>FY2004</v>
      </c>
      <c r="M2" s="1021" t="str">
        <f>GNI!M2</f>
        <v>FY2005</v>
      </c>
      <c r="N2" s="1021" t="str">
        <f>GNI!N2</f>
        <v>FY2006</v>
      </c>
      <c r="O2" s="1021" t="str">
        <f>GNI!O2</f>
        <v>FY2007</v>
      </c>
      <c r="P2" s="1021" t="str">
        <f>GNI!P2</f>
        <v>FY2008</v>
      </c>
      <c r="Q2" s="1021" t="str">
        <f>GNI!Q2</f>
        <v>FY2009</v>
      </c>
      <c r="R2" s="1021" t="str">
        <f>GNI!R2</f>
        <v>FY2010</v>
      </c>
      <c r="S2" s="1021" t="str">
        <f>GNI!S2</f>
        <v>FY2011</v>
      </c>
      <c r="T2" s="1021" t="str">
        <f>GNI!T2</f>
        <v>FY2012</v>
      </c>
      <c r="U2" s="1021" t="str">
        <f>GNI!U2</f>
        <v>FY2013</v>
      </c>
      <c r="V2" s="1021" t="str">
        <f>GNI!V2</f>
        <v>FY2014</v>
      </c>
      <c r="W2" s="1021" t="str">
        <f>GNI!W2</f>
        <v>FY2015</v>
      </c>
      <c r="X2" s="1022" t="str">
        <f>GNI!X2</f>
        <v>FY2016</v>
      </c>
      <c r="Y2" s="1022" t="str">
        <f>GNI!Y2</f>
        <v>FY2017</v>
      </c>
      <c r="Z2" s="1022" t="str">
        <f>GNI!Z2</f>
        <v>FY2018</v>
      </c>
    </row>
    <row r="3" spans="1:26" ht="18.75" customHeight="1" x14ac:dyDescent="0.2">
      <c r="A3" s="1023" t="s">
        <v>48</v>
      </c>
      <c r="B3" s="1024" t="s">
        <v>49</v>
      </c>
      <c r="C3" s="1025">
        <v>29.952622720843635</v>
      </c>
      <c r="D3" s="1025">
        <v>30.079314163315594</v>
      </c>
      <c r="E3" s="1025">
        <v>30.26641137392096</v>
      </c>
      <c r="F3" s="1025">
        <v>30.436084821832633</v>
      </c>
      <c r="G3" s="1025">
        <v>30.893076218661722</v>
      </c>
      <c r="H3" s="1025">
        <v>31.472732282585511</v>
      </c>
      <c r="I3" s="1025">
        <v>31.812261243953976</v>
      </c>
      <c r="J3" s="1025">
        <v>32.126003392488713</v>
      </c>
      <c r="K3" s="1025">
        <v>32.57803438724045</v>
      </c>
      <c r="L3" s="1025">
        <v>31.049668926154347</v>
      </c>
      <c r="M3" s="1025">
        <v>32.221890353788361</v>
      </c>
      <c r="N3" s="1025">
        <v>33.723817847849475</v>
      </c>
      <c r="O3" s="1025">
        <v>34.452984296663686</v>
      </c>
      <c r="P3" s="1025">
        <v>34.188919496244068</v>
      </c>
      <c r="Q3" s="1025">
        <v>34.809350795415504</v>
      </c>
      <c r="R3" s="1025">
        <v>35.317621289411619</v>
      </c>
      <c r="S3" s="1025">
        <v>35.753915450970851</v>
      </c>
      <c r="T3" s="1025">
        <v>35.698853885052351</v>
      </c>
      <c r="U3" s="1025">
        <v>35.973421552918339</v>
      </c>
      <c r="V3" s="1025">
        <v>36.929589008223246</v>
      </c>
      <c r="W3" s="1025">
        <v>37.301862596987682</v>
      </c>
      <c r="X3" s="1026">
        <v>37.214693147614511</v>
      </c>
      <c r="Y3" s="1026">
        <v>38.496832476484983</v>
      </c>
      <c r="Z3" s="1026">
        <v>39.221992725046682</v>
      </c>
    </row>
    <row r="4" spans="1:26" x14ac:dyDescent="0.2">
      <c r="A4" s="1023" t="s">
        <v>50</v>
      </c>
      <c r="B4" s="1024" t="s">
        <v>510</v>
      </c>
      <c r="C4" s="1025">
        <v>27.096103962556803</v>
      </c>
      <c r="D4" s="1025">
        <v>24.446188285387823</v>
      </c>
      <c r="E4" s="1025">
        <v>19.588694984809205</v>
      </c>
      <c r="F4" s="1025">
        <v>27.037303683285639</v>
      </c>
      <c r="G4" s="1025">
        <v>21.511242000483279</v>
      </c>
      <c r="H4" s="1025">
        <v>24.591966697343715</v>
      </c>
      <c r="I4" s="1025">
        <v>22.436917426813988</v>
      </c>
      <c r="J4" s="1025">
        <v>23.158412742643243</v>
      </c>
      <c r="K4" s="1025">
        <v>24.360770792164864</v>
      </c>
      <c r="L4" s="1025">
        <v>21.704576712001874</v>
      </c>
      <c r="M4" s="1025">
        <v>22.744723989772904</v>
      </c>
      <c r="N4" s="1025">
        <v>21.298867704113814</v>
      </c>
      <c r="O4" s="1025">
        <v>23.724023093971738</v>
      </c>
      <c r="P4" s="1025">
        <v>23.91762979647276</v>
      </c>
      <c r="Q4" s="1025">
        <v>23.131186189672288</v>
      </c>
      <c r="R4" s="1025">
        <v>20.816484925528286</v>
      </c>
      <c r="S4" s="1025">
        <v>26.2891582351211</v>
      </c>
      <c r="T4" s="1025">
        <v>25.444088615482571</v>
      </c>
      <c r="U4" s="1025">
        <v>21.725803000832183</v>
      </c>
      <c r="V4" s="1025">
        <v>23.999987855317436</v>
      </c>
      <c r="W4" s="1025">
        <v>29.440377848329604</v>
      </c>
      <c r="X4" s="1026">
        <v>26.325460246096341</v>
      </c>
      <c r="Y4" s="1026">
        <v>24.48442574943709</v>
      </c>
      <c r="Z4" s="1026">
        <v>23.847036716926837</v>
      </c>
    </row>
    <row r="5" spans="1:26" x14ac:dyDescent="0.2">
      <c r="A5" s="1023" t="s">
        <v>52</v>
      </c>
      <c r="B5" s="1024" t="s">
        <v>53</v>
      </c>
      <c r="C5" s="1025">
        <v>0</v>
      </c>
      <c r="D5" s="1025">
        <v>0</v>
      </c>
      <c r="E5" s="1025">
        <v>0</v>
      </c>
      <c r="F5" s="1025">
        <v>0</v>
      </c>
      <c r="G5" s="1025">
        <v>0</v>
      </c>
      <c r="H5" s="1025">
        <v>0</v>
      </c>
      <c r="I5" s="1025">
        <v>0</v>
      </c>
      <c r="J5" s="1025">
        <v>0</v>
      </c>
      <c r="K5" s="1025">
        <v>0</v>
      </c>
      <c r="L5" s="1025">
        <v>0</v>
      </c>
      <c r="M5" s="1025">
        <v>0</v>
      </c>
      <c r="N5" s="1025">
        <v>0</v>
      </c>
      <c r="O5" s="1025">
        <v>0</v>
      </c>
      <c r="P5" s="1025">
        <v>0</v>
      </c>
      <c r="Q5" s="1025">
        <v>0</v>
      </c>
      <c r="R5" s="1025">
        <v>0</v>
      </c>
      <c r="S5" s="1025">
        <v>0</v>
      </c>
      <c r="T5" s="1025">
        <v>0</v>
      </c>
      <c r="U5" s="1025">
        <v>2.3402768378799456E-3</v>
      </c>
      <c r="V5" s="1025">
        <v>8.884025246156575E-4</v>
      </c>
      <c r="W5" s="1025">
        <v>0</v>
      </c>
      <c r="X5" s="1026">
        <v>0</v>
      </c>
      <c r="Y5" s="1026">
        <v>0</v>
      </c>
      <c r="Z5" s="1026">
        <v>0</v>
      </c>
    </row>
    <row r="6" spans="1:26" x14ac:dyDescent="0.2">
      <c r="A6" s="1023" t="s">
        <v>54</v>
      </c>
      <c r="B6" s="1024" t="s">
        <v>55</v>
      </c>
      <c r="C6" s="1025">
        <v>3.4146818396582939</v>
      </c>
      <c r="D6" s="1025">
        <v>2.7809509112793993</v>
      </c>
      <c r="E6" s="1025">
        <v>3.1217203411450907</v>
      </c>
      <c r="F6" s="1025">
        <v>3.4720629222209878</v>
      </c>
      <c r="G6" s="1025">
        <v>3.2435995307861329</v>
      </c>
      <c r="H6" s="1025">
        <v>3.7716989627629967</v>
      </c>
      <c r="I6" s="1025">
        <v>4.5068577202589424</v>
      </c>
      <c r="J6" s="1025">
        <v>4.2907687960027747</v>
      </c>
      <c r="K6" s="1025">
        <v>4.0099116574139284</v>
      </c>
      <c r="L6" s="1025">
        <v>3.2924754308562649</v>
      </c>
      <c r="M6" s="1025">
        <v>1.285087346089312</v>
      </c>
      <c r="N6" s="1025">
        <v>0.84462592828257577</v>
      </c>
      <c r="O6" s="1025">
        <v>0.86089384915997269</v>
      </c>
      <c r="P6" s="1025">
        <v>0.89466180180033239</v>
      </c>
      <c r="Q6" s="1025">
        <v>0.91009276001150585</v>
      </c>
      <c r="R6" s="1025">
        <v>0.96220493401965168</v>
      </c>
      <c r="S6" s="1025">
        <v>0.99253512425691037</v>
      </c>
      <c r="T6" s="1025">
        <v>0.91235187851293054</v>
      </c>
      <c r="U6" s="1025">
        <v>0.79084225595139968</v>
      </c>
      <c r="V6" s="1025">
        <v>0.79688410961134259</v>
      </c>
      <c r="W6" s="1025">
        <v>0.90330007522608091</v>
      </c>
      <c r="X6" s="1026">
        <v>1.2801200071964318</v>
      </c>
      <c r="Y6" s="1026">
        <v>1.3388161404781451</v>
      </c>
      <c r="Z6" s="1026">
        <v>1.3525570255760828</v>
      </c>
    </row>
    <row r="7" spans="1:26" x14ac:dyDescent="0.2">
      <c r="A7" s="1023" t="s">
        <v>56</v>
      </c>
      <c r="B7" s="1024" t="s">
        <v>57</v>
      </c>
      <c r="C7" s="1025">
        <v>4.9365711554672114</v>
      </c>
      <c r="D7" s="1025">
        <v>5.0831707631477565</v>
      </c>
      <c r="E7" s="1025">
        <v>4.8633691817431668</v>
      </c>
      <c r="F7" s="1025">
        <v>4.8145832451818711</v>
      </c>
      <c r="G7" s="1025">
        <v>4.799625932164334</v>
      </c>
      <c r="H7" s="1025">
        <v>4.7140396805030909</v>
      </c>
      <c r="I7" s="1025">
        <v>4.7716461130250867</v>
      </c>
      <c r="J7" s="1025">
        <v>4.9464240579641263</v>
      </c>
      <c r="K7" s="1025">
        <v>5.1310000080332276</v>
      </c>
      <c r="L7" s="1025">
        <v>4.962885178454</v>
      </c>
      <c r="M7" s="1025">
        <v>4.9232184331845854</v>
      </c>
      <c r="N7" s="1025">
        <v>4.6601225436507434</v>
      </c>
      <c r="O7" s="1025">
        <v>4.5511130538426441</v>
      </c>
      <c r="P7" s="1025">
        <v>4.1623639372577603</v>
      </c>
      <c r="Q7" s="1025">
        <v>4.3736544599394938</v>
      </c>
      <c r="R7" s="1025">
        <v>4.361146341740108</v>
      </c>
      <c r="S7" s="1025">
        <v>4.1186287608710677</v>
      </c>
      <c r="T7" s="1025">
        <v>4.3601749033949204</v>
      </c>
      <c r="U7" s="1025">
        <v>4.4592000755659065</v>
      </c>
      <c r="V7" s="1025">
        <v>4.220235269697759</v>
      </c>
      <c r="W7" s="1025">
        <v>4.2046570956031388</v>
      </c>
      <c r="X7" s="1026">
        <v>4.5077232865853629</v>
      </c>
      <c r="Y7" s="1026">
        <v>4.6756620119632721</v>
      </c>
      <c r="Z7" s="1026">
        <v>4.7650202547062461</v>
      </c>
    </row>
    <row r="8" spans="1:26" x14ac:dyDescent="0.2">
      <c r="A8" s="1023" t="s">
        <v>58</v>
      </c>
      <c r="B8" s="1024" t="s">
        <v>59</v>
      </c>
      <c r="C8" s="1025">
        <v>10.581069925761911</v>
      </c>
      <c r="D8" s="1025">
        <v>9.2930921633734407</v>
      </c>
      <c r="E8" s="1025">
        <v>6.3122413686737193</v>
      </c>
      <c r="F8" s="1025">
        <v>8.2220795278391154</v>
      </c>
      <c r="G8" s="1025">
        <v>8.587713342277981</v>
      </c>
      <c r="H8" s="1025">
        <v>9.2345700400019322</v>
      </c>
      <c r="I8" s="1025">
        <v>8.9800618611230618</v>
      </c>
      <c r="J8" s="1025">
        <v>6.7911583234924793</v>
      </c>
      <c r="K8" s="1025">
        <v>6.1562315183316239</v>
      </c>
      <c r="L8" s="1025">
        <v>6.4443707422641019</v>
      </c>
      <c r="M8" s="1025">
        <v>8.1347738874779694</v>
      </c>
      <c r="N8" s="1025">
        <v>5.8455732758656049</v>
      </c>
      <c r="O8" s="1025">
        <v>5.0631950316860737</v>
      </c>
      <c r="P8" s="1025">
        <v>6.5047126844758738</v>
      </c>
      <c r="Q8" s="1025">
        <v>10.381296405805628</v>
      </c>
      <c r="R8" s="1025">
        <v>13.167354270992082</v>
      </c>
      <c r="S8" s="1025">
        <v>15.58546070811763</v>
      </c>
      <c r="T8" s="1025">
        <v>15.157051961325323</v>
      </c>
      <c r="U8" s="1025">
        <v>11.082887753061703</v>
      </c>
      <c r="V8" s="1025">
        <v>6.6410268700399229</v>
      </c>
      <c r="W8" s="1025">
        <v>5.827232226072006</v>
      </c>
      <c r="X8" s="1026">
        <v>5.8467918464033488</v>
      </c>
      <c r="Y8" s="1026">
        <v>5.9521957136598314</v>
      </c>
      <c r="Z8" s="1026">
        <v>4.96960080950854</v>
      </c>
    </row>
    <row r="9" spans="1:26" x14ac:dyDescent="0.2">
      <c r="A9" s="1023" t="s">
        <v>60</v>
      </c>
      <c r="B9" s="1024" t="s">
        <v>61</v>
      </c>
      <c r="C9" s="1025">
        <v>27.876901914578067</v>
      </c>
      <c r="D9" s="1025">
        <v>27.133224534908717</v>
      </c>
      <c r="E9" s="1025">
        <v>25.513640428879093</v>
      </c>
      <c r="F9" s="1025">
        <v>24.847358728620421</v>
      </c>
      <c r="G9" s="1025">
        <v>25.259482869848206</v>
      </c>
      <c r="H9" s="1025">
        <v>26.945518151381673</v>
      </c>
      <c r="I9" s="1025">
        <v>28.502011608063356</v>
      </c>
      <c r="J9" s="1025">
        <v>26.633889454591923</v>
      </c>
      <c r="K9" s="1025">
        <v>28.350540243044772</v>
      </c>
      <c r="L9" s="1025">
        <v>28.253225255531774</v>
      </c>
      <c r="M9" s="1025">
        <v>28.090153870388161</v>
      </c>
      <c r="N9" s="1025">
        <v>27.39674072460647</v>
      </c>
      <c r="O9" s="1025">
        <v>27.015703031410499</v>
      </c>
      <c r="P9" s="1025">
        <v>26.639239002958821</v>
      </c>
      <c r="Q9" s="1025">
        <v>24.926795786822446</v>
      </c>
      <c r="R9" s="1025">
        <v>25.973664151943481</v>
      </c>
      <c r="S9" s="1025">
        <v>25.581680031188235</v>
      </c>
      <c r="T9" s="1025">
        <v>24.051163937683789</v>
      </c>
      <c r="U9" s="1025">
        <v>23.315959404843106</v>
      </c>
      <c r="V9" s="1025">
        <v>22.667958483503671</v>
      </c>
      <c r="W9" s="1025">
        <v>23.730475610537113</v>
      </c>
      <c r="X9" s="1026">
        <v>26.02524508103506</v>
      </c>
      <c r="Y9" s="1026">
        <v>27.151772478932752</v>
      </c>
      <c r="Z9" s="1026">
        <v>26.621299838009989</v>
      </c>
    </row>
    <row r="10" spans="1:26" x14ac:dyDescent="0.2">
      <c r="A10" s="1023" t="s">
        <v>62</v>
      </c>
      <c r="B10" s="1024" t="s">
        <v>63</v>
      </c>
      <c r="C10" s="1025">
        <v>5.2119900741328253</v>
      </c>
      <c r="D10" s="1025">
        <v>5.1356963663632982</v>
      </c>
      <c r="E10" s="1025">
        <v>5.1281914995255597</v>
      </c>
      <c r="F10" s="1025">
        <v>5.3310412093492916</v>
      </c>
      <c r="G10" s="1025">
        <v>5.2571896793321926</v>
      </c>
      <c r="H10" s="1025">
        <v>5.5522366259747464</v>
      </c>
      <c r="I10" s="1025">
        <v>5.5715155974616781</v>
      </c>
      <c r="J10" s="1025">
        <v>5.0984050469063709</v>
      </c>
      <c r="K10" s="1025">
        <v>5.0340658846386983</v>
      </c>
      <c r="L10" s="1025">
        <v>4.8811858223980131</v>
      </c>
      <c r="M10" s="1025">
        <v>4.9557004976042567</v>
      </c>
      <c r="N10" s="1025">
        <v>5.0234345377005933</v>
      </c>
      <c r="O10" s="1025">
        <v>4.859562921759121</v>
      </c>
      <c r="P10" s="1025">
        <v>4.4614642590436482</v>
      </c>
      <c r="Q10" s="1025">
        <v>3.9779551643376054</v>
      </c>
      <c r="R10" s="1025">
        <v>4.1253166873655296</v>
      </c>
      <c r="S10" s="1025">
        <v>4.0712062376121256</v>
      </c>
      <c r="T10" s="1025">
        <v>4.0706520482405288</v>
      </c>
      <c r="U10" s="1025">
        <v>3.9269405750737749</v>
      </c>
      <c r="V10" s="1025">
        <v>3.7785433694874277</v>
      </c>
      <c r="W10" s="1025">
        <v>4.1046166689328816</v>
      </c>
      <c r="X10" s="1026">
        <v>4.1885919885128482</v>
      </c>
      <c r="Y10" s="1026">
        <v>4.4585850499947668</v>
      </c>
      <c r="Z10" s="1026">
        <v>4.4926861738898634</v>
      </c>
    </row>
    <row r="11" spans="1:26" x14ac:dyDescent="0.2">
      <c r="A11" s="1023" t="s">
        <v>64</v>
      </c>
      <c r="B11" s="1024" t="s">
        <v>65</v>
      </c>
      <c r="C11" s="1025">
        <v>16.977986912810128</v>
      </c>
      <c r="D11" s="1025">
        <v>15.913473221592632</v>
      </c>
      <c r="E11" s="1025">
        <v>14.804701180474417</v>
      </c>
      <c r="F11" s="1025">
        <v>15.096981099419109</v>
      </c>
      <c r="G11" s="1025">
        <v>15.487002852722426</v>
      </c>
      <c r="H11" s="1025">
        <v>16.203851683900684</v>
      </c>
      <c r="I11" s="1025">
        <v>16.852845341739854</v>
      </c>
      <c r="J11" s="1025">
        <v>16.562333196966044</v>
      </c>
      <c r="K11" s="1025">
        <v>16.518790904293205</v>
      </c>
      <c r="L11" s="1025">
        <v>16.444295605600921</v>
      </c>
      <c r="M11" s="1025">
        <v>16.353240862170566</v>
      </c>
      <c r="N11" s="1025">
        <v>15.855780992951869</v>
      </c>
      <c r="O11" s="1025">
        <v>15.95493770444746</v>
      </c>
      <c r="P11" s="1025">
        <v>13.68747287135826</v>
      </c>
      <c r="Q11" s="1025">
        <v>13.681182632490772</v>
      </c>
      <c r="R11" s="1025">
        <v>13.351787161999141</v>
      </c>
      <c r="S11" s="1025">
        <v>13.275830307769088</v>
      </c>
      <c r="T11" s="1025">
        <v>13.180936615557387</v>
      </c>
      <c r="U11" s="1025">
        <v>13.632950193628357</v>
      </c>
      <c r="V11" s="1025">
        <v>12.238961737055643</v>
      </c>
      <c r="W11" s="1025">
        <v>12.514962102666905</v>
      </c>
      <c r="X11" s="1026">
        <v>14.247818321944742</v>
      </c>
      <c r="Y11" s="1026">
        <v>14.598402725983243</v>
      </c>
      <c r="Z11" s="1026">
        <v>14.785715125113429</v>
      </c>
    </row>
    <row r="12" spans="1:26" x14ac:dyDescent="0.2">
      <c r="A12" s="1023" t="s">
        <v>66</v>
      </c>
      <c r="B12" s="1027" t="s">
        <v>917</v>
      </c>
      <c r="C12" s="1025">
        <v>3.2590611138513461</v>
      </c>
      <c r="D12" s="1025">
        <v>2.7384795801654684</v>
      </c>
      <c r="E12" s="1025">
        <v>2.7013457736673012</v>
      </c>
      <c r="F12" s="1025">
        <v>2.1566250832268223</v>
      </c>
      <c r="G12" s="1025">
        <v>3.4871829113825017</v>
      </c>
      <c r="H12" s="1025">
        <v>4.2143233907226918</v>
      </c>
      <c r="I12" s="1025">
        <v>5.2306194305479581</v>
      </c>
      <c r="J12" s="1025">
        <v>6.6147399200590158</v>
      </c>
      <c r="K12" s="1025">
        <v>3.4220700270232727</v>
      </c>
      <c r="L12" s="1025">
        <v>3.1483930250850003</v>
      </c>
      <c r="M12" s="1025">
        <v>4.3279694077165862</v>
      </c>
      <c r="N12" s="1025">
        <v>4.9867586595267257</v>
      </c>
      <c r="O12" s="1025">
        <v>5.2735327492447599</v>
      </c>
      <c r="P12" s="1025">
        <v>4.7444723107450137</v>
      </c>
      <c r="Q12" s="1025">
        <v>3.8843162501311101</v>
      </c>
      <c r="R12" s="1025">
        <v>4.5098609643004615</v>
      </c>
      <c r="S12" s="1025">
        <v>5.3904702530164545</v>
      </c>
      <c r="T12" s="1025">
        <v>5.8997858537723697</v>
      </c>
      <c r="U12" s="1025">
        <v>6.0576616929520677</v>
      </c>
      <c r="V12" s="1025">
        <v>6.7054926403972956</v>
      </c>
      <c r="W12" s="1025">
        <v>8.1421755181261215</v>
      </c>
      <c r="X12" s="1026">
        <v>8.1664426713042904</v>
      </c>
      <c r="Y12" s="1026">
        <v>8.6413006451641259</v>
      </c>
      <c r="Z12" s="1026">
        <v>9.9121753864164006</v>
      </c>
    </row>
    <row r="13" spans="1:26" x14ac:dyDescent="0.2">
      <c r="A13" s="1023" t="s">
        <v>67</v>
      </c>
      <c r="B13" s="1024" t="s">
        <v>68</v>
      </c>
      <c r="C13" s="1025">
        <v>27.784906519429054</v>
      </c>
      <c r="D13" s="1025">
        <v>27.830778711179015</v>
      </c>
      <c r="E13" s="1025">
        <v>27.8442978540319</v>
      </c>
      <c r="F13" s="1025">
        <v>27.821846571091353</v>
      </c>
      <c r="G13" s="1025">
        <v>29.122105093585837</v>
      </c>
      <c r="H13" s="1025">
        <v>29.49008008507132</v>
      </c>
      <c r="I13" s="1025">
        <v>30.265063387700316</v>
      </c>
      <c r="J13" s="1025">
        <v>30.209046580815688</v>
      </c>
      <c r="K13" s="1025">
        <v>30.432789740706866</v>
      </c>
      <c r="L13" s="1025">
        <v>30.089264197811467</v>
      </c>
      <c r="M13" s="1025">
        <v>29.678640791554308</v>
      </c>
      <c r="N13" s="1025">
        <v>29.202767564699336</v>
      </c>
      <c r="O13" s="1025">
        <v>28.804014008820193</v>
      </c>
      <c r="P13" s="1025">
        <v>28.486402067203457</v>
      </c>
      <c r="Q13" s="1025">
        <v>28.417145494703231</v>
      </c>
      <c r="R13" s="1025">
        <v>28.995902774585449</v>
      </c>
      <c r="S13" s="1025">
        <v>29.415819802883096</v>
      </c>
      <c r="T13" s="1025">
        <v>29.157618425723378</v>
      </c>
      <c r="U13" s="1025">
        <v>29.337685270278907</v>
      </c>
      <c r="V13" s="1025">
        <v>29.807851985220772</v>
      </c>
      <c r="W13" s="1025">
        <v>30.547160769512306</v>
      </c>
      <c r="X13" s="1026">
        <v>31.2081963735729</v>
      </c>
      <c r="Y13" s="1026">
        <v>32.466922647799194</v>
      </c>
      <c r="Z13" s="1026">
        <v>33.00073685405841</v>
      </c>
    </row>
    <row r="14" spans="1:26" x14ac:dyDescent="0.2">
      <c r="A14" s="1023" t="s">
        <v>69</v>
      </c>
      <c r="B14" s="1024" t="s">
        <v>70</v>
      </c>
      <c r="C14" s="1025">
        <v>34.98596691204979</v>
      </c>
      <c r="D14" s="1025">
        <v>33.141235335389602</v>
      </c>
      <c r="E14" s="1025">
        <v>32.4170561672803</v>
      </c>
      <c r="F14" s="1025">
        <v>31.062718111908005</v>
      </c>
      <c r="G14" s="1025">
        <v>33.117992045725643</v>
      </c>
      <c r="H14" s="1025">
        <v>32.342767685191156</v>
      </c>
      <c r="I14" s="1025">
        <v>33.284037933382251</v>
      </c>
      <c r="J14" s="1025">
        <v>35.593008358167197</v>
      </c>
      <c r="K14" s="1025">
        <v>34.486868906658124</v>
      </c>
      <c r="L14" s="1025">
        <v>31.897063583533839</v>
      </c>
      <c r="M14" s="1025">
        <v>30.869161971502614</v>
      </c>
      <c r="N14" s="1025">
        <v>32.840471117439463</v>
      </c>
      <c r="O14" s="1025">
        <v>27.751876169776587</v>
      </c>
      <c r="P14" s="1025">
        <v>25.466706185935671</v>
      </c>
      <c r="Q14" s="1025">
        <v>25.233852506314232</v>
      </c>
      <c r="R14" s="1025">
        <v>26.49628801218709</v>
      </c>
      <c r="S14" s="1025">
        <v>26.916151551645854</v>
      </c>
      <c r="T14" s="1025">
        <v>26.834621498210367</v>
      </c>
      <c r="U14" s="1025">
        <v>26.848442397481104</v>
      </c>
      <c r="V14" s="1025">
        <v>26.101713975347046</v>
      </c>
      <c r="W14" s="1025">
        <v>27.025030276187579</v>
      </c>
      <c r="X14" s="1026">
        <v>26.812182354880289</v>
      </c>
      <c r="Y14" s="1026">
        <v>26.95763496638326</v>
      </c>
      <c r="Z14" s="1026">
        <v>27.171199293218869</v>
      </c>
    </row>
    <row r="15" spans="1:26" x14ac:dyDescent="0.2">
      <c r="A15" s="1023" t="s">
        <v>71</v>
      </c>
      <c r="B15" s="1024" t="s">
        <v>72</v>
      </c>
      <c r="C15" s="1025">
        <v>25.568184971965316</v>
      </c>
      <c r="D15" s="1025">
        <v>25.995652349580517</v>
      </c>
      <c r="E15" s="1025">
        <v>24.596282607470521</v>
      </c>
      <c r="F15" s="1025">
        <v>22.832410332360766</v>
      </c>
      <c r="G15" s="1025">
        <v>23.81133280648271</v>
      </c>
      <c r="H15" s="1025">
        <v>24.742528469723567</v>
      </c>
      <c r="I15" s="1025">
        <v>26.701590244681793</v>
      </c>
      <c r="J15" s="1025">
        <v>28.541061609560202</v>
      </c>
      <c r="K15" s="1025">
        <v>29.651912255513654</v>
      </c>
      <c r="L15" s="1025">
        <v>30.142192869980185</v>
      </c>
      <c r="M15" s="1025">
        <v>31.433827879063678</v>
      </c>
      <c r="N15" s="1025">
        <v>33.852525234442368</v>
      </c>
      <c r="O15" s="1025">
        <v>33.695509051303574</v>
      </c>
      <c r="P15" s="1025">
        <v>33.66490510385907</v>
      </c>
      <c r="Q15" s="1025">
        <v>34.206020363230657</v>
      </c>
      <c r="R15" s="1025">
        <v>33.47504348840085</v>
      </c>
      <c r="S15" s="1025">
        <v>32.677558789691162</v>
      </c>
      <c r="T15" s="1025">
        <v>31.566336648707562</v>
      </c>
      <c r="U15" s="1025">
        <v>30.574582902897767</v>
      </c>
      <c r="V15" s="1025">
        <v>29.930760644968494</v>
      </c>
      <c r="W15" s="1025">
        <v>29.674919488704262</v>
      </c>
      <c r="X15" s="1026">
        <v>29.120079409218814</v>
      </c>
      <c r="Y15" s="1026">
        <v>29.098953069630671</v>
      </c>
      <c r="Z15" s="1026">
        <v>28.873628475534577</v>
      </c>
    </row>
    <row r="16" spans="1:26" x14ac:dyDescent="0.2">
      <c r="A16" s="1023" t="s">
        <v>73</v>
      </c>
      <c r="B16" s="1024" t="s">
        <v>74</v>
      </c>
      <c r="C16" s="1025">
        <v>8.6391736229986105</v>
      </c>
      <c r="D16" s="1025">
        <v>8.7014580561243307</v>
      </c>
      <c r="E16" s="1025">
        <v>7.7204882965689237</v>
      </c>
      <c r="F16" s="1025">
        <v>6.5667460399315614</v>
      </c>
      <c r="G16" s="1025">
        <v>6.3570202273020877</v>
      </c>
      <c r="H16" s="1025">
        <v>7.0612342968648791</v>
      </c>
      <c r="I16" s="1025">
        <v>7.8852923412433542</v>
      </c>
      <c r="J16" s="1025">
        <v>8.4827493697961032</v>
      </c>
      <c r="K16" s="1025">
        <v>8.5127780357005438</v>
      </c>
      <c r="L16" s="1025">
        <v>8.7587853001379194</v>
      </c>
      <c r="M16" s="1025">
        <v>9.113690083917275</v>
      </c>
      <c r="N16" s="1025">
        <v>9.6178759741849706</v>
      </c>
      <c r="O16" s="1025">
        <v>10.233788068597089</v>
      </c>
      <c r="P16" s="1025">
        <v>10.792965864092421</v>
      </c>
      <c r="Q16" s="1025">
        <v>11.083025113107098</v>
      </c>
      <c r="R16" s="1025">
        <v>11.791447976398432</v>
      </c>
      <c r="S16" s="1025">
        <v>11.988966680502394</v>
      </c>
      <c r="T16" s="1025">
        <v>12.391764353300157</v>
      </c>
      <c r="U16" s="1025">
        <v>12.446772944389652</v>
      </c>
      <c r="V16" s="1025">
        <v>12.746314411497936</v>
      </c>
      <c r="W16" s="1025">
        <v>12.507015470028803</v>
      </c>
      <c r="X16" s="1026">
        <v>12.660657235494652</v>
      </c>
      <c r="Y16" s="1026">
        <v>13.335649572620531</v>
      </c>
      <c r="Z16" s="1026">
        <v>13.193749377905393</v>
      </c>
    </row>
    <row r="17" spans="1:26" x14ac:dyDescent="0.2">
      <c r="A17" s="1023" t="s">
        <v>75</v>
      </c>
      <c r="B17" s="1024" t="s">
        <v>76</v>
      </c>
      <c r="C17" s="1025">
        <v>2.6277805449446241</v>
      </c>
      <c r="D17" s="1025">
        <v>2.7271170706884957</v>
      </c>
      <c r="E17" s="1025">
        <v>2.6484243020237894</v>
      </c>
      <c r="F17" s="1025">
        <v>2.7839540936836036</v>
      </c>
      <c r="G17" s="1025">
        <v>2.9710341565117613</v>
      </c>
      <c r="H17" s="1025">
        <v>3.0529884841116175</v>
      </c>
      <c r="I17" s="1025">
        <v>3.0569813818832543</v>
      </c>
      <c r="J17" s="1025">
        <v>3.2960671624773239</v>
      </c>
      <c r="K17" s="1025">
        <v>3.2327641807655105</v>
      </c>
      <c r="L17" s="1025">
        <v>3.2151204498920483</v>
      </c>
      <c r="M17" s="1025">
        <v>3.1656273914178694</v>
      </c>
      <c r="N17" s="1025">
        <v>3.2163983602587143</v>
      </c>
      <c r="O17" s="1025">
        <v>3.13000413302681</v>
      </c>
      <c r="P17" s="1025">
        <v>3.1797609396581334</v>
      </c>
      <c r="Q17" s="1025">
        <v>3.1210920542747611</v>
      </c>
      <c r="R17" s="1025">
        <v>3.3195928458606514</v>
      </c>
      <c r="S17" s="1025">
        <v>3.3205789040736944</v>
      </c>
      <c r="T17" s="1025">
        <v>3.1012208776607908</v>
      </c>
      <c r="U17" s="1025">
        <v>3.1356227524851472</v>
      </c>
      <c r="V17" s="1025">
        <v>3.3181035783483499</v>
      </c>
      <c r="W17" s="1025">
        <v>3.442439523342407</v>
      </c>
      <c r="X17" s="1026">
        <v>3.4404693436873179</v>
      </c>
      <c r="Y17" s="1026">
        <v>3.6462986513397624</v>
      </c>
      <c r="Z17" s="1026">
        <v>3.7519529420748277</v>
      </c>
    </row>
    <row r="18" spans="1:26" x14ac:dyDescent="0.2">
      <c r="A18" s="1023"/>
      <c r="B18" s="1028" t="s">
        <v>408</v>
      </c>
      <c r="C18" s="1025">
        <v>-2.5295510334493345</v>
      </c>
      <c r="D18" s="1025">
        <v>-2.3010313763279591</v>
      </c>
      <c r="E18" s="1025">
        <v>-1.9341719567876607</v>
      </c>
      <c r="F18" s="1025">
        <v>-1.918140229211508</v>
      </c>
      <c r="G18" s="1025">
        <v>-2.6374138103264797</v>
      </c>
      <c r="H18" s="1025">
        <v>-3.1675369317375837</v>
      </c>
      <c r="I18" s="1025">
        <v>-3.6843001791498495</v>
      </c>
      <c r="J18" s="1025">
        <v>-4.7656927989848361</v>
      </c>
      <c r="K18" s="1025">
        <v>-2.665054786567981</v>
      </c>
      <c r="L18" s="1025">
        <v>-2.3531017294529231</v>
      </c>
      <c r="M18" s="1025">
        <v>-2.9536827539511217</v>
      </c>
      <c r="N18" s="1025">
        <v>-3.4595849047474818</v>
      </c>
      <c r="O18" s="1025">
        <v>-3.6665706652290364</v>
      </c>
      <c r="P18" s="1025">
        <v>-3.6285712141876205</v>
      </c>
      <c r="Q18" s="1025">
        <v>-3.1673461763546991</v>
      </c>
      <c r="R18" s="1025">
        <v>-3.3864451216069047</v>
      </c>
      <c r="S18" s="1025">
        <v>-3.3676263033738385</v>
      </c>
      <c r="T18" s="1025">
        <v>-3.2387843182610663</v>
      </c>
      <c r="U18" s="1025">
        <v>-3.1356098961967858</v>
      </c>
      <c r="V18" s="1025">
        <v>-3.0986421431044686</v>
      </c>
      <c r="W18" s="1025">
        <v>-3.3366164820715483</v>
      </c>
      <c r="X18" s="1026">
        <v>-3.8681217287866581</v>
      </c>
      <c r="Y18" s="1026">
        <v>-3.8117714716323614</v>
      </c>
      <c r="Z18" s="1026">
        <v>-4.4284214766194498</v>
      </c>
    </row>
    <row r="19" spans="1:26" s="1033" customFormat="1" x14ac:dyDescent="0.2">
      <c r="A19" s="1029"/>
      <c r="B19" s="1030" t="s">
        <v>511</v>
      </c>
      <c r="C19" s="1031">
        <v>226.38345115759824</v>
      </c>
      <c r="D19" s="1031">
        <v>218.69880013616816</v>
      </c>
      <c r="E19" s="1031">
        <v>205.59269340342632</v>
      </c>
      <c r="F19" s="1031">
        <v>210.56365524073965</v>
      </c>
      <c r="G19" s="1031">
        <v>211.26818585694036</v>
      </c>
      <c r="H19" s="1031">
        <v>220.22299960440199</v>
      </c>
      <c r="I19" s="1031">
        <v>226.173401452729</v>
      </c>
      <c r="J19" s="1031">
        <v>227.57837521294636</v>
      </c>
      <c r="K19" s="1031">
        <v>229.21347375496075</v>
      </c>
      <c r="L19" s="1031">
        <v>221.93040137024886</v>
      </c>
      <c r="M19" s="1031">
        <v>224.34402401169734</v>
      </c>
      <c r="N19" s="1031">
        <v>224.90617556082529</v>
      </c>
      <c r="O19" s="1031">
        <v>221.70456649848111</v>
      </c>
      <c r="P19" s="1031">
        <v>217.16310510691764</v>
      </c>
      <c r="Q19" s="1031">
        <v>218.96961979990161</v>
      </c>
      <c r="R19" s="1031">
        <v>223.27727070312594</v>
      </c>
      <c r="S19" s="1031">
        <v>232.01033453434579</v>
      </c>
      <c r="T19" s="1031">
        <v>228.58783718436334</v>
      </c>
      <c r="U19" s="1031">
        <v>220.17550315300048</v>
      </c>
      <c r="V19" s="1031">
        <v>216.7856701981365</v>
      </c>
      <c r="W19" s="1031">
        <v>226.02960878818533</v>
      </c>
      <c r="X19" s="1032">
        <v>227.17634958476026</v>
      </c>
      <c r="Y19" s="1032">
        <v>231.49168042823931</v>
      </c>
      <c r="Z19" s="1032">
        <v>231.53092952136669</v>
      </c>
    </row>
    <row r="20" spans="1:26" x14ac:dyDescent="0.2">
      <c r="A20" s="1023"/>
      <c r="B20" s="1028" t="s">
        <v>559</v>
      </c>
      <c r="C20" s="1025">
        <v>15.786941073222383</v>
      </c>
      <c r="D20" s="1025">
        <v>16.245357630511371</v>
      </c>
      <c r="E20" s="1025">
        <v>14.901808162099032</v>
      </c>
      <c r="F20" s="1025">
        <v>16.899953323137357</v>
      </c>
      <c r="G20" s="1025">
        <v>18.823746015521269</v>
      </c>
      <c r="H20" s="1025">
        <v>21.061836967214589</v>
      </c>
      <c r="I20" s="1025">
        <v>20.529938743273775</v>
      </c>
      <c r="J20" s="1025">
        <v>18.810843194889422</v>
      </c>
      <c r="K20" s="1025">
        <v>20.097770230108743</v>
      </c>
      <c r="L20" s="1025">
        <v>19.437654200000001</v>
      </c>
      <c r="M20" s="1025">
        <v>21.895985132237392</v>
      </c>
      <c r="N20" s="1025">
        <v>21.033749208129453</v>
      </c>
      <c r="O20" s="1025">
        <v>19.698155059730698</v>
      </c>
      <c r="P20" s="1025">
        <v>18.377913415064363</v>
      </c>
      <c r="Q20" s="1025">
        <v>19.077307783574305</v>
      </c>
      <c r="R20" s="1025">
        <v>20.106465413930643</v>
      </c>
      <c r="S20" s="1025">
        <v>19.109648927894131</v>
      </c>
      <c r="T20" s="1025">
        <v>17.888176731876801</v>
      </c>
      <c r="U20" s="1025">
        <v>17.256429825840343</v>
      </c>
      <c r="V20" s="1025">
        <v>15.14548615988873</v>
      </c>
      <c r="W20" s="1025">
        <v>16.789905476614237</v>
      </c>
      <c r="X20" s="1026">
        <v>17.920775908404828</v>
      </c>
      <c r="Y20" s="1026">
        <v>20.169335764334789</v>
      </c>
      <c r="Z20" s="1026">
        <v>21.29813657450887</v>
      </c>
    </row>
    <row r="21" spans="1:26" x14ac:dyDescent="0.2">
      <c r="A21" s="1023"/>
      <c r="B21" s="1028" t="s">
        <v>512</v>
      </c>
      <c r="C21" s="1025">
        <v>-3.2070909248611086</v>
      </c>
      <c r="D21" s="1025">
        <v>-3.5855420187306155</v>
      </c>
      <c r="E21" s="1025">
        <v>-3.1583617655841416</v>
      </c>
      <c r="F21" s="1025">
        <v>-3.9323231325109838</v>
      </c>
      <c r="G21" s="1025">
        <v>-3.4883042793919588</v>
      </c>
      <c r="H21" s="1025">
        <v>-3.7274749677595653</v>
      </c>
      <c r="I21" s="1025">
        <v>-3.9966402429066594</v>
      </c>
      <c r="J21" s="1025">
        <v>-2.3548822877372402</v>
      </c>
      <c r="K21" s="1025">
        <v>-1.4404591459079941</v>
      </c>
      <c r="L21" s="1025">
        <v>-1.1320349999999999</v>
      </c>
      <c r="M21" s="1025">
        <v>-1.0987493589951776</v>
      </c>
      <c r="N21" s="1025">
        <v>-0.99730216638351032</v>
      </c>
      <c r="O21" s="1025">
        <v>-0.95767439189641057</v>
      </c>
      <c r="P21" s="1025">
        <v>-0.88715191611155808</v>
      </c>
      <c r="Q21" s="1025">
        <v>-0.82798895157551233</v>
      </c>
      <c r="R21" s="1025">
        <v>-0.80513532387679643</v>
      </c>
      <c r="S21" s="1025">
        <v>-0.80662979954513248</v>
      </c>
      <c r="T21" s="1025">
        <v>-0.8354862638519992</v>
      </c>
      <c r="U21" s="1025">
        <v>-0.83045238582280967</v>
      </c>
      <c r="V21" s="1025">
        <v>-0.78518213603066511</v>
      </c>
      <c r="W21" s="1025">
        <v>-0.99020823409514591</v>
      </c>
      <c r="X21" s="1026">
        <v>-1.0909030349705049</v>
      </c>
      <c r="Y21" s="1026">
        <v>-1.1101104018242531</v>
      </c>
      <c r="Z21" s="1026">
        <v>-1.7478482699838862</v>
      </c>
    </row>
    <row r="22" spans="1:26" ht="20.25" customHeight="1" x14ac:dyDescent="0.2">
      <c r="A22" s="1034"/>
      <c r="B22" s="1035" t="s">
        <v>562</v>
      </c>
      <c r="C22" s="1036">
        <v>238.9633013059595</v>
      </c>
      <c r="D22" s="1036">
        <v>231.3586157479489</v>
      </c>
      <c r="E22" s="1036">
        <v>217.33613979994121</v>
      </c>
      <c r="F22" s="1036">
        <v>223.53128543136603</v>
      </c>
      <c r="G22" s="1036">
        <v>226.60362759306966</v>
      </c>
      <c r="H22" s="1036">
        <v>237.557361603857</v>
      </c>
      <c r="I22" s="1036">
        <v>242.70669995309612</v>
      </c>
      <c r="J22" s="1036">
        <v>244.03433612009854</v>
      </c>
      <c r="K22" s="1036">
        <v>247.8707848391615</v>
      </c>
      <c r="L22" s="1036">
        <v>240.23602057024885</v>
      </c>
      <c r="M22" s="1036">
        <v>245.14125978493956</v>
      </c>
      <c r="N22" s="1036">
        <v>244.94262260257122</v>
      </c>
      <c r="O22" s="1036">
        <v>240.44504716631542</v>
      </c>
      <c r="P22" s="1036">
        <v>234.65386660587046</v>
      </c>
      <c r="Q22" s="1036">
        <v>237.21893863190039</v>
      </c>
      <c r="R22" s="1036">
        <v>242.57860079317979</v>
      </c>
      <c r="S22" s="1036">
        <v>250.31335366269479</v>
      </c>
      <c r="T22" s="1036">
        <v>245.64052765238813</v>
      </c>
      <c r="U22" s="1036">
        <v>236.60148059301801</v>
      </c>
      <c r="V22" s="1036">
        <v>231.14597422199455</v>
      </c>
      <c r="W22" s="1036">
        <v>241.82930603070443</v>
      </c>
      <c r="X22" s="1037">
        <v>244.0062224581946</v>
      </c>
      <c r="Y22" s="1037">
        <v>250.55090579074985</v>
      </c>
      <c r="Z22" s="1037">
        <v>251.08121782589168</v>
      </c>
    </row>
    <row r="23" spans="1:26" s="1040" customFormat="1" ht="15" x14ac:dyDescent="0.2">
      <c r="A23" s="1038"/>
      <c r="B23" s="1217" t="s">
        <v>1237</v>
      </c>
      <c r="C23" s="1039">
        <v>236.36315067916024</v>
      </c>
      <c r="D23" s="1039">
        <v>229.32248223792126</v>
      </c>
      <c r="E23" s="1039">
        <v>215.16100955549365</v>
      </c>
      <c r="F23" s="1039">
        <v>217.5604870549179</v>
      </c>
      <c r="G23" s="1039">
        <v>226.33159465542064</v>
      </c>
      <c r="H23" s="1039">
        <v>235.99948728671836</v>
      </c>
      <c r="I23" s="1039">
        <v>240.44011363493246</v>
      </c>
      <c r="J23" s="1039">
        <v>241.52207816589234</v>
      </c>
      <c r="K23" s="1039">
        <v>244.28533444100032</v>
      </c>
      <c r="L23" s="1039">
        <v>237.53517191607236</v>
      </c>
      <c r="M23" s="1039">
        <v>241.59719513209026</v>
      </c>
      <c r="N23" s="1039">
        <v>242.74696899419033</v>
      </c>
      <c r="O23" s="1039">
        <v>236.22897205228915</v>
      </c>
      <c r="P23" s="1039">
        <v>230.26129409886178</v>
      </c>
      <c r="Q23" s="1039">
        <v>233.18686854182803</v>
      </c>
      <c r="R23" s="1039">
        <v>241.7053498681808</v>
      </c>
      <c r="S23" s="1039">
        <v>243.74225571967514</v>
      </c>
      <c r="T23" s="1039">
        <v>239.39511782606277</v>
      </c>
      <c r="U23" s="1039">
        <v>234.08112293312942</v>
      </c>
      <c r="V23" s="1039">
        <v>226.11572125603709</v>
      </c>
      <c r="W23" s="1039">
        <v>231.21056211396538</v>
      </c>
      <c r="X23" s="1039">
        <v>236.68568274274199</v>
      </c>
      <c r="Y23" s="1039">
        <v>245.35015606055583</v>
      </c>
      <c r="Z23" s="1039">
        <v>246.70797127616714</v>
      </c>
    </row>
    <row r="24" spans="1:26" s="1040" customFormat="1" ht="15" x14ac:dyDescent="0.2">
      <c r="A24" s="1038"/>
      <c r="B24" s="1218" t="s">
        <v>1425</v>
      </c>
      <c r="C24" s="1039">
        <v>238.9633013059595</v>
      </c>
      <c r="D24" s="1039">
        <v>231.3586157479489</v>
      </c>
      <c r="E24" s="1039">
        <v>217.33613979994121</v>
      </c>
      <c r="F24" s="1039">
        <v>223.53128543136603</v>
      </c>
      <c r="G24" s="1039">
        <v>226.60362759306966</v>
      </c>
      <c r="H24" s="1039">
        <v>237.557361603857</v>
      </c>
      <c r="I24" s="1039">
        <v>242.70669995309612</v>
      </c>
      <c r="J24" s="1039">
        <v>244.03433612009854</v>
      </c>
      <c r="K24" s="1039">
        <v>247.8707848391615</v>
      </c>
      <c r="L24" s="1039">
        <v>240.23602057024885</v>
      </c>
      <c r="M24" s="1039">
        <v>245.14097884099058</v>
      </c>
      <c r="N24" s="1039">
        <v>244.93386516509389</v>
      </c>
      <c r="O24" s="1039">
        <v>240.42870506363255</v>
      </c>
      <c r="P24" s="1039">
        <v>234.63612139780975</v>
      </c>
      <c r="Q24" s="1039">
        <v>237.19435009232359</v>
      </c>
      <c r="R24" s="1039">
        <v>242.17995750427298</v>
      </c>
      <c r="S24" s="1039">
        <v>249.37358046236287</v>
      </c>
      <c r="T24" s="1039">
        <v>244.63579171863407</v>
      </c>
      <c r="U24" s="1039">
        <v>235.30806604921605</v>
      </c>
      <c r="V24" s="1039">
        <v>229.66124468706741</v>
      </c>
      <c r="W24" s="1039">
        <v>239.7081289245524</v>
      </c>
      <c r="X24" s="1039">
        <v>242.06086747166276</v>
      </c>
      <c r="Y24" s="1039">
        <v>248.14916137057466</v>
      </c>
      <c r="Z24" s="1039">
        <v>248.65827817918151</v>
      </c>
    </row>
    <row r="25" spans="1:26" s="1040" customFormat="1" ht="12.75" customHeight="1" x14ac:dyDescent="0.2">
      <c r="A25" s="981" t="s">
        <v>1387</v>
      </c>
      <c r="B25" s="1041"/>
      <c r="C25" s="1039"/>
      <c r="D25" s="1039"/>
      <c r="E25" s="1039"/>
      <c r="F25" s="1039"/>
      <c r="G25" s="1039"/>
      <c r="H25" s="1039"/>
      <c r="I25" s="1039"/>
      <c r="J25" s="1039"/>
      <c r="K25" s="1039"/>
      <c r="L25" s="1039"/>
      <c r="M25" s="1039"/>
      <c r="N25" s="1039"/>
      <c r="O25" s="1039"/>
      <c r="P25" s="1039"/>
      <c r="Q25" s="1039"/>
      <c r="R25" s="1039"/>
      <c r="S25" s="1039"/>
      <c r="T25" s="1039"/>
      <c r="U25" s="1039"/>
      <c r="V25" s="1039"/>
      <c r="W25" s="1039"/>
      <c r="X25" s="1039"/>
      <c r="Y25" s="1039"/>
      <c r="Z25" s="1039"/>
    </row>
    <row r="26" spans="1:26" s="1042" customFormat="1" ht="20.25" customHeight="1" x14ac:dyDescent="0.2">
      <c r="A26" s="1041" t="s">
        <v>1188</v>
      </c>
      <c r="H26" s="1043"/>
      <c r="I26" s="1043"/>
      <c r="J26" s="1043"/>
      <c r="K26" s="1043"/>
      <c r="L26" s="1043"/>
      <c r="M26" s="1043"/>
      <c r="N26" s="1043"/>
      <c r="O26" s="1043"/>
      <c r="P26" s="1043"/>
      <c r="Q26" s="1043"/>
      <c r="R26" s="1043"/>
      <c r="S26" s="1043"/>
      <c r="T26" s="1043"/>
      <c r="U26" s="1043"/>
      <c r="V26" s="1043"/>
      <c r="W26" s="1043"/>
      <c r="X26" s="1044"/>
      <c r="Y26" s="1044"/>
      <c r="Z26" s="1044"/>
    </row>
    <row r="27" spans="1:26" ht="15" x14ac:dyDescent="0.2">
      <c r="A27" s="1045" t="str">
        <f>Index!B13</f>
        <v>Table 3d :   FSM: Constant price GDP by industry sector, annual percent growth, FY2003-FY2015</v>
      </c>
    </row>
    <row r="28" spans="1:26" ht="18.75" customHeight="1" x14ac:dyDescent="0.2">
      <c r="A28" s="1019"/>
      <c r="B28" s="1020"/>
      <c r="C28" s="1021" t="str">
        <f>C$2</f>
        <v>FY1995</v>
      </c>
      <c r="D28" s="1021" t="str">
        <f t="shared" ref="D28:Z28" si="0">D$2</f>
        <v>FY1996</v>
      </c>
      <c r="E28" s="1021" t="str">
        <f t="shared" si="0"/>
        <v>FY1997</v>
      </c>
      <c r="F28" s="1021" t="str">
        <f t="shared" si="0"/>
        <v>FY1998</v>
      </c>
      <c r="G28" s="1021" t="str">
        <f t="shared" si="0"/>
        <v>FY1999</v>
      </c>
      <c r="H28" s="1021" t="str">
        <f t="shared" si="0"/>
        <v>FY2000</v>
      </c>
      <c r="I28" s="1021" t="str">
        <f t="shared" si="0"/>
        <v>FY2001</v>
      </c>
      <c r="J28" s="1021" t="str">
        <f t="shared" si="0"/>
        <v>FY2002</v>
      </c>
      <c r="K28" s="1021" t="str">
        <f t="shared" si="0"/>
        <v>FY2003</v>
      </c>
      <c r="L28" s="1021" t="str">
        <f t="shared" si="0"/>
        <v>FY2004</v>
      </c>
      <c r="M28" s="1021" t="str">
        <f t="shared" si="0"/>
        <v>FY2005</v>
      </c>
      <c r="N28" s="1021" t="str">
        <f t="shared" si="0"/>
        <v>FY2006</v>
      </c>
      <c r="O28" s="1021" t="str">
        <f t="shared" si="0"/>
        <v>FY2007</v>
      </c>
      <c r="P28" s="1021" t="str">
        <f t="shared" si="0"/>
        <v>FY2008</v>
      </c>
      <c r="Q28" s="1021" t="str">
        <f t="shared" si="0"/>
        <v>FY2009</v>
      </c>
      <c r="R28" s="1021" t="str">
        <f t="shared" si="0"/>
        <v>FY2010</v>
      </c>
      <c r="S28" s="1021" t="str">
        <f t="shared" si="0"/>
        <v>FY2011</v>
      </c>
      <c r="T28" s="1021" t="str">
        <f t="shared" si="0"/>
        <v>FY2012</v>
      </c>
      <c r="U28" s="1021" t="str">
        <f t="shared" si="0"/>
        <v>FY2013</v>
      </c>
      <c r="V28" s="1021" t="str">
        <f t="shared" si="0"/>
        <v>FY2014</v>
      </c>
      <c r="W28" s="1021" t="str">
        <f t="shared" si="0"/>
        <v>FY2015</v>
      </c>
      <c r="X28" s="1022" t="str">
        <f t="shared" si="0"/>
        <v>FY2016</v>
      </c>
      <c r="Y28" s="1022" t="str">
        <f t="shared" si="0"/>
        <v>FY2017</v>
      </c>
      <c r="Z28" s="1022" t="str">
        <f t="shared" si="0"/>
        <v>FY2018</v>
      </c>
    </row>
    <row r="29" spans="1:26" ht="17.25" customHeight="1" x14ac:dyDescent="0.2">
      <c r="A29" s="1023" t="s">
        <v>48</v>
      </c>
      <c r="B29" s="1024" t="s">
        <v>49</v>
      </c>
      <c r="C29" s="1046"/>
      <c r="D29" s="1046">
        <f t="shared" ref="D29:Z29" si="1">IF(C3&gt;0.1,D3/C3-1,"")</f>
        <v>4.2297278489671353E-3</v>
      </c>
      <c r="E29" s="1046">
        <f t="shared" si="1"/>
        <v>6.2201288762608886E-3</v>
      </c>
      <c r="F29" s="1046">
        <f t="shared" si="1"/>
        <v>5.6059982075664649E-3</v>
      </c>
      <c r="G29" s="1046">
        <f t="shared" si="1"/>
        <v>1.5014789172268284E-2</v>
      </c>
      <c r="H29" s="1046">
        <f t="shared" si="1"/>
        <v>1.8763300223680224E-2</v>
      </c>
      <c r="I29" s="1046">
        <f t="shared" si="1"/>
        <v>1.0788035761239989E-2</v>
      </c>
      <c r="J29" s="1046">
        <f t="shared" si="1"/>
        <v>9.862302655218036E-3</v>
      </c>
      <c r="K29" s="1046">
        <f t="shared" si="1"/>
        <v>1.4070564247572248E-2</v>
      </c>
      <c r="L29" s="1046">
        <f t="shared" si="1"/>
        <v>-4.691398636636912E-2</v>
      </c>
      <c r="M29" s="1046">
        <f t="shared" si="1"/>
        <v>3.7753105529785724E-2</v>
      </c>
      <c r="N29" s="1046">
        <f t="shared" si="1"/>
        <v>4.6612022993385072E-2</v>
      </c>
      <c r="O29" s="1046">
        <f t="shared" si="1"/>
        <v>2.1621705232306887E-2</v>
      </c>
      <c r="P29" s="1046">
        <f t="shared" si="1"/>
        <v>-7.6644971636082859E-3</v>
      </c>
      <c r="Q29" s="1046">
        <f t="shared" si="1"/>
        <v>1.8147145575618362E-2</v>
      </c>
      <c r="R29" s="1046">
        <f t="shared" si="1"/>
        <v>1.4601550513922756E-2</v>
      </c>
      <c r="S29" s="1046">
        <f t="shared" si="1"/>
        <v>1.2353441302968893E-2</v>
      </c>
      <c r="T29" s="1046">
        <f t="shared" si="1"/>
        <v>-1.5400149948333608E-3</v>
      </c>
      <c r="U29" s="1046">
        <f t="shared" si="1"/>
        <v>7.691218008008649E-3</v>
      </c>
      <c r="V29" s="1046">
        <f t="shared" si="1"/>
        <v>2.657983072025405E-2</v>
      </c>
      <c r="W29" s="1046">
        <f t="shared" si="1"/>
        <v>1.0080631785031269E-2</v>
      </c>
      <c r="X29" s="1047">
        <f t="shared" si="1"/>
        <v>-2.3368658641783613E-3</v>
      </c>
      <c r="Y29" s="1047">
        <f t="shared" si="1"/>
        <v>3.445250304187053E-2</v>
      </c>
      <c r="Z29" s="1047">
        <f t="shared" si="1"/>
        <v>1.8836880904543163E-2</v>
      </c>
    </row>
    <row r="30" spans="1:26" x14ac:dyDescent="0.2">
      <c r="A30" s="1023" t="s">
        <v>50</v>
      </c>
      <c r="B30" s="1024" t="s">
        <v>510</v>
      </c>
      <c r="C30" s="1046"/>
      <c r="D30" s="1046">
        <f t="shared" ref="D30:Z30" si="2">IF(C4&gt;0.1,D4/C4-1,"")</f>
        <v>-9.779692611272861E-2</v>
      </c>
      <c r="E30" s="1046">
        <f t="shared" si="2"/>
        <v>-0.19870145987062038</v>
      </c>
      <c r="F30" s="1046">
        <f t="shared" si="2"/>
        <v>0.38025037932607253</v>
      </c>
      <c r="G30" s="1046">
        <f t="shared" si="2"/>
        <v>-0.20438656707542002</v>
      </c>
      <c r="H30" s="1046">
        <f t="shared" si="2"/>
        <v>0.14321463617913022</v>
      </c>
      <c r="I30" s="1046">
        <f t="shared" si="2"/>
        <v>-8.7632245808242026E-2</v>
      </c>
      <c r="J30" s="1046">
        <f t="shared" si="2"/>
        <v>3.2156615015528356E-2</v>
      </c>
      <c r="K30" s="1046">
        <f t="shared" si="2"/>
        <v>5.1918845340710007E-2</v>
      </c>
      <c r="L30" s="1046">
        <f t="shared" si="2"/>
        <v>-0.1090357157753522</v>
      </c>
      <c r="M30" s="1046">
        <f t="shared" si="2"/>
        <v>4.7922946923717902E-2</v>
      </c>
      <c r="N30" s="1046">
        <f t="shared" si="2"/>
        <v>-6.3568864863306929E-2</v>
      </c>
      <c r="O30" s="1046">
        <f t="shared" si="2"/>
        <v>0.11386311345506472</v>
      </c>
      <c r="P30" s="1046">
        <f t="shared" si="2"/>
        <v>8.1607871369091534E-3</v>
      </c>
      <c r="Q30" s="1046">
        <f t="shared" si="2"/>
        <v>-3.2881335378660781E-2</v>
      </c>
      <c r="R30" s="1046">
        <f t="shared" si="2"/>
        <v>-0.10006842040714192</v>
      </c>
      <c r="S30" s="1046">
        <f t="shared" si="2"/>
        <v>0.26290093304280227</v>
      </c>
      <c r="T30" s="1046">
        <f t="shared" si="2"/>
        <v>-3.2145176048640312E-2</v>
      </c>
      <c r="U30" s="1046">
        <f t="shared" si="2"/>
        <v>-0.14613553941121837</v>
      </c>
      <c r="V30" s="1046">
        <f t="shared" si="2"/>
        <v>0.10467667659502133</v>
      </c>
      <c r="W30" s="1046">
        <f t="shared" si="2"/>
        <v>0.22668303108356769</v>
      </c>
      <c r="X30" s="1047">
        <f t="shared" si="2"/>
        <v>-0.10580426712865698</v>
      </c>
      <c r="Y30" s="1047">
        <f t="shared" si="2"/>
        <v>-6.9933611015680075E-2</v>
      </c>
      <c r="Z30" s="1047">
        <f t="shared" si="2"/>
        <v>-2.6032427267562386E-2</v>
      </c>
    </row>
    <row r="31" spans="1:26" x14ac:dyDescent="0.2">
      <c r="A31" s="1023" t="s">
        <v>52</v>
      </c>
      <c r="B31" s="1024" t="s">
        <v>53</v>
      </c>
      <c r="C31" s="1046"/>
      <c r="D31" s="1046" t="str">
        <f t="shared" ref="D31:Z31" si="3">IF(C5&gt;0.1,D5/C5-1,"")</f>
        <v/>
      </c>
      <c r="E31" s="1046" t="str">
        <f t="shared" si="3"/>
        <v/>
      </c>
      <c r="F31" s="1046" t="str">
        <f t="shared" si="3"/>
        <v/>
      </c>
      <c r="G31" s="1046" t="str">
        <f t="shared" si="3"/>
        <v/>
      </c>
      <c r="H31" s="1046" t="str">
        <f t="shared" si="3"/>
        <v/>
      </c>
      <c r="I31" s="1046" t="str">
        <f t="shared" si="3"/>
        <v/>
      </c>
      <c r="J31" s="1046" t="str">
        <f t="shared" si="3"/>
        <v/>
      </c>
      <c r="K31" s="1046" t="str">
        <f t="shared" si="3"/>
        <v/>
      </c>
      <c r="L31" s="1046" t="str">
        <f t="shared" si="3"/>
        <v/>
      </c>
      <c r="M31" s="1046" t="str">
        <f t="shared" si="3"/>
        <v/>
      </c>
      <c r="N31" s="1046" t="str">
        <f t="shared" si="3"/>
        <v/>
      </c>
      <c r="O31" s="1046" t="str">
        <f t="shared" si="3"/>
        <v/>
      </c>
      <c r="P31" s="1046" t="str">
        <f t="shared" si="3"/>
        <v/>
      </c>
      <c r="Q31" s="1046" t="str">
        <f t="shared" si="3"/>
        <v/>
      </c>
      <c r="R31" s="1046" t="str">
        <f t="shared" si="3"/>
        <v/>
      </c>
      <c r="S31" s="1046" t="str">
        <f t="shared" si="3"/>
        <v/>
      </c>
      <c r="T31" s="1046" t="str">
        <f t="shared" si="3"/>
        <v/>
      </c>
      <c r="U31" s="1046" t="str">
        <f t="shared" si="3"/>
        <v/>
      </c>
      <c r="V31" s="1046" t="str">
        <f t="shared" si="3"/>
        <v/>
      </c>
      <c r="W31" s="1046" t="str">
        <f t="shared" si="3"/>
        <v/>
      </c>
      <c r="X31" s="1047" t="str">
        <f t="shared" si="3"/>
        <v/>
      </c>
      <c r="Y31" s="1047" t="str">
        <f t="shared" si="3"/>
        <v/>
      </c>
      <c r="Z31" s="1047" t="str">
        <f t="shared" si="3"/>
        <v/>
      </c>
    </row>
    <row r="32" spans="1:26" x14ac:dyDescent="0.2">
      <c r="A32" s="1023" t="s">
        <v>54</v>
      </c>
      <c r="B32" s="1024" t="s">
        <v>55</v>
      </c>
      <c r="C32" s="1046"/>
      <c r="D32" s="1046">
        <f t="shared" ref="D32:Z32" si="4">IF(C6&gt;0.1,D6/C6-1,"")</f>
        <v>-0.18559003682823694</v>
      </c>
      <c r="E32" s="1046">
        <f t="shared" si="4"/>
        <v>0.12253701727835153</v>
      </c>
      <c r="F32" s="1046">
        <f t="shared" si="4"/>
        <v>0.11222740757981753</v>
      </c>
      <c r="G32" s="1046">
        <f t="shared" si="4"/>
        <v>-6.5800475553799198E-2</v>
      </c>
      <c r="H32" s="1046">
        <f t="shared" si="4"/>
        <v>0.16281277234272862</v>
      </c>
      <c r="I32" s="1046">
        <f t="shared" si="4"/>
        <v>0.19491448409694856</v>
      </c>
      <c r="J32" s="1046">
        <f t="shared" si="4"/>
        <v>-4.7946693166020848E-2</v>
      </c>
      <c r="K32" s="1046">
        <f t="shared" si="4"/>
        <v>-6.5456134306394964E-2</v>
      </c>
      <c r="L32" s="1046">
        <f t="shared" si="4"/>
        <v>-0.17891571881170876</v>
      </c>
      <c r="M32" s="1046">
        <f t="shared" si="4"/>
        <v>-0.60968961710517522</v>
      </c>
      <c r="N32" s="1046">
        <f t="shared" si="4"/>
        <v>-0.34274823353223238</v>
      </c>
      <c r="O32" s="1046">
        <f t="shared" si="4"/>
        <v>1.9260503771741044E-2</v>
      </c>
      <c r="P32" s="1046">
        <f t="shared" si="4"/>
        <v>3.9224293068546245E-2</v>
      </c>
      <c r="Q32" s="1046">
        <f t="shared" si="4"/>
        <v>1.7247811608947172E-2</v>
      </c>
      <c r="R32" s="1046">
        <f t="shared" si="4"/>
        <v>5.7260288508928392E-2</v>
      </c>
      <c r="S32" s="1046">
        <f t="shared" si="4"/>
        <v>3.1521549271788851E-2</v>
      </c>
      <c r="T32" s="1046">
        <f t="shared" si="4"/>
        <v>-8.0786305476102216E-2</v>
      </c>
      <c r="U32" s="1046">
        <f t="shared" si="4"/>
        <v>-0.13318284909938805</v>
      </c>
      <c r="V32" s="1046">
        <f t="shared" si="4"/>
        <v>7.6397709081370557E-3</v>
      </c>
      <c r="W32" s="1046">
        <f t="shared" si="4"/>
        <v>0.13354007732271089</v>
      </c>
      <c r="X32" s="1047">
        <f t="shared" si="4"/>
        <v>0.41715919471836549</v>
      </c>
      <c r="Y32" s="1047">
        <f t="shared" si="4"/>
        <v>4.5852055238369882E-2</v>
      </c>
      <c r="Z32" s="1047">
        <f t="shared" si="4"/>
        <v>1.0263459397068742E-2</v>
      </c>
    </row>
    <row r="33" spans="1:26" x14ac:dyDescent="0.2">
      <c r="A33" s="1023" t="s">
        <v>56</v>
      </c>
      <c r="B33" s="1024" t="s">
        <v>57</v>
      </c>
      <c r="C33" s="1046"/>
      <c r="D33" s="1046">
        <f t="shared" ref="D33:Z33" si="5">IF(C7&gt;0.1,D7/C7-1,"")</f>
        <v>2.9696646328735143E-2</v>
      </c>
      <c r="E33" s="1046">
        <f t="shared" si="5"/>
        <v>-4.3241038250793951E-2</v>
      </c>
      <c r="F33" s="1046">
        <f t="shared" si="5"/>
        <v>-1.0031304377310146E-2</v>
      </c>
      <c r="G33" s="1046">
        <f t="shared" si="5"/>
        <v>-3.1066682734181006E-3</v>
      </c>
      <c r="H33" s="1046">
        <f t="shared" si="5"/>
        <v>-1.7831858747093809E-2</v>
      </c>
      <c r="I33" s="1046">
        <f t="shared" si="5"/>
        <v>1.2220184051536798E-2</v>
      </c>
      <c r="J33" s="1046">
        <f t="shared" si="5"/>
        <v>3.6628438236848915E-2</v>
      </c>
      <c r="K33" s="1046">
        <f t="shared" si="5"/>
        <v>3.7315027564593706E-2</v>
      </c>
      <c r="L33" s="1046">
        <f t="shared" si="5"/>
        <v>-3.2764535045024856E-2</v>
      </c>
      <c r="M33" s="1046">
        <f t="shared" si="5"/>
        <v>-7.9926784205334167E-3</v>
      </c>
      <c r="N33" s="1046">
        <f t="shared" si="5"/>
        <v>-5.3439816474618262E-2</v>
      </c>
      <c r="O33" s="1046">
        <f t="shared" si="5"/>
        <v>-2.3391979242395888E-2</v>
      </c>
      <c r="P33" s="1046">
        <f t="shared" si="5"/>
        <v>-8.5418470599549434E-2</v>
      </c>
      <c r="Q33" s="1046">
        <f t="shared" si="5"/>
        <v>5.0762145229649391E-2</v>
      </c>
      <c r="R33" s="1046">
        <f t="shared" si="5"/>
        <v>-2.8598780068141982E-3</v>
      </c>
      <c r="S33" s="1046">
        <f t="shared" si="5"/>
        <v>-5.5608677596513556E-2</v>
      </c>
      <c r="T33" s="1046">
        <f t="shared" si="5"/>
        <v>5.8647223760164069E-2</v>
      </c>
      <c r="U33" s="1046">
        <f t="shared" si="5"/>
        <v>2.2711284378496677E-2</v>
      </c>
      <c r="V33" s="1046">
        <f t="shared" si="5"/>
        <v>-5.3589164383439525E-2</v>
      </c>
      <c r="W33" s="1046">
        <f t="shared" si="5"/>
        <v>-3.6913046546184214E-3</v>
      </c>
      <c r="X33" s="1047">
        <f t="shared" si="5"/>
        <v>7.2078693717769315E-2</v>
      </c>
      <c r="Y33" s="1047">
        <f t="shared" si="5"/>
        <v>3.725577518870371E-2</v>
      </c>
      <c r="Z33" s="1047">
        <f t="shared" si="5"/>
        <v>1.9111356320097528E-2</v>
      </c>
    </row>
    <row r="34" spans="1:26" x14ac:dyDescent="0.2">
      <c r="A34" s="1023" t="s">
        <v>58</v>
      </c>
      <c r="B34" s="1024" t="s">
        <v>59</v>
      </c>
      <c r="C34" s="1046"/>
      <c r="D34" s="1046">
        <f t="shared" ref="D34:Z34" si="6">IF(C8&gt;0.1,D8/C8-1,"")</f>
        <v>-0.12172471890130965</v>
      </c>
      <c r="E34" s="1046">
        <f t="shared" si="6"/>
        <v>-0.32075984422580583</v>
      </c>
      <c r="F34" s="1046">
        <f t="shared" si="6"/>
        <v>0.30256101559162607</v>
      </c>
      <c r="G34" s="1046">
        <f t="shared" si="6"/>
        <v>4.4469749191900609E-2</v>
      </c>
      <c r="H34" s="1046">
        <f t="shared" si="6"/>
        <v>7.5323508359253832E-2</v>
      </c>
      <c r="I34" s="1046">
        <f t="shared" si="6"/>
        <v>-2.7560371276237228E-2</v>
      </c>
      <c r="J34" s="1046">
        <f t="shared" si="6"/>
        <v>-0.24375149876270841</v>
      </c>
      <c r="K34" s="1046">
        <f t="shared" si="6"/>
        <v>-9.34931531436205E-2</v>
      </c>
      <c r="L34" s="1046">
        <f t="shared" si="6"/>
        <v>4.6804481455006375E-2</v>
      </c>
      <c r="M34" s="1046">
        <f t="shared" si="6"/>
        <v>0.26230693621142875</v>
      </c>
      <c r="N34" s="1046">
        <f t="shared" si="6"/>
        <v>-0.28140924914166077</v>
      </c>
      <c r="O34" s="1046">
        <f t="shared" si="6"/>
        <v>-0.13384114906397748</v>
      </c>
      <c r="P34" s="1046">
        <f t="shared" si="6"/>
        <v>0.28470514048315576</v>
      </c>
      <c r="Q34" s="1046">
        <f t="shared" si="6"/>
        <v>0.59596540375743201</v>
      </c>
      <c r="R34" s="1046">
        <f t="shared" si="6"/>
        <v>0.26837282708047727</v>
      </c>
      <c r="S34" s="1046">
        <f t="shared" si="6"/>
        <v>0.18364406298786085</v>
      </c>
      <c r="T34" s="1046">
        <f t="shared" si="6"/>
        <v>-2.7487717868306061E-2</v>
      </c>
      <c r="U34" s="1046">
        <f t="shared" si="6"/>
        <v>-0.2687966115481587</v>
      </c>
      <c r="V34" s="1046">
        <f t="shared" si="6"/>
        <v>-0.40078551565179332</v>
      </c>
      <c r="W34" s="1046">
        <f t="shared" si="6"/>
        <v>-0.12254048355672809</v>
      </c>
      <c r="X34" s="1047">
        <f t="shared" si="6"/>
        <v>3.3565884407060764E-3</v>
      </c>
      <c r="Y34" s="1047">
        <f t="shared" si="6"/>
        <v>1.8027641487069923E-2</v>
      </c>
      <c r="Z34" s="1047">
        <f t="shared" si="6"/>
        <v>-0.16508108123802312</v>
      </c>
    </row>
    <row r="35" spans="1:26" x14ac:dyDescent="0.2">
      <c r="A35" s="1023" t="s">
        <v>60</v>
      </c>
      <c r="B35" s="1024" t="s">
        <v>61</v>
      </c>
      <c r="C35" s="1046"/>
      <c r="D35" s="1046">
        <f t="shared" ref="D35:Z35" si="7">IF(C9&gt;0.1,D9/C9-1,"")</f>
        <v>-2.6677188948333153E-2</v>
      </c>
      <c r="E35" s="1046">
        <f t="shared" si="7"/>
        <v>-5.9690071261007671E-2</v>
      </c>
      <c r="F35" s="1046">
        <f t="shared" si="7"/>
        <v>-2.6114724871034167E-2</v>
      </c>
      <c r="G35" s="1046">
        <f t="shared" si="7"/>
        <v>1.6586235411536032E-2</v>
      </c>
      <c r="H35" s="1046">
        <f t="shared" si="7"/>
        <v>6.6748606462805116E-2</v>
      </c>
      <c r="I35" s="1046">
        <f t="shared" si="7"/>
        <v>5.7764465613064253E-2</v>
      </c>
      <c r="J35" s="1046">
        <f t="shared" si="7"/>
        <v>-6.5543519494705826E-2</v>
      </c>
      <c r="K35" s="1046">
        <f t="shared" si="7"/>
        <v>6.4453627450078654E-2</v>
      </c>
      <c r="L35" s="1046">
        <f t="shared" si="7"/>
        <v>-3.432562013941598E-3</v>
      </c>
      <c r="M35" s="1046">
        <f t="shared" si="7"/>
        <v>-5.7717794576986892E-3</v>
      </c>
      <c r="N35" s="1046">
        <f t="shared" si="7"/>
        <v>-2.4685274028088067E-2</v>
      </c>
      <c r="O35" s="1046">
        <f t="shared" si="7"/>
        <v>-1.390813954937864E-2</v>
      </c>
      <c r="P35" s="1046">
        <f t="shared" si="7"/>
        <v>-1.3935007651437847E-2</v>
      </c>
      <c r="Q35" s="1046">
        <f t="shared" si="7"/>
        <v>-6.4282737804416068E-2</v>
      </c>
      <c r="R35" s="1046">
        <f t="shared" si="7"/>
        <v>4.1997710980344438E-2</v>
      </c>
      <c r="S35" s="1046">
        <f t="shared" si="7"/>
        <v>-1.5091598877315704E-2</v>
      </c>
      <c r="T35" s="1046">
        <f t="shared" si="7"/>
        <v>-5.9828599671268523E-2</v>
      </c>
      <c r="U35" s="1046">
        <f t="shared" si="7"/>
        <v>-3.0568355641564238E-2</v>
      </c>
      <c r="V35" s="1046">
        <f t="shared" si="7"/>
        <v>-2.7792162016066713E-2</v>
      </c>
      <c r="W35" s="1046">
        <f t="shared" si="7"/>
        <v>4.6873084217384342E-2</v>
      </c>
      <c r="X35" s="1047">
        <f t="shared" si="7"/>
        <v>9.6701368660263798E-2</v>
      </c>
      <c r="Y35" s="1047">
        <f t="shared" si="7"/>
        <v>4.3285947716919182E-2</v>
      </c>
      <c r="Z35" s="1047">
        <f t="shared" si="7"/>
        <v>-1.953731165559669E-2</v>
      </c>
    </row>
    <row r="36" spans="1:26" x14ac:dyDescent="0.2">
      <c r="A36" s="1023" t="s">
        <v>62</v>
      </c>
      <c r="B36" s="1024" t="s">
        <v>63</v>
      </c>
      <c r="C36" s="1046"/>
      <c r="D36" s="1046">
        <f t="shared" ref="D36:Z36" si="8">IF(C10&gt;0.1,D10/C10-1,"")</f>
        <v>-1.4638114555930115E-2</v>
      </c>
      <c r="E36" s="1046">
        <f t="shared" si="8"/>
        <v>-1.4613143578526833E-3</v>
      </c>
      <c r="F36" s="1046">
        <f t="shared" si="8"/>
        <v>3.9555798538821962E-2</v>
      </c>
      <c r="G36" s="1046">
        <f t="shared" si="8"/>
        <v>-1.3853115576668573E-2</v>
      </c>
      <c r="H36" s="1046">
        <f t="shared" si="8"/>
        <v>5.6122560652982267E-2</v>
      </c>
      <c r="I36" s="1046">
        <f t="shared" si="8"/>
        <v>3.4722892386718218E-3</v>
      </c>
      <c r="J36" s="1046">
        <f t="shared" si="8"/>
        <v>-8.4915951912770571E-2</v>
      </c>
      <c r="K36" s="1046">
        <f t="shared" si="8"/>
        <v>-1.2619468574140202E-2</v>
      </c>
      <c r="L36" s="1046">
        <f t="shared" si="8"/>
        <v>-3.0369102380482182E-2</v>
      </c>
      <c r="M36" s="1046">
        <f t="shared" si="8"/>
        <v>1.5265691149130678E-2</v>
      </c>
      <c r="N36" s="1046">
        <f t="shared" si="8"/>
        <v>1.3667904291044586E-2</v>
      </c>
      <c r="O36" s="1046">
        <f t="shared" si="8"/>
        <v>-3.2621429564101079E-2</v>
      </c>
      <c r="P36" s="1046">
        <f t="shared" si="8"/>
        <v>-8.1920672522409532E-2</v>
      </c>
      <c r="Q36" s="1046">
        <f t="shared" si="8"/>
        <v>-0.10837453056492419</v>
      </c>
      <c r="R36" s="1046">
        <f t="shared" si="8"/>
        <v>3.7044540961401751E-2</v>
      </c>
      <c r="S36" s="1046">
        <f t="shared" si="8"/>
        <v>-1.3116677786005226E-2</v>
      </c>
      <c r="T36" s="1046">
        <f t="shared" si="8"/>
        <v>-1.3612412126828843E-4</v>
      </c>
      <c r="U36" s="1046">
        <f t="shared" si="8"/>
        <v>-3.5304288223030666E-2</v>
      </c>
      <c r="V36" s="1046">
        <f t="shared" si="8"/>
        <v>-3.7789521575217422E-2</v>
      </c>
      <c r="W36" s="1046">
        <f t="shared" si="8"/>
        <v>8.6296031978504661E-2</v>
      </c>
      <c r="X36" s="1047">
        <f t="shared" si="8"/>
        <v>2.0458748368772373E-2</v>
      </c>
      <c r="Y36" s="1047">
        <f t="shared" si="8"/>
        <v>6.4459145751691871E-2</v>
      </c>
      <c r="Z36" s="1047">
        <f t="shared" si="8"/>
        <v>7.6484183911971204E-3</v>
      </c>
    </row>
    <row r="37" spans="1:26" x14ac:dyDescent="0.2">
      <c r="A37" s="1023" t="s">
        <v>64</v>
      </c>
      <c r="B37" s="1024" t="s">
        <v>65</v>
      </c>
      <c r="C37" s="1046"/>
      <c r="D37" s="1046">
        <f t="shared" ref="D37:Z37" si="9">IF(C11&gt;0.1,D11/C11-1,"")</f>
        <v>-6.2699641405325024E-2</v>
      </c>
      <c r="E37" s="1046">
        <f t="shared" si="9"/>
        <v>-6.9675049920198906E-2</v>
      </c>
      <c r="F37" s="1046">
        <f t="shared" si="9"/>
        <v>1.9742372060178592E-2</v>
      </c>
      <c r="G37" s="1046">
        <f t="shared" si="9"/>
        <v>2.5834420188704188E-2</v>
      </c>
      <c r="H37" s="1046">
        <f t="shared" si="9"/>
        <v>4.628712462929796E-2</v>
      </c>
      <c r="I37" s="1046">
        <f t="shared" si="9"/>
        <v>4.0051814253766471E-2</v>
      </c>
      <c r="J37" s="1046">
        <f t="shared" si="9"/>
        <v>-1.7238165952564222E-2</v>
      </c>
      <c r="K37" s="1046">
        <f t="shared" si="9"/>
        <v>-2.6289950911515536E-3</v>
      </c>
      <c r="L37" s="1046">
        <f t="shared" si="9"/>
        <v>-4.5097307135791853E-3</v>
      </c>
      <c r="M37" s="1046">
        <f t="shared" si="9"/>
        <v>-5.537162893091141E-3</v>
      </c>
      <c r="N37" s="1046">
        <f t="shared" si="9"/>
        <v>-3.0419650356245609E-2</v>
      </c>
      <c r="O37" s="1046">
        <f t="shared" si="9"/>
        <v>6.2536630355620737E-3</v>
      </c>
      <c r="P37" s="1046">
        <f t="shared" si="9"/>
        <v>-0.14211680892098633</v>
      </c>
      <c r="Q37" s="1046">
        <f t="shared" si="9"/>
        <v>-4.5956174135330929E-4</v>
      </c>
      <c r="R37" s="1046">
        <f t="shared" si="9"/>
        <v>-2.4076534853746168E-2</v>
      </c>
      <c r="S37" s="1046">
        <f t="shared" si="9"/>
        <v>-5.6888904315548494E-3</v>
      </c>
      <c r="T37" s="1046">
        <f t="shared" si="9"/>
        <v>-7.1478536567439743E-3</v>
      </c>
      <c r="U37" s="1046">
        <f t="shared" si="9"/>
        <v>3.4292978659609119E-2</v>
      </c>
      <c r="V37" s="1046">
        <f t="shared" si="9"/>
        <v>-0.10225141563446949</v>
      </c>
      <c r="W37" s="1046">
        <f t="shared" si="9"/>
        <v>2.2550962372537064E-2</v>
      </c>
      <c r="X37" s="1047">
        <f t="shared" si="9"/>
        <v>0.13846276201735908</v>
      </c>
      <c r="Y37" s="1047">
        <f t="shared" si="9"/>
        <v>2.4606181530159255E-2</v>
      </c>
      <c r="Z37" s="1047">
        <f t="shared" si="9"/>
        <v>1.2831020122276326E-2</v>
      </c>
    </row>
    <row r="38" spans="1:26" x14ac:dyDescent="0.2">
      <c r="A38" s="1023" t="s">
        <v>66</v>
      </c>
      <c r="B38" s="1027" t="s">
        <v>917</v>
      </c>
      <c r="C38" s="1046"/>
      <c r="D38" s="1046">
        <f t="shared" ref="D38:Z38" si="10">IF(C12&gt;0.1,D12/C12-1,"")</f>
        <v>-0.15973359059557135</v>
      </c>
      <c r="E38" s="1046">
        <f t="shared" si="10"/>
        <v>-1.3560008541646074E-2</v>
      </c>
      <c r="F38" s="1046">
        <f t="shared" si="10"/>
        <v>-0.20164789556021012</v>
      </c>
      <c r="G38" s="1046">
        <f t="shared" si="10"/>
        <v>0.61696297539340939</v>
      </c>
      <c r="H38" s="1046">
        <f t="shared" si="10"/>
        <v>0.20851802094083838</v>
      </c>
      <c r="I38" s="1046">
        <f t="shared" si="10"/>
        <v>0.24115283655319741</v>
      </c>
      <c r="J38" s="1046">
        <f t="shared" si="10"/>
        <v>0.26461884828161875</v>
      </c>
      <c r="K38" s="1046">
        <f t="shared" si="10"/>
        <v>-0.48265992792158918</v>
      </c>
      <c r="L38" s="1046">
        <f t="shared" si="10"/>
        <v>-7.9974109172842867E-2</v>
      </c>
      <c r="M38" s="1046">
        <f t="shared" si="10"/>
        <v>0.37465982589633628</v>
      </c>
      <c r="N38" s="1046">
        <f t="shared" si="10"/>
        <v>0.15221670713188185</v>
      </c>
      <c r="O38" s="1046">
        <f t="shared" si="10"/>
        <v>5.7507112194046028E-2</v>
      </c>
      <c r="P38" s="1046">
        <f t="shared" si="10"/>
        <v>-0.10032372294938618</v>
      </c>
      <c r="Q38" s="1046">
        <f t="shared" si="10"/>
        <v>-0.18129646550278533</v>
      </c>
      <c r="R38" s="1046">
        <f t="shared" si="10"/>
        <v>0.16104371371621373</v>
      </c>
      <c r="S38" s="1046">
        <f t="shared" si="10"/>
        <v>0.19526306812710947</v>
      </c>
      <c r="T38" s="1046">
        <f t="shared" si="10"/>
        <v>9.4484446968408298E-2</v>
      </c>
      <c r="U38" s="1046">
        <f t="shared" si="10"/>
        <v>2.6759588075345286E-2</v>
      </c>
      <c r="V38" s="1046">
        <f t="shared" si="10"/>
        <v>0.10694406196354</v>
      </c>
      <c r="W38" s="1046">
        <f t="shared" si="10"/>
        <v>0.21425463493517505</v>
      </c>
      <c r="X38" s="1047">
        <f t="shared" si="10"/>
        <v>2.9804261925017173E-3</v>
      </c>
      <c r="Y38" s="1047">
        <f t="shared" si="10"/>
        <v>5.8147469219176573E-2</v>
      </c>
      <c r="Z38" s="1047">
        <f t="shared" si="10"/>
        <v>0.14706984439471915</v>
      </c>
    </row>
    <row r="39" spans="1:26" x14ac:dyDescent="0.2">
      <c r="A39" s="1023" t="s">
        <v>67</v>
      </c>
      <c r="B39" s="1024" t="s">
        <v>68</v>
      </c>
      <c r="C39" s="1046"/>
      <c r="D39" s="1046">
        <f t="shared" ref="D39:Z39" si="11">IF(C13&gt;0.1,D13/C13-1,"")</f>
        <v>1.6509752054729709E-3</v>
      </c>
      <c r="E39" s="1046">
        <f t="shared" si="11"/>
        <v>4.857622919280935E-4</v>
      </c>
      <c r="F39" s="1046">
        <f t="shared" si="11"/>
        <v>-8.0631528430863408E-4</v>
      </c>
      <c r="G39" s="1046">
        <f t="shared" si="11"/>
        <v>4.6735162569889743E-2</v>
      </c>
      <c r="H39" s="1046">
        <f t="shared" si="11"/>
        <v>1.2635590397842789E-2</v>
      </c>
      <c r="I39" s="1046">
        <f t="shared" si="11"/>
        <v>2.6279457376628512E-2</v>
      </c>
      <c r="J39" s="1046">
        <f t="shared" si="11"/>
        <v>-1.8508736019166028E-3</v>
      </c>
      <c r="K39" s="1046">
        <f t="shared" si="11"/>
        <v>7.4064952461381228E-3</v>
      </c>
      <c r="L39" s="1046">
        <f t="shared" si="11"/>
        <v>-1.128800697610377E-2</v>
      </c>
      <c r="M39" s="1046">
        <f t="shared" si="11"/>
        <v>-1.3646841064562376E-2</v>
      </c>
      <c r="N39" s="1046">
        <f t="shared" si="11"/>
        <v>-1.6034198809751099E-2</v>
      </c>
      <c r="O39" s="1046">
        <f t="shared" si="11"/>
        <v>-1.3654649512094941E-2</v>
      </c>
      <c r="P39" s="1046">
        <f t="shared" si="11"/>
        <v>-1.1026655573750155E-2</v>
      </c>
      <c r="Q39" s="1046">
        <f t="shared" si="11"/>
        <v>-2.4312151579143348E-3</v>
      </c>
      <c r="R39" s="1046">
        <f t="shared" si="11"/>
        <v>2.0366481918111523E-2</v>
      </c>
      <c r="S39" s="1046">
        <f t="shared" si="11"/>
        <v>1.4481943589137014E-2</v>
      </c>
      <c r="T39" s="1046">
        <f t="shared" si="11"/>
        <v>-8.777636621720486E-3</v>
      </c>
      <c r="U39" s="1046">
        <f t="shared" si="11"/>
        <v>6.17563622400219E-3</v>
      </c>
      <c r="V39" s="1046">
        <f t="shared" si="11"/>
        <v>1.6026033090557945E-2</v>
      </c>
      <c r="W39" s="1046">
        <f t="shared" si="11"/>
        <v>2.4802484414445436E-2</v>
      </c>
      <c r="X39" s="1047">
        <f t="shared" si="11"/>
        <v>2.1639837792072125E-2</v>
      </c>
      <c r="Y39" s="1047">
        <f t="shared" si="11"/>
        <v>4.0333195137549849E-2</v>
      </c>
      <c r="Z39" s="1047">
        <f t="shared" si="11"/>
        <v>1.6441786369777889E-2</v>
      </c>
    </row>
    <row r="40" spans="1:26" x14ac:dyDescent="0.2">
      <c r="A40" s="1023" t="s">
        <v>69</v>
      </c>
      <c r="B40" s="1024" t="s">
        <v>70</v>
      </c>
      <c r="C40" s="1046"/>
      <c r="D40" s="1046">
        <f t="shared" ref="D40:Z40" si="12">IF(C14&gt;0.1,D14/C14-1,"")</f>
        <v>-5.272775742621616E-2</v>
      </c>
      <c r="E40" s="1046">
        <f t="shared" si="12"/>
        <v>-2.1851302788824967E-2</v>
      </c>
      <c r="F40" s="1046">
        <f t="shared" si="12"/>
        <v>-4.1778563987536876E-2</v>
      </c>
      <c r="G40" s="1046">
        <f t="shared" si="12"/>
        <v>6.6165295851226213E-2</v>
      </c>
      <c r="H40" s="1046">
        <f t="shared" si="12"/>
        <v>-2.3407951770268665E-2</v>
      </c>
      <c r="I40" s="1046">
        <f t="shared" si="12"/>
        <v>2.9102959194864386E-2</v>
      </c>
      <c r="J40" s="1046">
        <f t="shared" si="12"/>
        <v>6.9371703920249495E-2</v>
      </c>
      <c r="K40" s="1046">
        <f t="shared" si="12"/>
        <v>-3.1077436343063591E-2</v>
      </c>
      <c r="L40" s="1046">
        <f t="shared" si="12"/>
        <v>-7.5095403126733018E-2</v>
      </c>
      <c r="M40" s="1046">
        <f t="shared" si="12"/>
        <v>-3.2225587453819982E-2</v>
      </c>
      <c r="N40" s="1046">
        <f t="shared" si="12"/>
        <v>6.3860144559696685E-2</v>
      </c>
      <c r="O40" s="1046">
        <f t="shared" si="12"/>
        <v>-0.15494890220867297</v>
      </c>
      <c r="P40" s="1046">
        <f t="shared" si="12"/>
        <v>-8.2342900705560162E-2</v>
      </c>
      <c r="Q40" s="1046">
        <f t="shared" si="12"/>
        <v>-9.1434549062350268E-3</v>
      </c>
      <c r="R40" s="1046">
        <f t="shared" si="12"/>
        <v>5.0029439839079703E-2</v>
      </c>
      <c r="S40" s="1046">
        <f t="shared" si="12"/>
        <v>1.5846126795785231E-2</v>
      </c>
      <c r="T40" s="1046">
        <f t="shared" si="12"/>
        <v>-3.0290382813102923E-3</v>
      </c>
      <c r="U40" s="1046">
        <f t="shared" si="12"/>
        <v>5.1503984401857217E-4</v>
      </c>
      <c r="V40" s="1046">
        <f t="shared" si="12"/>
        <v>-2.7812727869983123E-2</v>
      </c>
      <c r="W40" s="1046">
        <f t="shared" si="12"/>
        <v>3.5373780500108198E-2</v>
      </c>
      <c r="X40" s="1047">
        <f t="shared" si="12"/>
        <v>-7.8759549621979508E-3</v>
      </c>
      <c r="Y40" s="1047">
        <f t="shared" si="12"/>
        <v>5.4248702913397562E-3</v>
      </c>
      <c r="Z40" s="1047">
        <f t="shared" si="12"/>
        <v>7.9222204433708754E-3</v>
      </c>
    </row>
    <row r="41" spans="1:26" x14ac:dyDescent="0.2">
      <c r="A41" s="1023" t="s">
        <v>71</v>
      </c>
      <c r="B41" s="1024" t="s">
        <v>72</v>
      </c>
      <c r="C41" s="1046"/>
      <c r="D41" s="1046">
        <f t="shared" ref="D41:Z41" si="13">IF(C15&gt;0.1,D15/C15-1,"")</f>
        <v>1.6718722040062861E-2</v>
      </c>
      <c r="E41" s="1046">
        <f t="shared" si="13"/>
        <v>-5.3830914619558579E-2</v>
      </c>
      <c r="F41" s="1046">
        <f t="shared" si="13"/>
        <v>-7.1712961802366859E-2</v>
      </c>
      <c r="G41" s="1046">
        <f t="shared" si="13"/>
        <v>4.2874250237807887E-2</v>
      </c>
      <c r="H41" s="1046">
        <f t="shared" si="13"/>
        <v>3.9107246570730947E-2</v>
      </c>
      <c r="I41" s="1046">
        <f t="shared" si="13"/>
        <v>7.917791333878621E-2</v>
      </c>
      <c r="J41" s="1046">
        <f t="shared" si="13"/>
        <v>6.888995554280819E-2</v>
      </c>
      <c r="K41" s="1046">
        <f t="shared" si="13"/>
        <v>3.8921139695145657E-2</v>
      </c>
      <c r="L41" s="1046">
        <f t="shared" si="13"/>
        <v>1.6534536128453681E-2</v>
      </c>
      <c r="M41" s="1046">
        <f t="shared" si="13"/>
        <v>4.2851394875449866E-2</v>
      </c>
      <c r="N41" s="1046">
        <f t="shared" si="13"/>
        <v>7.6945682997445308E-2</v>
      </c>
      <c r="O41" s="1046">
        <f t="shared" si="13"/>
        <v>-4.6382413734690209E-3</v>
      </c>
      <c r="P41" s="1046">
        <f t="shared" si="13"/>
        <v>-9.0825004002481613E-4</v>
      </c>
      <c r="Q41" s="1046">
        <f t="shared" si="13"/>
        <v>1.607357150427724E-2</v>
      </c>
      <c r="R41" s="1046">
        <f t="shared" si="13"/>
        <v>-2.1369831014179108E-2</v>
      </c>
      <c r="S41" s="1046">
        <f t="shared" si="13"/>
        <v>-2.3823261020886166E-2</v>
      </c>
      <c r="T41" s="1046">
        <f t="shared" si="13"/>
        <v>-3.4005665727213308E-2</v>
      </c>
      <c r="U41" s="1046">
        <f t="shared" si="13"/>
        <v>-3.1418081763706973E-2</v>
      </c>
      <c r="V41" s="1046">
        <f t="shared" si="13"/>
        <v>-2.1057433881403909E-2</v>
      </c>
      <c r="W41" s="1046">
        <f t="shared" si="13"/>
        <v>-8.5477666036943845E-3</v>
      </c>
      <c r="X41" s="1047">
        <f t="shared" si="13"/>
        <v>-1.8697273288193705E-2</v>
      </c>
      <c r="Y41" s="1047">
        <f t="shared" si="13"/>
        <v>-7.2549045252445765E-4</v>
      </c>
      <c r="Z41" s="1047">
        <f t="shared" si="13"/>
        <v>-7.743391783096687E-3</v>
      </c>
    </row>
    <row r="42" spans="1:26" x14ac:dyDescent="0.2">
      <c r="A42" s="1023" t="s">
        <v>73</v>
      </c>
      <c r="B42" s="1024" t="s">
        <v>74</v>
      </c>
      <c r="C42" s="1046"/>
      <c r="D42" s="1046">
        <f t="shared" ref="D42:Z42" si="14">IF(C16&gt;0.1,D16/C16-1,"")</f>
        <v>7.2095359861632513E-3</v>
      </c>
      <c r="E42" s="1046">
        <f t="shared" si="14"/>
        <v>-0.11273625100852758</v>
      </c>
      <c r="F42" s="1046">
        <f t="shared" si="14"/>
        <v>-0.149439026693441</v>
      </c>
      <c r="G42" s="1046">
        <f t="shared" si="14"/>
        <v>-3.1937554970781101E-2</v>
      </c>
      <c r="H42" s="1046">
        <f t="shared" si="14"/>
        <v>0.11077738380292357</v>
      </c>
      <c r="I42" s="1046">
        <f t="shared" si="14"/>
        <v>0.11670169969354349</v>
      </c>
      <c r="J42" s="1046">
        <f t="shared" si="14"/>
        <v>7.5768532439539404E-2</v>
      </c>
      <c r="K42" s="1046">
        <f t="shared" si="14"/>
        <v>3.539968540313243E-3</v>
      </c>
      <c r="L42" s="1046">
        <f t="shared" si="14"/>
        <v>2.8898587911687645E-2</v>
      </c>
      <c r="M42" s="1046">
        <f t="shared" si="14"/>
        <v>4.0519863384911092E-2</v>
      </c>
      <c r="N42" s="1046">
        <f t="shared" si="14"/>
        <v>5.5321816478862029E-2</v>
      </c>
      <c r="O42" s="1046">
        <f t="shared" si="14"/>
        <v>6.4038265420064633E-2</v>
      </c>
      <c r="P42" s="1046">
        <f t="shared" si="14"/>
        <v>5.4640353283374798E-2</v>
      </c>
      <c r="Q42" s="1046">
        <f t="shared" si="14"/>
        <v>2.6874841694782603E-2</v>
      </c>
      <c r="R42" s="1046">
        <f t="shared" si="14"/>
        <v>6.3919629889995777E-2</v>
      </c>
      <c r="S42" s="1046">
        <f t="shared" si="14"/>
        <v>1.6751013488700561E-2</v>
      </c>
      <c r="T42" s="1046">
        <f t="shared" si="14"/>
        <v>3.3597363603723451E-2</v>
      </c>
      <c r="U42" s="1046">
        <f t="shared" si="14"/>
        <v>4.4391250124802273E-3</v>
      </c>
      <c r="V42" s="1046">
        <f t="shared" si="14"/>
        <v>2.4065793474870256E-2</v>
      </c>
      <c r="W42" s="1046">
        <f t="shared" si="14"/>
        <v>-1.877397134133707E-2</v>
      </c>
      <c r="X42" s="1047">
        <f t="shared" si="14"/>
        <v>1.2284446743831889E-2</v>
      </c>
      <c r="Y42" s="1047">
        <f t="shared" si="14"/>
        <v>5.331416249335863E-2</v>
      </c>
      <c r="Z42" s="1047">
        <f t="shared" si="14"/>
        <v>-1.0640666128965637E-2</v>
      </c>
    </row>
    <row r="43" spans="1:26" x14ac:dyDescent="0.2">
      <c r="A43" s="1023" t="s">
        <v>75</v>
      </c>
      <c r="B43" s="1024" t="s">
        <v>76</v>
      </c>
      <c r="C43" s="1046"/>
      <c r="D43" s="1046">
        <f t="shared" ref="D43:Z43" si="15">IF(C17&gt;0.1,D17/C17-1,"")</f>
        <v>3.7802443562106935E-2</v>
      </c>
      <c r="E43" s="1046">
        <f t="shared" si="15"/>
        <v>-2.885566208745094E-2</v>
      </c>
      <c r="F43" s="1046">
        <f t="shared" si="15"/>
        <v>5.1173745670680226E-2</v>
      </c>
      <c r="G43" s="1046">
        <f t="shared" si="15"/>
        <v>6.7199406503367198E-2</v>
      </c>
      <c r="H43" s="1046">
        <f t="shared" si="15"/>
        <v>2.7584444769923833E-2</v>
      </c>
      <c r="I43" s="1046">
        <f t="shared" si="15"/>
        <v>1.3078653235727433E-3</v>
      </c>
      <c r="J43" s="1046">
        <f t="shared" si="15"/>
        <v>7.8209760128398642E-2</v>
      </c>
      <c r="K43" s="1046">
        <f t="shared" si="15"/>
        <v>-1.9205610380898519E-2</v>
      </c>
      <c r="L43" s="1046">
        <f t="shared" si="15"/>
        <v>-5.4577846965887522E-3</v>
      </c>
      <c r="M43" s="1046">
        <f t="shared" si="15"/>
        <v>-1.5393842702173255E-2</v>
      </c>
      <c r="N43" s="1046">
        <f t="shared" si="15"/>
        <v>1.6038201140945008E-2</v>
      </c>
      <c r="O43" s="1046">
        <f t="shared" si="15"/>
        <v>-2.686054945785854E-2</v>
      </c>
      <c r="P43" s="1046">
        <f t="shared" si="15"/>
        <v>1.5896722341771197E-2</v>
      </c>
      <c r="Q43" s="1046">
        <f t="shared" si="15"/>
        <v>-1.8450722081541193E-2</v>
      </c>
      <c r="R43" s="1046">
        <f t="shared" si="15"/>
        <v>6.3599787553211273E-2</v>
      </c>
      <c r="S43" s="1046">
        <f t="shared" si="15"/>
        <v>2.9704191412283087E-4</v>
      </c>
      <c r="T43" s="1046">
        <f t="shared" si="15"/>
        <v>-6.6060175875897631E-2</v>
      </c>
      <c r="U43" s="1046">
        <f t="shared" si="15"/>
        <v>1.1093010198714115E-2</v>
      </c>
      <c r="V43" s="1046">
        <f t="shared" si="15"/>
        <v>5.8196039596465132E-2</v>
      </c>
      <c r="W43" s="1046">
        <f t="shared" si="15"/>
        <v>3.7471990267388788E-2</v>
      </c>
      <c r="X43" s="1047">
        <f t="shared" si="15"/>
        <v>-5.7232077476732091E-4</v>
      </c>
      <c r="Y43" s="1047">
        <f t="shared" si="15"/>
        <v>5.9825938583090821E-2</v>
      </c>
      <c r="Z43" s="1047">
        <f t="shared" si="15"/>
        <v>2.8975764422435546E-2</v>
      </c>
    </row>
    <row r="44" spans="1:26" x14ac:dyDescent="0.2">
      <c r="A44" s="1023"/>
      <c r="B44" s="1028" t="s">
        <v>408</v>
      </c>
      <c r="C44" s="1046"/>
      <c r="D44" s="1046" t="str">
        <f t="shared" ref="D44:Z44" si="16">IF(C18&gt;0.1,D18/C18-1,"")</f>
        <v/>
      </c>
      <c r="E44" s="1046" t="str">
        <f t="shared" si="16"/>
        <v/>
      </c>
      <c r="F44" s="1046" t="str">
        <f t="shared" si="16"/>
        <v/>
      </c>
      <c r="G44" s="1046" t="str">
        <f t="shared" si="16"/>
        <v/>
      </c>
      <c r="H44" s="1046" t="str">
        <f t="shared" si="16"/>
        <v/>
      </c>
      <c r="I44" s="1046" t="str">
        <f t="shared" si="16"/>
        <v/>
      </c>
      <c r="J44" s="1046" t="str">
        <f t="shared" si="16"/>
        <v/>
      </c>
      <c r="K44" s="1046" t="str">
        <f t="shared" si="16"/>
        <v/>
      </c>
      <c r="L44" s="1046" t="str">
        <f t="shared" si="16"/>
        <v/>
      </c>
      <c r="M44" s="1046" t="str">
        <f t="shared" si="16"/>
        <v/>
      </c>
      <c r="N44" s="1046" t="str">
        <f t="shared" si="16"/>
        <v/>
      </c>
      <c r="O44" s="1046" t="str">
        <f t="shared" si="16"/>
        <v/>
      </c>
      <c r="P44" s="1046" t="str">
        <f t="shared" si="16"/>
        <v/>
      </c>
      <c r="Q44" s="1046" t="str">
        <f t="shared" si="16"/>
        <v/>
      </c>
      <c r="R44" s="1046" t="str">
        <f t="shared" si="16"/>
        <v/>
      </c>
      <c r="S44" s="1046" t="str">
        <f t="shared" si="16"/>
        <v/>
      </c>
      <c r="T44" s="1046" t="str">
        <f t="shared" si="16"/>
        <v/>
      </c>
      <c r="U44" s="1046" t="str">
        <f t="shared" si="16"/>
        <v/>
      </c>
      <c r="V44" s="1046" t="str">
        <f t="shared" si="16"/>
        <v/>
      </c>
      <c r="W44" s="1046" t="str">
        <f t="shared" si="16"/>
        <v/>
      </c>
      <c r="X44" s="1047" t="str">
        <f t="shared" si="16"/>
        <v/>
      </c>
      <c r="Y44" s="1047" t="str">
        <f t="shared" si="16"/>
        <v/>
      </c>
      <c r="Z44" s="1047" t="str">
        <f t="shared" si="16"/>
        <v/>
      </c>
    </row>
    <row r="45" spans="1:26" s="1033" customFormat="1" x14ac:dyDescent="0.2">
      <c r="A45" s="1029"/>
      <c r="B45" s="1030" t="s">
        <v>511</v>
      </c>
      <c r="C45" s="1048"/>
      <c r="D45" s="1048">
        <f t="shared" ref="D45:Z45" si="17">IF(C19&gt;0.1,D19/C19-1,"")</f>
        <v>-3.3945286115814044E-2</v>
      </c>
      <c r="E45" s="1048">
        <f t="shared" si="17"/>
        <v>-5.9927657237175525E-2</v>
      </c>
      <c r="F45" s="1048">
        <f t="shared" si="17"/>
        <v>2.4178689208370852E-2</v>
      </c>
      <c r="G45" s="1048">
        <f t="shared" si="17"/>
        <v>3.3459269853346463E-3</v>
      </c>
      <c r="H45" s="1048">
        <f t="shared" si="17"/>
        <v>4.2386001996180145E-2</v>
      </c>
      <c r="I45" s="1048">
        <f t="shared" si="17"/>
        <v>2.7019892831430026E-2</v>
      </c>
      <c r="J45" s="1048">
        <f t="shared" si="17"/>
        <v>6.2119318681732594E-3</v>
      </c>
      <c r="K45" s="1048">
        <f t="shared" si="17"/>
        <v>7.1847711386656687E-3</v>
      </c>
      <c r="L45" s="1048">
        <f t="shared" si="17"/>
        <v>-3.1774189646887052E-2</v>
      </c>
      <c r="M45" s="1048">
        <f t="shared" si="17"/>
        <v>1.0875583635888697E-2</v>
      </c>
      <c r="N45" s="1048">
        <f t="shared" si="17"/>
        <v>2.5057567350161847E-3</v>
      </c>
      <c r="O45" s="1048">
        <f t="shared" si="17"/>
        <v>-1.4235309699080712E-2</v>
      </c>
      <c r="P45" s="1048">
        <f t="shared" si="17"/>
        <v>-2.0484293414834043E-2</v>
      </c>
      <c r="Q45" s="1048">
        <f t="shared" si="17"/>
        <v>8.3186998643003385E-3</v>
      </c>
      <c r="R45" s="1048">
        <f t="shared" si="17"/>
        <v>1.9672367825092518E-2</v>
      </c>
      <c r="S45" s="1048">
        <f t="shared" si="17"/>
        <v>3.9113089315891525E-2</v>
      </c>
      <c r="T45" s="1048">
        <f t="shared" si="17"/>
        <v>-1.4751486638953093E-2</v>
      </c>
      <c r="U45" s="1048">
        <f t="shared" si="17"/>
        <v>-3.6801319505805785E-2</v>
      </c>
      <c r="V45" s="1048">
        <f t="shared" si="17"/>
        <v>-1.53960495437514E-2</v>
      </c>
      <c r="W45" s="1048">
        <f t="shared" si="17"/>
        <v>4.2640911558407435E-2</v>
      </c>
      <c r="X45" s="1049">
        <f t="shared" si="17"/>
        <v>5.0734096418738606E-3</v>
      </c>
      <c r="Y45" s="1049">
        <f t="shared" si="17"/>
        <v>1.8995510982400932E-2</v>
      </c>
      <c r="Z45" s="1049">
        <f t="shared" si="17"/>
        <v>1.6954861209161898E-4</v>
      </c>
    </row>
    <row r="46" spans="1:26" x14ac:dyDescent="0.2">
      <c r="A46" s="1023"/>
      <c r="B46" s="1028" t="s">
        <v>559</v>
      </c>
      <c r="C46" s="1046"/>
      <c r="D46" s="1046">
        <f t="shared" ref="D46:Z46" si="18">IF(C20&gt;0.1,D20/C20-1,"")</f>
        <v>2.9037706238515648E-2</v>
      </c>
      <c r="E46" s="1046">
        <f t="shared" si="18"/>
        <v>-8.2703594403421454E-2</v>
      </c>
      <c r="F46" s="1046">
        <f t="shared" si="18"/>
        <v>0.13408743014960889</v>
      </c>
      <c r="G46" s="1046">
        <f t="shared" si="18"/>
        <v>0.11383420152705925</v>
      </c>
      <c r="H46" s="1046">
        <f t="shared" si="18"/>
        <v>0.11889721364960426</v>
      </c>
      <c r="I46" s="1046">
        <f t="shared" si="18"/>
        <v>-2.5254123121776217E-2</v>
      </c>
      <c r="J46" s="1046">
        <f t="shared" si="18"/>
        <v>-8.3736029117358224E-2</v>
      </c>
      <c r="K46" s="1046">
        <f t="shared" si="18"/>
        <v>6.8414106793945217E-2</v>
      </c>
      <c r="L46" s="1046">
        <f t="shared" si="18"/>
        <v>-3.2845237185556764E-2</v>
      </c>
      <c r="M46" s="1046">
        <f t="shared" si="18"/>
        <v>0.12647261377030738</v>
      </c>
      <c r="N46" s="1046">
        <f t="shared" si="18"/>
        <v>-3.9378722578618852E-2</v>
      </c>
      <c r="O46" s="1046">
        <f t="shared" si="18"/>
        <v>-6.3497673913624153E-2</v>
      </c>
      <c r="P46" s="1046">
        <f t="shared" si="18"/>
        <v>-6.7023619250786037E-2</v>
      </c>
      <c r="Q46" s="1046">
        <f t="shared" si="18"/>
        <v>3.8056244618970059E-2</v>
      </c>
      <c r="R46" s="1046">
        <f t="shared" si="18"/>
        <v>5.3946691117624512E-2</v>
      </c>
      <c r="S46" s="1046">
        <f t="shared" si="18"/>
        <v>-4.9576912973767762E-2</v>
      </c>
      <c r="T46" s="1046">
        <f t="shared" si="18"/>
        <v>-6.3919133241341908E-2</v>
      </c>
      <c r="U46" s="1046">
        <f t="shared" si="18"/>
        <v>-3.5316450385392439E-2</v>
      </c>
      <c r="V46" s="1046">
        <f t="shared" si="18"/>
        <v>-0.12232794890114618</v>
      </c>
      <c r="W46" s="1046">
        <f t="shared" si="18"/>
        <v>0.10857487830800605</v>
      </c>
      <c r="X46" s="1047">
        <f t="shared" si="18"/>
        <v>6.7354186916997127E-2</v>
      </c>
      <c r="Y46" s="1047">
        <f t="shared" si="18"/>
        <v>0.12547223777712602</v>
      </c>
      <c r="Z46" s="1047">
        <f t="shared" si="18"/>
        <v>5.5966186658964023E-2</v>
      </c>
    </row>
    <row r="47" spans="1:26" x14ac:dyDescent="0.2">
      <c r="A47" s="1023"/>
      <c r="B47" s="1028" t="s">
        <v>512</v>
      </c>
      <c r="C47" s="1046"/>
      <c r="D47" s="1046" t="str">
        <f t="shared" ref="D47:Z47" si="19">IF(C21&gt;0.1,D21/C21-1,"")</f>
        <v/>
      </c>
      <c r="E47" s="1046" t="str">
        <f t="shared" si="19"/>
        <v/>
      </c>
      <c r="F47" s="1046" t="str">
        <f t="shared" si="19"/>
        <v/>
      </c>
      <c r="G47" s="1046" t="str">
        <f t="shared" si="19"/>
        <v/>
      </c>
      <c r="H47" s="1046" t="str">
        <f t="shared" si="19"/>
        <v/>
      </c>
      <c r="I47" s="1046" t="str">
        <f t="shared" si="19"/>
        <v/>
      </c>
      <c r="J47" s="1046" t="str">
        <f t="shared" si="19"/>
        <v/>
      </c>
      <c r="K47" s="1046" t="str">
        <f t="shared" si="19"/>
        <v/>
      </c>
      <c r="L47" s="1046" t="str">
        <f t="shared" si="19"/>
        <v/>
      </c>
      <c r="M47" s="1046" t="str">
        <f t="shared" si="19"/>
        <v/>
      </c>
      <c r="N47" s="1046" t="str">
        <f t="shared" si="19"/>
        <v/>
      </c>
      <c r="O47" s="1046" t="str">
        <f t="shared" si="19"/>
        <v/>
      </c>
      <c r="P47" s="1046" t="str">
        <f t="shared" si="19"/>
        <v/>
      </c>
      <c r="Q47" s="1046" t="str">
        <f t="shared" si="19"/>
        <v/>
      </c>
      <c r="R47" s="1046" t="str">
        <f t="shared" si="19"/>
        <v/>
      </c>
      <c r="S47" s="1046" t="str">
        <f t="shared" si="19"/>
        <v/>
      </c>
      <c r="T47" s="1046" t="str">
        <f t="shared" si="19"/>
        <v/>
      </c>
      <c r="U47" s="1046" t="str">
        <f t="shared" si="19"/>
        <v/>
      </c>
      <c r="V47" s="1046" t="str">
        <f t="shared" si="19"/>
        <v/>
      </c>
      <c r="W47" s="1046" t="str">
        <f t="shared" si="19"/>
        <v/>
      </c>
      <c r="X47" s="1047" t="str">
        <f t="shared" si="19"/>
        <v/>
      </c>
      <c r="Y47" s="1047" t="str">
        <f t="shared" si="19"/>
        <v/>
      </c>
      <c r="Z47" s="1047" t="str">
        <f t="shared" si="19"/>
        <v/>
      </c>
    </row>
    <row r="48" spans="1:26" ht="21" customHeight="1" x14ac:dyDescent="0.2">
      <c r="A48" s="1034"/>
      <c r="B48" s="1035" t="s">
        <v>562</v>
      </c>
      <c r="C48" s="1050"/>
      <c r="D48" s="1050">
        <f t="shared" ref="D48:F50" si="20">IF(C22&gt;0.1,D22/C22-1,"")</f>
        <v>-3.1823654579804517E-2</v>
      </c>
      <c r="E48" s="1050">
        <f t="shared" si="20"/>
        <v>-6.0609266279861962E-2</v>
      </c>
      <c r="F48" s="1050">
        <f t="shared" si="20"/>
        <v>2.8504903221008071E-2</v>
      </c>
      <c r="G48" s="1050">
        <f t="shared" ref="G48:Z50" si="21">IF(F22&gt;0.1,G22/F22-1,"")</f>
        <v>1.3744573408481342E-2</v>
      </c>
      <c r="H48" s="1050">
        <f t="shared" si="21"/>
        <v>4.8338740765694332E-2</v>
      </c>
      <c r="I48" s="1050">
        <f t="shared" si="21"/>
        <v>2.1676189340012808E-2</v>
      </c>
      <c r="J48" s="1050">
        <f t="shared" si="21"/>
        <v>5.4701257413123372E-3</v>
      </c>
      <c r="K48" s="1050">
        <f t="shared" si="21"/>
        <v>1.5720938209182522E-2</v>
      </c>
      <c r="L48" s="1050">
        <f t="shared" si="21"/>
        <v>-3.0801388206628255E-2</v>
      </c>
      <c r="M48" s="1050">
        <f t="shared" si="21"/>
        <v>2.041841686790824E-2</v>
      </c>
      <c r="N48" s="1050">
        <f t="shared" si="21"/>
        <v>-8.1029681638500328E-4</v>
      </c>
      <c r="O48" s="1050">
        <f t="shared" si="21"/>
        <v>-1.8361750962196943E-2</v>
      </c>
      <c r="P48" s="1050">
        <f t="shared" si="21"/>
        <v>-2.4085256189283033E-2</v>
      </c>
      <c r="Q48" s="1050">
        <f t="shared" si="21"/>
        <v>1.0931300911986463E-2</v>
      </c>
      <c r="R48" s="1050">
        <f t="shared" si="21"/>
        <v>2.2593736369405759E-2</v>
      </c>
      <c r="S48" s="1050">
        <f t="shared" si="21"/>
        <v>3.1885553153592427E-2</v>
      </c>
      <c r="T48" s="1050">
        <f t="shared" si="21"/>
        <v>-1.8667905415080011E-2</v>
      </c>
      <c r="U48" s="1050">
        <f t="shared" si="21"/>
        <v>-3.6797865343138669E-2</v>
      </c>
      <c r="V48" s="1050">
        <f t="shared" si="21"/>
        <v>-2.3057786271454384E-2</v>
      </c>
      <c r="W48" s="1050">
        <f t="shared" si="21"/>
        <v>4.6218982808022169E-2</v>
      </c>
      <c r="X48" s="1051">
        <f t="shared" si="21"/>
        <v>9.0018718707887135E-3</v>
      </c>
      <c r="Y48" s="1051">
        <f t="shared" si="21"/>
        <v>2.6821788668428548E-2</v>
      </c>
      <c r="Z48" s="1051">
        <f t="shared" si="21"/>
        <v>2.1165839870669334E-3</v>
      </c>
    </row>
    <row r="49" spans="1:26" s="1040" customFormat="1" ht="15" x14ac:dyDescent="0.2">
      <c r="A49" s="1038"/>
      <c r="B49" s="1217" t="s">
        <v>1237</v>
      </c>
      <c r="C49" s="1039"/>
      <c r="D49" s="1052">
        <f t="shared" si="20"/>
        <v>-2.9787504613170368E-2</v>
      </c>
      <c r="E49" s="1052">
        <f t="shared" si="20"/>
        <v>-6.1753529545939267E-2</v>
      </c>
      <c r="F49" s="1052">
        <f t="shared" si="20"/>
        <v>1.1152008927553414E-2</v>
      </c>
      <c r="G49" s="1052">
        <f t="shared" si="21"/>
        <v>4.0315719638413405E-2</v>
      </c>
      <c r="H49" s="1052">
        <f t="shared" si="21"/>
        <v>4.2715612223811039E-2</v>
      </c>
      <c r="I49" s="1052">
        <f t="shared" si="21"/>
        <v>1.8816254218464223E-2</v>
      </c>
      <c r="J49" s="1052">
        <f t="shared" si="21"/>
        <v>4.4999335368915983E-3</v>
      </c>
      <c r="K49" s="1052">
        <f t="shared" ref="K49:Z50" si="22">IF(J23&gt;0.1,K23/J23-1,"")</f>
        <v>1.1441009021171178E-2</v>
      </c>
      <c r="L49" s="1052">
        <f t="shared" si="21"/>
        <v>-2.7632287220083818E-2</v>
      </c>
      <c r="M49" s="1052">
        <f t="shared" si="21"/>
        <v>1.7100723161339371E-2</v>
      </c>
      <c r="N49" s="1052">
        <f t="shared" si="21"/>
        <v>4.7590530240693152E-3</v>
      </c>
      <c r="O49" s="1052">
        <f t="shared" si="21"/>
        <v>-2.6850992079975988E-2</v>
      </c>
      <c r="P49" s="1052">
        <f t="shared" si="21"/>
        <v>-2.5262261024047605E-2</v>
      </c>
      <c r="Q49" s="1052">
        <f t="shared" si="21"/>
        <v>1.2705454707077957E-2</v>
      </c>
      <c r="R49" s="1052">
        <f t="shared" si="21"/>
        <v>3.6530707666434292E-2</v>
      </c>
      <c r="S49" s="1052">
        <f t="shared" si="21"/>
        <v>8.4272270043059816E-3</v>
      </c>
      <c r="T49" s="1052">
        <f t="shared" si="21"/>
        <v>-1.7834978513581845E-2</v>
      </c>
      <c r="U49" s="1052">
        <f t="shared" si="21"/>
        <v>-2.2197590916596455E-2</v>
      </c>
      <c r="V49" s="1052">
        <f t="shared" si="21"/>
        <v>-3.4028381175221112E-2</v>
      </c>
      <c r="W49" s="1052">
        <f t="shared" si="21"/>
        <v>2.253200630910257E-2</v>
      </c>
      <c r="X49" s="1052">
        <f t="shared" si="21"/>
        <v>2.3680235793371196E-2</v>
      </c>
      <c r="Y49" s="1052">
        <f t="shared" si="21"/>
        <v>3.6607509239295233E-2</v>
      </c>
      <c r="Z49" s="1052">
        <f t="shared" si="22"/>
        <v>5.5341934051029718E-3</v>
      </c>
    </row>
    <row r="50" spans="1:26" s="1040" customFormat="1" ht="15" x14ac:dyDescent="0.2">
      <c r="A50" s="1038"/>
      <c r="B50" s="1218" t="s">
        <v>1425</v>
      </c>
      <c r="C50" s="1039"/>
      <c r="D50" s="1052">
        <f t="shared" si="20"/>
        <v>-3.1823654579804517E-2</v>
      </c>
      <c r="E50" s="1052">
        <f t="shared" si="20"/>
        <v>-6.0609266279861962E-2</v>
      </c>
      <c r="F50" s="1052">
        <f t="shared" si="20"/>
        <v>2.8504903221008071E-2</v>
      </c>
      <c r="G50" s="1052">
        <f t="shared" si="21"/>
        <v>1.3744573408481342E-2</v>
      </c>
      <c r="H50" s="1052">
        <f t="shared" si="21"/>
        <v>4.8338740765694332E-2</v>
      </c>
      <c r="I50" s="1052">
        <f t="shared" si="21"/>
        <v>2.1676189340012808E-2</v>
      </c>
      <c r="J50" s="1052">
        <f t="shared" si="21"/>
        <v>5.4701257413123372E-3</v>
      </c>
      <c r="K50" s="1052">
        <f t="shared" si="22"/>
        <v>1.5720938209182522E-2</v>
      </c>
      <c r="L50" s="1052">
        <f t="shared" si="21"/>
        <v>-3.0801388206628255E-2</v>
      </c>
      <c r="M50" s="1052">
        <f t="shared" si="21"/>
        <v>2.0417247418179851E-2</v>
      </c>
      <c r="N50" s="1052">
        <f t="shared" si="21"/>
        <v>-8.4487578076875014E-4</v>
      </c>
      <c r="O50" s="1052">
        <f t="shared" si="21"/>
        <v>-1.8393373649759348E-2</v>
      </c>
      <c r="P50" s="1052">
        <f t="shared" si="21"/>
        <v>-2.4092729128536106E-2</v>
      </c>
      <c r="Q50" s="1052">
        <f t="shared" si="21"/>
        <v>1.0902961910866926E-2</v>
      </c>
      <c r="R50" s="1052">
        <f t="shared" si="21"/>
        <v>2.101908165185562E-2</v>
      </c>
      <c r="S50" s="1052">
        <f t="shared" si="21"/>
        <v>2.9703626312524101E-2</v>
      </c>
      <c r="T50" s="1052">
        <f t="shared" si="21"/>
        <v>-1.8998759752113625E-2</v>
      </c>
      <c r="U50" s="1052">
        <f t="shared" si="21"/>
        <v>-3.8129030931607244E-2</v>
      </c>
      <c r="V50" s="1052">
        <f t="shared" si="21"/>
        <v>-2.3997568196270747E-2</v>
      </c>
      <c r="W50" s="1052">
        <f t="shared" si="21"/>
        <v>4.3746537432446164E-2</v>
      </c>
      <c r="X50" s="1052">
        <f t="shared" si="21"/>
        <v>9.8150136070307425E-3</v>
      </c>
      <c r="Y50" s="1052">
        <f t="shared" si="21"/>
        <v>2.5151913080806665E-2</v>
      </c>
      <c r="Z50" s="1052">
        <f t="shared" si="22"/>
        <v>2.0516563739119142E-3</v>
      </c>
    </row>
    <row r="51" spans="1:26" s="1040" customFormat="1" ht="12.75" customHeight="1" x14ac:dyDescent="0.2">
      <c r="A51" s="981" t="s">
        <v>1387</v>
      </c>
      <c r="B51" s="1041"/>
      <c r="C51" s="1039"/>
      <c r="D51" s="1039"/>
      <c r="E51" s="1039"/>
      <c r="F51" s="1039"/>
      <c r="G51" s="1039"/>
      <c r="H51" s="1039"/>
      <c r="I51" s="1039"/>
      <c r="J51" s="1039"/>
      <c r="K51" s="1039"/>
      <c r="L51" s="1039"/>
      <c r="M51" s="1039"/>
      <c r="N51" s="1039"/>
      <c r="O51" s="1039"/>
      <c r="P51" s="1039"/>
      <c r="Q51" s="1039"/>
      <c r="R51" s="1039"/>
      <c r="S51" s="1039"/>
      <c r="T51" s="1039"/>
      <c r="U51" s="1039"/>
      <c r="V51" s="1039"/>
      <c r="W51" s="1039"/>
      <c r="X51" s="1039"/>
      <c r="Y51" s="1039"/>
      <c r="Z51" s="1039"/>
    </row>
    <row r="52" spans="1:26" s="1042" customFormat="1" ht="20.25" customHeight="1" x14ac:dyDescent="0.2">
      <c r="A52" s="1041" t="s">
        <v>1188</v>
      </c>
      <c r="X52" s="1040"/>
      <c r="Y52" s="1040"/>
      <c r="Z52" s="1040"/>
    </row>
    <row r="53" spans="1:26" ht="15" x14ac:dyDescent="0.2">
      <c r="A53" s="1045" t="str">
        <f>Index!B14</f>
        <v>Table 3e :   FSM: Constant price GDP by industry sector, contribution to percent growth, FY2003-FY2015</v>
      </c>
    </row>
    <row r="54" spans="1:26" ht="18.75" customHeight="1" x14ac:dyDescent="0.2">
      <c r="A54" s="1019"/>
      <c r="B54" s="1020"/>
      <c r="C54" s="1021" t="str">
        <f>C$2</f>
        <v>FY1995</v>
      </c>
      <c r="D54" s="1021" t="str">
        <f t="shared" ref="D54:Z54" si="23">D$2</f>
        <v>FY1996</v>
      </c>
      <c r="E54" s="1021" t="str">
        <f t="shared" si="23"/>
        <v>FY1997</v>
      </c>
      <c r="F54" s="1021" t="str">
        <f t="shared" si="23"/>
        <v>FY1998</v>
      </c>
      <c r="G54" s="1021" t="str">
        <f t="shared" si="23"/>
        <v>FY1999</v>
      </c>
      <c r="H54" s="1021" t="str">
        <f t="shared" si="23"/>
        <v>FY2000</v>
      </c>
      <c r="I54" s="1021" t="str">
        <f t="shared" si="23"/>
        <v>FY2001</v>
      </c>
      <c r="J54" s="1021" t="str">
        <f t="shared" si="23"/>
        <v>FY2002</v>
      </c>
      <c r="K54" s="1021" t="str">
        <f t="shared" si="23"/>
        <v>FY2003</v>
      </c>
      <c r="L54" s="1021" t="str">
        <f t="shared" si="23"/>
        <v>FY2004</v>
      </c>
      <c r="M54" s="1021" t="str">
        <f t="shared" si="23"/>
        <v>FY2005</v>
      </c>
      <c r="N54" s="1021" t="str">
        <f t="shared" si="23"/>
        <v>FY2006</v>
      </c>
      <c r="O54" s="1021" t="str">
        <f t="shared" si="23"/>
        <v>FY2007</v>
      </c>
      <c r="P54" s="1021" t="str">
        <f t="shared" si="23"/>
        <v>FY2008</v>
      </c>
      <c r="Q54" s="1021" t="str">
        <f t="shared" si="23"/>
        <v>FY2009</v>
      </c>
      <c r="R54" s="1021" t="str">
        <f t="shared" si="23"/>
        <v>FY2010</v>
      </c>
      <c r="S54" s="1021" t="str">
        <f t="shared" si="23"/>
        <v>FY2011</v>
      </c>
      <c r="T54" s="1021" t="str">
        <f t="shared" si="23"/>
        <v>FY2012</v>
      </c>
      <c r="U54" s="1021" t="str">
        <f t="shared" si="23"/>
        <v>FY2013</v>
      </c>
      <c r="V54" s="1021" t="str">
        <f t="shared" si="23"/>
        <v>FY2014</v>
      </c>
      <c r="W54" s="1021" t="str">
        <f t="shared" si="23"/>
        <v>FY2015</v>
      </c>
      <c r="X54" s="1022" t="str">
        <f t="shared" si="23"/>
        <v>FY2016</v>
      </c>
      <c r="Y54" s="1022" t="str">
        <f t="shared" si="23"/>
        <v>FY2017</v>
      </c>
      <c r="Z54" s="1022" t="str">
        <f t="shared" si="23"/>
        <v>FY2018</v>
      </c>
    </row>
    <row r="55" spans="1:26" ht="17.25" customHeight="1" x14ac:dyDescent="0.2">
      <c r="A55" s="1023" t="s">
        <v>48</v>
      </c>
      <c r="B55" s="1024" t="s">
        <v>49</v>
      </c>
      <c r="C55" s="1046"/>
      <c r="D55" s="1046">
        <f t="shared" ref="D55:Z55" si="24">(D3-C3)/(D$22-C$22)*((D$22-C$22)/C$22)</f>
        <v>5.3017112577360926E-4</v>
      </c>
      <c r="E55" s="1046">
        <f t="shared" si="24"/>
        <v>8.0868918583605566E-4</v>
      </c>
      <c r="F55" s="1046">
        <f t="shared" si="24"/>
        <v>7.8069596739805259E-4</v>
      </c>
      <c r="G55" s="1046">
        <f t="shared" si="24"/>
        <v>2.0444180596340088E-3</v>
      </c>
      <c r="H55" s="1046">
        <f t="shared" si="24"/>
        <v>2.5580175837463812E-3</v>
      </c>
      <c r="I55" s="1046">
        <f t="shared" si="24"/>
        <v>1.4292504306166393E-3</v>
      </c>
      <c r="J55" s="1046">
        <f t="shared" si="24"/>
        <v>1.292680212764492E-3</v>
      </c>
      <c r="K55" s="1046">
        <f t="shared" si="24"/>
        <v>1.8523253814958075E-3</v>
      </c>
      <c r="L55" s="1046">
        <f t="shared" si="24"/>
        <v>-6.1659766078435985E-3</v>
      </c>
      <c r="M55" s="1046">
        <f t="shared" si="24"/>
        <v>4.8794573971526374E-3</v>
      </c>
      <c r="N55" s="1046">
        <f t="shared" si="24"/>
        <v>6.1267837791922205E-3</v>
      </c>
      <c r="O55" s="1046">
        <f t="shared" si="24"/>
        <v>2.9768867544025289E-3</v>
      </c>
      <c r="P55" s="1046">
        <f t="shared" si="24"/>
        <v>-1.098233478009488E-3</v>
      </c>
      <c r="Q55" s="1046">
        <f t="shared" si="24"/>
        <v>2.644027597523144E-3</v>
      </c>
      <c r="R55" s="1046">
        <f t="shared" si="24"/>
        <v>2.1426219041676639E-3</v>
      </c>
      <c r="S55" s="1046">
        <f t="shared" si="24"/>
        <v>1.7985682171990603E-3</v>
      </c>
      <c r="T55" s="1046">
        <f t="shared" si="24"/>
        <v>-2.1997054936468585E-4</v>
      </c>
      <c r="U55" s="1046">
        <f t="shared" si="24"/>
        <v>1.1177620830327111E-3</v>
      </c>
      <c r="V55" s="1046">
        <f t="shared" si="24"/>
        <v>4.0412572774623772E-3</v>
      </c>
      <c r="W55" s="1046">
        <f t="shared" si="24"/>
        <v>1.6105562297481395E-3</v>
      </c>
      <c r="X55" s="1047">
        <f t="shared" si="24"/>
        <v>-3.6045858462705621E-4</v>
      </c>
      <c r="Y55" s="1047">
        <f t="shared" si="24"/>
        <v>5.2545353800972803E-3</v>
      </c>
      <c r="Z55" s="1047">
        <f t="shared" si="24"/>
        <v>2.8942631289759733E-3</v>
      </c>
    </row>
    <row r="56" spans="1:26" x14ac:dyDescent="0.2">
      <c r="A56" s="1023" t="s">
        <v>50</v>
      </c>
      <c r="B56" s="1024" t="s">
        <v>510</v>
      </c>
      <c r="C56" s="1046"/>
      <c r="D56" s="1046">
        <f t="shared" ref="D56:Z56" si="25">(D4-C4)/(D$22-C$22)*((D$22-C$22)/C$22)</f>
        <v>-1.1089216054042247E-2</v>
      </c>
      <c r="E56" s="1046">
        <f t="shared" si="25"/>
        <v>-2.0995515057327975E-2</v>
      </c>
      <c r="F56" s="1046">
        <f t="shared" si="25"/>
        <v>3.42722968454897E-2</v>
      </c>
      <c r="G56" s="1046">
        <f t="shared" si="25"/>
        <v>-2.4721647675126468E-2</v>
      </c>
      <c r="H56" s="1046">
        <f t="shared" si="25"/>
        <v>1.3595213499374072E-2</v>
      </c>
      <c r="I56" s="1046">
        <f t="shared" si="25"/>
        <v>-9.0717006451831936E-3</v>
      </c>
      <c r="J56" s="1046">
        <f t="shared" si="25"/>
        <v>2.9727045688013004E-3</v>
      </c>
      <c r="K56" s="1046">
        <f t="shared" si="25"/>
        <v>4.9270035874373636E-3</v>
      </c>
      <c r="L56" s="1046">
        <f t="shared" si="25"/>
        <v>-1.0716043368671071E-2</v>
      </c>
      <c r="M56" s="1046">
        <f t="shared" si="25"/>
        <v>4.3296890920105566E-3</v>
      </c>
      <c r="N56" s="1046">
        <f t="shared" si="25"/>
        <v>-5.8980535831770148E-3</v>
      </c>
      <c r="O56" s="1046">
        <f t="shared" si="25"/>
        <v>9.9009121568557346E-3</v>
      </c>
      <c r="P56" s="1046">
        <f t="shared" si="25"/>
        <v>8.0520145780796359E-4</v>
      </c>
      <c r="Q56" s="1046">
        <f t="shared" si="25"/>
        <v>-3.3515049983020248E-3</v>
      </c>
      <c r="R56" s="1046">
        <f t="shared" si="25"/>
        <v>-9.7576579572164427E-3</v>
      </c>
      <c r="S56" s="1046">
        <f t="shared" si="25"/>
        <v>2.2560412549575068E-2</v>
      </c>
      <c r="T56" s="1046">
        <f t="shared" si="25"/>
        <v>-3.3760468919180704E-3</v>
      </c>
      <c r="U56" s="1046">
        <f t="shared" si="25"/>
        <v>-1.5137101561319814E-2</v>
      </c>
      <c r="V56" s="1046">
        <f t="shared" si="25"/>
        <v>9.6118792189517788E-3</v>
      </c>
      <c r="W56" s="1046">
        <f t="shared" si="25"/>
        <v>2.3536598512363328E-2</v>
      </c>
      <c r="X56" s="1047">
        <f t="shared" si="25"/>
        <v>-1.2880645664333874E-2</v>
      </c>
      <c r="Y56" s="1047">
        <f t="shared" si="25"/>
        <v>-7.5450309345069019E-3</v>
      </c>
      <c r="Z56" s="1047">
        <f t="shared" si="25"/>
        <v>-2.5439502224054019E-3</v>
      </c>
    </row>
    <row r="57" spans="1:26" x14ac:dyDescent="0.2">
      <c r="A57" s="1023" t="s">
        <v>52</v>
      </c>
      <c r="B57" s="1024" t="s">
        <v>53</v>
      </c>
      <c r="C57" s="1046"/>
      <c r="D57" s="1046">
        <f t="shared" ref="D57:Z57" si="26">(D5-C5)/(D$22-C$22)*((D$22-C$22)/C$22)</f>
        <v>0</v>
      </c>
      <c r="E57" s="1046">
        <f t="shared" si="26"/>
        <v>0</v>
      </c>
      <c r="F57" s="1046">
        <f t="shared" si="26"/>
        <v>0</v>
      </c>
      <c r="G57" s="1046">
        <f t="shared" si="26"/>
        <v>0</v>
      </c>
      <c r="H57" s="1046">
        <f t="shared" si="26"/>
        <v>0</v>
      </c>
      <c r="I57" s="1046">
        <f t="shared" si="26"/>
        <v>0</v>
      </c>
      <c r="J57" s="1046">
        <f t="shared" si="26"/>
        <v>0</v>
      </c>
      <c r="K57" s="1046">
        <f t="shared" si="26"/>
        <v>0</v>
      </c>
      <c r="L57" s="1046">
        <f t="shared" si="26"/>
        <v>0</v>
      </c>
      <c r="M57" s="1046">
        <f t="shared" si="26"/>
        <v>0</v>
      </c>
      <c r="N57" s="1046">
        <f t="shared" si="26"/>
        <v>0</v>
      </c>
      <c r="O57" s="1046">
        <f t="shared" si="26"/>
        <v>0</v>
      </c>
      <c r="P57" s="1046">
        <f t="shared" si="26"/>
        <v>0</v>
      </c>
      <c r="Q57" s="1046">
        <f t="shared" si="26"/>
        <v>0</v>
      </c>
      <c r="R57" s="1046">
        <f t="shared" si="26"/>
        <v>0</v>
      </c>
      <c r="S57" s="1046">
        <f t="shared" si="26"/>
        <v>0</v>
      </c>
      <c r="T57" s="1046">
        <f t="shared" si="26"/>
        <v>0</v>
      </c>
      <c r="U57" s="1046">
        <f t="shared" si="26"/>
        <v>9.5272423498117873E-6</v>
      </c>
      <c r="V57" s="1046">
        <f t="shared" si="26"/>
        <v>-6.1363703626254153E-6</v>
      </c>
      <c r="W57" s="1046">
        <f t="shared" si="26"/>
        <v>-3.843469597971143E-6</v>
      </c>
      <c r="X57" s="1047">
        <f t="shared" si="26"/>
        <v>0</v>
      </c>
      <c r="Y57" s="1047">
        <f t="shared" si="26"/>
        <v>0</v>
      </c>
      <c r="Z57" s="1047">
        <f t="shared" si="26"/>
        <v>0</v>
      </c>
    </row>
    <row r="58" spans="1:26" x14ac:dyDescent="0.2">
      <c r="A58" s="1023" t="s">
        <v>54</v>
      </c>
      <c r="B58" s="1024" t="s">
        <v>55</v>
      </c>
      <c r="C58" s="1046"/>
      <c r="D58" s="1046">
        <f t="shared" ref="D58:Z58" si="27">(D6-C6)/(D$22-C$22)*((D$22-C$22)/C$22)</f>
        <v>-2.6520010600602209E-3</v>
      </c>
      <c r="E58" s="1046">
        <f t="shared" si="27"/>
        <v>1.4729057258751016E-3</v>
      </c>
      <c r="F58" s="1046">
        <f t="shared" si="27"/>
        <v>1.611984925279288E-3</v>
      </c>
      <c r="G58" s="1046">
        <f t="shared" si="27"/>
        <v>-1.0220644998035551E-3</v>
      </c>
      <c r="H58" s="1046">
        <f t="shared" si="27"/>
        <v>2.3304985784482423E-3</v>
      </c>
      <c r="I58" s="1046">
        <f t="shared" si="27"/>
        <v>3.0946578650838563E-3</v>
      </c>
      <c r="J58" s="1046">
        <f t="shared" si="27"/>
        <v>-8.9032945649183796E-4</v>
      </c>
      <c r="K58" s="1046">
        <f t="shared" si="27"/>
        <v>-1.1508918910928417E-3</v>
      </c>
      <c r="L58" s="1046">
        <f t="shared" si="27"/>
        <v>-2.8943960742416411E-3</v>
      </c>
      <c r="M58" s="1046">
        <f t="shared" si="27"/>
        <v>-8.3558996690088812E-3</v>
      </c>
      <c r="N58" s="1046">
        <f t="shared" si="27"/>
        <v>-1.7967657431194953E-3</v>
      </c>
      <c r="O58" s="1046">
        <f t="shared" si="27"/>
        <v>6.6415231063285578E-5</v>
      </c>
      <c r="P58" s="1046">
        <f t="shared" si="27"/>
        <v>1.4043937705650667E-4</v>
      </c>
      <c r="Q58" s="1046">
        <f t="shared" si="27"/>
        <v>6.5760511149350135E-5</v>
      </c>
      <c r="R58" s="1046">
        <f t="shared" si="27"/>
        <v>2.1967965251294637E-4</v>
      </c>
      <c r="S58" s="1046">
        <f t="shared" si="27"/>
        <v>1.2503242305003616E-4</v>
      </c>
      <c r="T58" s="1046">
        <f t="shared" si="27"/>
        <v>-3.2033147481228393E-4</v>
      </c>
      <c r="U58" s="1046">
        <f t="shared" si="27"/>
        <v>-4.9466439322049525E-4</v>
      </c>
      <c r="V58" s="1046">
        <f t="shared" si="27"/>
        <v>2.5535992610019243E-5</v>
      </c>
      <c r="W58" s="1046">
        <f t="shared" si="27"/>
        <v>4.6038424840804504E-4</v>
      </c>
      <c r="X58" s="1047">
        <f t="shared" si="27"/>
        <v>1.5582062329637877E-3</v>
      </c>
      <c r="Y58" s="1047">
        <f t="shared" si="27"/>
        <v>2.4055178876337743E-4</v>
      </c>
      <c r="Z58" s="1047">
        <f t="shared" si="27"/>
        <v>5.4842687774649415E-5</v>
      </c>
    </row>
    <row r="59" spans="1:26" x14ac:dyDescent="0.2">
      <c r="A59" s="1023" t="s">
        <v>56</v>
      </c>
      <c r="B59" s="1024" t="s">
        <v>57</v>
      </c>
      <c r="C59" s="1046"/>
      <c r="D59" s="1046">
        <f t="shared" ref="D59:Z59" si="28">(D7-C7)/(D$22-C$22)*((D$22-C$22)/C$22)</f>
        <v>6.1348168057338891E-4</v>
      </c>
      <c r="E59" s="1046">
        <f t="shared" si="28"/>
        <v>-9.5004709763672746E-4</v>
      </c>
      <c r="F59" s="1046">
        <f t="shared" si="28"/>
        <v>-2.2447226957377338E-4</v>
      </c>
      <c r="G59" s="1046">
        <f t="shared" si="28"/>
        <v>-6.6913734194624247E-5</v>
      </c>
      <c r="H59" s="1046">
        <f t="shared" si="28"/>
        <v>-3.7769144550032195E-4</v>
      </c>
      <c r="I59" s="1046">
        <f t="shared" si="28"/>
        <v>2.4249483212420271E-4</v>
      </c>
      <c r="J59" s="1046">
        <f t="shared" si="28"/>
        <v>7.2011998421475827E-4</v>
      </c>
      <c r="K59" s="1046">
        <f t="shared" si="28"/>
        <v>7.5635237648797313E-4</v>
      </c>
      <c r="L59" s="1046">
        <f t="shared" si="28"/>
        <v>-6.7823575774899833E-4</v>
      </c>
      <c r="M59" s="1046">
        <f t="shared" si="28"/>
        <v>-1.6511572733871277E-4</v>
      </c>
      <c r="N59" s="1046">
        <f t="shared" si="28"/>
        <v>-1.0732419738915182E-3</v>
      </c>
      <c r="O59" s="1046">
        <f t="shared" si="28"/>
        <v>-4.4504091876639777E-4</v>
      </c>
      <c r="P59" s="1046">
        <f t="shared" si="28"/>
        <v>-1.6167898701443691E-3</v>
      </c>
      <c r="Q59" s="1046">
        <f t="shared" si="28"/>
        <v>9.0043486492648078E-4</v>
      </c>
      <c r="R59" s="1046">
        <f t="shared" si="28"/>
        <v>-5.2728160203073051E-5</v>
      </c>
      <c r="S59" s="1046">
        <f t="shared" si="28"/>
        <v>-9.9974845298002367E-4</v>
      </c>
      <c r="T59" s="1046">
        <f t="shared" si="28"/>
        <v>9.6497505622230564E-4</v>
      </c>
      <c r="U59" s="1046">
        <f t="shared" si="28"/>
        <v>4.0313043257714774E-4</v>
      </c>
      <c r="V59" s="1046">
        <f t="shared" si="28"/>
        <v>-1.0099886326543944E-3</v>
      </c>
      <c r="W59" s="1046">
        <f t="shared" si="28"/>
        <v>-6.7395394391159651E-5</v>
      </c>
      <c r="X59" s="1047">
        <f t="shared" si="28"/>
        <v>1.2532235896328652E-3</v>
      </c>
      <c r="Y59" s="1047">
        <f t="shared" si="28"/>
        <v>6.8825591284534568E-4</v>
      </c>
      <c r="Z59" s="1047">
        <f t="shared" si="28"/>
        <v>3.5664705525990974E-4</v>
      </c>
    </row>
    <row r="60" spans="1:26" x14ac:dyDescent="0.2">
      <c r="A60" s="1023" t="s">
        <v>58</v>
      </c>
      <c r="B60" s="1024" t="s">
        <v>59</v>
      </c>
      <c r="C60" s="1046"/>
      <c r="D60" s="1046">
        <f t="shared" ref="D60:Z60" si="29">(D8-C8)/(D$22-C$22)*((D$22-C$22)/C$22)</f>
        <v>-5.3898559123913038E-3</v>
      </c>
      <c r="E60" s="1046">
        <f t="shared" si="29"/>
        <v>-1.2884114062763827E-2</v>
      </c>
      <c r="F60" s="1046">
        <f t="shared" si="29"/>
        <v>8.787485417397262E-3</v>
      </c>
      <c r="G60" s="1046">
        <f t="shared" si="29"/>
        <v>1.6357165115982444E-3</v>
      </c>
      <c r="H60" s="1046">
        <f t="shared" si="29"/>
        <v>2.8545734443649936E-3</v>
      </c>
      <c r="I60" s="1046">
        <f t="shared" si="29"/>
        <v>-1.071354628459294E-3</v>
      </c>
      <c r="J60" s="1046">
        <f t="shared" si="29"/>
        <v>-9.018719046707797E-3</v>
      </c>
      <c r="K60" s="1046">
        <f t="shared" si="29"/>
        <v>-2.6017929085535899E-3</v>
      </c>
      <c r="L60" s="1046">
        <f t="shared" si="29"/>
        <v>1.1624573832670353E-3</v>
      </c>
      <c r="M60" s="1046">
        <f t="shared" si="29"/>
        <v>7.0364266823990549E-3</v>
      </c>
      <c r="N60" s="1046">
        <f t="shared" si="29"/>
        <v>-9.3382917817288764E-3</v>
      </c>
      <c r="O60" s="1046">
        <f t="shared" si="29"/>
        <v>-3.1941286325204818E-3</v>
      </c>
      <c r="P60" s="1046">
        <f t="shared" si="29"/>
        <v>5.995206263461542E-3</v>
      </c>
      <c r="Q60" s="1046">
        <f t="shared" si="29"/>
        <v>1.6520434022256898E-2</v>
      </c>
      <c r="R60" s="1046">
        <f t="shared" si="29"/>
        <v>1.1744668791009395E-2</v>
      </c>
      <c r="S60" s="1046">
        <f t="shared" si="29"/>
        <v>9.9683419280136853E-3</v>
      </c>
      <c r="T60" s="1046">
        <f t="shared" si="29"/>
        <v>-1.7114897808033112E-3</v>
      </c>
      <c r="U60" s="1046">
        <f t="shared" si="29"/>
        <v>-1.6585879566376228E-2</v>
      </c>
      <c r="V60" s="1046">
        <f t="shared" si="29"/>
        <v>-1.8773597155388459E-2</v>
      </c>
      <c r="W60" s="1046">
        <f t="shared" si="29"/>
        <v>-3.5206957279140913E-3</v>
      </c>
      <c r="X60" s="1047">
        <f t="shared" si="29"/>
        <v>8.0881927225393485E-5</v>
      </c>
      <c r="Y60" s="1047">
        <f t="shared" si="29"/>
        <v>4.3197204642820663E-4</v>
      </c>
      <c r="Z60" s="1047">
        <f t="shared" si="29"/>
        <v>-3.9217375848240423E-3</v>
      </c>
    </row>
    <row r="61" spans="1:26" x14ac:dyDescent="0.2">
      <c r="A61" s="1023" t="s">
        <v>60</v>
      </c>
      <c r="B61" s="1024" t="s">
        <v>61</v>
      </c>
      <c r="C61" s="1046"/>
      <c r="D61" s="1046">
        <f t="shared" ref="D61:Z61" si="30">(D9-C9)/(D$22-C$22)*((D$22-C$22)/C$22)</f>
        <v>-3.1120987013699398E-3</v>
      </c>
      <c r="E61" s="1046">
        <f t="shared" si="30"/>
        <v>-7.0003189671313639E-3</v>
      </c>
      <c r="F61" s="1046">
        <f t="shared" si="30"/>
        <v>-3.0656737571210526E-3</v>
      </c>
      <c r="G61" s="1046">
        <f t="shared" si="30"/>
        <v>1.843697809156677E-3</v>
      </c>
      <c r="H61" s="1046">
        <f t="shared" si="30"/>
        <v>7.4404602408272829E-3</v>
      </c>
      <c r="I61" s="1046">
        <f t="shared" si="30"/>
        <v>6.5520741860959075E-3</v>
      </c>
      <c r="J61" s="1046">
        <f t="shared" si="30"/>
        <v>-7.6970357795332935E-3</v>
      </c>
      <c r="K61" s="1046">
        <f t="shared" si="30"/>
        <v>7.0344641485533431E-3</v>
      </c>
      <c r="L61" s="1046">
        <f t="shared" si="30"/>
        <v>-3.9260370106200364E-4</v>
      </c>
      <c r="M61" s="1046">
        <f t="shared" si="30"/>
        <v>-6.7879656329858623E-4</v>
      </c>
      <c r="N61" s="1046">
        <f t="shared" si="30"/>
        <v>-2.8286268349522886E-3</v>
      </c>
      <c r="O61" s="1046">
        <f t="shared" si="30"/>
        <v>-1.555620206672724E-3</v>
      </c>
      <c r="P61" s="1046">
        <f t="shared" si="30"/>
        <v>-1.5656967481275637E-3</v>
      </c>
      <c r="Q61" s="1046">
        <f t="shared" si="30"/>
        <v>-7.2977413110887719E-3</v>
      </c>
      <c r="R61" s="1046">
        <f t="shared" si="30"/>
        <v>4.4130893222884366E-3</v>
      </c>
      <c r="S61" s="1046">
        <f t="shared" si="30"/>
        <v>-1.6159056053318096E-3</v>
      </c>
      <c r="T61" s="1046">
        <f t="shared" si="30"/>
        <v>-6.1144004948567969E-3</v>
      </c>
      <c r="U61" s="1046">
        <f t="shared" si="30"/>
        <v>-2.9930099070666748E-3</v>
      </c>
      <c r="V61" s="1046">
        <f t="shared" si="30"/>
        <v>-2.7387864172078932E-3</v>
      </c>
      <c r="W61" s="1046">
        <f t="shared" si="30"/>
        <v>4.5967364588967094E-3</v>
      </c>
      <c r="X61" s="1047">
        <f t="shared" si="30"/>
        <v>9.4892116599242377E-3</v>
      </c>
      <c r="Y61" s="1047">
        <f t="shared" si="30"/>
        <v>4.6167978281402219E-3</v>
      </c>
      <c r="Z61" s="1047">
        <f t="shared" si="30"/>
        <v>-2.1172249976449619E-3</v>
      </c>
    </row>
    <row r="62" spans="1:26" x14ac:dyDescent="0.2">
      <c r="A62" s="1023" t="s">
        <v>62</v>
      </c>
      <c r="B62" s="1024" t="s">
        <v>63</v>
      </c>
      <c r="C62" s="1046"/>
      <c r="D62" s="1046">
        <f t="shared" ref="D62:Z62" si="31">(D10-C10)/(D$22-C$22)*((D$22-C$22)/C$22)</f>
        <v>-3.1926955876728365E-4</v>
      </c>
      <c r="E62" s="1046">
        <f t="shared" si="31"/>
        <v>-3.2438242308272314E-5</v>
      </c>
      <c r="F62" s="1046">
        <f t="shared" si="31"/>
        <v>9.3334550807084291E-4</v>
      </c>
      <c r="G62" s="1046">
        <f t="shared" si="31"/>
        <v>-3.3038565440440175E-4</v>
      </c>
      <c r="H62" s="1046">
        <f t="shared" si="31"/>
        <v>1.3020398207057536E-3</v>
      </c>
      <c r="I62" s="1046">
        <f t="shared" si="31"/>
        <v>8.1155016021270212E-5</v>
      </c>
      <c r="J62" s="1046">
        <f t="shared" si="31"/>
        <v>-1.949309807462E-3</v>
      </c>
      <c r="K62" s="1046">
        <f t="shared" si="31"/>
        <v>-2.6364799024022922E-4</v>
      </c>
      <c r="L62" s="1046">
        <f t="shared" si="31"/>
        <v>-6.1677322053055198E-4</v>
      </c>
      <c r="M62" s="1046">
        <f t="shared" si="31"/>
        <v>3.1017278353748896E-4</v>
      </c>
      <c r="N62" s="1046">
        <f t="shared" si="31"/>
        <v>2.7630615978623582E-4</v>
      </c>
      <c r="O62" s="1046">
        <f t="shared" si="31"/>
        <v>-6.6902041874255722E-4</v>
      </c>
      <c r="P62" s="1046">
        <f t="shared" si="31"/>
        <v>-1.655674206672715E-3</v>
      </c>
      <c r="Q62" s="1046">
        <f t="shared" si="31"/>
        <v>-2.0605204665907115E-3</v>
      </c>
      <c r="R62" s="1046">
        <f t="shared" si="31"/>
        <v>6.2120471442033288E-4</v>
      </c>
      <c r="S62" s="1046">
        <f t="shared" si="31"/>
        <v>-2.2306357434857994E-4</v>
      </c>
      <c r="T62" s="1046">
        <f t="shared" si="31"/>
        <v>-2.2139824483498371E-6</v>
      </c>
      <c r="U62" s="1046">
        <f t="shared" si="31"/>
        <v>-5.8504789311527423E-4</v>
      </c>
      <c r="V62" s="1046">
        <f t="shared" si="31"/>
        <v>-6.2720319929699677E-4</v>
      </c>
      <c r="W62" s="1046">
        <f t="shared" si="31"/>
        <v>1.4106812828688518E-3</v>
      </c>
      <c r="X62" s="1047">
        <f t="shared" si="31"/>
        <v>3.4725038482021076E-4</v>
      </c>
      <c r="Y62" s="1047">
        <f t="shared" si="31"/>
        <v>1.1065007226533999E-3</v>
      </c>
      <c r="Z62" s="1047">
        <f t="shared" si="31"/>
        <v>1.3610457239207293E-4</v>
      </c>
    </row>
    <row r="63" spans="1:26" x14ac:dyDescent="0.2">
      <c r="A63" s="1023" t="s">
        <v>64</v>
      </c>
      <c r="B63" s="1024" t="s">
        <v>65</v>
      </c>
      <c r="C63" s="1046"/>
      <c r="D63" s="1046">
        <f t="shared" ref="D63:Z63" si="32">(D11-C11)/(D$22-C$22)*((D$22-C$22)/C$22)</f>
        <v>-4.4547162070485997E-3</v>
      </c>
      <c r="E63" s="1046">
        <f t="shared" si="32"/>
        <v>-4.7924389482263945E-3</v>
      </c>
      <c r="F63" s="1046">
        <f t="shared" si="32"/>
        <v>1.3448288867821821E-3</v>
      </c>
      <c r="G63" s="1046">
        <f t="shared" si="32"/>
        <v>1.7448195341008379E-3</v>
      </c>
      <c r="H63" s="1046">
        <f t="shared" si="32"/>
        <v>3.1634481706778344E-3</v>
      </c>
      <c r="I63" s="1046">
        <f t="shared" si="32"/>
        <v>2.731945048797989E-3</v>
      </c>
      <c r="J63" s="1046">
        <f t="shared" si="32"/>
        <v>-1.1969679651610476E-3</v>
      </c>
      <c r="K63" s="1046">
        <f t="shared" si="32"/>
        <v>-1.7842691059429628E-4</v>
      </c>
      <c r="L63" s="1046">
        <f t="shared" si="32"/>
        <v>-3.0054085938616175E-4</v>
      </c>
      <c r="M63" s="1046">
        <f t="shared" si="32"/>
        <v>-3.7902202681437349E-4</v>
      </c>
      <c r="N63" s="1046">
        <f t="shared" si="32"/>
        <v>-2.0292784236122215E-3</v>
      </c>
      <c r="O63" s="1046">
        <f t="shared" si="32"/>
        <v>4.0481607668778742E-4</v>
      </c>
      <c r="P63" s="1046">
        <f t="shared" si="32"/>
        <v>-9.4302829682359739E-3</v>
      </c>
      <c r="Q63" s="1046">
        <f t="shared" si="32"/>
        <v>-2.6806457351298157E-5</v>
      </c>
      <c r="R63" s="1046">
        <f t="shared" si="32"/>
        <v>-1.3885715550003533E-3</v>
      </c>
      <c r="S63" s="1046">
        <f t="shared" si="32"/>
        <v>-3.1312264965537327E-4</v>
      </c>
      <c r="T63" s="1046">
        <f t="shared" si="32"/>
        <v>-3.7909959985423934E-4</v>
      </c>
      <c r="U63" s="1046">
        <f t="shared" si="32"/>
        <v>1.840142513903997E-3</v>
      </c>
      <c r="V63" s="1046">
        <f t="shared" si="32"/>
        <v>-5.8917148492850556E-3</v>
      </c>
      <c r="W63" s="1046">
        <f t="shared" si="32"/>
        <v>1.1940522284250941E-3</v>
      </c>
      <c r="X63" s="1047">
        <f t="shared" si="32"/>
        <v>7.1656171359885581E-3</v>
      </c>
      <c r="Y63" s="1047">
        <f t="shared" si="32"/>
        <v>1.4367846873190584E-3</v>
      </c>
      <c r="Z63" s="1047">
        <f t="shared" si="32"/>
        <v>7.4760216307747512E-4</v>
      </c>
    </row>
    <row r="64" spans="1:26" x14ac:dyDescent="0.2">
      <c r="A64" s="1023" t="s">
        <v>66</v>
      </c>
      <c r="B64" s="1027" t="s">
        <v>917</v>
      </c>
      <c r="C64" s="1046"/>
      <c r="D64" s="1046">
        <f t="shared" ref="D64:Z64" si="33">(D12-C12)/(D$22-C$22)*((D$22-C$22)/C$22)</f>
        <v>-2.178499923799366E-3</v>
      </c>
      <c r="E64" s="1046">
        <f t="shared" si="33"/>
        <v>-1.6050323597467509E-4</v>
      </c>
      <c r="F64" s="1046">
        <f t="shared" si="33"/>
        <v>-2.5063511799827518E-3</v>
      </c>
      <c r="G64" s="1046">
        <f t="shared" si="33"/>
        <v>5.9524456524642473E-3</v>
      </c>
      <c r="H64" s="1046">
        <f t="shared" si="33"/>
        <v>3.2088651318767708E-3</v>
      </c>
      <c r="I64" s="1046">
        <f t="shared" si="33"/>
        <v>4.2781079608048894E-3</v>
      </c>
      <c r="J64" s="1046">
        <f t="shared" si="33"/>
        <v>5.7028524131329849E-3</v>
      </c>
      <c r="K64" s="1046">
        <f t="shared" si="33"/>
        <v>-1.3082871631082724E-2</v>
      </c>
      <c r="L64" s="1046">
        <f t="shared" si="33"/>
        <v>-1.1041115721477867E-3</v>
      </c>
      <c r="M64" s="1046">
        <f t="shared" si="33"/>
        <v>4.91007293507286E-3</v>
      </c>
      <c r="N64" s="1046">
        <f t="shared" si="33"/>
        <v>2.6873862539014853E-3</v>
      </c>
      <c r="O64" s="1046">
        <f t="shared" si="33"/>
        <v>1.1707806778215816E-3</v>
      </c>
      <c r="P64" s="1046">
        <f t="shared" si="33"/>
        <v>-2.2003382674536691E-3</v>
      </c>
      <c r="Q64" s="1046">
        <f t="shared" si="33"/>
        <v>-3.6656377031222742E-3</v>
      </c>
      <c r="R64" s="1046">
        <f t="shared" si="33"/>
        <v>2.6369931413445344E-3</v>
      </c>
      <c r="S64" s="1046">
        <f t="shared" si="33"/>
        <v>3.6302018637942106E-3</v>
      </c>
      <c r="T64" s="1046">
        <f t="shared" si="33"/>
        <v>2.0347120651111337E-3</v>
      </c>
      <c r="U64" s="1046">
        <f t="shared" si="33"/>
        <v>6.4271087791796251E-4</v>
      </c>
      <c r="V64" s="1046">
        <f t="shared" si="33"/>
        <v>2.738068019783749E-3</v>
      </c>
      <c r="W64" s="1046">
        <f t="shared" si="33"/>
        <v>6.2154786929104096E-3</v>
      </c>
      <c r="X64" s="1047">
        <f t="shared" si="33"/>
        <v>1.0034827282301229E-4</v>
      </c>
      <c r="Y64" s="1047">
        <f t="shared" si="33"/>
        <v>1.9460896081910065E-3</v>
      </c>
      <c r="Z64" s="1047">
        <f t="shared" si="33"/>
        <v>5.0723214799057994E-3</v>
      </c>
    </row>
    <row r="65" spans="1:26" x14ac:dyDescent="0.2">
      <c r="A65" s="1023" t="s">
        <v>67</v>
      </c>
      <c r="B65" s="1024" t="s">
        <v>68</v>
      </c>
      <c r="C65" s="1046"/>
      <c r="D65" s="1046">
        <f t="shared" ref="D65:Z65" si="34">(D13-C13)/(D$22-C$22)*((D$22-C$22)/C$22)</f>
        <v>1.9196333286016973E-4</v>
      </c>
      <c r="E65" s="1046">
        <f t="shared" si="34"/>
        <v>5.8433712568603286E-5</v>
      </c>
      <c r="F65" s="1046">
        <f t="shared" si="34"/>
        <v>-1.0330211515311791E-4</v>
      </c>
      <c r="G65" s="1046">
        <f t="shared" si="34"/>
        <v>5.8168972633306001E-3</v>
      </c>
      <c r="H65" s="1046">
        <f t="shared" si="34"/>
        <v>1.6238707005444973E-3</v>
      </c>
      <c r="I65" s="1046">
        <f t="shared" si="34"/>
        <v>3.2622996711056825E-3</v>
      </c>
      <c r="J65" s="1046">
        <f t="shared" si="34"/>
        <v>-2.3080041422611529E-4</v>
      </c>
      <c r="K65" s="1046">
        <f t="shared" si="34"/>
        <v>9.1685114254194894E-4</v>
      </c>
      <c r="L65" s="1046">
        <f t="shared" si="34"/>
        <v>-1.385905737613678E-3</v>
      </c>
      <c r="M65" s="1046">
        <f t="shared" si="34"/>
        <v>-1.7092499504548107E-3</v>
      </c>
      <c r="N65" s="1046">
        <f t="shared" si="34"/>
        <v>-1.9412204509043148E-3</v>
      </c>
      <c r="O65" s="1046">
        <f t="shared" si="34"/>
        <v>-1.6279467886899199E-3</v>
      </c>
      <c r="P65" s="1046">
        <f t="shared" si="34"/>
        <v>-1.3209335994225923E-3</v>
      </c>
      <c r="Q65" s="1046">
        <f t="shared" si="34"/>
        <v>-2.9514353844657025E-4</v>
      </c>
      <c r="R65" s="1046">
        <f t="shared" si="34"/>
        <v>2.4397600091293427E-3</v>
      </c>
      <c r="S65" s="1046">
        <f t="shared" si="34"/>
        <v>1.7310555297318415E-3</v>
      </c>
      <c r="T65" s="1046">
        <f t="shared" si="34"/>
        <v>-1.031512595639036E-3</v>
      </c>
      <c r="U65" s="1046">
        <f t="shared" si="34"/>
        <v>7.330502269981545E-4</v>
      </c>
      <c r="V65" s="1046">
        <f t="shared" si="34"/>
        <v>1.9871672559420963E-3</v>
      </c>
      <c r="W65" s="1046">
        <f t="shared" si="34"/>
        <v>3.1984497535808083E-3</v>
      </c>
      <c r="X65" s="1047">
        <f t="shared" si="34"/>
        <v>2.7334801348545558E-3</v>
      </c>
      <c r="Y65" s="1047">
        <f t="shared" si="34"/>
        <v>5.1585826850868563E-3</v>
      </c>
      <c r="Z65" s="1047">
        <f t="shared" si="34"/>
        <v>2.1305618695509165E-3</v>
      </c>
    </row>
    <row r="66" spans="1:26" x14ac:dyDescent="0.2">
      <c r="A66" s="1023" t="s">
        <v>69</v>
      </c>
      <c r="B66" s="1024" t="s">
        <v>70</v>
      </c>
      <c r="C66" s="1046"/>
      <c r="D66" s="1046">
        <f t="shared" ref="D66:Z66" si="35">(D14-C14)/(D$22-C$22)*((D$22-C$22)/C$22)</f>
        <v>-7.7197275338034589E-3</v>
      </c>
      <c r="E66" s="1046">
        <f t="shared" si="35"/>
        <v>-3.1301154087913933E-3</v>
      </c>
      <c r="F66" s="1046">
        <f t="shared" si="35"/>
        <v>-6.2315363501853358E-3</v>
      </c>
      <c r="G66" s="1046">
        <f t="shared" si="35"/>
        <v>9.1945694753708101E-3</v>
      </c>
      <c r="H66" s="1046">
        <f t="shared" si="35"/>
        <v>-3.4210589158202706E-3</v>
      </c>
      <c r="I66" s="1046">
        <f t="shared" si="35"/>
        <v>3.9622861688484627E-3</v>
      </c>
      <c r="J66" s="1046">
        <f t="shared" si="35"/>
        <v>9.5134185633571778E-3</v>
      </c>
      <c r="K66" s="1046">
        <f t="shared" si="35"/>
        <v>-4.5327205552119498E-3</v>
      </c>
      <c r="L66" s="1046">
        <f t="shared" si="35"/>
        <v>-1.044820721734011E-2</v>
      </c>
      <c r="M66" s="1046">
        <f t="shared" si="35"/>
        <v>-4.2787156130512519E-3</v>
      </c>
      <c r="N66" s="1046">
        <f t="shared" si="35"/>
        <v>8.0415232738310291E-3</v>
      </c>
      <c r="O66" s="1046">
        <f t="shared" si="35"/>
        <v>-2.0774640581518216E-2</v>
      </c>
      <c r="P66" s="1046">
        <f t="shared" si="35"/>
        <v>-9.5039178838242731E-3</v>
      </c>
      <c r="Q66" s="1046">
        <f t="shared" si="35"/>
        <v>-9.9232833018918264E-4</v>
      </c>
      <c r="R66" s="1046">
        <f t="shared" si="35"/>
        <v>5.3218158430082879E-3</v>
      </c>
      <c r="S66" s="1046">
        <f t="shared" si="35"/>
        <v>1.7308350286707069E-3</v>
      </c>
      <c r="T66" s="1046">
        <f t="shared" si="35"/>
        <v>-3.2571196159734441E-4</v>
      </c>
      <c r="U66" s="1046">
        <f t="shared" si="35"/>
        <v>5.6264735313934919E-5</v>
      </c>
      <c r="V66" s="1046">
        <f t="shared" si="35"/>
        <v>-3.1560598025948874E-3</v>
      </c>
      <c r="W66" s="1046">
        <f t="shared" si="35"/>
        <v>3.9945160366659559E-3</v>
      </c>
      <c r="X66" s="1047">
        <f t="shared" si="35"/>
        <v>-8.8015768146919836E-4</v>
      </c>
      <c r="Y66" s="1047">
        <f t="shared" si="35"/>
        <v>5.9610205853619905E-4</v>
      </c>
      <c r="Z66" s="1047">
        <f t="shared" si="35"/>
        <v>8.5237898526684857E-4</v>
      </c>
    </row>
    <row r="67" spans="1:26" x14ac:dyDescent="0.2">
      <c r="A67" s="1023" t="s">
        <v>71</v>
      </c>
      <c r="B67" s="1024" t="s">
        <v>72</v>
      </c>
      <c r="C67" s="1046"/>
      <c r="D67" s="1046">
        <f t="shared" ref="D67:Z67" si="36">(D15-C15)/(D$22-C$22)*((D$22-C$22)/C$22)</f>
        <v>1.78884111191571E-3</v>
      </c>
      <c r="E67" s="1046">
        <f t="shared" si="36"/>
        <v>-6.0484877020293235E-3</v>
      </c>
      <c r="F67" s="1046">
        <f t="shared" si="36"/>
        <v>-8.1158719241696577E-3</v>
      </c>
      <c r="G67" s="1046">
        <f t="shared" si="36"/>
        <v>4.3793533072242659E-3</v>
      </c>
      <c r="H67" s="1046">
        <f t="shared" si="36"/>
        <v>4.1093590298257694E-3</v>
      </c>
      <c r="I67" s="1046">
        <f t="shared" si="36"/>
        <v>8.2466893963281766E-3</v>
      </c>
      <c r="J67" s="1046">
        <f t="shared" si="36"/>
        <v>7.5789888175064541E-3</v>
      </c>
      <c r="K67" s="1046">
        <f t="shared" si="36"/>
        <v>4.5520260124655579E-3</v>
      </c>
      <c r="L67" s="1046">
        <f t="shared" si="36"/>
        <v>1.9779685402806337E-3</v>
      </c>
      <c r="M67" s="1046">
        <f t="shared" si="36"/>
        <v>5.3765251606213557E-3</v>
      </c>
      <c r="N67" s="1046">
        <f t="shared" si="36"/>
        <v>9.8665453441032051E-3</v>
      </c>
      <c r="O67" s="1046">
        <f t="shared" si="36"/>
        <v>-6.4103250577813176E-4</v>
      </c>
      <c r="P67" s="1046">
        <f t="shared" si="36"/>
        <v>-1.2728042355281141E-4</v>
      </c>
      <c r="Q67" s="1046">
        <f t="shared" si="36"/>
        <v>2.3060146725834927E-3</v>
      </c>
      <c r="R67" s="1046">
        <f t="shared" si="36"/>
        <v>-3.0814439987191969E-3</v>
      </c>
      <c r="S67" s="1046">
        <f t="shared" si="36"/>
        <v>-3.2875311181698834E-3</v>
      </c>
      <c r="T67" s="1046">
        <f t="shared" si="36"/>
        <v>-4.43932424988004E-3</v>
      </c>
      <c r="U67" s="1046">
        <f t="shared" si="36"/>
        <v>-4.0374190500569607E-3</v>
      </c>
      <c r="V67" s="1046">
        <f t="shared" si="36"/>
        <v>-2.7211252284457242E-3</v>
      </c>
      <c r="W67" s="1046">
        <f t="shared" si="36"/>
        <v>-1.1068380365496652E-3</v>
      </c>
      <c r="X67" s="1047">
        <f t="shared" si="36"/>
        <v>-2.2943459111403209E-3</v>
      </c>
      <c r="Y67" s="1047">
        <f t="shared" si="36"/>
        <v>-8.6581150985863491E-5</v>
      </c>
      <c r="Z67" s="1047">
        <f t="shared" si="36"/>
        <v>-8.9931662144648503E-4</v>
      </c>
    </row>
    <row r="68" spans="1:26" x14ac:dyDescent="0.2">
      <c r="A68" s="1023" t="s">
        <v>73</v>
      </c>
      <c r="B68" s="1024" t="s">
        <v>74</v>
      </c>
      <c r="C68" s="1046"/>
      <c r="D68" s="1046">
        <f t="shared" ref="D68:Z68" si="37">(D16-C16)/(D$22-C$22)*((D$22-C$22)/C$22)</f>
        <v>2.6064434490705992E-4</v>
      </c>
      <c r="E68" s="1046">
        <f t="shared" si="37"/>
        <v>-4.2400398895198858E-3</v>
      </c>
      <c r="F68" s="1046">
        <f t="shared" si="37"/>
        <v>-5.3085614647402253E-3</v>
      </c>
      <c r="G68" s="1046">
        <f t="shared" si="37"/>
        <v>-9.3823919199833314E-4</v>
      </c>
      <c r="H68" s="1046">
        <f t="shared" si="37"/>
        <v>3.1076910685093055E-3</v>
      </c>
      <c r="I68" s="1046">
        <f t="shared" si="37"/>
        <v>3.4688802688112343E-3</v>
      </c>
      <c r="J68" s="1046">
        <f t="shared" si="37"/>
        <v>2.4616420917436951E-3</v>
      </c>
      <c r="K68" s="1046">
        <f t="shared" si="37"/>
        <v>1.2305098693022608E-4</v>
      </c>
      <c r="L68" s="1046">
        <f t="shared" si="37"/>
        <v>9.9248188767790831E-4</v>
      </c>
      <c r="M68" s="1046">
        <f t="shared" si="37"/>
        <v>1.4773171106352708E-3</v>
      </c>
      <c r="N68" s="1046">
        <f t="shared" si="37"/>
        <v>2.0567157511959182E-3</v>
      </c>
      <c r="O68" s="1046">
        <f t="shared" si="37"/>
        <v>2.5145157991202688E-3</v>
      </c>
      <c r="P68" s="1046">
        <f t="shared" si="37"/>
        <v>2.3255949834913819E-3</v>
      </c>
      <c r="Q68" s="1046">
        <f t="shared" si="37"/>
        <v>1.2361153609365674E-3</v>
      </c>
      <c r="R68" s="1046">
        <f t="shared" si="37"/>
        <v>2.9863672242063889E-3</v>
      </c>
      <c r="S68" s="1046">
        <f t="shared" si="37"/>
        <v>8.1424620085249818E-4</v>
      </c>
      <c r="T68" s="1046">
        <f t="shared" si="37"/>
        <v>1.6091737292631479E-3</v>
      </c>
      <c r="U68" s="1046">
        <f t="shared" si="37"/>
        <v>2.2393939475386009E-4</v>
      </c>
      <c r="V68" s="1046">
        <f t="shared" si="37"/>
        <v>1.266016875116391E-3</v>
      </c>
      <c r="W68" s="1046">
        <f t="shared" si="37"/>
        <v>-1.0352719413547252E-3</v>
      </c>
      <c r="X68" s="1047">
        <f t="shared" si="37"/>
        <v>6.3533145749647825E-4</v>
      </c>
      <c r="Y68" s="1047">
        <f t="shared" si="37"/>
        <v>2.7662914917734312E-3</v>
      </c>
      <c r="Z68" s="1047">
        <f t="shared" si="37"/>
        <v>-5.663527508204155E-4</v>
      </c>
    </row>
    <row r="69" spans="1:26" x14ac:dyDescent="0.2">
      <c r="A69" s="1023" t="s">
        <v>75</v>
      </c>
      <c r="B69" s="1024" t="s">
        <v>76</v>
      </c>
      <c r="C69" s="1046"/>
      <c r="D69" s="1046">
        <f t="shared" ref="D69:Z69" si="38">(D17-C17)/(D$22-C$22)*((D$22-C$22)/C$22)</f>
        <v>4.1569782975455692E-4</v>
      </c>
      <c r="E69" s="1046">
        <f t="shared" si="38"/>
        <v>-3.4013329657209431E-4</v>
      </c>
      <c r="F69" s="1046">
        <f t="shared" si="38"/>
        <v>6.2359528325371877E-4</v>
      </c>
      <c r="G69" s="1046">
        <f t="shared" si="38"/>
        <v>8.3693010786894766E-4</v>
      </c>
      <c r="H69" s="1046">
        <f t="shared" si="38"/>
        <v>3.6166379360452332E-4</v>
      </c>
      <c r="I69" s="1046">
        <f t="shared" si="38"/>
        <v>1.6808141598639375E-5</v>
      </c>
      <c r="J69" s="1046">
        <f t="shared" si="38"/>
        <v>9.8508109022237022E-4</v>
      </c>
      <c r="K69" s="1046">
        <f t="shared" si="38"/>
        <v>-2.5940194612884143E-4</v>
      </c>
      <c r="L69" s="1046">
        <f t="shared" si="38"/>
        <v>-7.1181163544186706E-5</v>
      </c>
      <c r="M69" s="1046">
        <f t="shared" si="38"/>
        <v>-2.0601847448478808E-4</v>
      </c>
      <c r="N69" s="1046">
        <f t="shared" si="38"/>
        <v>2.0710903128011101E-4</v>
      </c>
      <c r="O69" s="1046">
        <f t="shared" si="38"/>
        <v>-3.5271210177283932E-4</v>
      </c>
      <c r="P69" s="1046">
        <f t="shared" si="38"/>
        <v>2.0693629258625041E-4</v>
      </c>
      <c r="Q69" s="1046">
        <f t="shared" si="38"/>
        <v>-2.5002309244668799E-4</v>
      </c>
      <c r="R69" s="1046">
        <f t="shared" si="38"/>
        <v>8.3678306939021342E-4</v>
      </c>
      <c r="S69" s="1046">
        <f t="shared" si="38"/>
        <v>4.0649018908460425E-6</v>
      </c>
      <c r="T69" s="1046">
        <f t="shared" si="38"/>
        <v>-8.763336961578786E-4</v>
      </c>
      <c r="U69" s="1046">
        <f t="shared" si="38"/>
        <v>1.4004966995120343E-4</v>
      </c>
      <c r="V69" s="1046">
        <f t="shared" si="38"/>
        <v>7.7125817389575373E-4</v>
      </c>
      <c r="W69" s="1046">
        <f t="shared" si="38"/>
        <v>5.3791092582319345E-4</v>
      </c>
      <c r="X69" s="1047">
        <f t="shared" si="38"/>
        <v>-8.1469846952250966E-6</v>
      </c>
      <c r="Y69" s="1047">
        <f t="shared" si="38"/>
        <v>8.435412243952468E-4</v>
      </c>
      <c r="Z69" s="1047">
        <f t="shared" si="38"/>
        <v>4.2168792166851529E-4</v>
      </c>
    </row>
    <row r="70" spans="1:26" x14ac:dyDescent="0.2">
      <c r="A70" s="1023"/>
      <c r="B70" s="1028" t="s">
        <v>408</v>
      </c>
      <c r="C70" s="1046"/>
      <c r="D70" s="1046">
        <f t="shared" ref="D70:Z70" si="39">(D18-C18)/(D$22-C$22)*((D$22-C$22)/C$22)</f>
        <v>9.5629603320882982E-4</v>
      </c>
      <c r="E70" s="1046">
        <f t="shared" si="39"/>
        <v>1.5856743365890867E-3</v>
      </c>
      <c r="F70" s="1046">
        <f t="shared" si="39"/>
        <v>7.376466514455469E-5</v>
      </c>
      <c r="G70" s="1046">
        <f t="shared" si="39"/>
        <v>-3.2177758908643705E-3</v>
      </c>
      <c r="H70" s="1046">
        <f t="shared" si="39"/>
        <v>-2.3394291037700803E-3</v>
      </c>
      <c r="I70" s="1046">
        <f t="shared" si="39"/>
        <v>-2.1753198634778727E-3</v>
      </c>
      <c r="J70" s="1046">
        <f t="shared" si="39"/>
        <v>-4.455553225535056E-3</v>
      </c>
      <c r="K70" s="1046">
        <f t="shared" si="39"/>
        <v>8.6079608542588525E-3</v>
      </c>
      <c r="L70" s="1046">
        <f t="shared" si="39"/>
        <v>1.258530961272738E-3</v>
      </c>
      <c r="M70" s="1046">
        <f t="shared" si="39"/>
        <v>-2.4999624247546135E-3</v>
      </c>
      <c r="N70" s="1046">
        <f t="shared" si="39"/>
        <v>-2.0637168595779589E-3</v>
      </c>
      <c r="O70" s="1046">
        <f t="shared" si="39"/>
        <v>-8.4503774101168548E-4</v>
      </c>
      <c r="P70" s="1046">
        <f t="shared" si="39"/>
        <v>1.5803798618123222E-4</v>
      </c>
      <c r="Q70" s="1046">
        <f t="shared" si="39"/>
        <v>1.9655548169918062E-3</v>
      </c>
      <c r="R70" s="1046">
        <f t="shared" si="39"/>
        <v>-9.2361489565631995E-4</v>
      </c>
      <c r="S70" s="1046">
        <f t="shared" si="39"/>
        <v>7.7578228959738032E-5</v>
      </c>
      <c r="T70" s="1046">
        <f t="shared" si="39"/>
        <v>5.1472277937832643E-4</v>
      </c>
      <c r="U70" s="1046">
        <f t="shared" si="39"/>
        <v>4.2002198517618046E-4</v>
      </c>
      <c r="V70" s="1046">
        <f t="shared" si="39"/>
        <v>1.5624480877998381E-4</v>
      </c>
      <c r="W70" s="1046">
        <f t="shared" si="39"/>
        <v>-1.0295413526801341E-3</v>
      </c>
      <c r="X70" s="1047">
        <f t="shared" si="39"/>
        <v>-2.1978529212982401E-3</v>
      </c>
      <c r="Y70" s="1047">
        <f t="shared" si="39"/>
        <v>2.3093778751462408E-4</v>
      </c>
      <c r="Z70" s="1047">
        <f t="shared" si="39"/>
        <v>-2.4611765143730513E-3</v>
      </c>
    </row>
    <row r="71" spans="1:26" s="1033" customFormat="1" x14ac:dyDescent="0.2">
      <c r="A71" s="1029"/>
      <c r="B71" s="1030" t="s">
        <v>511</v>
      </c>
      <c r="C71" s="1048"/>
      <c r="D71" s="1048">
        <f>SUM(D55:D70)</f>
        <v>-3.2158289492289098E-2</v>
      </c>
      <c r="E71" s="1048">
        <f>SUM(E55:E70)</f>
        <v>-5.6648448947413083E-2</v>
      </c>
      <c r="F71" s="1048">
        <f t="shared" ref="F71:R71" si="40">SUM(F55:F70)</f>
        <v>2.2872228437889688E-2</v>
      </c>
      <c r="G71" s="1048">
        <f t="shared" si="40"/>
        <v>3.1518210743568874E-3</v>
      </c>
      <c r="H71" s="1048">
        <f t="shared" si="40"/>
        <v>3.951752159741475E-2</v>
      </c>
      <c r="I71" s="1048">
        <f t="shared" si="40"/>
        <v>2.5048273849116592E-2</v>
      </c>
      <c r="J71" s="1048">
        <f t="shared" si="40"/>
        <v>5.7887720466260851E-3</v>
      </c>
      <c r="K71" s="1048">
        <f t="shared" si="40"/>
        <v>6.7002806572666E-3</v>
      </c>
      <c r="L71" s="1048">
        <f t="shared" si="40"/>
        <v>-2.9382536507631472E-2</v>
      </c>
      <c r="M71" s="1048">
        <f t="shared" si="40"/>
        <v>1.0046880712223207E-2</v>
      </c>
      <c r="N71" s="1048">
        <f t="shared" si="40"/>
        <v>2.2931739423265132E-3</v>
      </c>
      <c r="O71" s="1048">
        <f t="shared" si="40"/>
        <v>-1.3070853199521766E-2</v>
      </c>
      <c r="P71" s="1048">
        <f t="shared" si="40"/>
        <v>-1.8887731084858576E-2</v>
      </c>
      <c r="Q71" s="1048">
        <f t="shared" si="40"/>
        <v>7.6986359488302163E-3</v>
      </c>
      <c r="R71" s="1048">
        <f t="shared" si="40"/>
        <v>1.8158967104682153E-2</v>
      </c>
      <c r="S71" s="1048">
        <f t="shared" ref="S71:X71" si="41">SUM(S55:S70)</f>
        <v>3.6000965471252033E-2</v>
      </c>
      <c r="T71" s="1048">
        <f t="shared" si="41"/>
        <v>-1.3672851647357124E-2</v>
      </c>
      <c r="U71" s="1048">
        <f t="shared" si="41"/>
        <v>-3.4246523209180472E-2</v>
      </c>
      <c r="V71" s="1048">
        <f t="shared" si="41"/>
        <v>-1.4327184032693884E-2</v>
      </c>
      <c r="W71" s="1048">
        <f t="shared" si="41"/>
        <v>3.9991778447202787E-2</v>
      </c>
      <c r="X71" s="1049">
        <f t="shared" si="41"/>
        <v>4.7419430481651856E-3</v>
      </c>
      <c r="Y71" s="1049">
        <f t="shared" ref="Y71:Z71" si="42">SUM(Y55:Y70)</f>
        <v>1.7685331136251488E-2</v>
      </c>
      <c r="Z71" s="1049">
        <f t="shared" si="42"/>
        <v>1.5665117235780278E-4</v>
      </c>
    </row>
    <row r="72" spans="1:26" x14ac:dyDescent="0.2">
      <c r="A72" s="1023"/>
      <c r="B72" s="1028" t="s">
        <v>559</v>
      </c>
      <c r="C72" s="1046"/>
      <c r="D72" s="1046">
        <f t="shared" ref="D72:Z72" si="43">(D20-C20)/(D$22-C$22)*((D$22-C$22)/C$22)</f>
        <v>1.9183554746008843E-3</v>
      </c>
      <c r="E72" s="1046">
        <f t="shared" si="43"/>
        <v>-5.8072160574994744E-3</v>
      </c>
      <c r="F72" s="1046">
        <f t="shared" si="43"/>
        <v>9.1938007313354594E-3</v>
      </c>
      <c r="G72" s="1046">
        <f t="shared" si="43"/>
        <v>8.6063688519994758E-3</v>
      </c>
      <c r="H72" s="1046">
        <f t="shared" si="43"/>
        <v>9.8766775071775954E-3</v>
      </c>
      <c r="I72" s="1046">
        <f t="shared" si="43"/>
        <v>-2.2390306928386865E-3</v>
      </c>
      <c r="J72" s="1046">
        <f t="shared" si="43"/>
        <v>-7.0830164503764143E-3</v>
      </c>
      <c r="K72" s="1046">
        <f t="shared" si="43"/>
        <v>5.2735490246174858E-3</v>
      </c>
      <c r="L72" s="1046">
        <f t="shared" si="43"/>
        <v>-2.6631457617608263E-3</v>
      </c>
      <c r="M72" s="1046">
        <f t="shared" si="43"/>
        <v>1.0232982241389302E-2</v>
      </c>
      <c r="N72" s="1046">
        <f t="shared" si="43"/>
        <v>-3.517302329540002E-3</v>
      </c>
      <c r="O72" s="1046">
        <f t="shared" si="43"/>
        <v>-5.4526816697223314E-3</v>
      </c>
      <c r="P72" s="1046">
        <f t="shared" si="43"/>
        <v>-5.4908248692397757E-3</v>
      </c>
      <c r="Q72" s="1046">
        <f t="shared" si="43"/>
        <v>2.9805363049255E-3</v>
      </c>
      <c r="R72" s="1046">
        <f t="shared" si="43"/>
        <v>4.3384294537853561E-3</v>
      </c>
      <c r="S72" s="1046">
        <f t="shared" si="43"/>
        <v>-4.1092515282763449E-3</v>
      </c>
      <c r="T72" s="1046">
        <f t="shared" si="43"/>
        <v>-4.8797724058433712E-3</v>
      </c>
      <c r="U72" s="1046">
        <f t="shared" si="43"/>
        <v>-2.5718349983780298E-3</v>
      </c>
      <c r="V72" s="1046">
        <f t="shared" si="43"/>
        <v>-8.9219376846702021E-3</v>
      </c>
      <c r="W72" s="1046">
        <f t="shared" si="43"/>
        <v>7.1142027122055472E-3</v>
      </c>
      <c r="X72" s="1047">
        <f t="shared" si="43"/>
        <v>4.6763167390763104E-3</v>
      </c>
      <c r="Y72" s="1047">
        <f t="shared" si="43"/>
        <v>9.2151742413667578E-3</v>
      </c>
      <c r="Z72" s="1047">
        <f t="shared" si="43"/>
        <v>4.5052753116638505E-3</v>
      </c>
    </row>
    <row r="73" spans="1:26" x14ac:dyDescent="0.2">
      <c r="A73" s="1023"/>
      <c r="B73" s="1028" t="s">
        <v>512</v>
      </c>
      <c r="C73" s="1046"/>
      <c r="D73" s="1046">
        <f t="shared" ref="D73:Z73" si="44">(D21-C21)/(D$22-C$22)*((D$22-C$22)/C$22)</f>
        <v>-1.5837205621165762E-3</v>
      </c>
      <c r="E73" s="1046">
        <f t="shared" si="44"/>
        <v>1.8463987250505541E-3</v>
      </c>
      <c r="F73" s="1046">
        <f t="shared" si="44"/>
        <v>-3.5611259482167886E-3</v>
      </c>
      <c r="G73" s="1046">
        <f t="shared" si="44"/>
        <v>1.9863834821249593E-3</v>
      </c>
      <c r="H73" s="1046">
        <f t="shared" si="44"/>
        <v>-1.0554583388978423E-3</v>
      </c>
      <c r="I73" s="1046">
        <f t="shared" si="44"/>
        <v>-1.1330538162649972E-3</v>
      </c>
      <c r="J73" s="1046">
        <f t="shared" si="44"/>
        <v>6.764370145062721E-3</v>
      </c>
      <c r="K73" s="1046">
        <f t="shared" si="44"/>
        <v>3.747108527298486E-3</v>
      </c>
      <c r="L73" s="1046">
        <f t="shared" si="44"/>
        <v>1.2442940627638893E-3</v>
      </c>
      <c r="M73" s="1046">
        <f t="shared" si="44"/>
        <v>1.3855391429566695E-4</v>
      </c>
      <c r="N73" s="1046">
        <f t="shared" si="44"/>
        <v>4.138315708284523E-4</v>
      </c>
      <c r="O73" s="1046">
        <f t="shared" si="44"/>
        <v>1.6178390704747755E-4</v>
      </c>
      <c r="P73" s="1046">
        <f t="shared" si="44"/>
        <v>2.9329976481516884E-4</v>
      </c>
      <c r="Q73" s="1046">
        <f t="shared" si="44"/>
        <v>2.5212865823096405E-4</v>
      </c>
      <c r="R73" s="1046">
        <f t="shared" si="44"/>
        <v>9.6339810938023601E-5</v>
      </c>
      <c r="S73" s="1046">
        <f t="shared" si="44"/>
        <v>-6.1607893831089577E-6</v>
      </c>
      <c r="T73" s="1046">
        <f t="shared" si="44"/>
        <v>-1.1528136187952534E-4</v>
      </c>
      <c r="U73" s="1046">
        <f t="shared" si="44"/>
        <v>2.0492864419804108E-5</v>
      </c>
      <c r="V73" s="1046">
        <f t="shared" si="44"/>
        <v>1.9133544590963335E-4</v>
      </c>
      <c r="W73" s="1046">
        <f t="shared" si="44"/>
        <v>-8.8699835138626292E-4</v>
      </c>
      <c r="X73" s="1047">
        <f t="shared" si="44"/>
        <v>-4.1638791645283072E-4</v>
      </c>
      <c r="Y73" s="1047">
        <f t="shared" si="44"/>
        <v>-7.8716709189820052E-5</v>
      </c>
      <c r="Z73" s="1047">
        <f t="shared" si="44"/>
        <v>-2.5453424969544766E-3</v>
      </c>
    </row>
    <row r="74" spans="1:26" ht="21" customHeight="1" x14ac:dyDescent="0.2">
      <c r="A74" s="1034"/>
      <c r="B74" s="1035" t="s">
        <v>562</v>
      </c>
      <c r="C74" s="1050"/>
      <c r="D74" s="1050">
        <f t="shared" ref="D74:Z74" si="45">(D22-C22)/(D$22-C$22)*((D$22-C$22)/C$22)</f>
        <v>-3.1823654579804503E-2</v>
      </c>
      <c r="E74" s="1050">
        <f t="shared" si="45"/>
        <v>-6.0609266279861941E-2</v>
      </c>
      <c r="F74" s="1050">
        <f t="shared" si="45"/>
        <v>2.8504903221008151E-2</v>
      </c>
      <c r="G74" s="1050">
        <f t="shared" si="45"/>
        <v>1.3744573408481451E-2</v>
      </c>
      <c r="H74" s="1050">
        <f t="shared" si="45"/>
        <v>4.8338740765694374E-2</v>
      </c>
      <c r="I74" s="1050">
        <f t="shared" si="45"/>
        <v>2.1676189340012905E-2</v>
      </c>
      <c r="J74" s="1050">
        <f t="shared" si="45"/>
        <v>5.4701257413124335E-3</v>
      </c>
      <c r="K74" s="1050">
        <f t="shared" si="45"/>
        <v>1.5720938209182564E-2</v>
      </c>
      <c r="L74" s="1050">
        <f t="shared" si="45"/>
        <v>-3.080138820662829E-2</v>
      </c>
      <c r="M74" s="1050">
        <f t="shared" si="45"/>
        <v>2.0418416867908195E-2</v>
      </c>
      <c r="N74" s="1050">
        <f t="shared" si="45"/>
        <v>-8.1029681638499754E-4</v>
      </c>
      <c r="O74" s="1050">
        <f t="shared" si="45"/>
        <v>-1.8361750962196926E-2</v>
      </c>
      <c r="P74" s="1050">
        <f t="shared" si="45"/>
        <v>-2.4085256189283064E-2</v>
      </c>
      <c r="Q74" s="1050">
        <f t="shared" si="45"/>
        <v>1.0931300911986557E-2</v>
      </c>
      <c r="R74" s="1050">
        <f t="shared" si="45"/>
        <v>2.2593736369405766E-2</v>
      </c>
      <c r="S74" s="1050">
        <f t="shared" si="45"/>
        <v>3.18855531535924E-2</v>
      </c>
      <c r="T74" s="1050">
        <f t="shared" si="45"/>
        <v>-1.8667905415080038E-2</v>
      </c>
      <c r="U74" s="1050">
        <f t="shared" si="45"/>
        <v>-3.6797865343138711E-2</v>
      </c>
      <c r="V74" s="1050">
        <f t="shared" si="45"/>
        <v>-2.3057786271454338E-2</v>
      </c>
      <c r="W74" s="1050">
        <f t="shared" si="45"/>
        <v>4.6218982808022079E-2</v>
      </c>
      <c r="X74" s="1051">
        <f t="shared" si="45"/>
        <v>9.0018718707887812E-3</v>
      </c>
      <c r="Y74" s="1051">
        <f t="shared" si="45"/>
        <v>2.6821788668428517E-2</v>
      </c>
      <c r="Z74" s="1051">
        <f t="shared" si="45"/>
        <v>2.1165839870669972E-3</v>
      </c>
    </row>
    <row r="75" spans="1:26" s="1040" customFormat="1" ht="15" x14ac:dyDescent="0.2">
      <c r="A75" s="1038"/>
      <c r="B75" s="1217" t="s">
        <v>1237</v>
      </c>
      <c r="C75" s="1039"/>
      <c r="D75" s="1052">
        <f t="shared" ref="D75" si="46">(D23-C23)/(D$22-C$22)*((D$22-C$22)/C$22)</f>
        <v>-2.9463387904171839E-2</v>
      </c>
      <c r="E75" s="1052">
        <f t="shared" ref="E75" si="47">(E23-D23)/(E$22-D$22)*((E$22-D$22)/D$22)</f>
        <v>-6.1210051057081334E-2</v>
      </c>
      <c r="F75" s="1052">
        <f t="shared" ref="F75:F76" si="48">(F23-E23)/(F$22-E$22)*((F$22-E$22)/E$22)</f>
        <v>1.1040398074765565E-2</v>
      </c>
      <c r="G75" s="1052">
        <f t="shared" ref="G75:G76" si="49">(G23-F23)/(G$22-F$22)*((G$22-F$22)/F$22)</f>
        <v>3.923883667369623E-2</v>
      </c>
      <c r="H75" s="1052">
        <f t="shared" ref="H75:H76" si="50">(H23-G23)/(H$22-G$22)*((H$22-G$22)/G$22)</f>
        <v>4.2664333020560156E-2</v>
      </c>
      <c r="I75" s="1052">
        <f t="shared" ref="I75:I76" si="51">(I23-H23)/(I$22-H$22)*((I$22-H$22)/H$22)</f>
        <v>1.8692859350825514E-2</v>
      </c>
      <c r="J75" s="1052">
        <f t="shared" ref="J75:J76" si="52">(J23-I23)/(J$22-I$22)*((J$22-I$22)/I$22)</f>
        <v>4.4579096134098189E-3</v>
      </c>
      <c r="K75" s="1052">
        <f t="shared" ref="K75:K76" si="53">(K23-J23)/(K$22-J$22)*((K$22-J$22)/J$22)</f>
        <v>1.1323227374643193E-2</v>
      </c>
      <c r="L75" s="1052">
        <f t="shared" ref="L75:L76" si="54">(L23-K23)/(L$22-K$22)*((L$22-K$22)/K$22)</f>
        <v>-2.7232586241690431E-2</v>
      </c>
      <c r="M75" s="1052">
        <f t="shared" ref="M75:M76" si="55">(M23-L23)/(M$22-L$22)*((M$22-L$22)/L$22)</f>
        <v>1.6908468623380753E-2</v>
      </c>
      <c r="N75" s="1052">
        <f t="shared" ref="N75:N76" si="56">(N23-M23)/(N$22-M$22)*((N$22-M$22)/M$22)</f>
        <v>4.6902502789972983E-3</v>
      </c>
      <c r="O75" s="1052">
        <f t="shared" ref="O75:O76" si="57">(O23-N23)/(O$22-N$22)*((O$22-N$22)/N$22)</f>
        <v>-2.6610301109075953E-2</v>
      </c>
      <c r="P75" s="1052">
        <f t="shared" ref="P75:P76" si="58">(P23-O23)/(P$22-O$22)*((P$22-O$22)/O$22)</f>
        <v>-2.4819300808053394E-2</v>
      </c>
      <c r="Q75" s="1052">
        <f t="shared" ref="Q75:Q76" si="59">(Q23-P23)/(Q$22-P$22)*((Q$22-P$22)/P$22)</f>
        <v>1.2467616601775871E-2</v>
      </c>
      <c r="R75" s="1052">
        <f t="shared" ref="R75:R76" si="60">(R23-Q23)/(R$22-Q$22)*((R$22-Q$22)/Q$22)</f>
        <v>3.590978602079975E-2</v>
      </c>
      <c r="S75" s="1052">
        <f t="shared" ref="S75:S76" si="61">(S23-R23)/(S$22-R$22)*((S$22-R$22)/R$22)</f>
        <v>8.396890100091663E-3</v>
      </c>
      <c r="T75" s="1052">
        <f t="shared" ref="T75:T76" si="62">(T23-S23)/(T$22-S$22)*((T$22-S$22)/S$22)</f>
        <v>-1.7366783793206164E-2</v>
      </c>
      <c r="U75" s="1052">
        <f t="shared" ref="U75:U76" si="63">(U23-T23)/(U$22-T$22)*((U$22-T$22)/T$22)</f>
        <v>-2.163321722078905E-2</v>
      </c>
      <c r="V75" s="1052">
        <f t="shared" ref="V75:V76" si="64">(V23-U23)/(V$22-U$22)*((V$22-U$22)/U$22)</f>
        <v>-3.3665899541828082E-2</v>
      </c>
      <c r="W75" s="1052">
        <f>(W23-V23)/(W$22-V$22)*((W$22-V$22)/V$22)</f>
        <v>2.2041659497107062E-2</v>
      </c>
      <c r="X75" s="1052">
        <f>(X23-W23)/(X$22-W$22)*((X$22-W$22)/W$22)</f>
        <v>2.2640434770471726E-2</v>
      </c>
      <c r="Y75" s="1052">
        <f>(Y23-X23)/(Y$22-X$22)*((Y$22-X$22)/X$22)</f>
        <v>3.5509230996346092E-2</v>
      </c>
      <c r="Z75" s="1052">
        <f>(Z23-Y23)/(Z$22-Y$22)*((Z$22-Y$22)/Y$22)</f>
        <v>5.4193187261725728E-3</v>
      </c>
    </row>
    <row r="76" spans="1:26" s="1040" customFormat="1" ht="15" x14ac:dyDescent="0.2">
      <c r="A76" s="1038"/>
      <c r="B76" s="1218" t="s">
        <v>1425</v>
      </c>
      <c r="C76" s="1039"/>
      <c r="D76" s="1052">
        <f t="shared" ref="D76:E76" si="65">(D24-C24)/(D$22-C$22)*((D$22-C$22)/C$22)</f>
        <v>-3.1823654579804503E-2</v>
      </c>
      <c r="E76" s="1052">
        <f t="shared" si="65"/>
        <v>-6.0609266279861941E-2</v>
      </c>
      <c r="F76" s="1052">
        <f t="shared" si="48"/>
        <v>2.8504903221008151E-2</v>
      </c>
      <c r="G76" s="1052">
        <f t="shared" si="49"/>
        <v>1.3744573408481451E-2</v>
      </c>
      <c r="H76" s="1052">
        <f t="shared" si="50"/>
        <v>4.8338740765694374E-2</v>
      </c>
      <c r="I76" s="1052">
        <f t="shared" si="51"/>
        <v>2.1676189340012905E-2</v>
      </c>
      <c r="J76" s="1052">
        <f t="shared" si="52"/>
        <v>5.4701257413124335E-3</v>
      </c>
      <c r="K76" s="1052">
        <f t="shared" si="53"/>
        <v>1.5720938209182564E-2</v>
      </c>
      <c r="L76" s="1052">
        <f t="shared" si="54"/>
        <v>-3.080138820662829E-2</v>
      </c>
      <c r="M76" s="1052">
        <f t="shared" si="55"/>
        <v>2.0417247418179914E-2</v>
      </c>
      <c r="N76" s="1052">
        <f t="shared" si="56"/>
        <v>-8.4487481249950378E-4</v>
      </c>
      <c r="O76" s="1052">
        <f t="shared" si="57"/>
        <v>-1.8392716031179011E-2</v>
      </c>
      <c r="P76" s="1052">
        <f t="shared" si="58"/>
        <v>-2.4091091640644536E-2</v>
      </c>
      <c r="Q76" s="1052">
        <f t="shared" si="59"/>
        <v>1.0902137397167624E-2</v>
      </c>
      <c r="R76" s="1052">
        <f t="shared" si="60"/>
        <v>2.1016902953459808E-2</v>
      </c>
      <c r="S76" s="1052">
        <f t="shared" si="61"/>
        <v>2.9654812644513126E-2</v>
      </c>
      <c r="T76" s="1052">
        <f t="shared" si="62"/>
        <v>-1.892743105552859E-2</v>
      </c>
      <c r="U76" s="1052">
        <f t="shared" si="63"/>
        <v>-3.7973072923120833E-2</v>
      </c>
      <c r="V76" s="1052">
        <f t="shared" si="64"/>
        <v>-2.3866382188291672E-2</v>
      </c>
      <c r="W76" s="1052">
        <f t="shared" ref="W76:Y76" si="66">(W24-V24)/(W$22-V$22)*((W$22-V$22)/V$22)</f>
        <v>4.3465538481911328E-2</v>
      </c>
      <c r="X76" s="1052">
        <f t="shared" si="66"/>
        <v>9.7289223780497557E-3</v>
      </c>
      <c r="Y76" s="1052">
        <f t="shared" si="66"/>
        <v>2.4951387868622908E-2</v>
      </c>
      <c r="Z76" s="1052">
        <f>(Z24-Y24)/(Z$22-Y$22)*((Z$22-Y$22)/Y$22)</f>
        <v>2.0319894953085577E-3</v>
      </c>
    </row>
    <row r="77" spans="1:26" x14ac:dyDescent="0.2">
      <c r="A77" s="981" t="s">
        <v>1387</v>
      </c>
      <c r="B77" s="1053"/>
      <c r="C77" s="1054"/>
      <c r="D77" s="1054"/>
      <c r="E77" s="1054"/>
      <c r="F77" s="1054"/>
      <c r="G77" s="1054"/>
      <c r="H77" s="1054"/>
      <c r="I77" s="1054"/>
      <c r="J77" s="1054"/>
      <c r="K77" s="1054"/>
      <c r="L77" s="1054"/>
      <c r="M77" s="1054"/>
      <c r="N77" s="1054"/>
      <c r="O77" s="1054"/>
      <c r="P77" s="1054"/>
      <c r="Q77" s="1054"/>
      <c r="R77" s="1054"/>
      <c r="S77" s="1054"/>
      <c r="T77" s="1054"/>
      <c r="U77" s="1054"/>
      <c r="V77" s="1054"/>
      <c r="W77" s="1054"/>
      <c r="X77" s="1055"/>
      <c r="Y77" s="1055"/>
      <c r="Z77" s="1055"/>
    </row>
    <row r="78" spans="1:26" s="1042" customFormat="1" ht="20.25" customHeight="1" x14ac:dyDescent="0.2">
      <c r="A78" s="1041" t="s">
        <v>1188</v>
      </c>
      <c r="K78" s="1056"/>
      <c r="L78" s="1056"/>
      <c r="M78" s="1056"/>
      <c r="N78" s="1056"/>
      <c r="O78" s="1056"/>
      <c r="P78" s="1056"/>
      <c r="Q78" s="1056"/>
      <c r="R78" s="1056"/>
      <c r="S78" s="1056"/>
      <c r="T78" s="1056"/>
      <c r="U78" s="1056"/>
      <c r="V78" s="1056"/>
      <c r="W78" s="1056"/>
      <c r="X78" s="1057"/>
      <c r="Y78" s="1057"/>
      <c r="Z78" s="1057"/>
    </row>
    <row r="79" spans="1:26" s="1042" customFormat="1" ht="20.25" customHeight="1" x14ac:dyDescent="0.2">
      <c r="A79" s="1045" t="str">
        <f>Index!B15</f>
        <v>Table 2f :    FSM: Current price GDP by industry, FY2003-FY2015</v>
      </c>
      <c r="X79" s="1040"/>
      <c r="Y79" s="1040"/>
      <c r="Z79" s="1040"/>
    </row>
    <row r="80" spans="1:26" ht="18.75" customHeight="1" x14ac:dyDescent="0.2">
      <c r="A80" s="1019"/>
      <c r="B80" s="1020" t="s">
        <v>397</v>
      </c>
      <c r="C80" s="1021" t="str">
        <f>C$2</f>
        <v>FY1995</v>
      </c>
      <c r="D80" s="1021" t="str">
        <f t="shared" ref="D80:Z80" si="67">D$2</f>
        <v>FY1996</v>
      </c>
      <c r="E80" s="1021" t="str">
        <f t="shared" si="67"/>
        <v>FY1997</v>
      </c>
      <c r="F80" s="1021" t="str">
        <f t="shared" si="67"/>
        <v>FY1998</v>
      </c>
      <c r="G80" s="1021" t="str">
        <f t="shared" si="67"/>
        <v>FY1999</v>
      </c>
      <c r="H80" s="1021" t="str">
        <f t="shared" si="67"/>
        <v>FY2000</v>
      </c>
      <c r="I80" s="1021" t="str">
        <f t="shared" si="67"/>
        <v>FY2001</v>
      </c>
      <c r="J80" s="1021" t="str">
        <f t="shared" si="67"/>
        <v>FY2002</v>
      </c>
      <c r="K80" s="1021" t="str">
        <f t="shared" si="67"/>
        <v>FY2003</v>
      </c>
      <c r="L80" s="1021" t="str">
        <f t="shared" si="67"/>
        <v>FY2004</v>
      </c>
      <c r="M80" s="1021" t="str">
        <f t="shared" si="67"/>
        <v>FY2005</v>
      </c>
      <c r="N80" s="1021" t="str">
        <f t="shared" si="67"/>
        <v>FY2006</v>
      </c>
      <c r="O80" s="1021" t="str">
        <f t="shared" si="67"/>
        <v>FY2007</v>
      </c>
      <c r="P80" s="1021" t="str">
        <f t="shared" si="67"/>
        <v>FY2008</v>
      </c>
      <c r="Q80" s="1021" t="str">
        <f t="shared" si="67"/>
        <v>FY2009</v>
      </c>
      <c r="R80" s="1021" t="str">
        <f t="shared" si="67"/>
        <v>FY2010</v>
      </c>
      <c r="S80" s="1021" t="str">
        <f t="shared" si="67"/>
        <v>FY2011</v>
      </c>
      <c r="T80" s="1021" t="str">
        <f t="shared" si="67"/>
        <v>FY2012</v>
      </c>
      <c r="U80" s="1021" t="str">
        <f t="shared" si="67"/>
        <v>FY2013</v>
      </c>
      <c r="V80" s="1021" t="str">
        <f t="shared" si="67"/>
        <v>FY2014</v>
      </c>
      <c r="W80" s="1021" t="str">
        <f t="shared" si="67"/>
        <v>FY2015</v>
      </c>
      <c r="X80" s="1022" t="str">
        <f t="shared" si="67"/>
        <v>FY2016</v>
      </c>
      <c r="Y80" s="1022" t="str">
        <f t="shared" si="67"/>
        <v>FY2017</v>
      </c>
      <c r="Z80" s="1022" t="str">
        <f t="shared" si="67"/>
        <v>FY2018</v>
      </c>
    </row>
    <row r="81" spans="1:26" ht="18.75" customHeight="1" x14ac:dyDescent="0.2">
      <c r="A81" s="1023" t="s">
        <v>48</v>
      </c>
      <c r="B81" s="1024" t="s">
        <v>49</v>
      </c>
      <c r="C81" s="1025">
        <v>27.310876835689616</v>
      </c>
      <c r="D81" s="1025">
        <v>28.180600603719618</v>
      </c>
      <c r="E81" s="1025">
        <v>29.096580716496824</v>
      </c>
      <c r="F81" s="1025">
        <v>29.721812496186054</v>
      </c>
      <c r="G81" s="1025">
        <v>30.714761907839055</v>
      </c>
      <c r="H81" s="1025">
        <v>31.570375774846681</v>
      </c>
      <c r="I81" s="1025">
        <v>32.521231013894813</v>
      </c>
      <c r="J81" s="1025">
        <v>32.666783055953999</v>
      </c>
      <c r="K81" s="1025">
        <v>32.547439203242078</v>
      </c>
      <c r="L81" s="1025">
        <v>31.049668926154347</v>
      </c>
      <c r="M81" s="1025">
        <v>32.763632630700407</v>
      </c>
      <c r="N81" s="1025">
        <v>34.781888192705722</v>
      </c>
      <c r="O81" s="1025">
        <v>37.09810789392867</v>
      </c>
      <c r="P81" s="1025">
        <v>38.271442933899664</v>
      </c>
      <c r="Q81" s="1025">
        <v>41.215118449831799</v>
      </c>
      <c r="R81" s="1025">
        <v>43.092780641431588</v>
      </c>
      <c r="S81" s="1025">
        <v>44.951688648520495</v>
      </c>
      <c r="T81" s="1025">
        <v>45.326186231959433</v>
      </c>
      <c r="U81" s="1025">
        <v>46.552192581005642</v>
      </c>
      <c r="V81" s="1025">
        <v>48.328521805996822</v>
      </c>
      <c r="W81" s="1025">
        <v>49.06148340631642</v>
      </c>
      <c r="X81" s="1026">
        <v>50.006626123672675</v>
      </c>
      <c r="Y81" s="1026">
        <v>52.631481046828299</v>
      </c>
      <c r="Z81" s="1026">
        <v>50.216360381174127</v>
      </c>
    </row>
    <row r="82" spans="1:26" x14ac:dyDescent="0.2">
      <c r="A82" s="1023" t="s">
        <v>50</v>
      </c>
      <c r="B82" s="1024" t="s">
        <v>510</v>
      </c>
      <c r="C82" s="1025">
        <v>25.691941992444249</v>
      </c>
      <c r="D82" s="1025">
        <v>22.897564324655725</v>
      </c>
      <c r="E82" s="1025">
        <v>18.651054846376717</v>
      </c>
      <c r="F82" s="1025">
        <v>25.55195157936803</v>
      </c>
      <c r="G82" s="1025">
        <v>21.344643989141623</v>
      </c>
      <c r="H82" s="1025">
        <v>24.589895265961324</v>
      </c>
      <c r="I82" s="1025">
        <v>23.012346171705889</v>
      </c>
      <c r="J82" s="1025">
        <v>23.645917487151234</v>
      </c>
      <c r="K82" s="1025">
        <v>24.323382966249724</v>
      </c>
      <c r="L82" s="1025">
        <v>21.704576712001874</v>
      </c>
      <c r="M82" s="1025">
        <v>23.368999997294502</v>
      </c>
      <c r="N82" s="1025">
        <v>21.858728204622167</v>
      </c>
      <c r="O82" s="1025">
        <v>27.051306432613025</v>
      </c>
      <c r="P82" s="1025">
        <v>30.674262948400258</v>
      </c>
      <c r="Q82" s="1025">
        <v>28.946307540546549</v>
      </c>
      <c r="R82" s="1025">
        <v>30.389003827971901</v>
      </c>
      <c r="S82" s="1025">
        <v>37.125207892980256</v>
      </c>
      <c r="T82" s="1025">
        <v>46.654202484131616</v>
      </c>
      <c r="U82" s="1025">
        <v>37.229014753588395</v>
      </c>
      <c r="V82" s="1025">
        <v>31.178398193218978</v>
      </c>
      <c r="W82" s="1025">
        <v>33.864172997213274</v>
      </c>
      <c r="X82" s="1026">
        <v>40.259534060318067</v>
      </c>
      <c r="Y82" s="1026">
        <v>48.678269201027376</v>
      </c>
      <c r="Z82" s="1026">
        <v>40.267390725569442</v>
      </c>
    </row>
    <row r="83" spans="1:26" x14ac:dyDescent="0.2">
      <c r="A83" s="1023" t="s">
        <v>52</v>
      </c>
      <c r="B83" s="1024" t="s">
        <v>53</v>
      </c>
      <c r="C83" s="1025">
        <v>0</v>
      </c>
      <c r="D83" s="1025">
        <v>0</v>
      </c>
      <c r="E83" s="1025">
        <v>0</v>
      </c>
      <c r="F83" s="1025">
        <v>0</v>
      </c>
      <c r="G83" s="1025">
        <v>0</v>
      </c>
      <c r="H83" s="1025">
        <v>0</v>
      </c>
      <c r="I83" s="1025">
        <v>0</v>
      </c>
      <c r="J83" s="1025">
        <v>0</v>
      </c>
      <c r="K83" s="1025">
        <v>0</v>
      </c>
      <c r="L83" s="1025">
        <v>0</v>
      </c>
      <c r="M83" s="1025">
        <v>0</v>
      </c>
      <c r="N83" s="1025">
        <v>0</v>
      </c>
      <c r="O83" s="1025">
        <v>0</v>
      </c>
      <c r="P83" s="1025">
        <v>0</v>
      </c>
      <c r="Q83" s="1025">
        <v>0</v>
      </c>
      <c r="R83" s="1025">
        <v>0</v>
      </c>
      <c r="S83" s="1025">
        <v>0</v>
      </c>
      <c r="T83" s="1025">
        <v>0</v>
      </c>
      <c r="U83" s="1025">
        <v>3.4108800000000002E-3</v>
      </c>
      <c r="V83" s="1025">
        <v>1.30492E-3</v>
      </c>
      <c r="W83" s="1025">
        <v>0</v>
      </c>
      <c r="X83" s="1026">
        <v>0</v>
      </c>
      <c r="Y83" s="1026">
        <v>0</v>
      </c>
      <c r="Z83" s="1026">
        <v>0</v>
      </c>
    </row>
    <row r="84" spans="1:26" x14ac:dyDescent="0.2">
      <c r="A84" s="1023" t="s">
        <v>54</v>
      </c>
      <c r="B84" s="1024" t="s">
        <v>55</v>
      </c>
      <c r="C84" s="1025">
        <v>3.0143841324296647</v>
      </c>
      <c r="D84" s="1025">
        <v>2.5243953183084198</v>
      </c>
      <c r="E84" s="1025">
        <v>2.9000628818882648</v>
      </c>
      <c r="F84" s="1025">
        <v>3.2879823576248355</v>
      </c>
      <c r="G84" s="1025">
        <v>3.1382417075742208</v>
      </c>
      <c r="H84" s="1025">
        <v>3.7098693122028825</v>
      </c>
      <c r="I84" s="1025">
        <v>4.4634050058460488</v>
      </c>
      <c r="J84" s="1025">
        <v>4.2378116072209844</v>
      </c>
      <c r="K84" s="1025">
        <v>3.9457672522738241</v>
      </c>
      <c r="L84" s="1025">
        <v>3.2924754308562649</v>
      </c>
      <c r="M84" s="1025">
        <v>1.3300719219646957</v>
      </c>
      <c r="N84" s="1025">
        <v>0.90406123187761933</v>
      </c>
      <c r="O84" s="1025">
        <v>0.94812397810562599</v>
      </c>
      <c r="P84" s="1025">
        <v>1.0503806716955257</v>
      </c>
      <c r="Q84" s="1025">
        <v>1.1496838873187896</v>
      </c>
      <c r="R84" s="1025">
        <v>1.2494709195594618</v>
      </c>
      <c r="S84" s="1025">
        <v>1.3361815128238519</v>
      </c>
      <c r="T84" s="1025">
        <v>1.2967731544160992</v>
      </c>
      <c r="U84" s="1025">
        <v>1.1526277533999543</v>
      </c>
      <c r="V84" s="1025">
        <v>1.1704942112404553</v>
      </c>
      <c r="W84" s="1025">
        <v>1.3255700094878637</v>
      </c>
      <c r="X84" s="1026">
        <v>1.8512272455328798</v>
      </c>
      <c r="Y84" s="1026">
        <v>1.9364333102748255</v>
      </c>
      <c r="Z84" s="1026">
        <v>1.979024509843011</v>
      </c>
    </row>
    <row r="85" spans="1:26" x14ac:dyDescent="0.2">
      <c r="A85" s="1023" t="s">
        <v>56</v>
      </c>
      <c r="B85" s="1024" t="s">
        <v>57</v>
      </c>
      <c r="C85" s="1025">
        <v>2.6996860838679986</v>
      </c>
      <c r="D85" s="1025">
        <v>5.488907985619611</v>
      </c>
      <c r="E85" s="1025">
        <v>5.7275538097775325</v>
      </c>
      <c r="F85" s="1025">
        <v>6.6961696113298164</v>
      </c>
      <c r="G85" s="1025">
        <v>5.7936717161841527</v>
      </c>
      <c r="H85" s="1025">
        <v>6.2761715703019831</v>
      </c>
      <c r="I85" s="1025">
        <v>6.5234918659617733</v>
      </c>
      <c r="J85" s="1025">
        <v>5.5042573325716164</v>
      </c>
      <c r="K85" s="1025">
        <v>6.281160917636889</v>
      </c>
      <c r="L85" s="1025">
        <v>4.962885178454</v>
      </c>
      <c r="M85" s="1025">
        <v>4.7327147093235515</v>
      </c>
      <c r="N85" s="1025">
        <v>3.6241843160589697</v>
      </c>
      <c r="O85" s="1025">
        <v>1.6902464763557834</v>
      </c>
      <c r="P85" s="1025">
        <v>1.3433932490375424</v>
      </c>
      <c r="Q85" s="1025">
        <v>5.195895440156205</v>
      </c>
      <c r="R85" s="1025">
        <v>3.3337766596987124</v>
      </c>
      <c r="S85" s="1025">
        <v>3.3282985829257981</v>
      </c>
      <c r="T85" s="1025">
        <v>4.7622795408249541</v>
      </c>
      <c r="U85" s="1025">
        <v>6.1979772028244078</v>
      </c>
      <c r="V85" s="1025">
        <v>8.5784769002702355</v>
      </c>
      <c r="W85" s="1025">
        <v>9.7204481564038971</v>
      </c>
      <c r="X85" s="1026">
        <v>10.004946512535643</v>
      </c>
      <c r="Y85" s="1026">
        <v>9.5571372054687398</v>
      </c>
      <c r="Z85" s="1026">
        <v>10.492296052090948</v>
      </c>
    </row>
    <row r="86" spans="1:26" x14ac:dyDescent="0.2">
      <c r="A86" s="1023" t="s">
        <v>58</v>
      </c>
      <c r="B86" s="1024" t="s">
        <v>59</v>
      </c>
      <c r="C86" s="1025">
        <v>9.4807182255193467</v>
      </c>
      <c r="D86" s="1025">
        <v>8.5436069460781034</v>
      </c>
      <c r="E86" s="1025">
        <v>5.9410315773293885</v>
      </c>
      <c r="F86" s="1025">
        <v>7.8587631424505933</v>
      </c>
      <c r="G86" s="1025">
        <v>8.3562460176411548</v>
      </c>
      <c r="H86" s="1025">
        <v>9.1014624716085457</v>
      </c>
      <c r="I86" s="1025">
        <v>8.9020542312154731</v>
      </c>
      <c r="J86" s="1025">
        <v>6.7172933466041673</v>
      </c>
      <c r="K86" s="1025">
        <v>6.0625104889578196</v>
      </c>
      <c r="L86" s="1025">
        <v>6.4443707422641019</v>
      </c>
      <c r="M86" s="1025">
        <v>7.0803567946589938</v>
      </c>
      <c r="N86" s="1025">
        <v>5.7517229272265062</v>
      </c>
      <c r="O86" s="1025">
        <v>5.4509497871387804</v>
      </c>
      <c r="P86" s="1025">
        <v>7.4985236421965586</v>
      </c>
      <c r="Q86" s="1025">
        <v>12.955950387017069</v>
      </c>
      <c r="R86" s="1025">
        <v>16.902077260022708</v>
      </c>
      <c r="S86" s="1025">
        <v>20.745748483727045</v>
      </c>
      <c r="T86" s="1025">
        <v>21.227418608395045</v>
      </c>
      <c r="U86" s="1025">
        <v>15.825786623430732</v>
      </c>
      <c r="V86" s="1025">
        <v>9.5033431941010207</v>
      </c>
      <c r="W86" s="1025">
        <v>8.3019298872240341</v>
      </c>
      <c r="X86" s="1026">
        <v>8.2357754954253153</v>
      </c>
      <c r="Y86" s="1026">
        <v>8.4143355098223367</v>
      </c>
      <c r="Z86" s="1026">
        <v>7.088511321891362</v>
      </c>
    </row>
    <row r="87" spans="1:26" x14ac:dyDescent="0.2">
      <c r="A87" s="1023" t="s">
        <v>60</v>
      </c>
      <c r="B87" s="1024" t="s">
        <v>61</v>
      </c>
      <c r="C87" s="1025">
        <v>23.238954671568887</v>
      </c>
      <c r="D87" s="1025">
        <v>23.296392085070021</v>
      </c>
      <c r="E87" s="1025">
        <v>22.67857133621461</v>
      </c>
      <c r="F87" s="1025">
        <v>22.795937045495606</v>
      </c>
      <c r="G87" s="1025">
        <v>23.696589947579131</v>
      </c>
      <c r="H87" s="1025">
        <v>25.392594157889647</v>
      </c>
      <c r="I87" s="1025">
        <v>27.210493876581637</v>
      </c>
      <c r="J87" s="1025">
        <v>25.722952025118055</v>
      </c>
      <c r="K87" s="1025">
        <v>27.547469221454577</v>
      </c>
      <c r="L87" s="1025">
        <v>28.253225255531774</v>
      </c>
      <c r="M87" s="1025">
        <v>30.231882854125502</v>
      </c>
      <c r="N87" s="1025">
        <v>31.995967414713864</v>
      </c>
      <c r="O87" s="1025">
        <v>33.210744501135892</v>
      </c>
      <c r="P87" s="1025">
        <v>37.033356044135381</v>
      </c>
      <c r="Q87" s="1025">
        <v>35.068987653756949</v>
      </c>
      <c r="R87" s="1025">
        <v>36.975537265123471</v>
      </c>
      <c r="S87" s="1025">
        <v>37.551053321590956</v>
      </c>
      <c r="T87" s="1025">
        <v>37.522729239419526</v>
      </c>
      <c r="U87" s="1025">
        <v>36.948324369588853</v>
      </c>
      <c r="V87" s="1025">
        <v>36.085047278004112</v>
      </c>
      <c r="W87" s="1025">
        <v>37.837708033490053</v>
      </c>
      <c r="X87" s="1026">
        <v>40.394979762575083</v>
      </c>
      <c r="Y87" s="1026">
        <v>41.57271600230834</v>
      </c>
      <c r="Z87" s="1026">
        <v>40.804951464909038</v>
      </c>
    </row>
    <row r="88" spans="1:26" x14ac:dyDescent="0.2">
      <c r="A88" s="1023" t="s">
        <v>62</v>
      </c>
      <c r="B88" s="1024" t="s">
        <v>63</v>
      </c>
      <c r="C88" s="1025">
        <v>4.6185832782080274</v>
      </c>
      <c r="D88" s="1025">
        <v>4.6781828010701503</v>
      </c>
      <c r="E88" s="1025">
        <v>4.795803643559915</v>
      </c>
      <c r="F88" s="1025">
        <v>5.0655833151856706</v>
      </c>
      <c r="G88" s="1025">
        <v>5.0912908339137077</v>
      </c>
      <c r="H88" s="1025">
        <v>5.4678377115722512</v>
      </c>
      <c r="I88" s="1025">
        <v>5.5195803207513352</v>
      </c>
      <c r="J88" s="1025">
        <v>5.0360562617284099</v>
      </c>
      <c r="K88" s="1025">
        <v>4.9543678398104998</v>
      </c>
      <c r="L88" s="1025">
        <v>4.8811858223980131</v>
      </c>
      <c r="M88" s="1025">
        <v>5.118726415064268</v>
      </c>
      <c r="N88" s="1025">
        <v>5.3495130309816652</v>
      </c>
      <c r="O88" s="1025">
        <v>5.3262929040484561</v>
      </c>
      <c r="P88" s="1025">
        <v>5.2146873618228922</v>
      </c>
      <c r="Q88" s="1025">
        <v>5.0251921099314023</v>
      </c>
      <c r="R88" s="1025">
        <v>5.3569287088391988</v>
      </c>
      <c r="S88" s="1025">
        <v>5.4807838802311259</v>
      </c>
      <c r="T88" s="1025">
        <v>5.785829372907255</v>
      </c>
      <c r="U88" s="1025">
        <v>5.7233925713000451</v>
      </c>
      <c r="V88" s="1025">
        <v>5.5500706910357582</v>
      </c>
      <c r="W88" s="1025">
        <v>6.0234211266058209</v>
      </c>
      <c r="X88" s="1026">
        <v>6.057272416621081</v>
      </c>
      <c r="Y88" s="1026">
        <v>6.4487963256999228</v>
      </c>
      <c r="Z88" s="1026">
        <v>6.5735757421199565</v>
      </c>
    </row>
    <row r="89" spans="1:26" x14ac:dyDescent="0.2">
      <c r="A89" s="1023" t="s">
        <v>64</v>
      </c>
      <c r="B89" s="1024" t="s">
        <v>65</v>
      </c>
      <c r="C89" s="1025">
        <v>15.389827614230628</v>
      </c>
      <c r="D89" s="1025">
        <v>14.80998579346436</v>
      </c>
      <c r="E89" s="1025">
        <v>13.848964599620796</v>
      </c>
      <c r="F89" s="1025">
        <v>14.351827673996187</v>
      </c>
      <c r="G89" s="1025">
        <v>14.931236446008837</v>
      </c>
      <c r="H89" s="1025">
        <v>15.872414093819391</v>
      </c>
      <c r="I89" s="1025">
        <v>16.620945012474454</v>
      </c>
      <c r="J89" s="1025">
        <v>16.280025196420659</v>
      </c>
      <c r="K89" s="1025">
        <v>16.262442158714205</v>
      </c>
      <c r="L89" s="1025">
        <v>16.444295605600921</v>
      </c>
      <c r="M89" s="1025">
        <v>16.577366896350199</v>
      </c>
      <c r="N89" s="1025">
        <v>16.54550599872886</v>
      </c>
      <c r="O89" s="1025">
        <v>17.061102579207105</v>
      </c>
      <c r="P89" s="1025">
        <v>15.613741959347356</v>
      </c>
      <c r="Q89" s="1025">
        <v>16.686637723089884</v>
      </c>
      <c r="R89" s="1025">
        <v>16.766357836568531</v>
      </c>
      <c r="S89" s="1025">
        <v>17.200911892901697</v>
      </c>
      <c r="T89" s="1025">
        <v>17.918036271912825</v>
      </c>
      <c r="U89" s="1025">
        <v>19.078229168675531</v>
      </c>
      <c r="V89" s="1025">
        <v>17.206816211972075</v>
      </c>
      <c r="W89" s="1025">
        <v>17.771937101074816</v>
      </c>
      <c r="X89" s="1026">
        <v>20.256665050032311</v>
      </c>
      <c r="Y89" s="1026">
        <v>20.862937688082063</v>
      </c>
      <c r="Z89" s="1026">
        <v>21.426608110498393</v>
      </c>
    </row>
    <row r="90" spans="1:26" x14ac:dyDescent="0.2">
      <c r="A90" s="1023" t="s">
        <v>66</v>
      </c>
      <c r="B90" s="1027" t="s">
        <v>917</v>
      </c>
      <c r="C90" s="1025">
        <v>2.8856915000000001</v>
      </c>
      <c r="D90" s="1025">
        <v>2.4942947499999999</v>
      </c>
      <c r="E90" s="1025">
        <v>2.5241297499999997</v>
      </c>
      <c r="F90" s="1025">
        <v>2.0476380000000001</v>
      </c>
      <c r="G90" s="1025">
        <v>3.3758895</v>
      </c>
      <c r="H90" s="1025">
        <v>4.1478809999999999</v>
      </c>
      <c r="I90" s="1025">
        <v>5.1814707500000008</v>
      </c>
      <c r="J90" s="1025">
        <v>6.5336555000000001</v>
      </c>
      <c r="K90" s="1025">
        <v>3.36773823439</v>
      </c>
      <c r="L90" s="1025">
        <v>3.1483930250850003</v>
      </c>
      <c r="M90" s="1025">
        <v>4.470054892616151</v>
      </c>
      <c r="N90" s="1025">
        <v>5.3104564678391872</v>
      </c>
      <c r="O90" s="1025">
        <v>5.7800218895821498</v>
      </c>
      <c r="P90" s="1025">
        <v>5.5454752881207883</v>
      </c>
      <c r="Q90" s="1025">
        <v>4.906901804130186</v>
      </c>
      <c r="R90" s="1025">
        <v>5.8299536622191663</v>
      </c>
      <c r="S90" s="1025">
        <v>7.2568179417327574</v>
      </c>
      <c r="T90" s="1025">
        <v>8.5208446584987509</v>
      </c>
      <c r="U90" s="1025">
        <v>9.6460606277306766</v>
      </c>
      <c r="V90" s="1025">
        <v>25.416631406113346</v>
      </c>
      <c r="W90" s="1025">
        <v>11.294542223599032</v>
      </c>
      <c r="X90" s="1026">
        <v>12.679320183803812</v>
      </c>
      <c r="Y90" s="1026">
        <v>23.505930921238413</v>
      </c>
      <c r="Z90" s="1026">
        <v>65.454209201130141</v>
      </c>
    </row>
    <row r="91" spans="1:26" x14ac:dyDescent="0.2">
      <c r="A91" s="1023" t="s">
        <v>67</v>
      </c>
      <c r="B91" s="1024" t="s">
        <v>68</v>
      </c>
      <c r="C91" s="1025">
        <v>25.178777478237997</v>
      </c>
      <c r="D91" s="1025">
        <v>25.988057339455288</v>
      </c>
      <c r="E91" s="1025">
        <v>26.661366775686911</v>
      </c>
      <c r="F91" s="1025">
        <v>27.056595857577769</v>
      </c>
      <c r="G91" s="1025">
        <v>28.590700785347682</v>
      </c>
      <c r="H91" s="1025">
        <v>29.504242054027454</v>
      </c>
      <c r="I91" s="1025">
        <v>30.477577904401581</v>
      </c>
      <c r="J91" s="1025">
        <v>30.511063174221423</v>
      </c>
      <c r="K91" s="1025">
        <v>30.475510171770189</v>
      </c>
      <c r="L91" s="1025">
        <v>30.089264197811467</v>
      </c>
      <c r="M91" s="1025">
        <v>29.717777428765604</v>
      </c>
      <c r="N91" s="1025">
        <v>29.539180889453583</v>
      </c>
      <c r="O91" s="1025">
        <v>29.241041380209211</v>
      </c>
      <c r="P91" s="1025">
        <v>29.256047193471503</v>
      </c>
      <c r="Q91" s="1025">
        <v>30.458741718015261</v>
      </c>
      <c r="R91" s="1025">
        <v>31.674735283360551</v>
      </c>
      <c r="S91" s="1025">
        <v>32.44882128347237</v>
      </c>
      <c r="T91" s="1025">
        <v>32.564703206758395</v>
      </c>
      <c r="U91" s="1025">
        <v>32.898923097973238</v>
      </c>
      <c r="V91" s="1025">
        <v>34.107431018477556</v>
      </c>
      <c r="W91" s="1025">
        <v>35.179893919440318</v>
      </c>
      <c r="X91" s="1026">
        <v>35.941977519874385</v>
      </c>
      <c r="Y91" s="1026">
        <v>39.623030035652114</v>
      </c>
      <c r="Z91" s="1026">
        <v>40.737491554232278</v>
      </c>
    </row>
    <row r="92" spans="1:26" x14ac:dyDescent="0.2">
      <c r="A92" s="1023" t="s">
        <v>69</v>
      </c>
      <c r="B92" s="1024" t="s">
        <v>70</v>
      </c>
      <c r="C92" s="1025">
        <v>35.694592678803218</v>
      </c>
      <c r="D92" s="1025">
        <v>34.091236802019807</v>
      </c>
      <c r="E92" s="1025">
        <v>31.957056517031873</v>
      </c>
      <c r="F92" s="1025">
        <v>32.426770860979566</v>
      </c>
      <c r="G92" s="1025">
        <v>32.191289354461993</v>
      </c>
      <c r="H92" s="1025">
        <v>31.339691630534873</v>
      </c>
      <c r="I92" s="1025">
        <v>32.469321579373428</v>
      </c>
      <c r="J92" s="1025">
        <v>34.995174511232442</v>
      </c>
      <c r="K92" s="1025">
        <v>33.995048805739806</v>
      </c>
      <c r="L92" s="1025">
        <v>31.897063583533839</v>
      </c>
      <c r="M92" s="1025">
        <v>33.936918102227189</v>
      </c>
      <c r="N92" s="1025">
        <v>35.159179310363875</v>
      </c>
      <c r="O92" s="1025">
        <v>31.620515031694516</v>
      </c>
      <c r="P92" s="1025">
        <v>30.045091150778976</v>
      </c>
      <c r="Q92" s="1025">
        <v>31.056373737615324</v>
      </c>
      <c r="R92" s="1025">
        <v>31.186253691062934</v>
      </c>
      <c r="S92" s="1025">
        <v>31.853366014401907</v>
      </c>
      <c r="T92" s="1025">
        <v>32.166689644067084</v>
      </c>
      <c r="U92" s="1025">
        <v>33.143047842012919</v>
      </c>
      <c r="V92" s="1025">
        <v>32.592743164595881</v>
      </c>
      <c r="W92" s="1025">
        <v>33.723714728583765</v>
      </c>
      <c r="X92" s="1026">
        <v>33.956044182802337</v>
      </c>
      <c r="Y92" s="1026">
        <v>34.72929897639731</v>
      </c>
      <c r="Z92" s="1026">
        <v>36.058869030532591</v>
      </c>
    </row>
    <row r="93" spans="1:26" x14ac:dyDescent="0.2">
      <c r="A93" s="1023" t="s">
        <v>71</v>
      </c>
      <c r="B93" s="1024" t="s">
        <v>72</v>
      </c>
      <c r="C93" s="1025">
        <v>26.543143724927681</v>
      </c>
      <c r="D93" s="1025">
        <v>27.234460733449058</v>
      </c>
      <c r="E93" s="1025">
        <v>23.93114012103058</v>
      </c>
      <c r="F93" s="1025">
        <v>23.06607481861564</v>
      </c>
      <c r="G93" s="1025">
        <v>22.969682374999739</v>
      </c>
      <c r="H93" s="1025">
        <v>24.600350191182265</v>
      </c>
      <c r="I93" s="1025">
        <v>26.388264905724689</v>
      </c>
      <c r="J93" s="1025">
        <v>28.545188649337792</v>
      </c>
      <c r="K93" s="1025">
        <v>29.392387600622605</v>
      </c>
      <c r="L93" s="1025">
        <v>30.142192869980185</v>
      </c>
      <c r="M93" s="1025">
        <v>30.063967260416632</v>
      </c>
      <c r="N93" s="1025">
        <v>31.153394809117987</v>
      </c>
      <c r="O93" s="1025">
        <v>31.086783056268228</v>
      </c>
      <c r="P93" s="1025">
        <v>31.435052871382439</v>
      </c>
      <c r="Q93" s="1025">
        <v>32.899779968990437</v>
      </c>
      <c r="R93" s="1025">
        <v>34.476485232924212</v>
      </c>
      <c r="S93" s="1025">
        <v>32.939661424827143</v>
      </c>
      <c r="T93" s="1025">
        <v>33.848320540242426</v>
      </c>
      <c r="U93" s="1025">
        <v>33.136239287315966</v>
      </c>
      <c r="V93" s="1025">
        <v>33.103397452445883</v>
      </c>
      <c r="W93" s="1025">
        <v>33.725115302264378</v>
      </c>
      <c r="X93" s="1026">
        <v>33.035986249092751</v>
      </c>
      <c r="Y93" s="1026">
        <v>33.636064594334286</v>
      </c>
      <c r="Z93" s="1026">
        <v>34.369348410787552</v>
      </c>
    </row>
    <row r="94" spans="1:26" x14ac:dyDescent="0.2">
      <c r="A94" s="1023" t="s">
        <v>73</v>
      </c>
      <c r="B94" s="1024" t="s">
        <v>74</v>
      </c>
      <c r="C94" s="1025">
        <v>9.2298277970570162</v>
      </c>
      <c r="D94" s="1025">
        <v>9.4215790520908183</v>
      </c>
      <c r="E94" s="1025">
        <v>7.8130093988791769</v>
      </c>
      <c r="F94" s="1025">
        <v>6.9206865641656101</v>
      </c>
      <c r="G94" s="1025">
        <v>6.6589042624529</v>
      </c>
      <c r="H94" s="1025">
        <v>7.2374499884041699</v>
      </c>
      <c r="I94" s="1025">
        <v>7.914504463777658</v>
      </c>
      <c r="J94" s="1025">
        <v>8.4331398482025737</v>
      </c>
      <c r="K94" s="1025">
        <v>8.486862836775078</v>
      </c>
      <c r="L94" s="1025">
        <v>8.7587853001379194</v>
      </c>
      <c r="M94" s="1025">
        <v>9.0830567315664634</v>
      </c>
      <c r="N94" s="1025">
        <v>10.080235718488018</v>
      </c>
      <c r="O94" s="1025">
        <v>10.810025317912951</v>
      </c>
      <c r="P94" s="1025">
        <v>11.337820818768041</v>
      </c>
      <c r="Q94" s="1025">
        <v>12.20937131104726</v>
      </c>
      <c r="R94" s="1025">
        <v>13.775266723147208</v>
      </c>
      <c r="S94" s="1025">
        <v>14.147096222984974</v>
      </c>
      <c r="T94" s="1025">
        <v>14.630510474483849</v>
      </c>
      <c r="U94" s="1025">
        <v>14.783131615860675</v>
      </c>
      <c r="V94" s="1025">
        <v>15.315172750713501</v>
      </c>
      <c r="W94" s="1025">
        <v>15.011026739605056</v>
      </c>
      <c r="X94" s="1026">
        <v>15.192094389081435</v>
      </c>
      <c r="Y94" s="1026">
        <v>16.516939205534698</v>
      </c>
      <c r="Z94" s="1026">
        <v>16.788691905630301</v>
      </c>
    </row>
    <row r="95" spans="1:26" x14ac:dyDescent="0.2">
      <c r="A95" s="1023" t="s">
        <v>75</v>
      </c>
      <c r="B95" s="1024" t="s">
        <v>76</v>
      </c>
      <c r="C95" s="1025">
        <v>2.2071598551531424</v>
      </c>
      <c r="D95" s="1025">
        <v>2.3101508014122936</v>
      </c>
      <c r="E95" s="1025">
        <v>2.3011148914557991</v>
      </c>
      <c r="F95" s="1025">
        <v>2.3930177799626802</v>
      </c>
      <c r="G95" s="1025">
        <v>2.559590550415686</v>
      </c>
      <c r="H95" s="1025">
        <v>2.8448980353053583</v>
      </c>
      <c r="I95" s="1025">
        <v>2.8795115385617391</v>
      </c>
      <c r="J95" s="1025">
        <v>3.1524950010304718</v>
      </c>
      <c r="K95" s="1025">
        <v>3.1039775328767178</v>
      </c>
      <c r="L95" s="1025">
        <v>3.2151204498920483</v>
      </c>
      <c r="M95" s="1025">
        <v>3.3304963005219297</v>
      </c>
      <c r="N95" s="1025">
        <v>3.5336441866693624</v>
      </c>
      <c r="O95" s="1025">
        <v>3.5379364977778969</v>
      </c>
      <c r="P95" s="1025">
        <v>3.7502619691560763</v>
      </c>
      <c r="Q95" s="1025">
        <v>3.8811488652030768</v>
      </c>
      <c r="R95" s="1025">
        <v>4.2663062137780914</v>
      </c>
      <c r="S95" s="1025">
        <v>4.4326090955577859</v>
      </c>
      <c r="T95" s="1025">
        <v>4.2090514179277987</v>
      </c>
      <c r="U95" s="1025">
        <v>4.4280384291292174</v>
      </c>
      <c r="V95" s="1025">
        <v>4.9460395327902749</v>
      </c>
      <c r="W95" s="1025">
        <v>5.1926319591330854</v>
      </c>
      <c r="X95" s="1026">
        <v>5.1305422543476169</v>
      </c>
      <c r="Y95" s="1026">
        <v>5.705947621717292</v>
      </c>
      <c r="Z95" s="1026">
        <v>6.1344308159541701</v>
      </c>
    </row>
    <row r="96" spans="1:26" x14ac:dyDescent="0.2">
      <c r="A96" s="1023"/>
      <c r="B96" s="1028" t="s">
        <v>408</v>
      </c>
      <c r="C96" s="1025">
        <v>-2.2414864110441175</v>
      </c>
      <c r="D96" s="1025">
        <v>-2.0960063767037687</v>
      </c>
      <c r="E96" s="1025">
        <v>-1.8088168830241769</v>
      </c>
      <c r="F96" s="1025">
        <v>-1.8231084355273468</v>
      </c>
      <c r="G96" s="1025">
        <v>-2.5548591863913956</v>
      </c>
      <c r="H96" s="1025">
        <v>-3.1196337903766085</v>
      </c>
      <c r="I96" s="1025">
        <v>-3.649903506664308</v>
      </c>
      <c r="J96" s="1025">
        <v>-4.7074237596350219</v>
      </c>
      <c r="K96" s="1025">
        <v>-2.6227420335042821</v>
      </c>
      <c r="L96" s="1025">
        <v>-2.3531017294529231</v>
      </c>
      <c r="M96" s="1025">
        <v>-3.050849005438975</v>
      </c>
      <c r="N96" s="1025">
        <v>-3.6841516279030637</v>
      </c>
      <c r="O96" s="1025">
        <v>-4.0187213605070937</v>
      </c>
      <c r="P96" s="1025">
        <v>-4.2411780871588975</v>
      </c>
      <c r="Q96" s="1025">
        <v>-4.0011821041953324</v>
      </c>
      <c r="R96" s="1025">
        <v>-4.3974672655808842</v>
      </c>
      <c r="S96" s="1025">
        <v>-4.5336027901645535</v>
      </c>
      <c r="T96" s="1025">
        <v>-4.603452522847272</v>
      </c>
      <c r="U96" s="1025">
        <v>-4.5700529568238846</v>
      </c>
      <c r="V96" s="1025">
        <v>-4.5514054646897613</v>
      </c>
      <c r="W96" s="1025">
        <v>-4.8964002805933147</v>
      </c>
      <c r="X96" s="1026">
        <v>-5.5938289325313235</v>
      </c>
      <c r="Y96" s="1026">
        <v>-5.5132598313223635</v>
      </c>
      <c r="Z96" s="1026">
        <v>-6.4795453917459174</v>
      </c>
    </row>
    <row r="97" spans="1:26" s="1033" customFormat="1" x14ac:dyDescent="0.2">
      <c r="A97" s="1029"/>
      <c r="B97" s="1030" t="s">
        <v>511</v>
      </c>
      <c r="C97" s="1031">
        <v>210.94267945709339</v>
      </c>
      <c r="D97" s="1031">
        <v>209.86340895970952</v>
      </c>
      <c r="E97" s="1031">
        <v>197.01862398232424</v>
      </c>
      <c r="F97" s="1031">
        <v>207.41770266741071</v>
      </c>
      <c r="G97" s="1031">
        <v>206.85788020716848</v>
      </c>
      <c r="H97" s="1031">
        <v>218.5354994672802</v>
      </c>
      <c r="I97" s="1031">
        <v>226.43429513360621</v>
      </c>
      <c r="J97" s="1031">
        <v>227.27438923715883</v>
      </c>
      <c r="K97" s="1031">
        <v>228.12332319700974</v>
      </c>
      <c r="L97" s="1031">
        <v>221.93040137024886</v>
      </c>
      <c r="M97" s="1031">
        <v>228.75517393015713</v>
      </c>
      <c r="N97" s="1031">
        <v>231.90351107094432</v>
      </c>
      <c r="O97" s="1031">
        <v>235.89447636547118</v>
      </c>
      <c r="P97" s="1031">
        <v>243.82836001505413</v>
      </c>
      <c r="Q97" s="1031">
        <v>257.65490849245492</v>
      </c>
      <c r="R97" s="1031">
        <v>270.87746666012686</v>
      </c>
      <c r="S97" s="1031">
        <v>286.26464340851362</v>
      </c>
      <c r="T97" s="1031">
        <v>301.83012232309784</v>
      </c>
      <c r="U97" s="1031">
        <v>292.17634384701239</v>
      </c>
      <c r="V97" s="1031">
        <v>298.53248326628608</v>
      </c>
      <c r="W97" s="1031">
        <v>293.13719530984849</v>
      </c>
      <c r="X97" s="1032">
        <v>307.40916251318401</v>
      </c>
      <c r="Y97" s="1032">
        <v>338.30605781306366</v>
      </c>
      <c r="Z97" s="1032">
        <v>371.91221383461732</v>
      </c>
    </row>
    <row r="98" spans="1:26" x14ac:dyDescent="0.2">
      <c r="A98" s="1023"/>
      <c r="B98" s="1028" t="s">
        <v>559</v>
      </c>
      <c r="C98" s="1025">
        <v>13.803412570000001</v>
      </c>
      <c r="D98" s="1025">
        <v>14.542803175</v>
      </c>
      <c r="E98" s="1025">
        <v>13.765952265000001</v>
      </c>
      <c r="F98" s="1025">
        <v>16.128690769999999</v>
      </c>
      <c r="G98" s="1025">
        <v>18.091410639999999</v>
      </c>
      <c r="H98" s="1025">
        <v>20.492719989999998</v>
      </c>
      <c r="I98" s="1025">
        <v>20.20966782</v>
      </c>
      <c r="J98" s="1025">
        <v>18.481190999999999</v>
      </c>
      <c r="K98" s="1025">
        <v>19.737468</v>
      </c>
      <c r="L98" s="1025">
        <v>19.437654200000001</v>
      </c>
      <c r="M98" s="1025">
        <v>22.759451239999997</v>
      </c>
      <c r="N98" s="1025">
        <v>22.759216080000002</v>
      </c>
      <c r="O98" s="1025">
        <v>22.002317759999997</v>
      </c>
      <c r="P98" s="1025">
        <v>22.334528066666667</v>
      </c>
      <c r="Q98" s="1025">
        <v>25.013096536666666</v>
      </c>
      <c r="R98" s="1025">
        <v>27.192024999999997</v>
      </c>
      <c r="S98" s="1025">
        <v>26.778894879999999</v>
      </c>
      <c r="T98" s="1025">
        <v>26.604339100000004</v>
      </c>
      <c r="U98" s="1025">
        <v>26.168340999999998</v>
      </c>
      <c r="V98" s="1025">
        <v>23.122122709999999</v>
      </c>
      <c r="W98" s="1025">
        <v>25.666360160000004</v>
      </c>
      <c r="X98" s="1026">
        <v>26.860707129999998</v>
      </c>
      <c r="Y98" s="1026">
        <v>30.270643540000002</v>
      </c>
      <c r="Z98" s="1026">
        <v>32.173737549999998</v>
      </c>
    </row>
    <row r="99" spans="1:26" x14ac:dyDescent="0.2">
      <c r="A99" s="1023"/>
      <c r="B99" s="1028" t="s">
        <v>512</v>
      </c>
      <c r="C99" s="1025">
        <v>-3.170744</v>
      </c>
      <c r="D99" s="1025">
        <v>-5.8715288999999995</v>
      </c>
      <c r="E99" s="1025">
        <v>-4.1582726000000001</v>
      </c>
      <c r="F99" s="1025">
        <v>-4.6733020000000005</v>
      </c>
      <c r="G99" s="1025">
        <v>-4.8088189999999997</v>
      </c>
      <c r="H99" s="1025">
        <v>-5.7564199999999994</v>
      </c>
      <c r="I99" s="1025">
        <v>-5.6730140000000002</v>
      </c>
      <c r="J99" s="1025">
        <v>-3.2383390000000003</v>
      </c>
      <c r="K99" s="1025">
        <v>-2.4278939999999998</v>
      </c>
      <c r="L99" s="1025">
        <v>-1.1320349999999999</v>
      </c>
      <c r="M99" s="1025">
        <v>-1.2327440000000001</v>
      </c>
      <c r="N99" s="1025">
        <v>-1.1208629999999999</v>
      </c>
      <c r="O99" s="1025">
        <v>-1.1096432513704371</v>
      </c>
      <c r="P99" s="1025">
        <v>-3.0177834712854317</v>
      </c>
      <c r="Q99" s="1025">
        <v>-2.3834369673647209</v>
      </c>
      <c r="R99" s="1025">
        <v>-1.1253696374529931</v>
      </c>
      <c r="S99" s="1025">
        <v>-1.7419812012114413</v>
      </c>
      <c r="T99" s="1025">
        <v>-1.1858066586137679</v>
      </c>
      <c r="U99" s="1025">
        <v>-1.1303347517772773</v>
      </c>
      <c r="V99" s="1025">
        <v>-2.3834496229893318</v>
      </c>
      <c r="W99" s="1025">
        <v>-2.3136079754819026</v>
      </c>
      <c r="X99" s="1026">
        <v>-2.0047071456359191</v>
      </c>
      <c r="Y99" s="1026">
        <v>-1.9098927766460083</v>
      </c>
      <c r="Z99" s="1026">
        <v>-2.1536723653959102</v>
      </c>
    </row>
    <row r="100" spans="1:26" ht="20.25" customHeight="1" x14ac:dyDescent="0.2">
      <c r="A100" s="1034"/>
      <c r="B100" s="1035" t="s">
        <v>562</v>
      </c>
      <c r="C100" s="1036">
        <v>221.57534802709338</v>
      </c>
      <c r="D100" s="1036">
        <v>218.53468323470952</v>
      </c>
      <c r="E100" s="1036">
        <v>206.62630364732425</v>
      </c>
      <c r="F100" s="1036">
        <v>218.87309143741069</v>
      </c>
      <c r="G100" s="1036">
        <v>220.14047184716847</v>
      </c>
      <c r="H100" s="1036">
        <v>233.27179945728022</v>
      </c>
      <c r="I100" s="1036">
        <v>240.97094895360621</v>
      </c>
      <c r="J100" s="1036">
        <v>242.51724123715883</v>
      </c>
      <c r="K100" s="1036">
        <v>245.43289719700974</v>
      </c>
      <c r="L100" s="1036">
        <v>240.23602057024885</v>
      </c>
      <c r="M100" s="1036">
        <v>250.28188117015713</v>
      </c>
      <c r="N100" s="1036">
        <v>253.54186415094432</v>
      </c>
      <c r="O100" s="1036">
        <v>256.78715087410075</v>
      </c>
      <c r="P100" s="1036">
        <v>263.14510461043534</v>
      </c>
      <c r="Q100" s="1036">
        <v>280.28456806175683</v>
      </c>
      <c r="R100" s="1036">
        <v>296.94412202267387</v>
      </c>
      <c r="S100" s="1036">
        <v>311.30155708730217</v>
      </c>
      <c r="T100" s="1036">
        <v>327.24865476448406</v>
      </c>
      <c r="U100" s="1036">
        <v>317.21435009523509</v>
      </c>
      <c r="V100" s="1036">
        <v>319.27115635329676</v>
      </c>
      <c r="W100" s="1036">
        <v>316.48994749436662</v>
      </c>
      <c r="X100" s="1037">
        <v>332.26516249754809</v>
      </c>
      <c r="Y100" s="1037">
        <v>366.66680857641762</v>
      </c>
      <c r="Z100" s="1037">
        <v>401.93227901922143</v>
      </c>
    </row>
    <row r="101" spans="1:26" s="1040" customFormat="1" ht="15" x14ac:dyDescent="0.2">
      <c r="A101" s="1038"/>
      <c r="B101" s="1217" t="s">
        <v>1237</v>
      </c>
      <c r="C101" s="1039">
        <v>218.91906002709339</v>
      </c>
      <c r="D101" s="1039">
        <v>216.68594223470953</v>
      </c>
      <c r="E101" s="1039">
        <v>204.72478274365966</v>
      </c>
      <c r="F101" s="1039">
        <v>213.5246172286015</v>
      </c>
      <c r="G101" s="1039">
        <v>219.92911401167893</v>
      </c>
      <c r="H101" s="1039">
        <v>232.13474427711429</v>
      </c>
      <c r="I101" s="1039">
        <v>239.04811871075222</v>
      </c>
      <c r="J101" s="1039">
        <v>240.14268839150412</v>
      </c>
      <c r="K101" s="1039">
        <v>242.08593136700975</v>
      </c>
      <c r="L101" s="1039">
        <v>237.53517191607236</v>
      </c>
      <c r="M101" s="1039">
        <v>246.36327807259374</v>
      </c>
      <c r="N101" s="1039">
        <v>251.02236611936158</v>
      </c>
      <c r="O101" s="1039">
        <v>250.72895415756543</v>
      </c>
      <c r="P101" s="1039">
        <v>254.67323349855164</v>
      </c>
      <c r="Q101" s="1039">
        <v>274.45272356175684</v>
      </c>
      <c r="R101" s="1039">
        <v>291.18947377267386</v>
      </c>
      <c r="S101" s="1039">
        <v>299.39204658730216</v>
      </c>
      <c r="T101" s="1039">
        <v>305.11603401448411</v>
      </c>
      <c r="U101" s="1039">
        <v>305.2750352052351</v>
      </c>
      <c r="V101" s="1039">
        <v>313.96033231329676</v>
      </c>
      <c r="W101" s="1039">
        <v>308.45949344137068</v>
      </c>
      <c r="X101" s="1039">
        <v>318.58531649754809</v>
      </c>
      <c r="Y101" s="1039">
        <v>345.81316757641764</v>
      </c>
      <c r="Z101" s="1039">
        <v>389.37340201922143</v>
      </c>
    </row>
    <row r="102" spans="1:26" s="1040" customFormat="1" ht="15" x14ac:dyDescent="0.2">
      <c r="A102" s="1038"/>
      <c r="B102" s="1218" t="s">
        <v>1425</v>
      </c>
      <c r="C102" s="1039">
        <v>221.57534802709338</v>
      </c>
      <c r="D102" s="1039">
        <v>218.53468323470952</v>
      </c>
      <c r="E102" s="1039">
        <v>206.62630364732425</v>
      </c>
      <c r="F102" s="1039">
        <v>218.87309143741069</v>
      </c>
      <c r="G102" s="1039">
        <v>220.14047184716847</v>
      </c>
      <c r="H102" s="1039">
        <v>233.27179945728022</v>
      </c>
      <c r="I102" s="1039">
        <v>240.97094895360621</v>
      </c>
      <c r="J102" s="1039">
        <v>242.51724123715883</v>
      </c>
      <c r="K102" s="1039">
        <v>245.43289719700974</v>
      </c>
      <c r="L102" s="1039">
        <v>240.23602057024885</v>
      </c>
      <c r="M102" s="1039">
        <v>250.28188117015713</v>
      </c>
      <c r="N102" s="1039">
        <v>253.53253825537399</v>
      </c>
      <c r="O102" s="1039">
        <v>256.76923921682652</v>
      </c>
      <c r="P102" s="1039">
        <v>263.12436350239676</v>
      </c>
      <c r="Q102" s="1039">
        <v>280.25350634035186</v>
      </c>
      <c r="R102" s="1039">
        <v>296.45278880165716</v>
      </c>
      <c r="S102" s="1039">
        <v>310.03640530995733</v>
      </c>
      <c r="T102" s="1039">
        <v>325.68539903116277</v>
      </c>
      <c r="U102" s="1039">
        <v>314.51203007676253</v>
      </c>
      <c r="V102" s="1039">
        <v>301.52298378518304</v>
      </c>
      <c r="W102" s="1039">
        <v>314.03106812631353</v>
      </c>
      <c r="X102" s="1039">
        <v>328.58237932133488</v>
      </c>
      <c r="Y102" s="1039">
        <v>352.1856303079864</v>
      </c>
      <c r="Z102" s="1039">
        <v>347.43611506764972</v>
      </c>
    </row>
    <row r="103" spans="1:26" s="1040" customFormat="1" ht="12.75" customHeight="1" x14ac:dyDescent="0.2">
      <c r="A103" s="981" t="s">
        <v>1387</v>
      </c>
      <c r="B103" s="1041"/>
      <c r="C103" s="1039"/>
      <c r="D103" s="1039"/>
      <c r="E103" s="1039"/>
      <c r="F103" s="1039"/>
      <c r="G103" s="1039"/>
      <c r="H103" s="1039"/>
      <c r="I103" s="1039"/>
      <c r="J103" s="1039"/>
      <c r="K103" s="1039"/>
      <c r="L103" s="1039"/>
      <c r="M103" s="1039"/>
      <c r="N103" s="1039"/>
      <c r="O103" s="1039"/>
      <c r="P103" s="1039"/>
      <c r="Q103" s="1039"/>
      <c r="R103" s="1039"/>
      <c r="S103" s="1039"/>
      <c r="T103" s="1039"/>
      <c r="U103" s="1039"/>
      <c r="V103" s="1039"/>
      <c r="W103" s="1039"/>
      <c r="X103" s="1039"/>
      <c r="Y103" s="1039"/>
      <c r="Z103" s="1039"/>
    </row>
    <row r="104" spans="1:26" s="1042" customFormat="1" ht="20.25" customHeight="1" x14ac:dyDescent="0.2">
      <c r="A104" s="1041" t="s">
        <v>1188</v>
      </c>
      <c r="X104" s="1040"/>
      <c r="Y104" s="1040"/>
      <c r="Z104" s="1040"/>
    </row>
    <row r="105" spans="1:26" ht="15" x14ac:dyDescent="0.2">
      <c r="A105" s="1045" t="str">
        <f>Index!B16</f>
        <v>Table 3g :   FSM: GDP Implicit price deflators by industry, FY2003-FY2015</v>
      </c>
    </row>
    <row r="106" spans="1:26" ht="18.75" customHeight="1" x14ac:dyDescent="0.2">
      <c r="A106" s="1019"/>
      <c r="B106" s="1020" t="s">
        <v>446</v>
      </c>
      <c r="C106" s="1021" t="str">
        <f>C$2</f>
        <v>FY1995</v>
      </c>
      <c r="D106" s="1021" t="str">
        <f t="shared" ref="D106:Z106" si="68">D$2</f>
        <v>FY1996</v>
      </c>
      <c r="E106" s="1021" t="str">
        <f t="shared" si="68"/>
        <v>FY1997</v>
      </c>
      <c r="F106" s="1021" t="str">
        <f t="shared" si="68"/>
        <v>FY1998</v>
      </c>
      <c r="G106" s="1021" t="str">
        <f t="shared" si="68"/>
        <v>FY1999</v>
      </c>
      <c r="H106" s="1021" t="str">
        <f t="shared" si="68"/>
        <v>FY2000</v>
      </c>
      <c r="I106" s="1021" t="str">
        <f t="shared" si="68"/>
        <v>FY2001</v>
      </c>
      <c r="J106" s="1021" t="str">
        <f t="shared" si="68"/>
        <v>FY2002</v>
      </c>
      <c r="K106" s="1021" t="str">
        <f t="shared" si="68"/>
        <v>FY2003</v>
      </c>
      <c r="L106" s="1021" t="str">
        <f t="shared" si="68"/>
        <v>FY2004</v>
      </c>
      <c r="M106" s="1021" t="str">
        <f t="shared" si="68"/>
        <v>FY2005</v>
      </c>
      <c r="N106" s="1021" t="str">
        <f t="shared" si="68"/>
        <v>FY2006</v>
      </c>
      <c r="O106" s="1021" t="str">
        <f t="shared" si="68"/>
        <v>FY2007</v>
      </c>
      <c r="P106" s="1021" t="str">
        <f t="shared" si="68"/>
        <v>FY2008</v>
      </c>
      <c r="Q106" s="1021" t="str">
        <f t="shared" si="68"/>
        <v>FY2009</v>
      </c>
      <c r="R106" s="1021" t="str">
        <f t="shared" si="68"/>
        <v>FY2010</v>
      </c>
      <c r="S106" s="1021" t="str">
        <f t="shared" si="68"/>
        <v>FY2011</v>
      </c>
      <c r="T106" s="1021" t="str">
        <f t="shared" si="68"/>
        <v>FY2012</v>
      </c>
      <c r="U106" s="1021" t="str">
        <f t="shared" si="68"/>
        <v>FY2013</v>
      </c>
      <c r="V106" s="1021" t="str">
        <f t="shared" si="68"/>
        <v>FY2014</v>
      </c>
      <c r="W106" s="1021" t="str">
        <f t="shared" si="68"/>
        <v>FY2015</v>
      </c>
      <c r="X106" s="1022" t="str">
        <f t="shared" si="68"/>
        <v>FY2016</v>
      </c>
      <c r="Y106" s="1022" t="str">
        <f t="shared" si="68"/>
        <v>FY2017</v>
      </c>
      <c r="Z106" s="1022" t="str">
        <f t="shared" si="68"/>
        <v>FY2018</v>
      </c>
    </row>
    <row r="107" spans="1:26" ht="18.75" customHeight="1" x14ac:dyDescent="0.2">
      <c r="A107" s="1023" t="s">
        <v>48</v>
      </c>
      <c r="B107" s="1024" t="s">
        <v>49</v>
      </c>
      <c r="C107" s="1025">
        <f t="shared" ref="C107:R107" si="69">IF(C81&lt;&gt;0,C81/C3*100,0)</f>
        <v>91.180251860496796</v>
      </c>
      <c r="D107" s="1025">
        <f t="shared" si="69"/>
        <v>93.687643443973116</v>
      </c>
      <c r="E107" s="1025">
        <f t="shared" si="69"/>
        <v>96.134888134005465</v>
      </c>
      <c r="F107" s="1025">
        <f t="shared" si="69"/>
        <v>97.653205628030676</v>
      </c>
      <c r="G107" s="1025">
        <f t="shared" si="69"/>
        <v>99.422801699770673</v>
      </c>
      <c r="H107" s="1025">
        <f t="shared" si="69"/>
        <v>100.31024790407281</v>
      </c>
      <c r="I107" s="1025">
        <f t="shared" si="69"/>
        <v>102.22860539370045</v>
      </c>
      <c r="J107" s="1025">
        <f t="shared" si="69"/>
        <v>101.68330824366321</v>
      </c>
      <c r="K107" s="1025">
        <f t="shared" si="69"/>
        <v>99.906086464165696</v>
      </c>
      <c r="L107" s="1025">
        <f t="shared" si="69"/>
        <v>100</v>
      </c>
      <c r="M107" s="1025">
        <f t="shared" si="69"/>
        <v>101.68128645142743</v>
      </c>
      <c r="N107" s="1025">
        <f t="shared" si="69"/>
        <v>103.13745718124177</v>
      </c>
      <c r="O107" s="1025">
        <f t="shared" si="69"/>
        <v>107.67748760017032</v>
      </c>
      <c r="P107" s="1025">
        <f t="shared" si="69"/>
        <v>111.94107183792133</v>
      </c>
      <c r="Q107" s="1025">
        <f t="shared" si="69"/>
        <v>118.40243356466146</v>
      </c>
      <c r="R107" s="1025">
        <f t="shared" si="69"/>
        <v>122.01495759951138</v>
      </c>
      <c r="S107" s="1025">
        <f t="shared" ref="S107:U123" si="70">IF(S81&lt;&gt;0,S81/S3*100,0)</f>
        <v>125.72521941033983</v>
      </c>
      <c r="T107" s="1025">
        <f t="shared" si="70"/>
        <v>126.96818328651776</v>
      </c>
      <c r="U107" s="1025">
        <f t="shared" si="70"/>
        <v>129.40718611524207</v>
      </c>
      <c r="V107" s="1025">
        <f t="shared" ref="V107:W107" si="71">IF(V81&lt;&gt;0,V81/V3*100,0)</f>
        <v>130.8666657385094</v>
      </c>
      <c r="W107" s="1025">
        <f t="shared" si="71"/>
        <v>131.52555929011004</v>
      </c>
      <c r="X107" s="1026">
        <f t="shared" ref="X107:Y107" si="72">IF(X81&lt;&gt;0,X81/X3*100,0)</f>
        <v>134.37333992065479</v>
      </c>
      <c r="Y107" s="1026">
        <f t="shared" si="72"/>
        <v>136.7163936902528</v>
      </c>
      <c r="Z107" s="1026">
        <f t="shared" ref="Z107" si="73">IF(Z81&lt;&gt;0,Z81/Z3*100,0)</f>
        <v>128.03112971133302</v>
      </c>
    </row>
    <row r="108" spans="1:26" x14ac:dyDescent="0.2">
      <c r="A108" s="1023" t="s">
        <v>50</v>
      </c>
      <c r="B108" s="1024" t="s">
        <v>510</v>
      </c>
      <c r="C108" s="1025">
        <f t="shared" ref="C108:R108" si="74">IF(C82&lt;&gt;0,C82/C4*100,0)</f>
        <v>94.817845502612045</v>
      </c>
      <c r="D108" s="1025">
        <f t="shared" si="74"/>
        <v>93.66517208059895</v>
      </c>
      <c r="E108" s="1025">
        <f t="shared" si="74"/>
        <v>95.213360873914183</v>
      </c>
      <c r="F108" s="1025">
        <f t="shared" si="74"/>
        <v>94.506286124840727</v>
      </c>
      <c r="G108" s="1025">
        <f t="shared" si="74"/>
        <v>99.225530486162015</v>
      </c>
      <c r="H108" s="1025">
        <f t="shared" si="74"/>
        <v>99.991576796569859</v>
      </c>
      <c r="I108" s="1025">
        <f t="shared" si="74"/>
        <v>102.56465152474206</v>
      </c>
      <c r="J108" s="1025">
        <f t="shared" si="74"/>
        <v>102.10508703651486</v>
      </c>
      <c r="K108" s="1025">
        <f t="shared" si="74"/>
        <v>99.846524454278907</v>
      </c>
      <c r="L108" s="1025">
        <f t="shared" si="74"/>
        <v>100</v>
      </c>
      <c r="M108" s="1025">
        <f t="shared" si="74"/>
        <v>102.74470689467282</v>
      </c>
      <c r="N108" s="1025">
        <f t="shared" si="74"/>
        <v>102.62859278852751</v>
      </c>
      <c r="O108" s="1025">
        <f t="shared" si="74"/>
        <v>114.02495405379516</v>
      </c>
      <c r="P108" s="1025">
        <f t="shared" si="74"/>
        <v>128.24959333104121</v>
      </c>
      <c r="Q108" s="1025">
        <f t="shared" si="74"/>
        <v>125.13974555040596</v>
      </c>
      <c r="R108" s="1025">
        <f t="shared" si="74"/>
        <v>145.98528011184234</v>
      </c>
      <c r="S108" s="1025">
        <f t="shared" si="70"/>
        <v>141.21870149262784</v>
      </c>
      <c r="T108" s="1025">
        <f t="shared" si="70"/>
        <v>183.35969186863633</v>
      </c>
      <c r="U108" s="1025">
        <f t="shared" si="70"/>
        <v>171.35852125770623</v>
      </c>
      <c r="V108" s="1025">
        <f t="shared" ref="V108:W108" si="75">IF(V82&lt;&gt;0,V82/V4*100,0)</f>
        <v>129.91005820992987</v>
      </c>
      <c r="W108" s="1025">
        <f t="shared" si="75"/>
        <v>115.02628523205136</v>
      </c>
      <c r="X108" s="1026">
        <f t="shared" ref="X108:Y108" si="76">IF(X82&lt;&gt;0,X82/X4*100,0)</f>
        <v>152.93002927190201</v>
      </c>
      <c r="Y108" s="1026">
        <f t="shared" si="76"/>
        <v>198.81319537235427</v>
      </c>
      <c r="Z108" s="1026">
        <f t="shared" ref="Z108" si="77">IF(Z82&lt;&gt;0,Z82/Z4*100,0)</f>
        <v>168.85699973358658</v>
      </c>
    </row>
    <row r="109" spans="1:26" x14ac:dyDescent="0.2">
      <c r="A109" s="1023" t="s">
        <v>52</v>
      </c>
      <c r="B109" s="1024" t="s">
        <v>53</v>
      </c>
      <c r="C109" s="1025">
        <f t="shared" ref="C109:R109" si="78">IF(C83&lt;&gt;0,C83/C5*100,0)</f>
        <v>0</v>
      </c>
      <c r="D109" s="1025">
        <f t="shared" si="78"/>
        <v>0</v>
      </c>
      <c r="E109" s="1025">
        <f t="shared" si="78"/>
        <v>0</v>
      </c>
      <c r="F109" s="1025">
        <f t="shared" si="78"/>
        <v>0</v>
      </c>
      <c r="G109" s="1025">
        <f t="shared" si="78"/>
        <v>0</v>
      </c>
      <c r="H109" s="1025">
        <f t="shared" si="78"/>
        <v>0</v>
      </c>
      <c r="I109" s="1025">
        <f t="shared" si="78"/>
        <v>0</v>
      </c>
      <c r="J109" s="1025">
        <f t="shared" si="78"/>
        <v>0</v>
      </c>
      <c r="K109" s="1025">
        <f t="shared" si="78"/>
        <v>0</v>
      </c>
      <c r="L109" s="1025">
        <f t="shared" si="78"/>
        <v>0</v>
      </c>
      <c r="M109" s="1025">
        <f t="shared" si="78"/>
        <v>0</v>
      </c>
      <c r="N109" s="1025">
        <f t="shared" si="78"/>
        <v>0</v>
      </c>
      <c r="O109" s="1025">
        <f t="shared" si="78"/>
        <v>0</v>
      </c>
      <c r="P109" s="1025">
        <f t="shared" si="78"/>
        <v>0</v>
      </c>
      <c r="Q109" s="1025">
        <f t="shared" si="78"/>
        <v>0</v>
      </c>
      <c r="R109" s="1025">
        <f t="shared" si="78"/>
        <v>0</v>
      </c>
      <c r="S109" s="1025">
        <f t="shared" si="70"/>
        <v>0</v>
      </c>
      <c r="T109" s="1025">
        <f t="shared" si="70"/>
        <v>0</v>
      </c>
      <c r="U109" s="1025">
        <f t="shared" si="70"/>
        <v>145.74685972151536</v>
      </c>
      <c r="V109" s="1025">
        <f t="shared" ref="V109:W109" si="79">IF(V83&lt;&gt;0,V83/V5*100,0)</f>
        <v>146.88386894944239</v>
      </c>
      <c r="W109" s="1025">
        <f t="shared" si="79"/>
        <v>0</v>
      </c>
      <c r="X109" s="1026">
        <f t="shared" ref="X109:Y109" si="80">IF(X83&lt;&gt;0,X83/X5*100,0)</f>
        <v>0</v>
      </c>
      <c r="Y109" s="1026">
        <f t="shared" si="80"/>
        <v>0</v>
      </c>
      <c r="Z109" s="1026">
        <f t="shared" ref="Z109" si="81">IF(Z83&lt;&gt;0,Z83/Z5*100,0)</f>
        <v>0</v>
      </c>
    </row>
    <row r="110" spans="1:26" x14ac:dyDescent="0.2">
      <c r="A110" s="1023" t="s">
        <v>54</v>
      </c>
      <c r="B110" s="1024" t="s">
        <v>55</v>
      </c>
      <c r="C110" s="1025">
        <f t="shared" ref="C110:R110" si="82">IF(C84&lt;&gt;0,C84/C6*100,0)</f>
        <v>88.277159453640735</v>
      </c>
      <c r="D110" s="1025">
        <f t="shared" si="82"/>
        <v>90.774537158120893</v>
      </c>
      <c r="E110" s="1025">
        <f t="shared" si="82"/>
        <v>92.899509403987196</v>
      </c>
      <c r="F110" s="1025">
        <f t="shared" si="82"/>
        <v>94.698236503202509</v>
      </c>
      <c r="G110" s="1025">
        <f t="shared" si="82"/>
        <v>96.751823947071017</v>
      </c>
      <c r="H110" s="1025">
        <f t="shared" si="82"/>
        <v>98.360694976705659</v>
      </c>
      <c r="I110" s="1025">
        <f t="shared" si="82"/>
        <v>99.035853423604479</v>
      </c>
      <c r="J110" s="1025">
        <f t="shared" si="82"/>
        <v>98.765787873932425</v>
      </c>
      <c r="K110" s="1025">
        <f t="shared" si="82"/>
        <v>98.40035365812841</v>
      </c>
      <c r="L110" s="1025">
        <f t="shared" si="82"/>
        <v>100</v>
      </c>
      <c r="M110" s="1025">
        <f t="shared" si="82"/>
        <v>103.50050726219331</v>
      </c>
      <c r="N110" s="1025">
        <f t="shared" si="82"/>
        <v>107.03687888387428</v>
      </c>
      <c r="O110" s="1025">
        <f t="shared" si="82"/>
        <v>110.13250693227383</v>
      </c>
      <c r="P110" s="1025">
        <f t="shared" si="82"/>
        <v>117.40533345470206</v>
      </c>
      <c r="Q110" s="1025">
        <f t="shared" si="82"/>
        <v>126.32601179073819</v>
      </c>
      <c r="R110" s="1025">
        <f t="shared" si="82"/>
        <v>129.85496908020875</v>
      </c>
      <c r="S110" s="1025">
        <f t="shared" si="70"/>
        <v>134.62309596592081</v>
      </c>
      <c r="T110" s="1025">
        <f t="shared" si="70"/>
        <v>142.13519859571596</v>
      </c>
      <c r="U110" s="1025">
        <f t="shared" si="70"/>
        <v>145.74685972151539</v>
      </c>
      <c r="V110" s="1025">
        <f t="shared" ref="V110:W110" si="83">IF(V84&lt;&gt;0,V84/V6*100,0)</f>
        <v>146.88386894944239</v>
      </c>
      <c r="W110" s="1025">
        <f t="shared" si="83"/>
        <v>146.7474702862275</v>
      </c>
      <c r="X110" s="1026">
        <f t="shared" ref="X110:Y110" si="84">IF(X84&lt;&gt;0,X84/X6*100,0)</f>
        <v>144.61357022199971</v>
      </c>
      <c r="Y110" s="1026">
        <f t="shared" si="84"/>
        <v>144.63773267502191</v>
      </c>
      <c r="Z110" s="1026">
        <f t="shared" ref="Z110" si="85">IF(Z84&lt;&gt;0,Z84/Z6*100,0)</f>
        <v>146.31726961753071</v>
      </c>
    </row>
    <row r="111" spans="1:26" x14ac:dyDescent="0.2">
      <c r="A111" s="1023" t="s">
        <v>56</v>
      </c>
      <c r="B111" s="1024" t="s">
        <v>57</v>
      </c>
      <c r="C111" s="1025">
        <f t="shared" ref="C111:R111" si="86">IF(C85&lt;&gt;0,C85/C7*100,0)</f>
        <v>54.687474338906647</v>
      </c>
      <c r="D111" s="1025">
        <f t="shared" si="86"/>
        <v>107.98197112348437</v>
      </c>
      <c r="E111" s="1025">
        <f t="shared" si="86"/>
        <v>117.76925821873587</v>
      </c>
      <c r="F111" s="1025">
        <f t="shared" si="86"/>
        <v>139.08098105959468</v>
      </c>
      <c r="G111" s="1025">
        <f t="shared" si="86"/>
        <v>120.71090118415886</v>
      </c>
      <c r="H111" s="1025">
        <f t="shared" si="86"/>
        <v>133.13786042700809</v>
      </c>
      <c r="I111" s="1025">
        <f t="shared" si="86"/>
        <v>136.71365628215179</v>
      </c>
      <c r="J111" s="1025">
        <f t="shared" si="86"/>
        <v>111.27750609471776</v>
      </c>
      <c r="K111" s="1025">
        <f t="shared" si="86"/>
        <v>122.41592102519859</v>
      </c>
      <c r="L111" s="1025">
        <f t="shared" si="86"/>
        <v>100</v>
      </c>
      <c r="M111" s="1025">
        <f t="shared" si="86"/>
        <v>96.130504334787219</v>
      </c>
      <c r="N111" s="1025">
        <f t="shared" si="86"/>
        <v>77.770150508097601</v>
      </c>
      <c r="O111" s="1025">
        <f t="shared" si="86"/>
        <v>37.139188949144135</v>
      </c>
      <c r="P111" s="1025">
        <f t="shared" si="86"/>
        <v>32.274766677961225</v>
      </c>
      <c r="Q111" s="1025">
        <f t="shared" si="86"/>
        <v>118.79986148306938</v>
      </c>
      <c r="R111" s="1025">
        <f t="shared" si="86"/>
        <v>76.442668932969752</v>
      </c>
      <c r="S111" s="1025">
        <f t="shared" si="70"/>
        <v>80.810842058556418</v>
      </c>
      <c r="T111" s="1025">
        <f t="shared" si="70"/>
        <v>109.22221347398123</v>
      </c>
      <c r="U111" s="1025">
        <f t="shared" si="70"/>
        <v>138.99302784788901</v>
      </c>
      <c r="V111" s="1025">
        <f t="shared" ref="V111:W111" si="87">IF(V85&lt;&gt;0,V85/V7*100,0)</f>
        <v>203.27011059941694</v>
      </c>
      <c r="W111" s="1025">
        <f t="shared" si="87"/>
        <v>231.18289875692093</v>
      </c>
      <c r="X111" s="1026">
        <f t="shared" ref="X111:Y111" si="88">IF(X85&lt;&gt;0,X85/X7*100,0)</f>
        <v>221.95121298393786</v>
      </c>
      <c r="Y111" s="1026">
        <f t="shared" si="88"/>
        <v>204.40179767090942</v>
      </c>
      <c r="Z111" s="1026">
        <f t="shared" ref="Z111" si="89">IF(Z85&lt;&gt;0,Z85/Z7*100,0)</f>
        <v>220.19415430035306</v>
      </c>
    </row>
    <row r="112" spans="1:26" x14ac:dyDescent="0.2">
      <c r="A112" s="1023" t="s">
        <v>58</v>
      </c>
      <c r="B112" s="1024" t="s">
        <v>59</v>
      </c>
      <c r="C112" s="1025">
        <f t="shared" ref="C112:R112" si="90">IF(C86&lt;&gt;0,C86/C8*100,0)</f>
        <v>89.600752022595373</v>
      </c>
      <c r="D112" s="1025">
        <f t="shared" si="90"/>
        <v>91.935028684539915</v>
      </c>
      <c r="E112" s="1025">
        <f t="shared" si="90"/>
        <v>94.119207906298314</v>
      </c>
      <c r="F112" s="1025">
        <f t="shared" si="90"/>
        <v>95.581210517869962</v>
      </c>
      <c r="G112" s="1025">
        <f t="shared" si="90"/>
        <v>97.304668712015641</v>
      </c>
      <c r="H112" s="1025">
        <f t="shared" si="90"/>
        <v>98.55859484722302</v>
      </c>
      <c r="I112" s="1025">
        <f t="shared" si="90"/>
        <v>99.131324136581924</v>
      </c>
      <c r="J112" s="1025">
        <f t="shared" si="90"/>
        <v>98.912336108660696</v>
      </c>
      <c r="K112" s="1025">
        <f t="shared" si="90"/>
        <v>98.477623378933558</v>
      </c>
      <c r="L112" s="1025">
        <f t="shared" si="90"/>
        <v>100</v>
      </c>
      <c r="M112" s="1025">
        <f t="shared" si="90"/>
        <v>87.038151183992198</v>
      </c>
      <c r="N112" s="1025">
        <f t="shared" si="90"/>
        <v>98.394505650513793</v>
      </c>
      <c r="O112" s="1025">
        <f t="shared" si="90"/>
        <v>107.65830178427045</v>
      </c>
      <c r="P112" s="1025">
        <f t="shared" si="90"/>
        <v>115.27832213239041</v>
      </c>
      <c r="Q112" s="1025">
        <f t="shared" si="90"/>
        <v>124.80089076130794</v>
      </c>
      <c r="R112" s="1025">
        <f t="shared" si="90"/>
        <v>128.36350349635757</v>
      </c>
      <c r="S112" s="1025">
        <f t="shared" si="70"/>
        <v>133.10962615896042</v>
      </c>
      <c r="T112" s="1025">
        <f t="shared" si="70"/>
        <v>140.04978450003898</v>
      </c>
      <c r="U112" s="1025">
        <f t="shared" si="70"/>
        <v>142.79479298217001</v>
      </c>
      <c r="V112" s="1025">
        <f t="shared" ref="V112:W112" si="91">IF(V86&lt;&gt;0,V86/V8*100,0)</f>
        <v>143.10050810024643</v>
      </c>
      <c r="W112" s="1025">
        <f t="shared" si="91"/>
        <v>142.46780572910444</v>
      </c>
      <c r="X112" s="1026">
        <f t="shared" ref="X112:Y112" si="92">IF(X86&lt;&gt;0,X86/X8*100,0)</f>
        <v>140.85973490729876</v>
      </c>
      <c r="Y112" s="1026">
        <f t="shared" si="92"/>
        <v>141.36523586601973</v>
      </c>
      <c r="Z112" s="1026">
        <f t="shared" ref="Z112" si="93">IF(Z86&lt;&gt;0,Z86/Z8*100,0)</f>
        <v>142.63743897354138</v>
      </c>
    </row>
    <row r="113" spans="1:29" x14ac:dyDescent="0.2">
      <c r="A113" s="1023" t="s">
        <v>60</v>
      </c>
      <c r="B113" s="1024" t="s">
        <v>61</v>
      </c>
      <c r="C113" s="1025">
        <f t="shared" ref="C113:R113" si="94">IF(C87&lt;&gt;0,C87/C9*100,0)</f>
        <v>83.362759401238236</v>
      </c>
      <c r="D113" s="1025">
        <f t="shared" si="94"/>
        <v>85.859283164437926</v>
      </c>
      <c r="E113" s="1025">
        <f t="shared" si="94"/>
        <v>88.888025993125439</v>
      </c>
      <c r="F113" s="1025">
        <f t="shared" si="94"/>
        <v>91.743904430526513</v>
      </c>
      <c r="G113" s="1025">
        <f t="shared" si="94"/>
        <v>93.812648777007738</v>
      </c>
      <c r="H113" s="1025">
        <f t="shared" si="94"/>
        <v>94.236800403066667</v>
      </c>
      <c r="I113" s="1025">
        <f t="shared" si="94"/>
        <v>95.468678669977308</v>
      </c>
      <c r="J113" s="1025">
        <f t="shared" si="94"/>
        <v>96.579780692463544</v>
      </c>
      <c r="K113" s="1025">
        <f t="shared" si="94"/>
        <v>97.167351963293839</v>
      </c>
      <c r="L113" s="1025">
        <f t="shared" si="94"/>
        <v>100</v>
      </c>
      <c r="M113" s="1025">
        <f t="shared" si="94"/>
        <v>107.62448291888884</v>
      </c>
      <c r="N113" s="1025">
        <f t="shared" si="94"/>
        <v>116.78749576943868</v>
      </c>
      <c r="O113" s="1025">
        <f t="shared" si="94"/>
        <v>122.93126135759846</v>
      </c>
      <c r="P113" s="1025">
        <f t="shared" si="94"/>
        <v>139.01807044871697</v>
      </c>
      <c r="Q113" s="1025">
        <f t="shared" si="94"/>
        <v>140.68790852090254</v>
      </c>
      <c r="R113" s="1025">
        <f t="shared" si="94"/>
        <v>142.35780153627948</v>
      </c>
      <c r="S113" s="1025">
        <f t="shared" si="70"/>
        <v>146.78884762771679</v>
      </c>
      <c r="T113" s="1025">
        <f t="shared" si="70"/>
        <v>156.01211374484978</v>
      </c>
      <c r="U113" s="1025">
        <f t="shared" si="70"/>
        <v>158.46795633858449</v>
      </c>
      <c r="V113" s="1025">
        <f t="shared" ref="V113:W113" si="95">IF(V87&lt;&gt;0,V87/V9*100,0)</f>
        <v>159.18966546663017</v>
      </c>
      <c r="W113" s="1025">
        <f t="shared" si="95"/>
        <v>159.44774413492524</v>
      </c>
      <c r="X113" s="1026">
        <f t="shared" ref="X113:Y113" si="96">IF(X87&lt;&gt;0,X87/X9*100,0)</f>
        <v>155.21459888964287</v>
      </c>
      <c r="Y113" s="1026">
        <f t="shared" si="96"/>
        <v>153.11234666011177</v>
      </c>
      <c r="Z113" s="1026">
        <f t="shared" ref="Z113" si="97">IF(Z87&lt;&gt;0,Z87/Z9*100,0)</f>
        <v>153.27933539386225</v>
      </c>
    </row>
    <row r="114" spans="1:29" x14ac:dyDescent="0.2">
      <c r="A114" s="1023" t="s">
        <v>62</v>
      </c>
      <c r="B114" s="1024" t="s">
        <v>63</v>
      </c>
      <c r="C114" s="1025">
        <f t="shared" ref="C114:R114" si="98">IF(C88&lt;&gt;0,C88/C10*100,0)</f>
        <v>88.61458315375765</v>
      </c>
      <c r="D114" s="1025">
        <f t="shared" si="98"/>
        <v>91.091498938884442</v>
      </c>
      <c r="E114" s="1025">
        <f t="shared" si="98"/>
        <v>93.518419583270315</v>
      </c>
      <c r="F114" s="1025">
        <f t="shared" si="98"/>
        <v>95.020524439051883</v>
      </c>
      <c r="G114" s="1025">
        <f t="shared" si="98"/>
        <v>96.84434354593121</v>
      </c>
      <c r="H114" s="1025">
        <f t="shared" si="98"/>
        <v>98.479911428708633</v>
      </c>
      <c r="I114" s="1025">
        <f t="shared" si="98"/>
        <v>99.067842927084257</v>
      </c>
      <c r="J114" s="1025">
        <f t="shared" si="98"/>
        <v>98.777092353307765</v>
      </c>
      <c r="K114" s="1025">
        <f t="shared" si="98"/>
        <v>98.416825551064107</v>
      </c>
      <c r="L114" s="1025">
        <f t="shared" si="98"/>
        <v>100</v>
      </c>
      <c r="M114" s="1025">
        <f t="shared" si="98"/>
        <v>103.28966444882661</v>
      </c>
      <c r="N114" s="1025">
        <f t="shared" si="98"/>
        <v>106.49114646232316</v>
      </c>
      <c r="O114" s="1025">
        <f t="shared" si="98"/>
        <v>109.60436133462765</v>
      </c>
      <c r="P114" s="1025">
        <f t="shared" si="98"/>
        <v>116.88286757542474</v>
      </c>
      <c r="Q114" s="1025">
        <f t="shared" si="98"/>
        <v>126.32601179073819</v>
      </c>
      <c r="R114" s="1025">
        <f t="shared" si="98"/>
        <v>129.85496908020872</v>
      </c>
      <c r="S114" s="1025">
        <f t="shared" si="70"/>
        <v>134.62309596592081</v>
      </c>
      <c r="T114" s="1025">
        <f t="shared" si="70"/>
        <v>142.13519859571596</v>
      </c>
      <c r="U114" s="1025">
        <f t="shared" si="70"/>
        <v>145.74685972151539</v>
      </c>
      <c r="V114" s="1025">
        <f t="shared" ref="V114:W114" si="99">IF(V88&lt;&gt;0,V88/V10*100,0)</f>
        <v>146.88386894944239</v>
      </c>
      <c r="W114" s="1025">
        <f t="shared" si="99"/>
        <v>146.74747028622747</v>
      </c>
      <c r="X114" s="1026">
        <f t="shared" ref="X114:Y114" si="100">IF(X88&lt;&gt;0,X88/X10*100,0)</f>
        <v>144.61357022199971</v>
      </c>
      <c r="Y114" s="1026">
        <f t="shared" si="100"/>
        <v>144.63773267502191</v>
      </c>
      <c r="Z114" s="1026">
        <f t="shared" ref="Z114" si="101">IF(Z88&lt;&gt;0,Z88/Z10*100,0)</f>
        <v>146.31726961753074</v>
      </c>
    </row>
    <row r="115" spans="1:29" x14ac:dyDescent="0.2">
      <c r="A115" s="1023" t="s">
        <v>64</v>
      </c>
      <c r="B115" s="1024" t="s">
        <v>65</v>
      </c>
      <c r="C115" s="1025">
        <f t="shared" ref="C115:R115" si="102">IF(C89&lt;&gt;0,C89/C11*100,0)</f>
        <v>90.645773808547276</v>
      </c>
      <c r="D115" s="1025">
        <f t="shared" si="102"/>
        <v>93.06570342776601</v>
      </c>
      <c r="E115" s="1025">
        <f t="shared" si="102"/>
        <v>93.544371012944723</v>
      </c>
      <c r="F115" s="1025">
        <f t="shared" si="102"/>
        <v>95.064222306990942</v>
      </c>
      <c r="G115" s="1025">
        <f t="shared" si="102"/>
        <v>96.411401147150357</v>
      </c>
      <c r="H115" s="1025">
        <f t="shared" si="102"/>
        <v>97.954575266752215</v>
      </c>
      <c r="I115" s="1025">
        <f t="shared" si="102"/>
        <v>98.623969278997365</v>
      </c>
      <c r="J115" s="1025">
        <f t="shared" si="102"/>
        <v>98.295481698212072</v>
      </c>
      <c r="K115" s="1025">
        <f t="shared" si="102"/>
        <v>98.448138564957716</v>
      </c>
      <c r="L115" s="1025">
        <f t="shared" si="102"/>
        <v>100</v>
      </c>
      <c r="M115" s="1025">
        <f t="shared" si="102"/>
        <v>101.37052976880013</v>
      </c>
      <c r="N115" s="1025">
        <f t="shared" si="102"/>
        <v>104.34999074522777</v>
      </c>
      <c r="O115" s="1025">
        <f t="shared" si="102"/>
        <v>106.93305668283055</v>
      </c>
      <c r="P115" s="1025">
        <f t="shared" si="102"/>
        <v>114.07322670951126</v>
      </c>
      <c r="Q115" s="1025">
        <f t="shared" si="102"/>
        <v>121.96780184383771</v>
      </c>
      <c r="R115" s="1025">
        <f t="shared" si="102"/>
        <v>125.57388485256631</v>
      </c>
      <c r="S115" s="1025">
        <f t="shared" si="70"/>
        <v>129.56562033514118</v>
      </c>
      <c r="T115" s="1025">
        <f t="shared" si="70"/>
        <v>135.93902159247367</v>
      </c>
      <c r="U115" s="1025">
        <f t="shared" si="70"/>
        <v>139.94204407489246</v>
      </c>
      <c r="V115" s="1025">
        <f t="shared" ref="V115:W115" si="103">IF(V89&lt;&gt;0,V89/V11*100,0)</f>
        <v>140.59048946836205</v>
      </c>
      <c r="W115" s="1025">
        <f t="shared" si="103"/>
        <v>142.00552071418309</v>
      </c>
      <c r="X115" s="1026">
        <f t="shared" ref="X115:Y115" si="104">IF(X89&lt;&gt;0,X89/X11*100,0)</f>
        <v>142.17380227843469</v>
      </c>
      <c r="Y115" s="1026">
        <f t="shared" si="104"/>
        <v>142.91246843703502</v>
      </c>
      <c r="Z115" s="1026">
        <f t="shared" ref="Z115" si="105">IF(Z89&lt;&gt;0,Z89/Z11*100,0)</f>
        <v>144.91424952524247</v>
      </c>
    </row>
    <row r="116" spans="1:29" x14ac:dyDescent="0.2">
      <c r="A116" s="1023" t="s">
        <v>66</v>
      </c>
      <c r="B116" s="1027" t="s">
        <v>917</v>
      </c>
      <c r="C116" s="1025">
        <f t="shared" ref="C116:R116" si="106">IF(C90&lt;&gt;0,C90/C12*100,0)</f>
        <v>88.543644908514096</v>
      </c>
      <c r="D116" s="1025">
        <f t="shared" si="106"/>
        <v>91.083196970535226</v>
      </c>
      <c r="E116" s="1025">
        <f t="shared" si="106"/>
        <v>93.439713442284884</v>
      </c>
      <c r="F116" s="1025">
        <f t="shared" si="106"/>
        <v>94.946405656019181</v>
      </c>
      <c r="G116" s="1025">
        <f t="shared" si="106"/>
        <v>96.808500895687772</v>
      </c>
      <c r="H116" s="1025">
        <f t="shared" si="106"/>
        <v>98.423414993045938</v>
      </c>
      <c r="I116" s="1025">
        <f t="shared" si="106"/>
        <v>99.060365962376878</v>
      </c>
      <c r="J116" s="1025">
        <f t="shared" si="106"/>
        <v>98.774185817750308</v>
      </c>
      <c r="K116" s="1025">
        <f t="shared" si="106"/>
        <v>98.412312074147295</v>
      </c>
      <c r="L116" s="1025">
        <f t="shared" si="106"/>
        <v>100</v>
      </c>
      <c r="M116" s="1025">
        <f t="shared" si="106"/>
        <v>103.28295954787092</v>
      </c>
      <c r="N116" s="1025">
        <f t="shared" si="106"/>
        <v>106.49114646232314</v>
      </c>
      <c r="O116" s="1025">
        <f t="shared" si="106"/>
        <v>109.60436133462765</v>
      </c>
      <c r="P116" s="1025">
        <f t="shared" si="106"/>
        <v>116.88286757542474</v>
      </c>
      <c r="Q116" s="1025">
        <f t="shared" si="106"/>
        <v>126.32601179073819</v>
      </c>
      <c r="R116" s="1025">
        <f t="shared" si="106"/>
        <v>129.27125045247305</v>
      </c>
      <c r="S116" s="1025">
        <f t="shared" si="70"/>
        <v>134.62309596592084</v>
      </c>
      <c r="T116" s="1025">
        <f t="shared" si="70"/>
        <v>144.42633800090312</v>
      </c>
      <c r="U116" s="1025">
        <f t="shared" si="70"/>
        <v>159.23736115791377</v>
      </c>
      <c r="V116" s="1025">
        <f t="shared" ref="V116:W116" si="107">IF(V90&lt;&gt;0,V90/V12*100,0)</f>
        <v>379.04197005587093</v>
      </c>
      <c r="W116" s="1025">
        <f t="shared" si="107"/>
        <v>138.71651622413577</v>
      </c>
      <c r="X116" s="1026">
        <f t="shared" ref="X116:Y116" si="108">IF(X90&lt;&gt;0,X90/X12*100,0)</f>
        <v>155.26124034834808</v>
      </c>
      <c r="Y116" s="1026">
        <f t="shared" si="108"/>
        <v>272.0184366504235</v>
      </c>
      <c r="Z116" s="1026">
        <f t="shared" ref="Z116" si="109">IF(Z90&lt;&gt;0,Z90/Z12*100,0)</f>
        <v>660.34151585764198</v>
      </c>
    </row>
    <row r="117" spans="1:29" x14ac:dyDescent="0.2">
      <c r="A117" s="1023" t="s">
        <v>67</v>
      </c>
      <c r="B117" s="1024" t="s">
        <v>68</v>
      </c>
      <c r="C117" s="1025">
        <f t="shared" ref="C117:R117" si="110">IF(C91&lt;&gt;0,C91/C13*100,0)</f>
        <v>90.62034259727065</v>
      </c>
      <c r="D117" s="1025">
        <f t="shared" si="110"/>
        <v>93.378836464307966</v>
      </c>
      <c r="E117" s="1025">
        <f t="shared" si="110"/>
        <v>95.751621805849567</v>
      </c>
      <c r="F117" s="1025">
        <f t="shared" si="110"/>
        <v>97.24946109684636</v>
      </c>
      <c r="G117" s="1025">
        <f t="shared" si="110"/>
        <v>98.175254479267721</v>
      </c>
      <c r="H117" s="1025">
        <f t="shared" si="110"/>
        <v>100.04802282298076</v>
      </c>
      <c r="I117" s="1025">
        <f t="shared" si="110"/>
        <v>100.702177669278</v>
      </c>
      <c r="J117" s="1025">
        <f t="shared" si="110"/>
        <v>100.99975546264849</v>
      </c>
      <c r="K117" s="1025">
        <f t="shared" si="110"/>
        <v>100.14037632247094</v>
      </c>
      <c r="L117" s="1025">
        <f t="shared" si="110"/>
        <v>100</v>
      </c>
      <c r="M117" s="1025">
        <f t="shared" si="110"/>
        <v>100.13186802416649</v>
      </c>
      <c r="N117" s="1025">
        <f t="shared" si="110"/>
        <v>101.15199124195648</v>
      </c>
      <c r="O117" s="1025">
        <f t="shared" si="110"/>
        <v>101.51724468421379</v>
      </c>
      <c r="P117" s="1025">
        <f t="shared" si="110"/>
        <v>102.70179829819274</v>
      </c>
      <c r="Q117" s="1025">
        <f t="shared" si="110"/>
        <v>107.18438177998057</v>
      </c>
      <c r="R117" s="1025">
        <f t="shared" si="110"/>
        <v>109.23865874982539</v>
      </c>
      <c r="S117" s="1025">
        <f t="shared" si="70"/>
        <v>110.31078345228373</v>
      </c>
      <c r="T117" s="1025">
        <f t="shared" si="70"/>
        <v>111.68505853697992</v>
      </c>
      <c r="U117" s="1025">
        <f t="shared" si="70"/>
        <v>112.13878257567276</v>
      </c>
      <c r="V117" s="1025">
        <f t="shared" ref="V117:W117" si="111">IF(V91&lt;&gt;0,V91/V13*100,0)</f>
        <v>114.42431690612456</v>
      </c>
      <c r="W117" s="1025">
        <f t="shared" si="111"/>
        <v>115.16583876610792</v>
      </c>
      <c r="X117" s="1026">
        <f t="shared" ref="X117:Y117" si="112">IF(X91&lt;&gt;0,X91/X13*100,0)</f>
        <v>115.16839066774796</v>
      </c>
      <c r="Y117" s="1026">
        <f t="shared" si="112"/>
        <v>122.04122474273984</v>
      </c>
      <c r="Z117" s="1026">
        <f t="shared" ref="Z117" si="113">IF(Z91&lt;&gt;0,Z91/Z13*100,0)</f>
        <v>123.44418772947007</v>
      </c>
    </row>
    <row r="118" spans="1:29" x14ac:dyDescent="0.2">
      <c r="A118" s="1023" t="s">
        <v>69</v>
      </c>
      <c r="B118" s="1024" t="s">
        <v>70</v>
      </c>
      <c r="C118" s="1025">
        <f t="shared" ref="C118:R118" si="114">IF(C92&lt;&gt;0,C92/C14*100,0)</f>
        <v>102.02545714553159</v>
      </c>
      <c r="D118" s="1025">
        <f t="shared" si="114"/>
        <v>102.86652400556642</v>
      </c>
      <c r="E118" s="1025">
        <f t="shared" si="114"/>
        <v>98.580994992652293</v>
      </c>
      <c r="F118" s="1025">
        <f t="shared" si="114"/>
        <v>104.3912858628706</v>
      </c>
      <c r="G118" s="1025">
        <f t="shared" si="114"/>
        <v>97.201814983275071</v>
      </c>
      <c r="H118" s="1025">
        <f t="shared" si="114"/>
        <v>96.898607860589607</v>
      </c>
      <c r="I118" s="1025">
        <f t="shared" si="114"/>
        <v>97.552231025455896</v>
      </c>
      <c r="J118" s="1025">
        <f t="shared" si="114"/>
        <v>98.320361569556468</v>
      </c>
      <c r="K118" s="1025">
        <f t="shared" si="114"/>
        <v>98.573891697012357</v>
      </c>
      <c r="L118" s="1025">
        <f t="shared" si="114"/>
        <v>100</v>
      </c>
      <c r="M118" s="1025">
        <f t="shared" si="114"/>
        <v>109.93793136838839</v>
      </c>
      <c r="N118" s="1025">
        <f t="shared" si="114"/>
        <v>107.06052049202515</v>
      </c>
      <c r="O118" s="1025">
        <f t="shared" si="114"/>
        <v>113.9400984576715</v>
      </c>
      <c r="P118" s="1025">
        <f t="shared" si="114"/>
        <v>117.97792353442149</v>
      </c>
      <c r="Q118" s="1025">
        <f t="shared" si="114"/>
        <v>123.0742461138034</v>
      </c>
      <c r="R118" s="1025">
        <f t="shared" si="114"/>
        <v>117.70046308644694</v>
      </c>
      <c r="S118" s="1025">
        <f t="shared" si="70"/>
        <v>118.34294346754098</v>
      </c>
      <c r="T118" s="1025">
        <f t="shared" si="70"/>
        <v>119.87010752587778</v>
      </c>
      <c r="U118" s="1025">
        <f t="shared" si="70"/>
        <v>123.44495576816914</v>
      </c>
      <c r="V118" s="1025">
        <f t="shared" ref="V118:W118" si="115">IF(V92&lt;&gt;0,V92/V14*100,0)</f>
        <v>124.86821055268472</v>
      </c>
      <c r="W118" s="1025">
        <f t="shared" si="115"/>
        <v>124.78696372931934</v>
      </c>
      <c r="X118" s="1026">
        <f t="shared" ref="X118:Y118" si="116">IF(X92&lt;&gt;0,X92/X14*100,0)</f>
        <v>126.64408936716687</v>
      </c>
      <c r="Y118" s="1026">
        <f t="shared" si="116"/>
        <v>128.82917592624679</v>
      </c>
      <c r="Z118" s="1026">
        <f t="shared" ref="Z118" si="117">IF(Z92&lt;&gt;0,Z92/Z14*100,0)</f>
        <v>132.70989123962528</v>
      </c>
    </row>
    <row r="119" spans="1:29" x14ac:dyDescent="0.2">
      <c r="A119" s="1023" t="s">
        <v>71</v>
      </c>
      <c r="B119" s="1024" t="s">
        <v>72</v>
      </c>
      <c r="C119" s="1025">
        <f t="shared" ref="C119:R119" si="118">IF(C93&lt;&gt;0,C93/C15*100,0)</f>
        <v>103.81317154123914</v>
      </c>
      <c r="D119" s="1025">
        <f t="shared" si="118"/>
        <v>104.76544449513894</v>
      </c>
      <c r="E119" s="1025">
        <f t="shared" si="118"/>
        <v>97.295760107106915</v>
      </c>
      <c r="F119" s="1025">
        <f t="shared" si="118"/>
        <v>101.02338948386758</v>
      </c>
      <c r="G119" s="1025">
        <f t="shared" si="118"/>
        <v>96.465336743964912</v>
      </c>
      <c r="H119" s="1025">
        <f t="shared" si="118"/>
        <v>99.425368839262816</v>
      </c>
      <c r="I119" s="1025">
        <f t="shared" si="118"/>
        <v>98.826566747201468</v>
      </c>
      <c r="J119" s="1025">
        <f t="shared" si="118"/>
        <v>100.01446000794942</v>
      </c>
      <c r="K119" s="1025">
        <f t="shared" si="118"/>
        <v>99.124762502145899</v>
      </c>
      <c r="L119" s="1025">
        <f t="shared" si="118"/>
        <v>100</v>
      </c>
      <c r="M119" s="1025">
        <f t="shared" si="118"/>
        <v>95.642081441950523</v>
      </c>
      <c r="N119" s="1025">
        <f t="shared" si="118"/>
        <v>92.026797390647189</v>
      </c>
      <c r="O119" s="1025">
        <f t="shared" si="118"/>
        <v>92.257941581878484</v>
      </c>
      <c r="P119" s="1025">
        <f t="shared" si="118"/>
        <v>93.376329962620275</v>
      </c>
      <c r="Q119" s="1025">
        <f t="shared" si="118"/>
        <v>96.181255871424469</v>
      </c>
      <c r="R119" s="1025">
        <f t="shared" si="118"/>
        <v>102.99160700081052</v>
      </c>
      <c r="S119" s="1025">
        <f t="shared" si="70"/>
        <v>100.80208756358711</v>
      </c>
      <c r="T119" s="1025">
        <f t="shared" si="70"/>
        <v>107.2291692157072</v>
      </c>
      <c r="U119" s="1025">
        <f t="shared" si="70"/>
        <v>108.37838538158901</v>
      </c>
      <c r="V119" s="1025">
        <f t="shared" ref="V119:W119" si="119">IF(V93&lt;&gt;0,V93/V15*100,0)</f>
        <v>110.5999204133515</v>
      </c>
      <c r="W119" s="1025">
        <f t="shared" si="119"/>
        <v>113.64854861729894</v>
      </c>
      <c r="X119" s="1026">
        <f t="shared" ref="X119:Y119" si="120">IF(X93&lt;&gt;0,X93/X15*100,0)</f>
        <v>113.44744560907426</v>
      </c>
      <c r="Y119" s="1026">
        <f t="shared" si="120"/>
        <v>115.5920094920487</v>
      </c>
      <c r="Z119" s="1026">
        <f t="shared" ref="Z119" si="121">IF(Z93&lt;&gt;0,Z93/Z15*100,0)</f>
        <v>119.03370038826138</v>
      </c>
    </row>
    <row r="120" spans="1:29" x14ac:dyDescent="0.2">
      <c r="A120" s="1023" t="s">
        <v>73</v>
      </c>
      <c r="B120" s="1024" t="s">
        <v>74</v>
      </c>
      <c r="C120" s="1025">
        <f t="shared" ref="C120:R120" si="122">IF(C94&lt;&gt;0,C94/C16*100,0)</f>
        <v>106.83692908411987</v>
      </c>
      <c r="D120" s="1025">
        <f t="shared" si="122"/>
        <v>108.27586585284574</v>
      </c>
      <c r="E120" s="1025">
        <f t="shared" si="122"/>
        <v>101.19838407567265</v>
      </c>
      <c r="F120" s="1025">
        <f t="shared" si="122"/>
        <v>105.38989207260005</v>
      </c>
      <c r="G120" s="1025">
        <f t="shared" si="122"/>
        <v>104.74882923691642</v>
      </c>
      <c r="H120" s="1025">
        <f t="shared" si="122"/>
        <v>102.49553667433935</v>
      </c>
      <c r="I120" s="1025">
        <f t="shared" si="122"/>
        <v>100.37046340541507</v>
      </c>
      <c r="J120" s="1025">
        <f t="shared" si="122"/>
        <v>99.415171668631757</v>
      </c>
      <c r="K120" s="1025">
        <f t="shared" si="122"/>
        <v>99.695572951429213</v>
      </c>
      <c r="L120" s="1025">
        <f t="shared" si="122"/>
        <v>100</v>
      </c>
      <c r="M120" s="1025">
        <f t="shared" si="122"/>
        <v>99.663875421824258</v>
      </c>
      <c r="N120" s="1025">
        <f t="shared" si="122"/>
        <v>104.80729576409648</v>
      </c>
      <c r="O120" s="1025">
        <f t="shared" si="122"/>
        <v>105.63073268132331</v>
      </c>
      <c r="P120" s="1025">
        <f t="shared" si="122"/>
        <v>105.04824124838865</v>
      </c>
      <c r="Q120" s="1025">
        <f t="shared" si="122"/>
        <v>110.16280470760742</v>
      </c>
      <c r="R120" s="1025">
        <f t="shared" si="122"/>
        <v>116.82421659086786</v>
      </c>
      <c r="S120" s="1025">
        <f t="shared" si="70"/>
        <v>118.00096371935321</v>
      </c>
      <c r="T120" s="1025">
        <f t="shared" si="70"/>
        <v>118.0664032768463</v>
      </c>
      <c r="U120" s="1025">
        <f t="shared" si="70"/>
        <v>118.77079851869661</v>
      </c>
      <c r="V120" s="1025">
        <f t="shared" ref="V120:W120" si="123">IF(V94&lt;&gt;0,V94/V16*100,0)</f>
        <v>120.15373429748681</v>
      </c>
      <c r="W120" s="1025">
        <f t="shared" si="123"/>
        <v>120.02085370068296</v>
      </c>
      <c r="X120" s="1026">
        <f t="shared" ref="X120:Y120" si="124">IF(X94&lt;&gt;0,X94/X16*100,0)</f>
        <v>119.99451613372645</v>
      </c>
      <c r="Y120" s="1026">
        <f t="shared" si="124"/>
        <v>123.85552811349876</v>
      </c>
      <c r="Z120" s="1026">
        <f t="shared" ref="Z120" si="125">IF(Z94&lt;&gt;0,Z94/Z16*100,0)</f>
        <v>127.24731556402836</v>
      </c>
    </row>
    <row r="121" spans="1:29" x14ac:dyDescent="0.2">
      <c r="A121" s="1023" t="s">
        <v>75</v>
      </c>
      <c r="B121" s="1024" t="s">
        <v>76</v>
      </c>
      <c r="C121" s="1025">
        <f t="shared" ref="C121:R121" si="126">IF(C95&lt;&gt;0,C95/C17*100,0)</f>
        <v>83.993309844664154</v>
      </c>
      <c r="D121" s="1025">
        <f t="shared" si="126"/>
        <v>84.710364151292794</v>
      </c>
      <c r="E121" s="1025">
        <f t="shared" si="126"/>
        <v>86.886186994183888</v>
      </c>
      <c r="F121" s="1025">
        <f t="shared" si="126"/>
        <v>85.957515800713011</v>
      </c>
      <c r="G121" s="1025">
        <f t="shared" si="126"/>
        <v>86.151501988144631</v>
      </c>
      <c r="H121" s="1025">
        <f t="shared" si="126"/>
        <v>93.184040821339337</v>
      </c>
      <c r="I121" s="1025">
        <f t="shared" si="126"/>
        <v>94.194605031837483</v>
      </c>
      <c r="J121" s="1025">
        <f t="shared" si="126"/>
        <v>95.644137259055626</v>
      </c>
      <c r="K121" s="1025">
        <f t="shared" si="126"/>
        <v>96.016206543766629</v>
      </c>
      <c r="L121" s="1025">
        <f t="shared" si="126"/>
        <v>100</v>
      </c>
      <c r="M121" s="1025">
        <f t="shared" si="126"/>
        <v>105.20809585963988</v>
      </c>
      <c r="N121" s="1025">
        <f t="shared" si="126"/>
        <v>109.86338726976375</v>
      </c>
      <c r="O121" s="1025">
        <f t="shared" si="126"/>
        <v>113.03296568993997</v>
      </c>
      <c r="P121" s="1025">
        <f t="shared" si="126"/>
        <v>117.9416327303926</v>
      </c>
      <c r="Q121" s="1025">
        <f t="shared" si="126"/>
        <v>124.35227150340901</v>
      </c>
      <c r="R121" s="1025">
        <f t="shared" si="126"/>
        <v>128.51896036280291</v>
      </c>
      <c r="S121" s="1025">
        <f t="shared" si="70"/>
        <v>133.48904584438122</v>
      </c>
      <c r="T121" s="1025">
        <f t="shared" si="70"/>
        <v>135.72240043420027</v>
      </c>
      <c r="U121" s="1025">
        <f t="shared" si="70"/>
        <v>141.21719284055337</v>
      </c>
      <c r="V121" s="1025">
        <f t="shared" ref="V121:W121" si="127">IF(V95&lt;&gt;0,V95/V17*100,0)</f>
        <v>149.06224040336502</v>
      </c>
      <c r="W121" s="1025">
        <f t="shared" si="127"/>
        <v>150.84163204387522</v>
      </c>
      <c r="X121" s="1026">
        <f t="shared" ref="X121:Y121" si="128">IF(X95&lt;&gt;0,X95/X17*100,0)</f>
        <v>149.1233242278789</v>
      </c>
      <c r="Y121" s="1026">
        <f t="shared" si="128"/>
        <v>156.48601958648536</v>
      </c>
      <c r="Z121" s="1026">
        <f t="shared" ref="Z121" si="129">IF(Z95&lt;&gt;0,Z95/Z17*100,0)</f>
        <v>163.49967365427119</v>
      </c>
    </row>
    <row r="122" spans="1:29" x14ac:dyDescent="0.2">
      <c r="A122" s="1023"/>
      <c r="B122" s="1028" t="s">
        <v>408</v>
      </c>
      <c r="C122" s="1025">
        <f t="shared" ref="C122:R122" si="130">IF(C96&lt;&gt;0,C96/C18*100,0)</f>
        <v>88.612025667953901</v>
      </c>
      <c r="D122" s="1025">
        <f t="shared" si="130"/>
        <v>91.0898651042571</v>
      </c>
      <c r="E122" s="1025">
        <f t="shared" si="130"/>
        <v>93.518928173703969</v>
      </c>
      <c r="F122" s="1025">
        <f t="shared" si="130"/>
        <v>95.045628456308123</v>
      </c>
      <c r="G122" s="1025">
        <f t="shared" si="130"/>
        <v>96.869864576736077</v>
      </c>
      <c r="H122" s="1025">
        <f t="shared" si="130"/>
        <v>98.487684835463071</v>
      </c>
      <c r="I122" s="1025">
        <f t="shared" si="130"/>
        <v>99.066398751106149</v>
      </c>
      <c r="J122" s="1025">
        <f t="shared" si="130"/>
        <v>98.777322798434966</v>
      </c>
      <c r="K122" s="1025">
        <f t="shared" si="130"/>
        <v>98.412312074147309</v>
      </c>
      <c r="L122" s="1025">
        <f t="shared" si="130"/>
        <v>100</v>
      </c>
      <c r="M122" s="1025">
        <f t="shared" si="130"/>
        <v>103.28966444882664</v>
      </c>
      <c r="N122" s="1025">
        <f t="shared" si="130"/>
        <v>106.49114646232316</v>
      </c>
      <c r="O122" s="1025">
        <f t="shared" si="130"/>
        <v>109.60436133462765</v>
      </c>
      <c r="P122" s="1025">
        <f t="shared" si="130"/>
        <v>116.88286757542473</v>
      </c>
      <c r="Q122" s="1025">
        <f t="shared" si="130"/>
        <v>126.32601179073819</v>
      </c>
      <c r="R122" s="1025">
        <f t="shared" si="130"/>
        <v>129.85496908020878</v>
      </c>
      <c r="S122" s="1025">
        <f t="shared" si="70"/>
        <v>134.62309596592078</v>
      </c>
      <c r="T122" s="1025">
        <f t="shared" si="70"/>
        <v>142.13519859571596</v>
      </c>
      <c r="U122" s="1025">
        <f t="shared" si="70"/>
        <v>145.74685972151542</v>
      </c>
      <c r="V122" s="1025">
        <f t="shared" ref="V122:W122" si="131">IF(V96&lt;&gt;0,V96/V18*100,0)</f>
        <v>146.88386894944242</v>
      </c>
      <c r="W122" s="1025">
        <f t="shared" si="131"/>
        <v>146.7474702862275</v>
      </c>
      <c r="X122" s="1026">
        <f t="shared" ref="X122:Y122" si="132">IF(X96&lt;&gt;0,X96/X18*100,0)</f>
        <v>144.61357022199971</v>
      </c>
      <c r="Y122" s="1026">
        <f t="shared" si="132"/>
        <v>144.63773267502191</v>
      </c>
      <c r="Z122" s="1026">
        <f t="shared" ref="Z122" si="133">IF(Z96&lt;&gt;0,Z96/Z18*100,0)</f>
        <v>146.31726961753074</v>
      </c>
    </row>
    <row r="123" spans="1:29" s="1033" customFormat="1" x14ac:dyDescent="0.2">
      <c r="A123" s="1029"/>
      <c r="B123" s="1030" t="s">
        <v>511</v>
      </c>
      <c r="C123" s="1031">
        <f t="shared" ref="C123:R123" si="134">IF(C97&lt;&gt;0,C97/C19*100,0)</f>
        <v>93.179372599211916</v>
      </c>
      <c r="D123" s="1031">
        <f t="shared" si="134"/>
        <v>95.960018449594841</v>
      </c>
      <c r="E123" s="1031">
        <f t="shared" si="134"/>
        <v>95.829584563942888</v>
      </c>
      <c r="F123" s="1031">
        <f t="shared" si="134"/>
        <v>98.50593751816659</v>
      </c>
      <c r="G123" s="1031">
        <f t="shared" si="134"/>
        <v>97.912461058969697</v>
      </c>
      <c r="H123" s="1031">
        <f t="shared" si="134"/>
        <v>99.233731199668924</v>
      </c>
      <c r="I123" s="1031">
        <f t="shared" si="134"/>
        <v>100.11535117710638</v>
      </c>
      <c r="J123" s="1031">
        <f t="shared" si="134"/>
        <v>99.866425808030712</v>
      </c>
      <c r="K123" s="1031">
        <f t="shared" si="134"/>
        <v>99.524395080231443</v>
      </c>
      <c r="L123" s="1031">
        <f t="shared" si="134"/>
        <v>100</v>
      </c>
      <c r="M123" s="1031">
        <f t="shared" si="134"/>
        <v>101.96624355736338</v>
      </c>
      <c r="N123" s="1031">
        <f t="shared" si="134"/>
        <v>103.11122426615032</v>
      </c>
      <c r="O123" s="1031">
        <f t="shared" si="134"/>
        <v>106.40036878405357</v>
      </c>
      <c r="P123" s="1031">
        <f t="shared" si="134"/>
        <v>112.27890662873334</v>
      </c>
      <c r="Q123" s="1031">
        <f t="shared" si="134"/>
        <v>117.66696618823407</v>
      </c>
      <c r="R123" s="1031">
        <f t="shared" si="134"/>
        <v>121.31887218394527</v>
      </c>
      <c r="S123" s="1031">
        <f t="shared" si="70"/>
        <v>123.38443629377909</v>
      </c>
      <c r="T123" s="1031">
        <f t="shared" si="70"/>
        <v>132.04119958476281</v>
      </c>
      <c r="U123" s="1031">
        <f t="shared" si="70"/>
        <v>132.70156746001774</v>
      </c>
      <c r="V123" s="1031">
        <f t="shared" ref="V123:W123" si="135">IF(V97&lt;&gt;0,V97/V19*100,0)</f>
        <v>137.70858700828109</v>
      </c>
      <c r="W123" s="1031">
        <f t="shared" si="135"/>
        <v>129.68973263345794</v>
      </c>
      <c r="X123" s="1032">
        <f t="shared" ref="X123:Y123" si="136">IF(X97&lt;&gt;0,X97/X19*100,0)</f>
        <v>135.31741445580744</v>
      </c>
      <c r="Y123" s="1032">
        <f t="shared" si="136"/>
        <v>146.14177804888155</v>
      </c>
      <c r="Z123" s="1032">
        <f t="shared" ref="Z123" si="137">IF(Z97&lt;&gt;0,Z97/Z19*100,0)</f>
        <v>160.63176293700997</v>
      </c>
      <c r="AA123" s="1058"/>
    </row>
    <row r="124" spans="1:29" x14ac:dyDescent="0.2">
      <c r="A124" s="1023"/>
      <c r="B124" s="1028" t="s">
        <v>565</v>
      </c>
      <c r="C124" s="1025">
        <f t="shared" ref="C124:W124" si="138">IF((C98+C99)&lt;&gt;0,(C98+C99)/(C20+C21)*100,0)</f>
        <v>84.521424695866315</v>
      </c>
      <c r="D124" s="1025">
        <f t="shared" si="138"/>
        <v>68.494475282332175</v>
      </c>
      <c r="E124" s="1025">
        <f t="shared" si="138"/>
        <v>81.813118062609604</v>
      </c>
      <c r="F124" s="1025">
        <f t="shared" si="138"/>
        <v>88.338336315917658</v>
      </c>
      <c r="G124" s="1025">
        <f t="shared" si="138"/>
        <v>86.61368787771579</v>
      </c>
      <c r="H124" s="1025">
        <f t="shared" si="138"/>
        <v>85.012070190199651</v>
      </c>
      <c r="I124" s="1025">
        <f t="shared" si="138"/>
        <v>87.923494635249085</v>
      </c>
      <c r="J124" s="1025">
        <f t="shared" si="138"/>
        <v>92.628149070134612</v>
      </c>
      <c r="K124" s="1025">
        <f t="shared" si="138"/>
        <v>92.776359475819476</v>
      </c>
      <c r="L124" s="1025">
        <f t="shared" si="138"/>
        <v>100</v>
      </c>
      <c r="M124" s="1025">
        <f t="shared" si="138"/>
        <v>103.50754049582072</v>
      </c>
      <c r="N124" s="1025">
        <f t="shared" si="138"/>
        <v>107.99496055820919</v>
      </c>
      <c r="O124" s="1025">
        <f t="shared" si="138"/>
        <v>111.48419765182037</v>
      </c>
      <c r="P124" s="1025">
        <f t="shared" si="138"/>
        <v>110.43970039004738</v>
      </c>
      <c r="Q124" s="1025">
        <f t="shared" si="138"/>
        <v>124.00276293941755</v>
      </c>
      <c r="R124" s="1025">
        <f t="shared" si="138"/>
        <v>135.05108322031853</v>
      </c>
      <c r="S124" s="1025">
        <f t="shared" si="138"/>
        <v>136.79116818497792</v>
      </c>
      <c r="T124" s="1025">
        <f t="shared" si="138"/>
        <v>149.05878042557609</v>
      </c>
      <c r="U124" s="1025">
        <f t="shared" si="138"/>
        <v>152.42932324516815</v>
      </c>
      <c r="V124" s="1025">
        <f t="shared" si="138"/>
        <v>144.41667148937546</v>
      </c>
      <c r="W124" s="1025">
        <f t="shared" si="138"/>
        <v>147.80506123669721</v>
      </c>
      <c r="X124" s="1026">
        <f>IF((X98+X99)&lt;&gt;0,(X98+X99)/(X20+X21)*100,0)</f>
        <v>147.68976670999615</v>
      </c>
      <c r="Y124" s="1026">
        <f>IF((Y98+Y99)&lt;&gt;0,(Y98+Y99)/(Y20+Y21)*100,0)</f>
        <v>148.80327098256336</v>
      </c>
      <c r="Z124" s="1026">
        <f>IF((Z98+Z99)&lt;&gt;0,(Z98+Z99)/(Z20+Z21)*100,0)</f>
        <v>153.55305618513995</v>
      </c>
      <c r="AA124" s="1058"/>
    </row>
    <row r="125" spans="1:29" ht="20.25" customHeight="1" x14ac:dyDescent="0.2">
      <c r="A125" s="1034"/>
      <c r="B125" s="1035" t="s">
        <v>562</v>
      </c>
      <c r="C125" s="1036">
        <f t="shared" ref="C125:X125" si="139">IF(C100&lt;&gt;0,C100/C22*100,0)</f>
        <v>92.723588440635382</v>
      </c>
      <c r="D125" s="1036">
        <f t="shared" si="139"/>
        <v>94.45711910413128</v>
      </c>
      <c r="E125" s="1036">
        <f t="shared" si="139"/>
        <v>95.072224912766274</v>
      </c>
      <c r="F125" s="1036">
        <f t="shared" si="139"/>
        <v>97.916088575715008</v>
      </c>
      <c r="G125" s="1036">
        <f t="shared" si="139"/>
        <v>97.147814527705805</v>
      </c>
      <c r="H125" s="1036">
        <f t="shared" si="139"/>
        <v>98.195988489835457</v>
      </c>
      <c r="I125" s="1036">
        <f t="shared" si="139"/>
        <v>99.284835976993904</v>
      </c>
      <c r="J125" s="1036">
        <f t="shared" si="139"/>
        <v>99.378327284979633</v>
      </c>
      <c r="K125" s="1036">
        <f t="shared" si="139"/>
        <v>99.016468341061795</v>
      </c>
      <c r="L125" s="1036">
        <f t="shared" si="139"/>
        <v>100</v>
      </c>
      <c r="M125" s="1036">
        <f t="shared" si="139"/>
        <v>102.09700373969173</v>
      </c>
      <c r="N125" s="1036">
        <f t="shared" si="139"/>
        <v>103.51071669642637</v>
      </c>
      <c r="O125" s="1036">
        <f t="shared" si="139"/>
        <v>106.79660650131069</v>
      </c>
      <c r="P125" s="1036">
        <f t="shared" si="139"/>
        <v>112.14181484271867</v>
      </c>
      <c r="Q125" s="1036">
        <f t="shared" si="139"/>
        <v>118.15438079194959</v>
      </c>
      <c r="R125" s="1036">
        <f t="shared" si="139"/>
        <v>122.41150746674707</v>
      </c>
      <c r="S125" s="1036">
        <f t="shared" si="139"/>
        <v>124.36474224495066</v>
      </c>
      <c r="T125" s="1036">
        <f t="shared" si="139"/>
        <v>133.22258256486958</v>
      </c>
      <c r="U125" s="1036">
        <f t="shared" si="139"/>
        <v>134.07116020583175</v>
      </c>
      <c r="V125" s="1036">
        <f t="shared" si="139"/>
        <v>138.12533721511673</v>
      </c>
      <c r="W125" s="1036">
        <f t="shared" si="139"/>
        <v>130.87328111266331</v>
      </c>
      <c r="X125" s="1037">
        <f t="shared" si="139"/>
        <v>136.17077431477176</v>
      </c>
      <c r="Y125" s="1037">
        <f t="shared" ref="Y125:Z125" si="140">IF(Y100&lt;&gt;0,Y100/Y22*100,0)</f>
        <v>146.34423588260469</v>
      </c>
      <c r="Z125" s="1037">
        <f t="shared" si="140"/>
        <v>160.08058368505087</v>
      </c>
      <c r="AA125" s="1058"/>
      <c r="AB125" s="1059"/>
      <c r="AC125" s="1059"/>
    </row>
    <row r="126" spans="1:29" s="1040" customFormat="1" ht="15" x14ac:dyDescent="0.2">
      <c r="A126" s="1038"/>
      <c r="B126" s="1217" t="s">
        <v>1237</v>
      </c>
      <c r="C126" s="1039">
        <f t="shared" ref="C126:I126" si="141">IF(C101&lt;&gt;0,C101/C23*100,0)</f>
        <v>92.61979263605879</v>
      </c>
      <c r="D126" s="1039">
        <f t="shared" si="141"/>
        <v>94.489620084392172</v>
      </c>
      <c r="E126" s="1039">
        <f t="shared" si="141"/>
        <v>95.149573413233909</v>
      </c>
      <c r="F126" s="1039">
        <f t="shared" si="141"/>
        <v>98.144943559858064</v>
      </c>
      <c r="G126" s="1039">
        <f t="shared" si="141"/>
        <v>97.171194479723795</v>
      </c>
      <c r="H126" s="1039">
        <f t="shared" si="141"/>
        <v>98.362393472105836</v>
      </c>
      <c r="I126" s="1039">
        <f t="shared" si="141"/>
        <v>99.421063772123418</v>
      </c>
      <c r="J126" s="1039">
        <f t="shared" ref="J126:J127" si="142">IF(J101&lt;&gt;0,J101/J23*100,0)</f>
        <v>99.428876322668629</v>
      </c>
      <c r="K126" s="1039">
        <f t="shared" ref="K126:Z126" si="143">IF(K101&lt;&gt;0,K101/K23*100,0)</f>
        <v>99.099658160395308</v>
      </c>
      <c r="L126" s="1039">
        <f t="shared" si="143"/>
        <v>100</v>
      </c>
      <c r="M126" s="1039">
        <f t="shared" si="143"/>
        <v>101.97273935150517</v>
      </c>
      <c r="N126" s="1039">
        <f t="shared" si="143"/>
        <v>103.40906300888533</v>
      </c>
      <c r="O126" s="1039">
        <f t="shared" si="143"/>
        <v>106.13810489852477</v>
      </c>
      <c r="P126" s="1039">
        <f t="shared" si="143"/>
        <v>110.60184235271808</v>
      </c>
      <c r="Q126" s="1039">
        <f t="shared" si="143"/>
        <v>117.69647462482509</v>
      </c>
      <c r="R126" s="1039">
        <f t="shared" si="143"/>
        <v>120.47291213515972</v>
      </c>
      <c r="S126" s="1039">
        <f t="shared" si="143"/>
        <v>122.83140881884229</v>
      </c>
      <c r="T126" s="1039">
        <f t="shared" si="143"/>
        <v>127.45290580076581</v>
      </c>
      <c r="U126" s="1039">
        <f t="shared" si="143"/>
        <v>130.41420486198018</v>
      </c>
      <c r="V126" s="1039">
        <f t="shared" si="143"/>
        <v>138.84940444180384</v>
      </c>
      <c r="W126" s="1039">
        <f t="shared" si="143"/>
        <v>133.41064120129977</v>
      </c>
      <c r="X126" s="1039">
        <f t="shared" si="143"/>
        <v>134.60269873772819</v>
      </c>
      <c r="Y126" s="1039">
        <f t="shared" si="143"/>
        <v>140.94678932711423</v>
      </c>
      <c r="Z126" s="1039">
        <f t="shared" si="143"/>
        <v>157.82765348240545</v>
      </c>
    </row>
    <row r="127" spans="1:29" s="1040" customFormat="1" ht="15" x14ac:dyDescent="0.2">
      <c r="A127" s="1038"/>
      <c r="B127" s="1218" t="s">
        <v>1425</v>
      </c>
      <c r="C127" s="1039">
        <f t="shared" ref="C127:I127" si="144">IF(C102&lt;&gt;0,C102/C24*100,0)</f>
        <v>92.723588440635382</v>
      </c>
      <c r="D127" s="1039">
        <f t="shared" si="144"/>
        <v>94.45711910413128</v>
      </c>
      <c r="E127" s="1039">
        <f t="shared" si="144"/>
        <v>95.072224912766274</v>
      </c>
      <c r="F127" s="1039">
        <f t="shared" si="144"/>
        <v>97.916088575715008</v>
      </c>
      <c r="G127" s="1039">
        <f t="shared" si="144"/>
        <v>97.147814527705805</v>
      </c>
      <c r="H127" s="1039">
        <f t="shared" si="144"/>
        <v>98.195988489835457</v>
      </c>
      <c r="I127" s="1039">
        <f t="shared" si="144"/>
        <v>99.284835976993904</v>
      </c>
      <c r="J127" s="1039">
        <f t="shared" si="142"/>
        <v>99.378327284979633</v>
      </c>
      <c r="K127" s="1039">
        <f t="shared" ref="K127:Z127" si="145">IF(K102&lt;&gt;0,K102/K24*100,0)</f>
        <v>99.016468341061795</v>
      </c>
      <c r="L127" s="1039">
        <f t="shared" si="145"/>
        <v>100</v>
      </c>
      <c r="M127" s="1039">
        <f t="shared" si="145"/>
        <v>102.09712074801706</v>
      </c>
      <c r="N127" s="1039">
        <f t="shared" si="145"/>
        <v>103.51061013326364</v>
      </c>
      <c r="O127" s="1039">
        <f t="shared" si="145"/>
        <v>106.79641565630411</v>
      </c>
      <c r="P127" s="1039">
        <f t="shared" si="145"/>
        <v>112.14145628340282</v>
      </c>
      <c r="Q127" s="1039">
        <f t="shared" si="145"/>
        <v>118.15353368715076</v>
      </c>
      <c r="R127" s="1039">
        <f t="shared" si="145"/>
        <v>122.41012503952835</v>
      </c>
      <c r="S127" s="1039">
        <f t="shared" si="145"/>
        <v>124.32608327438683</v>
      </c>
      <c r="T127" s="1039">
        <f t="shared" si="145"/>
        <v>133.13072332675969</v>
      </c>
      <c r="U127" s="1039">
        <f t="shared" si="145"/>
        <v>133.65968934145272</v>
      </c>
      <c r="V127" s="1039">
        <f t="shared" si="145"/>
        <v>131.29032031330897</v>
      </c>
      <c r="W127" s="1039">
        <f t="shared" si="145"/>
        <v>131.00559815606175</v>
      </c>
      <c r="X127" s="1039">
        <f t="shared" si="145"/>
        <v>135.7437006457894</v>
      </c>
      <c r="Y127" s="1039">
        <f t="shared" si="145"/>
        <v>141.92497301332742</v>
      </c>
      <c r="Z127" s="1039">
        <f t="shared" si="145"/>
        <v>139.72433076098497</v>
      </c>
    </row>
    <row r="128" spans="1:29" s="1040" customFormat="1" ht="12.75" customHeight="1" x14ac:dyDescent="0.2">
      <c r="A128" s="981" t="s">
        <v>1387</v>
      </c>
      <c r="B128" s="1041"/>
      <c r="C128" s="1039"/>
      <c r="D128" s="1039"/>
      <c r="E128" s="1039"/>
      <c r="F128" s="1039"/>
      <c r="G128" s="1039"/>
      <c r="H128" s="1039"/>
      <c r="I128" s="1039"/>
      <c r="J128" s="1039"/>
      <c r="K128" s="1039"/>
      <c r="L128" s="1039"/>
      <c r="M128" s="1039"/>
      <c r="N128" s="1039"/>
      <c r="O128" s="1039"/>
      <c r="P128" s="1039"/>
      <c r="Q128" s="1039"/>
      <c r="R128" s="1039"/>
      <c r="S128" s="1039"/>
      <c r="T128" s="1039"/>
      <c r="U128" s="1039"/>
      <c r="V128" s="1039"/>
      <c r="W128" s="1039"/>
      <c r="X128" s="1039"/>
      <c r="Y128" s="1039"/>
      <c r="Z128" s="1039"/>
    </row>
    <row r="129" spans="1:26" s="1042" customFormat="1" ht="20.25" customHeight="1" x14ac:dyDescent="0.2">
      <c r="A129" s="1041" t="s">
        <v>1188</v>
      </c>
      <c r="X129" s="1040"/>
      <c r="Y129" s="1040"/>
      <c r="Z129" s="1040"/>
    </row>
    <row r="130" spans="1:26" ht="15" x14ac:dyDescent="0.2">
      <c r="A130" s="1045" t="str">
        <f>Index!B17</f>
        <v>Table 3h :   FSM: GDP Implicit price deflators by industry, contribution to change, FY2003-FY2015</v>
      </c>
    </row>
    <row r="131" spans="1:26" ht="18.75" customHeight="1" x14ac:dyDescent="0.2">
      <c r="A131" s="1019"/>
      <c r="B131" s="1020" t="s">
        <v>446</v>
      </c>
      <c r="C131" s="1021" t="str">
        <f>C$2</f>
        <v>FY1995</v>
      </c>
      <c r="D131" s="1021" t="str">
        <f t="shared" ref="D131:Z131" si="146">D$2</f>
        <v>FY1996</v>
      </c>
      <c r="E131" s="1021" t="str">
        <f t="shared" si="146"/>
        <v>FY1997</v>
      </c>
      <c r="F131" s="1021" t="str">
        <f t="shared" si="146"/>
        <v>FY1998</v>
      </c>
      <c r="G131" s="1021" t="str">
        <f t="shared" si="146"/>
        <v>FY1999</v>
      </c>
      <c r="H131" s="1021" t="str">
        <f t="shared" si="146"/>
        <v>FY2000</v>
      </c>
      <c r="I131" s="1021" t="str">
        <f t="shared" si="146"/>
        <v>FY2001</v>
      </c>
      <c r="J131" s="1021" t="str">
        <f t="shared" si="146"/>
        <v>FY2002</v>
      </c>
      <c r="K131" s="1021" t="str">
        <f t="shared" si="146"/>
        <v>FY2003</v>
      </c>
      <c r="L131" s="1021" t="str">
        <f t="shared" si="146"/>
        <v>FY2004</v>
      </c>
      <c r="M131" s="1021" t="str">
        <f t="shared" si="146"/>
        <v>FY2005</v>
      </c>
      <c r="N131" s="1021" t="str">
        <f t="shared" si="146"/>
        <v>FY2006</v>
      </c>
      <c r="O131" s="1021" t="str">
        <f t="shared" si="146"/>
        <v>FY2007</v>
      </c>
      <c r="P131" s="1021" t="str">
        <f t="shared" si="146"/>
        <v>FY2008</v>
      </c>
      <c r="Q131" s="1021" t="str">
        <f t="shared" si="146"/>
        <v>FY2009</v>
      </c>
      <c r="R131" s="1021" t="str">
        <f t="shared" si="146"/>
        <v>FY2010</v>
      </c>
      <c r="S131" s="1021" t="str">
        <f t="shared" si="146"/>
        <v>FY2011</v>
      </c>
      <c r="T131" s="1021" t="str">
        <f t="shared" si="146"/>
        <v>FY2012</v>
      </c>
      <c r="U131" s="1021" t="str">
        <f t="shared" si="146"/>
        <v>FY2013</v>
      </c>
      <c r="V131" s="1021" t="str">
        <f t="shared" si="146"/>
        <v>FY2014</v>
      </c>
      <c r="W131" s="1021" t="str">
        <f t="shared" si="146"/>
        <v>FY2015</v>
      </c>
      <c r="X131" s="1022" t="str">
        <f t="shared" si="146"/>
        <v>FY2016</v>
      </c>
      <c r="Y131" s="1022" t="str">
        <f t="shared" si="146"/>
        <v>FY2017</v>
      </c>
      <c r="Z131" s="1022" t="str">
        <f t="shared" si="146"/>
        <v>FY2018</v>
      </c>
    </row>
    <row r="132" spans="1:26" ht="18.75" customHeight="1" x14ac:dyDescent="0.2">
      <c r="A132" s="1023" t="s">
        <v>48</v>
      </c>
      <c r="B132" s="1024" t="s">
        <v>49</v>
      </c>
      <c r="C132" s="1060"/>
      <c r="D132" s="1060">
        <f t="shared" ref="D132:Z132" si="147">(D3/D$22*D107-C3/C$22*C107)/C$125</f>
        <v>8.1056459514403552E-3</v>
      </c>
      <c r="E132" s="1060">
        <f t="shared" si="147"/>
        <v>1.2781882150024683E-2</v>
      </c>
      <c r="F132" s="1060">
        <f t="shared" si="147"/>
        <v>-9.6069603137005557E-4</v>
      </c>
      <c r="G132" s="1060">
        <f t="shared" si="147"/>
        <v>2.6340006644288319E-3</v>
      </c>
      <c r="H132" s="1060">
        <f t="shared" si="147"/>
        <v>-2.7259475716641377E-3</v>
      </c>
      <c r="I132" s="1060">
        <f t="shared" si="147"/>
        <v>1.1183307219255999E-3</v>
      </c>
      <c r="J132" s="1060">
        <f t="shared" si="147"/>
        <v>-1.3349004201188098E-4</v>
      </c>
      <c r="K132" s="1060">
        <f t="shared" si="147"/>
        <v>-2.5693043568649205E-3</v>
      </c>
      <c r="L132" s="1060">
        <f t="shared" si="147"/>
        <v>-2.0820500949484452E-3</v>
      </c>
      <c r="M132" s="1060">
        <f t="shared" si="147"/>
        <v>4.405535901009703E-3</v>
      </c>
      <c r="N132" s="1060">
        <f t="shared" si="147"/>
        <v>8.1766289327543963E-3</v>
      </c>
      <c r="O132" s="1060">
        <f t="shared" si="147"/>
        <v>1.1872389050359176E-2</v>
      </c>
      <c r="P132" s="1060">
        <f t="shared" si="147"/>
        <v>8.2475377272457732E-3</v>
      </c>
      <c r="Q132" s="1060">
        <f t="shared" si="147"/>
        <v>9.4929082420004019E-3</v>
      </c>
      <c r="R132" s="1060">
        <f t="shared" si="147"/>
        <v>3.3021693275996408E-3</v>
      </c>
      <c r="S132" s="1060">
        <f t="shared" si="147"/>
        <v>1.5824129152400277E-3</v>
      </c>
      <c r="T132" s="1060">
        <f t="shared" si="147"/>
        <v>3.9727998455206717E-3</v>
      </c>
      <c r="U132" s="1060">
        <f t="shared" si="147"/>
        <v>9.1810045237647152E-3</v>
      </c>
      <c r="V132" s="1060">
        <f t="shared" si="147"/>
        <v>9.1956079697517821E-3</v>
      </c>
      <c r="W132" s="1060">
        <f t="shared" si="147"/>
        <v>-4.4928436087071687E-3</v>
      </c>
      <c r="X132" s="1061">
        <f t="shared" si="147"/>
        <v>1.5766868739587772E-3</v>
      </c>
      <c r="Y132" s="1061">
        <f t="shared" si="147"/>
        <v>3.7622329675321537E-3</v>
      </c>
      <c r="Z132" s="1061">
        <f t="shared" si="147"/>
        <v>-6.8759518463088649E-3</v>
      </c>
    </row>
    <row r="133" spans="1:26" x14ac:dyDescent="0.2">
      <c r="A133" s="1023" t="s">
        <v>50</v>
      </c>
      <c r="B133" s="1024" t="s">
        <v>510</v>
      </c>
      <c r="C133" s="1060"/>
      <c r="D133" s="1060">
        <f t="shared" ref="D133:Z133" si="148">(D4/D$22*D108-C4/C$22*C108)/C$125</f>
        <v>-9.214661678178528E-3</v>
      </c>
      <c r="E133" s="1060">
        <f t="shared" si="148"/>
        <v>-1.3925239779570022E-2</v>
      </c>
      <c r="F133" s="1060">
        <f t="shared" si="148"/>
        <v>2.9970662121615879E-2</v>
      </c>
      <c r="G133" s="1060">
        <f t="shared" si="148"/>
        <v>-2.0544795938269966E-2</v>
      </c>
      <c r="H133" s="1060">
        <f t="shared" si="148"/>
        <v>9.5912164984504177E-3</v>
      </c>
      <c r="I133" s="1060">
        <f t="shared" si="148"/>
        <v>-8.8557037638343494E-3</v>
      </c>
      <c r="J133" s="1060">
        <f t="shared" si="148"/>
        <v>2.0953931007041092E-3</v>
      </c>
      <c r="K133" s="1060">
        <f t="shared" si="148"/>
        <v>1.2411385954302614E-3</v>
      </c>
      <c r="L133" s="1060">
        <f t="shared" si="148"/>
        <v>-7.8597005053699966E-3</v>
      </c>
      <c r="M133" s="1060">
        <f t="shared" si="148"/>
        <v>4.9818222812303328E-3</v>
      </c>
      <c r="N133" s="1060">
        <f t="shared" si="148"/>
        <v>-5.96345753898279E-3</v>
      </c>
      <c r="O133" s="1060">
        <f t="shared" si="148"/>
        <v>2.247588836037636E-2</v>
      </c>
      <c r="P133" s="1060">
        <f t="shared" si="148"/>
        <v>1.7056878672620422E-2</v>
      </c>
      <c r="Q133" s="1060">
        <f t="shared" si="148"/>
        <v>-7.7560048828060899E-3</v>
      </c>
      <c r="R133" s="1060">
        <f t="shared" si="148"/>
        <v>2.7517222474213333E-3</v>
      </c>
      <c r="S133" s="1060">
        <f t="shared" si="148"/>
        <v>1.8821806221337854E-2</v>
      </c>
      <c r="T133" s="1060">
        <f t="shared" si="148"/>
        <v>3.3461119726001472E-2</v>
      </c>
      <c r="U133" s="1060">
        <f t="shared" si="148"/>
        <v>-2.4455111665065758E-2</v>
      </c>
      <c r="V133" s="1060">
        <f t="shared" si="148"/>
        <v>-1.6754425289113604E-2</v>
      </c>
      <c r="W133" s="1060">
        <f t="shared" si="148"/>
        <v>3.726462007818801E-3</v>
      </c>
      <c r="X133" s="1061">
        <f t="shared" si="148"/>
        <v>1.9072274544841526E-2</v>
      </c>
      <c r="Y133" s="1061">
        <f t="shared" si="148"/>
        <v>2.1510535859833996E-2</v>
      </c>
      <c r="Z133" s="1061">
        <f t="shared" si="148"/>
        <v>-2.3170703148361491E-2</v>
      </c>
    </row>
    <row r="134" spans="1:26" x14ac:dyDescent="0.2">
      <c r="A134" s="1023" t="s">
        <v>52</v>
      </c>
      <c r="B134" s="1024" t="s">
        <v>53</v>
      </c>
      <c r="C134" s="1060"/>
      <c r="D134" s="1060">
        <f t="shared" ref="D134:Z134" si="149">(D5/D$22*D109-C5/C$22*C109)/C$125</f>
        <v>0</v>
      </c>
      <c r="E134" s="1060">
        <f t="shared" si="149"/>
        <v>0</v>
      </c>
      <c r="F134" s="1060">
        <f t="shared" si="149"/>
        <v>0</v>
      </c>
      <c r="G134" s="1060">
        <f t="shared" si="149"/>
        <v>0</v>
      </c>
      <c r="H134" s="1060">
        <f t="shared" si="149"/>
        <v>0</v>
      </c>
      <c r="I134" s="1060">
        <f t="shared" si="149"/>
        <v>0</v>
      </c>
      <c r="J134" s="1060">
        <f t="shared" si="149"/>
        <v>0</v>
      </c>
      <c r="K134" s="1060">
        <f t="shared" si="149"/>
        <v>0</v>
      </c>
      <c r="L134" s="1060">
        <f t="shared" si="149"/>
        <v>0</v>
      </c>
      <c r="M134" s="1060">
        <f t="shared" si="149"/>
        <v>0</v>
      </c>
      <c r="N134" s="1060">
        <f t="shared" si="149"/>
        <v>0</v>
      </c>
      <c r="O134" s="1060">
        <f t="shared" si="149"/>
        <v>0</v>
      </c>
      <c r="P134" s="1060">
        <f t="shared" si="149"/>
        <v>0</v>
      </c>
      <c r="Q134" s="1060">
        <f t="shared" si="149"/>
        <v>0</v>
      </c>
      <c r="R134" s="1060">
        <f t="shared" si="149"/>
        <v>0</v>
      </c>
      <c r="S134" s="1060">
        <f t="shared" si="149"/>
        <v>0</v>
      </c>
      <c r="T134" s="1060">
        <f t="shared" si="149"/>
        <v>0</v>
      </c>
      <c r="U134" s="1060">
        <f t="shared" si="149"/>
        <v>1.0821093115901398E-5</v>
      </c>
      <c r="V134" s="1060">
        <f t="shared" si="149"/>
        <v>-6.5418266313891883E-6</v>
      </c>
      <c r="W134" s="1060">
        <f t="shared" si="149"/>
        <v>-4.0871841193070733E-6</v>
      </c>
      <c r="X134" s="1061">
        <f t="shared" si="149"/>
        <v>0</v>
      </c>
      <c r="Y134" s="1061">
        <f t="shared" si="149"/>
        <v>0</v>
      </c>
      <c r="Z134" s="1061">
        <f t="shared" si="149"/>
        <v>0</v>
      </c>
    </row>
    <row r="135" spans="1:26" x14ac:dyDescent="0.2">
      <c r="A135" s="1023" t="s">
        <v>54</v>
      </c>
      <c r="B135" s="1024" t="s">
        <v>55</v>
      </c>
      <c r="C135" s="1060"/>
      <c r="D135" s="1060">
        <f t="shared" ref="D135:Z135" si="150">(D6/D$22*D110-C6/C$22*C110)/C$125</f>
        <v>-1.836904379402678E-3</v>
      </c>
      <c r="E135" s="1060">
        <f t="shared" si="150"/>
        <v>2.5752384989651831E-3</v>
      </c>
      <c r="F135" s="1060">
        <f t="shared" si="150"/>
        <v>1.436377613398452E-3</v>
      </c>
      <c r="G135" s="1060">
        <f t="shared" si="150"/>
        <v>-8.7854393058105424E-4</v>
      </c>
      <c r="H135" s="1060">
        <f t="shared" si="150"/>
        <v>1.8195931372101853E-3</v>
      </c>
      <c r="I135" s="1060">
        <f t="shared" si="150"/>
        <v>2.8243394702553025E-3</v>
      </c>
      <c r="J135" s="1060">
        <f t="shared" si="150"/>
        <v>-1.0318615043132396E-3</v>
      </c>
      <c r="K135" s="1060">
        <f t="shared" si="150"/>
        <v>-1.4560425552005412E-3</v>
      </c>
      <c r="L135" s="1060">
        <f t="shared" si="150"/>
        <v>-2.2354626772953588E-3</v>
      </c>
      <c r="M135" s="1060">
        <f t="shared" si="150"/>
        <v>-8.279433036065478E-3</v>
      </c>
      <c r="N135" s="1060">
        <f t="shared" si="150"/>
        <v>-1.6991942688380228E-3</v>
      </c>
      <c r="O135" s="1060">
        <f t="shared" si="150"/>
        <v>2.4373728525896996E-4</v>
      </c>
      <c r="P135" s="1060">
        <f t="shared" si="150"/>
        <v>4.9916728329153456E-4</v>
      </c>
      <c r="Q135" s="1060">
        <f t="shared" si="150"/>
        <v>3.3012800786921803E-4</v>
      </c>
      <c r="R135" s="1060">
        <f t="shared" si="150"/>
        <v>2.5752594864616437E-4</v>
      </c>
      <c r="S135" s="1060">
        <f t="shared" si="150"/>
        <v>1.5296551168615384E-4</v>
      </c>
      <c r="T135" s="1060">
        <f t="shared" si="150"/>
        <v>-4.7348975121970707E-5</v>
      </c>
      <c r="U135" s="1060">
        <f t="shared" si="150"/>
        <v>-3.059165519781722E-4</v>
      </c>
      <c r="V135" s="1060">
        <f t="shared" si="150"/>
        <v>1.4341235691080995E-4</v>
      </c>
      <c r="W135" s="1060">
        <f t="shared" si="150"/>
        <v>3.0230065784101379E-4</v>
      </c>
      <c r="X135" s="1061">
        <f t="shared" si="150"/>
        <v>1.6087127033782489E-3</v>
      </c>
      <c r="Y135" s="1061">
        <f t="shared" si="150"/>
        <v>1.0420640160963968E-4</v>
      </c>
      <c r="Z135" s="1061">
        <f t="shared" si="150"/>
        <v>1.0475798256973028E-4</v>
      </c>
    </row>
    <row r="136" spans="1:26" x14ac:dyDescent="0.2">
      <c r="A136" s="1023" t="s">
        <v>56</v>
      </c>
      <c r="B136" s="1024" t="s">
        <v>57</v>
      </c>
      <c r="C136" s="1060"/>
      <c r="D136" s="1060">
        <f t="shared" ref="D136:Z136" si="151">(D7/D$22*D111-C7/C$22*C111)/C$125</f>
        <v>1.3402396169718358E-2</v>
      </c>
      <c r="E136" s="1060">
        <f t="shared" si="151"/>
        <v>2.7830192538248481E-3</v>
      </c>
      <c r="F136" s="1060">
        <f t="shared" si="151"/>
        <v>3.7896055063420769E-3</v>
      </c>
      <c r="G136" s="1060">
        <f t="shared" si="151"/>
        <v>-4.4822767969033674E-3</v>
      </c>
      <c r="H136" s="1060">
        <f t="shared" si="151"/>
        <v>8.7719686761984121E-4</v>
      </c>
      <c r="I136" s="1060">
        <f t="shared" si="151"/>
        <v>4.6690568814154769E-4</v>
      </c>
      <c r="J136" s="1060">
        <f t="shared" si="151"/>
        <v>-4.3539676205393779E-3</v>
      </c>
      <c r="K136" s="1060">
        <f t="shared" si="151"/>
        <v>2.8026303926853902E-3</v>
      </c>
      <c r="L136" s="1060">
        <f t="shared" si="151"/>
        <v>-4.7285997473534369E-3</v>
      </c>
      <c r="M136" s="1060">
        <f t="shared" si="151"/>
        <v>-1.3523008238699253E-3</v>
      </c>
      <c r="N136" s="1060">
        <f t="shared" si="151"/>
        <v>-4.4173846767581373E-3</v>
      </c>
      <c r="O136" s="1060">
        <f t="shared" si="151"/>
        <v>-7.5029874392650844E-3</v>
      </c>
      <c r="P136" s="1060">
        <f t="shared" si="151"/>
        <v>-1.221629356959327E-3</v>
      </c>
      <c r="Q136" s="1060">
        <f t="shared" si="151"/>
        <v>1.4426711306264198E-2</v>
      </c>
      <c r="R136" s="1060">
        <f t="shared" si="151"/>
        <v>-6.9064702691116206E-3</v>
      </c>
      <c r="S136" s="1060">
        <f t="shared" si="151"/>
        <v>-3.6479400977327165E-4</v>
      </c>
      <c r="T136" s="1060">
        <f t="shared" si="151"/>
        <v>4.8974182368142034E-3</v>
      </c>
      <c r="U136" s="1060">
        <f t="shared" si="151"/>
        <v>5.110741236991E-3</v>
      </c>
      <c r="V136" s="1060">
        <f t="shared" si="151"/>
        <v>8.1426608682826675E-3</v>
      </c>
      <c r="W136" s="1060">
        <f t="shared" si="151"/>
        <v>2.231800317578944E-3</v>
      </c>
      <c r="X136" s="1061">
        <f t="shared" si="151"/>
        <v>6.1688725299678627E-4</v>
      </c>
      <c r="Y136" s="1061">
        <f t="shared" si="151"/>
        <v>-2.0990853439171028E-3</v>
      </c>
      <c r="Z136" s="1061">
        <f t="shared" si="151"/>
        <v>2.4899933806516988E-3</v>
      </c>
    </row>
    <row r="137" spans="1:26" x14ac:dyDescent="0.2">
      <c r="A137" s="1023" t="s">
        <v>58</v>
      </c>
      <c r="B137" s="1024" t="s">
        <v>59</v>
      </c>
      <c r="C137" s="1060"/>
      <c r="D137" s="1060">
        <f t="shared" ref="D137:Z137" si="152">(D8/D$22*D112-C8/C$22*C112)/C$125</f>
        <v>-2.9619070398032858E-3</v>
      </c>
      <c r="E137" s="1060">
        <f t="shared" si="152"/>
        <v>-1.0155190902866354E-2</v>
      </c>
      <c r="F137" s="1060">
        <f t="shared" si="152"/>
        <v>8.2270589776774917E-3</v>
      </c>
      <c r="G137" s="1060">
        <f t="shared" si="152"/>
        <v>1.7552959057901254E-3</v>
      </c>
      <c r="H137" s="1060">
        <f t="shared" si="152"/>
        <v>1.4788257395424063E-3</v>
      </c>
      <c r="I137" s="1060">
        <f t="shared" si="152"/>
        <v>-1.6644828114182263E-3</v>
      </c>
      <c r="J137" s="1060">
        <f t="shared" si="152"/>
        <v>-9.2181461304652081E-3</v>
      </c>
      <c r="K137" s="1060">
        <f t="shared" si="152"/>
        <v>-3.0868570851773163E-3</v>
      </c>
      <c r="L137" s="1060">
        <f t="shared" si="152"/>
        <v>2.3903236548050741E-3</v>
      </c>
      <c r="M137" s="1060">
        <f t="shared" si="152"/>
        <v>2.0575981561427124E-3</v>
      </c>
      <c r="N137" s="1060">
        <f t="shared" si="152"/>
        <v>-5.2899134325331918E-3</v>
      </c>
      <c r="O137" s="1060">
        <f t="shared" si="152"/>
        <v>-7.8413863792717016E-4</v>
      </c>
      <c r="P137" s="1060">
        <f t="shared" si="152"/>
        <v>8.6944964130710855E-3</v>
      </c>
      <c r="Q137" s="1060">
        <f t="shared" si="152"/>
        <v>2.0206846598545197E-2</v>
      </c>
      <c r="R137" s="1060">
        <f t="shared" si="152"/>
        <v>1.2746628564183902E-2</v>
      </c>
      <c r="S137" s="1060">
        <f t="shared" si="152"/>
        <v>1.078526745100186E-2</v>
      </c>
      <c r="T137" s="1060">
        <f t="shared" si="152"/>
        <v>2.8444440094809505E-3</v>
      </c>
      <c r="U137" s="1060">
        <f t="shared" si="152"/>
        <v>-1.4658665941341355E-2</v>
      </c>
      <c r="V137" s="1060">
        <f t="shared" si="152"/>
        <v>-1.9224053259100423E-2</v>
      </c>
      <c r="W137" s="1060">
        <f t="shared" si="152"/>
        <v>-4.9117151860484801E-3</v>
      </c>
      <c r="X137" s="1061">
        <f t="shared" si="152"/>
        <v>-4.4118420620593439E-4</v>
      </c>
      <c r="Y137" s="1061">
        <f t="shared" si="152"/>
        <v>-1.2409453744425674E-4</v>
      </c>
      <c r="Z137" s="1061">
        <f t="shared" si="152"/>
        <v>-3.656714753501239E-3</v>
      </c>
    </row>
    <row r="138" spans="1:26" x14ac:dyDescent="0.2">
      <c r="A138" s="1023" t="s">
        <v>60</v>
      </c>
      <c r="B138" s="1024" t="s">
        <v>61</v>
      </c>
      <c r="C138" s="1060"/>
      <c r="D138" s="1060">
        <f t="shared" ref="D138:Z138" si="153">(D9/D$22*D113-C9/C$22*C113)/C$125</f>
        <v>3.7151360223434469E-3</v>
      </c>
      <c r="E138" s="1060">
        <f t="shared" si="153"/>
        <v>3.8684718456082922E-3</v>
      </c>
      <c r="F138" s="1060">
        <f t="shared" si="153"/>
        <v>-2.4896212872755545E-3</v>
      </c>
      <c r="G138" s="1060">
        <f t="shared" si="153"/>
        <v>2.6470558095055595E-3</v>
      </c>
      <c r="H138" s="1060">
        <f t="shared" si="153"/>
        <v>2.385547419565346E-3</v>
      </c>
      <c r="I138" s="1060">
        <f t="shared" si="153"/>
        <v>5.3182326321841965E-3</v>
      </c>
      <c r="J138" s="1060">
        <f t="shared" si="153"/>
        <v>-6.7538603249769243E-3</v>
      </c>
      <c r="K138" s="1060">
        <f t="shared" si="153"/>
        <v>5.7651491111972066E-3</v>
      </c>
      <c r="L138" s="1060">
        <f t="shared" si="153"/>
        <v>6.5339692565242243E-3</v>
      </c>
      <c r="M138" s="1060">
        <f t="shared" si="153"/>
        <v>5.7182192369131532E-3</v>
      </c>
      <c r="N138" s="1060">
        <f t="shared" si="153"/>
        <v>7.1520631366967582E-3</v>
      </c>
      <c r="O138" s="1060">
        <f t="shared" si="153"/>
        <v>7.2413725010158358E-3</v>
      </c>
      <c r="P138" s="1060">
        <f t="shared" si="153"/>
        <v>1.8445559377646685E-2</v>
      </c>
      <c r="Q138" s="1060">
        <f t="shared" si="153"/>
        <v>-8.9060096805710798E-3</v>
      </c>
      <c r="R138" s="1060">
        <f t="shared" si="153"/>
        <v>3.887449810026459E-3</v>
      </c>
      <c r="S138" s="1060">
        <f t="shared" si="153"/>
        <v>-1.9694682774769505E-3</v>
      </c>
      <c r="T138" s="1060">
        <f t="shared" si="153"/>
        <v>2.2019541363817322E-3</v>
      </c>
      <c r="U138" s="1060">
        <f t="shared" si="153"/>
        <v>2.5581680738345144E-3</v>
      </c>
      <c r="V138" s="1060">
        <f t="shared" si="153"/>
        <v>-3.6561864838521081E-5</v>
      </c>
      <c r="W138" s="1060">
        <f t="shared" si="153"/>
        <v>2.5401071597100079E-4</v>
      </c>
      <c r="X138" s="1061">
        <f t="shared" si="153"/>
        <v>6.9414067194130047E-3</v>
      </c>
      <c r="Y138" s="1061">
        <f t="shared" si="153"/>
        <v>2.7630994851718643E-4</v>
      </c>
      <c r="Z138" s="1061">
        <f t="shared" si="153"/>
        <v>-2.3289515362577128E-3</v>
      </c>
    </row>
    <row r="139" spans="1:26" x14ac:dyDescent="0.2">
      <c r="A139" s="1023" t="s">
        <v>62</v>
      </c>
      <c r="B139" s="1024" t="s">
        <v>63</v>
      </c>
      <c r="C139" s="1060"/>
      <c r="D139" s="1060">
        <f t="shared" ref="D139:Z139" si="154">(D10/D$22*D114-C10/C$22*C114)/C$125</f>
        <v>9.629678332662055E-4</v>
      </c>
      <c r="E139" s="1060">
        <f t="shared" si="154"/>
        <v>1.9541289483030575E-3</v>
      </c>
      <c r="F139" s="1060">
        <f t="shared" si="154"/>
        <v>6.2619119820883314E-4</v>
      </c>
      <c r="G139" s="1060">
        <f t="shared" si="154"/>
        <v>-1.9792898945286509E-4</v>
      </c>
      <c r="H139" s="1060">
        <f t="shared" si="154"/>
        <v>5.6521050761523329E-4</v>
      </c>
      <c r="I139" s="1060">
        <f t="shared" si="154"/>
        <v>-2.8019875216966092E-4</v>
      </c>
      <c r="J139" s="1060">
        <f t="shared" si="154"/>
        <v>-2.1202640890125085E-3</v>
      </c>
      <c r="K139" s="1060">
        <f t="shared" si="154"/>
        <v>-6.5302665465239568E-4</v>
      </c>
      <c r="L139" s="1060">
        <f t="shared" si="154"/>
        <v>3.3387276068434698E-4</v>
      </c>
      <c r="M139" s="1060">
        <f t="shared" si="154"/>
        <v>5.6242880474614235E-4</v>
      </c>
      <c r="N139" s="1060">
        <f t="shared" si="154"/>
        <v>9.3944005627954639E-4</v>
      </c>
      <c r="O139" s="1060">
        <f t="shared" si="154"/>
        <v>3.0136761850924705E-4</v>
      </c>
      <c r="P139" s="1060">
        <f t="shared" si="154"/>
        <v>6.6557978428607225E-5</v>
      </c>
      <c r="Q139" s="1060">
        <f t="shared" si="154"/>
        <v>-9.2661102465382437E-4</v>
      </c>
      <c r="R139" s="1060">
        <f t="shared" si="154"/>
        <v>7.6128962219051662E-4</v>
      </c>
      <c r="S139" s="1060">
        <f t="shared" si="154"/>
        <v>-1.5323619871612581E-4</v>
      </c>
      <c r="T139" s="1060">
        <f t="shared" si="154"/>
        <v>1.3334641689527879E-3</v>
      </c>
      <c r="U139" s="1060">
        <f t="shared" si="154"/>
        <v>4.7736743838216404E-4</v>
      </c>
      <c r="V139" s="1060">
        <f t="shared" si="154"/>
        <v>-1.3344016029989111E-4</v>
      </c>
      <c r="W139" s="1060">
        <f t="shared" si="154"/>
        <v>6.4914351324339909E-4</v>
      </c>
      <c r="X139" s="1061">
        <f t="shared" si="154"/>
        <v>-6.379044969404895E-5</v>
      </c>
      <c r="Y139" s="1061">
        <f t="shared" si="154"/>
        <v>6.713727935667022E-4</v>
      </c>
      <c r="Z139" s="1061">
        <f t="shared" si="154"/>
        <v>3.0244155079552966E-4</v>
      </c>
    </row>
    <row r="140" spans="1:26" x14ac:dyDescent="0.2">
      <c r="A140" s="1023" t="s">
        <v>64</v>
      </c>
      <c r="B140" s="1024" t="s">
        <v>65</v>
      </c>
      <c r="C140" s="1060"/>
      <c r="D140" s="1060">
        <f t="shared" ref="D140:Z140" si="155">(D11/D$22*D115-C11/C$22*C115)/C$125</f>
        <v>-4.1991226268481985E-4</v>
      </c>
      <c r="E140" s="1060">
        <f t="shared" si="155"/>
        <v>-3.0882648524625111E-4</v>
      </c>
      <c r="F140" s="1060">
        <f t="shared" si="155"/>
        <v>5.0866567266418298E-4</v>
      </c>
      <c r="G140" s="1060">
        <f t="shared" si="155"/>
        <v>1.7223120459872563E-3</v>
      </c>
      <c r="H140" s="1060">
        <f t="shared" si="155"/>
        <v>9.507703560320969E-4</v>
      </c>
      <c r="I140" s="1060">
        <f t="shared" si="155"/>
        <v>1.6971444933606497E-3</v>
      </c>
      <c r="J140" s="1060">
        <f t="shared" si="155"/>
        <v>-1.7823273619033341E-3</v>
      </c>
      <c r="K140" s="1060">
        <f t="shared" si="155"/>
        <v>-1.1103823559660479E-3</v>
      </c>
      <c r="L140" s="1060">
        <f t="shared" si="155"/>
        <v>2.8702652264583368E-3</v>
      </c>
      <c r="M140" s="1060">
        <f t="shared" si="155"/>
        <v>-8.268505766953105E-4</v>
      </c>
      <c r="N140" s="1060">
        <f t="shared" si="155"/>
        <v>-7.3689930830662554E-5</v>
      </c>
      <c r="O140" s="1060">
        <f t="shared" si="155"/>
        <v>3.2922693601649495E-3</v>
      </c>
      <c r="P140" s="1060">
        <f t="shared" si="155"/>
        <v>-4.1357933191071483E-3</v>
      </c>
      <c r="Q140" s="1060">
        <f t="shared" si="155"/>
        <v>3.3915184866453235E-3</v>
      </c>
      <c r="R140" s="1060">
        <f t="shared" si="155"/>
        <v>-1.0372487582736237E-3</v>
      </c>
      <c r="S140" s="1060">
        <f t="shared" si="155"/>
        <v>-3.2652253665538006E-4</v>
      </c>
      <c r="T140" s="1060">
        <f t="shared" si="155"/>
        <v>3.3985684139007325E-3</v>
      </c>
      <c r="U140" s="1060">
        <f t="shared" si="155"/>
        <v>5.7725262299646654E-3</v>
      </c>
      <c r="V140" s="1060">
        <f t="shared" si="155"/>
        <v>-4.6192669025252762E-3</v>
      </c>
      <c r="W140" s="1060">
        <f t="shared" si="155"/>
        <v>-6.8904692864517553E-4</v>
      </c>
      <c r="X140" s="1061">
        <f t="shared" si="155"/>
        <v>7.2798737901564404E-3</v>
      </c>
      <c r="Y140" s="1061">
        <f t="shared" si="155"/>
        <v>1.8451603987539971E-4</v>
      </c>
      <c r="Z140" s="1061">
        <f t="shared" si="155"/>
        <v>1.413858526548841E-3</v>
      </c>
    </row>
    <row r="141" spans="1:26" x14ac:dyDescent="0.2">
      <c r="A141" s="1023" t="s">
        <v>66</v>
      </c>
      <c r="B141" s="1027" t="s">
        <v>917</v>
      </c>
      <c r="C141" s="1060"/>
      <c r="D141" s="1060">
        <f t="shared" ref="D141:Z141" si="156">(D12/D$22*D116-C12/C$22*C116)/C$125</f>
        <v>-1.3964101245323632E-3</v>
      </c>
      <c r="E141" s="1060">
        <f t="shared" si="156"/>
        <v>8.8174218897328193E-4</v>
      </c>
      <c r="F141" s="1060">
        <f t="shared" si="156"/>
        <v>-2.5807063690231856E-3</v>
      </c>
      <c r="G141" s="1060">
        <f t="shared" si="156"/>
        <v>5.8594705917670792E-3</v>
      </c>
      <c r="H141" s="1060">
        <f t="shared" si="156"/>
        <v>2.6380125817975775E-3</v>
      </c>
      <c r="I141" s="1060">
        <f t="shared" si="156"/>
        <v>3.9595789555257003E-3</v>
      </c>
      <c r="J141" s="1060">
        <f t="shared" si="156"/>
        <v>5.4638921281634284E-3</v>
      </c>
      <c r="K141" s="1060">
        <f t="shared" si="156"/>
        <v>-1.3269332138737541E-2</v>
      </c>
      <c r="L141" s="1060">
        <f t="shared" si="156"/>
        <v>-4.8603283290478264E-4</v>
      </c>
      <c r="M141" s="1060">
        <f t="shared" si="156"/>
        <v>5.1291923170503264E-3</v>
      </c>
      <c r="N141" s="1060">
        <f t="shared" si="156"/>
        <v>3.3750270167988432E-3</v>
      </c>
      <c r="O141" s="1060">
        <f t="shared" si="156"/>
        <v>2.27844799908274E-3</v>
      </c>
      <c r="P141" s="1060">
        <f t="shared" si="156"/>
        <v>-3.8041657299592015E-4</v>
      </c>
      <c r="Q141" s="1060">
        <f t="shared" si="156"/>
        <v>-2.6283304919261586E-3</v>
      </c>
      <c r="R141" s="1060">
        <f t="shared" si="156"/>
        <v>2.8336976584119955E-3</v>
      </c>
      <c r="S141" s="1060">
        <f t="shared" si="156"/>
        <v>4.0500096804752571E-3</v>
      </c>
      <c r="T141" s="1060">
        <f t="shared" si="156"/>
        <v>4.5811494646736377E-3</v>
      </c>
      <c r="U141" s="1060">
        <f t="shared" si="156"/>
        <v>4.5645137210169398E-3</v>
      </c>
      <c r="V141" s="1060">
        <f t="shared" si="156"/>
        <v>5.1606915032595894E-2</v>
      </c>
      <c r="W141" s="1060">
        <f t="shared" si="156"/>
        <v>-4.5795085726123924E-2</v>
      </c>
      <c r="X141" s="1061">
        <f t="shared" si="156"/>
        <v>4.0180063862495109E-3</v>
      </c>
      <c r="Y141" s="1061">
        <f t="shared" si="156"/>
        <v>3.0736319731693634E-2</v>
      </c>
      <c r="Z141" s="1061">
        <f t="shared" si="156"/>
        <v>0.11402731466731927</v>
      </c>
    </row>
    <row r="142" spans="1:26" x14ac:dyDescent="0.2">
      <c r="A142" s="1023" t="s">
        <v>67</v>
      </c>
      <c r="B142" s="1024" t="s">
        <v>68</v>
      </c>
      <c r="C142" s="1060"/>
      <c r="D142" s="1060">
        <f t="shared" ref="D142:Z142" si="157">(D13/D$22*D117-C13/C$22*C117)/C$125</f>
        <v>7.5076005397282861E-3</v>
      </c>
      <c r="E142" s="1060">
        <f t="shared" si="157"/>
        <v>1.0952469565395626E-2</v>
      </c>
      <c r="F142" s="1060">
        <f t="shared" si="157"/>
        <v>-1.7163428265597551E-3</v>
      </c>
      <c r="G142" s="1060">
        <f t="shared" si="157"/>
        <v>5.2380393949176436E-3</v>
      </c>
      <c r="H142" s="1060">
        <f t="shared" si="157"/>
        <v>-2.0300441163309093E-3</v>
      </c>
      <c r="I142" s="1060">
        <f t="shared" si="157"/>
        <v>1.4005738844277877E-3</v>
      </c>
      <c r="J142" s="1060">
        <f t="shared" si="157"/>
        <v>-5.498840802881566E-4</v>
      </c>
      <c r="K142" s="1060">
        <f t="shared" si="157"/>
        <v>-2.0915677196283234E-3</v>
      </c>
      <c r="L142" s="1060">
        <f t="shared" si="157"/>
        <v>2.3224221628859701E-3</v>
      </c>
      <c r="M142" s="1060">
        <f t="shared" si="157"/>
        <v>-4.021607417495918E-3</v>
      </c>
      <c r="N142" s="1060">
        <f t="shared" si="157"/>
        <v>-6.178698344620697E-4</v>
      </c>
      <c r="O142" s="1060">
        <f t="shared" si="157"/>
        <v>9.8137777771467767E-4</v>
      </c>
      <c r="P142" s="1060">
        <f t="shared" si="157"/>
        <v>2.87021944773291E-3</v>
      </c>
      <c r="Q142" s="1060">
        <f t="shared" si="157"/>
        <v>3.3188575403918924E-3</v>
      </c>
      <c r="R142" s="1060">
        <f t="shared" si="157"/>
        <v>1.8415388341928658E-3</v>
      </c>
      <c r="S142" s="1060">
        <f t="shared" si="157"/>
        <v>-7.6981380056217997E-4</v>
      </c>
      <c r="T142" s="1060">
        <f t="shared" si="157"/>
        <v>2.3622146583607284E-3</v>
      </c>
      <c r="U142" s="1060">
        <f t="shared" si="157"/>
        <v>4.8619903294654003E-3</v>
      </c>
      <c r="V142" s="1060">
        <f t="shared" si="157"/>
        <v>6.3474788329778258E-3</v>
      </c>
      <c r="W142" s="1060">
        <f t="shared" si="157"/>
        <v>-1.5087015286451781E-3</v>
      </c>
      <c r="X142" s="1061">
        <f t="shared" si="157"/>
        <v>1.3947522020420619E-3</v>
      </c>
      <c r="Y142" s="1061">
        <f t="shared" si="157"/>
        <v>7.9636772895318002E-3</v>
      </c>
      <c r="Z142" s="1061">
        <f t="shared" si="157"/>
        <v>2.8047788558583568E-3</v>
      </c>
    </row>
    <row r="143" spans="1:26" x14ac:dyDescent="0.2">
      <c r="A143" s="1023" t="s">
        <v>69</v>
      </c>
      <c r="B143" s="1024" t="s">
        <v>70</v>
      </c>
      <c r="C143" s="1060"/>
      <c r="D143" s="1060">
        <f t="shared" ref="D143:Z143" si="158">(D14/D$22*D118-C14/C$22*C118)/C$125</f>
        <v>-2.1788865848028872E-3</v>
      </c>
      <c r="E143" s="1060">
        <f t="shared" si="158"/>
        <v>-3.3092510948600602E-4</v>
      </c>
      <c r="F143" s="1060">
        <f t="shared" si="158"/>
        <v>-2.0761642123451091E-3</v>
      </c>
      <c r="G143" s="1060">
        <f t="shared" si="158"/>
        <v>-3.069989698448258E-3</v>
      </c>
      <c r="H143" s="1060">
        <f t="shared" si="158"/>
        <v>-1.0432730271355505E-2</v>
      </c>
      <c r="I143" s="1060">
        <f t="shared" si="158"/>
        <v>1.8894313709770828E-3</v>
      </c>
      <c r="J143" s="1060">
        <f t="shared" si="158"/>
        <v>9.6919001047342974E-3</v>
      </c>
      <c r="K143" s="1060">
        <f t="shared" si="158"/>
        <v>-6.2935236869952338E-3</v>
      </c>
      <c r="L143" s="1060">
        <f t="shared" si="158"/>
        <v>-4.4178597005213394E-3</v>
      </c>
      <c r="M143" s="1060">
        <f t="shared" si="158"/>
        <v>5.6643544167177852E-3</v>
      </c>
      <c r="N143" s="1060">
        <f t="shared" si="158"/>
        <v>4.9974599716055626E-3</v>
      </c>
      <c r="O143" s="1060">
        <f t="shared" si="158"/>
        <v>-1.1624099516800766E-2</v>
      </c>
      <c r="P143" s="1060">
        <f t="shared" si="158"/>
        <v>-3.2475179173853219E-3</v>
      </c>
      <c r="Q143" s="1060">
        <f t="shared" si="158"/>
        <v>2.5668990626093648E-3</v>
      </c>
      <c r="R143" s="1060">
        <f t="shared" si="158"/>
        <v>-1.9949936018727361E-3</v>
      </c>
      <c r="S143" s="1060">
        <f t="shared" si="158"/>
        <v>-1.0680986807691645E-3</v>
      </c>
      <c r="T143" s="1060">
        <f t="shared" si="158"/>
        <v>2.9721386369657909E-3</v>
      </c>
      <c r="U143" s="1060">
        <f t="shared" si="158"/>
        <v>6.8527235552516457E-3</v>
      </c>
      <c r="V143" s="1060">
        <f t="shared" si="158"/>
        <v>6.9022450595916977E-4</v>
      </c>
      <c r="W143" s="1060">
        <f t="shared" si="158"/>
        <v>-1.1239548302293297E-3</v>
      </c>
      <c r="X143" s="1061">
        <f t="shared" si="158"/>
        <v>-2.2310809532585912E-4</v>
      </c>
      <c r="Y143" s="1061">
        <f t="shared" si="158"/>
        <v>-4.0303714428393568E-4</v>
      </c>
      <c r="Z143" s="1061">
        <f t="shared" si="158"/>
        <v>3.4183885750541294E-3</v>
      </c>
    </row>
    <row r="144" spans="1:26" x14ac:dyDescent="0.2">
      <c r="A144" s="1023" t="s">
        <v>71</v>
      </c>
      <c r="B144" s="1024" t="s">
        <v>72</v>
      </c>
      <c r="C144" s="1060"/>
      <c r="D144" s="1060">
        <f t="shared" ref="D144:Z144" si="159">(D15/D$22*D119-C15/C$22*C119)/C$125</f>
        <v>7.1601162077795134E-3</v>
      </c>
      <c r="E144" s="1060">
        <f t="shared" si="159"/>
        <v>-8.0503887466957212E-3</v>
      </c>
      <c r="F144" s="1060">
        <f t="shared" si="159"/>
        <v>-7.2804820521802068E-3</v>
      </c>
      <c r="G144" s="1060">
        <f t="shared" si="159"/>
        <v>-1.8632737398318496E-3</v>
      </c>
      <c r="H144" s="1060">
        <f t="shared" si="159"/>
        <v>2.2546939494347356E-3</v>
      </c>
      <c r="I144" s="1060">
        <f t="shared" si="159"/>
        <v>5.264474110934678E-3</v>
      </c>
      <c r="J144" s="1060">
        <f t="shared" si="159"/>
        <v>8.3065094413582018E-3</v>
      </c>
      <c r="K144" s="1060">
        <f t="shared" si="159"/>
        <v>1.61751334990717E-3</v>
      </c>
      <c r="L144" s="1060">
        <f t="shared" si="159"/>
        <v>6.9580408737819205E-3</v>
      </c>
      <c r="M144" s="1060">
        <f t="shared" si="159"/>
        <v>-2.8297214002419046E-3</v>
      </c>
      <c r="N144" s="1060">
        <f t="shared" si="159"/>
        <v>4.453744359903266E-3</v>
      </c>
      <c r="O144" s="1060">
        <f t="shared" si="159"/>
        <v>2.030722214452157E-3</v>
      </c>
      <c r="P144" s="1060">
        <f t="shared" si="159"/>
        <v>4.3774644437207539E-3</v>
      </c>
      <c r="Q144" s="1060">
        <f t="shared" si="159"/>
        <v>4.214323118280492E-3</v>
      </c>
      <c r="R144" s="1060">
        <f t="shared" si="159"/>
        <v>2.9076279498816862E-3</v>
      </c>
      <c r="S144" s="1060">
        <f t="shared" si="159"/>
        <v>-8.6031963591014868E-3</v>
      </c>
      <c r="T144" s="1060">
        <f t="shared" si="159"/>
        <v>4.9873074622152234E-3</v>
      </c>
      <c r="U144" s="1060">
        <f t="shared" si="159"/>
        <v>1.6924286598395189E-3</v>
      </c>
      <c r="V144" s="1060">
        <f t="shared" si="159"/>
        <v>2.3594910535593974E-3</v>
      </c>
      <c r="W144" s="1060">
        <f t="shared" si="159"/>
        <v>-2.719199428437207E-3</v>
      </c>
      <c r="X144" s="1061">
        <f t="shared" si="159"/>
        <v>-3.1086662671735892E-3</v>
      </c>
      <c r="Y144" s="1061">
        <f t="shared" si="159"/>
        <v>-8.3829157726630519E-4</v>
      </c>
      <c r="Z144" s="1061">
        <f t="shared" si="159"/>
        <v>1.8018861688571346E-3</v>
      </c>
    </row>
    <row r="145" spans="1:29" x14ac:dyDescent="0.2">
      <c r="A145" s="1023" t="s">
        <v>73</v>
      </c>
      <c r="B145" s="1024" t="s">
        <v>74</v>
      </c>
      <c r="C145" s="1060"/>
      <c r="D145" s="1060">
        <f t="shared" ref="D145:Z145" si="160">(D16/D$22*D120-C16/C$22*C120)/C$125</f>
        <v>2.2630478757192231E-3</v>
      </c>
      <c r="E145" s="1060">
        <f t="shared" si="160"/>
        <v>-5.0540085093696849E-3</v>
      </c>
      <c r="F145" s="1060">
        <f t="shared" si="160"/>
        <v>-5.2468098319041652E-3</v>
      </c>
      <c r="G145" s="1060">
        <f t="shared" si="160"/>
        <v>-1.6085357863296736E-3</v>
      </c>
      <c r="H145" s="1060">
        <f t="shared" si="160"/>
        <v>1.1121444397000045E-3</v>
      </c>
      <c r="I145" s="1060">
        <f t="shared" si="160"/>
        <v>2.1825954499172422E-3</v>
      </c>
      <c r="J145" s="1060">
        <f t="shared" si="160"/>
        <v>1.9618797080472429E-3</v>
      </c>
      <c r="K145" s="1060">
        <f t="shared" si="160"/>
        <v>-3.201150212011997E-4</v>
      </c>
      <c r="L145" s="1060">
        <f t="shared" si="160"/>
        <v>2.2420750556285851E-3</v>
      </c>
      <c r="M145" s="1060">
        <f t="shared" si="160"/>
        <v>5.9325346553822382E-4</v>
      </c>
      <c r="N145" s="1060">
        <f t="shared" si="160"/>
        <v>4.0168852375174306E-3</v>
      </c>
      <c r="O145" s="1060">
        <f t="shared" si="160"/>
        <v>3.6758955421766011E-3</v>
      </c>
      <c r="P145" s="1060">
        <f t="shared" si="160"/>
        <v>3.145053021131499E-3</v>
      </c>
      <c r="Q145" s="1060">
        <f t="shared" si="160"/>
        <v>2.8103480949476199E-3</v>
      </c>
      <c r="R145" s="1060">
        <f t="shared" si="160"/>
        <v>4.5009158514130862E-3</v>
      </c>
      <c r="S145" s="1060">
        <f t="shared" si="160"/>
        <v>-2.1997318174040131E-4</v>
      </c>
      <c r="T145" s="1060">
        <f t="shared" si="160"/>
        <v>2.4469226296248352E-3</v>
      </c>
      <c r="U145" s="1060">
        <f t="shared" si="160"/>
        <v>2.1921897876134768E-3</v>
      </c>
      <c r="V145" s="1060">
        <f t="shared" si="160"/>
        <v>2.8167382130809215E-3</v>
      </c>
      <c r="W145" s="1060">
        <f t="shared" si="160"/>
        <v>-3.0296834318634578E-3</v>
      </c>
      <c r="X145" s="1061">
        <f t="shared" si="160"/>
        <v>1.43860654005968E-4</v>
      </c>
      <c r="Y145" s="1061">
        <f t="shared" si="160"/>
        <v>2.6888253887781335E-3</v>
      </c>
      <c r="Z145" s="1061">
        <f t="shared" si="160"/>
        <v>6.4443541489987352E-4</v>
      </c>
    </row>
    <row r="146" spans="1:29" x14ac:dyDescent="0.2">
      <c r="A146" s="1023" t="s">
        <v>75</v>
      </c>
      <c r="B146" s="1024" t="s">
        <v>76</v>
      </c>
      <c r="C146" s="1060"/>
      <c r="D146" s="1060">
        <f t="shared" ref="D146:Z146" si="161">(D17/D$22*D121-C17/C$22*C121)/C$125</f>
        <v>8.0751258815422902E-4</v>
      </c>
      <c r="E146" s="1060">
        <f t="shared" si="161"/>
        <v>6.3802904149351243E-4</v>
      </c>
      <c r="F146" s="1060">
        <f t="shared" si="161"/>
        <v>1.238015519796829E-4</v>
      </c>
      <c r="G146" s="1060">
        <f t="shared" si="161"/>
        <v>6.0249194687303563E-4</v>
      </c>
      <c r="H146" s="1060">
        <f t="shared" si="161"/>
        <v>7.0014234777377447E-4</v>
      </c>
      <c r="I146" s="1060">
        <f t="shared" si="161"/>
        <v>-1.1351170491741863E-4</v>
      </c>
      <c r="J146" s="1060">
        <f t="shared" si="161"/>
        <v>1.0616745967126078E-3</v>
      </c>
      <c r="K146" s="1060">
        <f t="shared" si="161"/>
        <v>-3.9815577093226206E-4</v>
      </c>
      <c r="L146" s="1060">
        <f t="shared" si="161"/>
        <v>8.6915934111378575E-4</v>
      </c>
      <c r="M146" s="1060">
        <f t="shared" si="161"/>
        <v>2.0285520702257643E-4</v>
      </c>
      <c r="N146" s="1060">
        <f t="shared" si="161"/>
        <v>8.2312594033512657E-4</v>
      </c>
      <c r="O146" s="1060">
        <f t="shared" si="161"/>
        <v>2.7794290082801699E-4</v>
      </c>
      <c r="P146" s="1060">
        <f t="shared" si="161"/>
        <v>1.1872895790802848E-3</v>
      </c>
      <c r="Q146" s="1060">
        <f t="shared" si="161"/>
        <v>3.3791108020644873E-4</v>
      </c>
      <c r="R146" s="1060">
        <f t="shared" si="161"/>
        <v>1.0378569358323829E-3</v>
      </c>
      <c r="S146" s="1060">
        <f t="shared" si="161"/>
        <v>9.8786319381021805E-5</v>
      </c>
      <c r="T146" s="1060">
        <f t="shared" si="161"/>
        <v>-4.6093179458520225E-4</v>
      </c>
      <c r="U146" s="1060">
        <f t="shared" si="161"/>
        <v>1.1861144885314044E-3</v>
      </c>
      <c r="V146" s="1060">
        <f t="shared" si="161"/>
        <v>2.0009735026062089E-3</v>
      </c>
      <c r="W146" s="1060">
        <f t="shared" si="161"/>
        <v>5.3862355091547773E-5</v>
      </c>
      <c r="X146" s="1061">
        <f t="shared" si="161"/>
        <v>-3.4080751045607405E-4</v>
      </c>
      <c r="Y146" s="1061">
        <f t="shared" si="161"/>
        <v>1.2831899808139152E-3</v>
      </c>
      <c r="Z146" s="1061">
        <f t="shared" si="161"/>
        <v>1.1332538703943099E-3</v>
      </c>
    </row>
    <row r="147" spans="1:29" x14ac:dyDescent="0.2">
      <c r="A147" s="1023"/>
      <c r="B147" s="1028" t="s">
        <v>408</v>
      </c>
      <c r="C147" s="1060"/>
      <c r="D147" s="1060">
        <f t="shared" ref="D147:Z147" si="162">(D18/D$22*D122-C18/C$22*C122)/C$125</f>
        <v>3.4563844304480787E-4</v>
      </c>
      <c r="E147" s="1060">
        <f t="shared" si="162"/>
        <v>7.8012815590699808E-4</v>
      </c>
      <c r="F147" s="1060">
        <f t="shared" si="162"/>
        <v>1.753682946432934E-4</v>
      </c>
      <c r="G147" s="1060">
        <f t="shared" si="162"/>
        <v>-3.1850027780586459E-3</v>
      </c>
      <c r="H147" s="1060">
        <f t="shared" si="162"/>
        <v>-1.9120916669828924E-3</v>
      </c>
      <c r="I147" s="1060">
        <f t="shared" si="162"/>
        <v>-1.9412216423078657E-3</v>
      </c>
      <c r="J147" s="1060">
        <f t="shared" si="162"/>
        <v>-4.2823010329141858E-3</v>
      </c>
      <c r="K147" s="1060">
        <f t="shared" si="162"/>
        <v>8.7633996998561069E-3</v>
      </c>
      <c r="L147" s="1060">
        <f t="shared" si="162"/>
        <v>7.939363915360259E-4</v>
      </c>
      <c r="M147" s="1060">
        <f t="shared" si="162"/>
        <v>-2.6503113531825039E-3</v>
      </c>
      <c r="N147" s="1060">
        <f t="shared" si="162"/>
        <v>-2.5422946988001285E-3</v>
      </c>
      <c r="O147" s="1060">
        <f t="shared" si="162"/>
        <v>-1.6160674946688056E-3</v>
      </c>
      <c r="P147" s="1060">
        <f t="shared" si="162"/>
        <v>-1.2739251610282283E-3</v>
      </c>
      <c r="Q147" s="1060">
        <f t="shared" si="162"/>
        <v>1.076444740465095E-3</v>
      </c>
      <c r="R147" s="1060">
        <f t="shared" si="162"/>
        <v>-1.0672194868935484E-3</v>
      </c>
      <c r="S147" s="1060">
        <f t="shared" si="162"/>
        <v>1.3315885144312444E-5</v>
      </c>
      <c r="T147" s="1060">
        <f t="shared" si="162"/>
        <v>-5.0568756763878873E-4</v>
      </c>
      <c r="U147" s="1060">
        <f t="shared" si="162"/>
        <v>-4.3145561927852497E-4</v>
      </c>
      <c r="V147" s="1060">
        <f t="shared" si="162"/>
        <v>-2.7985733195200272E-4</v>
      </c>
      <c r="W147" s="1060">
        <f t="shared" si="162"/>
        <v>-4.0306102661227512E-4</v>
      </c>
      <c r="X147" s="1061">
        <f t="shared" si="162"/>
        <v>-2.0459511284454199E-3</v>
      </c>
      <c r="Y147" s="1061">
        <f t="shared" si="162"/>
        <v>6.7591169794537073E-4</v>
      </c>
      <c r="Z147" s="1061">
        <f t="shared" si="162"/>
        <v>-2.5979990626572675E-3</v>
      </c>
    </row>
    <row r="148" spans="1:29" s="1033" customFormat="1" x14ac:dyDescent="0.2">
      <c r="A148" s="1029"/>
      <c r="B148" s="1030" t="s">
        <v>511</v>
      </c>
      <c r="C148" s="1062"/>
      <c r="D148" s="1062">
        <f t="shared" ref="D148:J148" si="163">SUM(D132:D147)</f>
        <v>2.6261379561789863E-2</v>
      </c>
      <c r="E148" s="1062">
        <f t="shared" si="163"/>
        <v>-6.0946988473855733E-4</v>
      </c>
      <c r="F148" s="1062">
        <f t="shared" si="163"/>
        <v>2.250690832587186E-2</v>
      </c>
      <c r="G148" s="1062">
        <f t="shared" si="163"/>
        <v>-1.537168129860615E-2</v>
      </c>
      <c r="H148" s="1062">
        <f t="shared" si="163"/>
        <v>7.2725402184081762E-3</v>
      </c>
      <c r="I148" s="1062">
        <f t="shared" si="163"/>
        <v>1.3266488103002266E-2</v>
      </c>
      <c r="J148" s="1062">
        <f t="shared" si="163"/>
        <v>-1.6448531067049278E-3</v>
      </c>
      <c r="K148" s="1062">
        <f t="shared" ref="K148:X148" si="164">SUM(K132:K147)</f>
        <v>-1.1058476196279648E-2</v>
      </c>
      <c r="L148" s="1062">
        <f t="shared" si="164"/>
        <v>3.504359165024909E-3</v>
      </c>
      <c r="M148" s="1062">
        <f t="shared" si="164"/>
        <v>9.3550351788199183E-3</v>
      </c>
      <c r="N148" s="1062">
        <f t="shared" si="164"/>
        <v>1.3330570270685925E-2</v>
      </c>
      <c r="O148" s="1062">
        <f t="shared" si="164"/>
        <v>3.3144117521276911E-2</v>
      </c>
      <c r="P148" s="1062">
        <f t="shared" si="164"/>
        <v>5.4330941616493607E-2</v>
      </c>
      <c r="Q148" s="1062">
        <f t="shared" si="164"/>
        <v>4.19559401982681E-2</v>
      </c>
      <c r="R148" s="1062">
        <f t="shared" si="164"/>
        <v>2.5822490633648502E-2</v>
      </c>
      <c r="S148" s="1062">
        <f t="shared" si="164"/>
        <v>2.2029460939471529E-2</v>
      </c>
      <c r="T148" s="1062">
        <f t="shared" si="164"/>
        <v>6.8445533051546797E-2</v>
      </c>
      <c r="U148" s="1062">
        <f t="shared" si="164"/>
        <v>4.6094393601075374E-3</v>
      </c>
      <c r="V148" s="1062">
        <f t="shared" si="164"/>
        <v>4.224935570126357E-2</v>
      </c>
      <c r="W148" s="1062">
        <f t="shared" si="164"/>
        <v>-5.74597993118868E-2</v>
      </c>
      <c r="X148" s="1063">
        <f t="shared" si="164"/>
        <v>3.6428953469741406E-2</v>
      </c>
      <c r="Y148" s="1063">
        <f t="shared" ref="Y148:Z148" si="165">SUM(Y132:Y147)</f>
        <v>6.6392589496786336E-2</v>
      </c>
      <c r="Z148" s="1063">
        <f t="shared" si="165"/>
        <v>8.9510788645862302E-2</v>
      </c>
    </row>
    <row r="149" spans="1:29" x14ac:dyDescent="0.2">
      <c r="A149" s="1023"/>
      <c r="B149" s="1028" t="s">
        <v>565</v>
      </c>
      <c r="C149" s="1060"/>
      <c r="D149" s="1060">
        <f t="shared" ref="D149" si="166">((D20+D21)/D$22*D124-(C20+C21)/C$22*C124)/C$125</f>
        <v>-7.5656982076783754E-3</v>
      </c>
      <c r="E149" s="1060">
        <f t="shared" ref="E149" si="167">((E20+E21)/E$22*E124-(D20+D21)/D$22*D124)/D$125</f>
        <v>7.1214809906127883E-3</v>
      </c>
      <c r="F149" s="1060">
        <f t="shared" ref="F149" si="168">((F20+F21)/F$22*F124-(E20+E21)/E$22*E124)/E$125</f>
        <v>7.4057571824629725E-3</v>
      </c>
      <c r="G149" s="1060">
        <f t="shared" ref="G149" si="169">((G20+G21)/G$22*G124-(F20+F21)/F$22*F124)/F$125</f>
        <v>7.5254319315766647E-3</v>
      </c>
      <c r="H149" s="1060">
        <f t="shared" ref="H149" si="170">((H20+H21)/H$22*H124-(G20+G21)/G$22*G124)/G$125</f>
        <v>3.5169352548740256E-3</v>
      </c>
      <c r="I149" s="1060">
        <f t="shared" ref="I149" si="171">((I20+I21)/I$22*I124-(H20+H21)/H$22*H124)/H$125</f>
        <v>-2.1779751820172229E-3</v>
      </c>
      <c r="J149" s="1060">
        <f t="shared" ref="J149" si="172">((J20+J21)/J$22*J124-(I20+I21)/I$22*I124)/I$125</f>
        <v>2.58650051001435E-3</v>
      </c>
      <c r="K149" s="1060">
        <f t="shared" ref="K149" si="173">((K20+K21)/K$22*K124-(J20+J21)/J$22*J124)/J$125</f>
        <v>7.4172502488940263E-3</v>
      </c>
      <c r="L149" s="1060">
        <f t="shared" ref="L149" si="174">((L20+L21)/L$22*L124-(K20+K21)/K$22*K124)/K$125</f>
        <v>6.4286517312074094E-3</v>
      </c>
      <c r="M149" s="1060">
        <f t="shared" ref="M149" si="175">((M20+M21)/M$22*M124-(L20+L21)/L$22*L124)/L$125</f>
        <v>1.1615002218097192E-2</v>
      </c>
      <c r="N149" s="1060">
        <f t="shared" ref="N149" si="176">((N20+N21)/N$22*N124-(M20+M21)/M$22*M124)/M$125</f>
        <v>5.1619217044402452E-4</v>
      </c>
      <c r="O149" s="1060">
        <f t="shared" ref="O149" si="177">((O20+O21)/O$22*O124-(N20+N21)/N$22*N124)/N$125</f>
        <v>-1.3996768512244838E-3</v>
      </c>
      <c r="P149" s="1060">
        <f t="shared" ref="P149" si="178">((P20+P21)/P$22*P124-(O20+O21)/O$22*O124)/O$125</f>
        <v>-4.2805840581531225E-3</v>
      </c>
      <c r="Q149" s="1060">
        <f t="shared" ref="Q149" si="179">((Q20+Q21)/Q$22*Q124-(P20+P21)/P$22*P124)/P$125</f>
        <v>1.1659795891464996E-2</v>
      </c>
      <c r="R149" s="1060">
        <f t="shared" ref="R149" si="180">((R20+R21)/R$22*R124-(Q20+Q21)/Q$22*Q124)/Q$125</f>
        <v>1.0207715324551055E-2</v>
      </c>
      <c r="S149" s="1060">
        <f t="shared" ref="S149" si="181">((S20+S21)/S$22*S124-(R20+R21)/R$22*R124)/R$125</f>
        <v>-6.0731605995367338E-3</v>
      </c>
      <c r="T149" s="1060">
        <f t="shared" ref="T149" si="182">((T20+T21)/T$22*T124-(S20+S21)/S$22*S124)/S$125</f>
        <v>2.7791578055481264E-3</v>
      </c>
      <c r="U149" s="1060">
        <f t="shared" ref="U149" si="183">((U20+U21)/U$22*U124-(T20+T21)/T$22*T124)/T$125</f>
        <v>1.7601837520175054E-3</v>
      </c>
      <c r="V149" s="1060">
        <f t="shared" ref="V149" si="184">((V20+V21)/V$22*V124-(U20+U21)/U$22*U124)/U$125</f>
        <v>-1.2010361699415171E-2</v>
      </c>
      <c r="W149" s="1060">
        <f t="shared" ref="W149" si="185">((W20+W21)/W$22*W124-(V20+V21)/V$22*V124)/V$125</f>
        <v>4.9563539001366555E-3</v>
      </c>
      <c r="X149" s="1061">
        <f t="shared" ref="X149:Z149" si="186">((X20+X21)/X$22*X124-(W20+W21)/W$22*W124)/W$125</f>
        <v>4.0490811380109659E-3</v>
      </c>
      <c r="Y149" s="1061">
        <f t="shared" si="186"/>
        <v>8.3184607930210843E-3</v>
      </c>
      <c r="Z149" s="1061">
        <f t="shared" si="186"/>
        <v>4.3524764127307672E-3</v>
      </c>
    </row>
    <row r="150" spans="1:29" ht="20.25" customHeight="1" x14ac:dyDescent="0.2">
      <c r="A150" s="1034"/>
      <c r="B150" s="1035" t="s">
        <v>562</v>
      </c>
      <c r="C150" s="1064"/>
      <c r="D150" s="1065">
        <f t="shared" ref="D150:D152" si="187">(D22/D$22*D125-C22/C$22*C125)/C$125</f>
        <v>1.869568135411153E-2</v>
      </c>
      <c r="E150" s="1065">
        <f t="shared" ref="E150:E152" si="188">(E22/E$22*E125-D22/D$22*D125)/D$125</f>
        <v>6.5120111058742892E-3</v>
      </c>
      <c r="F150" s="1065">
        <f t="shared" ref="F150:F152" si="189">(F22/F$22*F125-E22/E$22*E125)/E$125</f>
        <v>2.9912665508334619E-2</v>
      </c>
      <c r="G150" s="1065">
        <f t="shared" ref="G150:G152" si="190">(G22/G$22*G125-F22/F$22*F125)/F$125</f>
        <v>-7.8462493670294516E-3</v>
      </c>
      <c r="H150" s="1065">
        <f t="shared" ref="H150:H152" si="191">(H22/H$22*H125-G22/G$22*G125)/G$125</f>
        <v>1.0789475473282227E-2</v>
      </c>
      <c r="I150" s="1065">
        <f t="shared" ref="I150:I152" si="192">(I22/I$22*I125-H22/H$22*H125)/H$125</f>
        <v>1.1088512920985118E-2</v>
      </c>
      <c r="J150" s="1065">
        <f t="shared" ref="J150:J152" si="193">(J22/J$22*J125-I22/I$22*I125)/I$125</f>
        <v>9.4164740330933525E-4</v>
      </c>
      <c r="K150" s="1065">
        <f t="shared" ref="K150:K152" si="194">(K22/K$22*K125-J22/J$22*J125)/J$125</f>
        <v>-3.6412259473855165E-3</v>
      </c>
      <c r="L150" s="1065">
        <f t="shared" ref="L150:L152" si="195">(L22/L$22*L125-K22/K$22*K125)/K$125</f>
        <v>9.9330108962322715E-3</v>
      </c>
      <c r="M150" s="1065">
        <f t="shared" ref="M150:M152" si="196">(M22/M$22*M125-L22/L$22*L125)/L$125</f>
        <v>2.0970037396917291E-2</v>
      </c>
      <c r="N150" s="1065">
        <f t="shared" ref="N150:N152" si="197">(N22/N$22*N125-M22/M$22*M125)/M$125</f>
        <v>1.3846762441129701E-2</v>
      </c>
      <c r="O150" s="1065">
        <f t="shared" ref="O150:O152" si="198">(O22/O$22*O125-N22/N$22*N125)/N$125</f>
        <v>3.1744440670052505E-2</v>
      </c>
      <c r="P150" s="1065">
        <f t="shared" ref="P150:P152" si="199">(P22/P$22*P125-O22/O$22*O125)/O$125</f>
        <v>5.0050357558340412E-2</v>
      </c>
      <c r="Q150" s="1065">
        <f t="shared" ref="Q150:Q152" si="200">(Q22/Q$22*Q125-P22/P$22*P125)/P$125</f>
        <v>5.36157360897331E-2</v>
      </c>
      <c r="R150" s="1065">
        <f t="shared" ref="R150:R152" si="201">(R22/R$22*R125-Q22/Q$22*Q125)/Q$125</f>
        <v>3.6030205958199508E-2</v>
      </c>
      <c r="S150" s="1065">
        <f t="shared" ref="S150:S152" si="202">(S22/S$22*S125-R22/R$22*R125)/R$125</f>
        <v>1.5956300339934854E-2</v>
      </c>
      <c r="T150" s="1065">
        <f t="shared" ref="T150:T152" si="203">(T22/T$22*T125-S22/S$22*S125)/S$125</f>
        <v>7.1224690857095055E-2</v>
      </c>
      <c r="U150" s="1065">
        <f t="shared" ref="U150:U152" si="204">(U22/U$22*U125-T22/T$22*T125)/T$125</f>
        <v>6.3696231121249079E-3</v>
      </c>
      <c r="V150" s="1065">
        <f t="shared" ref="V150:V152" si="205">(V22/V$22*V125-U22/U$22*U125)/U$125</f>
        <v>3.023899400184827E-2</v>
      </c>
      <c r="W150" s="1065">
        <f t="shared" ref="W150:W152" si="206">(W22/W$22*W125-V22/V$22*V125)/V$125</f>
        <v>-5.2503445411749866E-2</v>
      </c>
      <c r="X150" s="1066">
        <f>(X22/X$22*X125-W22/W$22*W125)/W$125</f>
        <v>4.0478034607752109E-2</v>
      </c>
      <c r="Y150" s="1066">
        <f>(Y22/Y$22*Y125-X22/X$22*X125)/X$125</f>
        <v>7.4711050289807429E-2</v>
      </c>
      <c r="Z150" s="1066">
        <f>(Z22/Z$22*Z125-Y22/Y$22*Y125)/Y$125</f>
        <v>9.3863265058592965E-2</v>
      </c>
      <c r="AA150" s="1059"/>
      <c r="AB150" s="1059"/>
      <c r="AC150" s="1059"/>
    </row>
    <row r="151" spans="1:29" ht="15" x14ac:dyDescent="0.2">
      <c r="A151" s="1067"/>
      <c r="B151" s="1217" t="s">
        <v>1237</v>
      </c>
      <c r="C151" s="1068"/>
      <c r="D151" s="1052">
        <f t="shared" si="187"/>
        <v>2.2065999697053262E-2</v>
      </c>
      <c r="E151" s="1052">
        <f t="shared" si="188"/>
        <v>5.7090924266358731E-3</v>
      </c>
      <c r="F151" s="1052">
        <f t="shared" si="189"/>
        <v>1.3947994713092497E-2</v>
      </c>
      <c r="G151" s="1052">
        <f t="shared" si="190"/>
        <v>1.5637596801085962E-2</v>
      </c>
      <c r="H151" s="1052">
        <f t="shared" si="191"/>
        <v>6.8226087950124838E-3</v>
      </c>
      <c r="I151" s="1052">
        <f t="shared" si="192"/>
        <v>7.894900492794071E-3</v>
      </c>
      <c r="J151" s="1052">
        <f t="shared" si="193"/>
        <v>-8.7933627765587191E-4</v>
      </c>
      <c r="K151" s="1052">
        <f t="shared" si="194"/>
        <v>-7.437285679891532E-3</v>
      </c>
      <c r="L151" s="1052">
        <f t="shared" si="195"/>
        <v>1.2215848680814E-2</v>
      </c>
      <c r="M151" s="1052">
        <f t="shared" si="196"/>
        <v>1.6227435557109687E-2</v>
      </c>
      <c r="N151" s="1052">
        <f t="shared" si="197"/>
        <v>1.9428716127186284E-2</v>
      </c>
      <c r="O151" s="1052">
        <f t="shared" si="198"/>
        <v>1.7340434659285912E-2</v>
      </c>
      <c r="P151" s="1052">
        <f t="shared" si="199"/>
        <v>3.9836616760698412E-2</v>
      </c>
      <c r="Q151" s="1052">
        <f t="shared" si="200"/>
        <v>6.3887965670819405E-2</v>
      </c>
      <c r="R151" s="1052">
        <f t="shared" si="201"/>
        <v>3.6759259815818547E-2</v>
      </c>
      <c r="S151" s="1052">
        <f t="shared" si="202"/>
        <v>-3.5317265459355171E-3</v>
      </c>
      <c r="T151" s="1052">
        <f t="shared" si="203"/>
        <v>3.7032315600431333E-2</v>
      </c>
      <c r="U151" s="1052">
        <f t="shared" si="204"/>
        <v>3.6124306477458977E-2</v>
      </c>
      <c r="V151" s="1052">
        <f t="shared" si="205"/>
        <v>5.0739784082822564E-2</v>
      </c>
      <c r="W151" s="1052">
        <f t="shared" si="206"/>
        <v>-5.9910526561729786E-2</v>
      </c>
      <c r="X151" s="1052">
        <f t="shared" ref="X151:Y151" si="207">(X23/X$22*X126-W23/W$22*W126)/W$125</f>
        <v>2.3013510351758942E-2</v>
      </c>
      <c r="Y151" s="1052">
        <f t="shared" si="207"/>
        <v>5.4759896204066634E-2</v>
      </c>
      <c r="Z151" s="1052">
        <f>(Z23/Z$22*Z126-Y23/Y$22*Y126)/Y$125</f>
        <v>0.11655768293141004</v>
      </c>
      <c r="AA151" s="1059"/>
      <c r="AB151" s="1059"/>
      <c r="AC151" s="1059"/>
    </row>
    <row r="152" spans="1:29" ht="15" x14ac:dyDescent="0.2">
      <c r="A152" s="1067"/>
      <c r="B152" s="1218" t="s">
        <v>1425</v>
      </c>
      <c r="C152" s="1068"/>
      <c r="D152" s="1052">
        <f t="shared" si="187"/>
        <v>1.869568135411153E-2</v>
      </c>
      <c r="E152" s="1052">
        <f t="shared" si="188"/>
        <v>6.5120111058742892E-3</v>
      </c>
      <c r="F152" s="1052">
        <f t="shared" si="189"/>
        <v>2.9912665508334619E-2</v>
      </c>
      <c r="G152" s="1052">
        <f t="shared" si="190"/>
        <v>-7.8462493670294516E-3</v>
      </c>
      <c r="H152" s="1052">
        <f t="shared" si="191"/>
        <v>1.0789475473282227E-2</v>
      </c>
      <c r="I152" s="1052">
        <f t="shared" si="192"/>
        <v>1.1088512920985118E-2</v>
      </c>
      <c r="J152" s="1052">
        <f t="shared" si="193"/>
        <v>9.4164740330933525E-4</v>
      </c>
      <c r="K152" s="1052">
        <f t="shared" si="194"/>
        <v>-3.6412259473855165E-3</v>
      </c>
      <c r="L152" s="1052">
        <f t="shared" si="195"/>
        <v>9.9330108962322715E-3</v>
      </c>
      <c r="M152" s="1052">
        <f t="shared" si="196"/>
        <v>2.0970037396917007E-2</v>
      </c>
      <c r="N152" s="1052">
        <f t="shared" si="197"/>
        <v>1.3809470654771455E-2</v>
      </c>
      <c r="O152" s="1052">
        <f t="shared" si="198"/>
        <v>3.1709255936085312E-2</v>
      </c>
      <c r="P152" s="1052">
        <f t="shared" si="199"/>
        <v>5.0037345480029874E-2</v>
      </c>
      <c r="Q152" s="1052">
        <f t="shared" si="200"/>
        <v>5.3577792234034777E-2</v>
      </c>
      <c r="R152" s="1052">
        <f t="shared" si="201"/>
        <v>3.4426779404608691E-2</v>
      </c>
      <c r="S152" s="1052">
        <f t="shared" si="202"/>
        <v>1.3482013237079538E-2</v>
      </c>
      <c r="T152" s="1052">
        <f t="shared" si="203"/>
        <v>7.0171558284770341E-2</v>
      </c>
      <c r="U152" s="1052">
        <f t="shared" si="204"/>
        <v>2.5734185010245483E-3</v>
      </c>
      <c r="V152" s="1052">
        <f t="shared" si="205"/>
        <v>-1.8512724966354453E-2</v>
      </c>
      <c r="W152" s="1052">
        <f t="shared" si="206"/>
        <v>-4.2751003216068284E-3</v>
      </c>
      <c r="X152" s="1052">
        <f t="shared" ref="X152:Y152" si="208">(X24/X$22*X127-W24/W$22*W127)/W$125</f>
        <v>3.6714731405269145E-2</v>
      </c>
      <c r="Y152" s="1052">
        <f t="shared" si="208"/>
        <v>4.3350164712809482E-2</v>
      </c>
      <c r="Z152" s="1052">
        <f>(Z24/Z$22*Z127-Y24/Y$22*Y127)/Y$125</f>
        <v>-1.4954557185270757E-2</v>
      </c>
      <c r="AA152" s="1059"/>
      <c r="AB152" s="1059"/>
      <c r="AC152" s="1059"/>
    </row>
    <row r="153" spans="1:29" s="1040" customFormat="1" ht="12.75" customHeight="1" x14ac:dyDescent="0.2">
      <c r="A153" s="981" t="s">
        <v>1387</v>
      </c>
      <c r="B153" s="1041"/>
      <c r="C153" s="1039"/>
      <c r="D153" s="1039"/>
      <c r="E153" s="1039"/>
      <c r="F153" s="1039"/>
      <c r="G153" s="1039"/>
      <c r="H153" s="1039"/>
      <c r="I153" s="1039"/>
      <c r="J153" s="1039"/>
      <c r="K153" s="1039"/>
      <c r="L153" s="1039"/>
      <c r="M153" s="1039"/>
      <c r="N153" s="1039"/>
      <c r="O153" s="1039"/>
      <c r="P153" s="1039"/>
      <c r="Q153" s="1039"/>
      <c r="R153" s="1039"/>
      <c r="S153" s="1039"/>
      <c r="T153" s="1039"/>
      <c r="U153" s="1039"/>
      <c r="V153" s="1039"/>
      <c r="W153" s="1039"/>
      <c r="X153" s="1039"/>
      <c r="Y153" s="1039"/>
      <c r="Z153" s="1039"/>
    </row>
    <row r="154" spans="1:29" s="1042" customFormat="1" ht="20.25" customHeight="1" x14ac:dyDescent="0.2">
      <c r="A154" s="1041" t="s">
        <v>1188</v>
      </c>
      <c r="X154" s="1040"/>
      <c r="Y154" s="1040"/>
      <c r="Z154" s="1040"/>
    </row>
    <row r="155" spans="1:29" ht="15" x14ac:dyDescent="0.2">
      <c r="A155" s="1045" t="str">
        <f>Index!B18</f>
        <v>Table 3i :    FSM: Share of GDP by industry, current prices, FY2003-FY2015</v>
      </c>
    </row>
    <row r="156" spans="1:29" ht="18.75" customHeight="1" x14ac:dyDescent="0.2">
      <c r="A156" s="1019"/>
      <c r="B156" s="1020"/>
      <c r="C156" s="1021" t="str">
        <f>C$2</f>
        <v>FY1995</v>
      </c>
      <c r="D156" s="1021" t="str">
        <f t="shared" ref="D156:Z156" si="209">D$2</f>
        <v>FY1996</v>
      </c>
      <c r="E156" s="1021" t="str">
        <f t="shared" si="209"/>
        <v>FY1997</v>
      </c>
      <c r="F156" s="1021" t="str">
        <f t="shared" si="209"/>
        <v>FY1998</v>
      </c>
      <c r="G156" s="1021" t="str">
        <f t="shared" si="209"/>
        <v>FY1999</v>
      </c>
      <c r="H156" s="1021" t="str">
        <f t="shared" si="209"/>
        <v>FY2000</v>
      </c>
      <c r="I156" s="1021" t="str">
        <f t="shared" si="209"/>
        <v>FY2001</v>
      </c>
      <c r="J156" s="1021" t="str">
        <f t="shared" si="209"/>
        <v>FY2002</v>
      </c>
      <c r="K156" s="1021" t="str">
        <f t="shared" si="209"/>
        <v>FY2003</v>
      </c>
      <c r="L156" s="1021" t="str">
        <f t="shared" si="209"/>
        <v>FY2004</v>
      </c>
      <c r="M156" s="1021" t="str">
        <f t="shared" si="209"/>
        <v>FY2005</v>
      </c>
      <c r="N156" s="1021" t="str">
        <f t="shared" si="209"/>
        <v>FY2006</v>
      </c>
      <c r="O156" s="1021" t="str">
        <f t="shared" si="209"/>
        <v>FY2007</v>
      </c>
      <c r="P156" s="1021" t="str">
        <f t="shared" si="209"/>
        <v>FY2008</v>
      </c>
      <c r="Q156" s="1021" t="str">
        <f t="shared" si="209"/>
        <v>FY2009</v>
      </c>
      <c r="R156" s="1021" t="str">
        <f t="shared" si="209"/>
        <v>FY2010</v>
      </c>
      <c r="S156" s="1021" t="str">
        <f t="shared" si="209"/>
        <v>FY2011</v>
      </c>
      <c r="T156" s="1021" t="str">
        <f t="shared" si="209"/>
        <v>FY2012</v>
      </c>
      <c r="U156" s="1021" t="str">
        <f t="shared" si="209"/>
        <v>FY2013</v>
      </c>
      <c r="V156" s="1021" t="str">
        <f t="shared" si="209"/>
        <v>FY2014</v>
      </c>
      <c r="W156" s="1021" t="str">
        <f t="shared" si="209"/>
        <v>FY2015</v>
      </c>
      <c r="X156" s="1022" t="str">
        <f t="shared" si="209"/>
        <v>FY2016</v>
      </c>
      <c r="Y156" s="1022" t="str">
        <f t="shared" si="209"/>
        <v>FY2017</v>
      </c>
      <c r="Z156" s="1022" t="str">
        <f t="shared" si="209"/>
        <v>FY2018</v>
      </c>
    </row>
    <row r="157" spans="1:29" ht="17.25" customHeight="1" x14ac:dyDescent="0.2">
      <c r="A157" s="1023" t="s">
        <v>48</v>
      </c>
      <c r="B157" s="1024" t="s">
        <v>49</v>
      </c>
      <c r="C157" s="1069">
        <f t="shared" ref="C157:X157" si="210">IF(C81/C$100&lt;&gt;0,C81/C$100,"~")</f>
        <v>0.12325774089430809</v>
      </c>
      <c r="D157" s="1069">
        <f t="shared" si="210"/>
        <v>0.12895253140872487</v>
      </c>
      <c r="E157" s="1069">
        <f t="shared" si="210"/>
        <v>0.14081740902726358</v>
      </c>
      <c r="F157" s="1069">
        <f t="shared" si="210"/>
        <v>0.13579473064045131</v>
      </c>
      <c r="G157" s="1069">
        <f t="shared" si="210"/>
        <v>0.13952346722125061</v>
      </c>
      <c r="H157" s="1069">
        <f t="shared" si="210"/>
        <v>0.13533730115812076</v>
      </c>
      <c r="I157" s="1069">
        <f t="shared" si="210"/>
        <v>0.13495913575937354</v>
      </c>
      <c r="J157" s="1069">
        <f t="shared" si="210"/>
        <v>0.13469880693558189</v>
      </c>
      <c r="K157" s="1069">
        <f t="shared" si="210"/>
        <v>0.132612374196586</v>
      </c>
      <c r="L157" s="1069">
        <f t="shared" si="210"/>
        <v>0.12924651703958329</v>
      </c>
      <c r="M157" s="1069">
        <f t="shared" si="210"/>
        <v>0.13090692972866724</v>
      </c>
      <c r="N157" s="1069">
        <f t="shared" si="210"/>
        <v>0.13718400434256717</v>
      </c>
      <c r="O157" s="1069">
        <f t="shared" si="210"/>
        <v>0.14447026561744661</v>
      </c>
      <c r="P157" s="1069">
        <f t="shared" si="210"/>
        <v>0.14543855182317522</v>
      </c>
      <c r="Q157" s="1069">
        <f t="shared" si="210"/>
        <v>0.14704740519553192</v>
      </c>
      <c r="R157" s="1069">
        <f t="shared" si="210"/>
        <v>0.14512084074235737</v>
      </c>
      <c r="S157" s="1069">
        <f t="shared" si="210"/>
        <v>0.14439917702022328</v>
      </c>
      <c r="T157" s="1069">
        <f t="shared" si="210"/>
        <v>0.13850686801013745</v>
      </c>
      <c r="U157" s="1069">
        <f t="shared" si="210"/>
        <v>0.14675311052929854</v>
      </c>
      <c r="V157" s="1069">
        <f t="shared" si="210"/>
        <v>0.15137139965289503</v>
      </c>
      <c r="W157" s="1069">
        <f t="shared" si="210"/>
        <v>0.15501750938610678</v>
      </c>
      <c r="X157" s="1070">
        <f t="shared" si="210"/>
        <v>0.15050216443934802</v>
      </c>
      <c r="Y157" s="1070">
        <f t="shared" ref="Y157:Z157" si="211">IF(Y81/Y$100&lt;&gt;0,Y81/Y$100,"~")</f>
        <v>0.14354034730105461</v>
      </c>
      <c r="Z157" s="1070">
        <f t="shared" si="211"/>
        <v>0.12493736632377479</v>
      </c>
    </row>
    <row r="158" spans="1:29" x14ac:dyDescent="0.2">
      <c r="A158" s="1023" t="s">
        <v>50</v>
      </c>
      <c r="B158" s="1024" t="s">
        <v>510</v>
      </c>
      <c r="C158" s="1069">
        <f t="shared" ref="C158:X158" si="212">IF(C82/C$100&lt;&gt;0,C82/C$100,"~")</f>
        <v>0.11595126543275354</v>
      </c>
      <c r="D158" s="1069">
        <f t="shared" si="212"/>
        <v>0.10477771301896001</v>
      </c>
      <c r="E158" s="1069">
        <f t="shared" si="212"/>
        <v>9.0264668714254676E-2</v>
      </c>
      <c r="F158" s="1069">
        <f t="shared" si="212"/>
        <v>0.11674322965678451</v>
      </c>
      <c r="G158" s="1069">
        <f t="shared" si="212"/>
        <v>9.6959199778403518E-2</v>
      </c>
      <c r="H158" s="1069">
        <f t="shared" si="212"/>
        <v>0.10541306460176961</v>
      </c>
      <c r="I158" s="1069">
        <f t="shared" si="212"/>
        <v>9.5498425314897287E-2</v>
      </c>
      <c r="J158" s="1069">
        <f t="shared" si="212"/>
        <v>9.7502005904923569E-2</v>
      </c>
      <c r="K158" s="1069">
        <f t="shared" si="212"/>
        <v>9.9104004573295934E-2</v>
      </c>
      <c r="L158" s="1069">
        <f t="shared" si="212"/>
        <v>9.0346887450440047E-2</v>
      </c>
      <c r="M158" s="1069">
        <f t="shared" si="212"/>
        <v>9.3370722195454517E-2</v>
      </c>
      <c r="N158" s="1069">
        <f t="shared" si="212"/>
        <v>8.6213486982996745E-2</v>
      </c>
      <c r="O158" s="1069">
        <f t="shared" si="212"/>
        <v>0.10534524932626366</v>
      </c>
      <c r="P158" s="1069">
        <f t="shared" si="212"/>
        <v>0.11656786469127359</v>
      </c>
      <c r="Q158" s="1069">
        <f t="shared" si="212"/>
        <v>0.10327471020155712</v>
      </c>
      <c r="R158" s="1069">
        <f t="shared" si="212"/>
        <v>0.10233913242994411</v>
      </c>
      <c r="S158" s="1069">
        <f t="shared" si="212"/>
        <v>0.11925802183690579</v>
      </c>
      <c r="T158" s="1069">
        <f t="shared" si="212"/>
        <v>0.14256499394232178</v>
      </c>
      <c r="U158" s="1069">
        <f t="shared" si="212"/>
        <v>0.11736232847729425</v>
      </c>
      <c r="V158" s="1069">
        <f t="shared" si="212"/>
        <v>9.7654916746434214E-2</v>
      </c>
      <c r="W158" s="1069">
        <f t="shared" si="212"/>
        <v>0.10699920571036792</v>
      </c>
      <c r="X158" s="1070">
        <f t="shared" si="212"/>
        <v>0.12116688297291822</v>
      </c>
      <c r="Y158" s="1070">
        <f t="shared" ref="Y158:Z158" si="213">IF(Y82/Y$100&lt;&gt;0,Y82/Y$100,"~")</f>
        <v>0.13275886462159081</v>
      </c>
      <c r="Z158" s="1070">
        <f t="shared" si="213"/>
        <v>0.10018451571948456</v>
      </c>
    </row>
    <row r="159" spans="1:29" x14ac:dyDescent="0.2">
      <c r="A159" s="1023" t="s">
        <v>52</v>
      </c>
      <c r="B159" s="1024" t="s">
        <v>53</v>
      </c>
      <c r="C159" s="1069" t="str">
        <f t="shared" ref="C159:X159" si="214">IF(C83/C$100&lt;&gt;0,C83/C$100,"~")</f>
        <v>~</v>
      </c>
      <c r="D159" s="1069" t="str">
        <f t="shared" si="214"/>
        <v>~</v>
      </c>
      <c r="E159" s="1069" t="str">
        <f t="shared" si="214"/>
        <v>~</v>
      </c>
      <c r="F159" s="1069" t="str">
        <f t="shared" si="214"/>
        <v>~</v>
      </c>
      <c r="G159" s="1069" t="str">
        <f t="shared" si="214"/>
        <v>~</v>
      </c>
      <c r="H159" s="1069" t="str">
        <f t="shared" si="214"/>
        <v>~</v>
      </c>
      <c r="I159" s="1069" t="str">
        <f t="shared" si="214"/>
        <v>~</v>
      </c>
      <c r="J159" s="1069" t="str">
        <f t="shared" si="214"/>
        <v>~</v>
      </c>
      <c r="K159" s="1069" t="str">
        <f t="shared" si="214"/>
        <v>~</v>
      </c>
      <c r="L159" s="1069" t="str">
        <f t="shared" si="214"/>
        <v>~</v>
      </c>
      <c r="M159" s="1069" t="str">
        <f t="shared" si="214"/>
        <v>~</v>
      </c>
      <c r="N159" s="1069" t="str">
        <f t="shared" si="214"/>
        <v>~</v>
      </c>
      <c r="O159" s="1069" t="str">
        <f t="shared" si="214"/>
        <v>~</v>
      </c>
      <c r="P159" s="1069" t="str">
        <f t="shared" si="214"/>
        <v>~</v>
      </c>
      <c r="Q159" s="1069" t="str">
        <f t="shared" si="214"/>
        <v>~</v>
      </c>
      <c r="R159" s="1069" t="str">
        <f t="shared" si="214"/>
        <v>~</v>
      </c>
      <c r="S159" s="1069" t="str">
        <f t="shared" si="214"/>
        <v>~</v>
      </c>
      <c r="T159" s="1069" t="str">
        <f t="shared" si="214"/>
        <v>~</v>
      </c>
      <c r="U159" s="1069">
        <f t="shared" si="214"/>
        <v>1.0752603086764438E-5</v>
      </c>
      <c r="V159" s="1069">
        <f t="shared" si="214"/>
        <v>4.0871841193070733E-6</v>
      </c>
      <c r="W159" s="1069" t="str">
        <f t="shared" si="214"/>
        <v>~</v>
      </c>
      <c r="X159" s="1070" t="str">
        <f t="shared" si="214"/>
        <v>~</v>
      </c>
      <c r="Y159" s="1070" t="str">
        <f t="shared" ref="Y159:Z159" si="215">IF(Y83/Y$100&lt;&gt;0,Y83/Y$100,"~")</f>
        <v>~</v>
      </c>
      <c r="Z159" s="1070" t="str">
        <f t="shared" si="215"/>
        <v>~</v>
      </c>
    </row>
    <row r="160" spans="1:29" x14ac:dyDescent="0.2">
      <c r="A160" s="1023" t="s">
        <v>54</v>
      </c>
      <c r="B160" s="1024" t="s">
        <v>55</v>
      </c>
      <c r="C160" s="1069">
        <f t="shared" ref="C160:X160" si="216">IF(C84/C$100&lt;&gt;0,C84/C$100,"~")</f>
        <v>1.36043299007301E-2</v>
      </c>
      <c r="D160" s="1069">
        <f t="shared" si="216"/>
        <v>1.1551463048989718E-2</v>
      </c>
      <c r="E160" s="1069">
        <f t="shared" si="216"/>
        <v>1.4035303495716479E-2</v>
      </c>
      <c r="F160" s="1069">
        <f t="shared" si="216"/>
        <v>1.5022323374845154E-2</v>
      </c>
      <c r="G160" s="1069">
        <f t="shared" si="216"/>
        <v>1.4255632693260196E-2</v>
      </c>
      <c r="H160" s="1069">
        <f t="shared" si="216"/>
        <v>1.5903633961902378E-2</v>
      </c>
      <c r="I160" s="1069">
        <f t="shared" si="216"/>
        <v>1.852258550347238E-2</v>
      </c>
      <c r="J160" s="1069">
        <f t="shared" si="216"/>
        <v>1.7474269398755064E-2</v>
      </c>
      <c r="K160" s="1069">
        <f t="shared" si="216"/>
        <v>1.607676598099457E-2</v>
      </c>
      <c r="L160" s="1069">
        <f t="shared" si="216"/>
        <v>1.3705169703697671E-2</v>
      </c>
      <c r="M160" s="1069">
        <f t="shared" si="216"/>
        <v>5.3142956883100558E-3</v>
      </c>
      <c r="N160" s="1069">
        <f t="shared" si="216"/>
        <v>3.565727635967025E-3</v>
      </c>
      <c r="O160" s="1069">
        <f t="shared" si="216"/>
        <v>3.6922563098590487E-3</v>
      </c>
      <c r="P160" s="1069">
        <f t="shared" si="216"/>
        <v>3.9916405560746718E-3</v>
      </c>
      <c r="Q160" s="1069">
        <f t="shared" si="216"/>
        <v>4.101845118584883E-3</v>
      </c>
      <c r="R160" s="1069">
        <f t="shared" si="216"/>
        <v>4.2077644475618054E-3</v>
      </c>
      <c r="S160" s="1069">
        <f t="shared" si="216"/>
        <v>4.2922416621550335E-3</v>
      </c>
      <c r="T160" s="1069">
        <f t="shared" si="216"/>
        <v>3.9626538888276478E-3</v>
      </c>
      <c r="U160" s="1069">
        <f t="shared" si="216"/>
        <v>3.6335927206758104E-3</v>
      </c>
      <c r="V160" s="1069">
        <f t="shared" si="216"/>
        <v>3.666144554396321E-3</v>
      </c>
      <c r="W160" s="1069">
        <f t="shared" si="216"/>
        <v>4.1883479079898997E-3</v>
      </c>
      <c r="X160" s="1070">
        <f t="shared" si="216"/>
        <v>5.5715357927316276E-3</v>
      </c>
      <c r="Y160" s="1070">
        <f t="shared" ref="Y160:Z160" si="217">IF(Y84/Y$100&lt;&gt;0,Y84/Y$100,"~")</f>
        <v>5.2811797113379855E-3</v>
      </c>
      <c r="Z160" s="1070">
        <f t="shared" si="217"/>
        <v>4.923776001947754E-3</v>
      </c>
    </row>
    <row r="161" spans="1:26" x14ac:dyDescent="0.2">
      <c r="A161" s="1023" t="s">
        <v>56</v>
      </c>
      <c r="B161" s="1024" t="s">
        <v>57</v>
      </c>
      <c r="C161" s="1069">
        <f t="shared" ref="C161:X161" si="218">IF(C85/C$100&lt;&gt;0,C85/C$100,"~")</f>
        <v>1.2184054353997409E-2</v>
      </c>
      <c r="D161" s="1069">
        <f t="shared" si="218"/>
        <v>2.5116873460879624E-2</v>
      </c>
      <c r="E161" s="1069">
        <f t="shared" si="218"/>
        <v>2.7719383779683186E-2</v>
      </c>
      <c r="F161" s="1069">
        <f t="shared" si="218"/>
        <v>3.059384580970596E-2</v>
      </c>
      <c r="G161" s="1069">
        <f t="shared" si="218"/>
        <v>2.6318067130365667E-2</v>
      </c>
      <c r="H161" s="1069">
        <f t="shared" si="218"/>
        <v>2.6904973446871178E-2</v>
      </c>
      <c r="I161" s="1069">
        <f t="shared" si="218"/>
        <v>2.7071694302941603E-2</v>
      </c>
      <c r="J161" s="1069">
        <f t="shared" si="218"/>
        <v>2.2696354718916564E-2</v>
      </c>
      <c r="K161" s="1069">
        <f t="shared" si="218"/>
        <v>2.5592171992310314E-2</v>
      </c>
      <c r="L161" s="1069">
        <f t="shared" si="218"/>
        <v>2.065837240674228E-2</v>
      </c>
      <c r="M161" s="1069">
        <f t="shared" si="218"/>
        <v>1.8909537866650276E-2</v>
      </c>
      <c r="N161" s="1069">
        <f t="shared" si="218"/>
        <v>1.4294224459520964E-2</v>
      </c>
      <c r="O161" s="1069">
        <f t="shared" si="218"/>
        <v>6.5822860318446707E-3</v>
      </c>
      <c r="P161" s="1069">
        <f t="shared" si="218"/>
        <v>5.1051424689291698E-3</v>
      </c>
      <c r="Q161" s="1069">
        <f t="shared" si="218"/>
        <v>1.8537929062906387E-2</v>
      </c>
      <c r="R161" s="1069">
        <f t="shared" si="218"/>
        <v>1.1226949491339499E-2</v>
      </c>
      <c r="S161" s="1069">
        <f t="shared" si="218"/>
        <v>1.0691557774612743E-2</v>
      </c>
      <c r="T161" s="1069">
        <f t="shared" si="218"/>
        <v>1.4552480114096406E-2</v>
      </c>
      <c r="U161" s="1069">
        <f t="shared" si="218"/>
        <v>1.9538766770682447E-2</v>
      </c>
      <c r="V161" s="1069">
        <f t="shared" si="218"/>
        <v>2.6868937984418258E-2</v>
      </c>
      <c r="W161" s="1069">
        <f t="shared" si="218"/>
        <v>3.0713291949270891E-2</v>
      </c>
      <c r="X161" s="1070">
        <f t="shared" si="218"/>
        <v>3.0111331676577657E-2</v>
      </c>
      <c r="Y161" s="1070">
        <f t="shared" ref="Y161:Z161" si="219">IF(Y85/Y$100&lt;&gt;0,Y85/Y$100,"~")</f>
        <v>2.6064909563465223E-2</v>
      </c>
      <c r="Z161" s="1070">
        <f t="shared" si="219"/>
        <v>2.610463652656566E-2</v>
      </c>
    </row>
    <row r="162" spans="1:26" x14ac:dyDescent="0.2">
      <c r="A162" s="1023" t="s">
        <v>58</v>
      </c>
      <c r="B162" s="1024" t="s">
        <v>59</v>
      </c>
      <c r="C162" s="1069">
        <f t="shared" ref="C162:X162" si="220">IF(C86/C$100&lt;&gt;0,C86/C$100,"~")</f>
        <v>4.2787784426090943E-2</v>
      </c>
      <c r="D162" s="1069">
        <f t="shared" si="220"/>
        <v>3.9094970279395611E-2</v>
      </c>
      <c r="E162" s="1069">
        <f t="shared" si="220"/>
        <v>2.8752542500444248E-2</v>
      </c>
      <c r="F162" s="1069">
        <f t="shared" si="220"/>
        <v>3.5905570167806114E-2</v>
      </c>
      <c r="G162" s="1069">
        <f t="shared" si="220"/>
        <v>3.7958699495485956E-2</v>
      </c>
      <c r="H162" s="1069">
        <f t="shared" si="220"/>
        <v>3.901655704968883E-2</v>
      </c>
      <c r="I162" s="1069">
        <f t="shared" si="220"/>
        <v>3.6942437542250676E-2</v>
      </c>
      <c r="J162" s="1069">
        <f t="shared" si="220"/>
        <v>2.769820946476664E-2</v>
      </c>
      <c r="K162" s="1069">
        <f t="shared" si="220"/>
        <v>2.4701295377251013E-2</v>
      </c>
      <c r="L162" s="1069">
        <f t="shared" si="220"/>
        <v>2.6825164381956888E-2</v>
      </c>
      <c r="M162" s="1069">
        <f t="shared" si="220"/>
        <v>2.8289530035317773E-2</v>
      </c>
      <c r="N162" s="1069">
        <f t="shared" si="220"/>
        <v>2.268549592978562E-2</v>
      </c>
      <c r="O162" s="1069">
        <f t="shared" si="220"/>
        <v>2.1227502110537092E-2</v>
      </c>
      <c r="P162" s="1069">
        <f t="shared" si="220"/>
        <v>2.8495774805681853E-2</v>
      </c>
      <c r="Q162" s="1069">
        <f t="shared" si="220"/>
        <v>4.6224272983029176E-2</v>
      </c>
      <c r="R162" s="1069">
        <f t="shared" si="220"/>
        <v>5.6920060060094771E-2</v>
      </c>
      <c r="S162" s="1069">
        <f t="shared" si="220"/>
        <v>6.6641968250448089E-2</v>
      </c>
      <c r="T162" s="1069">
        <f t="shared" si="220"/>
        <v>6.4866328094372455E-2</v>
      </c>
      <c r="U162" s="1069">
        <f t="shared" si="220"/>
        <v>4.9889882405003E-2</v>
      </c>
      <c r="V162" s="1069">
        <f t="shared" si="220"/>
        <v>2.9765743021223253E-2</v>
      </c>
      <c r="W162" s="1069">
        <f t="shared" si="220"/>
        <v>2.6231259327349741E-2</v>
      </c>
      <c r="X162" s="1070">
        <f t="shared" si="220"/>
        <v>2.4786755955752929E-2</v>
      </c>
      <c r="Y162" s="1070">
        <f t="shared" ref="Y162:Z162" si="221">IF(Y86/Y$100&lt;&gt;0,Y86/Y$100,"~")</f>
        <v>2.2948178872505422E-2</v>
      </c>
      <c r="Z162" s="1070">
        <f t="shared" si="221"/>
        <v>1.7636083718352891E-2</v>
      </c>
    </row>
    <row r="163" spans="1:26" x14ac:dyDescent="0.2">
      <c r="A163" s="1023" t="s">
        <v>60</v>
      </c>
      <c r="B163" s="1024" t="s">
        <v>61</v>
      </c>
      <c r="C163" s="1069">
        <f t="shared" ref="C163:X163" si="222">IF(C87/C$100&lt;&gt;0,C87/C$100,"~")</f>
        <v>0.10488059650357547</v>
      </c>
      <c r="D163" s="1069">
        <f t="shared" si="222"/>
        <v>0.10660272200385396</v>
      </c>
      <c r="E163" s="1069">
        <f t="shared" si="222"/>
        <v>0.10975645857229799</v>
      </c>
      <c r="F163" s="1069">
        <f t="shared" si="222"/>
        <v>0.10415139154743638</v>
      </c>
      <c r="G163" s="1069">
        <f t="shared" si="222"/>
        <v>0.10764304150320156</v>
      </c>
      <c r="H163" s="1069">
        <f t="shared" si="222"/>
        <v>0.1088541101709119</v>
      </c>
      <c r="I163" s="1069">
        <f t="shared" si="222"/>
        <v>0.11292022542443668</v>
      </c>
      <c r="J163" s="1069">
        <f t="shared" si="222"/>
        <v>0.10606648786658203</v>
      </c>
      <c r="K163" s="1069">
        <f t="shared" si="222"/>
        <v>0.11224032937745154</v>
      </c>
      <c r="L163" s="1069">
        <f t="shared" si="222"/>
        <v>0.11760611580422878</v>
      </c>
      <c r="M163" s="1069">
        <f t="shared" si="222"/>
        <v>0.1207913362037262</v>
      </c>
      <c r="N163" s="1069">
        <f t="shared" si="222"/>
        <v>0.1261959933988073</v>
      </c>
      <c r="O163" s="1069">
        <f t="shared" si="222"/>
        <v>0.12933180024034252</v>
      </c>
      <c r="P163" s="1069">
        <f t="shared" si="222"/>
        <v>0.14073359296940072</v>
      </c>
      <c r="Q163" s="1069">
        <f t="shared" si="222"/>
        <v>0.12511922399534312</v>
      </c>
      <c r="R163" s="1069">
        <f t="shared" si="222"/>
        <v>0.12452018586278032</v>
      </c>
      <c r="S163" s="1069">
        <f t="shared" si="222"/>
        <v>0.12062597332611492</v>
      </c>
      <c r="T163" s="1069">
        <f t="shared" si="222"/>
        <v>0.11466121767994454</v>
      </c>
      <c r="U163" s="1069">
        <f t="shared" si="222"/>
        <v>0.11647746818041527</v>
      </c>
      <c r="V163" s="1069">
        <f t="shared" si="222"/>
        <v>0.11302319849423974</v>
      </c>
      <c r="W163" s="1069">
        <f t="shared" si="222"/>
        <v>0.11955421754481964</v>
      </c>
      <c r="X163" s="1070">
        <f t="shared" si="222"/>
        <v>0.12157452637807965</v>
      </c>
      <c r="Y163" s="1070">
        <f t="shared" ref="Y163:Z163" si="223">IF(Y87/Y$100&lt;&gt;0,Y87/Y$100,"~")</f>
        <v>0.11338009067063975</v>
      </c>
      <c r="Z163" s="1070">
        <f t="shared" si="223"/>
        <v>0.10152195679451174</v>
      </c>
    </row>
    <row r="164" spans="1:26" x14ac:dyDescent="0.2">
      <c r="A164" s="1023" t="s">
        <v>62</v>
      </c>
      <c r="B164" s="1024" t="s">
        <v>63</v>
      </c>
      <c r="C164" s="1069">
        <f t="shared" ref="C164:X164" si="224">IF(C88/C$100&lt;&gt;0,C88/C$100,"~")</f>
        <v>2.0844301134272776E-2</v>
      </c>
      <c r="D164" s="1069">
        <f t="shared" si="224"/>
        <v>2.1407049589678689E-2</v>
      </c>
      <c r="E164" s="1069">
        <f t="shared" si="224"/>
        <v>2.3210034535320011E-2</v>
      </c>
      <c r="F164" s="1069">
        <f t="shared" si="224"/>
        <v>2.3143929123120341E-2</v>
      </c>
      <c r="G164" s="1069">
        <f t="shared" si="224"/>
        <v>2.3127463983307502E-2</v>
      </c>
      <c r="H164" s="1069">
        <f t="shared" si="224"/>
        <v>2.3439771649609933E-2</v>
      </c>
      <c r="I164" s="1069">
        <f t="shared" si="224"/>
        <v>2.2905584032928434E-2</v>
      </c>
      <c r="J164" s="1069">
        <f t="shared" si="224"/>
        <v>2.076576591436493E-2</v>
      </c>
      <c r="K164" s="1069">
        <f t="shared" si="224"/>
        <v>2.0186241927599515E-2</v>
      </c>
      <c r="L164" s="1069">
        <f t="shared" si="224"/>
        <v>2.0318292863874161E-2</v>
      </c>
      <c r="M164" s="1069">
        <f t="shared" si="224"/>
        <v>2.0451845699466516E-2</v>
      </c>
      <c r="N164" s="1069">
        <f t="shared" si="224"/>
        <v>2.1099131099694333E-2</v>
      </c>
      <c r="O164" s="1069">
        <f t="shared" si="224"/>
        <v>2.0742053821298345E-2</v>
      </c>
      <c r="P164" s="1069">
        <f t="shared" si="224"/>
        <v>1.9816775119350243E-2</v>
      </c>
      <c r="Q164" s="1069">
        <f t="shared" si="224"/>
        <v>1.7928893284000463E-2</v>
      </c>
      <c r="R164" s="1069">
        <f t="shared" si="224"/>
        <v>1.8040191105147242E-2</v>
      </c>
      <c r="S164" s="1069">
        <f t="shared" si="224"/>
        <v>1.7606027838447596E-2</v>
      </c>
      <c r="T164" s="1069">
        <f t="shared" si="224"/>
        <v>1.7680223550716287E-2</v>
      </c>
      <c r="U164" s="1069">
        <f t="shared" si="224"/>
        <v>1.8042666006697839E-2</v>
      </c>
      <c r="V164" s="1069">
        <f t="shared" si="224"/>
        <v>1.7383564348337818E-2</v>
      </c>
      <c r="W164" s="1069">
        <f t="shared" si="224"/>
        <v>1.9031950854341229E-2</v>
      </c>
      <c r="X164" s="1070">
        <f t="shared" si="224"/>
        <v>1.8230236270002517E-2</v>
      </c>
      <c r="Y164" s="1070">
        <f t="shared" ref="Y164:Z164" si="225">IF(Y88/Y$100&lt;&gt;0,Y88/Y$100,"~")</f>
        <v>1.7587619535941495E-2</v>
      </c>
      <c r="Z164" s="1070">
        <f t="shared" si="225"/>
        <v>1.6354933617574893E-2</v>
      </c>
    </row>
    <row r="165" spans="1:26" x14ac:dyDescent="0.2">
      <c r="A165" s="1023" t="s">
        <v>64</v>
      </c>
      <c r="B165" s="1024" t="s">
        <v>65</v>
      </c>
      <c r="C165" s="1069">
        <f t="shared" ref="C165:X165" si="226">IF(C89/C$100&lt;&gt;0,C89/C$100,"~")</f>
        <v>6.9456407273018564E-2</v>
      </c>
      <c r="D165" s="1069">
        <f t="shared" si="226"/>
        <v>6.7769498068909334E-2</v>
      </c>
      <c r="E165" s="1069">
        <f t="shared" si="226"/>
        <v>6.7024209189061476E-2</v>
      </c>
      <c r="F165" s="1069">
        <f t="shared" si="226"/>
        <v>6.5571457778309208E-2</v>
      </c>
      <c r="G165" s="1069">
        <f t="shared" si="226"/>
        <v>6.782594913476328E-2</v>
      </c>
      <c r="H165" s="1069">
        <f t="shared" si="226"/>
        <v>6.8042575788189757E-2</v>
      </c>
      <c r="I165" s="1069">
        <f t="shared" si="226"/>
        <v>6.8974891308057479E-2</v>
      </c>
      <c r="J165" s="1069">
        <f t="shared" si="226"/>
        <v>6.7129351766377465E-2</v>
      </c>
      <c r="K165" s="1069">
        <f t="shared" si="226"/>
        <v>6.626023790796183E-2</v>
      </c>
      <c r="L165" s="1069">
        <f t="shared" si="226"/>
        <v>6.8450582750109887E-2</v>
      </c>
      <c r="M165" s="1069">
        <f t="shared" si="226"/>
        <v>6.6234786229211209E-2</v>
      </c>
      <c r="N165" s="1069">
        <f t="shared" si="226"/>
        <v>6.5257491318587976E-2</v>
      </c>
      <c r="O165" s="1069">
        <f t="shared" si="226"/>
        <v>6.6440639732678566E-2</v>
      </c>
      <c r="P165" s="1069">
        <f t="shared" si="226"/>
        <v>5.9335103278710867E-2</v>
      </c>
      <c r="Q165" s="1069">
        <f t="shared" si="226"/>
        <v>5.9534628818427186E-2</v>
      </c>
      <c r="R165" s="1069">
        <f t="shared" si="226"/>
        <v>5.6463006313653502E-2</v>
      </c>
      <c r="S165" s="1069">
        <f t="shared" si="226"/>
        <v>5.5254821253842401E-2</v>
      </c>
      <c r="T165" s="1069">
        <f t="shared" si="226"/>
        <v>5.4753582668836842E-2</v>
      </c>
      <c r="U165" s="1069">
        <f t="shared" si="226"/>
        <v>6.0143020525230982E-2</v>
      </c>
      <c r="V165" s="1069">
        <f t="shared" si="226"/>
        <v>5.3894051716126469E-2</v>
      </c>
      <c r="W165" s="1069">
        <f t="shared" si="226"/>
        <v>5.6153243544618897E-2</v>
      </c>
      <c r="X165" s="1070">
        <f t="shared" si="226"/>
        <v>6.0965359406831558E-2</v>
      </c>
      <c r="Y165" s="1070">
        <f t="shared" ref="Y165:Z165" si="227">IF(Y89/Y$100&lt;&gt;0,Y89/Y$100,"~")</f>
        <v>5.68988989461095E-2</v>
      </c>
      <c r="Z165" s="1070">
        <f t="shared" si="227"/>
        <v>5.3309000617673005E-2</v>
      </c>
    </row>
    <row r="166" spans="1:26" x14ac:dyDescent="0.2">
      <c r="A166" s="1023" t="s">
        <v>66</v>
      </c>
      <c r="B166" s="1027" t="s">
        <v>917</v>
      </c>
      <c r="C166" s="1069">
        <f t="shared" ref="C166:X166" si="228">IF(C90/C$100&lt;&gt;0,C90/C$100,"~")</f>
        <v>1.3023522362456805E-2</v>
      </c>
      <c r="D166" s="1069">
        <f t="shared" si="228"/>
        <v>1.1413724874605327E-2</v>
      </c>
      <c r="E166" s="1069">
        <f t="shared" si="228"/>
        <v>1.2215916877205805E-2</v>
      </c>
      <c r="F166" s="1069">
        <f t="shared" si="228"/>
        <v>9.3553665576361911E-3</v>
      </c>
      <c r="G166" s="1069">
        <f t="shared" si="228"/>
        <v>1.5335160643898756E-2</v>
      </c>
      <c r="H166" s="1069">
        <f t="shared" si="228"/>
        <v>1.7781322087154449E-2</v>
      </c>
      <c r="I166" s="1069">
        <f t="shared" si="228"/>
        <v>2.1502470619384005E-2</v>
      </c>
      <c r="J166" s="1069">
        <f t="shared" si="228"/>
        <v>2.6940993830664211E-2</v>
      </c>
      <c r="K166" s="1069">
        <f t="shared" si="228"/>
        <v>1.3721625229753558E-2</v>
      </c>
      <c r="L166" s="1069">
        <f t="shared" si="228"/>
        <v>1.3105416155377747E-2</v>
      </c>
      <c r="M166" s="1069">
        <f t="shared" si="228"/>
        <v>1.7860081887338584E-2</v>
      </c>
      <c r="N166" s="1069">
        <f t="shared" si="228"/>
        <v>2.0945087256586729E-2</v>
      </c>
      <c r="O166" s="1069">
        <f t="shared" si="228"/>
        <v>2.2508999651684347E-2</v>
      </c>
      <c r="P166" s="1069">
        <f t="shared" si="228"/>
        <v>2.1073830335283674E-2</v>
      </c>
      <c r="Q166" s="1069">
        <f t="shared" si="228"/>
        <v>1.7506856827911473E-2</v>
      </c>
      <c r="R166" s="1069">
        <f t="shared" si="228"/>
        <v>1.9633167420549266E-2</v>
      </c>
      <c r="S166" s="1069">
        <f t="shared" si="228"/>
        <v>2.3311216331942847E-2</v>
      </c>
      <c r="T166" s="1069">
        <f t="shared" si="228"/>
        <v>2.6037829443885951E-2</v>
      </c>
      <c r="U166" s="1069">
        <f t="shared" si="228"/>
        <v>3.0408651515401827E-2</v>
      </c>
      <c r="V166" s="1069">
        <f t="shared" si="228"/>
        <v>7.9608291887125551E-2</v>
      </c>
      <c r="W166" s="1069">
        <f t="shared" si="228"/>
        <v>3.5686890888691085E-2</v>
      </c>
      <c r="X166" s="1070">
        <f t="shared" si="228"/>
        <v>3.8160245535513754E-2</v>
      </c>
      <c r="Y166" s="1070">
        <f t="shared" ref="Y166:Z166" si="229">IF(Y90/Y$100&lt;&gt;0,Y90/Y$100,"~")</f>
        <v>6.4107059519513357E-2</v>
      </c>
      <c r="Z166" s="1070">
        <f t="shared" si="229"/>
        <v>0.16284884946501138</v>
      </c>
    </row>
    <row r="167" spans="1:26" x14ac:dyDescent="0.2">
      <c r="A167" s="1023" t="s">
        <v>67</v>
      </c>
      <c r="B167" s="1024" t="s">
        <v>68</v>
      </c>
      <c r="C167" s="1069">
        <f t="shared" ref="C167:X167" si="230">IF(C91/C$100&lt;&gt;0,C91/C$100,"~")</f>
        <v>0.11363528344840615</v>
      </c>
      <c r="D167" s="1069">
        <f t="shared" si="230"/>
        <v>0.11891960102069347</v>
      </c>
      <c r="E167" s="1069">
        <f t="shared" si="230"/>
        <v>0.12903181398043737</v>
      </c>
      <c r="F167" s="1069">
        <f t="shared" si="230"/>
        <v>0.12361773519023428</v>
      </c>
      <c r="G167" s="1069">
        <f t="shared" si="230"/>
        <v>0.1298748046892379</v>
      </c>
      <c r="H167" s="1069">
        <f t="shared" si="230"/>
        <v>0.12648010656526296</v>
      </c>
      <c r="I167" s="1069">
        <f t="shared" si="230"/>
        <v>0.1264782250173625</v>
      </c>
      <c r="J167" s="1069">
        <f t="shared" si="230"/>
        <v>0.12580987239742061</v>
      </c>
      <c r="K167" s="1069">
        <f t="shared" si="230"/>
        <v>0.1241704372959726</v>
      </c>
      <c r="L167" s="1069">
        <f t="shared" si="230"/>
        <v>0.12524876213978448</v>
      </c>
      <c r="M167" s="1069">
        <f t="shared" si="230"/>
        <v>0.11873723055709981</v>
      </c>
      <c r="N167" s="1069">
        <f t="shared" si="230"/>
        <v>0.11650612804466738</v>
      </c>
      <c r="O167" s="1069">
        <f t="shared" si="230"/>
        <v>0.11387268124854774</v>
      </c>
      <c r="P167" s="1069">
        <f t="shared" si="230"/>
        <v>0.11117838288036053</v>
      </c>
      <c r="Q167" s="1069">
        <f t="shared" si="230"/>
        <v>0.10867077673467952</v>
      </c>
      <c r="R167" s="1069">
        <f t="shared" si="230"/>
        <v>0.10666900919810748</v>
      </c>
      <c r="S167" s="1069">
        <f t="shared" si="230"/>
        <v>0.10423597487619486</v>
      </c>
      <c r="T167" s="1069">
        <f t="shared" si="230"/>
        <v>9.951057928777346E-2</v>
      </c>
      <c r="U167" s="1069">
        <f t="shared" si="230"/>
        <v>0.10371196349754108</v>
      </c>
      <c r="V167" s="1069">
        <f t="shared" si="230"/>
        <v>0.10682903964157414</v>
      </c>
      <c r="W167" s="1069">
        <f t="shared" si="230"/>
        <v>0.11115643387083093</v>
      </c>
      <c r="X167" s="1070">
        <f t="shared" si="230"/>
        <v>0.10817257292250618</v>
      </c>
      <c r="Y167" s="1070">
        <f t="shared" ref="Y167:Z167" si="231">IF(Y91/Y$100&lt;&gt;0,Y91/Y$100,"~")</f>
        <v>0.10806276736497739</v>
      </c>
      <c r="Z167" s="1070">
        <f t="shared" si="231"/>
        <v>0.10135411779725238</v>
      </c>
    </row>
    <row r="168" spans="1:26" x14ac:dyDescent="0.2">
      <c r="A168" s="1023" t="s">
        <v>69</v>
      </c>
      <c r="B168" s="1024" t="s">
        <v>70</v>
      </c>
      <c r="C168" s="1069">
        <f t="shared" ref="C168:X168" si="232">IF(C92/C$100&lt;&gt;0,C92/C$100,"~")</f>
        <v>0.16109460279145593</v>
      </c>
      <c r="D168" s="1069">
        <f t="shared" si="232"/>
        <v>0.15599920478254387</v>
      </c>
      <c r="E168" s="1069">
        <f t="shared" si="232"/>
        <v>0.15466112471129087</v>
      </c>
      <c r="F168" s="1069">
        <f t="shared" si="232"/>
        <v>0.14815330038070201</v>
      </c>
      <c r="G168" s="1069">
        <f t="shared" si="232"/>
        <v>0.14623067300778136</v>
      </c>
      <c r="H168" s="1069">
        <f t="shared" si="232"/>
        <v>0.13434839403411986</v>
      </c>
      <c r="I168" s="1069">
        <f t="shared" si="232"/>
        <v>0.13474371794761325</v>
      </c>
      <c r="J168" s="1069">
        <f t="shared" si="232"/>
        <v>0.14429973857821715</v>
      </c>
      <c r="K168" s="1069">
        <f t="shared" si="232"/>
        <v>0.13851056314774249</v>
      </c>
      <c r="L168" s="1069">
        <f t="shared" si="232"/>
        <v>0.1327738592564916</v>
      </c>
      <c r="M168" s="1069">
        <f t="shared" si="232"/>
        <v>0.13559478594119551</v>
      </c>
      <c r="N168" s="1069">
        <f t="shared" si="232"/>
        <v>0.13867208647417734</v>
      </c>
      <c r="O168" s="1069">
        <f t="shared" si="232"/>
        <v>0.12313900802302069</v>
      </c>
      <c r="P168" s="1069">
        <f t="shared" si="232"/>
        <v>0.11417689565328704</v>
      </c>
      <c r="Q168" s="1069">
        <f t="shared" si="232"/>
        <v>0.11080300978529964</v>
      </c>
      <c r="R168" s="1069">
        <f t="shared" si="232"/>
        <v>0.10502398053422871</v>
      </c>
      <c r="S168" s="1069">
        <f t="shared" si="232"/>
        <v>0.10232318242298052</v>
      </c>
      <c r="T168" s="1069">
        <f t="shared" si="232"/>
        <v>9.8294337274562577E-2</v>
      </c>
      <c r="U168" s="1069">
        <f t="shared" si="232"/>
        <v>0.10448155271683834</v>
      </c>
      <c r="V168" s="1069">
        <f t="shared" si="232"/>
        <v>0.10208483452394816</v>
      </c>
      <c r="W168" s="1069">
        <f t="shared" si="232"/>
        <v>0.10655540561579459</v>
      </c>
      <c r="X168" s="1070">
        <f t="shared" si="232"/>
        <v>0.10219561968990026</v>
      </c>
      <c r="Y168" s="1070">
        <f t="shared" ref="Y168:Z168" si="233">IF(Y92/Y$100&lt;&gt;0,Y92/Y$100,"~")</f>
        <v>9.4716233277927914E-2</v>
      </c>
      <c r="Z168" s="1070">
        <f t="shared" si="233"/>
        <v>8.9713792379457452E-2</v>
      </c>
    </row>
    <row r="169" spans="1:26" x14ac:dyDescent="0.2">
      <c r="A169" s="1023" t="s">
        <v>71</v>
      </c>
      <c r="B169" s="1024" t="s">
        <v>72</v>
      </c>
      <c r="C169" s="1069">
        <f t="shared" ref="C169:X169" si="234">IF(C93/C$100&lt;&gt;0,C93/C$100,"~")</f>
        <v>0.11979285584460456</v>
      </c>
      <c r="D169" s="1069">
        <f t="shared" si="234"/>
        <v>0.12462305905099211</v>
      </c>
      <c r="E169" s="1069">
        <f t="shared" si="234"/>
        <v>0.11581845921164491</v>
      </c>
      <c r="F169" s="1069">
        <f t="shared" si="234"/>
        <v>0.10538561258094009</v>
      </c>
      <c r="G169" s="1069">
        <f t="shared" si="234"/>
        <v>0.10434102453885144</v>
      </c>
      <c r="H169" s="1069">
        <f t="shared" si="234"/>
        <v>0.10545788324356542</v>
      </c>
      <c r="I169" s="1069">
        <f t="shared" si="234"/>
        <v>0.10950807564278292</v>
      </c>
      <c r="J169" s="1069">
        <f t="shared" si="234"/>
        <v>0.11770374965391969</v>
      </c>
      <c r="K169" s="1069">
        <f t="shared" si="234"/>
        <v>0.11975732648842606</v>
      </c>
      <c r="L169" s="1069">
        <f t="shared" si="234"/>
        <v>0.12546908160746081</v>
      </c>
      <c r="M169" s="1069">
        <f t="shared" si="234"/>
        <v>0.12012043029186473</v>
      </c>
      <c r="N169" s="1069">
        <f t="shared" si="234"/>
        <v>0.12287278439575974</v>
      </c>
      <c r="O169" s="1069">
        <f t="shared" si="234"/>
        <v>0.12106050848124272</v>
      </c>
      <c r="P169" s="1069">
        <f t="shared" si="234"/>
        <v>0.11945900691528899</v>
      </c>
      <c r="Q169" s="1069">
        <f t="shared" si="234"/>
        <v>0.11737991926027631</v>
      </c>
      <c r="R169" s="1069">
        <f t="shared" si="234"/>
        <v>0.11610428587736678</v>
      </c>
      <c r="S169" s="1069">
        <f t="shared" si="234"/>
        <v>0.10581271013555986</v>
      </c>
      <c r="T169" s="1069">
        <f t="shared" si="234"/>
        <v>0.10343303187786228</v>
      </c>
      <c r="U169" s="1069">
        <f t="shared" si="234"/>
        <v>0.10446008913962342</v>
      </c>
      <c r="V169" s="1069">
        <f t="shared" si="234"/>
        <v>0.10368427211074015</v>
      </c>
      <c r="W169" s="1069">
        <f t="shared" si="234"/>
        <v>0.10655983094965336</v>
      </c>
      <c r="X169" s="1070">
        <f t="shared" si="234"/>
        <v>9.9426572442232894E-2</v>
      </c>
      <c r="Y169" s="1070">
        <f t="shared" ref="Y169:Z169" si="235">IF(Y93/Y$100&lt;&gt;0,Y93/Y$100,"~")</f>
        <v>9.173468611714862E-2</v>
      </c>
      <c r="Z169" s="1070">
        <f t="shared" si="235"/>
        <v>8.5510296646624698E-2</v>
      </c>
    </row>
    <row r="170" spans="1:26" x14ac:dyDescent="0.2">
      <c r="A170" s="1023" t="s">
        <v>73</v>
      </c>
      <c r="B170" s="1024" t="s">
        <v>74</v>
      </c>
      <c r="C170" s="1069">
        <f t="shared" ref="C170:X170" si="236">IF(C94/C$100&lt;&gt;0,C94/C$100,"~")</f>
        <v>4.1655481438884742E-2</v>
      </c>
      <c r="D170" s="1069">
        <f t="shared" si="236"/>
        <v>4.3112511536541324E-2</v>
      </c>
      <c r="E170" s="1069">
        <f t="shared" si="236"/>
        <v>3.7812269110783919E-2</v>
      </c>
      <c r="F170" s="1069">
        <f t="shared" si="236"/>
        <v>3.1619631809078098E-2</v>
      </c>
      <c r="G170" s="1069">
        <f t="shared" si="236"/>
        <v>3.0248432769217532E-2</v>
      </c>
      <c r="H170" s="1069">
        <f t="shared" si="236"/>
        <v>3.10258248328452E-2</v>
      </c>
      <c r="I170" s="1069">
        <f t="shared" si="236"/>
        <v>3.2844226651161282E-2</v>
      </c>
      <c r="J170" s="1069">
        <f t="shared" si="236"/>
        <v>3.4773362113070402E-2</v>
      </c>
      <c r="K170" s="1069">
        <f t="shared" si="236"/>
        <v>3.457915761782597E-2</v>
      </c>
      <c r="L170" s="1069">
        <f t="shared" si="236"/>
        <v>3.6459084192899838E-2</v>
      </c>
      <c r="M170" s="1069">
        <f t="shared" si="236"/>
        <v>3.6291307581275682E-2</v>
      </c>
      <c r="N170" s="1069">
        <f t="shared" si="236"/>
        <v>3.9757677700463789E-2</v>
      </c>
      <c r="O170" s="1069">
        <f t="shared" si="236"/>
        <v>4.20972205233624E-2</v>
      </c>
      <c r="P170" s="1069">
        <f t="shared" si="236"/>
        <v>4.3085813188707238E-2</v>
      </c>
      <c r="Q170" s="1069">
        <f t="shared" si="236"/>
        <v>4.3560626243101239E-2</v>
      </c>
      <c r="R170" s="1069">
        <f t="shared" si="236"/>
        <v>4.6390097333178955E-2</v>
      </c>
      <c r="S170" s="1069">
        <f t="shared" si="236"/>
        <v>4.544499023825161E-2</v>
      </c>
      <c r="T170" s="1069">
        <f t="shared" si="236"/>
        <v>4.4707626025271847E-2</v>
      </c>
      <c r="U170" s="1069">
        <f t="shared" si="236"/>
        <v>4.6602972442521713E-2</v>
      </c>
      <c r="V170" s="1069">
        <f t="shared" si="236"/>
        <v>4.7969171176133897E-2</v>
      </c>
      <c r="W170" s="1069">
        <f t="shared" si="236"/>
        <v>4.7429710985914475E-2</v>
      </c>
      <c r="X170" s="1070">
        <f t="shared" si="236"/>
        <v>4.5722802459597436E-2</v>
      </c>
      <c r="Y170" s="1070">
        <f t="shared" ref="Y170:Z170" si="237">IF(Y94/Y$100&lt;&gt;0,Y94/Y$100,"~")</f>
        <v>4.5046180399206694E-2</v>
      </c>
      <c r="Z170" s="1070">
        <f t="shared" si="237"/>
        <v>4.1769951760523873E-2</v>
      </c>
    </row>
    <row r="171" spans="1:26" x14ac:dyDescent="0.2">
      <c r="A171" s="1023" t="s">
        <v>75</v>
      </c>
      <c r="B171" s="1024" t="s">
        <v>76</v>
      </c>
      <c r="C171" s="1069">
        <f t="shared" ref="C171:X171" si="238">IF(C95/C$100&lt;&gt;0,C95/C$100,"~")</f>
        <v>9.9612157886953163E-3</v>
      </c>
      <c r="D171" s="1069">
        <f t="shared" si="238"/>
        <v>1.0571094561366064E-2</v>
      </c>
      <c r="E171" s="1069">
        <f t="shared" si="238"/>
        <v>1.1136601927426474E-2</v>
      </c>
      <c r="F171" s="1069">
        <f t="shared" si="238"/>
        <v>1.0933357610325486E-2</v>
      </c>
      <c r="G171" s="1069">
        <f t="shared" si="238"/>
        <v>1.1627078514634374E-2</v>
      </c>
      <c r="H171" s="1069">
        <f t="shared" si="238"/>
        <v>1.21956363432021E-2</v>
      </c>
      <c r="I171" s="1069">
        <f t="shared" si="238"/>
        <v>1.1949621110203319E-2</v>
      </c>
      <c r="J171" s="1069">
        <f t="shared" si="238"/>
        <v>1.2999055180359861E-2</v>
      </c>
      <c r="K171" s="1069">
        <f t="shared" si="238"/>
        <v>1.2646949811235556E-2</v>
      </c>
      <c r="L171" s="1069">
        <f t="shared" si="238"/>
        <v>1.3383173939779341E-2</v>
      </c>
      <c r="M171" s="1069">
        <f t="shared" si="238"/>
        <v>1.3306981252301089E-2</v>
      </c>
      <c r="N171" s="1069">
        <f t="shared" si="238"/>
        <v>1.3937123159138851E-2</v>
      </c>
      <c r="O171" s="1069">
        <f t="shared" si="238"/>
        <v>1.3777700658832805E-2</v>
      </c>
      <c r="P171" s="1069">
        <f t="shared" si="238"/>
        <v>1.4251688150186303E-2</v>
      </c>
      <c r="Q171" s="1069">
        <f t="shared" si="238"/>
        <v>1.3847172864500764E-2</v>
      </c>
      <c r="R171" s="1069">
        <f t="shared" si="238"/>
        <v>1.4367370482761493E-2</v>
      </c>
      <c r="S171" s="1069">
        <f t="shared" si="238"/>
        <v>1.4238955747705092E-2</v>
      </c>
      <c r="T171" s="1069">
        <f t="shared" si="238"/>
        <v>1.2861936501945255E-2</v>
      </c>
      <c r="U171" s="1069">
        <f t="shared" si="238"/>
        <v>1.395913655167182E-2</v>
      </c>
      <c r="V171" s="1069">
        <f t="shared" si="238"/>
        <v>1.5491657903844975E-2</v>
      </c>
      <c r="W171" s="1069">
        <f t="shared" si="238"/>
        <v>1.6406941200638014E-2</v>
      </c>
      <c r="X171" s="1070">
        <f t="shared" si="238"/>
        <v>1.5441107986713705E-2</v>
      </c>
      <c r="Y171" s="1070">
        <f t="shared" ref="Y171:Z171" si="239">IF(Y95/Y$100&lt;&gt;0,Y95/Y$100,"~")</f>
        <v>1.556166930917639E-2</v>
      </c>
      <c r="Z171" s="1070">
        <f t="shared" si="239"/>
        <v>1.5262349246801364E-2</v>
      </c>
    </row>
    <row r="172" spans="1:26" x14ac:dyDescent="0.2">
      <c r="A172" s="1023"/>
      <c r="B172" s="1028" t="s">
        <v>408</v>
      </c>
      <c r="C172" s="1069">
        <f t="shared" ref="C172:X172" si="240">IF(C96/C$100&lt;&gt;0,C96/C$100,"~")</f>
        <v>-1.0116136253433921E-2</v>
      </c>
      <c r="D172" s="1069">
        <f t="shared" si="240"/>
        <v>-9.5911840888552521E-3</v>
      </c>
      <c r="E172" s="1069">
        <f t="shared" si="240"/>
        <v>-8.7540494656068463E-3</v>
      </c>
      <c r="F172" s="1069">
        <f t="shared" si="240"/>
        <v>-8.3295229374904037E-3</v>
      </c>
      <c r="G172" s="1069">
        <f t="shared" si="240"/>
        <v>-1.1605586037650974E-2</v>
      </c>
      <c r="H172" s="1069">
        <f t="shared" si="240"/>
        <v>-1.3373385885626164E-2</v>
      </c>
      <c r="I172" s="1069">
        <f t="shared" si="240"/>
        <v>-1.5146653663081265E-2</v>
      </c>
      <c r="J172" s="1069">
        <f t="shared" si="240"/>
        <v>-1.941067668270071E-2</v>
      </c>
      <c r="K172" s="1069">
        <f t="shared" si="240"/>
        <v>-1.0686187807166694E-2</v>
      </c>
      <c r="L172" s="1069">
        <f t="shared" si="240"/>
        <v>-9.7949579911761758E-3</v>
      </c>
      <c r="M172" s="1069">
        <f t="shared" si="240"/>
        <v>-1.2189651888403454E-2</v>
      </c>
      <c r="N172" s="1069">
        <f t="shared" si="240"/>
        <v>-1.4530742842963917E-2</v>
      </c>
      <c r="O172" s="1069">
        <f t="shared" si="240"/>
        <v>-1.5650009538356605E-2</v>
      </c>
      <c r="P172" s="1069">
        <f t="shared" si="240"/>
        <v>-1.6117260070019592E-2</v>
      </c>
      <c r="Q172" s="1069">
        <f t="shared" si="240"/>
        <v>-1.4275427762094013E-2</v>
      </c>
      <c r="R172" s="1069">
        <f t="shared" si="240"/>
        <v>-1.4809073288357953E-2</v>
      </c>
      <c r="S172" s="1069">
        <f t="shared" si="240"/>
        <v>-1.4563379742084421E-2</v>
      </c>
      <c r="T172" s="1069">
        <f t="shared" si="240"/>
        <v>-1.4067139637778826E-2</v>
      </c>
      <c r="U172" s="1069">
        <f t="shared" si="240"/>
        <v>-1.4406829184908718E-2</v>
      </c>
      <c r="V172" s="1069">
        <f t="shared" si="240"/>
        <v>-1.4255611176016477E-2</v>
      </c>
      <c r="W172" s="1069">
        <f t="shared" si="240"/>
        <v>-1.5470950402557315E-2</v>
      </c>
      <c r="X172" s="1070">
        <f t="shared" si="240"/>
        <v>-1.6835436163346203E-2</v>
      </c>
      <c r="Y172" s="1070">
        <f t="shared" ref="Y172:Z172" si="241">IF(Y96/Y$100&lt;&gt;0,Y96/Y$100,"~")</f>
        <v>-1.5036157356940957E-2</v>
      </c>
      <c r="Z172" s="1070">
        <f t="shared" si="241"/>
        <v>-1.6120987862823649E-2</v>
      </c>
    </row>
    <row r="173" spans="1:26" s="1033" customFormat="1" x14ac:dyDescent="0.2">
      <c r="A173" s="1029"/>
      <c r="B173" s="1030" t="s">
        <v>511</v>
      </c>
      <c r="C173" s="1071">
        <f t="shared" ref="C173:X173" si="242">IF(C97/C$100&lt;&gt;0,C97/C$100,"~")</f>
        <v>0.95201330533981665</v>
      </c>
      <c r="D173" s="1071">
        <f t="shared" si="242"/>
        <v>0.96032083261727874</v>
      </c>
      <c r="E173" s="1071">
        <f t="shared" si="242"/>
        <v>0.95350214616722428</v>
      </c>
      <c r="F173" s="1071">
        <f t="shared" si="242"/>
        <v>0.94766195928988473</v>
      </c>
      <c r="G173" s="1071">
        <f t="shared" si="242"/>
        <v>0.93966310906600869</v>
      </c>
      <c r="H173" s="1071">
        <f t="shared" si="242"/>
        <v>0.93682776904758813</v>
      </c>
      <c r="I173" s="1071">
        <f t="shared" si="242"/>
        <v>0.93967466251378406</v>
      </c>
      <c r="J173" s="1071">
        <f t="shared" si="242"/>
        <v>0.93714734704121949</v>
      </c>
      <c r="K173" s="1071">
        <f t="shared" si="242"/>
        <v>0.92947329311724036</v>
      </c>
      <c r="L173" s="1071">
        <f t="shared" si="242"/>
        <v>0.92380152170125074</v>
      </c>
      <c r="M173" s="1071">
        <f t="shared" si="242"/>
        <v>0.91399014926947586</v>
      </c>
      <c r="N173" s="1071">
        <f t="shared" si="242"/>
        <v>0.91465569935575708</v>
      </c>
      <c r="O173" s="1071">
        <f t="shared" si="242"/>
        <v>0.91863816223860451</v>
      </c>
      <c r="P173" s="1071">
        <f t="shared" si="242"/>
        <v>0.92659280276569056</v>
      </c>
      <c r="Q173" s="1071">
        <f t="shared" si="242"/>
        <v>0.91926184261305544</v>
      </c>
      <c r="R173" s="1071">
        <f t="shared" si="242"/>
        <v>0.91221696801071339</v>
      </c>
      <c r="S173" s="1071">
        <f t="shared" si="242"/>
        <v>0.91957343897330024</v>
      </c>
      <c r="T173" s="1071">
        <f t="shared" si="242"/>
        <v>0.92232654872277609</v>
      </c>
      <c r="U173" s="1071">
        <f t="shared" si="242"/>
        <v>0.92106912489707449</v>
      </c>
      <c r="V173" s="1071">
        <f t="shared" si="242"/>
        <v>0.9350436997695406</v>
      </c>
      <c r="W173" s="1071">
        <f t="shared" si="242"/>
        <v>0.92621328933383018</v>
      </c>
      <c r="X173" s="1072">
        <f t="shared" si="242"/>
        <v>0.92519227776536006</v>
      </c>
      <c r="Y173" s="1072">
        <f t="shared" ref="Y173:Z173" si="243">IF(Y97/Y$100&lt;&gt;0,Y97/Y$100,"~")</f>
        <v>0.92265252785365426</v>
      </c>
      <c r="Z173" s="1072">
        <f t="shared" si="243"/>
        <v>0.92531063875273256</v>
      </c>
    </row>
    <row r="174" spans="1:26" x14ac:dyDescent="0.2">
      <c r="A174" s="1023"/>
      <c r="B174" s="1028" t="s">
        <v>559</v>
      </c>
      <c r="C174" s="1069">
        <f t="shared" ref="C174:X174" si="244">IF(C98/C$100&lt;&gt;0,C98/C$100,"~")</f>
        <v>6.2296698134091041E-2</v>
      </c>
      <c r="D174" s="1069">
        <f t="shared" si="244"/>
        <v>6.6546888391994102E-2</v>
      </c>
      <c r="E174" s="1069">
        <f t="shared" si="244"/>
        <v>6.6622458138224872E-2</v>
      </c>
      <c r="F174" s="1069">
        <f t="shared" si="244"/>
        <v>7.3689692342158858E-2</v>
      </c>
      <c r="G174" s="1069">
        <f t="shared" si="244"/>
        <v>8.2181211333824528E-2</v>
      </c>
      <c r="H174" s="1069">
        <f t="shared" si="244"/>
        <v>8.7849110083934048E-2</v>
      </c>
      <c r="I174" s="1069">
        <f t="shared" si="244"/>
        <v>8.3867652543838128E-2</v>
      </c>
      <c r="J174" s="1069">
        <f t="shared" si="244"/>
        <v>7.6205678844611088E-2</v>
      </c>
      <c r="K174" s="1069">
        <f t="shared" si="244"/>
        <v>8.0418999349368692E-2</v>
      </c>
      <c r="L174" s="1069">
        <f t="shared" si="244"/>
        <v>8.091065675272506E-2</v>
      </c>
      <c r="M174" s="1069">
        <f t="shared" si="244"/>
        <v>9.0935273195132782E-2</v>
      </c>
      <c r="N174" s="1069">
        <f t="shared" si="244"/>
        <v>8.9765120865603745E-2</v>
      </c>
      <c r="O174" s="1069">
        <f t="shared" si="244"/>
        <v>8.5683094676288665E-2</v>
      </c>
      <c r="P174" s="1069">
        <f t="shared" si="244"/>
        <v>8.487533180497922E-2</v>
      </c>
      <c r="Q174" s="1069">
        <f t="shared" si="244"/>
        <v>8.9241789905305721E-2</v>
      </c>
      <c r="R174" s="1069">
        <f t="shared" si="244"/>
        <v>9.1572868372601382E-2</v>
      </c>
      <c r="S174" s="1069">
        <f t="shared" si="244"/>
        <v>8.6022360859859301E-2</v>
      </c>
      <c r="T174" s="1069">
        <f t="shared" si="244"/>
        <v>8.1297015931652172E-2</v>
      </c>
      <c r="U174" s="1069">
        <f t="shared" si="244"/>
        <v>8.2494190417752716E-2</v>
      </c>
      <c r="V174" s="1069">
        <f t="shared" si="244"/>
        <v>7.2421583503189016E-2</v>
      </c>
      <c r="W174" s="1069">
        <f t="shared" si="244"/>
        <v>8.1096920654823809E-2</v>
      </c>
      <c r="X174" s="1070">
        <f t="shared" si="244"/>
        <v>8.084117795586894E-2</v>
      </c>
      <c r="Y174" s="1070">
        <f t="shared" ref="Y174:Z174" si="245">IF(Y98/Y$100&lt;&gt;0,Y98/Y$100,"~")</f>
        <v>8.255626861216496E-2</v>
      </c>
      <c r="Z174" s="1070">
        <f t="shared" si="245"/>
        <v>8.0047657850494183E-2</v>
      </c>
    </row>
    <row r="175" spans="1:26" x14ac:dyDescent="0.2">
      <c r="A175" s="1023"/>
      <c r="B175" s="1028" t="s">
        <v>512</v>
      </c>
      <c r="C175" s="1069">
        <f t="shared" ref="C175:X175" si="246">IF(C99/C$100&lt;&gt;0,C99/C$100,"~")</f>
        <v>-1.4310003473907637E-2</v>
      </c>
      <c r="D175" s="1069">
        <f t="shared" si="246"/>
        <v>-2.6867721009272882E-2</v>
      </c>
      <c r="E175" s="1069">
        <f t="shared" si="246"/>
        <v>-2.0124604305449222E-2</v>
      </c>
      <c r="F175" s="1069">
        <f t="shared" si="246"/>
        <v>-2.1351651632043521E-2</v>
      </c>
      <c r="G175" s="1069">
        <f t="shared" si="246"/>
        <v>-2.184432039983316E-2</v>
      </c>
      <c r="H175" s="1069">
        <f t="shared" si="246"/>
        <v>-2.467687913152224E-2</v>
      </c>
      <c r="I175" s="1069">
        <f t="shared" si="246"/>
        <v>-2.3542315057622224E-2</v>
      </c>
      <c r="J175" s="1069">
        <f t="shared" si="246"/>
        <v>-1.3353025885830577E-2</v>
      </c>
      <c r="K175" s="1069">
        <f t="shared" si="246"/>
        <v>-9.8922924666089967E-3</v>
      </c>
      <c r="L175" s="1069">
        <f t="shared" si="246"/>
        <v>-4.7121784539757424E-3</v>
      </c>
      <c r="M175" s="1069">
        <f t="shared" si="246"/>
        <v>-4.9254224646086316E-3</v>
      </c>
      <c r="N175" s="1069">
        <f t="shared" si="246"/>
        <v>-4.4208202213607698E-3</v>
      </c>
      <c r="O175" s="1069">
        <f t="shared" si="246"/>
        <v>-4.3212569148932227E-3</v>
      </c>
      <c r="P175" s="1069">
        <f t="shared" si="246"/>
        <v>-1.1468134570669712E-2</v>
      </c>
      <c r="Q175" s="1069">
        <f t="shared" si="246"/>
        <v>-8.5036325183609953E-3</v>
      </c>
      <c r="R175" s="1069">
        <f t="shared" si="246"/>
        <v>-3.7898363833147801E-3</v>
      </c>
      <c r="S175" s="1069">
        <f t="shared" si="246"/>
        <v>-5.5957998331595746E-3</v>
      </c>
      <c r="T175" s="1069">
        <f t="shared" si="246"/>
        <v>-3.6235646544282209E-3</v>
      </c>
      <c r="U175" s="1069">
        <f t="shared" si="246"/>
        <v>-3.5633153148271024E-3</v>
      </c>
      <c r="V175" s="1069">
        <f t="shared" si="246"/>
        <v>-7.46528327272969E-3</v>
      </c>
      <c r="W175" s="1069">
        <f t="shared" si="246"/>
        <v>-7.3102099886540118E-3</v>
      </c>
      <c r="X175" s="1070">
        <f t="shared" si="246"/>
        <v>-6.0334557212290123E-3</v>
      </c>
      <c r="Y175" s="1070">
        <f t="shared" ref="Y175:Z175" si="247">IF(Y99/Y$100&lt;&gt;0,Y99/Y$100,"~")</f>
        <v>-5.2087964658190881E-3</v>
      </c>
      <c r="Z175" s="1070">
        <f t="shared" si="247"/>
        <v>-5.3582966032268238E-3</v>
      </c>
    </row>
    <row r="176" spans="1:26" ht="21" customHeight="1" x14ac:dyDescent="0.2">
      <c r="A176" s="1034"/>
      <c r="B176" s="1035" t="s">
        <v>562</v>
      </c>
      <c r="C176" s="1073">
        <f t="shared" ref="C176:X176" si="248">IF(C100/C$100&lt;&gt;0,C100/C$100,"~")</f>
        <v>1</v>
      </c>
      <c r="D176" s="1073">
        <f t="shared" si="248"/>
        <v>1</v>
      </c>
      <c r="E176" s="1073">
        <f t="shared" si="248"/>
        <v>1</v>
      </c>
      <c r="F176" s="1073">
        <f t="shared" si="248"/>
        <v>1</v>
      </c>
      <c r="G176" s="1073">
        <f t="shared" si="248"/>
        <v>1</v>
      </c>
      <c r="H176" s="1073">
        <f t="shared" si="248"/>
        <v>1</v>
      </c>
      <c r="I176" s="1073">
        <f t="shared" si="248"/>
        <v>1</v>
      </c>
      <c r="J176" s="1073">
        <f t="shared" si="248"/>
        <v>1</v>
      </c>
      <c r="K176" s="1073">
        <f t="shared" si="248"/>
        <v>1</v>
      </c>
      <c r="L176" s="1073">
        <f t="shared" si="248"/>
        <v>1</v>
      </c>
      <c r="M176" s="1073">
        <f t="shared" si="248"/>
        <v>1</v>
      </c>
      <c r="N176" s="1073">
        <f t="shared" si="248"/>
        <v>1</v>
      </c>
      <c r="O176" s="1073">
        <f t="shared" si="248"/>
        <v>1</v>
      </c>
      <c r="P176" s="1073">
        <f t="shared" si="248"/>
        <v>1</v>
      </c>
      <c r="Q176" s="1073">
        <f t="shared" si="248"/>
        <v>1</v>
      </c>
      <c r="R176" s="1073">
        <f t="shared" si="248"/>
        <v>1</v>
      </c>
      <c r="S176" s="1073">
        <f t="shared" si="248"/>
        <v>1</v>
      </c>
      <c r="T176" s="1073">
        <f t="shared" si="248"/>
        <v>1</v>
      </c>
      <c r="U176" s="1073">
        <f t="shared" si="248"/>
        <v>1</v>
      </c>
      <c r="V176" s="1073">
        <f t="shared" si="248"/>
        <v>1</v>
      </c>
      <c r="W176" s="1073">
        <f t="shared" si="248"/>
        <v>1</v>
      </c>
      <c r="X176" s="1074">
        <f t="shared" si="248"/>
        <v>1</v>
      </c>
      <c r="Y176" s="1074">
        <f t="shared" ref="Y176:Z176" si="249">IF(Y100/Y$100&lt;&gt;0,Y100/Y$100,"~")</f>
        <v>1</v>
      </c>
      <c r="Z176" s="1074">
        <f t="shared" si="249"/>
        <v>1</v>
      </c>
    </row>
    <row r="177" spans="1:26" ht="15" x14ac:dyDescent="0.2">
      <c r="A177" s="1067"/>
      <c r="B177" s="1217" t="s">
        <v>1237</v>
      </c>
      <c r="C177" s="1075">
        <f t="shared" ref="C177:Y177" si="250">IF(C101/C$100&lt;&gt;0,C101/C$100,"~")</f>
        <v>0.98801180716333481</v>
      </c>
      <c r="D177" s="1075">
        <f t="shared" si="250"/>
        <v>0.99154028563047625</v>
      </c>
      <c r="E177" s="1075">
        <f t="shared" si="250"/>
        <v>0.99079729506795922</v>
      </c>
      <c r="F177" s="1075">
        <f t="shared" si="250"/>
        <v>0.97556358265109688</v>
      </c>
      <c r="G177" s="1075">
        <f t="shared" si="250"/>
        <v>0.99903989560067685</v>
      </c>
      <c r="H177" s="1075">
        <f t="shared" si="250"/>
        <v>0.99512562091598145</v>
      </c>
      <c r="I177" s="1075">
        <f t="shared" si="250"/>
        <v>0.9920204893942457</v>
      </c>
      <c r="J177" s="1075">
        <f t="shared" si="250"/>
        <v>0.99020872564135509</v>
      </c>
      <c r="K177" s="1075">
        <f t="shared" si="250"/>
        <v>0.98636301054901632</v>
      </c>
      <c r="L177" s="1075">
        <f t="shared" si="250"/>
        <v>0.98875752000984085</v>
      </c>
      <c r="M177" s="1075">
        <f t="shared" si="250"/>
        <v>0.9843432409919467</v>
      </c>
      <c r="N177" s="1075">
        <f t="shared" si="250"/>
        <v>0.99006279282508247</v>
      </c>
      <c r="O177" s="1075">
        <f t="shared" si="250"/>
        <v>0.97640771083789324</v>
      </c>
      <c r="P177" s="1075">
        <f t="shared" si="250"/>
        <v>0.96780532503378469</v>
      </c>
      <c r="Q177" s="1075">
        <f t="shared" si="250"/>
        <v>0.9791931302521264</v>
      </c>
      <c r="R177" s="1075">
        <f t="shared" si="250"/>
        <v>0.98062043386883213</v>
      </c>
      <c r="S177" s="1075">
        <f t="shared" si="250"/>
        <v>0.96174284956544542</v>
      </c>
      <c r="T177" s="1075">
        <f t="shared" si="250"/>
        <v>0.93236757301285633</v>
      </c>
      <c r="U177" s="1075">
        <f t="shared" si="250"/>
        <v>0.96236199627660124</v>
      </c>
      <c r="V177" s="1075">
        <f t="shared" si="250"/>
        <v>0.98336578818876086</v>
      </c>
      <c r="W177" s="1075">
        <f t="shared" si="250"/>
        <v>0.97462651146877621</v>
      </c>
      <c r="X177" s="1075">
        <f t="shared" si="250"/>
        <v>0.9588285275014321</v>
      </c>
      <c r="Y177" s="1075">
        <f t="shared" si="250"/>
        <v>0.94312645564793784</v>
      </c>
      <c r="Z177" s="1075">
        <f t="shared" ref="Z177:Z178" si="251">IF(Z101/Z$100&lt;&gt;0,Z101/Z$100,"~")</f>
        <v>0.96875374868959108</v>
      </c>
    </row>
    <row r="178" spans="1:26" ht="15" x14ac:dyDescent="0.2">
      <c r="A178" s="1067"/>
      <c r="B178" s="1218" t="s">
        <v>1425</v>
      </c>
      <c r="C178" s="1075">
        <f t="shared" ref="C178:Y178" si="252">IF(C102/C$100&lt;&gt;0,C102/C$100,"~")</f>
        <v>1</v>
      </c>
      <c r="D178" s="1075">
        <f t="shared" si="252"/>
        <v>1</v>
      </c>
      <c r="E178" s="1075">
        <f t="shared" si="252"/>
        <v>1</v>
      </c>
      <c r="F178" s="1075">
        <f t="shared" si="252"/>
        <v>1</v>
      </c>
      <c r="G178" s="1075">
        <f t="shared" si="252"/>
        <v>1</v>
      </c>
      <c r="H178" s="1075">
        <f t="shared" si="252"/>
        <v>1</v>
      </c>
      <c r="I178" s="1075">
        <f t="shared" si="252"/>
        <v>1</v>
      </c>
      <c r="J178" s="1075">
        <f t="shared" si="252"/>
        <v>1</v>
      </c>
      <c r="K178" s="1075">
        <f t="shared" si="252"/>
        <v>1</v>
      </c>
      <c r="L178" s="1075">
        <f t="shared" si="252"/>
        <v>1</v>
      </c>
      <c r="M178" s="1075">
        <f t="shared" si="252"/>
        <v>1</v>
      </c>
      <c r="N178" s="1075">
        <f t="shared" si="252"/>
        <v>0.99996321753174155</v>
      </c>
      <c r="O178" s="1075">
        <f t="shared" si="252"/>
        <v>0.99993024706566025</v>
      </c>
      <c r="P178" s="1075">
        <f t="shared" si="252"/>
        <v>0.99992117995860386</v>
      </c>
      <c r="Q178" s="1075">
        <f t="shared" si="252"/>
        <v>0.99988917791079346</v>
      </c>
      <c r="R178" s="1075">
        <f t="shared" si="252"/>
        <v>0.99834536808585428</v>
      </c>
      <c r="S178" s="1075">
        <f t="shared" si="252"/>
        <v>0.99593592852800916</v>
      </c>
      <c r="T178" s="1075">
        <f t="shared" si="252"/>
        <v>0.99522303389009703</v>
      </c>
      <c r="U178" s="1075">
        <f t="shared" si="252"/>
        <v>0.99148109151537045</v>
      </c>
      <c r="V178" s="1075">
        <f t="shared" si="252"/>
        <v>0.9444103477093494</v>
      </c>
      <c r="W178" s="1075">
        <f t="shared" si="252"/>
        <v>0.99223078209112203</v>
      </c>
      <c r="X178" s="1075">
        <f t="shared" si="252"/>
        <v>0.98891613207797435</v>
      </c>
      <c r="Y178" s="1075">
        <f t="shared" si="252"/>
        <v>0.96050589273500286</v>
      </c>
      <c r="Z178" s="1075">
        <f t="shared" si="251"/>
        <v>0.86441456236221936</v>
      </c>
    </row>
    <row r="179" spans="1:26" s="1040" customFormat="1" ht="12.75" customHeight="1" x14ac:dyDescent="0.2">
      <c r="A179" s="981" t="s">
        <v>1387</v>
      </c>
      <c r="B179" s="1041"/>
      <c r="C179" s="1039"/>
      <c r="D179" s="1039"/>
      <c r="E179" s="1039"/>
      <c r="F179" s="1039"/>
      <c r="G179" s="1039"/>
      <c r="H179" s="1039"/>
      <c r="I179" s="1039"/>
      <c r="J179" s="1039"/>
      <c r="K179" s="1039"/>
      <c r="L179" s="1039"/>
      <c r="M179" s="1039"/>
      <c r="N179" s="1039"/>
      <c r="O179" s="1039"/>
      <c r="P179" s="1039"/>
      <c r="Q179" s="1039"/>
      <c r="R179" s="1039"/>
      <c r="S179" s="1039"/>
      <c r="T179" s="1039"/>
      <c r="U179" s="1039"/>
      <c r="V179" s="1039"/>
      <c r="W179" s="1039"/>
      <c r="X179" s="1039"/>
      <c r="Y179" s="1039"/>
      <c r="Z179" s="1039"/>
    </row>
    <row r="180" spans="1:26" s="1042" customFormat="1" ht="20.25" customHeight="1" x14ac:dyDescent="0.2">
      <c r="A180" s="1041" t="s">
        <v>1188</v>
      </c>
      <c r="X180" s="1040"/>
      <c r="Y180" s="1040"/>
      <c r="Z180" s="1040"/>
    </row>
    <row r="181" spans="1:26" ht="15" x14ac:dyDescent="0.2">
      <c r="A181" s="1045" t="str">
        <f>Index!B19</f>
        <v>Table 3j:     FSM: Constant price GDP by institutional sector and income components, FY2003-FY2018</v>
      </c>
    </row>
    <row r="182" spans="1:26" ht="18.75" customHeight="1" x14ac:dyDescent="0.2">
      <c r="A182" s="1019"/>
      <c r="B182" s="1020" t="s">
        <v>397</v>
      </c>
      <c r="C182" s="1021" t="str">
        <f>C$2</f>
        <v>FY1995</v>
      </c>
      <c r="D182" s="1021" t="str">
        <f t="shared" ref="D182:Z182" si="253">D$2</f>
        <v>FY1996</v>
      </c>
      <c r="E182" s="1021" t="str">
        <f t="shared" si="253"/>
        <v>FY1997</v>
      </c>
      <c r="F182" s="1021" t="str">
        <f t="shared" si="253"/>
        <v>FY1998</v>
      </c>
      <c r="G182" s="1021" t="str">
        <f t="shared" si="253"/>
        <v>FY1999</v>
      </c>
      <c r="H182" s="1021" t="str">
        <f t="shared" si="253"/>
        <v>FY2000</v>
      </c>
      <c r="I182" s="1021" t="str">
        <f t="shared" si="253"/>
        <v>FY2001</v>
      </c>
      <c r="J182" s="1021" t="str">
        <f t="shared" si="253"/>
        <v>FY2002</v>
      </c>
      <c r="K182" s="1021" t="str">
        <f t="shared" si="253"/>
        <v>FY2003</v>
      </c>
      <c r="L182" s="1021" t="str">
        <f t="shared" si="253"/>
        <v>FY2004</v>
      </c>
      <c r="M182" s="1021" t="str">
        <f t="shared" si="253"/>
        <v>FY2005</v>
      </c>
      <c r="N182" s="1021" t="str">
        <f t="shared" si="253"/>
        <v>FY2006</v>
      </c>
      <c r="O182" s="1021" t="str">
        <f t="shared" si="253"/>
        <v>FY2007</v>
      </c>
      <c r="P182" s="1021" t="str">
        <f t="shared" si="253"/>
        <v>FY2008</v>
      </c>
      <c r="Q182" s="1021" t="str">
        <f t="shared" si="253"/>
        <v>FY2009</v>
      </c>
      <c r="R182" s="1021" t="str">
        <f t="shared" si="253"/>
        <v>FY2010</v>
      </c>
      <c r="S182" s="1021" t="str">
        <f t="shared" si="253"/>
        <v>FY2011</v>
      </c>
      <c r="T182" s="1021" t="str">
        <f t="shared" si="253"/>
        <v>FY2012</v>
      </c>
      <c r="U182" s="1021" t="str">
        <f t="shared" si="253"/>
        <v>FY2013</v>
      </c>
      <c r="V182" s="1021" t="str">
        <f t="shared" si="253"/>
        <v>FY2014</v>
      </c>
      <c r="W182" s="1021" t="str">
        <f t="shared" si="253"/>
        <v>FY2015</v>
      </c>
      <c r="X182" s="1022" t="str">
        <f t="shared" si="253"/>
        <v>FY2016</v>
      </c>
      <c r="Y182" s="1022" t="str">
        <f t="shared" si="253"/>
        <v>FY2017</v>
      </c>
      <c r="Z182" s="1022" t="str">
        <f t="shared" si="253"/>
        <v>FY2018</v>
      </c>
    </row>
    <row r="183" spans="1:26" s="1033" customFormat="1" ht="18.75" customHeight="1" x14ac:dyDescent="0.2">
      <c r="A183" s="1029">
        <v>1</v>
      </c>
      <c r="B183" s="1030" t="s">
        <v>0</v>
      </c>
      <c r="C183" s="1076">
        <v>78.239461117327636</v>
      </c>
      <c r="D183" s="1076">
        <v>71.5766247672411</v>
      </c>
      <c r="E183" s="1076">
        <v>61.939179882044883</v>
      </c>
      <c r="F183" s="1076">
        <v>70.874687790148357</v>
      </c>
      <c r="G183" s="1076">
        <v>67.614200312706743</v>
      </c>
      <c r="H183" s="1076">
        <v>75.243561006467857</v>
      </c>
      <c r="I183" s="1076">
        <v>75.882336503291299</v>
      </c>
      <c r="J183" s="1076">
        <v>73.647805760908938</v>
      </c>
      <c r="K183" s="1076">
        <v>76.359280038363451</v>
      </c>
      <c r="L183" s="1076">
        <v>73.357066066401373</v>
      </c>
      <c r="M183" s="1076">
        <v>71.731374058683656</v>
      </c>
      <c r="N183" s="1076">
        <v>66.836587357264278</v>
      </c>
      <c r="O183" s="1076">
        <v>68.141284986864704</v>
      </c>
      <c r="P183" s="1076">
        <v>66.36600133157927</v>
      </c>
      <c r="Q183" s="1076">
        <v>68.02353967240154</v>
      </c>
      <c r="R183" s="1076">
        <v>69.607535764114189</v>
      </c>
      <c r="S183" s="1076">
        <v>77.019692058801326</v>
      </c>
      <c r="T183" s="1076">
        <v>73.86023497522865</v>
      </c>
      <c r="U183" s="1076">
        <v>65.896418435684041</v>
      </c>
      <c r="V183" s="1076">
        <v>62.306810579741658</v>
      </c>
      <c r="W183" s="1076">
        <v>69.391781901288496</v>
      </c>
      <c r="X183" s="1077">
        <v>71.667275917589649</v>
      </c>
      <c r="Y183" s="1077">
        <v>72.93726911459845</v>
      </c>
      <c r="Z183" s="1077">
        <v>70.850865149908003</v>
      </c>
    </row>
    <row r="184" spans="1:26" x14ac:dyDescent="0.2">
      <c r="A184" s="1023">
        <v>1.1000000000000001</v>
      </c>
      <c r="B184" s="1078" t="s">
        <v>1</v>
      </c>
      <c r="C184" s="1079">
        <v>61.278913412276395</v>
      </c>
      <c r="D184" s="1079">
        <v>57.553170884917172</v>
      </c>
      <c r="E184" s="1079">
        <v>51.739361346756368</v>
      </c>
      <c r="F184" s="1079">
        <v>53.757510321690994</v>
      </c>
      <c r="G184" s="1079">
        <v>55.054337685762007</v>
      </c>
      <c r="H184" s="1079">
        <v>59.810608111239034</v>
      </c>
      <c r="I184" s="1079">
        <v>60.652262134087294</v>
      </c>
      <c r="J184" s="1079">
        <v>57.548493744545212</v>
      </c>
      <c r="K184" s="1079">
        <v>58.540895442355243</v>
      </c>
      <c r="L184" s="1079">
        <v>57.49099970832583</v>
      </c>
      <c r="M184" s="1079">
        <v>55.132814754427827</v>
      </c>
      <c r="N184" s="1079">
        <v>52.219775395434382</v>
      </c>
      <c r="O184" s="1079">
        <v>51.698855364390639</v>
      </c>
      <c r="P184" s="1079">
        <v>50.720473820326397</v>
      </c>
      <c r="Q184" s="1079">
        <v>48.589989338589248</v>
      </c>
      <c r="R184" s="1079">
        <v>54.031467226782453</v>
      </c>
      <c r="S184" s="1079">
        <v>57.388067944868681</v>
      </c>
      <c r="T184" s="1079">
        <v>54.431413320525387</v>
      </c>
      <c r="U184" s="1079">
        <v>49.421138744967159</v>
      </c>
      <c r="V184" s="1079">
        <v>44.743401226268773</v>
      </c>
      <c r="W184" s="1079">
        <v>45.62418345796079</v>
      </c>
      <c r="X184" s="1080">
        <v>48.232605158537481</v>
      </c>
      <c r="Y184" s="1080">
        <v>50.573945391783752</v>
      </c>
      <c r="Z184" s="1080">
        <v>50.708363274254737</v>
      </c>
    </row>
    <row r="185" spans="1:26" x14ac:dyDescent="0.2">
      <c r="A185" s="1023"/>
      <c r="B185" s="1081" t="s">
        <v>358</v>
      </c>
      <c r="C185" s="1079">
        <v>28.722228160026283</v>
      </c>
      <c r="D185" s="1079">
        <v>28.180927061071149</v>
      </c>
      <c r="E185" s="1079">
        <v>26.081236164426578</v>
      </c>
      <c r="F185" s="1079">
        <v>26.292467788396237</v>
      </c>
      <c r="G185" s="1079">
        <v>27.212325447398641</v>
      </c>
      <c r="H185" s="1079">
        <v>30.07574418229585</v>
      </c>
      <c r="I185" s="1079">
        <v>30.804085008365526</v>
      </c>
      <c r="J185" s="1079">
        <v>30.497729426650288</v>
      </c>
      <c r="K185" s="1079">
        <v>30.77822184386233</v>
      </c>
      <c r="L185" s="1079">
        <v>30.547258741136879</v>
      </c>
      <c r="M185" s="1079">
        <v>28.462384527228458</v>
      </c>
      <c r="N185" s="1079">
        <v>27.046245885358246</v>
      </c>
      <c r="O185" s="1079">
        <v>26.972624546289246</v>
      </c>
      <c r="P185" s="1079">
        <v>25.947299903468057</v>
      </c>
      <c r="Q185" s="1079">
        <v>25.403280232140663</v>
      </c>
      <c r="R185" s="1079">
        <v>27.685945304967767</v>
      </c>
      <c r="S185" s="1079">
        <v>29.364342762727379</v>
      </c>
      <c r="T185" s="1079">
        <v>27.985983607747286</v>
      </c>
      <c r="U185" s="1079">
        <v>26.273869958602088</v>
      </c>
      <c r="V185" s="1079">
        <v>24.315771555355219</v>
      </c>
      <c r="W185" s="1079">
        <v>25.100308787731237</v>
      </c>
      <c r="X185" s="1080">
        <v>26.475488120148334</v>
      </c>
      <c r="Y185" s="1080">
        <v>27.478348242028972</v>
      </c>
      <c r="Z185" s="1080">
        <v>27.338915722202209</v>
      </c>
    </row>
    <row r="186" spans="1:26" x14ac:dyDescent="0.2">
      <c r="A186" s="1023"/>
      <c r="B186" s="1081" t="s">
        <v>3</v>
      </c>
      <c r="C186" s="1079">
        <v>32.556685252250112</v>
      </c>
      <c r="D186" s="1079">
        <v>29.372243823846027</v>
      </c>
      <c r="E186" s="1079">
        <v>25.658125182329798</v>
      </c>
      <c r="F186" s="1079">
        <v>27.465042533294756</v>
      </c>
      <c r="G186" s="1079">
        <v>27.84201223836336</v>
      </c>
      <c r="H186" s="1079">
        <v>29.734863928943181</v>
      </c>
      <c r="I186" s="1079">
        <v>29.848177125721772</v>
      </c>
      <c r="J186" s="1079">
        <v>27.050764317894927</v>
      </c>
      <c r="K186" s="1079">
        <v>27.762673598492913</v>
      </c>
      <c r="L186" s="1079">
        <v>26.943740967188958</v>
      </c>
      <c r="M186" s="1079">
        <v>26.670430227199375</v>
      </c>
      <c r="N186" s="1079">
        <v>25.17352951007614</v>
      </c>
      <c r="O186" s="1079">
        <v>24.726230818101392</v>
      </c>
      <c r="P186" s="1079">
        <v>24.773173916858344</v>
      </c>
      <c r="Q186" s="1079">
        <v>23.186709106448589</v>
      </c>
      <c r="R186" s="1079">
        <v>26.345521921814687</v>
      </c>
      <c r="S186" s="1079">
        <v>28.023725182141305</v>
      </c>
      <c r="T186" s="1079">
        <v>26.445429712778108</v>
      </c>
      <c r="U186" s="1079">
        <v>23.147268786365071</v>
      </c>
      <c r="V186" s="1079">
        <v>20.42762967091355</v>
      </c>
      <c r="W186" s="1079">
        <v>20.523874670229553</v>
      </c>
      <c r="X186" s="1082">
        <v>21.757117038389147</v>
      </c>
      <c r="Y186" s="1082">
        <v>23.095597149754781</v>
      </c>
      <c r="Z186" s="1082">
        <v>23.36944755205252</v>
      </c>
    </row>
    <row r="187" spans="1:26" x14ac:dyDescent="0.2">
      <c r="A187" s="1023" t="s">
        <v>89</v>
      </c>
      <c r="B187" s="1078" t="s">
        <v>4</v>
      </c>
      <c r="C187" s="1079">
        <v>16.960547705051233</v>
      </c>
      <c r="D187" s="1079">
        <v>14.023453882323921</v>
      </c>
      <c r="E187" s="1079">
        <v>10.199818535288518</v>
      </c>
      <c r="F187" s="1079">
        <v>17.117177468457356</v>
      </c>
      <c r="G187" s="1079">
        <v>12.55986262694473</v>
      </c>
      <c r="H187" s="1079">
        <v>15.432952895228818</v>
      </c>
      <c r="I187" s="1079">
        <v>15.230074369204004</v>
      </c>
      <c r="J187" s="1079">
        <v>16.099312016363719</v>
      </c>
      <c r="K187" s="1079">
        <v>17.818384596008212</v>
      </c>
      <c r="L187" s="1079">
        <v>15.866066358075543</v>
      </c>
      <c r="M187" s="1079">
        <v>16.598559304255822</v>
      </c>
      <c r="N187" s="1079">
        <v>14.6168119618299</v>
      </c>
      <c r="O187" s="1079">
        <v>16.442429622474062</v>
      </c>
      <c r="P187" s="1079">
        <v>15.645527511252878</v>
      </c>
      <c r="Q187" s="1079">
        <v>19.433550333812292</v>
      </c>
      <c r="R187" s="1079">
        <v>15.576068537331732</v>
      </c>
      <c r="S187" s="1079">
        <v>19.631624113932638</v>
      </c>
      <c r="T187" s="1079">
        <v>19.428821654703263</v>
      </c>
      <c r="U187" s="1079">
        <v>16.475279690716881</v>
      </c>
      <c r="V187" s="1079">
        <v>17.563409353472885</v>
      </c>
      <c r="W187" s="1079">
        <v>23.767598443327703</v>
      </c>
      <c r="X187" s="1080">
        <v>23.43467075905216</v>
      </c>
      <c r="Y187" s="1080">
        <v>22.363323722814695</v>
      </c>
      <c r="Z187" s="1080">
        <v>20.142501875653259</v>
      </c>
    </row>
    <row r="188" spans="1:26" x14ac:dyDescent="0.2">
      <c r="A188" s="1023"/>
      <c r="B188" s="1081" t="s">
        <v>358</v>
      </c>
      <c r="C188" s="1079">
        <v>12.082276502043255</v>
      </c>
      <c r="D188" s="1079">
        <v>13.844659644393483</v>
      </c>
      <c r="E188" s="1079">
        <v>12.707718410227756</v>
      </c>
      <c r="F188" s="1079">
        <v>15.462162022829322</v>
      </c>
      <c r="G188" s="1079">
        <v>14.573005663756861</v>
      </c>
      <c r="H188" s="1079">
        <v>13.972229524145682</v>
      </c>
      <c r="I188" s="1079">
        <v>12.933335149595095</v>
      </c>
      <c r="J188" s="1079">
        <v>13.229257080233349</v>
      </c>
      <c r="K188" s="1079">
        <v>12.970276993803177</v>
      </c>
      <c r="L188" s="1079">
        <v>12.060251142958068</v>
      </c>
      <c r="M188" s="1079">
        <v>11.346620029559706</v>
      </c>
      <c r="N188" s="1079">
        <v>10.809635072979315</v>
      </c>
      <c r="O188" s="1079">
        <v>10.305460432943216</v>
      </c>
      <c r="P188" s="1079">
        <v>9.2879039257149287</v>
      </c>
      <c r="Q188" s="1079">
        <v>10.209633499806612</v>
      </c>
      <c r="R188" s="1079">
        <v>10.388743089220867</v>
      </c>
      <c r="S188" s="1079">
        <v>10.130729048076573</v>
      </c>
      <c r="T188" s="1079">
        <v>10.276407549504462</v>
      </c>
      <c r="U188" s="1079">
        <v>9.6928035679238498</v>
      </c>
      <c r="V188" s="1079">
        <v>10.147379186204812</v>
      </c>
      <c r="W188" s="1079">
        <v>11.162516738456189</v>
      </c>
      <c r="X188" s="1080">
        <v>12.467615851953555</v>
      </c>
      <c r="Y188" s="1080">
        <v>12.27179503875114</v>
      </c>
      <c r="Z188" s="1080">
        <v>12.530860423135543</v>
      </c>
    </row>
    <row r="189" spans="1:26" x14ac:dyDescent="0.2">
      <c r="A189" s="1023"/>
      <c r="B189" s="1081" t="s">
        <v>3</v>
      </c>
      <c r="C189" s="1079">
        <v>8.0853621278690859</v>
      </c>
      <c r="D189" s="1079">
        <v>3.7643362566610552</v>
      </c>
      <c r="E189" s="1079">
        <v>0.65046189064490312</v>
      </c>
      <c r="F189" s="1079">
        <v>5.5873385781390166</v>
      </c>
      <c r="G189" s="1079">
        <v>1.4751612425798277</v>
      </c>
      <c r="H189" s="1079">
        <v>5.1881983388426995</v>
      </c>
      <c r="I189" s="1079">
        <v>6.2933794625155688</v>
      </c>
      <c r="J189" s="1079">
        <v>5.224937223867606</v>
      </c>
      <c r="K189" s="1079">
        <v>6.2885667481130305</v>
      </c>
      <c r="L189" s="1079">
        <v>4.9378502151174759</v>
      </c>
      <c r="M189" s="1079">
        <v>6.3506886336912931</v>
      </c>
      <c r="N189" s="1079">
        <v>4.8044790552340961</v>
      </c>
      <c r="O189" s="1079">
        <v>7.094643581427257</v>
      </c>
      <c r="P189" s="1079">
        <v>7.2447755016495092</v>
      </c>
      <c r="Q189" s="1079">
        <v>10.051905785581193</v>
      </c>
      <c r="R189" s="1079">
        <v>5.9924607719876644</v>
      </c>
      <c r="S189" s="1079">
        <v>10.307524865401195</v>
      </c>
      <c r="T189" s="1079">
        <v>9.9879003690507986</v>
      </c>
      <c r="U189" s="1079">
        <v>7.6129285086158429</v>
      </c>
      <c r="V189" s="1079">
        <v>8.2012123032987372</v>
      </c>
      <c r="W189" s="1079">
        <v>13.595289938966658</v>
      </c>
      <c r="X189" s="1080">
        <v>12.057957942069111</v>
      </c>
      <c r="Y189" s="1080">
        <v>11.201639085887809</v>
      </c>
      <c r="Z189" s="1080">
        <v>9.3594897225016034</v>
      </c>
    </row>
    <row r="190" spans="1:26" x14ac:dyDescent="0.2">
      <c r="A190" s="1023"/>
      <c r="B190" s="1081" t="s">
        <v>5</v>
      </c>
      <c r="C190" s="1079">
        <v>-3.2070909248611086</v>
      </c>
      <c r="D190" s="1079">
        <v>-3.5855420187306155</v>
      </c>
      <c r="E190" s="1079">
        <v>-3.1583617655841416</v>
      </c>
      <c r="F190" s="1079">
        <v>-3.9323231325109838</v>
      </c>
      <c r="G190" s="1079">
        <v>-3.4883042793919588</v>
      </c>
      <c r="H190" s="1079">
        <v>-3.7274749677595653</v>
      </c>
      <c r="I190" s="1079">
        <v>-3.9966402429066594</v>
      </c>
      <c r="J190" s="1079">
        <v>-2.3548822877372402</v>
      </c>
      <c r="K190" s="1079">
        <v>-1.4404591459079941</v>
      </c>
      <c r="L190" s="1079">
        <v>-1.1320349999999999</v>
      </c>
      <c r="M190" s="1079">
        <v>-1.0987493589951776</v>
      </c>
      <c r="N190" s="1079">
        <v>-0.99730216638351032</v>
      </c>
      <c r="O190" s="1079">
        <v>-0.95767439189641057</v>
      </c>
      <c r="P190" s="1079">
        <v>-0.88715191611155808</v>
      </c>
      <c r="Q190" s="1079">
        <v>-0.82798895157551233</v>
      </c>
      <c r="R190" s="1079">
        <v>-0.80513532387679643</v>
      </c>
      <c r="S190" s="1079">
        <v>-0.80662979954513248</v>
      </c>
      <c r="T190" s="1079">
        <v>-0.8354862638519992</v>
      </c>
      <c r="U190" s="1079">
        <v>-0.83045238582280967</v>
      </c>
      <c r="V190" s="1079">
        <v>-0.78518213603066511</v>
      </c>
      <c r="W190" s="1079">
        <v>-0.99020823409514591</v>
      </c>
      <c r="X190" s="1080">
        <v>-1.0909030349705049</v>
      </c>
      <c r="Y190" s="1080">
        <v>-1.1101104018242531</v>
      </c>
      <c r="Z190" s="1080">
        <v>-1.7478482699838862</v>
      </c>
    </row>
    <row r="191" spans="1:26" ht="17.25" customHeight="1" x14ac:dyDescent="0.2">
      <c r="A191" s="1023">
        <v>2</v>
      </c>
      <c r="B191" s="1083" t="s">
        <v>92</v>
      </c>
      <c r="C191" s="1084">
        <v>3.0068655805073004</v>
      </c>
      <c r="D191" s="1084">
        <v>2.6632795506100937</v>
      </c>
      <c r="E191" s="1084">
        <v>2.4738379654040146</v>
      </c>
      <c r="F191" s="1084">
        <v>1.9292418070999682</v>
      </c>
      <c r="G191" s="1084">
        <v>3.2671042886541386</v>
      </c>
      <c r="H191" s="1084">
        <v>3.9119896121394944</v>
      </c>
      <c r="I191" s="1084">
        <v>5.1047113993770106</v>
      </c>
      <c r="J191" s="1084">
        <v>6.4746161556236572</v>
      </c>
      <c r="K191" s="1084">
        <v>3.3754341098065113</v>
      </c>
      <c r="L191" s="1084">
        <v>3.0883954999999998</v>
      </c>
      <c r="M191" s="1084">
        <v>4.2764478998289146</v>
      </c>
      <c r="N191" s="1084">
        <v>4.9226525581871128</v>
      </c>
      <c r="O191" s="1084">
        <v>5.1750339477433069</v>
      </c>
      <c r="P191" s="1084">
        <v>4.6320912725253365</v>
      </c>
      <c r="Q191" s="1084">
        <v>3.7743491255809136</v>
      </c>
      <c r="R191" s="1084">
        <v>4.3690253747978973</v>
      </c>
      <c r="S191" s="1084">
        <v>5.214236240059309</v>
      </c>
      <c r="T191" s="1084">
        <v>5.6949766208353143</v>
      </c>
      <c r="U191" s="1084">
        <v>5.8378045985553983</v>
      </c>
      <c r="V191" s="1084">
        <v>6.3988059439877141</v>
      </c>
      <c r="W191" s="1084">
        <v>7.6754527190482005</v>
      </c>
      <c r="X191" s="1085">
        <v>7.8444758945754387</v>
      </c>
      <c r="Y191" s="1085">
        <v>8.2458571067035198</v>
      </c>
      <c r="Z191" s="1085">
        <v>9.490138041532477</v>
      </c>
    </row>
    <row r="192" spans="1:26" x14ac:dyDescent="0.2">
      <c r="A192" s="1023"/>
      <c r="B192" s="1086" t="s">
        <v>2</v>
      </c>
      <c r="C192" s="1079">
        <v>2.9622917772314272</v>
      </c>
      <c r="D192" s="1079">
        <v>2.8917080917676059</v>
      </c>
      <c r="E192" s="1079">
        <v>2.7194120480896373</v>
      </c>
      <c r="F192" s="1079">
        <v>3.0184078916567953</v>
      </c>
      <c r="G192" s="1079">
        <v>3.0903127232397605</v>
      </c>
      <c r="H192" s="1079">
        <v>3.1392914811281156</v>
      </c>
      <c r="I192" s="1079">
        <v>3.343165585660314</v>
      </c>
      <c r="J192" s="1079">
        <v>3.2209814559282735</v>
      </c>
      <c r="K192" s="1079">
        <v>2.7222358600634595</v>
      </c>
      <c r="L192" s="1079">
        <v>2.5630685000000004</v>
      </c>
      <c r="M192" s="1079">
        <v>2.591975877110706</v>
      </c>
      <c r="N192" s="1079">
        <v>2.741173555308773</v>
      </c>
      <c r="O192" s="1079">
        <v>2.8331002247199657</v>
      </c>
      <c r="P192" s="1079">
        <v>2.6640646081250803</v>
      </c>
      <c r="Q192" s="1079">
        <v>2.5837520912254992</v>
      </c>
      <c r="R192" s="1079">
        <v>2.763858791392467</v>
      </c>
      <c r="S192" s="1079">
        <v>2.7586494442196305</v>
      </c>
      <c r="T192" s="1079">
        <v>2.7221717132038483</v>
      </c>
      <c r="U192" s="1079">
        <v>2.6470094552287118</v>
      </c>
      <c r="V192" s="1079">
        <v>2.7133800003988915</v>
      </c>
      <c r="W192" s="1079">
        <v>2.8241858587839994</v>
      </c>
      <c r="X192" s="1080">
        <v>2.8977550774479583</v>
      </c>
      <c r="Y192" s="1080">
        <v>2.8790952171002382</v>
      </c>
      <c r="Z192" s="1080">
        <v>3.0275499057682866</v>
      </c>
    </row>
    <row r="193" spans="1:26" x14ac:dyDescent="0.2">
      <c r="A193" s="1023"/>
      <c r="B193" s="1086" t="s">
        <v>3</v>
      </c>
      <c r="C193" s="1079">
        <v>4.4573803275873153E-2</v>
      </c>
      <c r="D193" s="1079">
        <v>-0.22842854115751185</v>
      </c>
      <c r="E193" s="1079">
        <v>-0.24557408268562281</v>
      </c>
      <c r="F193" s="1079">
        <v>-1.0891660845568267</v>
      </c>
      <c r="G193" s="1079">
        <v>0.17679156541437829</v>
      </c>
      <c r="H193" s="1079">
        <v>0.77269813101137841</v>
      </c>
      <c r="I193" s="1079">
        <v>1.7615458137166966</v>
      </c>
      <c r="J193" s="1079">
        <v>3.2536346996953851</v>
      </c>
      <c r="K193" s="1079">
        <v>0.65319824974305152</v>
      </c>
      <c r="L193" s="1079">
        <v>0.52532699999999999</v>
      </c>
      <c r="M193" s="1079">
        <v>1.6844720227182088</v>
      </c>
      <c r="N193" s="1079">
        <v>2.1814790028783406</v>
      </c>
      <c r="O193" s="1079">
        <v>2.3419337230233404</v>
      </c>
      <c r="P193" s="1079">
        <v>1.9680266644002562</v>
      </c>
      <c r="Q193" s="1079">
        <v>1.1905970343554142</v>
      </c>
      <c r="R193" s="1079">
        <v>1.6051665834054298</v>
      </c>
      <c r="S193" s="1079">
        <v>2.4555867958396793</v>
      </c>
      <c r="T193" s="1079">
        <v>2.9728049076314655</v>
      </c>
      <c r="U193" s="1079">
        <v>3.1907951433266857</v>
      </c>
      <c r="V193" s="1079">
        <v>3.6854259435888221</v>
      </c>
      <c r="W193" s="1079">
        <v>4.8512668602642011</v>
      </c>
      <c r="X193" s="1080">
        <v>4.9467208171274804</v>
      </c>
      <c r="Y193" s="1080">
        <v>5.3667618896032829</v>
      </c>
      <c r="Z193" s="1080">
        <v>6.4625881357641894</v>
      </c>
    </row>
    <row r="194" spans="1:26" ht="17.25" customHeight="1" x14ac:dyDescent="0.2">
      <c r="A194" s="1023">
        <v>3</v>
      </c>
      <c r="B194" s="1083" t="s">
        <v>6</v>
      </c>
      <c r="C194" s="1084">
        <v>71.498915938548365</v>
      </c>
      <c r="D194" s="1084">
        <v>70.092790527509891</v>
      </c>
      <c r="E194" s="1084">
        <v>66.415472689621808</v>
      </c>
      <c r="F194" s="1084">
        <v>61.667438487498501</v>
      </c>
      <c r="G194" s="1084">
        <v>64.641320178820408</v>
      </c>
      <c r="H194" s="1084">
        <v>65.229416807039328</v>
      </c>
      <c r="I194" s="1084">
        <v>69.201918326483622</v>
      </c>
      <c r="J194" s="1084">
        <v>73.619457850264411</v>
      </c>
      <c r="K194" s="1084">
        <v>73.853549681376833</v>
      </c>
      <c r="L194" s="1084">
        <v>71.794121002042615</v>
      </c>
      <c r="M194" s="1084">
        <v>73.89057276737131</v>
      </c>
      <c r="N194" s="1084">
        <v>77.750800936458674</v>
      </c>
      <c r="O194" s="1084">
        <v>72.430816765843176</v>
      </c>
      <c r="P194" s="1084">
        <v>70.31862196891197</v>
      </c>
      <c r="Q194" s="1084">
        <v>70.797916638831481</v>
      </c>
      <c r="R194" s="1084">
        <v>72.040037418838821</v>
      </c>
      <c r="S194" s="1084">
        <v>71.96939690057124</v>
      </c>
      <c r="T194" s="1084">
        <v>71.308066481649149</v>
      </c>
      <c r="U194" s="1084">
        <v>70.121984013786545</v>
      </c>
      <c r="V194" s="1084">
        <v>68.889800394589329</v>
      </c>
      <c r="W194" s="1084">
        <v>69.205249542980781</v>
      </c>
      <c r="X194" s="1085">
        <v>68.138597680089561</v>
      </c>
      <c r="Y194" s="1085">
        <v>68.909094012536741</v>
      </c>
      <c r="Z194" s="1085">
        <v>68.749080862895866</v>
      </c>
    </row>
    <row r="195" spans="1:26" x14ac:dyDescent="0.2">
      <c r="A195" s="1023">
        <v>3.1</v>
      </c>
      <c r="B195" s="1078" t="s">
        <v>7</v>
      </c>
      <c r="C195" s="1079">
        <v>9.1934834895251516</v>
      </c>
      <c r="D195" s="1079">
        <v>8.8800218909634872</v>
      </c>
      <c r="E195" s="1079">
        <v>9.1213288599478766</v>
      </c>
      <c r="F195" s="1079">
        <v>9.3642425936862708</v>
      </c>
      <c r="G195" s="1079">
        <v>11.367293736139594</v>
      </c>
      <c r="H195" s="1079">
        <v>11.290858714091142</v>
      </c>
      <c r="I195" s="1079">
        <v>11.161330756289296</v>
      </c>
      <c r="J195" s="1079">
        <v>11.474932021067705</v>
      </c>
      <c r="K195" s="1079">
        <v>11.658240158346985</v>
      </c>
      <c r="L195" s="1079">
        <v>11.316336662087911</v>
      </c>
      <c r="M195" s="1079">
        <v>9.5270555768392526</v>
      </c>
      <c r="N195" s="1079">
        <v>9.7128279907879982</v>
      </c>
      <c r="O195" s="1079">
        <v>10.761659637190505</v>
      </c>
      <c r="P195" s="1079">
        <v>12.137892707401704</v>
      </c>
      <c r="Q195" s="1079">
        <v>12.723207137170615</v>
      </c>
      <c r="R195" s="1079">
        <v>13.516503959648333</v>
      </c>
      <c r="S195" s="1079">
        <v>13.789214926040072</v>
      </c>
      <c r="T195" s="1079">
        <v>13.171695606904649</v>
      </c>
      <c r="U195" s="1079">
        <v>12.512097915949855</v>
      </c>
      <c r="V195" s="1079">
        <v>11.394658834028334</v>
      </c>
      <c r="W195" s="1079">
        <v>11.779139626185623</v>
      </c>
      <c r="X195" s="1080">
        <v>11.313772808286485</v>
      </c>
      <c r="Y195" s="1080">
        <v>11.818530031936294</v>
      </c>
      <c r="Z195" s="1080">
        <v>12.293714146931318</v>
      </c>
    </row>
    <row r="196" spans="1:26" x14ac:dyDescent="0.2">
      <c r="A196" s="1023">
        <v>3.2</v>
      </c>
      <c r="B196" s="1078" t="s">
        <v>8</v>
      </c>
      <c r="C196" s="1079">
        <v>50.886526884302029</v>
      </c>
      <c r="D196" s="1079">
        <v>49.15751119927431</v>
      </c>
      <c r="E196" s="1079">
        <v>44.078478494339407</v>
      </c>
      <c r="F196" s="1079">
        <v>38.824941058529078</v>
      </c>
      <c r="G196" s="1079">
        <v>36.65489132613331</v>
      </c>
      <c r="H196" s="1079">
        <v>38.591553798824108</v>
      </c>
      <c r="I196" s="1079">
        <v>42.282116791801784</v>
      </c>
      <c r="J196" s="1079">
        <v>44.827388055103597</v>
      </c>
      <c r="K196" s="1079">
        <v>44.016300520230004</v>
      </c>
      <c r="L196" s="1079">
        <v>42.501697733695373</v>
      </c>
      <c r="M196" s="1079">
        <v>46.668734753872123</v>
      </c>
      <c r="N196" s="1079">
        <v>53.040916218127933</v>
      </c>
      <c r="O196" s="1079">
        <v>47.914722264685423</v>
      </c>
      <c r="P196" s="1079">
        <v>44.797907767177456</v>
      </c>
      <c r="Q196" s="1079">
        <v>45.426123491600791</v>
      </c>
      <c r="R196" s="1079">
        <v>45.756499979785389</v>
      </c>
      <c r="S196" s="1079">
        <v>45.257350975722716</v>
      </c>
      <c r="T196" s="1079">
        <v>45.600856397436218</v>
      </c>
      <c r="U196" s="1079">
        <v>45.885508219796428</v>
      </c>
      <c r="V196" s="1079">
        <v>46.246528441461464</v>
      </c>
      <c r="W196" s="1079">
        <v>46.263674403811926</v>
      </c>
      <c r="X196" s="1080">
        <v>45.332404449764667</v>
      </c>
      <c r="Y196" s="1080">
        <v>45.609602234948781</v>
      </c>
      <c r="Z196" s="1080">
        <v>45.062801987879908</v>
      </c>
    </row>
    <row r="197" spans="1:26" x14ac:dyDescent="0.2">
      <c r="A197" s="1023">
        <v>3.3</v>
      </c>
      <c r="B197" s="1078" t="s">
        <v>9</v>
      </c>
      <c r="C197" s="1079">
        <v>2.53976732741679</v>
      </c>
      <c r="D197" s="1079">
        <v>2.6127736197066023</v>
      </c>
      <c r="E197" s="1079">
        <v>2.5512662693788135</v>
      </c>
      <c r="F197" s="1079">
        <v>2.6298159689881206</v>
      </c>
      <c r="G197" s="1079">
        <v>3.0746399824534452</v>
      </c>
      <c r="H197" s="1079">
        <v>3.0503818637562956</v>
      </c>
      <c r="I197" s="1079">
        <v>2.7732513725963348</v>
      </c>
      <c r="J197" s="1079">
        <v>3.5015870352521823</v>
      </c>
      <c r="K197" s="1079">
        <v>3.2918232604004096</v>
      </c>
      <c r="L197" s="1079">
        <v>2.1436147065840885</v>
      </c>
      <c r="M197" s="1079">
        <v>2.5502641035717453</v>
      </c>
      <c r="N197" s="1079">
        <v>3.0368231981007821</v>
      </c>
      <c r="O197" s="1079">
        <v>2.0449474972521493</v>
      </c>
      <c r="P197" s="1079">
        <v>1.6352159936244177</v>
      </c>
      <c r="Q197" s="1079">
        <v>1.5332885222420498</v>
      </c>
      <c r="R197" s="1079">
        <v>1.5561672512764657</v>
      </c>
      <c r="S197" s="1079">
        <v>1.4902990771941107</v>
      </c>
      <c r="T197" s="1079">
        <v>1.4052933577842539</v>
      </c>
      <c r="U197" s="1079">
        <v>1.3502059365801444</v>
      </c>
      <c r="V197" s="1079">
        <v>1.3574763133403975</v>
      </c>
      <c r="W197" s="1079">
        <v>1.3978840312282406</v>
      </c>
      <c r="X197" s="1080">
        <v>1.4445754958020354</v>
      </c>
      <c r="Y197" s="1080">
        <v>1.4849873477104383</v>
      </c>
      <c r="Z197" s="1080">
        <v>1.4321184303746377</v>
      </c>
    </row>
    <row r="198" spans="1:26" x14ac:dyDescent="0.2">
      <c r="A198" s="1023">
        <v>3.4</v>
      </c>
      <c r="B198" s="1078" t="s">
        <v>10</v>
      </c>
      <c r="C198" s="1079">
        <v>8.8791382373043977</v>
      </c>
      <c r="D198" s="1079">
        <v>9.4424838175654955</v>
      </c>
      <c r="E198" s="1079">
        <v>10.664399065955704</v>
      </c>
      <c r="F198" s="1079">
        <v>10.848438866295034</v>
      </c>
      <c r="G198" s="1079">
        <v>13.544495134094053</v>
      </c>
      <c r="H198" s="1079">
        <v>12.296622430367778</v>
      </c>
      <c r="I198" s="1079">
        <v>12.985219405796215</v>
      </c>
      <c r="J198" s="1079">
        <v>13.815550738840926</v>
      </c>
      <c r="K198" s="1079">
        <v>14.887185742399435</v>
      </c>
      <c r="L198" s="1079">
        <v>15.832471899675243</v>
      </c>
      <c r="M198" s="1079">
        <v>15.14451833308819</v>
      </c>
      <c r="N198" s="1079">
        <v>11.960233529441966</v>
      </c>
      <c r="O198" s="1079">
        <v>11.70948736671509</v>
      </c>
      <c r="P198" s="1079">
        <v>11.747605500708383</v>
      </c>
      <c r="Q198" s="1079">
        <v>11.115297487818017</v>
      </c>
      <c r="R198" s="1079">
        <v>11.210866228128634</v>
      </c>
      <c r="S198" s="1079">
        <v>11.432531921614338</v>
      </c>
      <c r="T198" s="1079">
        <v>11.130221119524025</v>
      </c>
      <c r="U198" s="1079">
        <v>10.374171941460116</v>
      </c>
      <c r="V198" s="1079">
        <v>9.8911368057591371</v>
      </c>
      <c r="W198" s="1079">
        <v>9.7645514817549905</v>
      </c>
      <c r="X198" s="1080">
        <v>10.047844926236376</v>
      </c>
      <c r="Y198" s="1080">
        <v>9.9959743979412305</v>
      </c>
      <c r="Z198" s="1080">
        <v>9.9604462977100017</v>
      </c>
    </row>
    <row r="199" spans="1:26" ht="17.25" customHeight="1" x14ac:dyDescent="0.2">
      <c r="A199" s="1023">
        <v>4</v>
      </c>
      <c r="B199" s="1083" t="s">
        <v>11</v>
      </c>
      <c r="C199" s="1084">
        <v>3.0904809242852469</v>
      </c>
      <c r="D199" s="1084">
        <v>2.8197004126628751</v>
      </c>
      <c r="E199" s="1084">
        <v>2.9041877339380862</v>
      </c>
      <c r="F199" s="1084">
        <v>3.055540096916924</v>
      </c>
      <c r="G199" s="1084">
        <v>3.207479159176081</v>
      </c>
      <c r="H199" s="1084">
        <v>2.8137657092814718</v>
      </c>
      <c r="I199" s="1084">
        <v>2.8218287891475677</v>
      </c>
      <c r="J199" s="1084">
        <v>2.9954843136095968</v>
      </c>
      <c r="K199" s="1084">
        <v>2.8626941069450211</v>
      </c>
      <c r="L199" s="1084">
        <v>2.8408850337922225</v>
      </c>
      <c r="M199" s="1084">
        <v>2.6976896375620933</v>
      </c>
      <c r="N199" s="1084">
        <v>2.6661135373036702</v>
      </c>
      <c r="O199" s="1084">
        <v>2.6663217128294079</v>
      </c>
      <c r="P199" s="1084">
        <v>2.8275091867070041</v>
      </c>
      <c r="Q199" s="1084">
        <v>2.7921472138393622</v>
      </c>
      <c r="R199" s="1084">
        <v>2.914741126838114</v>
      </c>
      <c r="S199" s="1084">
        <v>2.9094423923315715</v>
      </c>
      <c r="T199" s="1084">
        <v>2.9643275541064731</v>
      </c>
      <c r="U199" s="1084">
        <v>2.9657540705562915</v>
      </c>
      <c r="V199" s="1084">
        <v>2.8129668798764311</v>
      </c>
      <c r="W199" s="1084">
        <v>2.792210164062821</v>
      </c>
      <c r="X199" s="1085">
        <v>2.8484356164150895</v>
      </c>
      <c r="Y199" s="1085">
        <v>3.06663943153172</v>
      </c>
      <c r="Z199" s="1085">
        <v>3.0669742050123725</v>
      </c>
    </row>
    <row r="200" spans="1:26" ht="17.25" customHeight="1" x14ac:dyDescent="0.2">
      <c r="A200" s="1023">
        <v>5</v>
      </c>
      <c r="B200" s="1083" t="s">
        <v>12</v>
      </c>
      <c r="C200" s="1084">
        <v>69.870187705517964</v>
      </c>
      <c r="D200" s="1084">
        <v>70.261894235741522</v>
      </c>
      <c r="E200" s="1084">
        <v>70.635825323621034</v>
      </c>
      <c r="F200" s="1084">
        <v>71.02256415577645</v>
      </c>
      <c r="G200" s="1084">
        <v>71.687191448517495</v>
      </c>
      <c r="H200" s="1084">
        <v>72.464328433451882</v>
      </c>
      <c r="I200" s="1084">
        <v>72.850266370672713</v>
      </c>
      <c r="J200" s="1084">
        <v>73.251821643787366</v>
      </c>
      <c r="K200" s="1084">
        <v>73.987111459128911</v>
      </c>
      <c r="L200" s="1084">
        <v>72.071000497465533</v>
      </c>
      <c r="M200" s="1084">
        <v>73.602873043207296</v>
      </c>
      <c r="N200" s="1084">
        <v>75.19230390997545</v>
      </c>
      <c r="O200" s="1084">
        <v>76.000005358533215</v>
      </c>
      <c r="P200" s="1084">
        <v>75.760300645270149</v>
      </c>
      <c r="Q200" s="1084">
        <v>75.921024374027525</v>
      </c>
      <c r="R200" s="1084">
        <v>76.92724081626703</v>
      </c>
      <c r="S200" s="1084">
        <v>77.458563446411091</v>
      </c>
      <c r="T200" s="1084">
        <v>77.163529606952835</v>
      </c>
      <c r="U200" s="1084">
        <v>77.658699544792199</v>
      </c>
      <c r="V200" s="1084">
        <v>78.690746407015155</v>
      </c>
      <c r="W200" s="1084">
        <v>79.311322708781461</v>
      </c>
      <c r="X200" s="1085">
        <v>79.454783169906662</v>
      </c>
      <c r="Y200" s="1085">
        <v>81.03448183267696</v>
      </c>
      <c r="Z200" s="1085">
        <v>82.054444468653571</v>
      </c>
    </row>
    <row r="201" spans="1:26" x14ac:dyDescent="0.2">
      <c r="A201" s="1023"/>
      <c r="B201" s="1087" t="s">
        <v>509</v>
      </c>
      <c r="C201" s="1088">
        <v>8.6943490704900999</v>
      </c>
      <c r="D201" s="1088">
        <v>8.8158601208981349</v>
      </c>
      <c r="E201" s="1088">
        <v>8.9171143936044288</v>
      </c>
      <c r="F201" s="1088">
        <v>9.0286656850800302</v>
      </c>
      <c r="G201" s="1088">
        <v>9.4155649354099538</v>
      </c>
      <c r="H201" s="1088">
        <v>9.912403208571904</v>
      </c>
      <c r="I201" s="1088">
        <v>10.225242692984905</v>
      </c>
      <c r="J201" s="1088">
        <v>10.552640439826968</v>
      </c>
      <c r="K201" s="1088">
        <v>11.212700464152402</v>
      </c>
      <c r="L201" s="1088">
        <v>11.057996830117276</v>
      </c>
      <c r="M201" s="1088">
        <v>11.641740804100227</v>
      </c>
      <c r="N201" s="1088">
        <v>12.705783397757687</v>
      </c>
      <c r="O201" s="1088">
        <v>13.511130222245296</v>
      </c>
      <c r="P201" s="1088">
        <v>13.489509953130375</v>
      </c>
      <c r="Q201" s="1088">
        <v>13.867707313037926</v>
      </c>
      <c r="R201" s="1088">
        <v>15.090774319051484</v>
      </c>
      <c r="S201" s="1088">
        <v>15.343383968495887</v>
      </c>
      <c r="T201" s="1088">
        <v>14.767477819356595</v>
      </c>
      <c r="U201" s="1088">
        <v>14.979310029160688</v>
      </c>
      <c r="V201" s="1088">
        <v>15.726101492936294</v>
      </c>
      <c r="W201" s="1088">
        <v>16.754468492871805</v>
      </c>
      <c r="X201" s="1089">
        <v>17.166601927854661</v>
      </c>
      <c r="Y201" s="1089">
        <v>17.200646445502812</v>
      </c>
      <c r="Z201" s="1089">
        <v>17.926331271980541</v>
      </c>
    </row>
    <row r="202" spans="1:26" x14ac:dyDescent="0.2">
      <c r="A202" s="1023"/>
      <c r="B202" s="1087" t="s">
        <v>13</v>
      </c>
      <c r="C202" s="1079">
        <v>39.828167347418088</v>
      </c>
      <c r="D202" s="1079">
        <v>39.895958004013949</v>
      </c>
      <c r="E202" s="1079">
        <v>39.963977380916717</v>
      </c>
      <c r="F202" s="1079">
        <v>40.032226684448624</v>
      </c>
      <c r="G202" s="1079">
        <v>40.100707128767908</v>
      </c>
      <c r="H202" s="1079">
        <v>40.16941993592571</v>
      </c>
      <c r="I202" s="1079">
        <v>40.130194242102633</v>
      </c>
      <c r="J202" s="1079">
        <v>40.090968548279562</v>
      </c>
      <c r="K202" s="1079">
        <v>40.051742854456492</v>
      </c>
      <c r="L202" s="1079">
        <v>38.17479442174551</v>
      </c>
      <c r="M202" s="1079">
        <v>39.007595272533706</v>
      </c>
      <c r="N202" s="1079">
        <v>39.474718676178618</v>
      </c>
      <c r="O202" s="1079">
        <v>39.418221535245451</v>
      </c>
      <c r="P202" s="1079">
        <v>39.140686569463</v>
      </c>
      <c r="Q202" s="1079">
        <v>38.863151603680549</v>
      </c>
      <c r="R202" s="1079">
        <v>38.585616637898106</v>
      </c>
      <c r="S202" s="1079">
        <v>38.652849659194978</v>
      </c>
      <c r="T202" s="1079">
        <v>38.720199829822263</v>
      </c>
      <c r="U202" s="1079">
        <v>38.787843793541427</v>
      </c>
      <c r="V202" s="1079">
        <v>38.85542918299636</v>
      </c>
      <c r="W202" s="1079">
        <v>38.227863323706387</v>
      </c>
      <c r="X202" s="1080">
        <v>37.737288602426652</v>
      </c>
      <c r="Y202" s="1080">
        <v>39.058892752358688</v>
      </c>
      <c r="Z202" s="1080">
        <v>39.126950427655046</v>
      </c>
    </row>
    <row r="203" spans="1:26" x14ac:dyDescent="0.2">
      <c r="A203" s="1023"/>
      <c r="B203" s="1087" t="s">
        <v>14</v>
      </c>
      <c r="C203" s="1079">
        <v>21.347671287609785</v>
      </c>
      <c r="D203" s="1079">
        <v>21.550076110829437</v>
      </c>
      <c r="E203" s="1079">
        <v>21.754733549099882</v>
      </c>
      <c r="F203" s="1079">
        <v>21.961671786247798</v>
      </c>
      <c r="G203" s="1079">
        <v>22.170919384339633</v>
      </c>
      <c r="H203" s="1079">
        <v>22.38250528895426</v>
      </c>
      <c r="I203" s="1079">
        <v>22.494829435585171</v>
      </c>
      <c r="J203" s="1079">
        <v>22.608212655680823</v>
      </c>
      <c r="K203" s="1079">
        <v>22.722668140520025</v>
      </c>
      <c r="L203" s="1079">
        <v>22.838209245602748</v>
      </c>
      <c r="M203" s="1079">
        <v>22.953536966573367</v>
      </c>
      <c r="N203" s="1079">
        <v>23.01180183603914</v>
      </c>
      <c r="O203" s="1079">
        <v>23.070653601042476</v>
      </c>
      <c r="P203" s="1079">
        <v>23.130104122676773</v>
      </c>
      <c r="Q203" s="1079">
        <v>23.190165457309053</v>
      </c>
      <c r="R203" s="1079">
        <v>23.250849859317437</v>
      </c>
      <c r="S203" s="1079">
        <v>23.462329818720228</v>
      </c>
      <c r="T203" s="1079">
        <v>23.675851957773986</v>
      </c>
      <c r="U203" s="1079">
        <v>23.891545722090086</v>
      </c>
      <c r="V203" s="1079">
        <v>24.109215731082493</v>
      </c>
      <c r="W203" s="1079">
        <v>24.328990892203255</v>
      </c>
      <c r="X203" s="1080">
        <v>24.550892639625353</v>
      </c>
      <c r="Y203" s="1080">
        <v>24.774942634815453</v>
      </c>
      <c r="Z203" s="1080">
        <v>25.001162769017981</v>
      </c>
    </row>
    <row r="204" spans="1:26" s="1090" customFormat="1" x14ac:dyDescent="0.2">
      <c r="A204" s="1023"/>
      <c r="B204" s="1090" t="s">
        <v>561</v>
      </c>
      <c r="C204" s="1091">
        <v>15.786941073222383</v>
      </c>
      <c r="D204" s="1091">
        <v>16.245357630511371</v>
      </c>
      <c r="E204" s="1091">
        <v>14.901808162099032</v>
      </c>
      <c r="F204" s="1091">
        <v>16.899953323137357</v>
      </c>
      <c r="G204" s="1091">
        <v>18.823746015521269</v>
      </c>
      <c r="H204" s="1091">
        <v>21.061836967214589</v>
      </c>
      <c r="I204" s="1091">
        <v>20.529938743273775</v>
      </c>
      <c r="J204" s="1091">
        <v>18.810843194889422</v>
      </c>
      <c r="K204" s="1091">
        <v>20.097770230108743</v>
      </c>
      <c r="L204" s="1091">
        <v>19.437654200000001</v>
      </c>
      <c r="M204" s="1091">
        <v>21.895985132237392</v>
      </c>
      <c r="N204" s="1091">
        <v>21.033749208129453</v>
      </c>
      <c r="O204" s="1091">
        <v>19.698155059730698</v>
      </c>
      <c r="P204" s="1091">
        <v>18.377913415064363</v>
      </c>
      <c r="Q204" s="1091">
        <v>19.077307783574305</v>
      </c>
      <c r="R204" s="1091">
        <v>20.106465413930643</v>
      </c>
      <c r="S204" s="1091">
        <v>19.109648927894131</v>
      </c>
      <c r="T204" s="1091">
        <v>17.888176731876801</v>
      </c>
      <c r="U204" s="1091">
        <v>17.256429825840343</v>
      </c>
      <c r="V204" s="1091">
        <v>15.14548615988873</v>
      </c>
      <c r="W204" s="1091">
        <v>16.789905476614237</v>
      </c>
      <c r="X204" s="1080">
        <v>17.920775908404828</v>
      </c>
      <c r="Y204" s="1080">
        <v>20.169335764334789</v>
      </c>
      <c r="Z204" s="1080">
        <v>21.29813657450887</v>
      </c>
    </row>
    <row r="205" spans="1:26" s="1090" customFormat="1" x14ac:dyDescent="0.2">
      <c r="A205" s="1023"/>
      <c r="B205" s="1090" t="s">
        <v>408</v>
      </c>
      <c r="C205" s="1091">
        <v>-2.5295510334493345</v>
      </c>
      <c r="D205" s="1091">
        <v>-2.3010313763279591</v>
      </c>
      <c r="E205" s="1091">
        <v>-1.9341719567876607</v>
      </c>
      <c r="F205" s="1091">
        <v>-1.918140229211508</v>
      </c>
      <c r="G205" s="1091">
        <v>-2.6374138103264797</v>
      </c>
      <c r="H205" s="1091">
        <v>-3.1675369317375837</v>
      </c>
      <c r="I205" s="1091">
        <v>-3.6843001791498495</v>
      </c>
      <c r="J205" s="1091">
        <v>-4.7656927989848361</v>
      </c>
      <c r="K205" s="1091">
        <v>-2.665054786567981</v>
      </c>
      <c r="L205" s="1091">
        <v>-2.3531017294529231</v>
      </c>
      <c r="M205" s="1091">
        <v>-2.9536827539511217</v>
      </c>
      <c r="N205" s="1091">
        <v>-3.4595849047474818</v>
      </c>
      <c r="O205" s="1091">
        <v>-3.6665706652290364</v>
      </c>
      <c r="P205" s="1091">
        <v>-3.6285712141876205</v>
      </c>
      <c r="Q205" s="1091">
        <v>-3.1673461763546991</v>
      </c>
      <c r="R205" s="1091">
        <v>-3.3864451216069047</v>
      </c>
      <c r="S205" s="1091">
        <v>-3.3676263033738385</v>
      </c>
      <c r="T205" s="1091">
        <v>-3.2387843182610663</v>
      </c>
      <c r="U205" s="1091">
        <v>-3.1356098961967858</v>
      </c>
      <c r="V205" s="1091">
        <v>-3.0986421431044686</v>
      </c>
      <c r="W205" s="1091">
        <v>-3.3366164820715483</v>
      </c>
      <c r="X205" s="1080">
        <v>-3.8681217287866581</v>
      </c>
      <c r="Y205" s="1080">
        <v>-3.8117714716323614</v>
      </c>
      <c r="Z205" s="1080">
        <v>-4.4284214766194498</v>
      </c>
    </row>
    <row r="206" spans="1:26" ht="20.25" customHeight="1" x14ac:dyDescent="0.2">
      <c r="A206" s="1034"/>
      <c r="B206" s="1035" t="s">
        <v>562</v>
      </c>
      <c r="C206" s="1092">
        <v>238.96330130595956</v>
      </c>
      <c r="D206" s="1092">
        <v>231.3586157479489</v>
      </c>
      <c r="E206" s="1092">
        <v>217.33613979994121</v>
      </c>
      <c r="F206" s="1092">
        <v>223.53128543136606</v>
      </c>
      <c r="G206" s="1092">
        <v>226.60362759306963</v>
      </c>
      <c r="H206" s="1092">
        <v>237.55736160385706</v>
      </c>
      <c r="I206" s="1092">
        <v>242.70669995309609</v>
      </c>
      <c r="J206" s="1092">
        <v>244.03433612009857</v>
      </c>
      <c r="K206" s="1092">
        <v>247.8707848391615</v>
      </c>
      <c r="L206" s="1092">
        <v>240.23602057024885</v>
      </c>
      <c r="M206" s="1092">
        <v>245.14125978493954</v>
      </c>
      <c r="N206" s="1092">
        <v>244.94262260257113</v>
      </c>
      <c r="O206" s="1092">
        <v>240.44504716631545</v>
      </c>
      <c r="P206" s="1092">
        <v>234.65386660587049</v>
      </c>
      <c r="Q206" s="1092">
        <v>237.21893863190041</v>
      </c>
      <c r="R206" s="1092">
        <v>242.57860079317982</v>
      </c>
      <c r="S206" s="1092">
        <v>250.31335366269485</v>
      </c>
      <c r="T206" s="1092">
        <v>245.64052765238816</v>
      </c>
      <c r="U206" s="1092">
        <v>236.60148059301801</v>
      </c>
      <c r="V206" s="1092">
        <v>231.14597422199455</v>
      </c>
      <c r="W206" s="1092">
        <v>241.82930603070443</v>
      </c>
      <c r="X206" s="1093">
        <v>244.00622245819454</v>
      </c>
      <c r="Y206" s="1093">
        <v>250.55090579074979</v>
      </c>
      <c r="Z206" s="1093">
        <v>251.08121782589168</v>
      </c>
    </row>
    <row r="207" spans="1:26" s="1040" customFormat="1" ht="15" x14ac:dyDescent="0.2">
      <c r="A207" s="1038"/>
      <c r="B207" s="1217" t="s">
        <v>1237</v>
      </c>
      <c r="C207" s="1039">
        <f t="shared" ref="C207:Y207" si="254">C23</f>
        <v>236.36315067916024</v>
      </c>
      <c r="D207" s="1039">
        <f t="shared" si="254"/>
        <v>229.32248223792126</v>
      </c>
      <c r="E207" s="1039">
        <f t="shared" si="254"/>
        <v>215.16100955549365</v>
      </c>
      <c r="F207" s="1039">
        <f t="shared" si="254"/>
        <v>217.5604870549179</v>
      </c>
      <c r="G207" s="1039">
        <f t="shared" si="254"/>
        <v>226.33159465542064</v>
      </c>
      <c r="H207" s="1039">
        <f t="shared" si="254"/>
        <v>235.99948728671836</v>
      </c>
      <c r="I207" s="1039">
        <f t="shared" si="254"/>
        <v>240.44011363493246</v>
      </c>
      <c r="J207" s="1039">
        <f t="shared" si="254"/>
        <v>241.52207816589234</v>
      </c>
      <c r="K207" s="1039">
        <f t="shared" si="254"/>
        <v>244.28533444100032</v>
      </c>
      <c r="L207" s="1039">
        <f t="shared" si="254"/>
        <v>237.53517191607236</v>
      </c>
      <c r="M207" s="1039">
        <f t="shared" si="254"/>
        <v>241.59719513209026</v>
      </c>
      <c r="N207" s="1039">
        <f t="shared" si="254"/>
        <v>242.74696899419033</v>
      </c>
      <c r="O207" s="1039">
        <f t="shared" si="254"/>
        <v>236.22897205228915</v>
      </c>
      <c r="P207" s="1039">
        <f t="shared" si="254"/>
        <v>230.26129409886178</v>
      </c>
      <c r="Q207" s="1039">
        <f t="shared" si="254"/>
        <v>233.18686854182803</v>
      </c>
      <c r="R207" s="1039">
        <f t="shared" si="254"/>
        <v>241.7053498681808</v>
      </c>
      <c r="S207" s="1039">
        <f t="shared" si="254"/>
        <v>243.74225571967514</v>
      </c>
      <c r="T207" s="1039">
        <f t="shared" si="254"/>
        <v>239.39511782606277</v>
      </c>
      <c r="U207" s="1039">
        <f t="shared" si="254"/>
        <v>234.08112293312942</v>
      </c>
      <c r="V207" s="1039">
        <f t="shared" si="254"/>
        <v>226.11572125603709</v>
      </c>
      <c r="W207" s="1039">
        <f t="shared" si="254"/>
        <v>231.21056211396538</v>
      </c>
      <c r="X207" s="1039">
        <f t="shared" si="254"/>
        <v>236.68568274274199</v>
      </c>
      <c r="Y207" s="1039">
        <f t="shared" si="254"/>
        <v>245.35015606055583</v>
      </c>
      <c r="Z207" s="1039">
        <f t="shared" ref="Z207:Z208" si="255">Z23</f>
        <v>246.70797127616714</v>
      </c>
    </row>
    <row r="208" spans="1:26" s="1040" customFormat="1" ht="15" x14ac:dyDescent="0.2">
      <c r="A208" s="1038"/>
      <c r="B208" s="1218" t="s">
        <v>1425</v>
      </c>
      <c r="C208" s="1039">
        <f t="shared" ref="C208:Y208" si="256">C24</f>
        <v>238.9633013059595</v>
      </c>
      <c r="D208" s="1039">
        <f t="shared" si="256"/>
        <v>231.3586157479489</v>
      </c>
      <c r="E208" s="1039">
        <f t="shared" si="256"/>
        <v>217.33613979994121</v>
      </c>
      <c r="F208" s="1039">
        <f t="shared" si="256"/>
        <v>223.53128543136603</v>
      </c>
      <c r="G208" s="1039">
        <f t="shared" si="256"/>
        <v>226.60362759306966</v>
      </c>
      <c r="H208" s="1039">
        <f t="shared" si="256"/>
        <v>237.557361603857</v>
      </c>
      <c r="I208" s="1039">
        <f t="shared" si="256"/>
        <v>242.70669995309612</v>
      </c>
      <c r="J208" s="1039">
        <f t="shared" si="256"/>
        <v>244.03433612009854</v>
      </c>
      <c r="K208" s="1039">
        <f t="shared" si="256"/>
        <v>247.8707848391615</v>
      </c>
      <c r="L208" s="1039">
        <f t="shared" si="256"/>
        <v>240.23602057024885</v>
      </c>
      <c r="M208" s="1039">
        <f t="shared" si="256"/>
        <v>245.14097884099058</v>
      </c>
      <c r="N208" s="1039">
        <f t="shared" si="256"/>
        <v>244.93386516509389</v>
      </c>
      <c r="O208" s="1039">
        <f t="shared" si="256"/>
        <v>240.42870506363255</v>
      </c>
      <c r="P208" s="1039">
        <f t="shared" si="256"/>
        <v>234.63612139780975</v>
      </c>
      <c r="Q208" s="1039">
        <f t="shared" si="256"/>
        <v>237.19435009232359</v>
      </c>
      <c r="R208" s="1039">
        <f t="shared" si="256"/>
        <v>242.17995750427298</v>
      </c>
      <c r="S208" s="1039">
        <f t="shared" si="256"/>
        <v>249.37358046236287</v>
      </c>
      <c r="T208" s="1039">
        <f t="shared" si="256"/>
        <v>244.63579171863407</v>
      </c>
      <c r="U208" s="1039">
        <f t="shared" si="256"/>
        <v>235.30806604921605</v>
      </c>
      <c r="V208" s="1039">
        <f t="shared" si="256"/>
        <v>229.66124468706741</v>
      </c>
      <c r="W208" s="1039">
        <f t="shared" si="256"/>
        <v>239.7081289245524</v>
      </c>
      <c r="X208" s="1039">
        <f t="shared" si="256"/>
        <v>242.06086747166276</v>
      </c>
      <c r="Y208" s="1039">
        <f t="shared" si="256"/>
        <v>248.14916137057466</v>
      </c>
      <c r="Z208" s="1039">
        <f t="shared" si="255"/>
        <v>248.65827817918151</v>
      </c>
    </row>
    <row r="209" spans="1:26" s="1040" customFormat="1" ht="12.75" customHeight="1" x14ac:dyDescent="0.2">
      <c r="A209" s="972" t="s">
        <v>1388</v>
      </c>
      <c r="B209" s="1041"/>
      <c r="C209" s="1039"/>
      <c r="D209" s="1039"/>
      <c r="E209" s="1039"/>
      <c r="F209" s="1039"/>
      <c r="G209" s="1039"/>
      <c r="H209" s="1039"/>
      <c r="I209" s="1039"/>
      <c r="J209" s="1039"/>
      <c r="K209" s="1039"/>
      <c r="L209" s="1039"/>
      <c r="M209" s="1039"/>
      <c r="N209" s="1039"/>
      <c r="O209" s="1039"/>
      <c r="P209" s="1039"/>
      <c r="Q209" s="1039"/>
      <c r="R209" s="1039"/>
      <c r="S209" s="1039"/>
      <c r="T209" s="1039"/>
      <c r="U209" s="1039"/>
      <c r="V209" s="1039"/>
      <c r="W209" s="1039"/>
      <c r="X209" s="1039"/>
      <c r="Y209" s="1039"/>
      <c r="Z209" s="1039"/>
    </row>
    <row r="210" spans="1:26" s="1042" customFormat="1" ht="24.95" customHeight="1" x14ac:dyDescent="0.2">
      <c r="A210" s="1041" t="s">
        <v>1188</v>
      </c>
      <c r="B210" s="1094"/>
      <c r="X210" s="1095"/>
      <c r="Y210" s="1095"/>
      <c r="Z210" s="1095"/>
    </row>
    <row r="211" spans="1:26" ht="15" x14ac:dyDescent="0.2">
      <c r="A211" s="1045" t="str">
        <f>Index!B20</f>
        <v>Table 3k:    FSM: Current price GDP by institutional sector and income components, FY2003-FY2018</v>
      </c>
    </row>
    <row r="212" spans="1:26" ht="18.75" customHeight="1" x14ac:dyDescent="0.2">
      <c r="A212" s="1019"/>
      <c r="B212" s="1020" t="s">
        <v>397</v>
      </c>
      <c r="C212" s="1021" t="str">
        <f>C$2</f>
        <v>FY1995</v>
      </c>
      <c r="D212" s="1021" t="str">
        <f t="shared" ref="D212:Z212" si="257">D$2</f>
        <v>FY1996</v>
      </c>
      <c r="E212" s="1021" t="str">
        <f t="shared" si="257"/>
        <v>FY1997</v>
      </c>
      <c r="F212" s="1021" t="str">
        <f t="shared" si="257"/>
        <v>FY1998</v>
      </c>
      <c r="G212" s="1021" t="str">
        <f t="shared" si="257"/>
        <v>FY1999</v>
      </c>
      <c r="H212" s="1021" t="str">
        <f t="shared" si="257"/>
        <v>FY2000</v>
      </c>
      <c r="I212" s="1021" t="str">
        <f t="shared" si="257"/>
        <v>FY2001</v>
      </c>
      <c r="J212" s="1021" t="str">
        <f t="shared" si="257"/>
        <v>FY2002</v>
      </c>
      <c r="K212" s="1021" t="str">
        <f t="shared" si="257"/>
        <v>FY2003</v>
      </c>
      <c r="L212" s="1021" t="str">
        <f t="shared" si="257"/>
        <v>FY2004</v>
      </c>
      <c r="M212" s="1021" t="str">
        <f t="shared" si="257"/>
        <v>FY2005</v>
      </c>
      <c r="N212" s="1021" t="str">
        <f t="shared" si="257"/>
        <v>FY2006</v>
      </c>
      <c r="O212" s="1021" t="str">
        <f t="shared" si="257"/>
        <v>FY2007</v>
      </c>
      <c r="P212" s="1021" t="str">
        <f t="shared" si="257"/>
        <v>FY2008</v>
      </c>
      <c r="Q212" s="1021" t="str">
        <f t="shared" si="257"/>
        <v>FY2009</v>
      </c>
      <c r="R212" s="1021" t="str">
        <f t="shared" si="257"/>
        <v>FY2010</v>
      </c>
      <c r="S212" s="1021" t="str">
        <f t="shared" si="257"/>
        <v>FY2011</v>
      </c>
      <c r="T212" s="1021" t="str">
        <f t="shared" si="257"/>
        <v>FY2012</v>
      </c>
      <c r="U212" s="1021" t="str">
        <f t="shared" si="257"/>
        <v>FY2013</v>
      </c>
      <c r="V212" s="1021" t="str">
        <f t="shared" si="257"/>
        <v>FY2014</v>
      </c>
      <c r="W212" s="1021" t="str">
        <f t="shared" si="257"/>
        <v>FY2015</v>
      </c>
      <c r="X212" s="1022" t="str">
        <f t="shared" si="257"/>
        <v>FY2016</v>
      </c>
      <c r="Y212" s="1022" t="str">
        <f t="shared" si="257"/>
        <v>FY2017</v>
      </c>
      <c r="Z212" s="1022" t="str">
        <f t="shared" si="257"/>
        <v>FY2018</v>
      </c>
    </row>
    <row r="213" spans="1:26" s="1033" customFormat="1" ht="18.75" customHeight="1" x14ac:dyDescent="0.2">
      <c r="A213" s="1029">
        <v>1</v>
      </c>
      <c r="B213" s="1030" t="s">
        <v>0</v>
      </c>
      <c r="C213" s="1076">
        <v>66.96945618793022</v>
      </c>
      <c r="D213" s="1076">
        <v>62.128560384862041</v>
      </c>
      <c r="E213" s="1076">
        <v>56.550240964099842</v>
      </c>
      <c r="F213" s="1076">
        <v>67.063312740499924</v>
      </c>
      <c r="G213" s="1076">
        <v>64.427334682216994</v>
      </c>
      <c r="H213" s="1076">
        <v>72.159412784118189</v>
      </c>
      <c r="I213" s="1076">
        <v>73.785703081586362</v>
      </c>
      <c r="J213" s="1076">
        <v>71.59256491548885</v>
      </c>
      <c r="K213" s="1076">
        <v>74.760113273230203</v>
      </c>
      <c r="L213" s="1076">
        <v>73.357066066401387</v>
      </c>
      <c r="M213" s="1076">
        <v>75.18052703082229</v>
      </c>
      <c r="N213" s="1076">
        <v>72.940822596974357</v>
      </c>
      <c r="O213" s="1076">
        <v>76.599714545231976</v>
      </c>
      <c r="P213" s="1076">
        <v>81.512852322047067</v>
      </c>
      <c r="Q213" s="1076">
        <v>88.554905366558813</v>
      </c>
      <c r="R213" s="1076">
        <v>95.792518446333958</v>
      </c>
      <c r="S213" s="1076">
        <v>106.89730797299296</v>
      </c>
      <c r="T213" s="1076">
        <v>120.08272793788652</v>
      </c>
      <c r="U213" s="1076">
        <v>106.96730486752213</v>
      </c>
      <c r="V213" s="1076">
        <v>93.264460154228487</v>
      </c>
      <c r="W213" s="1076">
        <v>99.879972177895979</v>
      </c>
      <c r="X213" s="1077">
        <v>112.47227581841366</v>
      </c>
      <c r="Y213" s="1077">
        <v>123.50453480504686</v>
      </c>
      <c r="Z213" s="1077">
        <v>115.49375658035375</v>
      </c>
    </row>
    <row r="214" spans="1:26" x14ac:dyDescent="0.2">
      <c r="A214" s="1023">
        <v>1.1000000000000001</v>
      </c>
      <c r="B214" s="1078" t="s">
        <v>1</v>
      </c>
      <c r="C214" s="1079">
        <v>52.836877256458685</v>
      </c>
      <c r="D214" s="1079">
        <v>51.005838126033176</v>
      </c>
      <c r="E214" s="1079">
        <v>47.204584444440314</v>
      </c>
      <c r="F214" s="1079">
        <v>50.174556760215722</v>
      </c>
      <c r="G214" s="1079">
        <v>52.51200111048378</v>
      </c>
      <c r="H214" s="1079">
        <v>57.67662157612218</v>
      </c>
      <c r="I214" s="1079">
        <v>59.27216415377984</v>
      </c>
      <c r="J214" s="1079">
        <v>56.314575641353656</v>
      </c>
      <c r="K214" s="1079">
        <v>57.269045418994772</v>
      </c>
      <c r="L214" s="1079">
        <v>57.49099970832583</v>
      </c>
      <c r="M214" s="1079">
        <v>58.15193718691431</v>
      </c>
      <c r="N214" s="1079">
        <v>58.31299210015802</v>
      </c>
      <c r="O214" s="1079">
        <v>60.1281036629168</v>
      </c>
      <c r="P214" s="1079">
        <v>64.059402320929479</v>
      </c>
      <c r="Q214" s="1079">
        <v>62.025048600554342</v>
      </c>
      <c r="R214" s="1079">
        <v>70.883746412096258</v>
      </c>
      <c r="S214" s="1079">
        <v>77.932538263537182</v>
      </c>
      <c r="T214" s="1079">
        <v>77.971675937553869</v>
      </c>
      <c r="U214" s="1079">
        <v>72.369779957704992</v>
      </c>
      <c r="V214" s="1079">
        <v>65.977891421476983</v>
      </c>
      <c r="W214" s="1079">
        <v>67.278999106839663</v>
      </c>
      <c r="X214" s="1080">
        <v>70.155861015388382</v>
      </c>
      <c r="Y214" s="1080">
        <v>73.706676150547736</v>
      </c>
      <c r="Z214" s="1080">
        <v>74.559416741235651</v>
      </c>
    </row>
    <row r="215" spans="1:26" x14ac:dyDescent="0.2">
      <c r="A215" s="1023"/>
      <c r="B215" s="1081" t="s">
        <v>358</v>
      </c>
      <c r="C215" s="1079">
        <v>25.615486256458688</v>
      </c>
      <c r="D215" s="1079">
        <v>25.839840126033177</v>
      </c>
      <c r="E215" s="1079">
        <v>24.562558444440313</v>
      </c>
      <c r="F215" s="1079">
        <v>25.162949760215717</v>
      </c>
      <c r="G215" s="1079">
        <v>26.543763110483781</v>
      </c>
      <c r="H215" s="1079">
        <v>29.761880576122181</v>
      </c>
      <c r="I215" s="1079">
        <v>30.566182153779835</v>
      </c>
      <c r="J215" s="1079">
        <v>30.165675641353655</v>
      </c>
      <c r="K215" s="1079">
        <v>30.333347512715569</v>
      </c>
      <c r="L215" s="1079">
        <v>30.547258741136879</v>
      </c>
      <c r="M215" s="1079">
        <v>29.448430901035628</v>
      </c>
      <c r="N215" s="1079">
        <v>28.958293263932724</v>
      </c>
      <c r="O215" s="1079">
        <v>29.722988533059905</v>
      </c>
      <c r="P215" s="1079">
        <v>30.53287172415056</v>
      </c>
      <c r="Q215" s="1079">
        <v>32.428109295004461</v>
      </c>
      <c r="R215" s="1079">
        <v>36.342102417099689</v>
      </c>
      <c r="S215" s="1079">
        <v>39.91148784261938</v>
      </c>
      <c r="T215" s="1079">
        <v>40.119696646484059</v>
      </c>
      <c r="U215" s="1079">
        <v>38.50546984937192</v>
      </c>
      <c r="V215" s="1079">
        <v>35.889737214867644</v>
      </c>
      <c r="W215" s="1079">
        <v>37.013778270109043</v>
      </c>
      <c r="X215" s="1080">
        <v>38.500917111587263</v>
      </c>
      <c r="Y215" s="1080">
        <v>40.034144069739597</v>
      </c>
      <c r="Z215" s="1080">
        <v>40.201210570974624</v>
      </c>
    </row>
    <row r="216" spans="1:26" x14ac:dyDescent="0.2">
      <c r="A216" s="1023"/>
      <c r="B216" s="1081" t="s">
        <v>3</v>
      </c>
      <c r="C216" s="1079">
        <v>27.221391000000001</v>
      </c>
      <c r="D216" s="1079">
        <v>25.165997999999998</v>
      </c>
      <c r="E216" s="1079">
        <v>22.642026000000001</v>
      </c>
      <c r="F216" s="1079">
        <v>25.011607000000001</v>
      </c>
      <c r="G216" s="1079">
        <v>25.968237999999999</v>
      </c>
      <c r="H216" s="1079">
        <v>27.914740999999999</v>
      </c>
      <c r="I216" s="1079">
        <v>28.705981999999999</v>
      </c>
      <c r="J216" s="1079">
        <v>26.148900000000005</v>
      </c>
      <c r="K216" s="1079">
        <v>26.935697906279202</v>
      </c>
      <c r="L216" s="1079">
        <v>26.943740967188958</v>
      </c>
      <c r="M216" s="1079">
        <v>28.703506285878678</v>
      </c>
      <c r="N216" s="1079">
        <v>29.354698836225289</v>
      </c>
      <c r="O216" s="1079">
        <v>30.405115129856895</v>
      </c>
      <c r="P216" s="1079">
        <v>33.526530596778926</v>
      </c>
      <c r="Q216" s="1079">
        <v>29.596939305549878</v>
      </c>
      <c r="R216" s="1079">
        <v>34.541643994996576</v>
      </c>
      <c r="S216" s="1079">
        <v>38.021050420917788</v>
      </c>
      <c r="T216" s="1079">
        <v>37.851979291069817</v>
      </c>
      <c r="U216" s="1079">
        <v>33.864310108333086</v>
      </c>
      <c r="V216" s="1079">
        <v>30.088154206609335</v>
      </c>
      <c r="W216" s="1079">
        <v>30.265220836730613</v>
      </c>
      <c r="X216" s="1082">
        <v>31.654943903801119</v>
      </c>
      <c r="Y216" s="1082">
        <v>33.672532080808139</v>
      </c>
      <c r="Z216" s="1082">
        <v>34.35820617026102</v>
      </c>
    </row>
    <row r="217" spans="1:26" x14ac:dyDescent="0.2">
      <c r="A217" s="1023" t="s">
        <v>89</v>
      </c>
      <c r="B217" s="1078" t="s">
        <v>4</v>
      </c>
      <c r="C217" s="1079">
        <v>14.132578931471542</v>
      </c>
      <c r="D217" s="1079">
        <v>11.122722258828865</v>
      </c>
      <c r="E217" s="1079">
        <v>9.3456565196595314</v>
      </c>
      <c r="F217" s="1079">
        <v>16.888755980284213</v>
      </c>
      <c r="G217" s="1079">
        <v>11.915333571733207</v>
      </c>
      <c r="H217" s="1079">
        <v>14.482791207996002</v>
      </c>
      <c r="I217" s="1079">
        <v>14.513538927806525</v>
      </c>
      <c r="J217" s="1079">
        <v>15.277989274135196</v>
      </c>
      <c r="K217" s="1079">
        <v>17.491067854235435</v>
      </c>
      <c r="L217" s="1079">
        <v>15.866066358075543</v>
      </c>
      <c r="M217" s="1079">
        <v>17.028589843907987</v>
      </c>
      <c r="N217" s="1079">
        <v>14.627830496816346</v>
      </c>
      <c r="O217" s="1079">
        <v>16.471610882315179</v>
      </c>
      <c r="P217" s="1079">
        <v>17.453450001117584</v>
      </c>
      <c r="Q217" s="1079">
        <v>26.529856766004475</v>
      </c>
      <c r="R217" s="1079">
        <v>24.9087720342377</v>
      </c>
      <c r="S217" s="1079">
        <v>28.964769709455798</v>
      </c>
      <c r="T217" s="1079">
        <v>42.111052000332656</v>
      </c>
      <c r="U217" s="1079">
        <v>34.597524909817125</v>
      </c>
      <c r="V217" s="1079">
        <v>27.286568732751533</v>
      </c>
      <c r="W217" s="1079">
        <v>32.600973071056316</v>
      </c>
      <c r="X217" s="1080">
        <v>42.316414803025275</v>
      </c>
      <c r="Y217" s="1080">
        <v>49.797858654499116</v>
      </c>
      <c r="Z217" s="1080">
        <v>40.934339839118103</v>
      </c>
    </row>
    <row r="218" spans="1:26" x14ac:dyDescent="0.2">
      <c r="A218" s="1023"/>
      <c r="B218" s="1081" t="s">
        <v>358</v>
      </c>
      <c r="C218" s="1079">
        <v>10.369387341678586</v>
      </c>
      <c r="D218" s="1079">
        <v>12.144477163299674</v>
      </c>
      <c r="E218" s="1079">
        <v>11.471690401858135</v>
      </c>
      <c r="F218" s="1079">
        <v>14.022872971096746</v>
      </c>
      <c r="G218" s="1079">
        <v>13.487859774003276</v>
      </c>
      <c r="H218" s="1079">
        <v>12.883710968262283</v>
      </c>
      <c r="I218" s="1079">
        <v>12.400761636358391</v>
      </c>
      <c r="J218" s="1079">
        <v>12.562794881781974</v>
      </c>
      <c r="K218" s="1079">
        <v>12.437415084128512</v>
      </c>
      <c r="L218" s="1079">
        <v>12.060251142958068</v>
      </c>
      <c r="M218" s="1079">
        <v>11.586314479938421</v>
      </c>
      <c r="N218" s="1079">
        <v>11.709656712807815</v>
      </c>
      <c r="O218" s="1079">
        <v>12.016245938857118</v>
      </c>
      <c r="P218" s="1079">
        <v>11.663420199915274</v>
      </c>
      <c r="Q218" s="1079">
        <v>12.379990348388624</v>
      </c>
      <c r="R218" s="1079">
        <v>13.127911373950505</v>
      </c>
      <c r="S218" s="1079">
        <v>13.561176992774945</v>
      </c>
      <c r="T218" s="1079">
        <v>14.003287668670788</v>
      </c>
      <c r="U218" s="1079">
        <v>13.599405830140824</v>
      </c>
      <c r="V218" s="1079">
        <v>15.554720690291816</v>
      </c>
      <c r="W218" s="1079">
        <v>17.811792818103438</v>
      </c>
      <c r="X218" s="1080">
        <v>19.615178240083083</v>
      </c>
      <c r="Y218" s="1080">
        <v>18.860251172222462</v>
      </c>
      <c r="Z218" s="1080">
        <v>18.436115841593306</v>
      </c>
    </row>
    <row r="219" spans="1:26" x14ac:dyDescent="0.2">
      <c r="A219" s="1023"/>
      <c r="B219" s="1081" t="s">
        <v>3</v>
      </c>
      <c r="C219" s="1079">
        <v>6.933935589792954</v>
      </c>
      <c r="D219" s="1079">
        <v>4.8497739955291888</v>
      </c>
      <c r="E219" s="1079">
        <v>2.0322387178013956</v>
      </c>
      <c r="F219" s="1079">
        <v>7.5391850091874675</v>
      </c>
      <c r="G219" s="1079">
        <v>3.2362927977299312</v>
      </c>
      <c r="H219" s="1079">
        <v>7.3555002397337201</v>
      </c>
      <c r="I219" s="1079">
        <v>7.7857912914481355</v>
      </c>
      <c r="J219" s="1079">
        <v>5.9535333923532248</v>
      </c>
      <c r="K219" s="1079">
        <v>7.4815467701069238</v>
      </c>
      <c r="L219" s="1079">
        <v>4.9378502151174759</v>
      </c>
      <c r="M219" s="1079">
        <v>6.6750193639695681</v>
      </c>
      <c r="N219" s="1079">
        <v>4.0390367840085304</v>
      </c>
      <c r="O219" s="1079">
        <v>5.565008194828498</v>
      </c>
      <c r="P219" s="1079">
        <v>8.807813272487742</v>
      </c>
      <c r="Q219" s="1079">
        <v>16.533303384980567</v>
      </c>
      <c r="R219" s="1079">
        <v>12.906230297740185</v>
      </c>
      <c r="S219" s="1079">
        <v>17.145573917892296</v>
      </c>
      <c r="T219" s="1079">
        <v>29.293570990275633</v>
      </c>
      <c r="U219" s="1079">
        <v>22.12845383145358</v>
      </c>
      <c r="V219" s="1079">
        <v>14.115297665449047</v>
      </c>
      <c r="W219" s="1079">
        <v>17.102788228434779</v>
      </c>
      <c r="X219" s="1080">
        <v>24.705943708578111</v>
      </c>
      <c r="Y219" s="1080">
        <v>32.847500258922665</v>
      </c>
      <c r="Z219" s="1080">
        <v>24.651896362920702</v>
      </c>
    </row>
    <row r="220" spans="1:26" x14ac:dyDescent="0.2">
      <c r="A220" s="1023"/>
      <c r="B220" s="1081" t="s">
        <v>5</v>
      </c>
      <c r="C220" s="1079">
        <v>-3.170744</v>
      </c>
      <c r="D220" s="1079">
        <v>-5.8715288999999995</v>
      </c>
      <c r="E220" s="1079">
        <v>-4.1582726000000001</v>
      </c>
      <c r="F220" s="1079">
        <v>-4.6733020000000005</v>
      </c>
      <c r="G220" s="1079">
        <v>-4.8088189999999997</v>
      </c>
      <c r="H220" s="1079">
        <v>-5.7564199999999994</v>
      </c>
      <c r="I220" s="1079">
        <v>-5.6730140000000002</v>
      </c>
      <c r="J220" s="1079">
        <v>-3.2383390000000003</v>
      </c>
      <c r="K220" s="1079">
        <v>-2.4278939999999998</v>
      </c>
      <c r="L220" s="1079">
        <v>-1.1320349999999999</v>
      </c>
      <c r="M220" s="1079">
        <v>-1.2327440000000001</v>
      </c>
      <c r="N220" s="1079">
        <v>-1.1208629999999999</v>
      </c>
      <c r="O220" s="1079">
        <v>-1.1096432513704371</v>
      </c>
      <c r="P220" s="1079">
        <v>-3.0177834712854317</v>
      </c>
      <c r="Q220" s="1079">
        <v>-2.3834369673647209</v>
      </c>
      <c r="R220" s="1079">
        <v>-1.1253696374529931</v>
      </c>
      <c r="S220" s="1079">
        <v>-1.7419812012114413</v>
      </c>
      <c r="T220" s="1079">
        <v>-1.1858066586137679</v>
      </c>
      <c r="U220" s="1079">
        <v>-1.1303347517772773</v>
      </c>
      <c r="V220" s="1079">
        <v>-2.3834496229893318</v>
      </c>
      <c r="W220" s="1079">
        <v>-2.3136079754819026</v>
      </c>
      <c r="X220" s="1080">
        <v>-2.0047071456359191</v>
      </c>
      <c r="Y220" s="1080">
        <v>-1.9098927766460083</v>
      </c>
      <c r="Z220" s="1080">
        <v>-2.1536723653959102</v>
      </c>
    </row>
    <row r="221" spans="1:26" ht="17.25" customHeight="1" x14ac:dyDescent="0.2">
      <c r="A221" s="1023">
        <v>2</v>
      </c>
      <c r="B221" s="1083" t="s">
        <v>92</v>
      </c>
      <c r="C221" s="1084">
        <v>2.6644444999999997</v>
      </c>
      <c r="D221" s="1084">
        <v>2.4259777499999999</v>
      </c>
      <c r="E221" s="1084">
        <v>2.3135067500000002</v>
      </c>
      <c r="F221" s="1084">
        <v>1.8336599999999998</v>
      </c>
      <c r="G221" s="1084">
        <v>3.1648395000000002</v>
      </c>
      <c r="H221" s="1084">
        <v>3.8528279999999997</v>
      </c>
      <c r="I221" s="1084">
        <v>5.0570537500000006</v>
      </c>
      <c r="J221" s="1084">
        <v>6.3954525000000002</v>
      </c>
      <c r="K221" s="1084">
        <v>3.3218427500000001</v>
      </c>
      <c r="L221" s="1084">
        <v>3.0883954999999998</v>
      </c>
      <c r="M221" s="1084">
        <v>4.4168385000000008</v>
      </c>
      <c r="N221" s="1084">
        <v>5.242189145570336</v>
      </c>
      <c r="O221" s="1084">
        <v>5.6720629072742197</v>
      </c>
      <c r="P221" s="1084">
        <v>5.4141211080385965</v>
      </c>
      <c r="Q221" s="1084">
        <v>4.7679847214049689</v>
      </c>
      <c r="R221" s="1084">
        <v>5.647071651016681</v>
      </c>
      <c r="S221" s="1084">
        <v>7.0195662573448656</v>
      </c>
      <c r="T221" s="1084">
        <v>8.2297386485213053</v>
      </c>
      <c r="U221" s="1084">
        <v>9.325625816772563</v>
      </c>
      <c r="V221" s="1084">
        <v>24.966158120873718</v>
      </c>
      <c r="W221" s="1084">
        <v>10.609638322703113</v>
      </c>
      <c r="X221" s="1085">
        <v>12.213712533047525</v>
      </c>
      <c r="Y221" s="1085">
        <v>22.933970353199115</v>
      </c>
      <c r="Z221" s="1085">
        <v>64.836695681329658</v>
      </c>
    </row>
    <row r="222" spans="1:26" x14ac:dyDescent="0.2">
      <c r="A222" s="1023"/>
      <c r="B222" s="1086" t="s">
        <v>2</v>
      </c>
      <c r="C222" s="1079">
        <v>2.6249467499999994</v>
      </c>
      <c r="D222" s="1079">
        <v>2.6340529999999998</v>
      </c>
      <c r="E222" s="1079">
        <v>2.5431650000000001</v>
      </c>
      <c r="F222" s="1079">
        <v>2.8688647500000002</v>
      </c>
      <c r="G222" s="1079">
        <v>2.9935817499999997</v>
      </c>
      <c r="H222" s="1079">
        <v>3.0918155</v>
      </c>
      <c r="I222" s="1079">
        <v>3.3119537500000007</v>
      </c>
      <c r="J222" s="1079">
        <v>3.1815992499999997</v>
      </c>
      <c r="K222" s="1079">
        <v>2.67901525</v>
      </c>
      <c r="L222" s="1079">
        <v>2.5630685000000004</v>
      </c>
      <c r="M222" s="1079">
        <v>2.6769530000000001</v>
      </c>
      <c r="N222" s="1079">
        <v>2.9191071455703357</v>
      </c>
      <c r="O222" s="1079">
        <v>3.1052014072742193</v>
      </c>
      <c r="P222" s="1079">
        <v>3.1138351080385962</v>
      </c>
      <c r="Q222" s="1079">
        <v>3.2639509714049693</v>
      </c>
      <c r="R222" s="1079">
        <v>3.5890079789833189</v>
      </c>
      <c r="S222" s="1079">
        <v>3.7137792886551342</v>
      </c>
      <c r="T222" s="1079">
        <v>3.8691641706786939</v>
      </c>
      <c r="U222" s="1079">
        <v>3.85793315752744</v>
      </c>
      <c r="V222" s="1079">
        <v>3.9855175238862874</v>
      </c>
      <c r="W222" s="1079">
        <v>4.1444213039468876</v>
      </c>
      <c r="X222" s="1080">
        <v>4.1905470737867656</v>
      </c>
      <c r="Y222" s="1080">
        <v>4.1642580435687835</v>
      </c>
      <c r="Z222" s="1080">
        <v>4.4298283584282814</v>
      </c>
    </row>
    <row r="223" spans="1:26" x14ac:dyDescent="0.2">
      <c r="A223" s="1023"/>
      <c r="B223" s="1086" t="s">
        <v>3</v>
      </c>
      <c r="C223" s="1079">
        <v>3.9497749999999998E-2</v>
      </c>
      <c r="D223" s="1079">
        <v>-0.20807525000000002</v>
      </c>
      <c r="E223" s="1079">
        <v>-0.22965825000000001</v>
      </c>
      <c r="F223" s="1079">
        <v>-1.0352047500000001</v>
      </c>
      <c r="G223" s="1079">
        <v>0.17125775000000001</v>
      </c>
      <c r="H223" s="1079">
        <v>0.76101250000000009</v>
      </c>
      <c r="I223" s="1079">
        <v>1.7451000000000001</v>
      </c>
      <c r="J223" s="1079">
        <v>3.2138532500000001</v>
      </c>
      <c r="K223" s="1079">
        <v>0.6428275</v>
      </c>
      <c r="L223" s="1079">
        <v>0.52532699999999999</v>
      </c>
      <c r="M223" s="1079">
        <v>1.7398855</v>
      </c>
      <c r="N223" s="1079">
        <v>2.3230820000000003</v>
      </c>
      <c r="O223" s="1079">
        <v>2.5668614999999999</v>
      </c>
      <c r="P223" s="1079">
        <v>2.3002859999999998</v>
      </c>
      <c r="Q223" s="1079">
        <v>1.5040337500000001</v>
      </c>
      <c r="R223" s="1079">
        <v>2.0580636720333616</v>
      </c>
      <c r="S223" s="1079">
        <v>3.3057869686897314</v>
      </c>
      <c r="T223" s="1079">
        <v>4.3605744778426114</v>
      </c>
      <c r="U223" s="1079">
        <v>5.4676926592451229</v>
      </c>
      <c r="V223" s="1079">
        <v>20.980640596987435</v>
      </c>
      <c r="W223" s="1079">
        <v>6.4652170187562241</v>
      </c>
      <c r="X223" s="1080">
        <v>8.0231654592607597</v>
      </c>
      <c r="Y223" s="1080">
        <v>18.769712309630332</v>
      </c>
      <c r="Z223" s="1080">
        <v>60.406867322901384</v>
      </c>
    </row>
    <row r="224" spans="1:26" ht="17.25" customHeight="1" x14ac:dyDescent="0.2">
      <c r="A224" s="1023">
        <v>3</v>
      </c>
      <c r="B224" s="1083" t="s">
        <v>6</v>
      </c>
      <c r="C224" s="1084">
        <v>74.269727546340391</v>
      </c>
      <c r="D224" s="1084">
        <v>73.511763755611611</v>
      </c>
      <c r="E224" s="1084">
        <v>65.531486474926254</v>
      </c>
      <c r="F224" s="1084">
        <v>63.892304815880479</v>
      </c>
      <c r="G224" s="1084">
        <v>63.219886709415675</v>
      </c>
      <c r="H224" s="1084">
        <v>64.291487896366533</v>
      </c>
      <c r="I224" s="1084">
        <v>67.948350473600897</v>
      </c>
      <c r="J224" s="1084">
        <v>72.972484337986955</v>
      </c>
      <c r="K224" s="1084">
        <v>73.192540665823685</v>
      </c>
      <c r="L224" s="1084">
        <v>71.794121002042615</v>
      </c>
      <c r="M224" s="1084">
        <v>73.849571037260034</v>
      </c>
      <c r="N224" s="1084">
        <v>77.083999488068002</v>
      </c>
      <c r="O224" s="1084">
        <v>73.646203177524569</v>
      </c>
      <c r="P224" s="1084">
        <v>72.670383038320935</v>
      </c>
      <c r="Q224" s="1084">
        <v>75.842343080769524</v>
      </c>
      <c r="R224" s="1084">
        <v>79.120687144025098</v>
      </c>
      <c r="S224" s="1084">
        <v>78.622580056689188</v>
      </c>
      <c r="T224" s="1084">
        <v>80.254431016579801</v>
      </c>
      <c r="U224" s="1084">
        <v>80.263669195286184</v>
      </c>
      <c r="V224" s="1084">
        <v>79.930863528604775</v>
      </c>
      <c r="W224" s="1084">
        <v>81.350112829407635</v>
      </c>
      <c r="X224" s="1085">
        <v>80.621494254724581</v>
      </c>
      <c r="Y224" s="1085">
        <v>83.221154195989925</v>
      </c>
      <c r="Z224" s="1085">
        <v>85.480041201786207</v>
      </c>
    </row>
    <row r="225" spans="1:26" x14ac:dyDescent="0.2">
      <c r="A225" s="1023">
        <v>3.1</v>
      </c>
      <c r="B225" s="1078" t="s">
        <v>7</v>
      </c>
      <c r="C225" s="1079">
        <v>10.665123814653324</v>
      </c>
      <c r="D225" s="1079">
        <v>10.119686202383617</v>
      </c>
      <c r="E225" s="1079">
        <v>10.023041990190654</v>
      </c>
      <c r="F225" s="1079">
        <v>9.9910256194004141</v>
      </c>
      <c r="G225" s="1079">
        <v>10.952595555555554</v>
      </c>
      <c r="H225" s="1079">
        <v>10.560300971428573</v>
      </c>
      <c r="I225" s="1079">
        <v>10.689746978021978</v>
      </c>
      <c r="J225" s="1079">
        <v>11.100827225274726</v>
      </c>
      <c r="K225" s="1079">
        <v>11.257179587912088</v>
      </c>
      <c r="L225" s="1079">
        <v>11.316336662087911</v>
      </c>
      <c r="M225" s="1079">
        <v>10.133726634615384</v>
      </c>
      <c r="N225" s="1079">
        <v>10.38278498626374</v>
      </c>
      <c r="O225" s="1079">
        <v>11.275187925824175</v>
      </c>
      <c r="P225" s="1079">
        <v>12.841335473050762</v>
      </c>
      <c r="Q225" s="1079">
        <v>14.782837925824174</v>
      </c>
      <c r="R225" s="1079">
        <v>16.338469931318677</v>
      </c>
      <c r="S225" s="1079">
        <v>16.670231868131868</v>
      </c>
      <c r="T225" s="1079">
        <v>16.286027485714289</v>
      </c>
      <c r="U225" s="1079">
        <v>15.921843489010987</v>
      </c>
      <c r="V225" s="1079">
        <v>14.805865013736264</v>
      </c>
      <c r="W225" s="1079">
        <v>15.001133068783069</v>
      </c>
      <c r="X225" s="1080">
        <v>15.007195604395605</v>
      </c>
      <c r="Y225" s="1080">
        <v>15.465756936813188</v>
      </c>
      <c r="Z225" s="1080">
        <v>16.794337884615384</v>
      </c>
    </row>
    <row r="226" spans="1:26" x14ac:dyDescent="0.2">
      <c r="A226" s="1023">
        <v>3.2</v>
      </c>
      <c r="B226" s="1078" t="s">
        <v>8</v>
      </c>
      <c r="C226" s="1079">
        <v>53.835332577142282</v>
      </c>
      <c r="D226" s="1079">
        <v>52.873506390179699</v>
      </c>
      <c r="E226" s="1079">
        <v>43.985171339426941</v>
      </c>
      <c r="F226" s="1079">
        <v>40.484087898412099</v>
      </c>
      <c r="G226" s="1079">
        <v>38.496278356205742</v>
      </c>
      <c r="H226" s="1079">
        <v>39.618726259564724</v>
      </c>
      <c r="I226" s="1079">
        <v>42.385138797124903</v>
      </c>
      <c r="J226" s="1079">
        <v>44.570240485519967</v>
      </c>
      <c r="K226" s="1079">
        <v>44.041411101118875</v>
      </c>
      <c r="L226" s="1079">
        <v>42.501697733695373</v>
      </c>
      <c r="M226" s="1079">
        <v>46.059955427018437</v>
      </c>
      <c r="N226" s="1079">
        <v>50.961635856706224</v>
      </c>
      <c r="O226" s="1079">
        <v>47.534689450291225</v>
      </c>
      <c r="P226" s="1079">
        <v>45.142102973707743</v>
      </c>
      <c r="Q226" s="1079">
        <v>46.509328485917791</v>
      </c>
      <c r="R226" s="1079">
        <v>48.693570041208794</v>
      </c>
      <c r="S226" s="1079">
        <v>48.311490407692304</v>
      </c>
      <c r="T226" s="1079">
        <v>49.792135141941387</v>
      </c>
      <c r="U226" s="1079">
        <v>50.574817472331233</v>
      </c>
      <c r="V226" s="1079">
        <v>51.437365288461535</v>
      </c>
      <c r="W226" s="1079">
        <v>52.459695229446481</v>
      </c>
      <c r="X226" s="1080">
        <v>51.032736717032961</v>
      </c>
      <c r="Y226" s="1080">
        <v>52.914786016483518</v>
      </c>
      <c r="Z226" s="1080">
        <v>53.509491233295222</v>
      </c>
    </row>
    <row r="227" spans="1:26" x14ac:dyDescent="0.2">
      <c r="A227" s="1023">
        <v>3.3</v>
      </c>
      <c r="B227" s="1078" t="s">
        <v>9</v>
      </c>
      <c r="C227" s="1079">
        <v>2.2505392760768728</v>
      </c>
      <c r="D227" s="1079">
        <v>2.37997196567036</v>
      </c>
      <c r="E227" s="1079">
        <v>2.3859168699803091</v>
      </c>
      <c r="F227" s="1079">
        <v>2.4995251149691078</v>
      </c>
      <c r="G227" s="1079">
        <v>2.9783995872248341</v>
      </c>
      <c r="H227" s="1079">
        <v>3.0042504762544255</v>
      </c>
      <c r="I227" s="1079">
        <v>2.7473602631468097</v>
      </c>
      <c r="J227" s="1079">
        <v>3.4587739288791957</v>
      </c>
      <c r="K227" s="1079">
        <v>3.2395593799546223</v>
      </c>
      <c r="L227" s="1079">
        <v>2.1436147065840885</v>
      </c>
      <c r="M227" s="1079">
        <v>2.6341592351381315</v>
      </c>
      <c r="N227" s="1079">
        <v>3.2339478396913099</v>
      </c>
      <c r="O227" s="1079">
        <v>2.2413516439916705</v>
      </c>
      <c r="P227" s="1079">
        <v>1.9112873444001937</v>
      </c>
      <c r="Q227" s="1079">
        <v>1.9369422393935274</v>
      </c>
      <c r="R227" s="1079">
        <v>2.0207605029813891</v>
      </c>
      <c r="S227" s="1079">
        <v>2.00628675687026</v>
      </c>
      <c r="T227" s="1079">
        <v>1.9974165049390542</v>
      </c>
      <c r="U227" s="1079">
        <v>1.9678827523390363</v>
      </c>
      <c r="V227" s="1079">
        <v>1.9939137291066316</v>
      </c>
      <c r="W227" s="1079">
        <v>2.0513594533625814</v>
      </c>
      <c r="X227" s="1080">
        <v>2.0890521990314768</v>
      </c>
      <c r="Y227" s="1080">
        <v>2.147852030239322</v>
      </c>
      <c r="Z227" s="1080">
        <v>2.0954365850136081</v>
      </c>
    </row>
    <row r="228" spans="1:26" x14ac:dyDescent="0.2">
      <c r="A228" s="1023">
        <v>3.4</v>
      </c>
      <c r="B228" s="1078" t="s">
        <v>10</v>
      </c>
      <c r="C228" s="1079">
        <v>7.5187318784679071</v>
      </c>
      <c r="D228" s="1079">
        <v>8.1385991973779408</v>
      </c>
      <c r="E228" s="1079">
        <v>9.1373562753283437</v>
      </c>
      <c r="F228" s="1079">
        <v>10.917666183098863</v>
      </c>
      <c r="G228" s="1079">
        <v>10.792613210429545</v>
      </c>
      <c r="H228" s="1079">
        <v>11.108210189118806</v>
      </c>
      <c r="I228" s="1079">
        <v>12.126104435307207</v>
      </c>
      <c r="J228" s="1079">
        <v>13.842642698313067</v>
      </c>
      <c r="K228" s="1079">
        <v>14.654390596838104</v>
      </c>
      <c r="L228" s="1079">
        <v>15.832471899675243</v>
      </c>
      <c r="M228" s="1079">
        <v>15.021729740488086</v>
      </c>
      <c r="N228" s="1079">
        <v>12.505630805406721</v>
      </c>
      <c r="O228" s="1079">
        <v>12.594974157417488</v>
      </c>
      <c r="P228" s="1079">
        <v>12.77565724716224</v>
      </c>
      <c r="Q228" s="1079">
        <v>12.613234429634046</v>
      </c>
      <c r="R228" s="1079">
        <v>12.06788666851623</v>
      </c>
      <c r="S228" s="1079">
        <v>11.634571023994756</v>
      </c>
      <c r="T228" s="1079">
        <v>12.178851883985073</v>
      </c>
      <c r="U228" s="1079">
        <v>11.799125481604925</v>
      </c>
      <c r="V228" s="1079">
        <v>11.693719497300336</v>
      </c>
      <c r="W228" s="1079">
        <v>11.837925077815488</v>
      </c>
      <c r="X228" s="1080">
        <v>12.492509734264523</v>
      </c>
      <c r="Y228" s="1080">
        <v>12.692759212453895</v>
      </c>
      <c r="Z228" s="1080">
        <v>13.080775498861978</v>
      </c>
    </row>
    <row r="229" spans="1:26" ht="17.25" customHeight="1" x14ac:dyDescent="0.2">
      <c r="A229" s="1023">
        <v>4</v>
      </c>
      <c r="B229" s="1083" t="s">
        <v>11</v>
      </c>
      <c r="C229" s="1084">
        <v>2.358261526686936</v>
      </c>
      <c r="D229" s="1084">
        <v>2.1356391857839863</v>
      </c>
      <c r="E229" s="1084">
        <v>2.2880486138278004</v>
      </c>
      <c r="F229" s="1084">
        <v>2.3216226768743291</v>
      </c>
      <c r="G229" s="1084">
        <v>2.3735477048089848</v>
      </c>
      <c r="H229" s="1084">
        <v>2.4359152061372882</v>
      </c>
      <c r="I229" s="1084">
        <v>2.526387324693844</v>
      </c>
      <c r="J229" s="1084">
        <v>2.755146292722424</v>
      </c>
      <c r="K229" s="1084">
        <v>2.698496263590517</v>
      </c>
      <c r="L229" s="1084">
        <v>2.8408850337922225</v>
      </c>
      <c r="M229" s="1084">
        <v>2.9207628729050938</v>
      </c>
      <c r="N229" s="1084">
        <v>2.982185298604541</v>
      </c>
      <c r="O229" s="1084">
        <v>3.0807759123013936</v>
      </c>
      <c r="P229" s="1084">
        <v>3.3570325491464512</v>
      </c>
      <c r="Q229" s="1084">
        <v>3.4480902226807397</v>
      </c>
      <c r="R229" s="1084">
        <v>3.7221077181697115</v>
      </c>
      <c r="S229" s="1084">
        <v>3.8449718891304747</v>
      </c>
      <c r="T229" s="1084">
        <v>3.9761532764831027</v>
      </c>
      <c r="U229" s="1084">
        <v>4.1605942962574707</v>
      </c>
      <c r="V229" s="1084">
        <v>4.3833366883089102</v>
      </c>
      <c r="W229" s="1084">
        <v>4.4810923413217978</v>
      </c>
      <c r="X229" s="1085">
        <v>4.6101707947770407</v>
      </c>
      <c r="Y229" s="1085">
        <v>5.3538135349488378</v>
      </c>
      <c r="Z229" s="1085">
        <v>5.7108616161085868</v>
      </c>
    </row>
    <row r="230" spans="1:26" ht="17.25" customHeight="1" x14ac:dyDescent="0.2">
      <c r="A230" s="1023">
        <v>5</v>
      </c>
      <c r="B230" s="1083" t="s">
        <v>12</v>
      </c>
      <c r="C230" s="1084">
        <v>63.751532107179926</v>
      </c>
      <c r="D230" s="1084">
        <v>65.885945360155631</v>
      </c>
      <c r="E230" s="1084">
        <v>67.985885462494508</v>
      </c>
      <c r="F230" s="1084">
        <v>69.456608869683322</v>
      </c>
      <c r="G230" s="1084">
        <v>71.418311797118236</v>
      </c>
      <c r="H230" s="1084">
        <v>73.159069371034818</v>
      </c>
      <c r="I230" s="1084">
        <v>75.093690010389409</v>
      </c>
      <c r="J230" s="1084">
        <v>75.027825950595584</v>
      </c>
      <c r="K230" s="1084">
        <v>74.345178277869621</v>
      </c>
      <c r="L230" s="1084">
        <v>72.071000497465533</v>
      </c>
      <c r="M230" s="1084">
        <v>74.205579494608656</v>
      </c>
      <c r="N230" s="1084">
        <v>76.217603169630166</v>
      </c>
      <c r="O230" s="1084">
        <v>79.804797932275704</v>
      </c>
      <c r="P230" s="1084">
        <v>82.097365613374507</v>
      </c>
      <c r="Q230" s="1084">
        <v>86.65933023787143</v>
      </c>
      <c r="R230" s="1084">
        <v>89.867179328709312</v>
      </c>
      <c r="S230" s="1084">
        <v>92.671838821309223</v>
      </c>
      <c r="T230" s="1084">
        <v>92.704717307860534</v>
      </c>
      <c r="U230" s="1084">
        <v>94.898867876220635</v>
      </c>
      <c r="V230" s="1084">
        <v>98.155620615970633</v>
      </c>
      <c r="W230" s="1084">
        <v>99.399171943631401</v>
      </c>
      <c r="X230" s="1085">
        <v>101.08063089911667</v>
      </c>
      <c r="Y230" s="1085">
        <v>106.89595197855525</v>
      </c>
      <c r="Z230" s="1085">
        <v>104.7167317813892</v>
      </c>
    </row>
    <row r="231" spans="1:26" x14ac:dyDescent="0.2">
      <c r="A231" s="1023"/>
      <c r="B231" s="1087" t="s">
        <v>509</v>
      </c>
      <c r="C231" s="1088">
        <v>7.5586417576499754</v>
      </c>
      <c r="D231" s="1088">
        <v>7.8722308051666028</v>
      </c>
      <c r="E231" s="1088">
        <v>8.1666167080745637</v>
      </c>
      <c r="F231" s="1088">
        <v>8.3956252515006042</v>
      </c>
      <c r="G231" s="1088">
        <v>8.9126197152591526</v>
      </c>
      <c r="H231" s="1088">
        <v>9.7227725989176612</v>
      </c>
      <c r="I231" s="1088">
        <v>10.383351424862289</v>
      </c>
      <c r="J231" s="1088">
        <v>10.723031011073491</v>
      </c>
      <c r="K231" s="1088">
        <v>11.140697449716606</v>
      </c>
      <c r="L231" s="1088">
        <v>11.057996830117276</v>
      </c>
      <c r="M231" s="1088">
        <v>11.787390841389048</v>
      </c>
      <c r="N231" s="1088">
        <v>13.034191908769312</v>
      </c>
      <c r="O231" s="1088">
        <v>14.452801837926756</v>
      </c>
      <c r="P231" s="1088">
        <v>15.28235846509601</v>
      </c>
      <c r="Q231" s="1088">
        <v>17.059683980793434</v>
      </c>
      <c r="R231" s="1088">
        <v>19.057191166000639</v>
      </c>
      <c r="S231" s="1088">
        <v>19.889477706428632</v>
      </c>
      <c r="T231" s="1088">
        <v>19.361657142163264</v>
      </c>
      <c r="U231" s="1088">
        <v>20.038634713990586</v>
      </c>
      <c r="V231" s="1088">
        <v>21.165959142470797</v>
      </c>
      <c r="W231" s="1088">
        <v>22.615081946992131</v>
      </c>
      <c r="X231" s="1089">
        <v>23.829057886880761</v>
      </c>
      <c r="Y231" s="1089">
        <v>24.614769806462569</v>
      </c>
      <c r="Z231" s="1089">
        <v>24.7622908925979</v>
      </c>
    </row>
    <row r="232" spans="1:26" x14ac:dyDescent="0.2">
      <c r="A232" s="1023"/>
      <c r="B232" s="1087" t="s">
        <v>13</v>
      </c>
      <c r="C232" s="1079">
        <v>36.588396422035046</v>
      </c>
      <c r="D232" s="1079">
        <v>37.671350503890501</v>
      </c>
      <c r="E232" s="1079">
        <v>38.737553955582079</v>
      </c>
      <c r="F232" s="1079">
        <v>39.432788575840554</v>
      </c>
      <c r="G232" s="1079">
        <v>40.253888422575855</v>
      </c>
      <c r="H232" s="1079">
        <v>40.792536219669387</v>
      </c>
      <c r="I232" s="1079">
        <v>41.701143897201518</v>
      </c>
      <c r="J232" s="1079">
        <v>41.258811333250939</v>
      </c>
      <c r="K232" s="1079">
        <v>40.394500614507095</v>
      </c>
      <c r="L232" s="1079">
        <v>38.17479442174551</v>
      </c>
      <c r="M232" s="1079">
        <v>39.635420660387354</v>
      </c>
      <c r="N232" s="1079">
        <v>40.410688634739685</v>
      </c>
      <c r="O232" s="1079">
        <v>42.519262870133254</v>
      </c>
      <c r="P232" s="1079">
        <v>43.92164466702944</v>
      </c>
      <c r="Q232" s="1079">
        <v>45.821345949161262</v>
      </c>
      <c r="R232" s="1079">
        <v>46.680335457647693</v>
      </c>
      <c r="S232" s="1079">
        <v>48.390078244647661</v>
      </c>
      <c r="T232" s="1079">
        <v>48.56364212501839</v>
      </c>
      <c r="U232" s="1079">
        <v>49.851979444486034</v>
      </c>
      <c r="V232" s="1079">
        <v>51.225780185838431</v>
      </c>
      <c r="W232" s="1079">
        <v>50.7166376514378</v>
      </c>
      <c r="X232" s="1080">
        <v>50.951853708741119</v>
      </c>
      <c r="Y232" s="1080">
        <v>53.771720286755304</v>
      </c>
      <c r="Z232" s="1080">
        <v>50.880773342302291</v>
      </c>
    </row>
    <row r="233" spans="1:26" x14ac:dyDescent="0.2">
      <c r="A233" s="1023"/>
      <c r="B233" s="1087" t="s">
        <v>14</v>
      </c>
      <c r="C233" s="1079">
        <v>19.604493927494904</v>
      </c>
      <c r="D233" s="1079">
        <v>20.342364051098528</v>
      </c>
      <c r="E233" s="1079">
        <v>21.081714798837865</v>
      </c>
      <c r="F233" s="1079">
        <v>21.62819504234216</v>
      </c>
      <c r="G233" s="1079">
        <v>22.251803659283226</v>
      </c>
      <c r="H233" s="1079">
        <v>22.643760552447766</v>
      </c>
      <c r="I233" s="1079">
        <v>23.009194688325604</v>
      </c>
      <c r="J233" s="1079">
        <v>23.045983606271154</v>
      </c>
      <c r="K233" s="1079">
        <v>22.809980213645915</v>
      </c>
      <c r="L233" s="1079">
        <v>22.838209245602748</v>
      </c>
      <c r="M233" s="1079">
        <v>22.782767992832248</v>
      </c>
      <c r="N233" s="1079">
        <v>22.772722626121173</v>
      </c>
      <c r="O233" s="1079">
        <v>22.832733224215698</v>
      </c>
      <c r="P233" s="1079">
        <v>22.893362481249056</v>
      </c>
      <c r="Q233" s="1079">
        <v>23.778300307916727</v>
      </c>
      <c r="R233" s="1079">
        <v>24.129652705060977</v>
      </c>
      <c r="S233" s="1079">
        <v>24.39228287023295</v>
      </c>
      <c r="T233" s="1079">
        <v>24.77941804067888</v>
      </c>
      <c r="U233" s="1079">
        <v>25.008253717744012</v>
      </c>
      <c r="V233" s="1079">
        <v>25.763881287661416</v>
      </c>
      <c r="W233" s="1079">
        <v>26.067452345201463</v>
      </c>
      <c r="X233" s="1080">
        <v>26.299719303494797</v>
      </c>
      <c r="Y233" s="1080">
        <v>28.509461885337387</v>
      </c>
      <c r="Z233" s="1080">
        <v>29.073667546489013</v>
      </c>
    </row>
    <row r="234" spans="1:26" s="1090" customFormat="1" x14ac:dyDescent="0.2">
      <c r="A234" s="1023"/>
      <c r="B234" s="1090" t="s">
        <v>561</v>
      </c>
      <c r="C234" s="1091">
        <v>13.803412570000001</v>
      </c>
      <c r="D234" s="1091">
        <v>14.542803175</v>
      </c>
      <c r="E234" s="1091">
        <v>13.765952265000001</v>
      </c>
      <c r="F234" s="1091">
        <v>16.128690769999999</v>
      </c>
      <c r="G234" s="1091">
        <v>18.091410639999999</v>
      </c>
      <c r="H234" s="1091">
        <v>20.492719989999998</v>
      </c>
      <c r="I234" s="1091">
        <v>20.20966782</v>
      </c>
      <c r="J234" s="1091">
        <v>18.481190999999999</v>
      </c>
      <c r="K234" s="1091">
        <v>19.737468</v>
      </c>
      <c r="L234" s="1091">
        <v>19.437654200000001</v>
      </c>
      <c r="M234" s="1091">
        <v>22.759451239999997</v>
      </c>
      <c r="N234" s="1091">
        <v>22.759216080000002</v>
      </c>
      <c r="O234" s="1091">
        <v>22.002317759999997</v>
      </c>
      <c r="P234" s="1091">
        <v>22.334528066666667</v>
      </c>
      <c r="Q234" s="1091">
        <v>25.013096536666666</v>
      </c>
      <c r="R234" s="1091">
        <v>27.192024999999997</v>
      </c>
      <c r="S234" s="1091">
        <v>26.778894879999999</v>
      </c>
      <c r="T234" s="1091">
        <v>26.604339100000004</v>
      </c>
      <c r="U234" s="1091">
        <v>26.168340999999998</v>
      </c>
      <c r="V234" s="1091">
        <v>23.122122709999999</v>
      </c>
      <c r="W234" s="1091">
        <v>25.666360160000004</v>
      </c>
      <c r="X234" s="1080">
        <v>26.860707129999998</v>
      </c>
      <c r="Y234" s="1080">
        <v>30.270643540000002</v>
      </c>
      <c r="Z234" s="1080">
        <v>32.173737549999998</v>
      </c>
    </row>
    <row r="235" spans="1:26" s="1090" customFormat="1" x14ac:dyDescent="0.2">
      <c r="A235" s="1023"/>
      <c r="B235" s="1090" t="s">
        <v>408</v>
      </c>
      <c r="C235" s="1091">
        <v>-2.2414864110441175</v>
      </c>
      <c r="D235" s="1091">
        <v>-2.0960063767037687</v>
      </c>
      <c r="E235" s="1091">
        <v>-1.8088168830241769</v>
      </c>
      <c r="F235" s="1091">
        <v>-1.8231084355273468</v>
      </c>
      <c r="G235" s="1091">
        <v>-2.5548591863913956</v>
      </c>
      <c r="H235" s="1091">
        <v>-3.1196337903766085</v>
      </c>
      <c r="I235" s="1091">
        <v>-3.649903506664308</v>
      </c>
      <c r="J235" s="1091">
        <v>-4.7074237596350219</v>
      </c>
      <c r="K235" s="1091">
        <v>-2.6227420335042821</v>
      </c>
      <c r="L235" s="1091">
        <v>-2.3531017294529231</v>
      </c>
      <c r="M235" s="1091">
        <v>-3.050849005438975</v>
      </c>
      <c r="N235" s="1091">
        <v>-3.6841516279030637</v>
      </c>
      <c r="O235" s="1091">
        <v>-4.0187213605070937</v>
      </c>
      <c r="P235" s="1091">
        <v>-4.2411780871588975</v>
      </c>
      <c r="Q235" s="1091">
        <v>-4.0011821041953324</v>
      </c>
      <c r="R235" s="1091">
        <v>-4.3974672655808842</v>
      </c>
      <c r="S235" s="1091">
        <v>-4.5336027901645535</v>
      </c>
      <c r="T235" s="1091">
        <v>-4.603452522847272</v>
      </c>
      <c r="U235" s="1091">
        <v>-4.5700529568238846</v>
      </c>
      <c r="V235" s="1091">
        <v>-4.5514054646897613</v>
      </c>
      <c r="W235" s="1091">
        <v>-4.8964002805933147</v>
      </c>
      <c r="X235" s="1080">
        <v>-5.5938289325313235</v>
      </c>
      <c r="Y235" s="1080">
        <v>-5.5132598313223635</v>
      </c>
      <c r="Z235" s="1080">
        <v>-6.4795453917459174</v>
      </c>
    </row>
    <row r="236" spans="1:26" ht="20.25" customHeight="1" x14ac:dyDescent="0.2">
      <c r="A236" s="1034"/>
      <c r="B236" s="1035" t="s">
        <v>562</v>
      </c>
      <c r="C236" s="1092">
        <v>221.57534802709336</v>
      </c>
      <c r="D236" s="1092">
        <v>218.53468323470952</v>
      </c>
      <c r="E236" s="1092">
        <v>206.62630364732425</v>
      </c>
      <c r="F236" s="1092">
        <v>218.87309143741072</v>
      </c>
      <c r="G236" s="1092">
        <v>220.1404718471685</v>
      </c>
      <c r="H236" s="1092">
        <v>233.2717994572802</v>
      </c>
      <c r="I236" s="1092">
        <v>240.97094895360621</v>
      </c>
      <c r="J236" s="1092">
        <v>242.5172412371588</v>
      </c>
      <c r="K236" s="1092">
        <v>245.43289719700971</v>
      </c>
      <c r="L236" s="1092">
        <v>240.2360205702488</v>
      </c>
      <c r="M236" s="1092">
        <v>250.28188117015711</v>
      </c>
      <c r="N236" s="1092">
        <v>253.54186415094435</v>
      </c>
      <c r="O236" s="1092">
        <v>256.78715087410075</v>
      </c>
      <c r="P236" s="1092">
        <v>263.14510461043528</v>
      </c>
      <c r="Q236" s="1092">
        <v>280.28456806175677</v>
      </c>
      <c r="R236" s="1092">
        <v>296.94412202267387</v>
      </c>
      <c r="S236" s="1092">
        <v>311.30155708730217</v>
      </c>
      <c r="T236" s="1092">
        <v>327.248654764484</v>
      </c>
      <c r="U236" s="1092">
        <v>317.21435009523509</v>
      </c>
      <c r="V236" s="1092">
        <v>319.27115635329676</v>
      </c>
      <c r="W236" s="1092">
        <v>316.48994749436662</v>
      </c>
      <c r="X236" s="1093">
        <v>332.26516249754815</v>
      </c>
      <c r="Y236" s="1093">
        <v>366.66680857641757</v>
      </c>
      <c r="Z236" s="1093">
        <v>401.93227901922148</v>
      </c>
    </row>
    <row r="237" spans="1:26" s="1040" customFormat="1" ht="15" x14ac:dyDescent="0.2">
      <c r="A237" s="1038"/>
      <c r="B237" s="1217" t="s">
        <v>1237</v>
      </c>
      <c r="C237" s="1039">
        <f t="shared" ref="C237:Y237" si="258">C101</f>
        <v>218.91906002709339</v>
      </c>
      <c r="D237" s="1039">
        <f t="shared" si="258"/>
        <v>216.68594223470953</v>
      </c>
      <c r="E237" s="1039">
        <f t="shared" si="258"/>
        <v>204.72478274365966</v>
      </c>
      <c r="F237" s="1039">
        <f t="shared" si="258"/>
        <v>213.5246172286015</v>
      </c>
      <c r="G237" s="1039">
        <f t="shared" si="258"/>
        <v>219.92911401167893</v>
      </c>
      <c r="H237" s="1039">
        <f t="shared" si="258"/>
        <v>232.13474427711429</v>
      </c>
      <c r="I237" s="1039">
        <f t="shared" si="258"/>
        <v>239.04811871075222</v>
      </c>
      <c r="J237" s="1039">
        <f t="shared" si="258"/>
        <v>240.14268839150412</v>
      </c>
      <c r="K237" s="1039">
        <f t="shared" si="258"/>
        <v>242.08593136700975</v>
      </c>
      <c r="L237" s="1039">
        <f t="shared" si="258"/>
        <v>237.53517191607236</v>
      </c>
      <c r="M237" s="1039">
        <f t="shared" si="258"/>
        <v>246.36327807259374</v>
      </c>
      <c r="N237" s="1039">
        <f t="shared" si="258"/>
        <v>251.02236611936158</v>
      </c>
      <c r="O237" s="1039">
        <f t="shared" si="258"/>
        <v>250.72895415756543</v>
      </c>
      <c r="P237" s="1039">
        <f t="shared" si="258"/>
        <v>254.67323349855164</v>
      </c>
      <c r="Q237" s="1039">
        <f t="shared" si="258"/>
        <v>274.45272356175684</v>
      </c>
      <c r="R237" s="1039">
        <f t="shared" si="258"/>
        <v>291.18947377267386</v>
      </c>
      <c r="S237" s="1039">
        <f t="shared" si="258"/>
        <v>299.39204658730216</v>
      </c>
      <c r="T237" s="1039">
        <f t="shared" si="258"/>
        <v>305.11603401448411</v>
      </c>
      <c r="U237" s="1039">
        <f t="shared" si="258"/>
        <v>305.2750352052351</v>
      </c>
      <c r="V237" s="1039">
        <f t="shared" si="258"/>
        <v>313.96033231329676</v>
      </c>
      <c r="W237" s="1039">
        <f t="shared" si="258"/>
        <v>308.45949344137068</v>
      </c>
      <c r="X237" s="1039">
        <f t="shared" si="258"/>
        <v>318.58531649754809</v>
      </c>
      <c r="Y237" s="1039">
        <f t="shared" si="258"/>
        <v>345.81316757641764</v>
      </c>
      <c r="Z237" s="1039">
        <f t="shared" ref="Z237:Z238" si="259">Z101</f>
        <v>389.37340201922143</v>
      </c>
    </row>
    <row r="238" spans="1:26" s="1040" customFormat="1" ht="15" x14ac:dyDescent="0.2">
      <c r="A238" s="1038"/>
      <c r="B238" s="1218" t="s">
        <v>1425</v>
      </c>
      <c r="C238" s="1039">
        <f t="shared" ref="C238:Y238" si="260">C102</f>
        <v>221.57534802709338</v>
      </c>
      <c r="D238" s="1039">
        <f t="shared" si="260"/>
        <v>218.53468323470952</v>
      </c>
      <c r="E238" s="1039">
        <f t="shared" si="260"/>
        <v>206.62630364732425</v>
      </c>
      <c r="F238" s="1039">
        <f t="shared" si="260"/>
        <v>218.87309143741069</v>
      </c>
      <c r="G238" s="1039">
        <f t="shared" si="260"/>
        <v>220.14047184716847</v>
      </c>
      <c r="H238" s="1039">
        <f t="shared" si="260"/>
        <v>233.27179945728022</v>
      </c>
      <c r="I238" s="1039">
        <f t="shared" si="260"/>
        <v>240.97094895360621</v>
      </c>
      <c r="J238" s="1039">
        <f t="shared" si="260"/>
        <v>242.51724123715883</v>
      </c>
      <c r="K238" s="1039">
        <f t="shared" si="260"/>
        <v>245.43289719700974</v>
      </c>
      <c r="L238" s="1039">
        <f t="shared" si="260"/>
        <v>240.23602057024885</v>
      </c>
      <c r="M238" s="1039">
        <f t="shared" si="260"/>
        <v>250.28188117015713</v>
      </c>
      <c r="N238" s="1039">
        <f t="shared" si="260"/>
        <v>253.53253825537399</v>
      </c>
      <c r="O238" s="1039">
        <f t="shared" si="260"/>
        <v>256.76923921682652</v>
      </c>
      <c r="P238" s="1039">
        <f t="shared" si="260"/>
        <v>263.12436350239676</v>
      </c>
      <c r="Q238" s="1039">
        <f t="shared" si="260"/>
        <v>280.25350634035186</v>
      </c>
      <c r="R238" s="1039">
        <f t="shared" si="260"/>
        <v>296.45278880165716</v>
      </c>
      <c r="S238" s="1039">
        <f t="shared" si="260"/>
        <v>310.03640530995733</v>
      </c>
      <c r="T238" s="1039">
        <f t="shared" si="260"/>
        <v>325.68539903116277</v>
      </c>
      <c r="U238" s="1039">
        <f t="shared" si="260"/>
        <v>314.51203007676253</v>
      </c>
      <c r="V238" s="1039">
        <f t="shared" si="260"/>
        <v>301.52298378518304</v>
      </c>
      <c r="W238" s="1039">
        <f t="shared" si="260"/>
        <v>314.03106812631353</v>
      </c>
      <c r="X238" s="1039">
        <f t="shared" si="260"/>
        <v>328.58237932133488</v>
      </c>
      <c r="Y238" s="1039">
        <f t="shared" si="260"/>
        <v>352.1856303079864</v>
      </c>
      <c r="Z238" s="1039">
        <f t="shared" si="259"/>
        <v>347.43611506764972</v>
      </c>
    </row>
    <row r="239" spans="1:26" s="1040" customFormat="1" ht="12.75" customHeight="1" x14ac:dyDescent="0.2">
      <c r="A239" s="972" t="s">
        <v>1388</v>
      </c>
      <c r="B239" s="1041"/>
      <c r="C239" s="1039"/>
      <c r="D239" s="1039"/>
      <c r="E239" s="1039"/>
      <c r="F239" s="1039"/>
      <c r="G239" s="1039"/>
      <c r="H239" s="1039"/>
      <c r="I239" s="1039"/>
      <c r="J239" s="1039"/>
      <c r="K239" s="1039"/>
      <c r="L239" s="1039"/>
      <c r="M239" s="1039"/>
      <c r="N239" s="1039"/>
      <c r="O239" s="1039"/>
      <c r="P239" s="1039"/>
      <c r="Q239" s="1039"/>
      <c r="R239" s="1039"/>
      <c r="S239" s="1039"/>
      <c r="T239" s="1039"/>
      <c r="U239" s="1039"/>
      <c r="V239" s="1039"/>
      <c r="W239" s="1039"/>
      <c r="X239" s="1039"/>
      <c r="Y239" s="1039"/>
      <c r="Z239" s="1039"/>
    </row>
    <row r="240" spans="1:26" s="1042" customFormat="1" ht="20.25" customHeight="1" x14ac:dyDescent="0.2">
      <c r="A240" s="1041" t="s">
        <v>1188</v>
      </c>
      <c r="X240" s="1095"/>
      <c r="Y240" s="1095"/>
      <c r="Z240" s="1095"/>
    </row>
    <row r="241" spans="1:26" ht="15" x14ac:dyDescent="0.2">
      <c r="A241" s="1045" t="str">
        <f>Index!B21</f>
        <v>Table 3l :    FSM: Share of GDP by institutional sector, current prices, FY2003-FY2018</v>
      </c>
    </row>
    <row r="242" spans="1:26" ht="18.75" customHeight="1" x14ac:dyDescent="0.2">
      <c r="A242" s="1019"/>
      <c r="B242" s="1020"/>
      <c r="C242" s="1021" t="str">
        <f>C$2</f>
        <v>FY1995</v>
      </c>
      <c r="D242" s="1021" t="str">
        <f t="shared" ref="D242:Z242" si="261">D$2</f>
        <v>FY1996</v>
      </c>
      <c r="E242" s="1021" t="str">
        <f t="shared" si="261"/>
        <v>FY1997</v>
      </c>
      <c r="F242" s="1021" t="str">
        <f t="shared" si="261"/>
        <v>FY1998</v>
      </c>
      <c r="G242" s="1021" t="str">
        <f t="shared" si="261"/>
        <v>FY1999</v>
      </c>
      <c r="H242" s="1021" t="str">
        <f t="shared" si="261"/>
        <v>FY2000</v>
      </c>
      <c r="I242" s="1021" t="str">
        <f t="shared" si="261"/>
        <v>FY2001</v>
      </c>
      <c r="J242" s="1021" t="str">
        <f t="shared" si="261"/>
        <v>FY2002</v>
      </c>
      <c r="K242" s="1021" t="str">
        <f t="shared" si="261"/>
        <v>FY2003</v>
      </c>
      <c r="L242" s="1021" t="str">
        <f t="shared" si="261"/>
        <v>FY2004</v>
      </c>
      <c r="M242" s="1021" t="str">
        <f t="shared" si="261"/>
        <v>FY2005</v>
      </c>
      <c r="N242" s="1021" t="str">
        <f t="shared" si="261"/>
        <v>FY2006</v>
      </c>
      <c r="O242" s="1021" t="str">
        <f t="shared" si="261"/>
        <v>FY2007</v>
      </c>
      <c r="P242" s="1021" t="str">
        <f t="shared" si="261"/>
        <v>FY2008</v>
      </c>
      <c r="Q242" s="1021" t="str">
        <f t="shared" si="261"/>
        <v>FY2009</v>
      </c>
      <c r="R242" s="1021" t="str">
        <f t="shared" si="261"/>
        <v>FY2010</v>
      </c>
      <c r="S242" s="1021" t="str">
        <f t="shared" si="261"/>
        <v>FY2011</v>
      </c>
      <c r="T242" s="1021" t="str">
        <f t="shared" si="261"/>
        <v>FY2012</v>
      </c>
      <c r="U242" s="1021" t="str">
        <f t="shared" si="261"/>
        <v>FY2013</v>
      </c>
      <c r="V242" s="1021" t="str">
        <f t="shared" si="261"/>
        <v>FY2014</v>
      </c>
      <c r="W242" s="1021" t="str">
        <f t="shared" si="261"/>
        <v>FY2015</v>
      </c>
      <c r="X242" s="1022" t="str">
        <f t="shared" si="261"/>
        <v>FY2016</v>
      </c>
      <c r="Y242" s="1022" t="str">
        <f t="shared" si="261"/>
        <v>FY2017</v>
      </c>
      <c r="Z242" s="1022" t="str">
        <f t="shared" si="261"/>
        <v>FY2018</v>
      </c>
    </row>
    <row r="243" spans="1:26" s="1033" customFormat="1" ht="18.75" customHeight="1" x14ac:dyDescent="0.2">
      <c r="A243" s="1029">
        <v>1.1000000000000001</v>
      </c>
      <c r="B243" s="1030" t="s">
        <v>398</v>
      </c>
      <c r="C243" s="1049">
        <f t="shared" ref="C243:W245" si="262">C214/C$236</f>
        <v>0.23846008920630468</v>
      </c>
      <c r="D243" s="1049">
        <f t="shared" si="262"/>
        <v>0.23339928184878619</v>
      </c>
      <c r="E243" s="1049">
        <f t="shared" si="262"/>
        <v>0.22845389774290531</v>
      </c>
      <c r="F243" s="1049">
        <f t="shared" si="262"/>
        <v>0.2292404079035166</v>
      </c>
      <c r="G243" s="1049">
        <f t="shared" si="262"/>
        <v>0.23853860523629655</v>
      </c>
      <c r="H243" s="1049">
        <f t="shared" si="262"/>
        <v>0.24725072516399343</v>
      </c>
      <c r="I243" s="1049">
        <f t="shared" si="262"/>
        <v>0.24597224026864509</v>
      </c>
      <c r="J243" s="1049">
        <f t="shared" si="262"/>
        <v>0.23220854465470089</v>
      </c>
      <c r="K243" s="1049">
        <f t="shared" si="262"/>
        <v>0.23333891288837591</v>
      </c>
      <c r="L243" s="1049">
        <f t="shared" si="262"/>
        <v>0.23931048962540802</v>
      </c>
      <c r="M243" s="1049">
        <f t="shared" si="262"/>
        <v>0.23234577315398644</v>
      </c>
      <c r="N243" s="1049">
        <f t="shared" si="262"/>
        <v>0.22999354483503281</v>
      </c>
      <c r="O243" s="1049">
        <f t="shared" si="262"/>
        <v>0.23415542194475608</v>
      </c>
      <c r="P243" s="1049">
        <f t="shared" si="262"/>
        <v>0.24343756048878112</v>
      </c>
      <c r="Q243" s="1049">
        <f t="shared" si="262"/>
        <v>0.22129312730085088</v>
      </c>
      <c r="R243" s="1049">
        <f t="shared" si="262"/>
        <v>0.23871072419033693</v>
      </c>
      <c r="S243" s="1049">
        <f t="shared" si="262"/>
        <v>0.2503441967740675</v>
      </c>
      <c r="T243" s="1049">
        <f t="shared" si="262"/>
        <v>0.23826431309142868</v>
      </c>
      <c r="U243" s="1049">
        <f t="shared" si="262"/>
        <v>0.22814157031665783</v>
      </c>
      <c r="V243" s="1049">
        <f t="shared" si="262"/>
        <v>0.20665158786992849</v>
      </c>
      <c r="W243" s="1049">
        <f t="shared" si="262"/>
        <v>0.21257862892481663</v>
      </c>
      <c r="X243" s="1049">
        <f>X214/X$236</f>
        <v>0.21114419726716332</v>
      </c>
      <c r="Y243" s="1049">
        <f>Y214/Y$236</f>
        <v>0.20101812988394999</v>
      </c>
      <c r="Z243" s="1049">
        <f>Z214/Z$236</f>
        <v>0.18550243569183458</v>
      </c>
    </row>
    <row r="244" spans="1:26" s="1018" customFormat="1" x14ac:dyDescent="0.2">
      <c r="A244" s="1096"/>
      <c r="B244" s="1097" t="s">
        <v>1243</v>
      </c>
      <c r="C244" s="1047">
        <f t="shared" si="262"/>
        <v>0.11560621018781624</v>
      </c>
      <c r="D244" s="1047">
        <f t="shared" si="262"/>
        <v>0.11824136902919342</v>
      </c>
      <c r="E244" s="1047">
        <f t="shared" si="262"/>
        <v>0.1188743059855748</v>
      </c>
      <c r="F244" s="1047">
        <f t="shared" si="262"/>
        <v>0.11496593571627489</v>
      </c>
      <c r="G244" s="1047">
        <f t="shared" si="262"/>
        <v>0.12057647958941264</v>
      </c>
      <c r="H244" s="1047">
        <f t="shared" si="262"/>
        <v>0.12758456292344317</v>
      </c>
      <c r="I244" s="1047">
        <f t="shared" si="262"/>
        <v>0.12684592182796564</v>
      </c>
      <c r="J244" s="1047">
        <f t="shared" si="262"/>
        <v>0.12438569516735716</v>
      </c>
      <c r="K244" s="1047">
        <f t="shared" si="262"/>
        <v>0.12359120500609543</v>
      </c>
      <c r="L244" s="1047">
        <f t="shared" si="262"/>
        <v>0.12715519791173188</v>
      </c>
      <c r="M244" s="1047">
        <f t="shared" si="262"/>
        <v>0.11766105785745938</v>
      </c>
      <c r="N244" s="1047">
        <f t="shared" si="262"/>
        <v>0.1142150364828611</v>
      </c>
      <c r="O244" s="1047">
        <f t="shared" si="262"/>
        <v>0.1157495164064213</v>
      </c>
      <c r="P244" s="1047">
        <f t="shared" si="262"/>
        <v>0.11603055192439156</v>
      </c>
      <c r="Q244" s="1047">
        <f t="shared" si="262"/>
        <v>0.11569709142124222</v>
      </c>
      <c r="R244" s="1047">
        <f t="shared" si="262"/>
        <v>0.12238700725763045</v>
      </c>
      <c r="S244" s="1047">
        <f t="shared" si="262"/>
        <v>0.12820844269476783</v>
      </c>
      <c r="T244" s="1047">
        <f t="shared" si="262"/>
        <v>0.12259697958226172</v>
      </c>
      <c r="U244" s="1047">
        <f t="shared" si="262"/>
        <v>0.12138627977521095</v>
      </c>
      <c r="V244" s="1047">
        <f t="shared" si="262"/>
        <v>0.11241146123188478</v>
      </c>
      <c r="W244" s="1047">
        <f t="shared" si="262"/>
        <v>0.11695088126224885</v>
      </c>
      <c r="X244" s="1047">
        <f t="shared" ref="X244:Y245" si="263">X215/X$236</f>
        <v>0.11587407124534571</v>
      </c>
      <c r="Y244" s="1047">
        <f t="shared" si="263"/>
        <v>0.10918398702400145</v>
      </c>
      <c r="Z244" s="1047">
        <f t="shared" ref="Z244" si="264">Z215/Z$236</f>
        <v>0.10001986073144449</v>
      </c>
    </row>
    <row r="245" spans="1:26" s="1018" customFormat="1" x14ac:dyDescent="0.2">
      <c r="A245" s="1096"/>
      <c r="B245" s="1097" t="s">
        <v>1242</v>
      </c>
      <c r="C245" s="1047">
        <f t="shared" si="262"/>
        <v>0.12285387901848845</v>
      </c>
      <c r="D245" s="1047">
        <f t="shared" si="262"/>
        <v>0.11515791281959276</v>
      </c>
      <c r="E245" s="1047">
        <f t="shared" si="262"/>
        <v>0.10957959175733049</v>
      </c>
      <c r="F245" s="1047">
        <f t="shared" si="262"/>
        <v>0.1142744721872417</v>
      </c>
      <c r="G245" s="1047">
        <f t="shared" si="262"/>
        <v>0.11796212564688391</v>
      </c>
      <c r="H245" s="1047">
        <f t="shared" si="262"/>
        <v>0.11966616224055028</v>
      </c>
      <c r="I245" s="1047">
        <f t="shared" si="262"/>
        <v>0.11912631844067942</v>
      </c>
      <c r="J245" s="1047">
        <f t="shared" si="262"/>
        <v>0.10782284948734373</v>
      </c>
      <c r="K245" s="1047">
        <f t="shared" si="262"/>
        <v>0.1097477078822805</v>
      </c>
      <c r="L245" s="1047">
        <f t="shared" si="262"/>
        <v>0.11215529171367615</v>
      </c>
      <c r="M245" s="1047">
        <f t="shared" si="262"/>
        <v>0.11468471529652703</v>
      </c>
      <c r="N245" s="1047">
        <f t="shared" si="262"/>
        <v>0.11577850835217168</v>
      </c>
      <c r="O245" s="1047">
        <f t="shared" si="262"/>
        <v>0.11840590553833479</v>
      </c>
      <c r="P245" s="1047">
        <f t="shared" si="262"/>
        <v>0.12740700856438961</v>
      </c>
      <c r="Q245" s="1047">
        <f t="shared" si="262"/>
        <v>0.10559603587960864</v>
      </c>
      <c r="R245" s="1047">
        <f t="shared" si="262"/>
        <v>0.11632371693270652</v>
      </c>
      <c r="S245" s="1047">
        <f t="shared" si="262"/>
        <v>0.12213575407929962</v>
      </c>
      <c r="T245" s="1047">
        <f t="shared" si="262"/>
        <v>0.11566733350916698</v>
      </c>
      <c r="U245" s="1047">
        <f t="shared" si="262"/>
        <v>0.10675529054144693</v>
      </c>
      <c r="V245" s="1047">
        <f t="shared" si="262"/>
        <v>9.4240126638043695E-2</v>
      </c>
      <c r="W245" s="1047">
        <f t="shared" si="262"/>
        <v>9.5627747662567764E-2</v>
      </c>
      <c r="X245" s="1047">
        <f t="shared" si="263"/>
        <v>9.5270126021817614E-2</v>
      </c>
      <c r="Y245" s="1047">
        <f t="shared" si="263"/>
        <v>9.183414285994855E-2</v>
      </c>
      <c r="Z245" s="1047">
        <f t="shared" ref="Z245" si="265">Z216/Z$236</f>
        <v>8.5482574960390079E-2</v>
      </c>
    </row>
    <row r="246" spans="1:26" s="1033" customFormat="1" x14ac:dyDescent="0.2">
      <c r="A246" s="1029">
        <v>1.2</v>
      </c>
      <c r="B246" s="1030" t="s">
        <v>90</v>
      </c>
      <c r="C246" s="1048">
        <f t="shared" ref="C246:W246" si="266">C217/C$236</f>
        <v>6.3782271165578705E-2</v>
      </c>
      <c r="D246" s="1048">
        <f t="shared" si="266"/>
        <v>5.0896828339522179E-2</v>
      </c>
      <c r="E246" s="1048">
        <f t="shared" si="266"/>
        <v>4.5229752237212588E-2</v>
      </c>
      <c r="F246" s="1048">
        <f t="shared" si="266"/>
        <v>7.7162322098939903E-2</v>
      </c>
      <c r="G246" s="1048">
        <f t="shared" si="266"/>
        <v>5.4126047208644903E-2</v>
      </c>
      <c r="H246" s="1048">
        <f t="shared" si="266"/>
        <v>6.2085478149056253E-2</v>
      </c>
      <c r="I246" s="1048">
        <f t="shared" si="266"/>
        <v>6.0229413507438177E-2</v>
      </c>
      <c r="J246" s="1048">
        <f t="shared" si="266"/>
        <v>6.2997538633530706E-2</v>
      </c>
      <c r="K246" s="1048">
        <f t="shared" si="266"/>
        <v>7.1266191508937385E-2</v>
      </c>
      <c r="L246" s="1048">
        <f t="shared" si="266"/>
        <v>6.6043661231210138E-2</v>
      </c>
      <c r="M246" s="1048">
        <f t="shared" si="266"/>
        <v>6.8037645251399159E-2</v>
      </c>
      <c r="N246" s="1048">
        <f t="shared" si="266"/>
        <v>5.7693945517840677E-2</v>
      </c>
      <c r="O246" s="1048">
        <f t="shared" si="266"/>
        <v>6.4144996454246206E-2</v>
      </c>
      <c r="P246" s="1048">
        <f t="shared" si="266"/>
        <v>6.6326333628573417E-2</v>
      </c>
      <c r="Q246" s="1048">
        <f t="shared" si="266"/>
        <v>9.4653290937369738E-2</v>
      </c>
      <c r="R246" s="1048">
        <f t="shared" si="266"/>
        <v>8.3883701298979513E-2</v>
      </c>
      <c r="S246" s="1048">
        <f t="shared" si="266"/>
        <v>9.3044088762244279E-2</v>
      </c>
      <c r="T246" s="1048">
        <f t="shared" si="266"/>
        <v>0.12868212408891139</v>
      </c>
      <c r="U246" s="1048">
        <f t="shared" si="266"/>
        <v>0.10906670804593219</v>
      </c>
      <c r="V246" s="1048">
        <f t="shared" si="266"/>
        <v>8.5465185907858704E-2</v>
      </c>
      <c r="W246" s="1048">
        <f t="shared" si="266"/>
        <v>0.10300792593621508</v>
      </c>
      <c r="X246" s="1049">
        <f t="shared" ref="X246:Y246" si="267">X217/X$236</f>
        <v>0.12735736267065775</v>
      </c>
      <c r="Y246" s="1049">
        <f t="shared" si="267"/>
        <v>0.13581228922202995</v>
      </c>
      <c r="Z246" s="1049">
        <f t="shared" ref="Z246" si="268">Z217/Z$236</f>
        <v>0.10184387265189147</v>
      </c>
    </row>
    <row r="247" spans="1:26" s="1033" customFormat="1" x14ac:dyDescent="0.2">
      <c r="A247" s="1029" t="s">
        <v>91</v>
      </c>
      <c r="B247" s="1030" t="s">
        <v>92</v>
      </c>
      <c r="C247" s="1048">
        <f t="shared" ref="C247:W247" si="269">C221/C$236</f>
        <v>1.2025004242232769E-2</v>
      </c>
      <c r="D247" s="1048">
        <f t="shared" si="269"/>
        <v>1.1101110881307859E-2</v>
      </c>
      <c r="E247" s="1048">
        <f t="shared" si="269"/>
        <v>1.1196574246175164E-2</v>
      </c>
      <c r="F247" s="1048">
        <f t="shared" si="269"/>
        <v>8.3777315336378659E-3</v>
      </c>
      <c r="G247" s="1048">
        <f t="shared" si="269"/>
        <v>1.4376454603936597E-2</v>
      </c>
      <c r="H247" s="1048">
        <f t="shared" si="269"/>
        <v>1.6516475668999931E-2</v>
      </c>
      <c r="I247" s="1048">
        <f t="shared" si="269"/>
        <v>2.09861552687566E-2</v>
      </c>
      <c r="J247" s="1048">
        <f t="shared" si="269"/>
        <v>2.6371125068777507E-2</v>
      </c>
      <c r="K247" s="1048">
        <f t="shared" si="269"/>
        <v>1.3534627134086052E-2</v>
      </c>
      <c r="L247" s="1048">
        <f t="shared" si="269"/>
        <v>1.2855672070612343E-2</v>
      </c>
      <c r="M247" s="1048">
        <f t="shared" si="269"/>
        <v>1.7647456057744589E-2</v>
      </c>
      <c r="N247" s="1048">
        <f t="shared" si="269"/>
        <v>2.067583262087809E-2</v>
      </c>
      <c r="O247" s="1048">
        <f t="shared" si="269"/>
        <v>2.2088577594192613E-2</v>
      </c>
      <c r="P247" s="1048">
        <f t="shared" si="269"/>
        <v>2.0574660190064178E-2</v>
      </c>
      <c r="Q247" s="1048">
        <f t="shared" si="269"/>
        <v>1.7011228104268694E-2</v>
      </c>
      <c r="R247" s="1048">
        <f t="shared" si="269"/>
        <v>1.9017287200537632E-2</v>
      </c>
      <c r="S247" s="1048">
        <f t="shared" si="269"/>
        <v>2.2549088167189223E-2</v>
      </c>
      <c r="T247" s="1048">
        <f t="shared" si="269"/>
        <v>2.5148273426652056E-2</v>
      </c>
      <c r="U247" s="1048">
        <f t="shared" si="269"/>
        <v>2.939849919769643E-2</v>
      </c>
      <c r="V247" s="1048">
        <f t="shared" si="269"/>
        <v>7.8197349256463516E-2</v>
      </c>
      <c r="W247" s="1048">
        <f t="shared" si="269"/>
        <v>3.3522828787135361E-2</v>
      </c>
      <c r="X247" s="1049">
        <f t="shared" ref="X247:Y247" si="270">X221/X$236</f>
        <v>3.6758932056675228E-2</v>
      </c>
      <c r="Y247" s="1049">
        <f t="shared" si="270"/>
        <v>6.2547167664944003E-2</v>
      </c>
      <c r="Z247" s="1049">
        <f t="shared" ref="Z247" si="271">Z221/Z$236</f>
        <v>0.16131248736613413</v>
      </c>
    </row>
    <row r="248" spans="1:26" s="1033" customFormat="1" x14ac:dyDescent="0.2">
      <c r="A248" s="1029" t="s">
        <v>399</v>
      </c>
      <c r="B248" s="1030" t="s">
        <v>6</v>
      </c>
      <c r="C248" s="1048">
        <f t="shared" ref="C248:W248" si="272">C224/C$236</f>
        <v>0.33518948839587959</v>
      </c>
      <c r="D248" s="1048">
        <f t="shared" si="272"/>
        <v>0.3363848825619084</v>
      </c>
      <c r="E248" s="1048">
        <f t="shared" si="272"/>
        <v>0.31714977869795946</v>
      </c>
      <c r="F248" s="1048">
        <f t="shared" si="272"/>
        <v>0.29191484616166818</v>
      </c>
      <c r="G248" s="1048">
        <f t="shared" si="272"/>
        <v>0.2871797547218205</v>
      </c>
      <c r="H248" s="1048">
        <f t="shared" si="272"/>
        <v>0.27560763043773079</v>
      </c>
      <c r="I248" s="1048">
        <f t="shared" si="272"/>
        <v>0.2819773535717075</v>
      </c>
      <c r="J248" s="1048">
        <f t="shared" si="272"/>
        <v>0.30089606811346992</v>
      </c>
      <c r="K248" s="1048">
        <f t="shared" si="272"/>
        <v>0.29821813416916076</v>
      </c>
      <c r="L248" s="1048">
        <f t="shared" si="272"/>
        <v>0.29884827775462125</v>
      </c>
      <c r="M248" s="1048">
        <f t="shared" si="272"/>
        <v>0.29506559041344477</v>
      </c>
      <c r="N248" s="1048">
        <f t="shared" si="272"/>
        <v>0.30402868475470618</v>
      </c>
      <c r="O248" s="1048">
        <f t="shared" si="272"/>
        <v>0.28679863040979142</v>
      </c>
      <c r="P248" s="1048">
        <f t="shared" si="272"/>
        <v>0.27616087764924779</v>
      </c>
      <c r="Q248" s="1048">
        <f t="shared" si="272"/>
        <v>0.27059050594629502</v>
      </c>
      <c r="R248" s="1048">
        <f t="shared" si="272"/>
        <v>0.26644975022601608</v>
      </c>
      <c r="S248" s="1048">
        <f t="shared" si="272"/>
        <v>0.2525608313441236</v>
      </c>
      <c r="T248" s="1048">
        <f t="shared" si="272"/>
        <v>0.24523991114444069</v>
      </c>
      <c r="U248" s="1048">
        <f t="shared" si="272"/>
        <v>0.25302660226811674</v>
      </c>
      <c r="V248" s="1048">
        <f t="shared" si="272"/>
        <v>0.25035416428333868</v>
      </c>
      <c r="W248" s="1048">
        <f t="shared" si="272"/>
        <v>0.25703853621087169</v>
      </c>
      <c r="X248" s="1049">
        <f t="shared" ref="X248:Y248" si="273">X224/X$236</f>
        <v>0.24264203219114042</v>
      </c>
      <c r="Y248" s="1049">
        <f t="shared" si="273"/>
        <v>0.22696669632873434</v>
      </c>
      <c r="Z248" s="1049">
        <f t="shared" ref="Z248" si="274">Z224/Z$236</f>
        <v>0.21267274529523</v>
      </c>
    </row>
    <row r="249" spans="1:26" s="1018" customFormat="1" x14ac:dyDescent="0.2">
      <c r="A249" s="1096" t="s">
        <v>93</v>
      </c>
      <c r="B249" s="1097" t="s">
        <v>1048</v>
      </c>
      <c r="C249" s="1047">
        <f t="shared" ref="C249:W249" si="275">C225/C$236</f>
        <v>4.8133169640104702E-2</v>
      </c>
      <c r="D249" s="1047">
        <f t="shared" si="275"/>
        <v>4.6307002863773906E-2</v>
      </c>
      <c r="E249" s="1047">
        <f t="shared" si="275"/>
        <v>4.8508064139298895E-2</v>
      </c>
      <c r="F249" s="1047">
        <f t="shared" si="275"/>
        <v>4.5647573915030402E-2</v>
      </c>
      <c r="G249" s="1047">
        <f t="shared" si="275"/>
        <v>4.9752757698999311E-2</v>
      </c>
      <c r="H249" s="1047">
        <f t="shared" si="275"/>
        <v>4.5270371283617224E-2</v>
      </c>
      <c r="I249" s="1047">
        <f t="shared" si="275"/>
        <v>4.4361144048447348E-2</v>
      </c>
      <c r="J249" s="1047">
        <f t="shared" si="275"/>
        <v>4.577335272595804E-2</v>
      </c>
      <c r="K249" s="1047">
        <f t="shared" si="275"/>
        <v>4.586662878724003E-2</v>
      </c>
      <c r="L249" s="1047">
        <f t="shared" si="275"/>
        <v>4.7105078727271196E-2</v>
      </c>
      <c r="M249" s="1047">
        <f t="shared" si="275"/>
        <v>4.0489253905382987E-2</v>
      </c>
      <c r="N249" s="1047">
        <f t="shared" si="275"/>
        <v>4.0950968870696727E-2</v>
      </c>
      <c r="O249" s="1047">
        <f t="shared" si="275"/>
        <v>4.3908692033240583E-2</v>
      </c>
      <c r="P249" s="1047">
        <f t="shared" si="275"/>
        <v>4.8799446571735794E-2</v>
      </c>
      <c r="Q249" s="1047">
        <f t="shared" si="275"/>
        <v>5.2742247024342E-2</v>
      </c>
      <c r="R249" s="1047">
        <f t="shared" si="275"/>
        <v>5.5022035189742247E-2</v>
      </c>
      <c r="S249" s="1047">
        <f t="shared" si="275"/>
        <v>5.355010756806728E-2</v>
      </c>
      <c r="T249" s="1047">
        <f t="shared" si="275"/>
        <v>4.9766522332796451E-2</v>
      </c>
      <c r="U249" s="1047">
        <f t="shared" si="275"/>
        <v>5.0192696150823196E-2</v>
      </c>
      <c r="V249" s="1047">
        <f t="shared" si="275"/>
        <v>4.6373951166927517E-2</v>
      </c>
      <c r="W249" s="1047">
        <f t="shared" si="275"/>
        <v>4.7398450369581117E-2</v>
      </c>
      <c r="X249" s="1047">
        <f t="shared" ref="X249:Y249" si="276">X225/X$236</f>
        <v>4.5166322859701992E-2</v>
      </c>
      <c r="Y249" s="1047">
        <f t="shared" si="276"/>
        <v>4.2179320775880776E-2</v>
      </c>
      <c r="Z249" s="1047">
        <f t="shared" ref="Z249" si="277">Z225/Z$236</f>
        <v>4.1783998850742299E-2</v>
      </c>
    </row>
    <row r="250" spans="1:26" s="1018" customFormat="1" x14ac:dyDescent="0.2">
      <c r="A250" s="1096" t="s">
        <v>95</v>
      </c>
      <c r="B250" s="1097" t="s">
        <v>1049</v>
      </c>
      <c r="C250" s="1047">
        <f t="shared" ref="C250:W250" si="278">C226/C$236</f>
        <v>0.24296625530092594</v>
      </c>
      <c r="D250" s="1047">
        <f t="shared" si="278"/>
        <v>0.24194560610497126</v>
      </c>
      <c r="E250" s="1047">
        <f t="shared" si="278"/>
        <v>0.21287304937953158</v>
      </c>
      <c r="F250" s="1047">
        <f t="shared" si="278"/>
        <v>0.18496603503217293</v>
      </c>
      <c r="G250" s="1047">
        <f t="shared" si="278"/>
        <v>0.17487142656317919</v>
      </c>
      <c r="H250" s="1047">
        <f t="shared" si="278"/>
        <v>0.16983933056520287</v>
      </c>
      <c r="I250" s="1047">
        <f t="shared" si="278"/>
        <v>0.17589314803787925</v>
      </c>
      <c r="J250" s="1047">
        <f t="shared" si="278"/>
        <v>0.18378173963283093</v>
      </c>
      <c r="K250" s="1047">
        <f t="shared" si="278"/>
        <v>0.1794437974863928</v>
      </c>
      <c r="L250" s="1047">
        <f t="shared" si="278"/>
        <v>0.17691642424316301</v>
      </c>
      <c r="M250" s="1047">
        <f t="shared" si="278"/>
        <v>0.18403232072442363</v>
      </c>
      <c r="N250" s="1047">
        <f t="shared" si="278"/>
        <v>0.20099890023040368</v>
      </c>
      <c r="O250" s="1047">
        <f t="shared" si="278"/>
        <v>0.18511319311921817</v>
      </c>
      <c r="P250" s="1047">
        <f t="shared" si="278"/>
        <v>0.17154832897437677</v>
      </c>
      <c r="Q250" s="1047">
        <f t="shared" si="278"/>
        <v>0.16593610132567169</v>
      </c>
      <c r="R250" s="1047">
        <f t="shared" si="278"/>
        <v>0.16398226612308792</v>
      </c>
      <c r="S250" s="1047">
        <f t="shared" si="278"/>
        <v>0.15519193305590731</v>
      </c>
      <c r="T250" s="1047">
        <f t="shared" si="278"/>
        <v>0.1521538268133632</v>
      </c>
      <c r="U250" s="1047">
        <f t="shared" si="278"/>
        <v>0.15943420421285323</v>
      </c>
      <c r="V250" s="1047">
        <f t="shared" si="278"/>
        <v>0.16110871359623338</v>
      </c>
      <c r="W250" s="1047">
        <f t="shared" si="278"/>
        <v>0.16575469661759237</v>
      </c>
      <c r="X250" s="1047">
        <f t="shared" ref="X250:Y250" si="279">X226/X$236</f>
        <v>0.15359039248482614</v>
      </c>
      <c r="Y250" s="1047">
        <f t="shared" si="279"/>
        <v>0.14431299691926019</v>
      </c>
      <c r="Z250" s="1047">
        <f t="shared" ref="Z250" si="280">Z226/Z$236</f>
        <v>0.13313061435092216</v>
      </c>
    </row>
    <row r="251" spans="1:26" s="1018" customFormat="1" x14ac:dyDescent="0.2">
      <c r="A251" s="1096" t="s">
        <v>97</v>
      </c>
      <c r="B251" s="1097" t="s">
        <v>1050</v>
      </c>
      <c r="C251" s="1047">
        <f t="shared" ref="C251:W251" si="281">C227/C$236</f>
        <v>1.0156993077594921E-2</v>
      </c>
      <c r="D251" s="1047">
        <f t="shared" si="281"/>
        <v>1.0890591509056869E-2</v>
      </c>
      <c r="E251" s="1047">
        <f t="shared" si="281"/>
        <v>1.154701423712569E-2</v>
      </c>
      <c r="F251" s="1047">
        <f t="shared" si="281"/>
        <v>1.1419974463530049E-2</v>
      </c>
      <c r="G251" s="1047">
        <f t="shared" si="281"/>
        <v>1.3529541216267467E-2</v>
      </c>
      <c r="H251" s="1047">
        <f t="shared" si="281"/>
        <v>1.287875552571713E-2</v>
      </c>
      <c r="I251" s="1047">
        <f t="shared" si="281"/>
        <v>1.1401209461459833E-2</v>
      </c>
      <c r="J251" s="1047">
        <f t="shared" si="281"/>
        <v>1.4261971277732141E-2</v>
      </c>
      <c r="K251" s="1047">
        <f t="shared" si="281"/>
        <v>1.3199369020829422E-2</v>
      </c>
      <c r="L251" s="1047">
        <f t="shared" si="281"/>
        <v>8.9229529422598045E-3</v>
      </c>
      <c r="M251" s="1047">
        <f t="shared" si="281"/>
        <v>1.0524770002616639E-2</v>
      </c>
      <c r="N251" s="1047">
        <f t="shared" si="281"/>
        <v>1.2755084256089566E-2</v>
      </c>
      <c r="O251" s="1047">
        <f t="shared" si="281"/>
        <v>8.7284415764656963E-3</v>
      </c>
      <c r="P251" s="1047">
        <f t="shared" si="281"/>
        <v>7.2632449204392295E-3</v>
      </c>
      <c r="Q251" s="1047">
        <f t="shared" si="281"/>
        <v>6.9106274840174198E-3</v>
      </c>
      <c r="R251" s="1047">
        <f t="shared" si="281"/>
        <v>6.8051877545738694E-3</v>
      </c>
      <c r="S251" s="1047">
        <f t="shared" si="281"/>
        <v>6.4448336707407222E-3</v>
      </c>
      <c r="T251" s="1047">
        <f t="shared" si="281"/>
        <v>6.1036660528874147E-3</v>
      </c>
      <c r="U251" s="1047">
        <f t="shared" si="281"/>
        <v>6.2036372306241263E-3</v>
      </c>
      <c r="V251" s="1047">
        <f t="shared" si="281"/>
        <v>6.2452047090035935E-3</v>
      </c>
      <c r="W251" s="1047">
        <f t="shared" si="281"/>
        <v>6.4815943432108367E-3</v>
      </c>
      <c r="X251" s="1047">
        <f t="shared" ref="X251:Y251" si="282">X227/X$236</f>
        <v>6.2873043424975144E-3</v>
      </c>
      <c r="Y251" s="1047">
        <f t="shared" si="282"/>
        <v>5.857775997173971E-3</v>
      </c>
      <c r="Z251" s="1047">
        <f t="shared" ref="Z251" si="283">Z227/Z$236</f>
        <v>5.2134070697850039E-3</v>
      </c>
    </row>
    <row r="252" spans="1:26" s="1018" customFormat="1" x14ac:dyDescent="0.2">
      <c r="A252" s="1096" t="s">
        <v>98</v>
      </c>
      <c r="B252" s="1097" t="s">
        <v>1051</v>
      </c>
      <c r="C252" s="1047">
        <f t="shared" ref="C252:W252" si="284">C228/C$236</f>
        <v>3.3933070377254002E-2</v>
      </c>
      <c r="D252" s="1047">
        <f t="shared" si="284"/>
        <v>3.7241682084106366E-2</v>
      </c>
      <c r="E252" s="1047">
        <f t="shared" si="284"/>
        <v>4.4221650942003241E-2</v>
      </c>
      <c r="F252" s="1047">
        <f t="shared" si="284"/>
        <v>4.9881262750934803E-2</v>
      </c>
      <c r="G252" s="1047">
        <f t="shared" si="284"/>
        <v>4.9026029243374507E-2</v>
      </c>
      <c r="H252" s="1047">
        <f t="shared" si="284"/>
        <v>4.7619173063193555E-2</v>
      </c>
      <c r="I252" s="1047">
        <f t="shared" si="284"/>
        <v>5.032185202392106E-2</v>
      </c>
      <c r="J252" s="1047">
        <f t="shared" si="284"/>
        <v>5.7079004476948837E-2</v>
      </c>
      <c r="K252" s="1047">
        <f t="shared" si="284"/>
        <v>5.9708338874698536E-2</v>
      </c>
      <c r="L252" s="1047">
        <f t="shared" si="284"/>
        <v>6.5903821841927238E-2</v>
      </c>
      <c r="M252" s="1047">
        <f t="shared" si="284"/>
        <v>6.0019245781021538E-2</v>
      </c>
      <c r="N252" s="1047">
        <f t="shared" si="284"/>
        <v>4.9323731397516203E-2</v>
      </c>
      <c r="O252" s="1047">
        <f t="shared" si="284"/>
        <v>4.9048303680866934E-2</v>
      </c>
      <c r="P252" s="1047">
        <f t="shared" si="284"/>
        <v>4.8549857182696034E-2</v>
      </c>
      <c r="Q252" s="1047">
        <f t="shared" si="284"/>
        <v>4.5001530112263967E-2</v>
      </c>
      <c r="R252" s="1047">
        <f t="shared" si="284"/>
        <v>4.0640261158612051E-2</v>
      </c>
      <c r="S252" s="1047">
        <f t="shared" si="284"/>
        <v>3.7373957049408296E-2</v>
      </c>
      <c r="T252" s="1047">
        <f t="shared" si="284"/>
        <v>3.7215895945393609E-2</v>
      </c>
      <c r="U252" s="1047">
        <f t="shared" si="284"/>
        <v>3.7196064673816157E-2</v>
      </c>
      <c r="V252" s="1047">
        <f t="shared" si="284"/>
        <v>3.6626294811174187E-2</v>
      </c>
      <c r="W252" s="1047">
        <f t="shared" si="284"/>
        <v>3.7403794880487312E-2</v>
      </c>
      <c r="X252" s="1047">
        <f t="shared" ref="X252:Y252" si="285">X228/X$236</f>
        <v>3.7598012504114715E-2</v>
      </c>
      <c r="Y252" s="1047">
        <f t="shared" si="285"/>
        <v>3.4616602636419379E-2</v>
      </c>
      <c r="Z252" s="1047">
        <f t="shared" ref="Z252" si="286">Z228/Z$236</f>
        <v>3.2544725023780488E-2</v>
      </c>
    </row>
    <row r="253" spans="1:26" s="1033" customFormat="1" x14ac:dyDescent="0.2">
      <c r="A253" s="1029" t="s">
        <v>99</v>
      </c>
      <c r="B253" s="1030" t="s">
        <v>11</v>
      </c>
      <c r="C253" s="1048">
        <f t="shared" ref="C253:W253" si="287">C229/C$236</f>
        <v>1.0643158400448849E-2</v>
      </c>
      <c r="D253" s="1048">
        <f t="shared" si="287"/>
        <v>9.7725411553564612E-3</v>
      </c>
      <c r="E253" s="1048">
        <f t="shared" si="287"/>
        <v>1.1073365653063745E-2</v>
      </c>
      <c r="F253" s="1048">
        <f t="shared" si="287"/>
        <v>1.0607163546818288E-2</v>
      </c>
      <c r="G253" s="1048">
        <f t="shared" si="287"/>
        <v>1.0781968826053982E-2</v>
      </c>
      <c r="H253" s="1048">
        <f t="shared" si="287"/>
        <v>1.0442390429552908E-2</v>
      </c>
      <c r="I253" s="1048">
        <f t="shared" si="287"/>
        <v>1.0484198761985395E-2</v>
      </c>
      <c r="J253" s="1048">
        <f t="shared" si="287"/>
        <v>1.1360620295149048E-2</v>
      </c>
      <c r="K253" s="1048">
        <f t="shared" si="287"/>
        <v>1.0994843374335535E-2</v>
      </c>
      <c r="L253" s="1048">
        <f t="shared" si="287"/>
        <v>1.1825391658789581E-2</v>
      </c>
      <c r="M253" s="1048">
        <f t="shared" si="287"/>
        <v>1.1669893398792933E-2</v>
      </c>
      <c r="N253" s="1048">
        <f t="shared" si="287"/>
        <v>1.1762102123021066E-2</v>
      </c>
      <c r="O253" s="1048">
        <f t="shared" si="287"/>
        <v>1.1997391231665856E-2</v>
      </c>
      <c r="P253" s="1048">
        <f t="shared" si="287"/>
        <v>1.2757343725304189E-2</v>
      </c>
      <c r="Q253" s="1048">
        <f t="shared" si="287"/>
        <v>1.2302105130243922E-2</v>
      </c>
      <c r="R253" s="1048">
        <f t="shared" si="287"/>
        <v>1.2534707516067623E-2</v>
      </c>
      <c r="S253" s="1048">
        <f t="shared" si="287"/>
        <v>1.2351277408009178E-2</v>
      </c>
      <c r="T253" s="1048">
        <f t="shared" si="287"/>
        <v>1.2150250944025061E-2</v>
      </c>
      <c r="U253" s="1048">
        <f t="shared" si="287"/>
        <v>1.3116034299861794E-2</v>
      </c>
      <c r="V253" s="1048">
        <f t="shared" si="287"/>
        <v>1.372919727035545E-2</v>
      </c>
      <c r="W253" s="1048">
        <f t="shared" si="287"/>
        <v>1.4158719342583731E-2</v>
      </c>
      <c r="X253" s="1049">
        <f t="shared" ref="X253:Y253" si="288">X229/X$236</f>
        <v>1.3874974914985438E-2</v>
      </c>
      <c r="Y253" s="1049">
        <f t="shared" si="288"/>
        <v>1.4601303989676616E-2</v>
      </c>
      <c r="Z253" s="1049">
        <f t="shared" ref="Z253" si="289">Z229/Z$236</f>
        <v>1.4208516992076365E-2</v>
      </c>
    </row>
    <row r="254" spans="1:26" s="1033" customFormat="1" x14ac:dyDescent="0.2">
      <c r="A254" s="1029" t="s">
        <v>101</v>
      </c>
      <c r="B254" s="1030" t="s">
        <v>12</v>
      </c>
      <c r="C254" s="1048">
        <f t="shared" ref="C254:W254" si="290">C230/C$236</f>
        <v>0.28771942670889833</v>
      </c>
      <c r="D254" s="1048">
        <f t="shared" si="290"/>
        <v>0.30148965090997998</v>
      </c>
      <c r="E254" s="1048">
        <f t="shared" si="290"/>
        <v>0.32902822275006566</v>
      </c>
      <c r="F254" s="1048">
        <f t="shared" si="290"/>
        <v>0.31733735935075069</v>
      </c>
      <c r="G254" s="1048">
        <f t="shared" si="290"/>
        <v>0.32442154410707391</v>
      </c>
      <c r="H254" s="1048">
        <f t="shared" si="290"/>
        <v>0.31362157595235884</v>
      </c>
      <c r="I254" s="1048">
        <f t="shared" si="290"/>
        <v>0.31162963974071034</v>
      </c>
      <c r="J254" s="1048">
        <f t="shared" si="290"/>
        <v>0.30937110107246152</v>
      </c>
      <c r="K254" s="1048">
        <f t="shared" si="290"/>
        <v>0.3029144793829025</v>
      </c>
      <c r="L254" s="1048">
        <f t="shared" si="290"/>
        <v>0.30000080889780989</v>
      </c>
      <c r="M254" s="1048">
        <f t="shared" si="290"/>
        <v>0.29648802041790279</v>
      </c>
      <c r="N254" s="1048">
        <f t="shared" si="290"/>
        <v>0.30061151212588133</v>
      </c>
      <c r="O254" s="1048">
        <f t="shared" si="290"/>
        <v>0.31078189722741584</v>
      </c>
      <c r="P254" s="1048">
        <f t="shared" si="290"/>
        <v>0.31198515258306975</v>
      </c>
      <c r="Q254" s="1048">
        <f t="shared" si="290"/>
        <v>0.30918338043776017</v>
      </c>
      <c r="R254" s="1048">
        <f t="shared" si="290"/>
        <v>0.30264003448381877</v>
      </c>
      <c r="S254" s="1048">
        <f t="shared" si="290"/>
        <v>0.29769153642659135</v>
      </c>
      <c r="T254" s="1048">
        <f t="shared" si="290"/>
        <v>0.28328525101066876</v>
      </c>
      <c r="U254" s="1048">
        <f t="shared" si="290"/>
        <v>0.299163224638891</v>
      </c>
      <c r="V254" s="1048">
        <f t="shared" si="290"/>
        <v>0.30743654308488266</v>
      </c>
      <c r="W254" s="1048">
        <f t="shared" si="290"/>
        <v>0.31406739054611099</v>
      </c>
      <c r="X254" s="1049">
        <f t="shared" ref="X254:Y254" si="291">X230/X$236</f>
        <v>0.30421675910685508</v>
      </c>
      <c r="Y254" s="1049">
        <f t="shared" si="291"/>
        <v>0.29153430165544125</v>
      </c>
      <c r="Z254" s="1049">
        <f t="shared" ref="Z254" si="292">Z230/Z$236</f>
        <v>0.26053327201516296</v>
      </c>
    </row>
    <row r="255" spans="1:26" x14ac:dyDescent="0.2">
      <c r="A255" s="1098"/>
      <c r="B255" s="1099" t="s">
        <v>560</v>
      </c>
      <c r="C255" s="1046">
        <f t="shared" ref="C255:W255" si="293">C234/C$236</f>
        <v>6.2296698134091048E-2</v>
      </c>
      <c r="D255" s="1046">
        <f t="shared" si="293"/>
        <v>6.6546888391994102E-2</v>
      </c>
      <c r="E255" s="1046">
        <f t="shared" si="293"/>
        <v>6.6622458138224872E-2</v>
      </c>
      <c r="F255" s="1046">
        <f t="shared" si="293"/>
        <v>7.3689692342158844E-2</v>
      </c>
      <c r="G255" s="1046">
        <f t="shared" si="293"/>
        <v>8.2181211333824514E-2</v>
      </c>
      <c r="H255" s="1046">
        <f t="shared" si="293"/>
        <v>8.7849110083934062E-2</v>
      </c>
      <c r="I255" s="1046">
        <f t="shared" si="293"/>
        <v>8.3867652543838128E-2</v>
      </c>
      <c r="J255" s="1046">
        <f t="shared" si="293"/>
        <v>7.6205678844611102E-2</v>
      </c>
      <c r="K255" s="1046">
        <f t="shared" si="293"/>
        <v>8.0418999349368706E-2</v>
      </c>
      <c r="L255" s="1046">
        <f t="shared" si="293"/>
        <v>8.0910656752725074E-2</v>
      </c>
      <c r="M255" s="1046">
        <f t="shared" si="293"/>
        <v>9.0935273195132782E-2</v>
      </c>
      <c r="N255" s="1046">
        <f t="shared" si="293"/>
        <v>8.9765120865603731E-2</v>
      </c>
      <c r="O255" s="1046">
        <f t="shared" si="293"/>
        <v>8.5683094676288665E-2</v>
      </c>
      <c r="P255" s="1046">
        <f t="shared" si="293"/>
        <v>8.4875331804979248E-2</v>
      </c>
      <c r="Q255" s="1046">
        <f t="shared" si="293"/>
        <v>8.9241789905305749E-2</v>
      </c>
      <c r="R255" s="1046">
        <f t="shared" si="293"/>
        <v>9.1572868372601382E-2</v>
      </c>
      <c r="S255" s="1046">
        <f t="shared" si="293"/>
        <v>8.6022360859859301E-2</v>
      </c>
      <c r="T255" s="1046">
        <f t="shared" si="293"/>
        <v>8.1297015931652186E-2</v>
      </c>
      <c r="U255" s="1046">
        <f t="shared" si="293"/>
        <v>8.2494190417752716E-2</v>
      </c>
      <c r="V255" s="1046">
        <f t="shared" si="293"/>
        <v>7.2421583503189016E-2</v>
      </c>
      <c r="W255" s="1046">
        <f t="shared" si="293"/>
        <v>8.1096920654823809E-2</v>
      </c>
      <c r="X255" s="1047">
        <f t="shared" ref="X255:Y255" si="294">X234/X$236</f>
        <v>8.0841177955868926E-2</v>
      </c>
      <c r="Y255" s="1047">
        <f t="shared" si="294"/>
        <v>8.2556268612164974E-2</v>
      </c>
      <c r="Z255" s="1047">
        <f t="shared" ref="Z255" si="295">Z234/Z$236</f>
        <v>8.0047657850494169E-2</v>
      </c>
    </row>
    <row r="256" spans="1:26" x14ac:dyDescent="0.2">
      <c r="A256" s="1098"/>
      <c r="B256" s="1099" t="s">
        <v>400</v>
      </c>
      <c r="C256" s="1046">
        <f t="shared" ref="C256:W256" si="296">C235/C$236</f>
        <v>-1.0116136253433923E-2</v>
      </c>
      <c r="D256" s="1046">
        <f t="shared" si="296"/>
        <v>-9.5911840888552521E-3</v>
      </c>
      <c r="E256" s="1046">
        <f t="shared" si="296"/>
        <v>-8.7540494656068463E-3</v>
      </c>
      <c r="F256" s="1046">
        <f t="shared" si="296"/>
        <v>-8.3295229374904019E-3</v>
      </c>
      <c r="G256" s="1046">
        <f t="shared" si="296"/>
        <v>-1.1605586037650972E-2</v>
      </c>
      <c r="H256" s="1046">
        <f t="shared" si="296"/>
        <v>-1.3373385885626166E-2</v>
      </c>
      <c r="I256" s="1046">
        <f t="shared" si="296"/>
        <v>-1.5146653663081265E-2</v>
      </c>
      <c r="J256" s="1046">
        <f t="shared" si="296"/>
        <v>-1.9410676682700714E-2</v>
      </c>
      <c r="K256" s="1046">
        <f t="shared" si="296"/>
        <v>-1.0686187807166696E-2</v>
      </c>
      <c r="L256" s="1046">
        <f t="shared" si="296"/>
        <v>-9.7949579911761776E-3</v>
      </c>
      <c r="M256" s="1046">
        <f t="shared" si="296"/>
        <v>-1.2189651888403456E-2</v>
      </c>
      <c r="N256" s="1046">
        <f t="shared" si="296"/>
        <v>-1.4530742842963915E-2</v>
      </c>
      <c r="O256" s="1046">
        <f t="shared" si="296"/>
        <v>-1.5650009538356605E-2</v>
      </c>
      <c r="P256" s="1046">
        <f t="shared" si="296"/>
        <v>-1.6117260070019596E-2</v>
      </c>
      <c r="Q256" s="1046">
        <f t="shared" si="296"/>
        <v>-1.4275427762094017E-2</v>
      </c>
      <c r="R256" s="1046">
        <f t="shared" si="296"/>
        <v>-1.4809073288357953E-2</v>
      </c>
      <c r="S256" s="1046">
        <f t="shared" si="296"/>
        <v>-1.4563379742084421E-2</v>
      </c>
      <c r="T256" s="1046">
        <f t="shared" si="296"/>
        <v>-1.4067139637778827E-2</v>
      </c>
      <c r="U256" s="1046">
        <f t="shared" si="296"/>
        <v>-1.4406829184908718E-2</v>
      </c>
      <c r="V256" s="1046">
        <f t="shared" si="296"/>
        <v>-1.4255611176016477E-2</v>
      </c>
      <c r="W256" s="1046">
        <f t="shared" si="296"/>
        <v>-1.5470950402557315E-2</v>
      </c>
      <c r="X256" s="1047">
        <f t="shared" ref="X256:Y256" si="297">X235/X$236</f>
        <v>-1.68354361633462E-2</v>
      </c>
      <c r="Y256" s="1047">
        <f t="shared" si="297"/>
        <v>-1.5036157356940959E-2</v>
      </c>
      <c r="Z256" s="1047">
        <f t="shared" ref="Z256" si="298">Z235/Z$236</f>
        <v>-1.6120987862823649E-2</v>
      </c>
    </row>
    <row r="257" spans="1:26" ht="20.25" customHeight="1" x14ac:dyDescent="0.2">
      <c r="A257" s="1034"/>
      <c r="B257" s="1035" t="s">
        <v>562</v>
      </c>
      <c r="C257" s="1100">
        <f>C236/C$236</f>
        <v>1</v>
      </c>
      <c r="D257" s="1100">
        <f t="shared" ref="D257:W257" si="299">D236/D$236</f>
        <v>1</v>
      </c>
      <c r="E257" s="1100">
        <f t="shared" si="299"/>
        <v>1</v>
      </c>
      <c r="F257" s="1100">
        <f t="shared" si="299"/>
        <v>1</v>
      </c>
      <c r="G257" s="1100">
        <f t="shared" si="299"/>
        <v>1</v>
      </c>
      <c r="H257" s="1100">
        <f t="shared" si="299"/>
        <v>1</v>
      </c>
      <c r="I257" s="1100">
        <f t="shared" si="299"/>
        <v>1</v>
      </c>
      <c r="J257" s="1100">
        <f t="shared" si="299"/>
        <v>1</v>
      </c>
      <c r="K257" s="1100">
        <f t="shared" si="299"/>
        <v>1</v>
      </c>
      <c r="L257" s="1100">
        <f t="shared" si="299"/>
        <v>1</v>
      </c>
      <c r="M257" s="1100">
        <f t="shared" si="299"/>
        <v>1</v>
      </c>
      <c r="N257" s="1100">
        <f t="shared" si="299"/>
        <v>1</v>
      </c>
      <c r="O257" s="1100">
        <f t="shared" si="299"/>
        <v>1</v>
      </c>
      <c r="P257" s="1100">
        <f t="shared" si="299"/>
        <v>1</v>
      </c>
      <c r="Q257" s="1100">
        <f t="shared" si="299"/>
        <v>1</v>
      </c>
      <c r="R257" s="1100">
        <f t="shared" si="299"/>
        <v>1</v>
      </c>
      <c r="S257" s="1100">
        <f t="shared" si="299"/>
        <v>1</v>
      </c>
      <c r="T257" s="1100">
        <f t="shared" si="299"/>
        <v>1</v>
      </c>
      <c r="U257" s="1100">
        <f t="shared" si="299"/>
        <v>1</v>
      </c>
      <c r="V257" s="1100">
        <f t="shared" si="299"/>
        <v>1</v>
      </c>
      <c r="W257" s="1100">
        <f t="shared" si="299"/>
        <v>1</v>
      </c>
      <c r="X257" s="1101">
        <f t="shared" ref="X257:Y257" si="300">X236/X$236</f>
        <v>1</v>
      </c>
      <c r="Y257" s="1101">
        <f t="shared" si="300"/>
        <v>1</v>
      </c>
      <c r="Z257" s="1101">
        <f t="shared" ref="Z257" si="301">Z236/Z$236</f>
        <v>1</v>
      </c>
    </row>
    <row r="258" spans="1:26" s="1040" customFormat="1" ht="12.75" customHeight="1" x14ac:dyDescent="0.2">
      <c r="A258" s="972" t="s">
        <v>1388</v>
      </c>
      <c r="B258" s="1041"/>
      <c r="C258" s="1039"/>
      <c r="D258" s="1039"/>
      <c r="E258" s="1039"/>
      <c r="F258" s="1039"/>
      <c r="G258" s="1039"/>
      <c r="H258" s="1039"/>
      <c r="I258" s="1039"/>
      <c r="J258" s="1039"/>
      <c r="K258" s="1039"/>
      <c r="L258" s="1039"/>
      <c r="M258" s="1039"/>
      <c r="N258" s="1039"/>
      <c r="O258" s="1039"/>
      <c r="P258" s="1039"/>
      <c r="Q258" s="1039"/>
      <c r="R258" s="1039"/>
      <c r="S258" s="1039"/>
      <c r="T258" s="1039"/>
      <c r="U258" s="1039"/>
      <c r="V258" s="1039"/>
      <c r="W258" s="1039"/>
      <c r="X258" s="1039"/>
      <c r="Y258" s="1039"/>
      <c r="Z258" s="1039"/>
    </row>
    <row r="259" spans="1:26" s="1042" customFormat="1" ht="20.25" customHeight="1" x14ac:dyDescent="0.2">
      <c r="A259" s="1041" t="s">
        <v>1188</v>
      </c>
      <c r="X259" s="1095"/>
      <c r="Y259" s="1095"/>
      <c r="Z259" s="1095"/>
    </row>
    <row r="260" spans="1:26" ht="15" x14ac:dyDescent="0.2">
      <c r="A260" s="1045" t="str">
        <f>Index!B22</f>
        <v>Table 3m :  FSM: GDP by income component, current prices, FY2004-FY2018</v>
      </c>
    </row>
    <row r="261" spans="1:26" ht="18.75" customHeight="1" x14ac:dyDescent="0.2">
      <c r="A261" s="1019"/>
      <c r="B261" s="1020" t="s">
        <v>397</v>
      </c>
      <c r="C261" s="1021" t="str">
        <f>C$2</f>
        <v>FY1995</v>
      </c>
      <c r="D261" s="1021" t="str">
        <f t="shared" ref="D261:Z261" si="302">D$2</f>
        <v>FY1996</v>
      </c>
      <c r="E261" s="1021" t="str">
        <f t="shared" si="302"/>
        <v>FY1997</v>
      </c>
      <c r="F261" s="1021" t="str">
        <f t="shared" si="302"/>
        <v>FY1998</v>
      </c>
      <c r="G261" s="1021" t="str">
        <f t="shared" si="302"/>
        <v>FY1999</v>
      </c>
      <c r="H261" s="1021" t="str">
        <f t="shared" si="302"/>
        <v>FY2000</v>
      </c>
      <c r="I261" s="1021" t="str">
        <f t="shared" si="302"/>
        <v>FY2001</v>
      </c>
      <c r="J261" s="1021" t="str">
        <f t="shared" si="302"/>
        <v>FY2002</v>
      </c>
      <c r="K261" s="1021" t="str">
        <f t="shared" si="302"/>
        <v>FY2003</v>
      </c>
      <c r="L261" s="1021" t="str">
        <f t="shared" si="302"/>
        <v>FY2004</v>
      </c>
      <c r="M261" s="1021" t="str">
        <f t="shared" si="302"/>
        <v>FY2005</v>
      </c>
      <c r="N261" s="1021" t="str">
        <f t="shared" si="302"/>
        <v>FY2006</v>
      </c>
      <c r="O261" s="1021" t="str">
        <f t="shared" si="302"/>
        <v>FY2007</v>
      </c>
      <c r="P261" s="1021" t="str">
        <f t="shared" si="302"/>
        <v>FY2008</v>
      </c>
      <c r="Q261" s="1021" t="str">
        <f t="shared" si="302"/>
        <v>FY2009</v>
      </c>
      <c r="R261" s="1021" t="str">
        <f t="shared" si="302"/>
        <v>FY2010</v>
      </c>
      <c r="S261" s="1021" t="str">
        <f t="shared" si="302"/>
        <v>FY2011</v>
      </c>
      <c r="T261" s="1021" t="str">
        <f t="shared" si="302"/>
        <v>FY2012</v>
      </c>
      <c r="U261" s="1021" t="str">
        <f t="shared" si="302"/>
        <v>FY2013</v>
      </c>
      <c r="V261" s="1021" t="str">
        <f t="shared" si="302"/>
        <v>FY2014</v>
      </c>
      <c r="W261" s="1021" t="str">
        <f t="shared" si="302"/>
        <v>FY2015</v>
      </c>
      <c r="X261" s="1022" t="str">
        <f t="shared" si="302"/>
        <v>FY2016</v>
      </c>
      <c r="Y261" s="1022" t="str">
        <f t="shared" si="302"/>
        <v>FY2017</v>
      </c>
      <c r="Z261" s="1022" t="str">
        <f t="shared" si="302"/>
        <v>FY2018</v>
      </c>
    </row>
    <row r="262" spans="1:26" ht="18.75" customHeight="1" x14ac:dyDescent="0.2">
      <c r="A262" s="1023"/>
      <c r="B262" s="1024" t="s">
        <v>358</v>
      </c>
      <c r="C262" s="1102">
        <v>115.2378094211646</v>
      </c>
      <c r="D262" s="1102">
        <v>116.26577323072846</v>
      </c>
      <c r="E262" s="1102">
        <v>106.39694893505249</v>
      </c>
      <c r="F262" s="1102">
        <v>108.26861497406726</v>
      </c>
      <c r="G262" s="1102">
        <v>108.61863904871171</v>
      </c>
      <c r="H262" s="1102">
        <v>112.46481014688828</v>
      </c>
      <c r="I262" s="1102">
        <v>116.75363533843296</v>
      </c>
      <c r="J262" s="1102">
        <v>121.637700403845</v>
      </c>
      <c r="K262" s="1102">
        <v>121.34081477625828</v>
      </c>
      <c r="L262" s="1102">
        <v>119.80558441992979</v>
      </c>
      <c r="M262" s="1102">
        <v>120.48203229113918</v>
      </c>
      <c r="N262" s="1102">
        <v>123.65324190898342</v>
      </c>
      <c r="O262" s="1102">
        <v>121.57141496901721</v>
      </c>
      <c r="P262" s="1102">
        <v>121.33754261957182</v>
      </c>
      <c r="Q262" s="1102">
        <v>127.36248391824832</v>
      </c>
      <c r="R262" s="1102">
        <v>135.90181663222833</v>
      </c>
      <c r="S262" s="1102">
        <v>139.65399606986912</v>
      </c>
      <c r="T262" s="1102">
        <v>142.22273277889644</v>
      </c>
      <c r="U262" s="1102">
        <v>140.38707232858386</v>
      </c>
      <c r="V262" s="1102">
        <v>139.74417564595942</v>
      </c>
      <c r="W262" s="1102">
        <v>144.80119756288883</v>
      </c>
      <c r="X262" s="1103">
        <v>147.53830747495874</v>
      </c>
      <c r="Y262" s="1103">
        <v>151.63362101646962</v>
      </c>
      <c r="Z262" s="1103">
        <v>154.25805758889101</v>
      </c>
    </row>
    <row r="263" spans="1:26" x14ac:dyDescent="0.2">
      <c r="A263" s="1023"/>
      <c r="B263" s="1024" t="s">
        <v>401</v>
      </c>
      <c r="C263" s="1102">
        <v>34.194824339792959</v>
      </c>
      <c r="D263" s="1102">
        <v>29.807696745529185</v>
      </c>
      <c r="E263" s="1102">
        <v>24.444606467801396</v>
      </c>
      <c r="F263" s="1102">
        <v>31.51558725918747</v>
      </c>
      <c r="G263" s="1102">
        <v>29.375788547729929</v>
      </c>
      <c r="H263" s="1102">
        <v>36.031253739733721</v>
      </c>
      <c r="I263" s="1102">
        <v>38.236873291448134</v>
      </c>
      <c r="J263" s="1102">
        <v>35.316286642353226</v>
      </c>
      <c r="K263" s="1102">
        <v>35.060072176386129</v>
      </c>
      <c r="L263" s="1102">
        <v>32.406918182306434</v>
      </c>
      <c r="M263" s="1102">
        <v>37.118411149848242</v>
      </c>
      <c r="N263" s="1102">
        <v>35.716817620233819</v>
      </c>
      <c r="O263" s="1102">
        <v>38.536984824685398</v>
      </c>
      <c r="P263" s="1102">
        <v>44.634629869266668</v>
      </c>
      <c r="Q263" s="1102">
        <v>47.634276440530442</v>
      </c>
      <c r="R263" s="1102">
        <v>49.505937964770126</v>
      </c>
      <c r="S263" s="1102">
        <v>58.472411307499812</v>
      </c>
      <c r="T263" s="1102">
        <v>71.506124759188054</v>
      </c>
      <c r="U263" s="1102">
        <v>61.460456599031794</v>
      </c>
      <c r="V263" s="1102">
        <v>65.184092469045822</v>
      </c>
      <c r="W263" s="1102">
        <v>53.833226083921616</v>
      </c>
      <c r="X263" s="1103">
        <v>64.384053071639983</v>
      </c>
      <c r="Y263" s="1103">
        <v>85.28974464936114</v>
      </c>
      <c r="Z263" s="1103">
        <v>119.41696985608311</v>
      </c>
    </row>
    <row r="264" spans="1:26" x14ac:dyDescent="0.2">
      <c r="A264" s="1023"/>
      <c r="B264" s="1024" t="s">
        <v>402</v>
      </c>
      <c r="C264" s="1102">
        <v>7.5586417576499754</v>
      </c>
      <c r="D264" s="1102">
        <v>7.8722308051666028</v>
      </c>
      <c r="E264" s="1102">
        <v>8.1666167080745637</v>
      </c>
      <c r="F264" s="1102">
        <v>8.3956252515006042</v>
      </c>
      <c r="G264" s="1102">
        <v>8.9126197152591526</v>
      </c>
      <c r="H264" s="1102">
        <v>9.7227725989176612</v>
      </c>
      <c r="I264" s="1102">
        <v>10.383351424862289</v>
      </c>
      <c r="J264" s="1102">
        <v>10.723031011073491</v>
      </c>
      <c r="K264" s="1102">
        <v>11.140697449716606</v>
      </c>
      <c r="L264" s="1102">
        <v>11.057996830117276</v>
      </c>
      <c r="M264" s="1102">
        <v>11.787390841389048</v>
      </c>
      <c r="N264" s="1102">
        <v>13.034191908769312</v>
      </c>
      <c r="O264" s="1102">
        <v>14.452801837926756</v>
      </c>
      <c r="P264" s="1102">
        <v>15.28235846509601</v>
      </c>
      <c r="Q264" s="1102">
        <v>17.059683980793434</v>
      </c>
      <c r="R264" s="1102">
        <v>19.057191166000639</v>
      </c>
      <c r="S264" s="1102">
        <v>19.889477706428632</v>
      </c>
      <c r="T264" s="1102">
        <v>19.361657142163264</v>
      </c>
      <c r="U264" s="1102">
        <v>20.038634713990586</v>
      </c>
      <c r="V264" s="1102">
        <v>21.165959142470797</v>
      </c>
      <c r="W264" s="1102">
        <v>22.615081946992131</v>
      </c>
      <c r="X264" s="1103">
        <v>23.829057886880761</v>
      </c>
      <c r="Y264" s="1103">
        <v>24.614769806462569</v>
      </c>
      <c r="Z264" s="1103">
        <v>24.7622908925979</v>
      </c>
    </row>
    <row r="265" spans="1:26" x14ac:dyDescent="0.2">
      <c r="A265" s="1023"/>
      <c r="B265" s="1024" t="s">
        <v>560</v>
      </c>
      <c r="C265" s="1102">
        <v>10.63266857</v>
      </c>
      <c r="D265" s="1102">
        <v>8.671274275</v>
      </c>
      <c r="E265" s="1102">
        <v>9.6076796650000009</v>
      </c>
      <c r="F265" s="1102">
        <v>11.455388769999999</v>
      </c>
      <c r="G265" s="1102">
        <v>13.28259164</v>
      </c>
      <c r="H265" s="1102">
        <v>14.736299989999999</v>
      </c>
      <c r="I265" s="1102">
        <v>14.53665382</v>
      </c>
      <c r="J265" s="1102">
        <v>15.242851999999999</v>
      </c>
      <c r="K265" s="1102">
        <v>17.309574000000001</v>
      </c>
      <c r="L265" s="1102">
        <v>18.305619200000002</v>
      </c>
      <c r="M265" s="1102">
        <v>21.526707239999997</v>
      </c>
      <c r="N265" s="1102">
        <v>21.638353080000002</v>
      </c>
      <c r="O265" s="1102">
        <v>20.892674508629561</v>
      </c>
      <c r="P265" s="1102">
        <v>19.316744595381238</v>
      </c>
      <c r="Q265" s="1102">
        <v>22.629659569301946</v>
      </c>
      <c r="R265" s="1102">
        <v>26.066655362547003</v>
      </c>
      <c r="S265" s="1102">
        <v>25.036913678788558</v>
      </c>
      <c r="T265" s="1102">
        <v>25.418532441386237</v>
      </c>
      <c r="U265" s="1102">
        <v>25.038006248222722</v>
      </c>
      <c r="V265" s="1102">
        <v>20.738673087010667</v>
      </c>
      <c r="W265" s="1102">
        <v>23.352752184518103</v>
      </c>
      <c r="X265" s="1103">
        <v>24.855999984364079</v>
      </c>
      <c r="Y265" s="1103">
        <v>28.360750763353995</v>
      </c>
      <c r="Z265" s="1103">
        <v>30.020065184604089</v>
      </c>
    </row>
    <row r="266" spans="1:26" x14ac:dyDescent="0.2">
      <c r="A266" s="1023"/>
      <c r="B266" s="1024" t="s">
        <v>400</v>
      </c>
      <c r="C266" s="1102">
        <v>-2.2414864110441175</v>
      </c>
      <c r="D266" s="1102">
        <v>-2.0960063767037687</v>
      </c>
      <c r="E266" s="1102">
        <v>-1.8088168830241769</v>
      </c>
      <c r="F266" s="1102">
        <v>-1.8231084355273468</v>
      </c>
      <c r="G266" s="1102">
        <v>-2.5548591863913956</v>
      </c>
      <c r="H266" s="1102">
        <v>-3.1196337903766085</v>
      </c>
      <c r="I266" s="1102">
        <v>-3.649903506664308</v>
      </c>
      <c r="J266" s="1102">
        <v>-4.7074237596350219</v>
      </c>
      <c r="K266" s="1102">
        <v>-2.6227420335042821</v>
      </c>
      <c r="L266" s="1102">
        <v>-2.3531017294529231</v>
      </c>
      <c r="M266" s="1102">
        <v>-3.050849005438975</v>
      </c>
      <c r="N266" s="1102">
        <v>-3.6841516279030637</v>
      </c>
      <c r="O266" s="1102">
        <v>-4.0187213605070937</v>
      </c>
      <c r="P266" s="1102">
        <v>-4.2411780871588975</v>
      </c>
      <c r="Q266" s="1102">
        <v>-4.0011821041953324</v>
      </c>
      <c r="R266" s="1102">
        <v>-4.3974672655808842</v>
      </c>
      <c r="S266" s="1102">
        <v>-4.5336027901645535</v>
      </c>
      <c r="T266" s="1102">
        <v>-4.603452522847272</v>
      </c>
      <c r="U266" s="1102">
        <v>-4.5700529568238846</v>
      </c>
      <c r="V266" s="1102">
        <v>-4.5514054646897613</v>
      </c>
      <c r="W266" s="1102">
        <v>-4.8964002805933147</v>
      </c>
      <c r="X266" s="1103">
        <v>-5.5938289325313235</v>
      </c>
      <c r="Y266" s="1103">
        <v>-5.5132598313223635</v>
      </c>
      <c r="Z266" s="1103">
        <v>-6.4795453917459174</v>
      </c>
    </row>
    <row r="267" spans="1:26" x14ac:dyDescent="0.2">
      <c r="A267" s="1098"/>
      <c r="B267" s="1104" t="s">
        <v>403</v>
      </c>
      <c r="C267" s="1076">
        <v>165.38245767756342</v>
      </c>
      <c r="D267" s="1076">
        <v>160.52096867972045</v>
      </c>
      <c r="E267" s="1076">
        <v>146.80703489290428</v>
      </c>
      <c r="F267" s="1076">
        <v>157.81210781922798</v>
      </c>
      <c r="G267" s="1076">
        <v>157.63477976530942</v>
      </c>
      <c r="H267" s="1076">
        <v>169.83550268516305</v>
      </c>
      <c r="I267" s="1076">
        <v>176.26061036807909</v>
      </c>
      <c r="J267" s="1076">
        <v>178.21244629763669</v>
      </c>
      <c r="K267" s="1076">
        <v>182.22841636885673</v>
      </c>
      <c r="L267" s="1076">
        <v>179.22301690290055</v>
      </c>
      <c r="M267" s="1076">
        <v>187.8636925169375</v>
      </c>
      <c r="N267" s="1076">
        <v>190.35845289008347</v>
      </c>
      <c r="O267" s="1076">
        <v>191.43515477975183</v>
      </c>
      <c r="P267" s="1076">
        <v>196.33009746215683</v>
      </c>
      <c r="Q267" s="1076">
        <v>210.68492180467882</v>
      </c>
      <c r="R267" s="1076">
        <v>226.13413385996526</v>
      </c>
      <c r="S267" s="1076">
        <v>238.51919597242156</v>
      </c>
      <c r="T267" s="1076">
        <v>253.90559459878673</v>
      </c>
      <c r="U267" s="1076">
        <v>242.35411693300509</v>
      </c>
      <c r="V267" s="1076">
        <v>242.28149487979692</v>
      </c>
      <c r="W267" s="1076">
        <v>239.70585749772732</v>
      </c>
      <c r="X267" s="1077">
        <v>255.01358948531225</v>
      </c>
      <c r="Y267" s="1077">
        <v>284.38562640432497</v>
      </c>
      <c r="Z267" s="1077">
        <v>321.9778381304302</v>
      </c>
    </row>
    <row r="268" spans="1:26" s="1107" customFormat="1" x14ac:dyDescent="0.2">
      <c r="A268" s="1105"/>
      <c r="B268" s="1106" t="s">
        <v>404</v>
      </c>
      <c r="C268" s="1047">
        <v>0.74639376243850519</v>
      </c>
      <c r="D268" s="1047">
        <v>0.73453314734173591</v>
      </c>
      <c r="E268" s="1047">
        <v>0.71049538370235188</v>
      </c>
      <c r="F268" s="1047">
        <v>0.721021057375416</v>
      </c>
      <c r="G268" s="1047">
        <v>0.71606451300216456</v>
      </c>
      <c r="H268" s="1047">
        <v>0.72805844118446716</v>
      </c>
      <c r="I268" s="1047">
        <v>0.73146000019286261</v>
      </c>
      <c r="J268" s="1047">
        <v>0.73484443987783077</v>
      </c>
      <c r="K268" s="1047">
        <v>0.74247755068702714</v>
      </c>
      <c r="L268" s="1047">
        <v>0.74602891139088323</v>
      </c>
      <c r="M268" s="1047">
        <v>0.75060844052556941</v>
      </c>
      <c r="N268" s="1047">
        <v>0.75079692865535985</v>
      </c>
      <c r="O268" s="1047">
        <v>0.74550129992138836</v>
      </c>
      <c r="P268" s="1047">
        <v>0.74609063221148408</v>
      </c>
      <c r="Q268" s="1047">
        <v>0.75168220377461992</v>
      </c>
      <c r="R268" s="1047">
        <v>0.76153766681631174</v>
      </c>
      <c r="S268" s="1047">
        <v>0.76619981667978176</v>
      </c>
      <c r="T268" s="1047">
        <v>0.7758797199075389</v>
      </c>
      <c r="U268" s="1047">
        <v>0.76400741914810832</v>
      </c>
      <c r="V268" s="1047">
        <v>0.75885807426867846</v>
      </c>
      <c r="W268" s="1047">
        <v>0.75738853443992571</v>
      </c>
      <c r="X268" s="1047">
        <v>0.76750023255054312</v>
      </c>
      <c r="Y268" s="1047">
        <v>0.77559686274427442</v>
      </c>
      <c r="Z268" s="1047">
        <v>0.80107484503635085</v>
      </c>
    </row>
    <row r="269" spans="1:26" ht="17.25" customHeight="1" x14ac:dyDescent="0.2">
      <c r="A269" s="1098"/>
      <c r="B269" s="1024" t="s">
        <v>405</v>
      </c>
      <c r="C269" s="1102">
        <v>36.588396422035046</v>
      </c>
      <c r="D269" s="1102">
        <v>37.671350503890501</v>
      </c>
      <c r="E269" s="1102">
        <v>38.737553955582079</v>
      </c>
      <c r="F269" s="1102">
        <v>39.432788575840554</v>
      </c>
      <c r="G269" s="1102">
        <v>40.253888422575855</v>
      </c>
      <c r="H269" s="1102">
        <v>40.792536219669387</v>
      </c>
      <c r="I269" s="1102">
        <v>41.701143897201518</v>
      </c>
      <c r="J269" s="1102">
        <v>41.258811333250939</v>
      </c>
      <c r="K269" s="1102">
        <v>40.394500614507095</v>
      </c>
      <c r="L269" s="1102">
        <v>38.17479442174551</v>
      </c>
      <c r="M269" s="1102">
        <v>39.635420660387354</v>
      </c>
      <c r="N269" s="1102">
        <v>40.410688634739685</v>
      </c>
      <c r="O269" s="1102">
        <v>42.519262870133254</v>
      </c>
      <c r="P269" s="1102">
        <v>43.92164466702944</v>
      </c>
      <c r="Q269" s="1102">
        <v>45.821345949161262</v>
      </c>
      <c r="R269" s="1102">
        <v>46.680335457647693</v>
      </c>
      <c r="S269" s="1102">
        <v>48.390078244647661</v>
      </c>
      <c r="T269" s="1102">
        <v>48.56364212501839</v>
      </c>
      <c r="U269" s="1102">
        <v>49.851979444486034</v>
      </c>
      <c r="V269" s="1102">
        <v>51.225780185838431</v>
      </c>
      <c r="W269" s="1102">
        <v>50.7166376514378</v>
      </c>
      <c r="X269" s="1103">
        <v>50.951853708741119</v>
      </c>
      <c r="Y269" s="1103">
        <v>53.771720286755304</v>
      </c>
      <c r="Z269" s="1103">
        <v>50.880773342302291</v>
      </c>
    </row>
    <row r="270" spans="1:26" x14ac:dyDescent="0.2">
      <c r="A270" s="1098"/>
      <c r="B270" s="1024" t="s">
        <v>14</v>
      </c>
      <c r="C270" s="1102">
        <v>19.604493927494904</v>
      </c>
      <c r="D270" s="1102">
        <v>20.342364051098528</v>
      </c>
      <c r="E270" s="1102">
        <v>21.081714798837865</v>
      </c>
      <c r="F270" s="1102">
        <v>21.62819504234216</v>
      </c>
      <c r="G270" s="1102">
        <v>22.251803659283226</v>
      </c>
      <c r="H270" s="1102">
        <v>22.643760552447766</v>
      </c>
      <c r="I270" s="1102">
        <v>23.009194688325604</v>
      </c>
      <c r="J270" s="1102">
        <v>23.045983606271154</v>
      </c>
      <c r="K270" s="1102">
        <v>22.809980213645915</v>
      </c>
      <c r="L270" s="1102">
        <v>22.838209245602748</v>
      </c>
      <c r="M270" s="1102">
        <v>22.782767992832248</v>
      </c>
      <c r="N270" s="1102">
        <v>22.772722626121173</v>
      </c>
      <c r="O270" s="1102">
        <v>22.832733224215698</v>
      </c>
      <c r="P270" s="1102">
        <v>22.893362481249056</v>
      </c>
      <c r="Q270" s="1102">
        <v>23.778300307916727</v>
      </c>
      <c r="R270" s="1102">
        <v>24.129652705060977</v>
      </c>
      <c r="S270" s="1102">
        <v>24.39228287023295</v>
      </c>
      <c r="T270" s="1102">
        <v>24.77941804067888</v>
      </c>
      <c r="U270" s="1102">
        <v>25.008253717744012</v>
      </c>
      <c r="V270" s="1102">
        <v>25.763881287661416</v>
      </c>
      <c r="W270" s="1102">
        <v>26.067452345201463</v>
      </c>
      <c r="X270" s="1103">
        <v>26.299719303494797</v>
      </c>
      <c r="Y270" s="1103">
        <v>28.509461885337387</v>
      </c>
      <c r="Z270" s="1103">
        <v>29.073667546489013</v>
      </c>
    </row>
    <row r="271" spans="1:26" x14ac:dyDescent="0.2">
      <c r="A271" s="1098"/>
      <c r="B271" s="1104" t="s">
        <v>406</v>
      </c>
      <c r="C271" s="1076">
        <v>56.192890349529947</v>
      </c>
      <c r="D271" s="1076">
        <v>58.013714554989029</v>
      </c>
      <c r="E271" s="1076">
        <v>59.819268754419944</v>
      </c>
      <c r="F271" s="1076">
        <v>61.060983618182718</v>
      </c>
      <c r="G271" s="1076">
        <v>62.505692081859081</v>
      </c>
      <c r="H271" s="1076">
        <v>63.436296772117153</v>
      </c>
      <c r="I271" s="1076">
        <v>64.710338585527126</v>
      </c>
      <c r="J271" s="1076">
        <v>64.304794939522097</v>
      </c>
      <c r="K271" s="1076">
        <v>63.204480828153009</v>
      </c>
      <c r="L271" s="1076">
        <v>61.013003667348258</v>
      </c>
      <c r="M271" s="1076">
        <v>62.418188653219602</v>
      </c>
      <c r="N271" s="1076">
        <v>63.183411260860858</v>
      </c>
      <c r="O271" s="1076">
        <v>65.351996094348948</v>
      </c>
      <c r="P271" s="1076">
        <v>66.815007148278497</v>
      </c>
      <c r="Q271" s="1076">
        <v>69.599646257077993</v>
      </c>
      <c r="R271" s="1076">
        <v>70.809988162708663</v>
      </c>
      <c r="S271" s="1076">
        <v>72.782361114880615</v>
      </c>
      <c r="T271" s="1076">
        <v>73.343060165697267</v>
      </c>
      <c r="U271" s="1076">
        <v>74.860233162230045</v>
      </c>
      <c r="V271" s="1076">
        <v>76.989661473499851</v>
      </c>
      <c r="W271" s="1076">
        <v>76.784089996639267</v>
      </c>
      <c r="X271" s="1077">
        <v>77.251573012235923</v>
      </c>
      <c r="Y271" s="1077">
        <v>82.281182172092684</v>
      </c>
      <c r="Z271" s="1077">
        <v>79.954440888791311</v>
      </c>
    </row>
    <row r="272" spans="1:26" s="1109" customFormat="1" x14ac:dyDescent="0.2">
      <c r="A272" s="1108"/>
      <c r="B272" s="1106" t="s">
        <v>407</v>
      </c>
      <c r="C272" s="1047">
        <v>0.25360623756149492</v>
      </c>
      <c r="D272" s="1047">
        <v>0.26546685265826403</v>
      </c>
      <c r="E272" s="1047">
        <v>0.28950461629764818</v>
      </c>
      <c r="F272" s="1047">
        <v>0.27897894262458395</v>
      </c>
      <c r="G272" s="1047">
        <v>0.2839354869978355</v>
      </c>
      <c r="H272" s="1047">
        <v>0.27194155881553289</v>
      </c>
      <c r="I272" s="1047">
        <v>0.26853999980713739</v>
      </c>
      <c r="J272" s="1047">
        <v>0.26515556012216934</v>
      </c>
      <c r="K272" s="1047">
        <v>0.2575224493129728</v>
      </c>
      <c r="L272" s="1047">
        <v>0.25397108860911677</v>
      </c>
      <c r="M272" s="1047">
        <v>0.24939155947443056</v>
      </c>
      <c r="N272" s="1047">
        <v>0.24920307134464023</v>
      </c>
      <c r="O272" s="1047">
        <v>0.25449870007861153</v>
      </c>
      <c r="P272" s="1047">
        <v>0.25390936778851581</v>
      </c>
      <c r="Q272" s="1047">
        <v>0.24831779622538003</v>
      </c>
      <c r="R272" s="1047">
        <v>0.23846233318368829</v>
      </c>
      <c r="S272" s="1047">
        <v>0.23380018332021818</v>
      </c>
      <c r="T272" s="1047">
        <v>0.22412028009246113</v>
      </c>
      <c r="U272" s="1047">
        <v>0.23599258085189165</v>
      </c>
      <c r="V272" s="1047">
        <v>0.24114192573132159</v>
      </c>
      <c r="W272" s="1047">
        <v>0.2426114655600744</v>
      </c>
      <c r="X272" s="1047">
        <v>0.23249976744945677</v>
      </c>
      <c r="Y272" s="1047">
        <v>0.2244031372557255</v>
      </c>
      <c r="Z272" s="1047">
        <v>0.19892515496364918</v>
      </c>
    </row>
    <row r="273" spans="1:26" ht="20.25" customHeight="1" x14ac:dyDescent="0.2">
      <c r="A273" s="1034"/>
      <c r="B273" s="1035" t="s">
        <v>562</v>
      </c>
      <c r="C273" s="1092">
        <v>221.57534802709336</v>
      </c>
      <c r="D273" s="1092">
        <v>218.53468323470949</v>
      </c>
      <c r="E273" s="1092">
        <v>206.62630364732422</v>
      </c>
      <c r="F273" s="1092">
        <v>218.87309143741069</v>
      </c>
      <c r="G273" s="1092">
        <v>220.1404718471685</v>
      </c>
      <c r="H273" s="1092">
        <v>233.2717994572802</v>
      </c>
      <c r="I273" s="1092">
        <v>240.97094895360621</v>
      </c>
      <c r="J273" s="1092">
        <v>242.51724123715877</v>
      </c>
      <c r="K273" s="1092">
        <v>245.43289719700974</v>
      </c>
      <c r="L273" s="1092">
        <v>240.2360205702488</v>
      </c>
      <c r="M273" s="1092">
        <v>250.28188117015711</v>
      </c>
      <c r="N273" s="1092">
        <v>253.54186415094432</v>
      </c>
      <c r="O273" s="1092">
        <v>256.7871508741008</v>
      </c>
      <c r="P273" s="1092">
        <v>263.14510461043534</v>
      </c>
      <c r="Q273" s="1092">
        <v>280.28456806175683</v>
      </c>
      <c r="R273" s="1092">
        <v>296.94412202267392</v>
      </c>
      <c r="S273" s="1092">
        <v>311.30155708730217</v>
      </c>
      <c r="T273" s="1092">
        <v>327.248654764484</v>
      </c>
      <c r="U273" s="1092">
        <v>317.21435009523515</v>
      </c>
      <c r="V273" s="1092">
        <v>319.27115635329676</v>
      </c>
      <c r="W273" s="1092">
        <v>316.48994749436656</v>
      </c>
      <c r="X273" s="1093">
        <v>332.2651624975482</v>
      </c>
      <c r="Y273" s="1093">
        <v>366.66680857641768</v>
      </c>
      <c r="Z273" s="1093">
        <v>401.93227901922148</v>
      </c>
    </row>
    <row r="274" spans="1:26" s="1040" customFormat="1" ht="12.75" customHeight="1" x14ac:dyDescent="0.2">
      <c r="A274" s="972" t="s">
        <v>1388</v>
      </c>
      <c r="B274" s="1041"/>
      <c r="C274" s="1039"/>
      <c r="D274" s="1039"/>
      <c r="E274" s="1039"/>
      <c r="F274" s="1039"/>
      <c r="G274" s="1039"/>
      <c r="H274" s="1039"/>
      <c r="I274" s="1039"/>
      <c r="J274" s="1039"/>
      <c r="K274" s="1039"/>
      <c r="L274" s="1039"/>
      <c r="M274" s="1039"/>
      <c r="N274" s="1039"/>
      <c r="O274" s="1039"/>
      <c r="P274" s="1039"/>
      <c r="Q274" s="1039"/>
      <c r="R274" s="1039"/>
      <c r="S274" s="1039"/>
      <c r="T274" s="1039"/>
      <c r="U274" s="1039"/>
      <c r="V274" s="1039"/>
      <c r="W274" s="1039"/>
      <c r="X274" s="1039"/>
      <c r="Y274" s="1039"/>
      <c r="Z274" s="1039"/>
    </row>
    <row r="275" spans="1:26" s="1042" customFormat="1" ht="20.25" customHeight="1" x14ac:dyDescent="0.2">
      <c r="A275" s="1041" t="s">
        <v>1188</v>
      </c>
      <c r="X275" s="1095"/>
      <c r="Y275" s="1095"/>
      <c r="Z275" s="1095"/>
    </row>
  </sheetData>
  <phoneticPr fontId="0" type="noConversion"/>
  <pageMargins left="0.74803149606299202" right="0.74803149606299202" top="0.98425196850393704" bottom="0.98425196850393704" header="0.511811023622047" footer="0.511811023622047"/>
  <pageSetup scale="64" fitToHeight="0" orientation="landscape" r:id="rId1"/>
  <headerFooter alignWithMargins="0"/>
  <rowBreaks count="10" manualBreakCount="10">
    <brk id="26" max="25" man="1"/>
    <brk id="52" max="25" man="1"/>
    <brk id="78" max="25" man="1"/>
    <brk id="104" max="25" man="1"/>
    <brk id="129" max="25" man="1"/>
    <brk id="154" max="25" man="1"/>
    <brk id="180" max="25" man="1"/>
    <brk id="210" max="25" man="1"/>
    <brk id="240" max="25" man="1"/>
    <brk id="259" max="2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Z275"/>
  <sheetViews>
    <sheetView view="pageBreakPreview" zoomScale="80" zoomScaleNormal="80" zoomScaleSheetLayoutView="80" workbookViewId="0">
      <pane xSplit="2" topLeftCell="C1" activePane="topRight" state="frozen"/>
      <selection activeCell="A2" sqref="A2"/>
      <selection pane="topRight" activeCell="A2" sqref="A2"/>
    </sheetView>
  </sheetViews>
  <sheetFormatPr defaultRowHeight="12.75" outlineLevelCol="1" x14ac:dyDescent="0.2"/>
  <cols>
    <col min="2" max="2" width="44" customWidth="1"/>
    <col min="3" max="10" width="8.7109375" hidden="1" customWidth="1" outlineLevel="1"/>
    <col min="11" max="11" width="8.7109375" customWidth="1" collapsed="1"/>
    <col min="12" max="13" width="8.7109375" customWidth="1"/>
    <col min="24" max="24" width="9.140625" style="3"/>
    <col min="25" max="26" width="8.85546875" style="3"/>
  </cols>
  <sheetData>
    <row r="1" spans="1:26" ht="15" x14ac:dyDescent="0.2">
      <c r="A1" s="132" t="str">
        <f>Index!B23</f>
        <v>Table 4a :   Chuuk: Constant price GDP by industry, FY2003-FY2015</v>
      </c>
    </row>
    <row r="2" spans="1:26" ht="18.75" customHeight="1" x14ac:dyDescent="0.2">
      <c r="A2" s="159"/>
      <c r="B2" s="160" t="s">
        <v>513</v>
      </c>
      <c r="C2" s="161" t="str">
        <f>GNI!C2</f>
        <v>FY1995</v>
      </c>
      <c r="D2" s="161" t="str">
        <f>GNI!D2</f>
        <v>FY1996</v>
      </c>
      <c r="E2" s="161" t="str">
        <f>GNI!E2</f>
        <v>FY1997</v>
      </c>
      <c r="F2" s="161" t="str">
        <f>GNI!F2</f>
        <v>FY1998</v>
      </c>
      <c r="G2" s="161" t="str">
        <f>GNI!G2</f>
        <v>FY1999</v>
      </c>
      <c r="H2" s="161" t="str">
        <f>GNI!H2</f>
        <v>FY2000</v>
      </c>
      <c r="I2" s="161" t="str">
        <f>GNI!I2</f>
        <v>FY2001</v>
      </c>
      <c r="J2" s="161" t="str">
        <f>GNI!J2</f>
        <v>FY2002</v>
      </c>
      <c r="K2" s="161" t="str">
        <f>GNI!K2</f>
        <v>FY2003</v>
      </c>
      <c r="L2" s="161" t="str">
        <f>GNI!L2</f>
        <v>FY2004</v>
      </c>
      <c r="M2" s="161" t="str">
        <f>GNI!M2</f>
        <v>FY2005</v>
      </c>
      <c r="N2" s="161" t="str">
        <f>GNI!N2</f>
        <v>FY2006</v>
      </c>
      <c r="O2" s="161" t="str">
        <f>GNI!O2</f>
        <v>FY2007</v>
      </c>
      <c r="P2" s="161" t="str">
        <f>GNI!P2</f>
        <v>FY2008</v>
      </c>
      <c r="Q2" s="161" t="str">
        <f>GNI!Q2</f>
        <v>FY2009</v>
      </c>
      <c r="R2" s="161" t="str">
        <f>GNI!R2</f>
        <v>FY2010</v>
      </c>
      <c r="S2" s="161" t="str">
        <f>GNI!S2</f>
        <v>FY2011</v>
      </c>
      <c r="T2" s="161" t="str">
        <f>GNI!T2</f>
        <v>FY2012</v>
      </c>
      <c r="U2" s="161" t="str">
        <f>GNI!U2</f>
        <v>FY2013</v>
      </c>
      <c r="V2" s="161" t="str">
        <f>GNI!V2</f>
        <v>FY2014</v>
      </c>
      <c r="W2" s="161" t="str">
        <f>GNI!W2</f>
        <v>FY2015</v>
      </c>
      <c r="X2" s="857" t="str">
        <f>GNI!X2</f>
        <v>FY2016</v>
      </c>
      <c r="Y2" s="857" t="str">
        <f>GNI!Y2</f>
        <v>FY2017</v>
      </c>
      <c r="Z2" s="857" t="str">
        <f>GNI!Z2</f>
        <v>FY2018</v>
      </c>
    </row>
    <row r="3" spans="1:26" ht="18.75" customHeight="1" x14ac:dyDescent="0.2">
      <c r="A3" s="162" t="s">
        <v>48</v>
      </c>
      <c r="B3" s="163" t="s">
        <v>49</v>
      </c>
      <c r="C3" s="351">
        <v>13.506685542969983</v>
      </c>
      <c r="D3" s="351">
        <v>13.518903198580455</v>
      </c>
      <c r="E3" s="351">
        <v>13.538165575370186</v>
      </c>
      <c r="F3" s="351">
        <v>13.56289137381188</v>
      </c>
      <c r="G3" s="351">
        <v>13.605994382262548</v>
      </c>
      <c r="H3" s="351">
        <v>13.64353598919033</v>
      </c>
      <c r="I3" s="351">
        <v>13.59257839088405</v>
      </c>
      <c r="J3" s="351">
        <v>13.541887193647845</v>
      </c>
      <c r="K3" s="351">
        <v>13.498175882492415</v>
      </c>
      <c r="L3" s="351">
        <v>13.252077070948538</v>
      </c>
      <c r="M3" s="351">
        <v>13.191410224250802</v>
      </c>
      <c r="N3" s="351">
        <v>13.304400996229848</v>
      </c>
      <c r="O3" s="351">
        <v>13.50159803780033</v>
      </c>
      <c r="P3" s="351">
        <v>13.549608121928065</v>
      </c>
      <c r="Q3" s="351">
        <v>13.053329813371382</v>
      </c>
      <c r="R3" s="351">
        <v>13.02273423542789</v>
      </c>
      <c r="S3" s="351">
        <v>12.931887804747852</v>
      </c>
      <c r="T3" s="351">
        <v>12.923729826856855</v>
      </c>
      <c r="U3" s="351">
        <v>12.988240106073643</v>
      </c>
      <c r="V3" s="351">
        <v>12.990363660015486</v>
      </c>
      <c r="W3" s="351">
        <v>12.992825849639935</v>
      </c>
      <c r="X3" s="350">
        <v>13.042751386489922</v>
      </c>
      <c r="Y3" s="350">
        <v>13.060462490361264</v>
      </c>
      <c r="Z3" s="350">
        <v>13.186855285386034</v>
      </c>
    </row>
    <row r="4" spans="1:26" x14ac:dyDescent="0.2">
      <c r="A4" s="162" t="s">
        <v>50</v>
      </c>
      <c r="B4" s="165" t="s">
        <v>510</v>
      </c>
      <c r="C4" s="351">
        <v>11.026655598783076</v>
      </c>
      <c r="D4" s="351">
        <v>10.409464150377321</v>
      </c>
      <c r="E4" s="351">
        <v>10.292208812665971</v>
      </c>
      <c r="F4" s="351">
        <v>10.254411688190855</v>
      </c>
      <c r="G4" s="351">
        <v>10.148975366205979</v>
      </c>
      <c r="H4" s="351">
        <v>10.19141237621586</v>
      </c>
      <c r="I4" s="351">
        <v>10.019546373762816</v>
      </c>
      <c r="J4" s="351">
        <v>9.9390263245795136</v>
      </c>
      <c r="K4" s="351">
        <v>10.072456037562077</v>
      </c>
      <c r="L4" s="351">
        <v>9.5899695755891496</v>
      </c>
      <c r="M4" s="351">
        <v>9.7720689494761945</v>
      </c>
      <c r="N4" s="351">
        <v>9.4972477828270403</v>
      </c>
      <c r="O4" s="351">
        <v>9.7471900211907059</v>
      </c>
      <c r="P4" s="351">
        <v>9.8699339790407983</v>
      </c>
      <c r="Q4" s="351">
        <v>9.3694839034451984</v>
      </c>
      <c r="R4" s="351">
        <v>9.264049386370802</v>
      </c>
      <c r="S4" s="351">
        <v>9.5333360903746467</v>
      </c>
      <c r="T4" s="351">
        <v>9.1781968049114599</v>
      </c>
      <c r="U4" s="351">
        <v>9.1861318607548572</v>
      </c>
      <c r="V4" s="351">
        <v>9.2105514444824781</v>
      </c>
      <c r="W4" s="351">
        <v>9.1049828689855836</v>
      </c>
      <c r="X4" s="350">
        <v>9.0960040878813189</v>
      </c>
      <c r="Y4" s="350">
        <v>9.0802852327514412</v>
      </c>
      <c r="Z4" s="350">
        <v>9.1159673276498143</v>
      </c>
    </row>
    <row r="5" spans="1:26" x14ac:dyDescent="0.2">
      <c r="A5" s="162" t="s">
        <v>52</v>
      </c>
      <c r="B5" s="165" t="s">
        <v>53</v>
      </c>
      <c r="C5" s="351">
        <v>0</v>
      </c>
      <c r="D5" s="351">
        <v>0</v>
      </c>
      <c r="E5" s="351">
        <v>0</v>
      </c>
      <c r="F5" s="351">
        <v>0</v>
      </c>
      <c r="G5" s="351">
        <v>0</v>
      </c>
      <c r="H5" s="351">
        <v>0</v>
      </c>
      <c r="I5" s="351">
        <v>0</v>
      </c>
      <c r="J5" s="351">
        <v>0</v>
      </c>
      <c r="K5" s="351">
        <v>0</v>
      </c>
      <c r="L5" s="351">
        <v>0</v>
      </c>
      <c r="M5" s="351">
        <v>0</v>
      </c>
      <c r="N5" s="351">
        <v>0</v>
      </c>
      <c r="O5" s="351">
        <v>0</v>
      </c>
      <c r="P5" s="351">
        <v>0</v>
      </c>
      <c r="Q5" s="351">
        <v>0</v>
      </c>
      <c r="R5" s="351">
        <v>0</v>
      </c>
      <c r="S5" s="351">
        <v>0</v>
      </c>
      <c r="T5" s="351">
        <v>0</v>
      </c>
      <c r="U5" s="351">
        <v>0</v>
      </c>
      <c r="V5" s="351">
        <v>0</v>
      </c>
      <c r="W5" s="351">
        <v>0</v>
      </c>
      <c r="X5" s="350">
        <v>0</v>
      </c>
      <c r="Y5" s="350">
        <v>0</v>
      </c>
      <c r="Z5" s="350">
        <v>0</v>
      </c>
    </row>
    <row r="6" spans="1:26" x14ac:dyDescent="0.2">
      <c r="A6" s="162" t="s">
        <v>54</v>
      </c>
      <c r="B6" s="165" t="s">
        <v>55</v>
      </c>
      <c r="C6" s="351">
        <v>0.50235837374426706</v>
      </c>
      <c r="D6" s="351">
        <v>0.29532705731805681</v>
      </c>
      <c r="E6" s="351">
        <v>0.26050163290566047</v>
      </c>
      <c r="F6" s="351">
        <v>0.40563166912576742</v>
      </c>
      <c r="G6" s="351">
        <v>0.43188744669348794</v>
      </c>
      <c r="H6" s="351">
        <v>0.33666741043048132</v>
      </c>
      <c r="I6" s="351">
        <v>0.29657174672425773</v>
      </c>
      <c r="J6" s="351">
        <v>0.1973427917731593</v>
      </c>
      <c r="K6" s="351">
        <v>0.2080047933648336</v>
      </c>
      <c r="L6" s="351">
        <v>0.11089554501238591</v>
      </c>
      <c r="M6" s="351">
        <v>7.6624916181230976E-2</v>
      </c>
      <c r="N6" s="351">
        <v>7.502893129454509E-2</v>
      </c>
      <c r="O6" s="351">
        <v>9.0604456415644935E-2</v>
      </c>
      <c r="P6" s="351">
        <v>0.10791155373687678</v>
      </c>
      <c r="Q6" s="351">
        <v>0.12375868665887865</v>
      </c>
      <c r="R6" s="351">
        <v>0.13004278418377846</v>
      </c>
      <c r="S6" s="351">
        <v>0.10929804493086887</v>
      </c>
      <c r="T6" s="351">
        <v>0.1714866279453324</v>
      </c>
      <c r="U6" s="351">
        <v>0.17600613526572403</v>
      </c>
      <c r="V6" s="351">
        <v>0.16082227281775271</v>
      </c>
      <c r="W6" s="351">
        <v>0.16585853859536959</v>
      </c>
      <c r="X6" s="350">
        <v>0.25773155662986169</v>
      </c>
      <c r="Y6" s="350">
        <v>0.26329545594508452</v>
      </c>
      <c r="Z6" s="350">
        <v>0.27927837561501995</v>
      </c>
    </row>
    <row r="7" spans="1:26" x14ac:dyDescent="0.2">
      <c r="A7" s="162" t="s">
        <v>56</v>
      </c>
      <c r="B7" s="165" t="s">
        <v>57</v>
      </c>
      <c r="C7" s="351">
        <v>0</v>
      </c>
      <c r="D7" s="351">
        <v>0.45161218463200714</v>
      </c>
      <c r="E7" s="351">
        <v>0.6375564855726451</v>
      </c>
      <c r="F7" s="351">
        <v>0.66057097451379176</v>
      </c>
      <c r="G7" s="351">
        <v>0.6853561570227531</v>
      </c>
      <c r="H7" s="351">
        <v>0.68414907674776726</v>
      </c>
      <c r="I7" s="351">
        <v>0.68509575482128438</v>
      </c>
      <c r="J7" s="351">
        <v>1.0024129380910967</v>
      </c>
      <c r="K7" s="351">
        <v>1.0466992718005144</v>
      </c>
      <c r="L7" s="351">
        <v>0.95190801368971256</v>
      </c>
      <c r="M7" s="351">
        <v>1.0613282102814119</v>
      </c>
      <c r="N7" s="351">
        <v>0.96945721351738201</v>
      </c>
      <c r="O7" s="351">
        <v>0.92293603415072323</v>
      </c>
      <c r="P7" s="351">
        <v>0.75997186507905878</v>
      </c>
      <c r="Q7" s="351">
        <v>0.90058667846806884</v>
      </c>
      <c r="R7" s="351">
        <v>0.76191649237231018</v>
      </c>
      <c r="S7" s="351">
        <v>0.61781826438210585</v>
      </c>
      <c r="T7" s="351">
        <v>1.0475072169896322</v>
      </c>
      <c r="U7" s="351">
        <v>1.1802404289056692</v>
      </c>
      <c r="V7" s="351">
        <v>1.1124098239088793</v>
      </c>
      <c r="W7" s="351">
        <v>1.0734387366926259</v>
      </c>
      <c r="X7" s="350">
        <v>1.2001767608305807</v>
      </c>
      <c r="Y7" s="350">
        <v>1.3175469881765127</v>
      </c>
      <c r="Z7" s="350">
        <v>1.3992432433137503</v>
      </c>
    </row>
    <row r="8" spans="1:26" x14ac:dyDescent="0.2">
      <c r="A8" s="162" t="s">
        <v>58</v>
      </c>
      <c r="B8" s="165" t="s">
        <v>59</v>
      </c>
      <c r="C8" s="351">
        <v>3.1290351810521257</v>
      </c>
      <c r="D8" s="351">
        <v>1.5039325016851413</v>
      </c>
      <c r="E8" s="351">
        <v>0.2889279373812747</v>
      </c>
      <c r="F8" s="351">
        <v>0.46583261427366662</v>
      </c>
      <c r="G8" s="351">
        <v>0.96866712669087163</v>
      </c>
      <c r="H8" s="351">
        <v>1.779801617215965</v>
      </c>
      <c r="I8" s="351">
        <v>1.1822535590829448</v>
      </c>
      <c r="J8" s="351">
        <v>0.61435244171846304</v>
      </c>
      <c r="K8" s="351">
        <v>0.44998704932357658</v>
      </c>
      <c r="L8" s="351">
        <v>0.59363466102423068</v>
      </c>
      <c r="M8" s="351">
        <v>0.21576575605015216</v>
      </c>
      <c r="N8" s="351">
        <v>0.18400392334563639</v>
      </c>
      <c r="O8" s="351">
        <v>0.27618617802719769</v>
      </c>
      <c r="P8" s="351">
        <v>0.57799147655486349</v>
      </c>
      <c r="Q8" s="351">
        <v>0.90479781370247281</v>
      </c>
      <c r="R8" s="351">
        <v>3.0092503082407962</v>
      </c>
      <c r="S8" s="351">
        <v>3.6500113846114965</v>
      </c>
      <c r="T8" s="351">
        <v>3.6119101403921596</v>
      </c>
      <c r="U8" s="351">
        <v>2.3795778717980549</v>
      </c>
      <c r="V8" s="351">
        <v>1.0750011097774088</v>
      </c>
      <c r="W8" s="351">
        <v>1.4452475777522384</v>
      </c>
      <c r="X8" s="350">
        <v>2.4570173947840503</v>
      </c>
      <c r="Y8" s="350">
        <v>2.4375618437760007</v>
      </c>
      <c r="Z8" s="350">
        <v>1.5540234578007721</v>
      </c>
    </row>
    <row r="9" spans="1:26" x14ac:dyDescent="0.2">
      <c r="A9" s="162" t="s">
        <v>60</v>
      </c>
      <c r="B9" s="165" t="s">
        <v>61</v>
      </c>
      <c r="C9" s="351">
        <v>7.7088228964869536</v>
      </c>
      <c r="D9" s="351">
        <v>6.8852506677044607</v>
      </c>
      <c r="E9" s="351">
        <v>6.5599393358084361</v>
      </c>
      <c r="F9" s="351">
        <v>6.4877927016380248</v>
      </c>
      <c r="G9" s="351">
        <v>7.1460056974238348</v>
      </c>
      <c r="H9" s="351">
        <v>7.9668563716200236</v>
      </c>
      <c r="I9" s="351">
        <v>8.0458245859247377</v>
      </c>
      <c r="J9" s="351">
        <v>7.6139255254357145</v>
      </c>
      <c r="K9" s="351">
        <v>9.0194462700246412</v>
      </c>
      <c r="L9" s="351">
        <v>8.1660930556260105</v>
      </c>
      <c r="M9" s="351">
        <v>7.8211678885024325</v>
      </c>
      <c r="N9" s="351">
        <v>7.3913793975432842</v>
      </c>
      <c r="O9" s="351">
        <v>6.6031986681797523</v>
      </c>
      <c r="P9" s="351">
        <v>6.0119572961563925</v>
      </c>
      <c r="Q9" s="351">
        <v>5.8402478747744828</v>
      </c>
      <c r="R9" s="351">
        <v>6.099474592325147</v>
      </c>
      <c r="S9" s="351">
        <v>6.3465766700359127</v>
      </c>
      <c r="T9" s="351">
        <v>6.093473918869738</v>
      </c>
      <c r="U9" s="351">
        <v>5.9732693429973018</v>
      </c>
      <c r="V9" s="351">
        <v>5.6016282100251189</v>
      </c>
      <c r="W9" s="351">
        <v>5.5248239652639057</v>
      </c>
      <c r="X9" s="350">
        <v>6.1664188016350137</v>
      </c>
      <c r="Y9" s="350">
        <v>6.4764717998761752</v>
      </c>
      <c r="Z9" s="350">
        <v>6.1162816058504141</v>
      </c>
    </row>
    <row r="10" spans="1:26" x14ac:dyDescent="0.2">
      <c r="A10" s="162" t="s">
        <v>62</v>
      </c>
      <c r="B10" s="165" t="s">
        <v>63</v>
      </c>
      <c r="C10" s="351">
        <v>1.6058261665066467</v>
      </c>
      <c r="D10" s="351">
        <v>1.5575483156982974</v>
      </c>
      <c r="E10" s="351">
        <v>1.5245270928515864</v>
      </c>
      <c r="F10" s="351">
        <v>1.7392445871195554</v>
      </c>
      <c r="G10" s="351">
        <v>1.6735492709747426</v>
      </c>
      <c r="H10" s="351">
        <v>1.7318649738671534</v>
      </c>
      <c r="I10" s="351">
        <v>1.5797873821222483</v>
      </c>
      <c r="J10" s="351">
        <v>1.3071428431304115</v>
      </c>
      <c r="K10" s="351">
        <v>1.3394491022091666</v>
      </c>
      <c r="L10" s="351">
        <v>1.1835908752360704</v>
      </c>
      <c r="M10" s="351">
        <v>1.153602653424185</v>
      </c>
      <c r="N10" s="351">
        <v>1.1183704501193308</v>
      </c>
      <c r="O10" s="351">
        <v>1.1985564422464143</v>
      </c>
      <c r="P10" s="351">
        <v>1.0552023015463563</v>
      </c>
      <c r="Q10" s="351">
        <v>0.93797885195927999</v>
      </c>
      <c r="R10" s="351">
        <v>0.97465918236808768</v>
      </c>
      <c r="S10" s="351">
        <v>0.98822960826607453</v>
      </c>
      <c r="T10" s="351">
        <v>0.99910440032010328</v>
      </c>
      <c r="U10" s="351">
        <v>0.98131593069386902</v>
      </c>
      <c r="V10" s="351">
        <v>0.95144890869857746</v>
      </c>
      <c r="W10" s="351">
        <v>0.98433130604940444</v>
      </c>
      <c r="X10" s="350">
        <v>0.85940761900409246</v>
      </c>
      <c r="Y10" s="350">
        <v>0.91752608711378736</v>
      </c>
      <c r="Z10" s="350">
        <v>0.90745223880324632</v>
      </c>
    </row>
    <row r="11" spans="1:26" x14ac:dyDescent="0.2">
      <c r="A11" s="162" t="s">
        <v>64</v>
      </c>
      <c r="B11" s="165" t="s">
        <v>65</v>
      </c>
      <c r="C11" s="351">
        <v>5.1418113571499973</v>
      </c>
      <c r="D11" s="351">
        <v>4.4680628051410727</v>
      </c>
      <c r="E11" s="351">
        <v>3.9526851780666159</v>
      </c>
      <c r="F11" s="351">
        <v>3.9107367133015991</v>
      </c>
      <c r="G11" s="351">
        <v>3.9589324606517913</v>
      </c>
      <c r="H11" s="351">
        <v>4.4972004249331139</v>
      </c>
      <c r="I11" s="351">
        <v>4.5651169339185724</v>
      </c>
      <c r="J11" s="351">
        <v>4.6651489612766124</v>
      </c>
      <c r="K11" s="351">
        <v>4.5864919212671911</v>
      </c>
      <c r="L11" s="351">
        <v>4.2571357226127384</v>
      </c>
      <c r="M11" s="351">
        <v>4.4141447894924042</v>
      </c>
      <c r="N11" s="351">
        <v>4.4464165120002992</v>
      </c>
      <c r="O11" s="351">
        <v>4.1628457307483453</v>
      </c>
      <c r="P11" s="351">
        <v>3.311548218714206</v>
      </c>
      <c r="Q11" s="351">
        <v>3.3399129819420765</v>
      </c>
      <c r="R11" s="351">
        <v>3.3189648140074763</v>
      </c>
      <c r="S11" s="351">
        <v>3.4499146548124582</v>
      </c>
      <c r="T11" s="351">
        <v>3.6236748257317926</v>
      </c>
      <c r="U11" s="351">
        <v>3.4555731243355154</v>
      </c>
      <c r="V11" s="351">
        <v>3.1041821861279297</v>
      </c>
      <c r="W11" s="351">
        <v>3.2709711275257511</v>
      </c>
      <c r="X11" s="350">
        <v>3.9740801228453035</v>
      </c>
      <c r="Y11" s="350">
        <v>3.7526097444503295</v>
      </c>
      <c r="Z11" s="350">
        <v>3.4380420939583098</v>
      </c>
    </row>
    <row r="12" spans="1:26" x14ac:dyDescent="0.2">
      <c r="A12" s="162" t="s">
        <v>66</v>
      </c>
      <c r="B12" s="111" t="s">
        <v>917</v>
      </c>
      <c r="C12" s="351">
        <v>0.9263351544601216</v>
      </c>
      <c r="D12" s="351">
        <v>0.71867916990640357</v>
      </c>
      <c r="E12" s="351">
        <v>0.65909605812474492</v>
      </c>
      <c r="F12" s="351">
        <v>0.55661480823928378</v>
      </c>
      <c r="G12" s="351">
        <v>0.85934222901002244</v>
      </c>
      <c r="H12" s="351">
        <v>1.1712181436189204</v>
      </c>
      <c r="I12" s="351">
        <v>1.319479984783047</v>
      </c>
      <c r="J12" s="351">
        <v>1.6651454042964207</v>
      </c>
      <c r="K12" s="351">
        <v>1.2227108427318765</v>
      </c>
      <c r="L12" s="351">
        <v>1.0344381958435711</v>
      </c>
      <c r="M12" s="351">
        <v>1.3540307115610801</v>
      </c>
      <c r="N12" s="351">
        <v>1.4567159012202304</v>
      </c>
      <c r="O12" s="351">
        <v>1.4045070695706641</v>
      </c>
      <c r="P12" s="351">
        <v>1.2165907792129835</v>
      </c>
      <c r="Q12" s="351">
        <v>0.93067882615371889</v>
      </c>
      <c r="R12" s="351">
        <v>0.97045528000390258</v>
      </c>
      <c r="S12" s="351">
        <v>0.91267183248949169</v>
      </c>
      <c r="T12" s="351">
        <v>0.94126074129283321</v>
      </c>
      <c r="U12" s="351">
        <v>0.86181183942417117</v>
      </c>
      <c r="V12" s="351">
        <v>0.84623492906511633</v>
      </c>
      <c r="W12" s="351">
        <v>0.88175509271711983</v>
      </c>
      <c r="X12" s="350">
        <v>0.96360216896685258</v>
      </c>
      <c r="Y12" s="350">
        <v>0.90445529059516427</v>
      </c>
      <c r="Z12" s="350">
        <v>1.1250491118672699</v>
      </c>
    </row>
    <row r="13" spans="1:26" x14ac:dyDescent="0.2">
      <c r="A13" s="162" t="s">
        <v>67</v>
      </c>
      <c r="B13" s="165" t="s">
        <v>68</v>
      </c>
      <c r="C13" s="351">
        <v>11.333816592107867</v>
      </c>
      <c r="D13" s="351">
        <v>11.353055174791585</v>
      </c>
      <c r="E13" s="351">
        <v>11.349456310290854</v>
      </c>
      <c r="F13" s="351">
        <v>11.482418618722695</v>
      </c>
      <c r="G13" s="351">
        <v>11.625729287743203</v>
      </c>
      <c r="H13" s="351">
        <v>11.77646147552109</v>
      </c>
      <c r="I13" s="351">
        <v>11.933027512174078</v>
      </c>
      <c r="J13" s="351">
        <v>11.745784910904007</v>
      </c>
      <c r="K13" s="351">
        <v>11.886507716038325</v>
      </c>
      <c r="L13" s="351">
        <v>11.682092369094139</v>
      </c>
      <c r="M13" s="351">
        <v>11.344625541380278</v>
      </c>
      <c r="N13" s="351">
        <v>11.440499808605706</v>
      </c>
      <c r="O13" s="351">
        <v>11.314981004000613</v>
      </c>
      <c r="P13" s="351">
        <v>11.179845925506244</v>
      </c>
      <c r="Q13" s="351">
        <v>11.135357594515753</v>
      </c>
      <c r="R13" s="351">
        <v>11.256774253353173</v>
      </c>
      <c r="S13" s="351">
        <v>11.317925170844543</v>
      </c>
      <c r="T13" s="351">
        <v>11.315519351180471</v>
      </c>
      <c r="U13" s="351">
        <v>11.352785002640866</v>
      </c>
      <c r="V13" s="351">
        <v>11.338645078919736</v>
      </c>
      <c r="W13" s="351">
        <v>11.50024880952979</v>
      </c>
      <c r="X13" s="350">
        <v>11.821889013318343</v>
      </c>
      <c r="Y13" s="350">
        <v>12.351505883280872</v>
      </c>
      <c r="Z13" s="350">
        <v>12.57649984172116</v>
      </c>
    </row>
    <row r="14" spans="1:26" x14ac:dyDescent="0.2">
      <c r="A14" s="162" t="s">
        <v>69</v>
      </c>
      <c r="B14" s="165" t="s">
        <v>70</v>
      </c>
      <c r="C14" s="351">
        <v>7.4438657727796222</v>
      </c>
      <c r="D14" s="351">
        <v>6.9560177985920468</v>
      </c>
      <c r="E14" s="351">
        <v>6.4844807499092614</v>
      </c>
      <c r="F14" s="351">
        <v>6.6307428803309749</v>
      </c>
      <c r="G14" s="351">
        <v>7.4912119706282478</v>
      </c>
      <c r="H14" s="351">
        <v>7.9521753635145132</v>
      </c>
      <c r="I14" s="351">
        <v>9.5485625972827588</v>
      </c>
      <c r="J14" s="351">
        <v>10.962580897427632</v>
      </c>
      <c r="K14" s="351">
        <v>9.9216870889999349</v>
      </c>
      <c r="L14" s="351">
        <v>8.8884111908419694</v>
      </c>
      <c r="M14" s="351">
        <v>7.9314185839876004</v>
      </c>
      <c r="N14" s="351">
        <v>10.012046368981501</v>
      </c>
      <c r="O14" s="351">
        <v>5.606846281954101</v>
      </c>
      <c r="P14" s="351">
        <v>3.7238147382139903</v>
      </c>
      <c r="Q14" s="351">
        <v>3.5113695277911208</v>
      </c>
      <c r="R14" s="351">
        <v>4.006082212389912</v>
      </c>
      <c r="S14" s="351">
        <v>4.1150603831179788</v>
      </c>
      <c r="T14" s="351">
        <v>4.5041584875411971</v>
      </c>
      <c r="U14" s="351">
        <v>4.4074109262398249</v>
      </c>
      <c r="V14" s="351">
        <v>4.181094819117356</v>
      </c>
      <c r="W14" s="351">
        <v>4.2614140002249483</v>
      </c>
      <c r="X14" s="350">
        <v>4.2142076510846591</v>
      </c>
      <c r="Y14" s="350">
        <v>4.2064536132516261</v>
      </c>
      <c r="Z14" s="350">
        <v>4.1685255903461655</v>
      </c>
    </row>
    <row r="15" spans="1:26" x14ac:dyDescent="0.2">
      <c r="A15" s="162" t="s">
        <v>71</v>
      </c>
      <c r="B15" s="165" t="s">
        <v>72</v>
      </c>
      <c r="C15" s="351">
        <v>10.322055386735215</v>
      </c>
      <c r="D15" s="351">
        <v>10.150574369924417</v>
      </c>
      <c r="E15" s="351">
        <v>9.7362954196167113</v>
      </c>
      <c r="F15" s="351">
        <v>9.1129773382506993</v>
      </c>
      <c r="G15" s="351">
        <v>9.8058961542976881</v>
      </c>
      <c r="H15" s="351">
        <v>9.6170488601339859</v>
      </c>
      <c r="I15" s="351">
        <v>10.291764514604822</v>
      </c>
      <c r="J15" s="351">
        <v>10.807831615440463</v>
      </c>
      <c r="K15" s="351">
        <v>10.308053515695303</v>
      </c>
      <c r="L15" s="351">
        <v>9.7814114735396842</v>
      </c>
      <c r="M15" s="351">
        <v>10.215687844675783</v>
      </c>
      <c r="N15" s="351">
        <v>11.214624282859258</v>
      </c>
      <c r="O15" s="351">
        <v>10.195280623557991</v>
      </c>
      <c r="P15" s="351">
        <v>9.9737212406071301</v>
      </c>
      <c r="Q15" s="351">
        <v>10.94089423693134</v>
      </c>
      <c r="R15" s="351">
        <v>10.538776619309328</v>
      </c>
      <c r="S15" s="351">
        <v>9.464037047646384</v>
      </c>
      <c r="T15" s="351">
        <v>8.6530577794850654</v>
      </c>
      <c r="U15" s="351">
        <v>8.4303205766928766</v>
      </c>
      <c r="V15" s="351">
        <v>7.8553915983831484</v>
      </c>
      <c r="W15" s="351">
        <v>7.7635859854454186</v>
      </c>
      <c r="X15" s="350">
        <v>7.0358021648991862</v>
      </c>
      <c r="Y15" s="350">
        <v>7.0157225389085882</v>
      </c>
      <c r="Z15" s="350">
        <v>6.8685923022781612</v>
      </c>
    </row>
    <row r="16" spans="1:26" x14ac:dyDescent="0.2">
      <c r="A16" s="162" t="s">
        <v>73</v>
      </c>
      <c r="B16" s="165" t="s">
        <v>74</v>
      </c>
      <c r="C16" s="351">
        <v>3.2036808948434405</v>
      </c>
      <c r="D16" s="351">
        <v>3.0368468684339498</v>
      </c>
      <c r="E16" s="351">
        <v>2.7851093077782298</v>
      </c>
      <c r="F16" s="351">
        <v>2.5189683298226226</v>
      </c>
      <c r="G16" s="351">
        <v>2.4561792808577252</v>
      </c>
      <c r="H16" s="351">
        <v>2.6727973123312072</v>
      </c>
      <c r="I16" s="351">
        <v>3.3461614992210347</v>
      </c>
      <c r="J16" s="351">
        <v>3.4584574682109395</v>
      </c>
      <c r="K16" s="351">
        <v>3.0559192552846279</v>
      </c>
      <c r="L16" s="351">
        <v>3.0636420310326358</v>
      </c>
      <c r="M16" s="351">
        <v>3.1253519296727741</v>
      </c>
      <c r="N16" s="351">
        <v>3.248285720017674</v>
      </c>
      <c r="O16" s="351">
        <v>3.3996894039134506</v>
      </c>
      <c r="P16" s="351">
        <v>3.7743222744278833</v>
      </c>
      <c r="Q16" s="351">
        <v>3.9333574882427191</v>
      </c>
      <c r="R16" s="351">
        <v>4.0768511620833241</v>
      </c>
      <c r="S16" s="351">
        <v>4.1793781297765884</v>
      </c>
      <c r="T16" s="351">
        <v>4.5335806435923596</v>
      </c>
      <c r="U16" s="351">
        <v>4.345332151900462</v>
      </c>
      <c r="V16" s="351">
        <v>4.3415986241594338</v>
      </c>
      <c r="W16" s="351">
        <v>4.1222100865318705</v>
      </c>
      <c r="X16" s="350">
        <v>4.0454648781165767</v>
      </c>
      <c r="Y16" s="350">
        <v>4.2190566866924737</v>
      </c>
      <c r="Z16" s="350">
        <v>4.2230685780840851</v>
      </c>
    </row>
    <row r="17" spans="1:26" x14ac:dyDescent="0.2">
      <c r="A17" s="162" t="s">
        <v>75</v>
      </c>
      <c r="B17" s="165" t="s">
        <v>76</v>
      </c>
      <c r="C17" s="351">
        <v>0.53913957406731272</v>
      </c>
      <c r="D17" s="351">
        <v>0.487850088157329</v>
      </c>
      <c r="E17" s="351">
        <v>0.50565029697545227</v>
      </c>
      <c r="F17" s="351">
        <v>0.5678175794501642</v>
      </c>
      <c r="G17" s="351">
        <v>0.57852490430183745</v>
      </c>
      <c r="H17" s="351">
        <v>0.5771954333174345</v>
      </c>
      <c r="I17" s="351">
        <v>0.47937103470754205</v>
      </c>
      <c r="J17" s="351">
        <v>0.59225042440001907</v>
      </c>
      <c r="K17" s="351">
        <v>0.60324425365624512</v>
      </c>
      <c r="L17" s="351">
        <v>0.58687369105328446</v>
      </c>
      <c r="M17" s="351">
        <v>0.57515245531217873</v>
      </c>
      <c r="N17" s="351">
        <v>0.5727184008569699</v>
      </c>
      <c r="O17" s="351">
        <v>0.49697922910836645</v>
      </c>
      <c r="P17" s="351">
        <v>0.51881566495570208</v>
      </c>
      <c r="Q17" s="351">
        <v>0.45260383008882554</v>
      </c>
      <c r="R17" s="351">
        <v>0.47855858467688339</v>
      </c>
      <c r="S17" s="351">
        <v>0.43068305164172349</v>
      </c>
      <c r="T17" s="351">
        <v>0.40758354988525913</v>
      </c>
      <c r="U17" s="351">
        <v>0.42376684940377041</v>
      </c>
      <c r="V17" s="351">
        <v>0.66740333595544687</v>
      </c>
      <c r="W17" s="351">
        <v>0.5258082938662445</v>
      </c>
      <c r="X17" s="350">
        <v>0.52770116409135304</v>
      </c>
      <c r="Y17" s="350">
        <v>1.0233380767811497</v>
      </c>
      <c r="Z17" s="350">
        <v>1.193985010837753</v>
      </c>
    </row>
    <row r="18" spans="1:26" x14ac:dyDescent="0.2">
      <c r="A18" s="162"/>
      <c r="B18" s="361" t="s">
        <v>408</v>
      </c>
      <c r="C18" s="351">
        <v>-0.66304530331538625</v>
      </c>
      <c r="D18" s="351">
        <v>-0.65015415875851912</v>
      </c>
      <c r="E18" s="351">
        <v>-0.41713554084363358</v>
      </c>
      <c r="F18" s="351">
        <v>-0.42595320750212806</v>
      </c>
      <c r="G18" s="351">
        <v>-0.63300575563686423</v>
      </c>
      <c r="H18" s="351">
        <v>-0.81833436053758923</v>
      </c>
      <c r="I18" s="351">
        <v>-0.96865602255752425</v>
      </c>
      <c r="J18" s="351">
        <v>-1.2264741959946666</v>
      </c>
      <c r="K18" s="351">
        <v>-0.9847582718626936</v>
      </c>
      <c r="L18" s="351">
        <v>-0.84973121142965136</v>
      </c>
      <c r="M18" s="351">
        <v>-1.0209138068732808</v>
      </c>
      <c r="N18" s="351">
        <v>-1.1025252423879937</v>
      </c>
      <c r="O18" s="351">
        <v>-1.0803776610177867</v>
      </c>
      <c r="P18" s="351">
        <v>-1.0352373408295055</v>
      </c>
      <c r="Q18" s="351">
        <v>-0.84801399895000595</v>
      </c>
      <c r="R18" s="351">
        <v>-0.88722679223359957</v>
      </c>
      <c r="S18" s="351">
        <v>-0.77075068888335119</v>
      </c>
      <c r="T18" s="351">
        <v>-0.77743075180237686</v>
      </c>
      <c r="U18" s="351">
        <v>-0.74391028206596999</v>
      </c>
      <c r="V18" s="351">
        <v>-0.69950329883498685</v>
      </c>
      <c r="W18" s="351">
        <v>-0.69741962230448551</v>
      </c>
      <c r="X18" s="350">
        <v>-0.74805948822904478</v>
      </c>
      <c r="Y18" s="350">
        <v>-0.68225901589668614</v>
      </c>
      <c r="Z18" s="350">
        <v>-0.79067125579817876</v>
      </c>
    </row>
    <row r="19" spans="1:26" x14ac:dyDescent="0.2">
      <c r="A19" s="162"/>
      <c r="B19" s="360" t="s">
        <v>511</v>
      </c>
      <c r="C19" s="362">
        <v>75.72704318837124</v>
      </c>
      <c r="D19" s="362">
        <v>71.142970192184023</v>
      </c>
      <c r="E19" s="362">
        <v>68.15746465247399</v>
      </c>
      <c r="F19" s="362">
        <v>67.930698669289455</v>
      </c>
      <c r="G19" s="362">
        <v>70.80324597912788</v>
      </c>
      <c r="H19" s="362">
        <v>73.780050468120265</v>
      </c>
      <c r="I19" s="362">
        <v>75.91648584745667</v>
      </c>
      <c r="J19" s="362">
        <v>76.886815544337637</v>
      </c>
      <c r="K19" s="362">
        <v>76.234074728588027</v>
      </c>
      <c r="L19" s="362">
        <v>72.292442259714477</v>
      </c>
      <c r="M19" s="362">
        <v>71.231466647375228</v>
      </c>
      <c r="N19" s="362">
        <v>73.828670447030703</v>
      </c>
      <c r="O19" s="362">
        <v>67.841021519846507</v>
      </c>
      <c r="P19" s="362">
        <v>64.595998094851041</v>
      </c>
      <c r="Q19" s="362">
        <v>64.526344109095291</v>
      </c>
      <c r="R19" s="362">
        <v>67.021363114879222</v>
      </c>
      <c r="S19" s="362">
        <v>67.27607744879478</v>
      </c>
      <c r="T19" s="362">
        <v>67.226813563191882</v>
      </c>
      <c r="U19" s="362">
        <v>65.397871865060651</v>
      </c>
      <c r="V19" s="362">
        <v>62.737272702618895</v>
      </c>
      <c r="W19" s="362">
        <v>62.920082616515707</v>
      </c>
      <c r="X19" s="858">
        <v>64.914195282348061</v>
      </c>
      <c r="Y19" s="858">
        <v>66.344032716063765</v>
      </c>
      <c r="Z19" s="858">
        <v>65.362192807713782</v>
      </c>
    </row>
    <row r="20" spans="1:26" x14ac:dyDescent="0.2">
      <c r="A20" s="162"/>
      <c r="B20" s="361" t="s">
        <v>559</v>
      </c>
      <c r="C20" s="351">
        <v>4.9154414388946428</v>
      </c>
      <c r="D20" s="351">
        <v>4.2158018127810077</v>
      </c>
      <c r="E20" s="351">
        <v>3.828285354934617</v>
      </c>
      <c r="F20" s="351">
        <v>4.5053433418710442</v>
      </c>
      <c r="G20" s="351">
        <v>4.9467398753818816</v>
      </c>
      <c r="H20" s="351">
        <v>6.0734896928687414</v>
      </c>
      <c r="I20" s="351">
        <v>5.8619213266488845</v>
      </c>
      <c r="J20" s="351">
        <v>4.8141048013724275</v>
      </c>
      <c r="K20" s="351">
        <v>6.3282110793626716</v>
      </c>
      <c r="L20" s="351">
        <v>5.1790601999999994</v>
      </c>
      <c r="M20" s="351">
        <v>5.6074081595830521</v>
      </c>
      <c r="N20" s="351">
        <v>5.3174717081092311</v>
      </c>
      <c r="O20" s="351">
        <v>4.6685440819907882</v>
      </c>
      <c r="P20" s="351">
        <v>4.0799586496642952</v>
      </c>
      <c r="Q20" s="351">
        <v>4.3309093696799774</v>
      </c>
      <c r="R20" s="351">
        <v>4.9209216395962052</v>
      </c>
      <c r="S20" s="351">
        <v>5.2488357974751549</v>
      </c>
      <c r="T20" s="351">
        <v>4.8826227178692649</v>
      </c>
      <c r="U20" s="351">
        <v>4.7073731811056936</v>
      </c>
      <c r="V20" s="351">
        <v>4.1424641150996955</v>
      </c>
      <c r="W20" s="351">
        <v>4.4780434487081795</v>
      </c>
      <c r="X20" s="350">
        <v>5.2390124332714141</v>
      </c>
      <c r="Y20" s="350">
        <v>5.7973360480771916</v>
      </c>
      <c r="Z20" s="350">
        <v>5.7779359545992097</v>
      </c>
    </row>
    <row r="21" spans="1:26" x14ac:dyDescent="0.2">
      <c r="A21" s="162"/>
      <c r="B21" s="361" t="s">
        <v>512</v>
      </c>
      <c r="C21" s="351">
        <v>-0.47462094737739435</v>
      </c>
      <c r="D21" s="351">
        <v>-0.43791801987996104</v>
      </c>
      <c r="E21" s="351">
        <v>-0.39584356659584674</v>
      </c>
      <c r="F21" s="351">
        <v>-0.39597303273837231</v>
      </c>
      <c r="G21" s="351">
        <v>-0.37769790345450671</v>
      </c>
      <c r="H21" s="351">
        <v>-0.23562507859309478</v>
      </c>
      <c r="I21" s="351">
        <v>-0.35203865355048225</v>
      </c>
      <c r="J21" s="351">
        <v>-0.33725791031286878</v>
      </c>
      <c r="K21" s="351">
        <v>-0.14020124952332527</v>
      </c>
      <c r="L21" s="351">
        <v>-0.12501000000000001</v>
      </c>
      <c r="M21" s="351">
        <v>-0.14647088439799291</v>
      </c>
      <c r="N21" s="351">
        <v>-0.1291758377418635</v>
      </c>
      <c r="O21" s="351">
        <v>-0.1240720277179813</v>
      </c>
      <c r="P21" s="351">
        <v>-0.10305585878287378</v>
      </c>
      <c r="Q21" s="351">
        <v>-0.12327442462031138</v>
      </c>
      <c r="R21" s="351">
        <v>-0.1042929231039615</v>
      </c>
      <c r="S21" s="351">
        <v>-8.4568418434943449E-2</v>
      </c>
      <c r="T21" s="351">
        <v>-0.14338525379886463</v>
      </c>
      <c r="U21" s="351">
        <v>-0.16155408831325999</v>
      </c>
      <c r="V21" s="351">
        <v>-0.15226927542123433</v>
      </c>
      <c r="W21" s="351">
        <v>-0.22911696046570101</v>
      </c>
      <c r="X21" s="350">
        <v>-0.26790130745962015</v>
      </c>
      <c r="Y21" s="350">
        <v>-0.27929888856965324</v>
      </c>
      <c r="Z21" s="350">
        <v>-0.31508613981624989</v>
      </c>
    </row>
    <row r="22" spans="1:26" ht="20.25" customHeight="1" x14ac:dyDescent="0.2">
      <c r="A22" s="170"/>
      <c r="B22" s="171" t="s">
        <v>562</v>
      </c>
      <c r="C22" s="363">
        <v>80.167863679888498</v>
      </c>
      <c r="D22" s="363">
        <v>74.920853985085074</v>
      </c>
      <c r="E22" s="363">
        <v>71.589906440812769</v>
      </c>
      <c r="F22" s="363">
        <v>72.040068978422127</v>
      </c>
      <c r="G22" s="363">
        <v>75.372287951055256</v>
      </c>
      <c r="H22" s="363">
        <v>79.617915082395925</v>
      </c>
      <c r="I22" s="363">
        <v>81.426368520555073</v>
      </c>
      <c r="J22" s="363">
        <v>81.363662435397188</v>
      </c>
      <c r="K22" s="363">
        <v>82.422084558427372</v>
      </c>
      <c r="L22" s="363">
        <v>77.346492459714469</v>
      </c>
      <c r="M22" s="363">
        <v>76.692403922560274</v>
      </c>
      <c r="N22" s="363">
        <v>79.016966317398058</v>
      </c>
      <c r="O22" s="363">
        <v>72.385493574119309</v>
      </c>
      <c r="P22" s="363">
        <v>68.572900885732452</v>
      </c>
      <c r="Q22" s="363">
        <v>68.733979054154958</v>
      </c>
      <c r="R22" s="363">
        <v>71.837991831371468</v>
      </c>
      <c r="S22" s="363">
        <v>72.440344827834991</v>
      </c>
      <c r="T22" s="363">
        <v>71.966051027262282</v>
      </c>
      <c r="U22" s="363">
        <v>69.943690957853079</v>
      </c>
      <c r="V22" s="363">
        <v>66.727467542297362</v>
      </c>
      <c r="W22" s="363">
        <v>67.169009104758189</v>
      </c>
      <c r="X22" s="368">
        <v>69.885306408159849</v>
      </c>
      <c r="Y22" s="368">
        <v>71.862069875571308</v>
      </c>
      <c r="Z22" s="368">
        <v>70.825042622496753</v>
      </c>
    </row>
    <row r="23" spans="1:26" ht="13.5" customHeight="1" x14ac:dyDescent="0.2">
      <c r="A23" s="960"/>
      <c r="B23" s="962"/>
      <c r="C23" s="958"/>
      <c r="D23" s="958"/>
      <c r="E23" s="958"/>
      <c r="F23" s="958"/>
      <c r="G23" s="958"/>
      <c r="H23" s="958"/>
      <c r="I23" s="958"/>
      <c r="J23" s="958"/>
      <c r="K23" s="958"/>
      <c r="L23" s="958"/>
      <c r="M23" s="958"/>
      <c r="N23" s="958"/>
      <c r="O23" s="958"/>
      <c r="P23" s="958"/>
      <c r="Q23" s="958"/>
      <c r="R23" s="958"/>
      <c r="S23" s="958"/>
      <c r="T23" s="958"/>
      <c r="U23" s="958"/>
      <c r="V23" s="958"/>
      <c r="W23" s="958"/>
      <c r="X23" s="959"/>
      <c r="Y23" s="959"/>
      <c r="Z23" s="959"/>
    </row>
    <row r="24" spans="1:26" ht="13.5" customHeight="1" x14ac:dyDescent="0.2">
      <c r="A24" s="960"/>
      <c r="B24" s="962"/>
      <c r="C24" s="958"/>
      <c r="D24" s="958"/>
      <c r="E24" s="958"/>
      <c r="F24" s="958"/>
      <c r="G24" s="958"/>
      <c r="H24" s="958"/>
      <c r="I24" s="958"/>
      <c r="J24" s="958"/>
      <c r="K24" s="958"/>
      <c r="L24" s="958"/>
      <c r="M24" s="958"/>
      <c r="N24" s="958"/>
      <c r="O24" s="958"/>
      <c r="P24" s="958"/>
      <c r="Q24" s="958"/>
      <c r="R24" s="958"/>
      <c r="S24" s="958"/>
      <c r="T24" s="958"/>
      <c r="U24" s="958"/>
      <c r="V24" s="958"/>
      <c r="W24" s="958"/>
      <c r="X24" s="959"/>
      <c r="Y24" s="959"/>
      <c r="Z24" s="959"/>
    </row>
    <row r="25" spans="1:26" ht="13.5" customHeight="1" x14ac:dyDescent="0.2">
      <c r="A25" s="981" t="s">
        <v>1387</v>
      </c>
      <c r="B25" s="180"/>
      <c r="C25" s="958"/>
      <c r="D25" s="958"/>
      <c r="E25" s="958"/>
      <c r="F25" s="958"/>
      <c r="G25" s="958"/>
      <c r="H25" s="958"/>
      <c r="I25" s="958"/>
      <c r="J25" s="958"/>
      <c r="K25" s="958"/>
      <c r="L25" s="958"/>
      <c r="M25" s="958"/>
      <c r="N25" s="958"/>
      <c r="O25" s="958"/>
      <c r="P25" s="958"/>
      <c r="Q25" s="958"/>
      <c r="R25" s="958"/>
      <c r="S25" s="958"/>
      <c r="T25" s="958"/>
      <c r="U25" s="958"/>
      <c r="V25" s="958"/>
      <c r="W25" s="958"/>
      <c r="X25" s="959"/>
      <c r="Y25" s="959"/>
      <c r="Z25" s="959"/>
    </row>
    <row r="26" spans="1:26" s="144" customFormat="1" ht="20.25" customHeight="1" x14ac:dyDescent="0.2">
      <c r="A26" s="180" t="s">
        <v>1188</v>
      </c>
      <c r="X26" s="861"/>
      <c r="Y26" s="861"/>
      <c r="Z26" s="861"/>
    </row>
    <row r="27" spans="1:26" ht="15" x14ac:dyDescent="0.2">
      <c r="A27" s="354" t="str">
        <f>Index!B24</f>
        <v>Table 4b :   Chuuk: Constant price GDP by industry sector, annual percent growth, FY2003-FY2015</v>
      </c>
    </row>
    <row r="28" spans="1:26" ht="18.75" customHeight="1" x14ac:dyDescent="0.2">
      <c r="A28" s="159"/>
      <c r="B28" s="160"/>
      <c r="C28" s="161" t="str">
        <f t="shared" ref="C28:W28" si="0">C2</f>
        <v>FY1995</v>
      </c>
      <c r="D28" s="161" t="str">
        <f t="shared" si="0"/>
        <v>FY1996</v>
      </c>
      <c r="E28" s="161" t="str">
        <f t="shared" si="0"/>
        <v>FY1997</v>
      </c>
      <c r="F28" s="161" t="str">
        <f t="shared" si="0"/>
        <v>FY1998</v>
      </c>
      <c r="G28" s="161" t="str">
        <f t="shared" si="0"/>
        <v>FY1999</v>
      </c>
      <c r="H28" s="161" t="str">
        <f t="shared" si="0"/>
        <v>FY2000</v>
      </c>
      <c r="I28" s="161" t="str">
        <f t="shared" si="0"/>
        <v>FY2001</v>
      </c>
      <c r="J28" s="161" t="str">
        <f t="shared" si="0"/>
        <v>FY2002</v>
      </c>
      <c r="K28" s="161" t="str">
        <f t="shared" si="0"/>
        <v>FY2003</v>
      </c>
      <c r="L28" s="161" t="str">
        <f t="shared" si="0"/>
        <v>FY2004</v>
      </c>
      <c r="M28" s="161" t="str">
        <f t="shared" si="0"/>
        <v>FY2005</v>
      </c>
      <c r="N28" s="161" t="str">
        <f t="shared" si="0"/>
        <v>FY2006</v>
      </c>
      <c r="O28" s="161" t="str">
        <f t="shared" si="0"/>
        <v>FY2007</v>
      </c>
      <c r="P28" s="161" t="str">
        <f t="shared" si="0"/>
        <v>FY2008</v>
      </c>
      <c r="Q28" s="161" t="str">
        <f t="shared" si="0"/>
        <v>FY2009</v>
      </c>
      <c r="R28" s="161" t="str">
        <f t="shared" si="0"/>
        <v>FY2010</v>
      </c>
      <c r="S28" s="161" t="str">
        <f t="shared" si="0"/>
        <v>FY2011</v>
      </c>
      <c r="T28" s="161" t="str">
        <f t="shared" si="0"/>
        <v>FY2012</v>
      </c>
      <c r="U28" s="161" t="str">
        <f t="shared" si="0"/>
        <v>FY2013</v>
      </c>
      <c r="V28" s="161" t="str">
        <f t="shared" si="0"/>
        <v>FY2014</v>
      </c>
      <c r="W28" s="161" t="str">
        <f t="shared" si="0"/>
        <v>FY2015</v>
      </c>
      <c r="X28" s="857" t="str">
        <f t="shared" ref="X28:Y28" si="1">X2</f>
        <v>FY2016</v>
      </c>
      <c r="Y28" s="857" t="str">
        <f t="shared" si="1"/>
        <v>FY2017</v>
      </c>
      <c r="Z28" s="857" t="str">
        <f t="shared" ref="Z28" si="2">Z2</f>
        <v>FY2018</v>
      </c>
    </row>
    <row r="29" spans="1:26" ht="17.25" customHeight="1" x14ac:dyDescent="0.2">
      <c r="A29" s="162" t="s">
        <v>48</v>
      </c>
      <c r="B29" s="163" t="s">
        <v>49</v>
      </c>
      <c r="C29" s="173"/>
      <c r="D29" s="173">
        <f t="shared" ref="D29:Z29" si="3">IF(C3&gt;0.1,D3/C3-1,"")</f>
        <v>9.0456356384427394E-4</v>
      </c>
      <c r="E29" s="173">
        <f t="shared" si="3"/>
        <v>1.4248476009321998E-3</v>
      </c>
      <c r="F29" s="173">
        <f t="shared" si="3"/>
        <v>1.8263773111681925E-3</v>
      </c>
      <c r="G29" s="173">
        <f t="shared" si="3"/>
        <v>3.1780102975604851E-3</v>
      </c>
      <c r="H29" s="173">
        <f t="shared" si="3"/>
        <v>2.7591961214332716E-3</v>
      </c>
      <c r="I29" s="173">
        <f t="shared" si="3"/>
        <v>-3.7349260739043544E-3</v>
      </c>
      <c r="J29" s="173">
        <f t="shared" si="3"/>
        <v>-3.7293290337174767E-3</v>
      </c>
      <c r="K29" s="173">
        <f t="shared" si="3"/>
        <v>-3.2278596424827333E-3</v>
      </c>
      <c r="L29" s="173">
        <f t="shared" si="3"/>
        <v>-1.8232005101005977E-2</v>
      </c>
      <c r="M29" s="173">
        <f t="shared" si="3"/>
        <v>-4.5779123055910143E-3</v>
      </c>
      <c r="N29" s="173">
        <f t="shared" si="3"/>
        <v>8.5654808741619792E-3</v>
      </c>
      <c r="O29" s="173">
        <f t="shared" si="3"/>
        <v>1.4821940621480234E-2</v>
      </c>
      <c r="P29" s="173">
        <f t="shared" si="3"/>
        <v>3.5558816070009325E-3</v>
      </c>
      <c r="Q29" s="173">
        <f t="shared" si="3"/>
        <v>-3.6626764707204273E-2</v>
      </c>
      <c r="R29" s="173">
        <f t="shared" si="3"/>
        <v>-2.3438906685825378E-3</v>
      </c>
      <c r="S29" s="173">
        <f t="shared" si="3"/>
        <v>-6.975987456834809E-3</v>
      </c>
      <c r="T29" s="173">
        <f t="shared" si="3"/>
        <v>-6.3084199415974762E-4</v>
      </c>
      <c r="U29" s="173">
        <f t="shared" si="3"/>
        <v>4.9916146562216657E-3</v>
      </c>
      <c r="V29" s="173">
        <f t="shared" si="3"/>
        <v>1.6349820487615574E-4</v>
      </c>
      <c r="W29" s="173">
        <f t="shared" si="3"/>
        <v>1.8953969949486726E-4</v>
      </c>
      <c r="X29" s="766">
        <f t="shared" si="3"/>
        <v>3.84254645046056E-3</v>
      </c>
      <c r="Y29" s="766">
        <f t="shared" si="3"/>
        <v>1.3579269700476626E-3</v>
      </c>
      <c r="Z29" s="766">
        <f t="shared" si="3"/>
        <v>9.6775129608197563E-3</v>
      </c>
    </row>
    <row r="30" spans="1:26" x14ac:dyDescent="0.2">
      <c r="A30" s="162" t="s">
        <v>50</v>
      </c>
      <c r="B30" s="165" t="s">
        <v>510</v>
      </c>
      <c r="C30" s="173"/>
      <c r="D30" s="173">
        <f t="shared" ref="D30:Z30" si="4">IF(C4&gt;0.1,D4/C4-1,"")</f>
        <v>-5.5972678467791193E-2</v>
      </c>
      <c r="E30" s="173">
        <f t="shared" si="4"/>
        <v>-1.1264301026206125E-2</v>
      </c>
      <c r="F30" s="173">
        <f t="shared" si="4"/>
        <v>-3.6724016353614219E-3</v>
      </c>
      <c r="G30" s="173">
        <f t="shared" si="4"/>
        <v>-1.0282044956932745E-2</v>
      </c>
      <c r="H30" s="173">
        <f t="shared" si="4"/>
        <v>4.1814083174531724E-3</v>
      </c>
      <c r="I30" s="173">
        <f t="shared" si="4"/>
        <v>-1.6863806125060221E-2</v>
      </c>
      <c r="J30" s="173">
        <f t="shared" si="4"/>
        <v>-8.0362968720971706E-3</v>
      </c>
      <c r="K30" s="173">
        <f t="shared" si="4"/>
        <v>1.3424827405134065E-2</v>
      </c>
      <c r="L30" s="173">
        <f t="shared" si="4"/>
        <v>-4.790157039888232E-2</v>
      </c>
      <c r="M30" s="173">
        <f t="shared" si="4"/>
        <v>1.8988524671712304E-2</v>
      </c>
      <c r="N30" s="173">
        <f t="shared" si="4"/>
        <v>-2.8123130124238949E-2</v>
      </c>
      <c r="O30" s="173">
        <f t="shared" si="4"/>
        <v>2.6317333619073624E-2</v>
      </c>
      <c r="P30" s="173">
        <f t="shared" si="4"/>
        <v>1.2592753150727942E-2</v>
      </c>
      <c r="Q30" s="173">
        <f t="shared" si="4"/>
        <v>-5.0704500826279642E-2</v>
      </c>
      <c r="R30" s="173">
        <f t="shared" si="4"/>
        <v>-1.1252969551036607E-2</v>
      </c>
      <c r="S30" s="173">
        <f t="shared" si="4"/>
        <v>2.9067926213780515E-2</v>
      </c>
      <c r="T30" s="173">
        <f t="shared" si="4"/>
        <v>-3.7252361827645353E-2</v>
      </c>
      <c r="U30" s="173">
        <f t="shared" si="4"/>
        <v>8.6455498961957034E-4</v>
      </c>
      <c r="V30" s="173">
        <f t="shared" si="4"/>
        <v>2.6583097322983029E-3</v>
      </c>
      <c r="W30" s="173">
        <f t="shared" si="4"/>
        <v>-1.1461699783473334E-2</v>
      </c>
      <c r="X30" s="766">
        <f t="shared" si="4"/>
        <v>-9.8613926390234141E-4</v>
      </c>
      <c r="Y30" s="766">
        <f t="shared" si="4"/>
        <v>-1.7281055481076502E-3</v>
      </c>
      <c r="Z30" s="766">
        <f t="shared" si="4"/>
        <v>3.9296226917711063E-3</v>
      </c>
    </row>
    <row r="31" spans="1:26" x14ac:dyDescent="0.2">
      <c r="A31" s="162" t="s">
        <v>52</v>
      </c>
      <c r="B31" s="165" t="s">
        <v>53</v>
      </c>
      <c r="C31" s="173"/>
      <c r="D31" s="173" t="str">
        <f t="shared" ref="D31:Z31" si="5">IF(C5&gt;0.1,D5/C5-1,"")</f>
        <v/>
      </c>
      <c r="E31" s="173" t="str">
        <f t="shared" si="5"/>
        <v/>
      </c>
      <c r="F31" s="173" t="str">
        <f t="shared" si="5"/>
        <v/>
      </c>
      <c r="G31" s="173" t="str">
        <f t="shared" si="5"/>
        <v/>
      </c>
      <c r="H31" s="173" t="str">
        <f t="shared" si="5"/>
        <v/>
      </c>
      <c r="I31" s="173" t="str">
        <f t="shared" si="5"/>
        <v/>
      </c>
      <c r="J31" s="173" t="str">
        <f t="shared" si="5"/>
        <v/>
      </c>
      <c r="K31" s="173" t="str">
        <f t="shared" si="5"/>
        <v/>
      </c>
      <c r="L31" s="173" t="str">
        <f t="shared" si="5"/>
        <v/>
      </c>
      <c r="M31" s="173" t="str">
        <f t="shared" si="5"/>
        <v/>
      </c>
      <c r="N31" s="173" t="str">
        <f t="shared" si="5"/>
        <v/>
      </c>
      <c r="O31" s="173" t="str">
        <f t="shared" si="5"/>
        <v/>
      </c>
      <c r="P31" s="173" t="str">
        <f t="shared" si="5"/>
        <v/>
      </c>
      <c r="Q31" s="173" t="str">
        <f t="shared" si="5"/>
        <v/>
      </c>
      <c r="R31" s="173" t="str">
        <f t="shared" si="5"/>
        <v/>
      </c>
      <c r="S31" s="173" t="str">
        <f t="shared" si="5"/>
        <v/>
      </c>
      <c r="T31" s="173" t="str">
        <f t="shared" si="5"/>
        <v/>
      </c>
      <c r="U31" s="173" t="str">
        <f t="shared" si="5"/>
        <v/>
      </c>
      <c r="V31" s="173" t="str">
        <f t="shared" si="5"/>
        <v/>
      </c>
      <c r="W31" s="173" t="str">
        <f t="shared" si="5"/>
        <v/>
      </c>
      <c r="X31" s="766" t="str">
        <f t="shared" si="5"/>
        <v/>
      </c>
      <c r="Y31" s="766" t="str">
        <f t="shared" si="5"/>
        <v/>
      </c>
      <c r="Z31" s="766" t="str">
        <f t="shared" si="5"/>
        <v/>
      </c>
    </row>
    <row r="32" spans="1:26" x14ac:dyDescent="0.2">
      <c r="A32" s="162" t="s">
        <v>54</v>
      </c>
      <c r="B32" s="165" t="s">
        <v>55</v>
      </c>
      <c r="C32" s="173"/>
      <c r="D32" s="173">
        <f t="shared" ref="D32:Z32" si="6">IF(C6&gt;0.1,D6/C6-1,"")</f>
        <v>-0.41211877266646813</v>
      </c>
      <c r="E32" s="173">
        <f t="shared" si="6"/>
        <v>-0.11792155019135475</v>
      </c>
      <c r="F32" s="173">
        <f t="shared" si="6"/>
        <v>0.55711756813695357</v>
      </c>
      <c r="G32" s="173">
        <f t="shared" si="6"/>
        <v>6.472812545506601E-2</v>
      </c>
      <c r="H32" s="173">
        <f t="shared" si="6"/>
        <v>-0.22047419296857829</v>
      </c>
      <c r="I32" s="173">
        <f t="shared" si="6"/>
        <v>-0.11909576770426067</v>
      </c>
      <c r="J32" s="173">
        <f t="shared" si="6"/>
        <v>-0.33458667606445369</v>
      </c>
      <c r="K32" s="173">
        <f t="shared" si="6"/>
        <v>5.4027823848413092E-2</v>
      </c>
      <c r="L32" s="173">
        <f t="shared" si="6"/>
        <v>-0.4668606274958349</v>
      </c>
      <c r="M32" s="173">
        <f t="shared" si="6"/>
        <v>-0.30903521712551441</v>
      </c>
      <c r="N32" s="173" t="str">
        <f t="shared" si="6"/>
        <v/>
      </c>
      <c r="O32" s="173" t="str">
        <f t="shared" si="6"/>
        <v/>
      </c>
      <c r="P32" s="173" t="str">
        <f t="shared" si="6"/>
        <v/>
      </c>
      <c r="Q32" s="173">
        <f t="shared" si="6"/>
        <v>0.14685297702822719</v>
      </c>
      <c r="R32" s="173">
        <f t="shared" si="6"/>
        <v>5.0777021755417762E-2</v>
      </c>
      <c r="S32" s="173">
        <f t="shared" si="6"/>
        <v>-0.15952241705001335</v>
      </c>
      <c r="T32" s="173">
        <f t="shared" si="6"/>
        <v>0.56898165977074777</v>
      </c>
      <c r="U32" s="173">
        <f t="shared" si="6"/>
        <v>2.6354867283485239E-2</v>
      </c>
      <c r="V32" s="173">
        <f t="shared" si="6"/>
        <v>-8.6268938438126552E-2</v>
      </c>
      <c r="W32" s="173">
        <f t="shared" si="6"/>
        <v>3.13157231854575E-2</v>
      </c>
      <c r="X32" s="766">
        <f t="shared" si="6"/>
        <v>0.55392395720202625</v>
      </c>
      <c r="Y32" s="766">
        <f t="shared" si="6"/>
        <v>2.1587963026248103E-2</v>
      </c>
      <c r="Z32" s="766">
        <f t="shared" si="6"/>
        <v>6.0703363119449349E-2</v>
      </c>
    </row>
    <row r="33" spans="1:26" x14ac:dyDescent="0.2">
      <c r="A33" s="162" t="s">
        <v>56</v>
      </c>
      <c r="B33" s="165" t="s">
        <v>57</v>
      </c>
      <c r="C33" s="173"/>
      <c r="D33" s="173" t="str">
        <f t="shared" ref="D33:Z33" si="7">IF(C7&gt;0.1,D7/C7-1,"")</f>
        <v/>
      </c>
      <c r="E33" s="173">
        <f t="shared" si="7"/>
        <v>0.411734464366043</v>
      </c>
      <c r="F33" s="173">
        <f t="shared" si="7"/>
        <v>3.6097960670065765E-2</v>
      </c>
      <c r="G33" s="173">
        <f t="shared" si="7"/>
        <v>3.752084706295844E-2</v>
      </c>
      <c r="H33" s="173">
        <f t="shared" si="7"/>
        <v>-1.7612452483530827E-3</v>
      </c>
      <c r="I33" s="173">
        <f t="shared" si="7"/>
        <v>1.3837306892487966E-3</v>
      </c>
      <c r="J33" s="173">
        <f t="shared" si="7"/>
        <v>0.46317201797957197</v>
      </c>
      <c r="K33" s="173">
        <f t="shared" si="7"/>
        <v>4.4179730754226432E-2</v>
      </c>
      <c r="L33" s="173">
        <f t="shared" si="7"/>
        <v>-9.0562075148617915E-2</v>
      </c>
      <c r="M33" s="173">
        <f t="shared" si="7"/>
        <v>0.11494828808885971</v>
      </c>
      <c r="N33" s="173">
        <f t="shared" si="7"/>
        <v>-8.6562286646154618E-2</v>
      </c>
      <c r="O33" s="173">
        <f t="shared" si="7"/>
        <v>-4.7986830896714627E-2</v>
      </c>
      <c r="P33" s="173">
        <f t="shared" si="7"/>
        <v>-0.17657146653898126</v>
      </c>
      <c r="Q33" s="173">
        <f t="shared" si="7"/>
        <v>0.1850263409085311</v>
      </c>
      <c r="R33" s="173">
        <f t="shared" si="7"/>
        <v>-0.15397761194029846</v>
      </c>
      <c r="S33" s="173">
        <f t="shared" si="7"/>
        <v>-0.18912601240791993</v>
      </c>
      <c r="T33" s="173">
        <f t="shared" si="7"/>
        <v>0.69549409167640608</v>
      </c>
      <c r="U33" s="173">
        <f t="shared" si="7"/>
        <v>0.12671341043118622</v>
      </c>
      <c r="V33" s="173">
        <f t="shared" si="7"/>
        <v>-5.7471853476230295E-2</v>
      </c>
      <c r="W33" s="173">
        <f t="shared" si="7"/>
        <v>-3.5033030434155621E-2</v>
      </c>
      <c r="X33" s="766">
        <f t="shared" si="7"/>
        <v>0.11806731004365245</v>
      </c>
      <c r="Y33" s="766">
        <f t="shared" si="7"/>
        <v>9.7794117647059142E-2</v>
      </c>
      <c r="Z33" s="766">
        <f t="shared" si="7"/>
        <v>6.2006331364549805E-2</v>
      </c>
    </row>
    <row r="34" spans="1:26" x14ac:dyDescent="0.2">
      <c r="A34" s="162" t="s">
        <v>58</v>
      </c>
      <c r="B34" s="165" t="s">
        <v>59</v>
      </c>
      <c r="C34" s="173"/>
      <c r="D34" s="173">
        <f t="shared" ref="D34:Z34" si="8">IF(C8&gt;0.1,D8/C8-1,"")</f>
        <v>-0.51936222680006749</v>
      </c>
      <c r="E34" s="173">
        <f t="shared" si="8"/>
        <v>-0.80788503669045397</v>
      </c>
      <c r="F34" s="173">
        <f t="shared" si="8"/>
        <v>0.61227958256921755</v>
      </c>
      <c r="G34" s="173">
        <f t="shared" si="8"/>
        <v>1.0794317465324585</v>
      </c>
      <c r="H34" s="173">
        <f t="shared" si="8"/>
        <v>0.83737175359306759</v>
      </c>
      <c r="I34" s="173">
        <f t="shared" si="8"/>
        <v>-0.33573857465515067</v>
      </c>
      <c r="J34" s="173">
        <f t="shared" si="8"/>
        <v>-0.48035475385245918</v>
      </c>
      <c r="K34" s="173">
        <f t="shared" si="8"/>
        <v>-0.26754250692831061</v>
      </c>
      <c r="L34" s="173">
        <f t="shared" si="8"/>
        <v>0.31922610198801515</v>
      </c>
      <c r="M34" s="173">
        <f t="shared" si="8"/>
        <v>-0.63653443739642901</v>
      </c>
      <c r="N34" s="173">
        <f t="shared" si="8"/>
        <v>-0.14720516029027841</v>
      </c>
      <c r="O34" s="173">
        <f t="shared" si="8"/>
        <v>0.50097983241587962</v>
      </c>
      <c r="P34" s="173">
        <f t="shared" si="8"/>
        <v>1.0927603281361358</v>
      </c>
      <c r="Q34" s="173">
        <f t="shared" si="8"/>
        <v>0.5654172256925809</v>
      </c>
      <c r="R34" s="173">
        <f t="shared" si="8"/>
        <v>2.325881498239712</v>
      </c>
      <c r="S34" s="173">
        <f t="shared" si="8"/>
        <v>0.21293046796937554</v>
      </c>
      <c r="T34" s="173">
        <f t="shared" si="8"/>
        <v>-1.0438664487451232E-2</v>
      </c>
      <c r="U34" s="173">
        <f t="shared" si="8"/>
        <v>-0.34118574956028813</v>
      </c>
      <c r="V34" s="173">
        <f t="shared" si="8"/>
        <v>-0.54823873489581687</v>
      </c>
      <c r="W34" s="173">
        <f t="shared" si="8"/>
        <v>0.34441496348919443</v>
      </c>
      <c r="X34" s="766">
        <f t="shared" si="8"/>
        <v>0.70006677928870498</v>
      </c>
      <c r="Y34" s="766">
        <f t="shared" si="8"/>
        <v>-7.9183611191974146E-3</v>
      </c>
      <c r="Z34" s="766">
        <f t="shared" si="8"/>
        <v>-0.36246809008404435</v>
      </c>
    </row>
    <row r="35" spans="1:26" x14ac:dyDescent="0.2">
      <c r="A35" s="162" t="s">
        <v>60</v>
      </c>
      <c r="B35" s="165" t="s">
        <v>61</v>
      </c>
      <c r="C35" s="173"/>
      <c r="D35" s="173">
        <f t="shared" ref="D35:Z35" si="9">IF(C9&gt;0.1,D9/C9-1,"")</f>
        <v>-0.10683501746522273</v>
      </c>
      <c r="E35" s="173">
        <f t="shared" si="9"/>
        <v>-4.7247565498509725E-2</v>
      </c>
      <c r="F35" s="173">
        <f t="shared" si="9"/>
        <v>-1.0998064231568128E-2</v>
      </c>
      <c r="G35" s="173">
        <f t="shared" si="9"/>
        <v>0.10145407321963695</v>
      </c>
      <c r="H35" s="173">
        <f t="shared" si="9"/>
        <v>0.11486846064118161</v>
      </c>
      <c r="I35" s="173">
        <f t="shared" si="9"/>
        <v>9.9120921253230687E-3</v>
      </c>
      <c r="J35" s="173">
        <f t="shared" si="9"/>
        <v>-5.3679900161455407E-2</v>
      </c>
      <c r="K35" s="173">
        <f t="shared" si="9"/>
        <v>0.18459869877811741</v>
      </c>
      <c r="L35" s="173">
        <f t="shared" si="9"/>
        <v>-9.4612594703809783E-2</v>
      </c>
      <c r="M35" s="173">
        <f t="shared" si="9"/>
        <v>-4.2238701515401211E-2</v>
      </c>
      <c r="N35" s="173">
        <f t="shared" si="9"/>
        <v>-5.4951958209586871E-2</v>
      </c>
      <c r="O35" s="173">
        <f t="shared" si="9"/>
        <v>-0.10663513357540599</v>
      </c>
      <c r="P35" s="173">
        <f t="shared" si="9"/>
        <v>-8.9538631462430684E-2</v>
      </c>
      <c r="Q35" s="173">
        <f t="shared" si="9"/>
        <v>-2.856131754157476E-2</v>
      </c>
      <c r="R35" s="173">
        <f t="shared" si="9"/>
        <v>4.4386252622997446E-2</v>
      </c>
      <c r="S35" s="173">
        <f t="shared" si="9"/>
        <v>4.0512026727956174E-2</v>
      </c>
      <c r="T35" s="173">
        <f t="shared" si="9"/>
        <v>-3.9880200669622168E-2</v>
      </c>
      <c r="U35" s="173">
        <f t="shared" si="9"/>
        <v>-1.9726772851229812E-2</v>
      </c>
      <c r="V35" s="173">
        <f t="shared" si="9"/>
        <v>-6.2217374042888629E-2</v>
      </c>
      <c r="W35" s="173">
        <f t="shared" si="9"/>
        <v>-1.3711057192935083E-2</v>
      </c>
      <c r="X35" s="766">
        <f t="shared" si="9"/>
        <v>0.11612946229689713</v>
      </c>
      <c r="Y35" s="766">
        <f t="shared" si="9"/>
        <v>5.0280885586128532E-2</v>
      </c>
      <c r="Z35" s="766">
        <f t="shared" si="9"/>
        <v>-5.5615187582944037E-2</v>
      </c>
    </row>
    <row r="36" spans="1:26" x14ac:dyDescent="0.2">
      <c r="A36" s="162" t="s">
        <v>62</v>
      </c>
      <c r="B36" s="165" t="s">
        <v>63</v>
      </c>
      <c r="C36" s="173"/>
      <c r="D36" s="173">
        <f t="shared" ref="D36:Z36" si="10">IF(C10&gt;0.1,D10/C10-1,"")</f>
        <v>-3.006418242229425E-2</v>
      </c>
      <c r="E36" s="173">
        <f t="shared" si="10"/>
        <v>-2.1200769513147755E-2</v>
      </c>
      <c r="F36" s="173">
        <f t="shared" si="10"/>
        <v>0.14084203244059501</v>
      </c>
      <c r="G36" s="173">
        <f t="shared" si="10"/>
        <v>-3.7772327498580283E-2</v>
      </c>
      <c r="H36" s="173">
        <f t="shared" si="10"/>
        <v>3.4845524959325136E-2</v>
      </c>
      <c r="I36" s="173">
        <f t="shared" si="10"/>
        <v>-8.781145992307049E-2</v>
      </c>
      <c r="J36" s="173">
        <f t="shared" si="10"/>
        <v>-0.17258305900986037</v>
      </c>
      <c r="K36" s="173">
        <f t="shared" si="10"/>
        <v>2.4715171144866099E-2</v>
      </c>
      <c r="L36" s="173">
        <f t="shared" si="10"/>
        <v>-0.11635994732165456</v>
      </c>
      <c r="M36" s="173">
        <f t="shared" si="10"/>
        <v>-2.533664498376953E-2</v>
      </c>
      <c r="N36" s="173">
        <f t="shared" si="10"/>
        <v>-3.0541021382255118E-2</v>
      </c>
      <c r="O36" s="173">
        <f t="shared" si="10"/>
        <v>7.1698954598208076E-2</v>
      </c>
      <c r="P36" s="173">
        <f t="shared" si="10"/>
        <v>-0.11960566532133787</v>
      </c>
      <c r="Q36" s="173">
        <f t="shared" si="10"/>
        <v>-0.11109097223848929</v>
      </c>
      <c r="R36" s="173">
        <f t="shared" si="10"/>
        <v>3.910571153303577E-2</v>
      </c>
      <c r="S36" s="173">
        <f t="shared" si="10"/>
        <v>1.3923252500443573E-2</v>
      </c>
      <c r="T36" s="173">
        <f t="shared" si="10"/>
        <v>1.1004317177977896E-2</v>
      </c>
      <c r="U36" s="173">
        <f t="shared" si="10"/>
        <v>-1.7804415254837225E-2</v>
      </c>
      <c r="V36" s="173">
        <f t="shared" si="10"/>
        <v>-3.0435684432610022E-2</v>
      </c>
      <c r="W36" s="173">
        <f t="shared" si="10"/>
        <v>3.4560339551815256E-2</v>
      </c>
      <c r="X36" s="766">
        <f t="shared" si="10"/>
        <v>-0.12691223603025581</v>
      </c>
      <c r="Y36" s="766">
        <f t="shared" si="10"/>
        <v>6.7626196026798535E-2</v>
      </c>
      <c r="Z36" s="766">
        <f t="shared" si="10"/>
        <v>-1.0979359008995382E-2</v>
      </c>
    </row>
    <row r="37" spans="1:26" x14ac:dyDescent="0.2">
      <c r="A37" s="162" t="s">
        <v>64</v>
      </c>
      <c r="B37" s="165" t="s">
        <v>65</v>
      </c>
      <c r="C37" s="173"/>
      <c r="D37" s="173">
        <f t="shared" ref="D37:Z37" si="11">IF(C11&gt;0.1,D11/C11-1,"")</f>
        <v>-0.13103330814967318</v>
      </c>
      <c r="E37" s="173">
        <f t="shared" si="11"/>
        <v>-0.11534699702104667</v>
      </c>
      <c r="F37" s="173">
        <f t="shared" si="11"/>
        <v>-1.0612650103729027E-2</v>
      </c>
      <c r="G37" s="173">
        <f t="shared" si="11"/>
        <v>1.2323956042927575E-2</v>
      </c>
      <c r="H37" s="173">
        <f t="shared" si="11"/>
        <v>0.13596290657423915</v>
      </c>
      <c r="I37" s="173">
        <f t="shared" si="11"/>
        <v>1.5101952896944493E-2</v>
      </c>
      <c r="J37" s="173">
        <f t="shared" si="11"/>
        <v>2.1912259599487394E-2</v>
      </c>
      <c r="K37" s="173">
        <f t="shared" si="11"/>
        <v>-1.6860563438020781E-2</v>
      </c>
      <c r="L37" s="173">
        <f t="shared" si="11"/>
        <v>-7.1810046612587386E-2</v>
      </c>
      <c r="M37" s="173">
        <f t="shared" si="11"/>
        <v>3.6881386244201009E-2</v>
      </c>
      <c r="N37" s="173">
        <f t="shared" si="11"/>
        <v>7.3109796001065153E-3</v>
      </c>
      <c r="O37" s="173">
        <f t="shared" si="11"/>
        <v>-6.3775127788103791E-2</v>
      </c>
      <c r="P37" s="173">
        <f t="shared" si="11"/>
        <v>-0.20449893344500747</v>
      </c>
      <c r="Q37" s="173">
        <f t="shared" si="11"/>
        <v>8.5654084900759209E-3</v>
      </c>
      <c r="R37" s="173">
        <f t="shared" si="11"/>
        <v>-6.272069975433725E-3</v>
      </c>
      <c r="S37" s="173">
        <f t="shared" si="11"/>
        <v>3.9455025329680149E-2</v>
      </c>
      <c r="T37" s="173">
        <f t="shared" si="11"/>
        <v>5.0366512886615311E-2</v>
      </c>
      <c r="U37" s="173">
        <f t="shared" si="11"/>
        <v>-4.6389841660897213E-2</v>
      </c>
      <c r="V37" s="173">
        <f t="shared" si="11"/>
        <v>-0.10168817893997129</v>
      </c>
      <c r="W37" s="173">
        <f t="shared" si="11"/>
        <v>5.3730397056968249E-2</v>
      </c>
      <c r="X37" s="766">
        <f t="shared" si="11"/>
        <v>0.21495420409027055</v>
      </c>
      <c r="Y37" s="766">
        <f t="shared" si="11"/>
        <v>-5.5728714960182724E-2</v>
      </c>
      <c r="Z37" s="766">
        <f t="shared" si="11"/>
        <v>-8.3826369357279495E-2</v>
      </c>
    </row>
    <row r="38" spans="1:26" x14ac:dyDescent="0.2">
      <c r="A38" s="162" t="s">
        <v>66</v>
      </c>
      <c r="B38" s="111" t="s">
        <v>917</v>
      </c>
      <c r="C38" s="173"/>
      <c r="D38" s="173">
        <f t="shared" ref="D38:Z38" si="12">IF(C12&gt;0.1,D12/C12-1,"")</f>
        <v>-0.22416938788719754</v>
      </c>
      <c r="E38" s="173">
        <f t="shared" si="12"/>
        <v>-8.2906412592170131E-2</v>
      </c>
      <c r="F38" s="173">
        <f t="shared" si="12"/>
        <v>-0.15548757820982884</v>
      </c>
      <c r="G38" s="173">
        <f t="shared" si="12"/>
        <v>0.54387238048578612</v>
      </c>
      <c r="H38" s="173">
        <f t="shared" si="12"/>
        <v>0.3629239947490821</v>
      </c>
      <c r="I38" s="173">
        <f t="shared" si="12"/>
        <v>0.12658772575535382</v>
      </c>
      <c r="J38" s="173">
        <f t="shared" si="12"/>
        <v>0.26197094575118474</v>
      </c>
      <c r="K38" s="173">
        <f t="shared" si="12"/>
        <v>-0.26570325956097962</v>
      </c>
      <c r="L38" s="173">
        <f t="shared" si="12"/>
        <v>-0.15397969847691206</v>
      </c>
      <c r="M38" s="173">
        <f t="shared" si="12"/>
        <v>0.30895274072597978</v>
      </c>
      <c r="N38" s="173">
        <f t="shared" si="12"/>
        <v>7.5836676954515347E-2</v>
      </c>
      <c r="O38" s="173">
        <f t="shared" si="12"/>
        <v>-3.5840091816004227E-2</v>
      </c>
      <c r="P38" s="173">
        <f t="shared" si="12"/>
        <v>-0.13379519009122798</v>
      </c>
      <c r="Q38" s="173">
        <f t="shared" si="12"/>
        <v>-0.23501078418843679</v>
      </c>
      <c r="R38" s="173">
        <f t="shared" si="12"/>
        <v>4.2739184273236974E-2</v>
      </c>
      <c r="S38" s="173">
        <f t="shared" si="12"/>
        <v>-5.954261747556111E-2</v>
      </c>
      <c r="T38" s="173">
        <f t="shared" si="12"/>
        <v>3.1324412330508311E-2</v>
      </c>
      <c r="U38" s="173">
        <f t="shared" si="12"/>
        <v>-8.4406900642151506E-2</v>
      </c>
      <c r="V38" s="173">
        <f t="shared" si="12"/>
        <v>-1.8074607062096848E-2</v>
      </c>
      <c r="W38" s="173">
        <f t="shared" si="12"/>
        <v>4.1974353021854816E-2</v>
      </c>
      <c r="X38" s="766">
        <f t="shared" si="12"/>
        <v>9.2822912989957151E-2</v>
      </c>
      <c r="Y38" s="766">
        <f t="shared" si="12"/>
        <v>-6.1381014153490288E-2</v>
      </c>
      <c r="Z38" s="766">
        <f t="shared" si="12"/>
        <v>0.24389687756367362</v>
      </c>
    </row>
    <row r="39" spans="1:26" x14ac:dyDescent="0.2">
      <c r="A39" s="162" t="s">
        <v>67</v>
      </c>
      <c r="B39" s="165" t="s">
        <v>68</v>
      </c>
      <c r="C39" s="173"/>
      <c r="D39" s="173">
        <f t="shared" ref="D39:Z39" si="13">IF(C13&gt;0.1,D13/C13-1,"")</f>
        <v>1.6974496214376966E-3</v>
      </c>
      <c r="E39" s="173">
        <f t="shared" si="13"/>
        <v>-3.1699524448025596E-4</v>
      </c>
      <c r="F39" s="173">
        <f t="shared" si="13"/>
        <v>1.1715302019470242E-2</v>
      </c>
      <c r="G39" s="173">
        <f t="shared" si="13"/>
        <v>1.2480878269568674E-2</v>
      </c>
      <c r="H39" s="173">
        <f t="shared" si="13"/>
        <v>1.2965396324581713E-2</v>
      </c>
      <c r="I39" s="173">
        <f t="shared" si="13"/>
        <v>1.3294828584836882E-2</v>
      </c>
      <c r="J39" s="173">
        <f t="shared" si="13"/>
        <v>-1.5691122900625687E-2</v>
      </c>
      <c r="K39" s="173">
        <f t="shared" si="13"/>
        <v>1.198070679837504E-2</v>
      </c>
      <c r="L39" s="173">
        <f t="shared" si="13"/>
        <v>-1.71972585916359E-2</v>
      </c>
      <c r="M39" s="173">
        <f t="shared" si="13"/>
        <v>-2.8887532905205848E-2</v>
      </c>
      <c r="N39" s="173">
        <f t="shared" si="13"/>
        <v>8.4510737596159569E-3</v>
      </c>
      <c r="O39" s="173">
        <f t="shared" si="13"/>
        <v>-1.0971444141861353E-2</v>
      </c>
      <c r="P39" s="173">
        <f t="shared" si="13"/>
        <v>-1.1943023010519305E-2</v>
      </c>
      <c r="Q39" s="173">
        <f t="shared" si="13"/>
        <v>-3.9793331041345636E-3</v>
      </c>
      <c r="R39" s="173">
        <f t="shared" si="13"/>
        <v>1.0903705409264886E-2</v>
      </c>
      <c r="S39" s="173">
        <f t="shared" si="13"/>
        <v>5.4323659793704682E-3</v>
      </c>
      <c r="T39" s="173">
        <f t="shared" si="13"/>
        <v>-2.1256720006146423E-4</v>
      </c>
      <c r="U39" s="173">
        <f t="shared" si="13"/>
        <v>3.2933222332836021E-3</v>
      </c>
      <c r="V39" s="173">
        <f t="shared" si="13"/>
        <v>-1.2455026425534088E-3</v>
      </c>
      <c r="W39" s="173">
        <f t="shared" si="13"/>
        <v>1.4252472802989358E-2</v>
      </c>
      <c r="X39" s="766">
        <f t="shared" si="13"/>
        <v>2.7968108265798763E-2</v>
      </c>
      <c r="Y39" s="766">
        <f t="shared" si="13"/>
        <v>4.4799682129131213E-2</v>
      </c>
      <c r="Z39" s="766">
        <f t="shared" si="13"/>
        <v>1.8215913149897123E-2</v>
      </c>
    </row>
    <row r="40" spans="1:26" x14ac:dyDescent="0.2">
      <c r="A40" s="162" t="s">
        <v>69</v>
      </c>
      <c r="B40" s="165" t="s">
        <v>70</v>
      </c>
      <c r="C40" s="173"/>
      <c r="D40" s="173">
        <f t="shared" ref="D40:Z40" si="14">IF(C14&gt;0.1,D14/C14-1,"")</f>
        <v>-6.5536911744367377E-2</v>
      </c>
      <c r="E40" s="173">
        <f t="shared" si="14"/>
        <v>-6.7788361435508149E-2</v>
      </c>
      <c r="F40" s="173">
        <f t="shared" si="14"/>
        <v>2.255571973496262E-2</v>
      </c>
      <c r="G40" s="173">
        <f t="shared" si="14"/>
        <v>0.12976963604631919</v>
      </c>
      <c r="H40" s="173">
        <f t="shared" si="14"/>
        <v>6.1533887265988962E-2</v>
      </c>
      <c r="I40" s="173">
        <f t="shared" si="14"/>
        <v>0.20074849469399925</v>
      </c>
      <c r="J40" s="173">
        <f t="shared" si="14"/>
        <v>0.14808703254951294</v>
      </c>
      <c r="K40" s="173">
        <f t="shared" si="14"/>
        <v>-9.4949703739193647E-2</v>
      </c>
      <c r="L40" s="173">
        <f t="shared" si="14"/>
        <v>-0.10414316525901601</v>
      </c>
      <c r="M40" s="173">
        <f t="shared" si="14"/>
        <v>-0.10766745443104508</v>
      </c>
      <c r="N40" s="173">
        <f t="shared" si="14"/>
        <v>0.26232732051166607</v>
      </c>
      <c r="O40" s="173">
        <f t="shared" si="14"/>
        <v>-0.43998998053736837</v>
      </c>
      <c r="P40" s="173">
        <f t="shared" si="14"/>
        <v>-0.33584504533336978</v>
      </c>
      <c r="Q40" s="173">
        <f t="shared" si="14"/>
        <v>-5.7050424190748572E-2</v>
      </c>
      <c r="R40" s="173">
        <f t="shared" si="14"/>
        <v>0.14088881294985711</v>
      </c>
      <c r="S40" s="173">
        <f t="shared" si="14"/>
        <v>2.7203178804224626E-2</v>
      </c>
      <c r="T40" s="173">
        <f t="shared" si="14"/>
        <v>9.4554652471077194E-2</v>
      </c>
      <c r="U40" s="173">
        <f t="shared" si="14"/>
        <v>-2.1479608581488008E-2</v>
      </c>
      <c r="V40" s="173">
        <f t="shared" si="14"/>
        <v>-5.1348991711909653E-2</v>
      </c>
      <c r="W40" s="173">
        <f t="shared" si="14"/>
        <v>1.9210083622200225E-2</v>
      </c>
      <c r="X40" s="766">
        <f t="shared" si="14"/>
        <v>-1.1077625674904445E-2</v>
      </c>
      <c r="Y40" s="766">
        <f t="shared" si="14"/>
        <v>-1.839975263448923E-3</v>
      </c>
      <c r="Z40" s="766">
        <f t="shared" si="14"/>
        <v>-9.0166269243944219E-3</v>
      </c>
    </row>
    <row r="41" spans="1:26" x14ac:dyDescent="0.2">
      <c r="A41" s="162" t="s">
        <v>71</v>
      </c>
      <c r="B41" s="165" t="s">
        <v>72</v>
      </c>
      <c r="C41" s="173"/>
      <c r="D41" s="173">
        <f t="shared" ref="D41:Z41" si="15">IF(C15&gt;0.1,D15/C15-1,"")</f>
        <v>-1.6613068849753221E-2</v>
      </c>
      <c r="E41" s="173">
        <f t="shared" si="15"/>
        <v>-4.0813350576021645E-2</v>
      </c>
      <c r="F41" s="173">
        <f t="shared" si="15"/>
        <v>-6.4020046075240145E-2</v>
      </c>
      <c r="G41" s="173">
        <f t="shared" si="15"/>
        <v>7.6036490636110843E-2</v>
      </c>
      <c r="H41" s="173">
        <f t="shared" si="15"/>
        <v>-1.9258545184667852E-2</v>
      </c>
      <c r="I41" s="173">
        <f t="shared" si="15"/>
        <v>7.0158284966999274E-2</v>
      </c>
      <c r="J41" s="173">
        <f t="shared" si="15"/>
        <v>5.0143695000337551E-2</v>
      </c>
      <c r="K41" s="173">
        <f t="shared" si="15"/>
        <v>-4.6242217451941015E-2</v>
      </c>
      <c r="L41" s="173">
        <f t="shared" si="15"/>
        <v>-5.1090348081113457E-2</v>
      </c>
      <c r="M41" s="173">
        <f t="shared" si="15"/>
        <v>4.4398129279285214E-2</v>
      </c>
      <c r="N41" s="173">
        <f t="shared" si="15"/>
        <v>9.7784549936507981E-2</v>
      </c>
      <c r="O41" s="173">
        <f t="shared" si="15"/>
        <v>-9.0894142647227172E-2</v>
      </c>
      <c r="P41" s="173">
        <f t="shared" si="15"/>
        <v>-2.1731562978159702E-2</v>
      </c>
      <c r="Q41" s="173">
        <f t="shared" si="15"/>
        <v>9.6972130360577058E-2</v>
      </c>
      <c r="R41" s="173">
        <f t="shared" si="15"/>
        <v>-3.6753633561747767E-2</v>
      </c>
      <c r="S41" s="173">
        <f t="shared" si="15"/>
        <v>-0.10197953808924909</v>
      </c>
      <c r="T41" s="173">
        <f t="shared" si="15"/>
        <v>-8.5690626957446447E-2</v>
      </c>
      <c r="U41" s="173">
        <f t="shared" si="15"/>
        <v>-2.5740866231156012E-2</v>
      </c>
      <c r="V41" s="173">
        <f t="shared" si="15"/>
        <v>-6.8197759869206176E-2</v>
      </c>
      <c r="W41" s="173">
        <f t="shared" si="15"/>
        <v>-1.1686955613597449E-2</v>
      </c>
      <c r="X41" s="766">
        <f t="shared" si="15"/>
        <v>-9.3743254974006374E-2</v>
      </c>
      <c r="Y41" s="766">
        <f t="shared" si="15"/>
        <v>-2.8539213468470326E-3</v>
      </c>
      <c r="Z41" s="766">
        <f t="shared" si="15"/>
        <v>-2.0971501625735023E-2</v>
      </c>
    </row>
    <row r="42" spans="1:26" x14ac:dyDescent="0.2">
      <c r="A42" s="162" t="s">
        <v>73</v>
      </c>
      <c r="B42" s="165" t="s">
        <v>74</v>
      </c>
      <c r="C42" s="173"/>
      <c r="D42" s="173">
        <f t="shared" ref="D42:Z42" si="16">IF(C16&gt;0.1,D16/C16-1,"")</f>
        <v>-5.2075731599243391E-2</v>
      </c>
      <c r="E42" s="173">
        <f t="shared" si="16"/>
        <v>-8.289438735695509E-2</v>
      </c>
      <c r="F42" s="173">
        <f t="shared" si="16"/>
        <v>-9.5558539556178657E-2</v>
      </c>
      <c r="G42" s="173">
        <f t="shared" si="16"/>
        <v>-2.4926494002137312E-2</v>
      </c>
      <c r="H42" s="173">
        <f t="shared" si="16"/>
        <v>8.819308637675527E-2</v>
      </c>
      <c r="I42" s="173">
        <f t="shared" si="16"/>
        <v>0.25193237952732028</v>
      </c>
      <c r="J42" s="173">
        <f t="shared" si="16"/>
        <v>3.3559638115508328E-2</v>
      </c>
      <c r="K42" s="173">
        <f t="shared" si="16"/>
        <v>-0.11639241385106425</v>
      </c>
      <c r="L42" s="173">
        <f t="shared" si="16"/>
        <v>2.5271530766570738E-3</v>
      </c>
      <c r="M42" s="173">
        <f t="shared" si="16"/>
        <v>2.014265962376105E-2</v>
      </c>
      <c r="N42" s="173">
        <f t="shared" si="16"/>
        <v>3.9334383170656517E-2</v>
      </c>
      <c r="O42" s="173">
        <f t="shared" si="16"/>
        <v>4.6610334479736837E-2</v>
      </c>
      <c r="P42" s="173">
        <f t="shared" si="16"/>
        <v>0.11019620500719429</v>
      </c>
      <c r="Q42" s="173">
        <f t="shared" si="16"/>
        <v>4.2136098152599555E-2</v>
      </c>
      <c r="R42" s="173">
        <f t="shared" si="16"/>
        <v>3.648121846781649E-2</v>
      </c>
      <c r="S42" s="173">
        <f t="shared" si="16"/>
        <v>2.5148567759062379E-2</v>
      </c>
      <c r="T42" s="173">
        <f t="shared" si="16"/>
        <v>8.4750051997497744E-2</v>
      </c>
      <c r="U42" s="173">
        <f t="shared" si="16"/>
        <v>-4.1523137336922145E-2</v>
      </c>
      <c r="V42" s="173">
        <f t="shared" si="16"/>
        <v>-8.5920422432961274E-4</v>
      </c>
      <c r="W42" s="173">
        <f t="shared" si="16"/>
        <v>-5.0531741098024385E-2</v>
      </c>
      <c r="X42" s="766">
        <f t="shared" si="16"/>
        <v>-1.8617490813007453E-2</v>
      </c>
      <c r="Y42" s="766">
        <f t="shared" si="16"/>
        <v>4.291022510538145E-2</v>
      </c>
      <c r="Z42" s="766">
        <f t="shared" si="16"/>
        <v>9.5089772182155308E-4</v>
      </c>
    </row>
    <row r="43" spans="1:26" x14ac:dyDescent="0.2">
      <c r="A43" s="162" t="s">
        <v>75</v>
      </c>
      <c r="B43" s="165" t="s">
        <v>76</v>
      </c>
      <c r="C43" s="173"/>
      <c r="D43" s="173">
        <f t="shared" ref="D43:Z43" si="17">IF(C17&gt;0.1,D17/C17-1,"")</f>
        <v>-9.5132111195347258E-2</v>
      </c>
      <c r="E43" s="173">
        <f t="shared" si="17"/>
        <v>3.648704643132672E-2</v>
      </c>
      <c r="F43" s="173">
        <f t="shared" si="17"/>
        <v>0.12294521104123857</v>
      </c>
      <c r="G43" s="173">
        <f t="shared" si="17"/>
        <v>1.8856980197833106E-2</v>
      </c>
      <c r="H43" s="173">
        <f t="shared" si="17"/>
        <v>-2.2980358745443574E-3</v>
      </c>
      <c r="I43" s="173">
        <f t="shared" si="17"/>
        <v>-0.16948228098002449</v>
      </c>
      <c r="J43" s="173">
        <f t="shared" si="17"/>
        <v>0.23547394715106895</v>
      </c>
      <c r="K43" s="173">
        <f t="shared" si="17"/>
        <v>1.8562805197418708E-2</v>
      </c>
      <c r="L43" s="173">
        <f t="shared" si="17"/>
        <v>-2.7137535921377132E-2</v>
      </c>
      <c r="M43" s="173">
        <f t="shared" si="17"/>
        <v>-1.9972331218441886E-2</v>
      </c>
      <c r="N43" s="173">
        <f t="shared" si="17"/>
        <v>-4.2320161076034868E-3</v>
      </c>
      <c r="O43" s="173">
        <f t="shared" si="17"/>
        <v>-0.13224504684199678</v>
      </c>
      <c r="P43" s="173">
        <f t="shared" si="17"/>
        <v>4.393832693272226E-2</v>
      </c>
      <c r="Q43" s="173">
        <f t="shared" si="17"/>
        <v>-0.12762111736261839</v>
      </c>
      <c r="R43" s="173">
        <f t="shared" si="17"/>
        <v>5.7345415267396449E-2</v>
      </c>
      <c r="S43" s="173">
        <f t="shared" si="17"/>
        <v>-0.10004111213987488</v>
      </c>
      <c r="T43" s="173">
        <f t="shared" si="17"/>
        <v>-5.3634573425657694E-2</v>
      </c>
      <c r="U43" s="173">
        <f t="shared" si="17"/>
        <v>3.9705477620642693E-2</v>
      </c>
      <c r="V43" s="173">
        <f t="shared" si="17"/>
        <v>0.5749304998596918</v>
      </c>
      <c r="W43" s="173">
        <f t="shared" si="17"/>
        <v>-0.21215812756838648</v>
      </c>
      <c r="X43" s="766">
        <f t="shared" si="17"/>
        <v>3.5999246249813766E-3</v>
      </c>
      <c r="Y43" s="766">
        <f t="shared" si="17"/>
        <v>0.93923786115429997</v>
      </c>
      <c r="Z43" s="766">
        <f t="shared" si="17"/>
        <v>0.16675518866000094</v>
      </c>
    </row>
    <row r="44" spans="1:26" x14ac:dyDescent="0.2">
      <c r="A44" s="162"/>
      <c r="B44" s="361" t="s">
        <v>408</v>
      </c>
      <c r="C44" s="173"/>
      <c r="D44" s="173" t="str">
        <f t="shared" ref="D44:Z44" si="18">IF(C18&gt;0.1,D18/C18-1,"")</f>
        <v/>
      </c>
      <c r="E44" s="173" t="str">
        <f t="shared" si="18"/>
        <v/>
      </c>
      <c r="F44" s="173" t="str">
        <f t="shared" si="18"/>
        <v/>
      </c>
      <c r="G44" s="173" t="str">
        <f t="shared" si="18"/>
        <v/>
      </c>
      <c r="H44" s="173" t="str">
        <f t="shared" si="18"/>
        <v/>
      </c>
      <c r="I44" s="173" t="str">
        <f t="shared" si="18"/>
        <v/>
      </c>
      <c r="J44" s="173" t="str">
        <f t="shared" si="18"/>
        <v/>
      </c>
      <c r="K44" s="173" t="str">
        <f t="shared" si="18"/>
        <v/>
      </c>
      <c r="L44" s="173" t="str">
        <f t="shared" si="18"/>
        <v/>
      </c>
      <c r="M44" s="173" t="str">
        <f t="shared" si="18"/>
        <v/>
      </c>
      <c r="N44" s="173" t="str">
        <f t="shared" si="18"/>
        <v/>
      </c>
      <c r="O44" s="173" t="str">
        <f t="shared" si="18"/>
        <v/>
      </c>
      <c r="P44" s="173" t="str">
        <f t="shared" si="18"/>
        <v/>
      </c>
      <c r="Q44" s="173" t="str">
        <f t="shared" si="18"/>
        <v/>
      </c>
      <c r="R44" s="173" t="str">
        <f t="shared" si="18"/>
        <v/>
      </c>
      <c r="S44" s="173" t="str">
        <f t="shared" si="18"/>
        <v/>
      </c>
      <c r="T44" s="173" t="str">
        <f t="shared" si="18"/>
        <v/>
      </c>
      <c r="U44" s="173" t="str">
        <f t="shared" si="18"/>
        <v/>
      </c>
      <c r="V44" s="173" t="str">
        <f t="shared" si="18"/>
        <v/>
      </c>
      <c r="W44" s="173" t="str">
        <f t="shared" si="18"/>
        <v/>
      </c>
      <c r="X44" s="766" t="str">
        <f t="shared" si="18"/>
        <v/>
      </c>
      <c r="Y44" s="766" t="str">
        <f t="shared" si="18"/>
        <v/>
      </c>
      <c r="Z44" s="766" t="str">
        <f t="shared" si="18"/>
        <v/>
      </c>
    </row>
    <row r="45" spans="1:26" x14ac:dyDescent="0.2">
      <c r="A45" s="162"/>
      <c r="B45" s="360" t="s">
        <v>511</v>
      </c>
      <c r="C45" s="173"/>
      <c r="D45" s="174">
        <f t="shared" ref="D45:Z45" si="19">IF(C19&gt;0.1,D19/C19-1,"")</f>
        <v>-6.0534160627192635E-2</v>
      </c>
      <c r="E45" s="174">
        <f t="shared" si="19"/>
        <v>-4.1964870621019279E-2</v>
      </c>
      <c r="F45" s="174">
        <f t="shared" si="19"/>
        <v>-3.3270894734830359E-3</v>
      </c>
      <c r="G45" s="174">
        <f t="shared" si="19"/>
        <v>4.2286438474937516E-2</v>
      </c>
      <c r="H45" s="174">
        <f t="shared" si="19"/>
        <v>4.204333357640011E-2</v>
      </c>
      <c r="I45" s="174">
        <f t="shared" si="19"/>
        <v>2.8956816453514556E-2</v>
      </c>
      <c r="J45" s="174">
        <f t="shared" si="19"/>
        <v>1.2781541269319296E-2</v>
      </c>
      <c r="K45" s="174">
        <f t="shared" si="19"/>
        <v>-8.4896325999247457E-3</v>
      </c>
      <c r="L45" s="174">
        <f t="shared" si="19"/>
        <v>-5.1704339337845018E-2</v>
      </c>
      <c r="M45" s="174">
        <f t="shared" si="19"/>
        <v>-1.467616225396895E-2</v>
      </c>
      <c r="N45" s="174">
        <f t="shared" si="19"/>
        <v>3.6461467408956949E-2</v>
      </c>
      <c r="O45" s="174">
        <f t="shared" si="19"/>
        <v>-8.1101947128793372E-2</v>
      </c>
      <c r="P45" s="174">
        <f t="shared" si="19"/>
        <v>-4.7832761834904702E-2</v>
      </c>
      <c r="Q45" s="174">
        <f t="shared" si="19"/>
        <v>-1.0783018733370175E-3</v>
      </c>
      <c r="R45" s="174">
        <f t="shared" si="19"/>
        <v>3.8666672352699605E-2</v>
      </c>
      <c r="S45" s="174">
        <f t="shared" si="19"/>
        <v>3.8004946792704608E-3</v>
      </c>
      <c r="T45" s="174">
        <f t="shared" si="19"/>
        <v>-7.3226453549390946E-4</v>
      </c>
      <c r="U45" s="174">
        <f t="shared" si="19"/>
        <v>-2.7205538998394729E-2</v>
      </c>
      <c r="V45" s="174">
        <f t="shared" si="19"/>
        <v>-4.0683268225172986E-2</v>
      </c>
      <c r="W45" s="174">
        <f t="shared" si="19"/>
        <v>2.9138964131154577E-3</v>
      </c>
      <c r="X45" s="859">
        <f t="shared" si="19"/>
        <v>3.1692785242925403E-2</v>
      </c>
      <c r="Y45" s="859">
        <f t="shared" si="19"/>
        <v>2.2026575658783853E-2</v>
      </c>
      <c r="Z45" s="859">
        <f t="shared" si="19"/>
        <v>-1.4799219585460155E-2</v>
      </c>
    </row>
    <row r="46" spans="1:26" x14ac:dyDescent="0.2">
      <c r="A46" s="162"/>
      <c r="B46" s="361" t="s">
        <v>559</v>
      </c>
      <c r="C46" s="173"/>
      <c r="D46" s="173">
        <f t="shared" ref="D46:Z46" si="20">IF(C20&gt;0.1,D20/C20-1,"")</f>
        <v>-0.14233505470690055</v>
      </c>
      <c r="E46" s="173">
        <f t="shared" si="20"/>
        <v>-9.1919989377005518E-2</v>
      </c>
      <c r="F46" s="173">
        <f t="shared" si="20"/>
        <v>0.17685671891300037</v>
      </c>
      <c r="G46" s="173">
        <f t="shared" si="20"/>
        <v>9.7971785947733814E-2</v>
      </c>
      <c r="H46" s="173">
        <f t="shared" si="20"/>
        <v>0.2277762417009801</v>
      </c>
      <c r="I46" s="173">
        <f t="shared" si="20"/>
        <v>-3.4834728783399771E-2</v>
      </c>
      <c r="J46" s="173">
        <f t="shared" si="20"/>
        <v>-0.1787496738506158</v>
      </c>
      <c r="K46" s="173">
        <f t="shared" si="20"/>
        <v>0.3145146066530573</v>
      </c>
      <c r="L46" s="173">
        <f t="shared" si="20"/>
        <v>-0.18159174290349456</v>
      </c>
      <c r="M46" s="173">
        <f t="shared" si="20"/>
        <v>8.2707661823095302E-2</v>
      </c>
      <c r="N46" s="173">
        <f t="shared" si="20"/>
        <v>-5.1705965255680608E-2</v>
      </c>
      <c r="O46" s="173">
        <f t="shared" si="20"/>
        <v>-0.12203687424021792</v>
      </c>
      <c r="P46" s="173">
        <f t="shared" si="20"/>
        <v>-0.12607472950657128</v>
      </c>
      <c r="Q46" s="173">
        <f t="shared" si="20"/>
        <v>6.1508152793737558E-2</v>
      </c>
      <c r="R46" s="173">
        <f t="shared" si="20"/>
        <v>0.13623288310921766</v>
      </c>
      <c r="S46" s="173">
        <f t="shared" si="20"/>
        <v>6.6636736346376235E-2</v>
      </c>
      <c r="T46" s="173">
        <f t="shared" si="20"/>
        <v>-6.9770344079357449E-2</v>
      </c>
      <c r="U46" s="173">
        <f t="shared" si="20"/>
        <v>-3.5892500176636366E-2</v>
      </c>
      <c r="V46" s="173">
        <f t="shared" si="20"/>
        <v>-0.12000515877377482</v>
      </c>
      <c r="W46" s="173">
        <f t="shared" si="20"/>
        <v>8.1009593392798118E-2</v>
      </c>
      <c r="X46" s="766">
        <f t="shared" si="20"/>
        <v>0.16993336337162113</v>
      </c>
      <c r="Y46" s="766">
        <f t="shared" si="20"/>
        <v>0.10657039316418304</v>
      </c>
      <c r="Z46" s="766">
        <f t="shared" si="20"/>
        <v>-3.3463807026360426E-3</v>
      </c>
    </row>
    <row r="47" spans="1:26" x14ac:dyDescent="0.2">
      <c r="A47" s="162"/>
      <c r="B47" s="361" t="s">
        <v>512</v>
      </c>
      <c r="C47" s="173"/>
      <c r="D47" s="173" t="str">
        <f t="shared" ref="D47:Z47" si="21">IF(C21&gt;0.1,D21/C21-1,"")</f>
        <v/>
      </c>
      <c r="E47" s="173" t="str">
        <f t="shared" si="21"/>
        <v/>
      </c>
      <c r="F47" s="173" t="str">
        <f t="shared" si="21"/>
        <v/>
      </c>
      <c r="G47" s="173" t="str">
        <f t="shared" si="21"/>
        <v/>
      </c>
      <c r="H47" s="173" t="str">
        <f t="shared" si="21"/>
        <v/>
      </c>
      <c r="I47" s="173" t="str">
        <f t="shared" si="21"/>
        <v/>
      </c>
      <c r="J47" s="173" t="str">
        <f t="shared" si="21"/>
        <v/>
      </c>
      <c r="K47" s="173" t="str">
        <f t="shared" si="21"/>
        <v/>
      </c>
      <c r="L47" s="173" t="str">
        <f t="shared" si="21"/>
        <v/>
      </c>
      <c r="M47" s="173" t="str">
        <f t="shared" si="21"/>
        <v/>
      </c>
      <c r="N47" s="173" t="str">
        <f t="shared" si="21"/>
        <v/>
      </c>
      <c r="O47" s="173" t="str">
        <f t="shared" si="21"/>
        <v/>
      </c>
      <c r="P47" s="173" t="str">
        <f t="shared" si="21"/>
        <v/>
      </c>
      <c r="Q47" s="173" t="str">
        <f t="shared" si="21"/>
        <v/>
      </c>
      <c r="R47" s="173" t="str">
        <f t="shared" si="21"/>
        <v/>
      </c>
      <c r="S47" s="173" t="str">
        <f t="shared" si="21"/>
        <v/>
      </c>
      <c r="T47" s="173" t="str">
        <f t="shared" si="21"/>
        <v/>
      </c>
      <c r="U47" s="173" t="str">
        <f t="shared" si="21"/>
        <v/>
      </c>
      <c r="V47" s="173" t="str">
        <f t="shared" si="21"/>
        <v/>
      </c>
      <c r="W47" s="173" t="str">
        <f t="shared" si="21"/>
        <v/>
      </c>
      <c r="X47" s="766" t="str">
        <f t="shared" si="21"/>
        <v/>
      </c>
      <c r="Y47" s="766" t="str">
        <f t="shared" si="21"/>
        <v/>
      </c>
      <c r="Z47" s="766" t="str">
        <f t="shared" si="21"/>
        <v/>
      </c>
    </row>
    <row r="48" spans="1:26" ht="21" customHeight="1" x14ac:dyDescent="0.2">
      <c r="A48" s="170"/>
      <c r="B48" s="171" t="s">
        <v>562</v>
      </c>
      <c r="C48" s="175"/>
      <c r="D48" s="175">
        <f t="shared" ref="D48:Z48" si="22">IF(C22&gt;0.1,D22/C22-1,"")</f>
        <v>-6.5450287109493299E-2</v>
      </c>
      <c r="E48" s="175">
        <f t="shared" si="22"/>
        <v>-4.4459551207670645E-2</v>
      </c>
      <c r="F48" s="175">
        <f t="shared" si="22"/>
        <v>6.2880727184848606E-3</v>
      </c>
      <c r="G48" s="175">
        <f t="shared" si="22"/>
        <v>4.6255077485159113E-2</v>
      </c>
      <c r="H48" s="175">
        <f t="shared" si="22"/>
        <v>5.6328754861437513E-2</v>
      </c>
      <c r="I48" s="175">
        <f t="shared" si="22"/>
        <v>2.2714152163964441E-2</v>
      </c>
      <c r="J48" s="175">
        <f t="shared" si="22"/>
        <v>-7.7009556360174702E-4</v>
      </c>
      <c r="K48" s="175">
        <f t="shared" si="22"/>
        <v>1.3008535891197992E-2</v>
      </c>
      <c r="L48" s="175">
        <f t="shared" si="22"/>
        <v>-6.1580486903542453E-2</v>
      </c>
      <c r="M48" s="175">
        <f t="shared" si="22"/>
        <v>-8.4566024438001985E-3</v>
      </c>
      <c r="N48" s="175">
        <f t="shared" si="22"/>
        <v>3.0310203826509285E-2</v>
      </c>
      <c r="O48" s="175">
        <f t="shared" si="22"/>
        <v>-8.3924668996291585E-2</v>
      </c>
      <c r="P48" s="175">
        <f t="shared" si="22"/>
        <v>-5.2670673364725307E-2</v>
      </c>
      <c r="Q48" s="175">
        <f t="shared" si="22"/>
        <v>2.3490061867283973E-3</v>
      </c>
      <c r="R48" s="175">
        <f t="shared" si="22"/>
        <v>4.5159800435398578E-2</v>
      </c>
      <c r="S48" s="175">
        <f t="shared" si="22"/>
        <v>8.3848807728013064E-3</v>
      </c>
      <c r="T48" s="175">
        <f t="shared" si="22"/>
        <v>-6.5473708290585408E-3</v>
      </c>
      <c r="U48" s="175">
        <f t="shared" si="22"/>
        <v>-2.8101584574136029E-2</v>
      </c>
      <c r="V48" s="175">
        <f t="shared" si="22"/>
        <v>-4.5983038234195583E-2</v>
      </c>
      <c r="W48" s="175">
        <f t="shared" si="22"/>
        <v>6.6170885652290234E-3</v>
      </c>
      <c r="X48" s="860">
        <f t="shared" si="22"/>
        <v>4.0439740582822514E-2</v>
      </c>
      <c r="Y48" s="860">
        <f t="shared" si="22"/>
        <v>2.8285823859257597E-2</v>
      </c>
      <c r="Z48" s="860">
        <f t="shared" si="22"/>
        <v>-1.4430801323565556E-2</v>
      </c>
    </row>
    <row r="49" spans="1:26" x14ac:dyDescent="0.2">
      <c r="A49" s="956"/>
      <c r="B49" s="957"/>
      <c r="C49" s="963"/>
      <c r="D49" s="963"/>
      <c r="E49" s="963"/>
      <c r="F49" s="963"/>
      <c r="G49" s="963"/>
      <c r="H49" s="963"/>
      <c r="I49" s="963"/>
      <c r="J49" s="963"/>
      <c r="K49" s="963"/>
      <c r="L49" s="963"/>
      <c r="M49" s="963"/>
      <c r="N49" s="963"/>
      <c r="O49" s="963"/>
      <c r="P49" s="963"/>
      <c r="Q49" s="963"/>
      <c r="R49" s="963"/>
      <c r="S49" s="963"/>
      <c r="T49" s="963"/>
      <c r="U49" s="963"/>
      <c r="V49" s="963"/>
      <c r="W49" s="963"/>
      <c r="X49" s="964"/>
      <c r="Y49" s="964"/>
      <c r="Z49" s="964"/>
    </row>
    <row r="50" spans="1:26" x14ac:dyDescent="0.2">
      <c r="A50" s="956"/>
      <c r="B50" s="957"/>
      <c r="C50" s="963"/>
      <c r="D50" s="963"/>
      <c r="E50" s="963"/>
      <c r="F50" s="963"/>
      <c r="G50" s="963"/>
      <c r="H50" s="963"/>
      <c r="I50" s="963"/>
      <c r="J50" s="963"/>
      <c r="K50" s="963"/>
      <c r="L50" s="963"/>
      <c r="M50" s="963"/>
      <c r="N50" s="963"/>
      <c r="O50" s="963"/>
      <c r="P50" s="963"/>
      <c r="Q50" s="963"/>
      <c r="R50" s="963"/>
      <c r="S50" s="963"/>
      <c r="T50" s="963"/>
      <c r="U50" s="963"/>
      <c r="V50" s="963"/>
      <c r="W50" s="963"/>
      <c r="X50" s="964"/>
      <c r="Y50" s="964"/>
      <c r="Z50" s="964"/>
    </row>
    <row r="51" spans="1:26" x14ac:dyDescent="0.2">
      <c r="A51" s="981" t="s">
        <v>1387</v>
      </c>
      <c r="B51" s="957"/>
      <c r="C51" s="963"/>
      <c r="D51" s="963"/>
      <c r="E51" s="963"/>
      <c r="F51" s="963"/>
      <c r="G51" s="963"/>
      <c r="H51" s="963"/>
      <c r="I51" s="963"/>
      <c r="J51" s="963"/>
      <c r="K51" s="963"/>
      <c r="L51" s="963"/>
      <c r="M51" s="963"/>
      <c r="N51" s="963"/>
      <c r="O51" s="963"/>
      <c r="P51" s="963"/>
      <c r="Q51" s="963"/>
      <c r="R51" s="963"/>
      <c r="S51" s="963"/>
      <c r="T51" s="963"/>
      <c r="U51" s="963"/>
      <c r="V51" s="963"/>
      <c r="W51" s="963"/>
      <c r="X51" s="964"/>
      <c r="Y51" s="964"/>
      <c r="Z51" s="964"/>
    </row>
    <row r="52" spans="1:26" s="144" customFormat="1" ht="20.25" customHeight="1" x14ac:dyDescent="0.2">
      <c r="A52" s="180" t="s">
        <v>1188</v>
      </c>
      <c r="X52" s="861"/>
      <c r="Y52" s="861"/>
      <c r="Z52" s="861"/>
    </row>
    <row r="53" spans="1:26" ht="15" x14ac:dyDescent="0.2">
      <c r="A53" s="354" t="str">
        <f>Index!B25</f>
        <v>Table 4c :   Chuuk: Constant price GDP by industry sector, contribution to % growth, FY2003-FY2015</v>
      </c>
    </row>
    <row r="54" spans="1:26" ht="18.75" customHeight="1" x14ac:dyDescent="0.2">
      <c r="A54" s="159"/>
      <c r="B54" s="160"/>
      <c r="C54" s="161" t="str">
        <f t="shared" ref="C54:W54" si="23">C2</f>
        <v>FY1995</v>
      </c>
      <c r="D54" s="161" t="str">
        <f t="shared" si="23"/>
        <v>FY1996</v>
      </c>
      <c r="E54" s="161" t="str">
        <f t="shared" si="23"/>
        <v>FY1997</v>
      </c>
      <c r="F54" s="161" t="str">
        <f t="shared" si="23"/>
        <v>FY1998</v>
      </c>
      <c r="G54" s="161" t="str">
        <f t="shared" si="23"/>
        <v>FY1999</v>
      </c>
      <c r="H54" s="161" t="str">
        <f t="shared" si="23"/>
        <v>FY2000</v>
      </c>
      <c r="I54" s="161" t="str">
        <f t="shared" si="23"/>
        <v>FY2001</v>
      </c>
      <c r="J54" s="161" t="str">
        <f t="shared" si="23"/>
        <v>FY2002</v>
      </c>
      <c r="K54" s="161" t="str">
        <f t="shared" si="23"/>
        <v>FY2003</v>
      </c>
      <c r="L54" s="161" t="str">
        <f t="shared" si="23"/>
        <v>FY2004</v>
      </c>
      <c r="M54" s="161" t="str">
        <f t="shared" si="23"/>
        <v>FY2005</v>
      </c>
      <c r="N54" s="161" t="str">
        <f t="shared" si="23"/>
        <v>FY2006</v>
      </c>
      <c r="O54" s="161" t="str">
        <f t="shared" si="23"/>
        <v>FY2007</v>
      </c>
      <c r="P54" s="161" t="str">
        <f t="shared" si="23"/>
        <v>FY2008</v>
      </c>
      <c r="Q54" s="161" t="str">
        <f t="shared" si="23"/>
        <v>FY2009</v>
      </c>
      <c r="R54" s="161" t="str">
        <f t="shared" si="23"/>
        <v>FY2010</v>
      </c>
      <c r="S54" s="161" t="str">
        <f t="shared" si="23"/>
        <v>FY2011</v>
      </c>
      <c r="T54" s="161" t="str">
        <f t="shared" si="23"/>
        <v>FY2012</v>
      </c>
      <c r="U54" s="161" t="str">
        <f t="shared" si="23"/>
        <v>FY2013</v>
      </c>
      <c r="V54" s="161" t="str">
        <f t="shared" si="23"/>
        <v>FY2014</v>
      </c>
      <c r="W54" s="161" t="str">
        <f t="shared" si="23"/>
        <v>FY2015</v>
      </c>
      <c r="X54" s="857" t="str">
        <f t="shared" ref="X54:Y54" si="24">X2</f>
        <v>FY2016</v>
      </c>
      <c r="Y54" s="857" t="str">
        <f t="shared" si="24"/>
        <v>FY2017</v>
      </c>
      <c r="Z54" s="857" t="str">
        <f t="shared" ref="Z54" si="25">Z2</f>
        <v>FY2018</v>
      </c>
    </row>
    <row r="55" spans="1:26" ht="17.25" customHeight="1" x14ac:dyDescent="0.2">
      <c r="A55" s="162" t="s">
        <v>48</v>
      </c>
      <c r="B55" s="163" t="s">
        <v>49</v>
      </c>
      <c r="C55" s="173"/>
      <c r="D55" s="173">
        <f t="shared" ref="D55:Z55" si="26">(D3-C3)/(D$22-C$22)*((D$22-C$22)/C$22)</f>
        <v>1.5240091290517064E-4</v>
      </c>
      <c r="E55" s="173">
        <f t="shared" si="26"/>
        <v>2.5710300624130604E-4</v>
      </c>
      <c r="F55" s="173">
        <f t="shared" si="26"/>
        <v>3.4538106935696957E-4</v>
      </c>
      <c r="G55" s="173">
        <f t="shared" si="26"/>
        <v>5.9831992198089825E-4</v>
      </c>
      <c r="H55" s="173">
        <f t="shared" si="26"/>
        <v>4.9808235822906648E-4</v>
      </c>
      <c r="I55" s="173">
        <f t="shared" si="26"/>
        <v>-6.4002678610139375E-4</v>
      </c>
      <c r="J55" s="173">
        <f t="shared" si="26"/>
        <v>-6.2254031657335161E-4</v>
      </c>
      <c r="K55" s="173">
        <f t="shared" si="26"/>
        <v>-5.3723381970590593E-4</v>
      </c>
      <c r="L55" s="173">
        <f t="shared" si="26"/>
        <v>-2.9858358092050299E-3</v>
      </c>
      <c r="M55" s="173">
        <f t="shared" si="26"/>
        <v>-7.8435162046079068E-4</v>
      </c>
      <c r="N55" s="173">
        <f t="shared" si="26"/>
        <v>1.4732980869022927E-3</v>
      </c>
      <c r="O55" s="173">
        <f t="shared" si="26"/>
        <v>2.4956291130992488E-3</v>
      </c>
      <c r="P55" s="173">
        <f t="shared" si="26"/>
        <v>6.6325560215425622E-4</v>
      </c>
      <c r="Q55" s="173">
        <f t="shared" si="26"/>
        <v>-7.2372366072665333E-3</v>
      </c>
      <c r="R55" s="173">
        <f t="shared" si="26"/>
        <v>-4.4513031785030355E-4</v>
      </c>
      <c r="S55" s="173">
        <f t="shared" si="26"/>
        <v>-1.2646014784668004E-3</v>
      </c>
      <c r="T55" s="173">
        <f t="shared" si="26"/>
        <v>-1.1261649720726593E-4</v>
      </c>
      <c r="U55" s="173">
        <f t="shared" si="26"/>
        <v>8.9639876436113989E-4</v>
      </c>
      <c r="V55" s="173">
        <f t="shared" si="26"/>
        <v>3.0360907649588207E-5</v>
      </c>
      <c r="W55" s="173">
        <f t="shared" si="26"/>
        <v>3.6899191819144905E-5</v>
      </c>
      <c r="X55" s="766">
        <f t="shared" si="26"/>
        <v>7.4328231896530995E-4</v>
      </c>
      <c r="Y55" s="766">
        <f t="shared" si="26"/>
        <v>2.5343101120429577E-4</v>
      </c>
      <c r="Z55" s="766">
        <f t="shared" si="26"/>
        <v>1.7588248605087328E-3</v>
      </c>
    </row>
    <row r="56" spans="1:26" x14ac:dyDescent="0.2">
      <c r="A56" s="162" t="s">
        <v>50</v>
      </c>
      <c r="B56" s="165" t="s">
        <v>510</v>
      </c>
      <c r="C56" s="173"/>
      <c r="D56" s="173">
        <f t="shared" ref="D56:Z56" si="27">(D4-C4)/(D$22-C$22)*((D$22-C$22)/C$22)</f>
        <v>-7.698738872102295E-3</v>
      </c>
      <c r="E56" s="173">
        <f t="shared" si="27"/>
        <v>-1.5650560755046017E-3</v>
      </c>
      <c r="F56" s="173">
        <f t="shared" si="27"/>
        <v>-5.2796722826233575E-4</v>
      </c>
      <c r="G56" s="173">
        <f t="shared" si="27"/>
        <v>-1.4635788593769419E-3</v>
      </c>
      <c r="H56" s="173">
        <f t="shared" si="27"/>
        <v>5.6303199973759574E-4</v>
      </c>
      <c r="I56" s="173">
        <f t="shared" si="27"/>
        <v>-2.1586348031743976E-3</v>
      </c>
      <c r="J56" s="173">
        <f t="shared" si="27"/>
        <v>-9.8886946140765695E-4</v>
      </c>
      <c r="K56" s="173">
        <f t="shared" si="27"/>
        <v>1.6399177346337686E-3</v>
      </c>
      <c r="L56" s="173">
        <f t="shared" si="27"/>
        <v>-5.8538492997092569E-3</v>
      </c>
      <c r="M56" s="173">
        <f t="shared" si="27"/>
        <v>2.3543326671457069E-3</v>
      </c>
      <c r="N56" s="173">
        <f t="shared" si="27"/>
        <v>-3.5834209464427973E-3</v>
      </c>
      <c r="O56" s="173">
        <f t="shared" si="27"/>
        <v>3.163146473628069E-3</v>
      </c>
      <c r="P56" s="173">
        <f t="shared" si="27"/>
        <v>1.6956982924266231E-3</v>
      </c>
      <c r="Q56" s="173">
        <f t="shared" si="27"/>
        <v>-7.2980735703384167E-3</v>
      </c>
      <c r="R56" s="173">
        <f t="shared" si="27"/>
        <v>-1.533950435072665E-3</v>
      </c>
      <c r="S56" s="173">
        <f t="shared" si="27"/>
        <v>3.7485277238254854E-3</v>
      </c>
      <c r="T56" s="173">
        <f t="shared" si="27"/>
        <v>-4.9025068324457435E-3</v>
      </c>
      <c r="U56" s="173">
        <f t="shared" si="27"/>
        <v>1.1026109853368634E-4</v>
      </c>
      <c r="V56" s="173">
        <f t="shared" si="27"/>
        <v>3.4913204312216973E-4</v>
      </c>
      <c r="W56" s="173">
        <f t="shared" si="27"/>
        <v>-1.5820857494700576E-3</v>
      </c>
      <c r="X56" s="766">
        <f t="shared" si="27"/>
        <v>-1.336744612424051E-4</v>
      </c>
      <c r="Y56" s="766">
        <f t="shared" si="27"/>
        <v>-2.249236060878507E-4</v>
      </c>
      <c r="Z56" s="766">
        <f t="shared" si="27"/>
        <v>4.965358632190314E-4</v>
      </c>
    </row>
    <row r="57" spans="1:26" x14ac:dyDescent="0.2">
      <c r="A57" s="162" t="s">
        <v>52</v>
      </c>
      <c r="B57" s="165" t="s">
        <v>53</v>
      </c>
      <c r="C57" s="173"/>
      <c r="D57" s="173">
        <f t="shared" ref="D57:Z57" si="28">(D5-C5)/(D$22-C$22)*((D$22-C$22)/C$22)</f>
        <v>0</v>
      </c>
      <c r="E57" s="173">
        <f t="shared" si="28"/>
        <v>0</v>
      </c>
      <c r="F57" s="173">
        <f t="shared" si="28"/>
        <v>0</v>
      </c>
      <c r="G57" s="173">
        <f t="shared" si="28"/>
        <v>0</v>
      </c>
      <c r="H57" s="173">
        <f t="shared" si="28"/>
        <v>0</v>
      </c>
      <c r="I57" s="173">
        <f t="shared" si="28"/>
        <v>0</v>
      </c>
      <c r="J57" s="173">
        <f t="shared" si="28"/>
        <v>0</v>
      </c>
      <c r="K57" s="173">
        <f t="shared" si="28"/>
        <v>0</v>
      </c>
      <c r="L57" s="173">
        <f t="shared" si="28"/>
        <v>0</v>
      </c>
      <c r="M57" s="173">
        <f t="shared" si="28"/>
        <v>0</v>
      </c>
      <c r="N57" s="173">
        <f t="shared" si="28"/>
        <v>0</v>
      </c>
      <c r="O57" s="173">
        <f t="shared" si="28"/>
        <v>0</v>
      </c>
      <c r="P57" s="173">
        <f t="shared" si="28"/>
        <v>0</v>
      </c>
      <c r="Q57" s="173">
        <f t="shared" si="28"/>
        <v>0</v>
      </c>
      <c r="R57" s="173">
        <f t="shared" si="28"/>
        <v>0</v>
      </c>
      <c r="S57" s="173">
        <f t="shared" si="28"/>
        <v>0</v>
      </c>
      <c r="T57" s="173">
        <f t="shared" si="28"/>
        <v>0</v>
      </c>
      <c r="U57" s="173">
        <f t="shared" si="28"/>
        <v>0</v>
      </c>
      <c r="V57" s="173">
        <f t="shared" si="28"/>
        <v>0</v>
      </c>
      <c r="W57" s="173">
        <f t="shared" si="28"/>
        <v>0</v>
      </c>
      <c r="X57" s="766">
        <f t="shared" si="28"/>
        <v>0</v>
      </c>
      <c r="Y57" s="766">
        <f t="shared" si="28"/>
        <v>0</v>
      </c>
      <c r="Z57" s="766">
        <f t="shared" si="28"/>
        <v>0</v>
      </c>
    </row>
    <row r="58" spans="1:26" x14ac:dyDescent="0.2">
      <c r="A58" s="162" t="s">
        <v>54</v>
      </c>
      <c r="B58" s="165" t="s">
        <v>55</v>
      </c>
      <c r="C58" s="173"/>
      <c r="D58" s="173">
        <f t="shared" ref="D58:Z58" si="29">(D6-C6)/(D$22-C$22)*((D$22-C$22)/C$22)</f>
        <v>-2.5824726632717753E-3</v>
      </c>
      <c r="E58" s="173">
        <f t="shared" si="29"/>
        <v>-4.6482951755100432E-4</v>
      </c>
      <c r="F58" s="173">
        <f t="shared" si="29"/>
        <v>2.0272415964126701E-3</v>
      </c>
      <c r="G58" s="173">
        <f t="shared" si="29"/>
        <v>3.6446074996936503E-4</v>
      </c>
      <c r="H58" s="173">
        <f t="shared" si="29"/>
        <v>-1.2633295187329324E-3</v>
      </c>
      <c r="I58" s="173">
        <f t="shared" si="29"/>
        <v>-5.0360102578331668E-4</v>
      </c>
      <c r="J58" s="173">
        <f t="shared" si="29"/>
        <v>-1.2186341691764054E-3</v>
      </c>
      <c r="K58" s="173">
        <f t="shared" si="29"/>
        <v>1.31041318354369E-4</v>
      </c>
      <c r="L58" s="173">
        <f t="shared" si="29"/>
        <v>-1.1781945199846151E-3</v>
      </c>
      <c r="M58" s="173">
        <f t="shared" si="29"/>
        <v>-4.4307928829487157E-4</v>
      </c>
      <c r="N58" s="173">
        <f t="shared" si="29"/>
        <v>-2.0810208117839452E-5</v>
      </c>
      <c r="O58" s="173">
        <f t="shared" si="29"/>
        <v>1.9711621246676998E-4</v>
      </c>
      <c r="P58" s="173">
        <f t="shared" si="29"/>
        <v>2.3909621205401042E-4</v>
      </c>
      <c r="Q58" s="173">
        <f t="shared" si="29"/>
        <v>2.3109905979344522E-4</v>
      </c>
      <c r="R58" s="173">
        <f t="shared" si="29"/>
        <v>9.1426360169671175E-5</v>
      </c>
      <c r="S58" s="173">
        <f t="shared" si="29"/>
        <v>-2.8877114635393277E-4</v>
      </c>
      <c r="T58" s="173">
        <f t="shared" si="29"/>
        <v>8.5847994183715914E-4</v>
      </c>
      <c r="U58" s="173">
        <f t="shared" si="29"/>
        <v>6.2800546311476087E-5</v>
      </c>
      <c r="V58" s="173">
        <f t="shared" si="29"/>
        <v>-2.170869486587556E-4</v>
      </c>
      <c r="W58" s="173">
        <f t="shared" si="29"/>
        <v>7.5475152333999058E-5</v>
      </c>
      <c r="X58" s="766">
        <f t="shared" si="29"/>
        <v>1.3677887951451691E-3</v>
      </c>
      <c r="Y58" s="766">
        <f t="shared" si="29"/>
        <v>7.9614723053903454E-5</v>
      </c>
      <c r="Z58" s="766">
        <f t="shared" si="29"/>
        <v>2.2241106744642537E-4</v>
      </c>
    </row>
    <row r="59" spans="1:26" x14ac:dyDescent="0.2">
      <c r="A59" s="162" t="s">
        <v>56</v>
      </c>
      <c r="B59" s="165" t="s">
        <v>57</v>
      </c>
      <c r="C59" s="173"/>
      <c r="D59" s="173">
        <f t="shared" ref="D59:Z59" si="30">(D7-C7)/(D$22-C$22)*((D$22-C$22)/C$22)</f>
        <v>5.6333319100943186E-3</v>
      </c>
      <c r="E59" s="173">
        <f t="shared" si="30"/>
        <v>2.4818764209181992E-3</v>
      </c>
      <c r="F59" s="173">
        <f t="shared" si="30"/>
        <v>3.2147672884827666E-4</v>
      </c>
      <c r="G59" s="173">
        <f t="shared" si="30"/>
        <v>3.4404717902734297E-4</v>
      </c>
      <c r="H59" s="173">
        <f t="shared" si="30"/>
        <v>-1.6014908234836717E-5</v>
      </c>
      <c r="I59" s="173">
        <f t="shared" si="30"/>
        <v>1.1890264553365986E-5</v>
      </c>
      <c r="J59" s="173">
        <f t="shared" si="30"/>
        <v>3.8969831153615737E-3</v>
      </c>
      <c r="K59" s="173">
        <f t="shared" si="30"/>
        <v>5.4430113374728047E-4</v>
      </c>
      <c r="L59" s="173">
        <f t="shared" si="30"/>
        <v>-1.1500711079881288E-3</v>
      </c>
      <c r="M59" s="173">
        <f t="shared" si="30"/>
        <v>1.4146756124550871E-3</v>
      </c>
      <c r="N59" s="173">
        <f t="shared" si="30"/>
        <v>-1.1979152049634029E-3</v>
      </c>
      <c r="O59" s="173">
        <f t="shared" si="30"/>
        <v>-5.8874924633009723E-4</v>
      </c>
      <c r="P59" s="173">
        <f t="shared" si="30"/>
        <v>-2.25133740235945E-3</v>
      </c>
      <c r="Q59" s="173">
        <f t="shared" si="30"/>
        <v>2.0505886665539465E-3</v>
      </c>
      <c r="R59" s="173">
        <f t="shared" si="30"/>
        <v>-2.0174910285130081E-3</v>
      </c>
      <c r="S59" s="173">
        <f t="shared" si="30"/>
        <v>-2.0058777301076645E-3</v>
      </c>
      <c r="T59" s="173">
        <f t="shared" si="30"/>
        <v>5.9316248925753269E-3</v>
      </c>
      <c r="U59" s="173">
        <f t="shared" si="30"/>
        <v>1.8443864853131199E-3</v>
      </c>
      <c r="V59" s="173">
        <f t="shared" si="30"/>
        <v>-9.6978875532409978E-4</v>
      </c>
      <c r="W59" s="173">
        <f t="shared" si="30"/>
        <v>-5.8403366187320595E-4</v>
      </c>
      <c r="X59" s="766">
        <f t="shared" si="30"/>
        <v>1.8868526695144704E-3</v>
      </c>
      <c r="Y59" s="766">
        <f t="shared" si="30"/>
        <v>1.6794693101929055E-3</v>
      </c>
      <c r="Z59" s="766">
        <f t="shared" si="30"/>
        <v>1.1368480657277765E-3</v>
      </c>
    </row>
    <row r="60" spans="1:26" x14ac:dyDescent="0.2">
      <c r="A60" s="162" t="s">
        <v>58</v>
      </c>
      <c r="B60" s="165" t="s">
        <v>59</v>
      </c>
      <c r="C60" s="173"/>
      <c r="D60" s="173">
        <f t="shared" ref="D60:Z60" si="31">(D8-C8)/(D$22-C$22)*((D$22-C$22)/C$22)</f>
        <v>-2.0271248412656276E-2</v>
      </c>
      <c r="E60" s="173">
        <f t="shared" si="31"/>
        <v>-1.6217174520537961E-2</v>
      </c>
      <c r="F60" s="173">
        <f t="shared" si="31"/>
        <v>2.4710840632072703E-3</v>
      </c>
      <c r="G60" s="173">
        <f t="shared" si="31"/>
        <v>6.9799282475398105E-3</v>
      </c>
      <c r="H60" s="173">
        <f t="shared" si="31"/>
        <v>1.0761707154913784E-2</v>
      </c>
      <c r="I60" s="173">
        <f t="shared" si="31"/>
        <v>-7.5051960041232248E-3</v>
      </c>
      <c r="J60" s="173">
        <f t="shared" si="31"/>
        <v>-6.9744129289165367E-3</v>
      </c>
      <c r="K60" s="173">
        <f t="shared" si="31"/>
        <v>-2.0201326670292491E-3</v>
      </c>
      <c r="L60" s="173">
        <f t="shared" si="31"/>
        <v>1.7428291515585871E-3</v>
      </c>
      <c r="M60" s="173">
        <f t="shared" si="31"/>
        <v>-4.8854045342895114E-3</v>
      </c>
      <c r="N60" s="173">
        <f t="shared" si="31"/>
        <v>-4.141457442980546E-4</v>
      </c>
      <c r="O60" s="173">
        <f t="shared" si="31"/>
        <v>1.1666134373126964E-3</v>
      </c>
      <c r="P60" s="173">
        <f t="shared" si="31"/>
        <v>4.1694168765822048E-3</v>
      </c>
      <c r="Q60" s="173">
        <f t="shared" si="31"/>
        <v>4.7658234218818929E-3</v>
      </c>
      <c r="R60" s="173">
        <f t="shared" si="31"/>
        <v>3.0617352923511702E-2</v>
      </c>
      <c r="S60" s="173">
        <f t="shared" si="31"/>
        <v>8.9195293470172108E-3</v>
      </c>
      <c r="T60" s="173">
        <f t="shared" si="31"/>
        <v>-5.2596718458326037E-4</v>
      </c>
      <c r="U60" s="173">
        <f t="shared" si="31"/>
        <v>-1.7123800055768947E-2</v>
      </c>
      <c r="V60" s="173">
        <f t="shared" si="31"/>
        <v>-1.8651814683425309E-2</v>
      </c>
      <c r="W60" s="173">
        <f t="shared" si="31"/>
        <v>5.5486365901738577E-3</v>
      </c>
      <c r="X60" s="766">
        <f t="shared" si="31"/>
        <v>1.5063045153068055E-2</v>
      </c>
      <c r="Y60" s="766">
        <f t="shared" si="31"/>
        <v>-2.7839258362009542E-4</v>
      </c>
      <c r="Z60" s="766">
        <f t="shared" si="31"/>
        <v>-1.2294919802686859E-2</v>
      </c>
    </row>
    <row r="61" spans="1:26" x14ac:dyDescent="0.2">
      <c r="A61" s="162" t="s">
        <v>60</v>
      </c>
      <c r="B61" s="165" t="s">
        <v>61</v>
      </c>
      <c r="C61" s="173"/>
      <c r="D61" s="173">
        <f t="shared" ref="D61:Z61" si="32">(D9-C9)/(D$22-C$22)*((D$22-C$22)/C$22)</f>
        <v>-1.0273096861742872E-2</v>
      </c>
      <c r="E61" s="173">
        <f t="shared" si="32"/>
        <v>-4.3420665221032603E-3</v>
      </c>
      <c r="F61" s="173">
        <f t="shared" si="32"/>
        <v>-1.0077766232319196E-3</v>
      </c>
      <c r="G61" s="173">
        <f t="shared" si="32"/>
        <v>9.1367624312375662E-3</v>
      </c>
      <c r="H61" s="173">
        <f t="shared" si="32"/>
        <v>1.0890616385815795E-2</v>
      </c>
      <c r="I61" s="173">
        <f t="shared" si="32"/>
        <v>9.9183976650218182E-4</v>
      </c>
      <c r="J61" s="173">
        <f t="shared" si="32"/>
        <v>-5.3041670448559378E-3</v>
      </c>
      <c r="K61" s="173">
        <f t="shared" si="32"/>
        <v>1.7274551102034168E-2</v>
      </c>
      <c r="L61" s="173">
        <f t="shared" si="32"/>
        <v>-1.0353453433875549E-2</v>
      </c>
      <c r="M61" s="173">
        <f t="shared" si="32"/>
        <v>-4.4594803998801958E-3</v>
      </c>
      <c r="N61" s="173">
        <f t="shared" si="32"/>
        <v>-5.6040555384484336E-3</v>
      </c>
      <c r="O61" s="173">
        <f t="shared" si="32"/>
        <v>-9.9748290284587798E-3</v>
      </c>
      <c r="P61" s="173">
        <f t="shared" si="32"/>
        <v>-8.1679538652030693E-3</v>
      </c>
      <c r="Q61" s="173">
        <f t="shared" si="32"/>
        <v>-2.5040419635745091E-3</v>
      </c>
      <c r="R61" s="173">
        <f t="shared" si="32"/>
        <v>3.7714493052471397E-3</v>
      </c>
      <c r="S61" s="173">
        <f t="shared" si="32"/>
        <v>3.4397130461385878E-3</v>
      </c>
      <c r="T61" s="173">
        <f t="shared" si="32"/>
        <v>-3.493947354443304E-3</v>
      </c>
      <c r="U61" s="173">
        <f t="shared" si="32"/>
        <v>-1.670295565153354E-3</v>
      </c>
      <c r="V61" s="173">
        <f t="shared" si="32"/>
        <v>-5.3134332472692608E-3</v>
      </c>
      <c r="W61" s="173">
        <f t="shared" si="32"/>
        <v>-1.1510139315946363E-3</v>
      </c>
      <c r="X61" s="766">
        <f t="shared" si="32"/>
        <v>9.5519473180029086E-3</v>
      </c>
      <c r="Y61" s="766">
        <f t="shared" si="32"/>
        <v>4.4365978225854863E-3</v>
      </c>
      <c r="Z61" s="766">
        <f t="shared" si="32"/>
        <v>-5.0122435194175164E-3</v>
      </c>
    </row>
    <row r="62" spans="1:26" x14ac:dyDescent="0.2">
      <c r="A62" s="162" t="s">
        <v>62</v>
      </c>
      <c r="B62" s="165" t="s">
        <v>63</v>
      </c>
      <c r="C62" s="173"/>
      <c r="D62" s="173">
        <f t="shared" ref="D62:Z62" si="33">(D10-C10)/(D$22-C$22)*((D$22-C$22)/C$22)</f>
        <v>-6.0220952127555043E-4</v>
      </c>
      <c r="E62" s="173">
        <f t="shared" si="33"/>
        <v>-4.4074808401522992E-4</v>
      </c>
      <c r="F62" s="173">
        <f t="shared" si="33"/>
        <v>2.9992704969587797E-3</v>
      </c>
      <c r="G62" s="173">
        <f t="shared" si="33"/>
        <v>-9.1192744643942925E-4</v>
      </c>
      <c r="H62" s="173">
        <f t="shared" si="33"/>
        <v>7.7370217194785821E-4</v>
      </c>
      <c r="I62" s="173">
        <f t="shared" si="33"/>
        <v>-1.9100926165615019E-3</v>
      </c>
      <c r="J62" s="173">
        <f t="shared" si="33"/>
        <v>-3.3483568522770495E-3</v>
      </c>
      <c r="K62" s="173">
        <f t="shared" si="33"/>
        <v>3.9706004021643269E-4</v>
      </c>
      <c r="L62" s="173">
        <f t="shared" si="33"/>
        <v>-1.890976524169458E-3</v>
      </c>
      <c r="M62" s="173">
        <f t="shared" si="33"/>
        <v>-3.8771275669035216E-4</v>
      </c>
      <c r="N62" s="173">
        <f t="shared" si="33"/>
        <v>-4.5939625703257046E-4</v>
      </c>
      <c r="O62" s="173">
        <f t="shared" si="33"/>
        <v>1.0147946177152601E-3</v>
      </c>
      <c r="P62" s="173">
        <f t="shared" si="33"/>
        <v>-1.9804263758078848E-3</v>
      </c>
      <c r="Q62" s="173">
        <f t="shared" si="33"/>
        <v>-1.7094719353117854E-3</v>
      </c>
      <c r="R62" s="173">
        <f t="shared" si="33"/>
        <v>5.3365643766829719E-4</v>
      </c>
      <c r="S62" s="173">
        <f t="shared" si="33"/>
        <v>1.8890319108364438E-4</v>
      </c>
      <c r="T62" s="173">
        <f t="shared" si="33"/>
        <v>1.501206555528452E-4</v>
      </c>
      <c r="U62" s="173">
        <f t="shared" si="33"/>
        <v>-2.4717862620384168E-4</v>
      </c>
      <c r="V62" s="173">
        <f t="shared" si="33"/>
        <v>-4.2701524020642467E-4</v>
      </c>
      <c r="W62" s="173">
        <f t="shared" si="33"/>
        <v>4.927865324723048E-4</v>
      </c>
      <c r="X62" s="766">
        <f t="shared" si="33"/>
        <v>-1.8598411486237408E-3</v>
      </c>
      <c r="Y62" s="766">
        <f t="shared" si="33"/>
        <v>8.3162643332002268E-4</v>
      </c>
      <c r="Z62" s="766">
        <f t="shared" si="33"/>
        <v>-1.4018310811230228E-4</v>
      </c>
    </row>
    <row r="63" spans="1:26" x14ac:dyDescent="0.2">
      <c r="A63" s="162" t="s">
        <v>64</v>
      </c>
      <c r="B63" s="165" t="s">
        <v>65</v>
      </c>
      <c r="C63" s="173"/>
      <c r="D63" s="173">
        <f t="shared" ref="D63:Z63" si="34">(D11-C11)/(D$22-C$22)*((D$22-C$22)/C$22)</f>
        <v>-8.4042223539748159E-3</v>
      </c>
      <c r="E63" s="173">
        <f t="shared" si="34"/>
        <v>-6.878960925579625E-3</v>
      </c>
      <c r="F63" s="173">
        <f t="shared" si="34"/>
        <v>-5.8595501587500821E-4</v>
      </c>
      <c r="G63" s="173">
        <f t="shared" si="34"/>
        <v>6.6901306500175678E-4</v>
      </c>
      <c r="H63" s="173">
        <f t="shared" si="34"/>
        <v>7.1414571444462374E-3</v>
      </c>
      <c r="I63" s="173">
        <f t="shared" si="34"/>
        <v>8.530304883664977E-4</v>
      </c>
      <c r="J63" s="173">
        <f t="shared" si="34"/>
        <v>1.2284967287075821E-3</v>
      </c>
      <c r="K63" s="173">
        <f t="shared" si="34"/>
        <v>-9.667342601726546E-4</v>
      </c>
      <c r="L63" s="173">
        <f t="shared" si="34"/>
        <v>-3.995970259900168E-3</v>
      </c>
      <c r="M63" s="173">
        <f t="shared" si="34"/>
        <v>2.0299442403473324E-3</v>
      </c>
      <c r="N63" s="173">
        <f t="shared" si="34"/>
        <v>4.2079424893867192E-4</v>
      </c>
      <c r="O63" s="173">
        <f t="shared" si="34"/>
        <v>-3.5887328312871067E-3</v>
      </c>
      <c r="P63" s="173">
        <f t="shared" si="34"/>
        <v>-1.1760609343119986E-2</v>
      </c>
      <c r="Q63" s="173">
        <f t="shared" si="34"/>
        <v>4.1364391562107879E-4</v>
      </c>
      <c r="R63" s="173">
        <f t="shared" si="34"/>
        <v>-3.0477164603107435E-4</v>
      </c>
      <c r="S63" s="173">
        <f t="shared" si="34"/>
        <v>1.8228494069317286E-3</v>
      </c>
      <c r="T63" s="173">
        <f t="shared" si="34"/>
        <v>2.3986657066901143E-3</v>
      </c>
      <c r="U63" s="173">
        <f t="shared" si="34"/>
        <v>-2.3358472362558368E-3</v>
      </c>
      <c r="V63" s="173">
        <f t="shared" si="34"/>
        <v>-5.0239118553141284E-3</v>
      </c>
      <c r="W63" s="173">
        <f t="shared" si="34"/>
        <v>2.499554494438094E-3</v>
      </c>
      <c r="X63" s="766">
        <f t="shared" si="34"/>
        <v>1.0467758936609723E-2</v>
      </c>
      <c r="Y63" s="766">
        <f t="shared" si="34"/>
        <v>-3.1690549813360347E-3</v>
      </c>
      <c r="Z63" s="766">
        <f t="shared" si="34"/>
        <v>-4.3773808775156549E-3</v>
      </c>
    </row>
    <row r="64" spans="1:26" x14ac:dyDescent="0.2">
      <c r="A64" s="162" t="s">
        <v>66</v>
      </c>
      <c r="B64" s="111" t="s">
        <v>917</v>
      </c>
      <c r="C64" s="173"/>
      <c r="D64" s="173">
        <f t="shared" ref="D64:Z64" si="35">(D12-C12)/(D$22-C$22)*((D$22-C$22)/C$22)</f>
        <v>-2.5902646649397015E-3</v>
      </c>
      <c r="E64" s="173">
        <f t="shared" si="35"/>
        <v>-7.9528073443370254E-4</v>
      </c>
      <c r="F64" s="173">
        <f t="shared" si="35"/>
        <v>-1.4315041739883809E-3</v>
      </c>
      <c r="G64" s="173">
        <f t="shared" si="35"/>
        <v>4.2022089243336702E-3</v>
      </c>
      <c r="H64" s="173">
        <f t="shared" si="35"/>
        <v>4.1378061232720149E-3</v>
      </c>
      <c r="I64" s="173">
        <f t="shared" si="35"/>
        <v>1.8621668378365798E-3</v>
      </c>
      <c r="J64" s="173">
        <f t="shared" si="35"/>
        <v>4.2451287684052222E-3</v>
      </c>
      <c r="K64" s="173">
        <f t="shared" si="35"/>
        <v>-5.4377414723168049E-3</v>
      </c>
      <c r="L64" s="173">
        <f t="shared" si="35"/>
        <v>-2.2842500028598845E-3</v>
      </c>
      <c r="M64" s="173">
        <f t="shared" si="35"/>
        <v>4.1319587424596812E-3</v>
      </c>
      <c r="N64" s="173">
        <f t="shared" si="35"/>
        <v>1.3389225582606081E-3</v>
      </c>
      <c r="O64" s="173">
        <f t="shared" si="35"/>
        <v>-6.6072938614034017E-4</v>
      </c>
      <c r="P64" s="173">
        <f t="shared" si="35"/>
        <v>-2.5960490297032121E-3</v>
      </c>
      <c r="Q64" s="173">
        <f t="shared" si="35"/>
        <v>-4.1694597919329467E-3</v>
      </c>
      <c r="R64" s="173">
        <f t="shared" si="35"/>
        <v>5.7870145738025925E-4</v>
      </c>
      <c r="S64" s="173">
        <f t="shared" si="35"/>
        <v>-8.0435777840294541E-4</v>
      </c>
      <c r="T64" s="173">
        <f t="shared" si="35"/>
        <v>3.9465451015297106E-4</v>
      </c>
      <c r="U64" s="173">
        <f t="shared" si="35"/>
        <v>-1.1039775107093914E-3</v>
      </c>
      <c r="V64" s="173">
        <f t="shared" si="35"/>
        <v>-2.2270643921896014E-4</v>
      </c>
      <c r="W64" s="173">
        <f t="shared" si="35"/>
        <v>5.3231697470742308E-4</v>
      </c>
      <c r="X64" s="766">
        <f t="shared" si="35"/>
        <v>1.2185243960065324E-3</v>
      </c>
      <c r="Y64" s="766">
        <f t="shared" si="35"/>
        <v>-8.4634211984770352E-4</v>
      </c>
      <c r="Z64" s="766">
        <f t="shared" si="35"/>
        <v>3.0696836544516779E-3</v>
      </c>
    </row>
    <row r="65" spans="1:26" x14ac:dyDescent="0.2">
      <c r="A65" s="162" t="s">
        <v>67</v>
      </c>
      <c r="B65" s="165" t="s">
        <v>68</v>
      </c>
      <c r="C65" s="173"/>
      <c r="D65" s="173">
        <f t="shared" ref="D65:Z65" si="36">(D13-C13)/(D$22-C$22)*((D$22-C$22)/C$22)</f>
        <v>2.3997873712261768E-4</v>
      </c>
      <c r="E65" s="173">
        <f t="shared" si="36"/>
        <v>-4.8035550975529676E-5</v>
      </c>
      <c r="F65" s="173">
        <f t="shared" si="36"/>
        <v>1.8572773040535832E-3</v>
      </c>
      <c r="G65" s="173">
        <f t="shared" si="36"/>
        <v>1.989318875630633E-3</v>
      </c>
      <c r="H65" s="173">
        <f t="shared" si="36"/>
        <v>1.9998356408627072E-3</v>
      </c>
      <c r="I65" s="173">
        <f t="shared" si="36"/>
        <v>1.9664674274748224E-3</v>
      </c>
      <c r="J65" s="173">
        <f t="shared" si="36"/>
        <v>-2.2995327517621564E-3</v>
      </c>
      <c r="K65" s="173">
        <f t="shared" si="36"/>
        <v>1.7295534753742504E-3</v>
      </c>
      <c r="L65" s="173">
        <f t="shared" si="36"/>
        <v>-2.4801040648186994E-3</v>
      </c>
      <c r="M65" s="173">
        <f t="shared" si="36"/>
        <v>-4.3630527640232553E-3</v>
      </c>
      <c r="N65" s="173">
        <f t="shared" si="36"/>
        <v>1.2501142528044409E-3</v>
      </c>
      <c r="O65" s="173">
        <f t="shared" si="36"/>
        <v>-1.5885044751136736E-3</v>
      </c>
      <c r="P65" s="173">
        <f t="shared" si="36"/>
        <v>-1.8668806665799195E-3</v>
      </c>
      <c r="Q65" s="173">
        <f t="shared" si="36"/>
        <v>-6.4877423028413461E-4</v>
      </c>
      <c r="R65" s="173">
        <f t="shared" si="36"/>
        <v>1.7664721366088365E-3</v>
      </c>
      <c r="S65" s="173">
        <f t="shared" si="36"/>
        <v>8.5123367082576404E-4</v>
      </c>
      <c r="T65" s="173">
        <f t="shared" si="36"/>
        <v>-3.3211046548564249E-5</v>
      </c>
      <c r="U65" s="173">
        <f t="shared" si="36"/>
        <v>5.1782265288222629E-4</v>
      </c>
      <c r="V65" s="173">
        <f t="shared" si="36"/>
        <v>-2.0216153204797866E-4</v>
      </c>
      <c r="W65" s="173">
        <f t="shared" si="36"/>
        <v>2.4218472026922943E-3</v>
      </c>
      <c r="X65" s="766">
        <f t="shared" si="36"/>
        <v>4.7885208978878319E-3</v>
      </c>
      <c r="Y65" s="766">
        <f t="shared" si="36"/>
        <v>7.5783722957347014E-3</v>
      </c>
      <c r="Z65" s="766">
        <f t="shared" si="36"/>
        <v>3.1309139693563516E-3</v>
      </c>
    </row>
    <row r="66" spans="1:26" x14ac:dyDescent="0.2">
      <c r="A66" s="162" t="s">
        <v>69</v>
      </c>
      <c r="B66" s="165" t="s">
        <v>70</v>
      </c>
      <c r="C66" s="173"/>
      <c r="D66" s="173">
        <f t="shared" ref="D66:Z66" si="37">(D14-C14)/(D$22-C$22)*((D$22-C$22)/C$22)</f>
        <v>-6.0853308519678139E-3</v>
      </c>
      <c r="E66" s="173">
        <f t="shared" si="37"/>
        <v>-6.293802374124793E-3</v>
      </c>
      <c r="F66" s="173">
        <f t="shared" si="37"/>
        <v>2.0430551972104661E-3</v>
      </c>
      <c r="G66" s="173">
        <f t="shared" si="37"/>
        <v>1.1944312415289409E-2</v>
      </c>
      <c r="H66" s="173">
        <f t="shared" si="37"/>
        <v>6.1158206207777921E-3</v>
      </c>
      <c r="I66" s="173">
        <f t="shared" si="37"/>
        <v>2.0050603336148123E-2</v>
      </c>
      <c r="J66" s="173">
        <f t="shared" si="37"/>
        <v>1.7365606815535704E-2</v>
      </c>
      <c r="K66" s="173">
        <f t="shared" si="37"/>
        <v>-1.2793104160646251E-2</v>
      </c>
      <c r="L66" s="173">
        <f t="shared" si="37"/>
        <v>-1.2536396084783524E-2</v>
      </c>
      <c r="M66" s="173">
        <f t="shared" si="37"/>
        <v>-1.2372799029675636E-2</v>
      </c>
      <c r="N66" s="173">
        <f t="shared" si="37"/>
        <v>2.7129515813519196E-2</v>
      </c>
      <c r="O66" s="173">
        <f t="shared" si="37"/>
        <v>-5.5750053340853922E-2</v>
      </c>
      <c r="P66" s="173">
        <f t="shared" si="37"/>
        <v>-2.6013935261931669E-2</v>
      </c>
      <c r="Q66" s="173">
        <f t="shared" si="37"/>
        <v>-3.0980927987410219E-3</v>
      </c>
      <c r="R66" s="173">
        <f t="shared" si="37"/>
        <v>7.1974981138369859E-3</v>
      </c>
      <c r="S66" s="173">
        <f t="shared" si="37"/>
        <v>1.5169991246954139E-3</v>
      </c>
      <c r="T66" s="173">
        <f t="shared" si="37"/>
        <v>5.3712900642310085E-3</v>
      </c>
      <c r="U66" s="173">
        <f t="shared" si="37"/>
        <v>-1.3443500083771742E-3</v>
      </c>
      <c r="V66" s="173">
        <f t="shared" si="37"/>
        <v>-3.235690081880912E-3</v>
      </c>
      <c r="W66" s="173">
        <f t="shared" si="37"/>
        <v>1.203689935582815E-3</v>
      </c>
      <c r="X66" s="766">
        <f t="shared" si="37"/>
        <v>-7.0279954653886879E-4</v>
      </c>
      <c r="Y66" s="766">
        <f t="shared" si="37"/>
        <v>-1.1095376455454163E-4</v>
      </c>
      <c r="Z66" s="766">
        <f t="shared" si="37"/>
        <v>-5.277891796205247E-4</v>
      </c>
    </row>
    <row r="67" spans="1:26" x14ac:dyDescent="0.2">
      <c r="A67" s="162" t="s">
        <v>71</v>
      </c>
      <c r="B67" s="165" t="s">
        <v>72</v>
      </c>
      <c r="C67" s="173"/>
      <c r="D67" s="173">
        <f t="shared" ref="D67:Z67" si="38">(D15-C15)/(D$22-C$22)*((D$22-C$22)/C$22)</f>
        <v>-2.1390244037875874E-3</v>
      </c>
      <c r="E67" s="173">
        <f t="shared" si="38"/>
        <v>-5.5295545668790523E-3</v>
      </c>
      <c r="F67" s="173">
        <f t="shared" si="38"/>
        <v>-8.706787204441211E-3</v>
      </c>
      <c r="G67" s="173">
        <f t="shared" si="38"/>
        <v>9.6185196082271378E-3</v>
      </c>
      <c r="H67" s="173">
        <f t="shared" si="38"/>
        <v>-2.5055268892239897E-3</v>
      </c>
      <c r="I67" s="173">
        <f t="shared" si="38"/>
        <v>8.474420031880741E-3</v>
      </c>
      <c r="J67" s="173">
        <f t="shared" si="38"/>
        <v>6.3378376097586488E-3</v>
      </c>
      <c r="K67" s="173">
        <f t="shared" si="38"/>
        <v>-6.1425221626667161E-3</v>
      </c>
      <c r="L67" s="173">
        <f t="shared" si="38"/>
        <v>-6.3895744080858857E-3</v>
      </c>
      <c r="M67" s="173">
        <f t="shared" si="38"/>
        <v>5.6146873287407197E-3</v>
      </c>
      <c r="N67" s="173">
        <f t="shared" si="38"/>
        <v>1.3025233101209687E-2</v>
      </c>
      <c r="O67" s="173">
        <f t="shared" si="38"/>
        <v>-1.2900313778267978E-2</v>
      </c>
      <c r="P67" s="173">
        <f t="shared" si="38"/>
        <v>-3.0608257540441445E-3</v>
      </c>
      <c r="Q67" s="173">
        <f t="shared" si="38"/>
        <v>1.4104303359367491E-2</v>
      </c>
      <c r="R67" s="173">
        <f t="shared" si="38"/>
        <v>-5.8503468467202722E-3</v>
      </c>
      <c r="S67" s="173">
        <f t="shared" si="38"/>
        <v>-1.4960601546125177E-2</v>
      </c>
      <c r="T67" s="173">
        <f t="shared" si="38"/>
        <v>-1.1195132630700872E-2</v>
      </c>
      <c r="U67" s="173">
        <f t="shared" si="38"/>
        <v>-3.0950316102214804E-3</v>
      </c>
      <c r="V67" s="173">
        <f t="shared" si="38"/>
        <v>-8.2198833152252581E-3</v>
      </c>
      <c r="W67" s="173">
        <f t="shared" si="38"/>
        <v>-1.3758294195645273E-3</v>
      </c>
      <c r="X67" s="766">
        <f t="shared" si="38"/>
        <v>-1.0835113250087782E-2</v>
      </c>
      <c r="Y67" s="766">
        <f t="shared" si="38"/>
        <v>-2.8732257212015991E-4</v>
      </c>
      <c r="Z67" s="766">
        <f t="shared" si="38"/>
        <v>-2.0473977006949845E-3</v>
      </c>
    </row>
    <row r="68" spans="1:26" x14ac:dyDescent="0.2">
      <c r="A68" s="162" t="s">
        <v>73</v>
      </c>
      <c r="B68" s="165" t="s">
        <v>74</v>
      </c>
      <c r="C68" s="173"/>
      <c r="D68" s="173">
        <f t="shared" ref="D68:Z68" si="39">(D16-C16)/(D$22-C$22)*((D$22-C$22)/C$22)</f>
        <v>-2.0810586530740243E-3</v>
      </c>
      <c r="E68" s="173">
        <f t="shared" si="39"/>
        <v>-3.3600465993865311E-3</v>
      </c>
      <c r="F68" s="173">
        <f t="shared" si="39"/>
        <v>-3.7175768371151634E-3</v>
      </c>
      <c r="G68" s="173">
        <f t="shared" si="39"/>
        <v>-8.7158507557376721E-4</v>
      </c>
      <c r="H68" s="173">
        <f t="shared" si="39"/>
        <v>2.8739744720784905E-3</v>
      </c>
      <c r="I68" s="173">
        <f t="shared" si="39"/>
        <v>8.4574456162657408E-3</v>
      </c>
      <c r="J68" s="173">
        <f t="shared" si="39"/>
        <v>1.3791106128177274E-3</v>
      </c>
      <c r="K68" s="173">
        <f t="shared" si="39"/>
        <v>-4.9473954450603447E-3</v>
      </c>
      <c r="L68" s="173">
        <f t="shared" si="39"/>
        <v>9.3697894070287864E-5</v>
      </c>
      <c r="M68" s="173">
        <f t="shared" si="39"/>
        <v>7.9783706639676788E-4</v>
      </c>
      <c r="N68" s="173">
        <f t="shared" si="39"/>
        <v>1.602946107531479E-3</v>
      </c>
      <c r="O68" s="173">
        <f t="shared" si="39"/>
        <v>1.9160908214017371E-3</v>
      </c>
      <c r="P68" s="173">
        <f t="shared" si="39"/>
        <v>5.1755241556904813E-3</v>
      </c>
      <c r="Q68" s="173">
        <f t="shared" si="39"/>
        <v>2.3192137383810951E-3</v>
      </c>
      <c r="R68" s="173">
        <f t="shared" si="39"/>
        <v>2.0876672035464064E-3</v>
      </c>
      <c r="S68" s="173">
        <f t="shared" si="39"/>
        <v>1.4271970176161167E-3</v>
      </c>
      <c r="T68" s="173">
        <f t="shared" si="39"/>
        <v>4.8895752036739321E-3</v>
      </c>
      <c r="U68" s="173">
        <f t="shared" si="39"/>
        <v>-2.6157957676541826E-3</v>
      </c>
      <c r="V68" s="173">
        <f t="shared" si="39"/>
        <v>-5.3379049488222743E-5</v>
      </c>
      <c r="W68" s="173">
        <f t="shared" si="39"/>
        <v>-3.2878295207066982E-3</v>
      </c>
      <c r="X68" s="766">
        <f t="shared" si="39"/>
        <v>-1.1425687149203038E-3</v>
      </c>
      <c r="Y68" s="766">
        <f t="shared" si="39"/>
        <v>2.483952886491577E-3</v>
      </c>
      <c r="Z68" s="766">
        <f t="shared" si="39"/>
        <v>5.5827662611972668E-5</v>
      </c>
    </row>
    <row r="69" spans="1:26" x14ac:dyDescent="0.2">
      <c r="A69" s="162" t="s">
        <v>75</v>
      </c>
      <c r="B69" s="165" t="s">
        <v>76</v>
      </c>
      <c r="C69" s="173"/>
      <c r="D69" s="173">
        <f t="shared" ref="D69:Z69" si="40">(D17-C17)/(D$22-C$22)*((D$22-C$22)/C$22)</f>
        <v>-6.3977613417245873E-4</v>
      </c>
      <c r="E69" s="173">
        <f t="shared" si="40"/>
        <v>2.3758683826090483E-4</v>
      </c>
      <c r="F69" s="173">
        <f t="shared" si="40"/>
        <v>8.6838055202808479E-4</v>
      </c>
      <c r="G69" s="173">
        <f t="shared" si="40"/>
        <v>1.4863013047475526E-4</v>
      </c>
      <c r="H69" s="173">
        <f t="shared" si="40"/>
        <v>-1.7638723999811044E-5</v>
      </c>
      <c r="I69" s="173">
        <f t="shared" si="40"/>
        <v>-1.228673201359955E-3</v>
      </c>
      <c r="J69" s="173">
        <f t="shared" si="40"/>
        <v>1.3862756223001892E-3</v>
      </c>
      <c r="K69" s="173">
        <f t="shared" si="40"/>
        <v>1.3511964588559615E-4</v>
      </c>
      <c r="L69" s="173">
        <f t="shared" si="40"/>
        <v>-1.9861864317876956E-4</v>
      </c>
      <c r="M69" s="173">
        <f t="shared" si="40"/>
        <v>-1.5154191700691115E-4</v>
      </c>
      <c r="N69" s="173">
        <f t="shared" si="40"/>
        <v>-3.1737881859416048E-5</v>
      </c>
      <c r="O69" s="173">
        <f t="shared" si="40"/>
        <v>-9.5851783836362113E-4</v>
      </c>
      <c r="P69" s="173">
        <f t="shared" si="40"/>
        <v>3.0166867377889959E-4</v>
      </c>
      <c r="Q69" s="173">
        <f t="shared" si="40"/>
        <v>-9.6556852651180213E-4</v>
      </c>
      <c r="R69" s="173">
        <f t="shared" si="40"/>
        <v>3.7761169868557004E-4</v>
      </c>
      <c r="S69" s="173">
        <f t="shared" si="40"/>
        <v>-6.6643751884852629E-4</v>
      </c>
      <c r="T69" s="173">
        <f t="shared" si="40"/>
        <v>-3.1887619822025531E-4</v>
      </c>
      <c r="U69" s="173">
        <f t="shared" si="40"/>
        <v>2.2487408003505282E-4</v>
      </c>
      <c r="V69" s="173">
        <f t="shared" si="40"/>
        <v>3.4833232735528331E-3</v>
      </c>
      <c r="W69" s="173">
        <f t="shared" si="40"/>
        <v>-2.1219903482692158E-3</v>
      </c>
      <c r="X69" s="766">
        <f t="shared" si="40"/>
        <v>2.8180707893968986E-5</v>
      </c>
      <c r="Y69" s="766">
        <f t="shared" si="40"/>
        <v>7.0921476654200637E-3</v>
      </c>
      <c r="Z69" s="766">
        <f t="shared" si="40"/>
        <v>2.3746454054562756E-3</v>
      </c>
    </row>
    <row r="70" spans="1:26" x14ac:dyDescent="0.2">
      <c r="A70" s="162"/>
      <c r="B70" s="361" t="s">
        <v>408</v>
      </c>
      <c r="C70" s="173"/>
      <c r="D70" s="173">
        <f t="shared" ref="D70:Z70" si="41">(D18-C18)/(D$22-C$22)*((D$22-C$22)/C$22)</f>
        <v>1.6080189698382968E-4</v>
      </c>
      <c r="E70" s="173">
        <f t="shared" si="41"/>
        <v>3.1101970348772841E-3</v>
      </c>
      <c r="F70" s="173">
        <f t="shared" si="41"/>
        <v>-1.2316913231035612E-4</v>
      </c>
      <c r="G70" s="173">
        <f t="shared" si="41"/>
        <v>-2.8741303426118841E-3</v>
      </c>
      <c r="H70" s="173">
        <f t="shared" si="41"/>
        <v>-2.4588427648776223E-3</v>
      </c>
      <c r="I70" s="173">
        <f t="shared" si="41"/>
        <v>-1.8880381615666321E-3</v>
      </c>
      <c r="J70" s="173">
        <f t="shared" si="41"/>
        <v>-3.1662737528575808E-3</v>
      </c>
      <c r="K70" s="173">
        <f t="shared" si="41"/>
        <v>2.9708092887767387E-3</v>
      </c>
      <c r="L70" s="173">
        <f t="shared" si="41"/>
        <v>1.6382388428592127E-3</v>
      </c>
      <c r="M70" s="173">
        <f t="shared" si="41"/>
        <v>-2.2131914454012126E-3</v>
      </c>
      <c r="N70" s="173">
        <f t="shared" si="41"/>
        <v>-1.0641397497087135E-3</v>
      </c>
      <c r="O70" s="173">
        <f t="shared" si="41"/>
        <v>2.80288935432472E-4</v>
      </c>
      <c r="P70" s="173">
        <f t="shared" si="41"/>
        <v>6.2361003509715156E-4</v>
      </c>
      <c r="Q70" s="173">
        <f t="shared" si="41"/>
        <v>2.7302817798459792E-3</v>
      </c>
      <c r="R70" s="173">
        <f t="shared" si="41"/>
        <v>-5.7050084722576821E-4</v>
      </c>
      <c r="S70" s="173">
        <f t="shared" si="41"/>
        <v>1.6213719284311004E-3</v>
      </c>
      <c r="T70" s="173">
        <f t="shared" si="41"/>
        <v>-9.2214675881262248E-5</v>
      </c>
      <c r="U70" s="173">
        <f t="shared" si="41"/>
        <v>4.6578170203765394E-4</v>
      </c>
      <c r="V70" s="173">
        <f t="shared" si="41"/>
        <v>6.348961946795466E-4</v>
      </c>
      <c r="W70" s="173">
        <f t="shared" si="41"/>
        <v>3.1226668825405943E-5</v>
      </c>
      <c r="X70" s="766">
        <f t="shared" si="41"/>
        <v>-7.5391712040265887E-4</v>
      </c>
      <c r="Y70" s="766">
        <f t="shared" si="41"/>
        <v>9.4154945745041107E-4</v>
      </c>
      <c r="Z70" s="766">
        <f t="shared" si="41"/>
        <v>-1.5086156033246422E-3</v>
      </c>
    </row>
    <row r="71" spans="1:26" s="10" customFormat="1" x14ac:dyDescent="0.2">
      <c r="A71" s="359"/>
      <c r="B71" s="360" t="s">
        <v>511</v>
      </c>
      <c r="C71" s="174"/>
      <c r="D71" s="174">
        <f t="shared" ref="D71" si="42">SUM(D55:D70)</f>
        <v>-5.7180929935859243E-2</v>
      </c>
      <c r="E71" s="174">
        <f t="shared" ref="E71" si="43">SUM(E55:E70)</f>
        <v>-3.9848792170793602E-2</v>
      </c>
      <c r="F71" s="174">
        <f t="shared" ref="F71" si="44">SUM(F55:F70)</f>
        <v>-3.1675692071482741E-3</v>
      </c>
      <c r="G71" s="174">
        <f t="shared" ref="G71" si="45">SUM(G55:G70)</f>
        <v>3.9874299824710323E-2</v>
      </c>
      <c r="H71" s="174">
        <f t="shared" ref="H71" si="46">SUM(H55:H70)</f>
        <v>3.9494681267012152E-2</v>
      </c>
      <c r="I71" s="174">
        <f t="shared" ref="I71" si="47">SUM(I55:I70)</f>
        <v>2.6833601170357629E-2</v>
      </c>
      <c r="J71" s="174">
        <f t="shared" ref="J71" si="48">SUM(J55:J70)</f>
        <v>1.1916651995059971E-2</v>
      </c>
      <c r="K71" s="174">
        <f t="shared" ref="K71" si="49">SUM(K55:K70)</f>
        <v>-8.0225102485753218E-3</v>
      </c>
      <c r="L71" s="174">
        <f t="shared" ref="L71" si="50">SUM(L55:L70)</f>
        <v>-4.7822528270070885E-2</v>
      </c>
      <c r="M71" s="174">
        <f t="shared" ref="M71" si="51">SUM(M55:M70)</f>
        <v>-1.3717178098177442E-2</v>
      </c>
      <c r="N71" s="174">
        <f t="shared" ref="N71" si="52">SUM(N55:N70)</f>
        <v>3.386520263829515E-2</v>
      </c>
      <c r="O71" s="174">
        <f t="shared" ref="O71" si="53">SUM(O55:O70)</f>
        <v>-7.5776750313759272E-2</v>
      </c>
      <c r="P71" s="174">
        <f t="shared" ref="P71" si="54">SUM(P55:P70)</f>
        <v>-4.4829747850965711E-2</v>
      </c>
      <c r="Q71" s="174">
        <f t="shared" ref="Q71" si="55">SUM(Q55:Q70)</f>
        <v>-1.0157654825162198E-3</v>
      </c>
      <c r="R71" s="174">
        <f t="shared" ref="R71" si="56">SUM(R55:R70)</f>
        <v>3.6299644515241765E-2</v>
      </c>
      <c r="S71" s="174">
        <f t="shared" ref="S71" si="57">SUM(S55:S70)</f>
        <v>3.5456772582600094E-3</v>
      </c>
      <c r="T71" s="174">
        <f t="shared" ref="T71" si="58">SUM(T55:T70)</f>
        <v>-6.8006144531717E-4</v>
      </c>
      <c r="U71" s="174">
        <f t="shared" ref="U71" si="59">SUM(U55:U70)</f>
        <v>-2.5413951050869854E-2</v>
      </c>
      <c r="V71" s="174">
        <f t="shared" ref="V71:W71" si="60">SUM(V55:V70)</f>
        <v>-3.8039158729055167E-2</v>
      </c>
      <c r="W71" s="174">
        <f t="shared" si="60"/>
        <v>2.7396501115669967E-3</v>
      </c>
      <c r="X71" s="859">
        <f t="shared" ref="X71:Y71" si="61">SUM(X55:X70)</f>
        <v>2.9687986951278205E-2</v>
      </c>
      <c r="Y71" s="859">
        <f t="shared" si="61"/>
        <v>2.0459771977886981E-2</v>
      </c>
      <c r="Z71" s="859">
        <f t="shared" ref="Z71" si="62">SUM(Z55:Z70)</f>
        <v>-1.3662839242594239E-2</v>
      </c>
    </row>
    <row r="72" spans="1:26" x14ac:dyDescent="0.2">
      <c r="A72" s="162"/>
      <c r="B72" s="361" t="s">
        <v>559</v>
      </c>
      <c r="C72" s="173"/>
      <c r="D72" s="173">
        <f t="shared" ref="D72:Z72" si="63">(D20-C20)/(D$22-C$22)*((D$22-C$22)/C$22)</f>
        <v>-8.7271831130152945E-3</v>
      </c>
      <c r="E72" s="173">
        <f t="shared" si="63"/>
        <v>-5.1723443772215393E-3</v>
      </c>
      <c r="F72" s="173">
        <f t="shared" si="63"/>
        <v>9.4574503669199173E-3</v>
      </c>
      <c r="G72" s="173">
        <f t="shared" si="63"/>
        <v>6.1270975967977915E-3</v>
      </c>
      <c r="H72" s="173">
        <f t="shared" si="63"/>
        <v>1.4949125840767113E-2</v>
      </c>
      <c r="I72" s="173">
        <f t="shared" si="63"/>
        <v>-2.6572959867249288E-3</v>
      </c>
      <c r="J72" s="173">
        <f t="shared" si="63"/>
        <v>-1.286827036885415E-2</v>
      </c>
      <c r="K72" s="173">
        <f t="shared" si="63"/>
        <v>1.8609121475971484E-2</v>
      </c>
      <c r="L72" s="173">
        <f t="shared" si="63"/>
        <v>-1.394226905955117E-2</v>
      </c>
      <c r="M72" s="173">
        <f t="shared" si="63"/>
        <v>5.5380398769363133E-3</v>
      </c>
      <c r="N72" s="173">
        <f t="shared" si="63"/>
        <v>-3.7805106717815583E-3</v>
      </c>
      <c r="O72" s="173">
        <f t="shared" si="63"/>
        <v>-8.2125100008497934E-3</v>
      </c>
      <c r="P72" s="173">
        <f t="shared" si="63"/>
        <v>-8.1312622635336378E-3</v>
      </c>
      <c r="Q72" s="173">
        <f t="shared" si="63"/>
        <v>3.6596194236241794E-3</v>
      </c>
      <c r="R72" s="173">
        <f t="shared" si="63"/>
        <v>8.5839969987967918E-3</v>
      </c>
      <c r="S72" s="173">
        <f t="shared" si="63"/>
        <v>4.5646342488063598E-3</v>
      </c>
      <c r="T72" s="173">
        <f t="shared" si="63"/>
        <v>-5.0553746048041135E-3</v>
      </c>
      <c r="U72" s="173">
        <f t="shared" si="63"/>
        <v>-2.435169559285434E-3</v>
      </c>
      <c r="V72" s="173">
        <f t="shared" si="63"/>
        <v>-8.0766264729495475E-3</v>
      </c>
      <c r="W72" s="173">
        <f t="shared" si="63"/>
        <v>5.0291033957757525E-3</v>
      </c>
      <c r="X72" s="766">
        <f t="shared" si="63"/>
        <v>1.1329167940774761E-2</v>
      </c>
      <c r="Y72" s="766">
        <f t="shared" si="63"/>
        <v>7.9891416880242417E-3</v>
      </c>
      <c r="Z72" s="766">
        <f t="shared" si="63"/>
        <v>-2.6996290966253844E-4</v>
      </c>
    </row>
    <row r="73" spans="1:26" x14ac:dyDescent="0.2">
      <c r="A73" s="162"/>
      <c r="B73" s="361" t="s">
        <v>512</v>
      </c>
      <c r="C73" s="173"/>
      <c r="D73" s="173">
        <f t="shared" ref="D73:Z73" si="64">(D21-C21)/(D$22-C$22)*((D$22-C$22)/C$22)</f>
        <v>4.5782593938125462E-4</v>
      </c>
      <c r="E73" s="173">
        <f t="shared" si="64"/>
        <v>5.6158534034449615E-4</v>
      </c>
      <c r="F73" s="173">
        <f t="shared" si="64"/>
        <v>-1.8084412867979658E-6</v>
      </c>
      <c r="G73" s="173">
        <f t="shared" si="64"/>
        <v>2.5368006365095896E-4</v>
      </c>
      <c r="H73" s="173">
        <f t="shared" si="64"/>
        <v>1.8849477536580848E-3</v>
      </c>
      <c r="I73" s="173">
        <f t="shared" si="64"/>
        <v>-1.4621530196678978E-3</v>
      </c>
      <c r="J73" s="173">
        <f t="shared" si="64"/>
        <v>1.8152281019240415E-4</v>
      </c>
      <c r="K73" s="173">
        <f t="shared" si="64"/>
        <v>2.4219246638019355E-3</v>
      </c>
      <c r="L73" s="173">
        <f t="shared" si="64"/>
        <v>1.8431042607951136E-4</v>
      </c>
      <c r="M73" s="173">
        <f t="shared" si="64"/>
        <v>-2.7746422255890522E-4</v>
      </c>
      <c r="N73" s="173">
        <f t="shared" si="64"/>
        <v>2.2551185999584764E-4</v>
      </c>
      <c r="O73" s="173">
        <f t="shared" si="64"/>
        <v>6.4591318317398352E-5</v>
      </c>
      <c r="P73" s="173">
        <f t="shared" si="64"/>
        <v>2.9033674977415138E-4</v>
      </c>
      <c r="Q73" s="173">
        <f t="shared" si="64"/>
        <v>-2.9484775437937396E-4</v>
      </c>
      <c r="R73" s="173">
        <f t="shared" si="64"/>
        <v>2.7615892135961602E-4</v>
      </c>
      <c r="S73" s="173">
        <f t="shared" si="64"/>
        <v>2.7456926573502037E-4</v>
      </c>
      <c r="T73" s="173">
        <f t="shared" si="64"/>
        <v>-8.1193477893717848E-4</v>
      </c>
      <c r="U73" s="173">
        <f t="shared" si="64"/>
        <v>-2.5246396398091389E-4</v>
      </c>
      <c r="V73" s="173">
        <f t="shared" si="64"/>
        <v>1.3274696780901264E-4</v>
      </c>
      <c r="W73" s="173">
        <f t="shared" si="64"/>
        <v>-1.1516649421132953E-3</v>
      </c>
      <c r="X73" s="766">
        <f t="shared" si="64"/>
        <v>-5.774143092304706E-4</v>
      </c>
      <c r="Y73" s="766">
        <f t="shared" si="64"/>
        <v>-1.6308980665358138E-4</v>
      </c>
      <c r="Z73" s="766">
        <f t="shared" si="64"/>
        <v>-4.9799917130917653E-4</v>
      </c>
    </row>
    <row r="74" spans="1:26" ht="21" customHeight="1" x14ac:dyDescent="0.2">
      <c r="A74" s="170"/>
      <c r="B74" s="171" t="s">
        <v>562</v>
      </c>
      <c r="C74" s="175"/>
      <c r="D74" s="175">
        <f t="shared" ref="D74:Z74" si="65">(D22-C22)/(D$22-C$22)*((D$22-C$22)/C$22)</f>
        <v>-6.5450287109493327E-2</v>
      </c>
      <c r="E74" s="175">
        <f t="shared" si="65"/>
        <v>-4.4459551207670651E-2</v>
      </c>
      <c r="F74" s="175">
        <f t="shared" si="65"/>
        <v>6.2880727184848632E-3</v>
      </c>
      <c r="G74" s="175">
        <f t="shared" si="65"/>
        <v>4.6255077485159196E-2</v>
      </c>
      <c r="H74" s="175">
        <f t="shared" si="65"/>
        <v>5.6328754861437472E-2</v>
      </c>
      <c r="I74" s="175">
        <f t="shared" si="65"/>
        <v>2.2714152163964538E-2</v>
      </c>
      <c r="J74" s="175">
        <f t="shared" si="65"/>
        <v>-7.7009556360179939E-4</v>
      </c>
      <c r="K74" s="175">
        <f t="shared" si="65"/>
        <v>1.3008535891198009E-2</v>
      </c>
      <c r="L74" s="175">
        <f t="shared" si="65"/>
        <v>-6.1580486903542425E-2</v>
      </c>
      <c r="M74" s="175">
        <f t="shared" si="65"/>
        <v>-8.4566024438001951E-3</v>
      </c>
      <c r="N74" s="175">
        <f t="shared" si="65"/>
        <v>3.031020382650931E-2</v>
      </c>
      <c r="O74" s="175">
        <f t="shared" si="65"/>
        <v>-8.3924668996291529E-2</v>
      </c>
      <c r="P74" s="175">
        <f t="shared" si="65"/>
        <v>-5.2670673364725258E-2</v>
      </c>
      <c r="Q74" s="175">
        <f t="shared" si="65"/>
        <v>2.3490061867285032E-3</v>
      </c>
      <c r="R74" s="175">
        <f t="shared" si="65"/>
        <v>4.5159800435398675E-2</v>
      </c>
      <c r="S74" s="175">
        <f t="shared" si="65"/>
        <v>8.3848807728012942E-3</v>
      </c>
      <c r="T74" s="175">
        <f t="shared" si="65"/>
        <v>-6.5473708290585573E-3</v>
      </c>
      <c r="U74" s="175">
        <f t="shared" si="65"/>
        <v>-2.8101584574136067E-2</v>
      </c>
      <c r="V74" s="175">
        <f t="shared" si="65"/>
        <v>-4.598303823419557E-2</v>
      </c>
      <c r="W74" s="175">
        <f t="shared" si="65"/>
        <v>6.6170885652290313E-3</v>
      </c>
      <c r="X74" s="860">
        <f t="shared" si="65"/>
        <v>4.0439740582822445E-2</v>
      </c>
      <c r="Y74" s="860">
        <f t="shared" si="65"/>
        <v>2.8285823859257642E-2</v>
      </c>
      <c r="Z74" s="860">
        <f t="shared" si="65"/>
        <v>-1.443080132356556E-2</v>
      </c>
    </row>
    <row r="75" spans="1:26" x14ac:dyDescent="0.2">
      <c r="A75" s="956"/>
      <c r="B75" s="957"/>
      <c r="C75" s="963"/>
      <c r="D75" s="963"/>
      <c r="E75" s="963"/>
      <c r="F75" s="963"/>
      <c r="G75" s="963"/>
      <c r="H75" s="963"/>
      <c r="I75" s="963"/>
      <c r="J75" s="963"/>
      <c r="K75" s="963"/>
      <c r="L75" s="963"/>
      <c r="M75" s="963"/>
      <c r="N75" s="963"/>
      <c r="O75" s="963"/>
      <c r="P75" s="963"/>
      <c r="Q75" s="963"/>
      <c r="R75" s="963"/>
      <c r="S75" s="963"/>
      <c r="T75" s="963"/>
      <c r="U75" s="963"/>
      <c r="V75" s="963"/>
      <c r="W75" s="963"/>
      <c r="X75" s="964"/>
      <c r="Y75" s="964"/>
      <c r="Z75" s="964"/>
    </row>
    <row r="76" spans="1:26" x14ac:dyDescent="0.2">
      <c r="A76" s="956"/>
      <c r="B76" s="957"/>
      <c r="C76" s="963"/>
      <c r="D76" s="963"/>
      <c r="E76" s="963"/>
      <c r="F76" s="963"/>
      <c r="G76" s="963"/>
      <c r="H76" s="963"/>
      <c r="I76" s="963"/>
      <c r="J76" s="963"/>
      <c r="K76" s="963"/>
      <c r="L76" s="963"/>
      <c r="M76" s="963"/>
      <c r="N76" s="963"/>
      <c r="O76" s="963"/>
      <c r="P76" s="963"/>
      <c r="Q76" s="963"/>
      <c r="R76" s="963"/>
      <c r="S76" s="963"/>
      <c r="T76" s="963"/>
      <c r="U76" s="963"/>
      <c r="V76" s="963"/>
      <c r="W76" s="963"/>
      <c r="X76" s="964"/>
      <c r="Y76" s="964"/>
      <c r="Z76" s="964"/>
    </row>
    <row r="77" spans="1:26" x14ac:dyDescent="0.2">
      <c r="A77" s="981" t="s">
        <v>1387</v>
      </c>
      <c r="B77" s="957"/>
      <c r="C77" s="963"/>
      <c r="D77" s="963"/>
      <c r="E77" s="963"/>
      <c r="F77" s="963"/>
      <c r="G77" s="963"/>
      <c r="H77" s="963"/>
      <c r="I77" s="963"/>
      <c r="J77" s="963"/>
      <c r="K77" s="963"/>
      <c r="L77" s="963"/>
      <c r="M77" s="963"/>
      <c r="N77" s="963"/>
      <c r="O77" s="963"/>
      <c r="P77" s="963"/>
      <c r="Q77" s="963"/>
      <c r="R77" s="963"/>
      <c r="S77" s="963"/>
      <c r="T77" s="963"/>
      <c r="U77" s="963"/>
      <c r="V77" s="963"/>
      <c r="W77" s="963"/>
      <c r="X77" s="964"/>
      <c r="Y77" s="964"/>
      <c r="Z77" s="964"/>
    </row>
    <row r="78" spans="1:26" s="144" customFormat="1" ht="20.25" customHeight="1" x14ac:dyDescent="0.2">
      <c r="A78" s="180" t="s">
        <v>1188</v>
      </c>
      <c r="X78" s="861"/>
      <c r="Y78" s="861"/>
      <c r="Z78" s="861"/>
    </row>
    <row r="79" spans="1:26" ht="15" x14ac:dyDescent="0.2">
      <c r="A79" s="354" t="str">
        <f>Index!B26</f>
        <v>Table 4d :   Chuuk: Current price GDP by industry, FY2003-FY2015</v>
      </c>
      <c r="B79" s="10"/>
      <c r="C79" s="357"/>
      <c r="D79" s="358"/>
      <c r="E79" s="358"/>
      <c r="F79" s="358"/>
      <c r="G79" s="358"/>
      <c r="H79" s="358"/>
      <c r="I79" s="358"/>
      <c r="J79" s="358"/>
      <c r="K79" s="358"/>
      <c r="L79" s="358"/>
      <c r="M79" s="358"/>
      <c r="N79" s="358"/>
      <c r="O79" s="358"/>
      <c r="P79" s="358"/>
      <c r="Q79" s="358"/>
      <c r="R79" s="358"/>
      <c r="S79" s="358"/>
      <c r="T79" s="358"/>
      <c r="U79" s="358"/>
      <c r="V79" s="358"/>
      <c r="W79" s="358"/>
      <c r="X79" s="876"/>
      <c r="Y79" s="876"/>
      <c r="Z79" s="876"/>
    </row>
    <row r="80" spans="1:26" ht="18.75" customHeight="1" x14ac:dyDescent="0.2">
      <c r="A80" s="159"/>
      <c r="B80" s="160" t="s">
        <v>397</v>
      </c>
      <c r="C80" s="161" t="str">
        <f t="shared" ref="C80:W80" si="66">C28</f>
        <v>FY1995</v>
      </c>
      <c r="D80" s="161" t="str">
        <f t="shared" si="66"/>
        <v>FY1996</v>
      </c>
      <c r="E80" s="161" t="str">
        <f t="shared" si="66"/>
        <v>FY1997</v>
      </c>
      <c r="F80" s="161" t="str">
        <f t="shared" si="66"/>
        <v>FY1998</v>
      </c>
      <c r="G80" s="161" t="str">
        <f t="shared" si="66"/>
        <v>FY1999</v>
      </c>
      <c r="H80" s="161" t="str">
        <f t="shared" si="66"/>
        <v>FY2000</v>
      </c>
      <c r="I80" s="161" t="str">
        <f t="shared" si="66"/>
        <v>FY2001</v>
      </c>
      <c r="J80" s="161" t="str">
        <f t="shared" si="66"/>
        <v>FY2002</v>
      </c>
      <c r="K80" s="161" t="str">
        <f t="shared" si="66"/>
        <v>FY2003</v>
      </c>
      <c r="L80" s="161" t="str">
        <f t="shared" si="66"/>
        <v>FY2004</v>
      </c>
      <c r="M80" s="161" t="str">
        <f t="shared" si="66"/>
        <v>FY2005</v>
      </c>
      <c r="N80" s="161" t="str">
        <f t="shared" si="66"/>
        <v>FY2006</v>
      </c>
      <c r="O80" s="161" t="str">
        <f t="shared" si="66"/>
        <v>FY2007</v>
      </c>
      <c r="P80" s="161" t="str">
        <f t="shared" si="66"/>
        <v>FY2008</v>
      </c>
      <c r="Q80" s="161" t="str">
        <f t="shared" si="66"/>
        <v>FY2009</v>
      </c>
      <c r="R80" s="161" t="str">
        <f t="shared" si="66"/>
        <v>FY2010</v>
      </c>
      <c r="S80" s="161" t="str">
        <f t="shared" si="66"/>
        <v>FY2011</v>
      </c>
      <c r="T80" s="161" t="str">
        <f t="shared" si="66"/>
        <v>FY2012</v>
      </c>
      <c r="U80" s="161" t="str">
        <f t="shared" si="66"/>
        <v>FY2013</v>
      </c>
      <c r="V80" s="161" t="str">
        <f t="shared" si="66"/>
        <v>FY2014</v>
      </c>
      <c r="W80" s="161" t="str">
        <f t="shared" si="66"/>
        <v>FY2015</v>
      </c>
      <c r="X80" s="857" t="str">
        <f t="shared" ref="X80:Y80" si="67">X28</f>
        <v>FY2016</v>
      </c>
      <c r="Y80" s="857" t="str">
        <f t="shared" si="67"/>
        <v>FY2017</v>
      </c>
      <c r="Z80" s="857" t="str">
        <f t="shared" ref="Z80" si="68">Z28</f>
        <v>FY2018</v>
      </c>
    </row>
    <row r="81" spans="1:26" ht="18.75" customHeight="1" x14ac:dyDescent="0.2">
      <c r="A81" s="162" t="s">
        <v>48</v>
      </c>
      <c r="B81" s="163" t="s">
        <v>49</v>
      </c>
      <c r="C81" s="351">
        <v>12.93348806000434</v>
      </c>
      <c r="D81" s="351">
        <v>13.308119351208093</v>
      </c>
      <c r="E81" s="351">
        <v>13.682470230288946</v>
      </c>
      <c r="F81" s="351">
        <v>13.931234415253622</v>
      </c>
      <c r="G81" s="351">
        <v>14.243743678057314</v>
      </c>
      <c r="H81" s="351">
        <v>14.220835892619762</v>
      </c>
      <c r="I81" s="351">
        <v>14.435967646173186</v>
      </c>
      <c r="J81" s="351">
        <v>14.104180213202188</v>
      </c>
      <c r="K81" s="351">
        <v>13.597724538901433</v>
      </c>
      <c r="L81" s="351">
        <v>13.252077070948538</v>
      </c>
      <c r="M81" s="351">
        <v>13.434613489675456</v>
      </c>
      <c r="N81" s="351">
        <v>13.416734576649176</v>
      </c>
      <c r="O81" s="351">
        <v>13.77983331536935</v>
      </c>
      <c r="P81" s="351">
        <v>14.084254391654351</v>
      </c>
      <c r="Q81" s="351">
        <v>14.061912459652735</v>
      </c>
      <c r="R81" s="351">
        <v>14.71611296946767</v>
      </c>
      <c r="S81" s="351">
        <v>15.598962052533732</v>
      </c>
      <c r="T81" s="351">
        <v>15.621711130188622</v>
      </c>
      <c r="U81" s="351">
        <v>16.136366127243303</v>
      </c>
      <c r="V81" s="351">
        <v>16.50258297035974</v>
      </c>
      <c r="W81" s="351">
        <v>16.718916729652047</v>
      </c>
      <c r="X81" s="350">
        <v>17.117575309517111</v>
      </c>
      <c r="Y81" s="350">
        <v>17.222664061610637</v>
      </c>
      <c r="Z81" s="350">
        <v>17.003315161050878</v>
      </c>
    </row>
    <row r="82" spans="1:26" x14ac:dyDescent="0.2">
      <c r="A82" s="162" t="s">
        <v>50</v>
      </c>
      <c r="B82" s="165" t="s">
        <v>510</v>
      </c>
      <c r="C82" s="351">
        <v>10.804744047024304</v>
      </c>
      <c r="D82" s="351">
        <v>10.416790104994851</v>
      </c>
      <c r="E82" s="351">
        <v>10.572365810888831</v>
      </c>
      <c r="F82" s="351">
        <v>10.692831258014891</v>
      </c>
      <c r="G82" s="351">
        <v>10.81062590019925</v>
      </c>
      <c r="H82" s="351">
        <v>10.848157059452857</v>
      </c>
      <c r="I82" s="351">
        <v>10.983941410640689</v>
      </c>
      <c r="J82" s="351">
        <v>10.738642653353498</v>
      </c>
      <c r="K82" s="351">
        <v>10.417383865233367</v>
      </c>
      <c r="L82" s="351">
        <v>9.5899695755891496</v>
      </c>
      <c r="M82" s="351">
        <v>9.9400048083113344</v>
      </c>
      <c r="N82" s="351">
        <v>9.4847299046518803</v>
      </c>
      <c r="O82" s="351">
        <v>9.9730241687057273</v>
      </c>
      <c r="P82" s="351">
        <v>10.367428012487681</v>
      </c>
      <c r="Q82" s="351">
        <v>10.36037940838213</v>
      </c>
      <c r="R82" s="351">
        <v>10.823391016678977</v>
      </c>
      <c r="S82" s="351">
        <v>11.998080094758265</v>
      </c>
      <c r="T82" s="351">
        <v>11.365089472792741</v>
      </c>
      <c r="U82" s="351">
        <v>12.052909573219342</v>
      </c>
      <c r="V82" s="351">
        <v>12.781225642913201</v>
      </c>
      <c r="W82" s="351">
        <v>12.56819290283506</v>
      </c>
      <c r="X82" s="350">
        <v>12.560432648494752</v>
      </c>
      <c r="Y82" s="350">
        <v>13.075114117127567</v>
      </c>
      <c r="Z82" s="350">
        <v>13.025599281718122</v>
      </c>
    </row>
    <row r="83" spans="1:26" x14ac:dyDescent="0.2">
      <c r="A83" s="162" t="s">
        <v>52</v>
      </c>
      <c r="B83" s="165" t="s">
        <v>53</v>
      </c>
      <c r="C83" s="351">
        <v>0</v>
      </c>
      <c r="D83" s="351">
        <v>0</v>
      </c>
      <c r="E83" s="351">
        <v>0</v>
      </c>
      <c r="F83" s="351">
        <v>0</v>
      </c>
      <c r="G83" s="351">
        <v>0</v>
      </c>
      <c r="H83" s="351">
        <v>0</v>
      </c>
      <c r="I83" s="351">
        <v>0</v>
      </c>
      <c r="J83" s="351">
        <v>0</v>
      </c>
      <c r="K83" s="351">
        <v>0</v>
      </c>
      <c r="L83" s="351">
        <v>0</v>
      </c>
      <c r="M83" s="351">
        <v>0</v>
      </c>
      <c r="N83" s="351">
        <v>0</v>
      </c>
      <c r="O83" s="351">
        <v>0</v>
      </c>
      <c r="P83" s="351">
        <v>0</v>
      </c>
      <c r="Q83" s="351">
        <v>0</v>
      </c>
      <c r="R83" s="351">
        <v>0</v>
      </c>
      <c r="S83" s="351">
        <v>0</v>
      </c>
      <c r="T83" s="351">
        <v>0</v>
      </c>
      <c r="U83" s="351">
        <v>0</v>
      </c>
      <c r="V83" s="351">
        <v>0</v>
      </c>
      <c r="W83" s="351">
        <v>0</v>
      </c>
      <c r="X83" s="350">
        <v>0</v>
      </c>
      <c r="Y83" s="350">
        <v>0</v>
      </c>
      <c r="Z83" s="350">
        <v>0</v>
      </c>
    </row>
    <row r="84" spans="1:26" x14ac:dyDescent="0.2">
      <c r="A84" s="162" t="s">
        <v>54</v>
      </c>
      <c r="B84" s="165" t="s">
        <v>55</v>
      </c>
      <c r="C84" s="351">
        <v>0.43660613608578425</v>
      </c>
      <c r="D84" s="351">
        <v>0.25896711647884096</v>
      </c>
      <c r="E84" s="351">
        <v>0.2289633752583678</v>
      </c>
      <c r="F84" s="351">
        <v>0.37730979540879006</v>
      </c>
      <c r="G84" s="351">
        <v>0.41836878473590494</v>
      </c>
      <c r="H84" s="351">
        <v>0.33157593812848746</v>
      </c>
      <c r="I84" s="351">
        <v>0.29380294919297378</v>
      </c>
      <c r="J84" s="351">
        <v>0.19492992644921692</v>
      </c>
      <c r="K84" s="351">
        <v>0.2047023263753853</v>
      </c>
      <c r="L84" s="351">
        <v>0.11089554501238591</v>
      </c>
      <c r="M84" s="351">
        <v>7.9145618807788115E-2</v>
      </c>
      <c r="N84" s="351">
        <v>7.9899169113989824E-2</v>
      </c>
      <c r="O84" s="351">
        <v>9.930643579507871E-2</v>
      </c>
      <c r="P84" s="351">
        <v>0.12613011845285699</v>
      </c>
      <c r="Q84" s="351">
        <v>0.1563394131007578</v>
      </c>
      <c r="R84" s="351">
        <v>0.1688670171928881</v>
      </c>
      <c r="S84" s="351">
        <v>0.14714041191615884</v>
      </c>
      <c r="T84" s="351">
        <v>0.24374285919519476</v>
      </c>
      <c r="U84" s="351">
        <v>0.25652341506699544</v>
      </c>
      <c r="V84" s="351">
        <v>0.23622197644714263</v>
      </c>
      <c r="W84" s="351">
        <v>0.24339320964241112</v>
      </c>
      <c r="X84" s="350">
        <v>0.37271480563117793</v>
      </c>
      <c r="Y84" s="350">
        <v>0.3808245777153314</v>
      </c>
      <c r="Z84" s="350">
        <v>0.40863249383208899</v>
      </c>
    </row>
    <row r="85" spans="1:26" x14ac:dyDescent="0.2">
      <c r="A85" s="162" t="s">
        <v>56</v>
      </c>
      <c r="B85" s="165" t="s">
        <v>57</v>
      </c>
      <c r="C85" s="351">
        <v>0</v>
      </c>
      <c r="D85" s="351">
        <v>0.29335029999999979</v>
      </c>
      <c r="E85" s="351">
        <v>1.3323138000000001</v>
      </c>
      <c r="F85" s="351">
        <v>1.5202373999999998</v>
      </c>
      <c r="G85" s="351">
        <v>1.1828251999999999</v>
      </c>
      <c r="H85" s="351">
        <v>1.9596503946694841</v>
      </c>
      <c r="I85" s="351">
        <v>1.7643597464455283</v>
      </c>
      <c r="J85" s="351">
        <v>1.0889620554270247</v>
      </c>
      <c r="K85" s="351">
        <v>1.3909735341645058</v>
      </c>
      <c r="L85" s="351">
        <v>0.95190801368971256</v>
      </c>
      <c r="M85" s="351">
        <v>0.96149433616809643</v>
      </c>
      <c r="N85" s="351">
        <v>0.56072706178337528</v>
      </c>
      <c r="O85" s="351">
        <v>0.56136610553547628</v>
      </c>
      <c r="P85" s="351">
        <v>0.40634836801580454</v>
      </c>
      <c r="Q85" s="351">
        <v>1.2030326000000002</v>
      </c>
      <c r="R85" s="351">
        <v>0.40975120000000015</v>
      </c>
      <c r="S85" s="351">
        <v>0.20372379999999979</v>
      </c>
      <c r="T85" s="351">
        <v>0.81137740000000036</v>
      </c>
      <c r="U85" s="351">
        <v>0.96905820000000031</v>
      </c>
      <c r="V85" s="351">
        <v>1.9876434999999999</v>
      </c>
      <c r="W85" s="351">
        <v>2.2628842000000002</v>
      </c>
      <c r="X85" s="350">
        <v>2.2178066000000003</v>
      </c>
      <c r="Y85" s="350">
        <v>2.8908297000000003</v>
      </c>
      <c r="Z85" s="350">
        <v>3.8294649999999999</v>
      </c>
    </row>
    <row r="86" spans="1:26" x14ac:dyDescent="0.2">
      <c r="A86" s="162" t="s">
        <v>58</v>
      </c>
      <c r="B86" s="165" t="s">
        <v>59</v>
      </c>
      <c r="C86" s="351">
        <v>2.7721262029722915</v>
      </c>
      <c r="D86" s="351">
        <v>1.3689200910450894</v>
      </c>
      <c r="E86" s="351">
        <v>0.26900678837560937</v>
      </c>
      <c r="F86" s="351">
        <v>0.44149755970248322</v>
      </c>
      <c r="G86" s="351">
        <v>0.93257446376037445</v>
      </c>
      <c r="H86" s="351">
        <v>1.7512799342149517</v>
      </c>
      <c r="I86" s="351">
        <v>1.1702806091676581</v>
      </c>
      <c r="J86" s="351">
        <v>0.60698817852994513</v>
      </c>
      <c r="K86" s="351">
        <v>0.44236742055048728</v>
      </c>
      <c r="L86" s="351">
        <v>0.59363466102423068</v>
      </c>
      <c r="M86" s="351">
        <v>0.22286372541967597</v>
      </c>
      <c r="N86" s="351">
        <v>0.19594788750642245</v>
      </c>
      <c r="O86" s="351">
        <v>0.30271209652122777</v>
      </c>
      <c r="P86" s="351">
        <v>0.57654158093777919</v>
      </c>
      <c r="Q86" s="351">
        <v>1.036323710872888</v>
      </c>
      <c r="R86" s="351">
        <v>3.7855272833199436</v>
      </c>
      <c r="S86" s="351">
        <v>4.7851322723490508</v>
      </c>
      <c r="T86" s="351">
        <v>4.9632462118503069</v>
      </c>
      <c r="U86" s="351">
        <v>3.2971332768752046</v>
      </c>
      <c r="V86" s="351">
        <v>1.4668476840974647</v>
      </c>
      <c r="W86" s="351">
        <v>2.0166459179247846</v>
      </c>
      <c r="X86" s="350">
        <v>3.4543764111552608</v>
      </c>
      <c r="Y86" s="350">
        <v>3.4477769443353909</v>
      </c>
      <c r="Z86" s="350">
        <v>2.1975252098428903</v>
      </c>
    </row>
    <row r="87" spans="1:26" x14ac:dyDescent="0.2">
      <c r="A87" s="162" t="s">
        <v>60</v>
      </c>
      <c r="B87" s="165" t="s">
        <v>61</v>
      </c>
      <c r="C87" s="351">
        <v>6.3539181474111661</v>
      </c>
      <c r="D87" s="351">
        <v>5.8732755669285126</v>
      </c>
      <c r="E87" s="351">
        <v>5.7110072737849311</v>
      </c>
      <c r="F87" s="351">
        <v>5.8166750861844072</v>
      </c>
      <c r="G87" s="351">
        <v>6.5954009568752623</v>
      </c>
      <c r="H87" s="351">
        <v>7.3938826782348102</v>
      </c>
      <c r="I87" s="351">
        <v>7.7209796633491363</v>
      </c>
      <c r="J87" s="351">
        <v>7.3554941866762791</v>
      </c>
      <c r="K87" s="351">
        <v>8.7562392107525895</v>
      </c>
      <c r="L87" s="351">
        <v>8.1660930556260105</v>
      </c>
      <c r="M87" s="351">
        <v>8.4691590907375893</v>
      </c>
      <c r="N87" s="351">
        <v>8.7353601374430223</v>
      </c>
      <c r="O87" s="351">
        <v>8.1670130506131695</v>
      </c>
      <c r="P87" s="351">
        <v>8.4792364140509857</v>
      </c>
      <c r="Q87" s="351">
        <v>8.312367027335144</v>
      </c>
      <c r="R87" s="351">
        <v>8.719785468188169</v>
      </c>
      <c r="S87" s="351">
        <v>9.339768171720543</v>
      </c>
      <c r="T87" s="351">
        <v>9.514698319702088</v>
      </c>
      <c r="U87" s="351">
        <v>9.4740141828579585</v>
      </c>
      <c r="V87" s="351">
        <v>8.9619347328538037</v>
      </c>
      <c r="W87" s="351">
        <v>8.8557214413954561</v>
      </c>
      <c r="X87" s="350">
        <v>9.641453397558033</v>
      </c>
      <c r="Y87" s="350">
        <v>9.9981780974924011</v>
      </c>
      <c r="Z87" s="350">
        <v>9.4483225831931463</v>
      </c>
    </row>
    <row r="88" spans="1:26" x14ac:dyDescent="0.2">
      <c r="A88" s="162" t="s">
        <v>62</v>
      </c>
      <c r="B88" s="165" t="s">
        <v>63</v>
      </c>
      <c r="C88" s="351">
        <v>1.4229550948475898</v>
      </c>
      <c r="D88" s="351">
        <v>1.4187686597032079</v>
      </c>
      <c r="E88" s="351">
        <v>1.4257213969525324</v>
      </c>
      <c r="F88" s="351">
        <v>1.6530759482201027</v>
      </c>
      <c r="G88" s="351">
        <v>1.6211649124181871</v>
      </c>
      <c r="H88" s="351">
        <v>1.7056737172380572</v>
      </c>
      <c r="I88" s="351">
        <v>1.5650384673928874</v>
      </c>
      <c r="J88" s="351">
        <v>1.2911607055955669</v>
      </c>
      <c r="K88" s="351">
        <v>1.3181828305404493</v>
      </c>
      <c r="L88" s="351">
        <v>1.1835908752360704</v>
      </c>
      <c r="M88" s="351">
        <v>1.1915523097946008</v>
      </c>
      <c r="N88" s="351">
        <v>1.1909655140279189</v>
      </c>
      <c r="O88" s="351">
        <v>1.3136701337592178</v>
      </c>
      <c r="P88" s="351">
        <v>1.2333507087692617</v>
      </c>
      <c r="Q88" s="351">
        <v>1.1849112751207109</v>
      </c>
      <c r="R88" s="351">
        <v>1.2656433799014957</v>
      </c>
      <c r="S88" s="351">
        <v>1.3303852938996807</v>
      </c>
      <c r="T88" s="351">
        <v>1.4200790235735159</v>
      </c>
      <c r="U88" s="351">
        <v>1.4302371529332767</v>
      </c>
      <c r="V88" s="351">
        <v>1.3975249681737183</v>
      </c>
      <c r="W88" s="351">
        <v>1.4444812908628848</v>
      </c>
      <c r="X88" s="350">
        <v>1.2428200406016989</v>
      </c>
      <c r="Y88" s="350">
        <v>1.3270889291032284</v>
      </c>
      <c r="Z88" s="350">
        <v>1.3277593389000648</v>
      </c>
    </row>
    <row r="89" spans="1:26" x14ac:dyDescent="0.2">
      <c r="A89" s="162" t="s">
        <v>64</v>
      </c>
      <c r="B89" s="165" t="s">
        <v>65</v>
      </c>
      <c r="C89" s="351">
        <v>4.8550682636027931</v>
      </c>
      <c r="D89" s="351">
        <v>4.3111298760957704</v>
      </c>
      <c r="E89" s="351">
        <v>3.6954849583901392</v>
      </c>
      <c r="F89" s="351">
        <v>3.7142653385601005</v>
      </c>
      <c r="G89" s="351">
        <v>3.7895318601479433</v>
      </c>
      <c r="H89" s="351">
        <v>4.4035064508968231</v>
      </c>
      <c r="I89" s="351">
        <v>4.4682955723239832</v>
      </c>
      <c r="J89" s="351">
        <v>4.5299356725025941</v>
      </c>
      <c r="K89" s="351">
        <v>4.5093997760009126</v>
      </c>
      <c r="L89" s="351">
        <v>4.2571357226127384</v>
      </c>
      <c r="M89" s="351">
        <v>4.2724177127160798</v>
      </c>
      <c r="N89" s="351">
        <v>4.3285860277801191</v>
      </c>
      <c r="O89" s="351">
        <v>4.1994697262095553</v>
      </c>
      <c r="P89" s="351">
        <v>3.7363746270892504</v>
      </c>
      <c r="Q89" s="351">
        <v>4.0620084522136359</v>
      </c>
      <c r="R89" s="351">
        <v>4.1930152724402872</v>
      </c>
      <c r="S89" s="351">
        <v>4.43792358182694</v>
      </c>
      <c r="T89" s="351">
        <v>4.8437662289167589</v>
      </c>
      <c r="U89" s="351">
        <v>4.7539502484400709</v>
      </c>
      <c r="V89" s="351">
        <v>4.3012904109099237</v>
      </c>
      <c r="W89" s="351">
        <v>4.6245137751282508</v>
      </c>
      <c r="X89" s="350">
        <v>5.6011161610498066</v>
      </c>
      <c r="Y89" s="350">
        <v>5.2633123294102333</v>
      </c>
      <c r="Z89" s="350">
        <v>4.8705124834236493</v>
      </c>
    </row>
    <row r="90" spans="1:26" x14ac:dyDescent="0.2">
      <c r="A90" s="162" t="s">
        <v>66</v>
      </c>
      <c r="B90" s="111" t="s">
        <v>917</v>
      </c>
      <c r="C90" s="351">
        <v>0.81861577410122444</v>
      </c>
      <c r="D90" s="351">
        <v>0.65446128091978584</v>
      </c>
      <c r="E90" s="351">
        <v>0.61423970539408335</v>
      </c>
      <c r="F90" s="351">
        <v>0.52689817877259049</v>
      </c>
      <c r="G90" s="351">
        <v>0.83030378969340279</v>
      </c>
      <c r="H90" s="351">
        <v>1.1507970950209976</v>
      </c>
      <c r="I90" s="351">
        <v>1.3068457509467308</v>
      </c>
      <c r="J90" s="351">
        <v>1.644578547951548</v>
      </c>
      <c r="K90" s="351">
        <v>1.203298010313731</v>
      </c>
      <c r="L90" s="351">
        <v>1.0344381958435711</v>
      </c>
      <c r="M90" s="351">
        <v>1.3985737785054988</v>
      </c>
      <c r="N90" s="351">
        <v>1.5512734639083861</v>
      </c>
      <c r="O90" s="351">
        <v>1.5394010035026209</v>
      </c>
      <c r="P90" s="351">
        <v>1.4219861894023396</v>
      </c>
      <c r="Q90" s="351">
        <v>1.1756894436608507</v>
      </c>
      <c r="R90" s="351">
        <v>1.260184403786321</v>
      </c>
      <c r="S90" s="351">
        <v>1.2286670769062564</v>
      </c>
      <c r="T90" s="351">
        <v>1.3378628239400767</v>
      </c>
      <c r="U90" s="351">
        <v>1.2560636926689583</v>
      </c>
      <c r="V90" s="351">
        <v>1.2429826042124124</v>
      </c>
      <c r="W90" s="351">
        <v>1.2939532926823532</v>
      </c>
      <c r="X90" s="350">
        <v>1.3934994992795915</v>
      </c>
      <c r="Y90" s="350">
        <v>1.3081836253761261</v>
      </c>
      <c r="Z90" s="350">
        <v>1.6461411423404684</v>
      </c>
    </row>
    <row r="91" spans="1:26" x14ac:dyDescent="0.2">
      <c r="A91" s="162" t="s">
        <v>67</v>
      </c>
      <c r="B91" s="165" t="s">
        <v>68</v>
      </c>
      <c r="C91" s="351">
        <v>10.620175676685582</v>
      </c>
      <c r="D91" s="351">
        <v>10.938163881800227</v>
      </c>
      <c r="E91" s="351">
        <v>11.230091004996982</v>
      </c>
      <c r="F91" s="351">
        <v>11.543486437079563</v>
      </c>
      <c r="G91" s="351">
        <v>11.907650333200703</v>
      </c>
      <c r="H91" s="351">
        <v>12.074307330453985</v>
      </c>
      <c r="I91" s="351">
        <v>12.448365018425502</v>
      </c>
      <c r="J91" s="351">
        <v>12.170544452077642</v>
      </c>
      <c r="K91" s="351">
        <v>11.954220816976566</v>
      </c>
      <c r="L91" s="351">
        <v>11.682092369094139</v>
      </c>
      <c r="M91" s="351">
        <v>11.265242374997744</v>
      </c>
      <c r="N91" s="351">
        <v>11.327433313392133</v>
      </c>
      <c r="O91" s="351">
        <v>11.225974099981553</v>
      </c>
      <c r="P91" s="351">
        <v>11.143168119134732</v>
      </c>
      <c r="Q91" s="351">
        <v>11.1811251418754</v>
      </c>
      <c r="R91" s="351">
        <v>11.389769925583511</v>
      </c>
      <c r="S91" s="351">
        <v>11.495076740910118</v>
      </c>
      <c r="T91" s="351">
        <v>11.536300252026656</v>
      </c>
      <c r="U91" s="351">
        <v>11.590881390494385</v>
      </c>
      <c r="V91" s="351">
        <v>12.211748899916843</v>
      </c>
      <c r="W91" s="351">
        <v>12.641298521165217</v>
      </c>
      <c r="X91" s="350">
        <v>13.060143145186744</v>
      </c>
      <c r="Y91" s="350">
        <v>13.799182650985571</v>
      </c>
      <c r="Z91" s="350">
        <v>14.131573407663138</v>
      </c>
    </row>
    <row r="92" spans="1:26" x14ac:dyDescent="0.2">
      <c r="A92" s="162" t="s">
        <v>69</v>
      </c>
      <c r="B92" s="165" t="s">
        <v>70</v>
      </c>
      <c r="C92" s="351">
        <v>8.6468296607051531</v>
      </c>
      <c r="D92" s="351">
        <v>8.0908183409952859</v>
      </c>
      <c r="E92" s="351">
        <v>6.4878714409861153</v>
      </c>
      <c r="F92" s="351">
        <v>6.7131701092734444</v>
      </c>
      <c r="G92" s="351">
        <v>7.3460096734702427</v>
      </c>
      <c r="H92" s="351">
        <v>7.889921165012904</v>
      </c>
      <c r="I92" s="351">
        <v>9.2312889404876302</v>
      </c>
      <c r="J92" s="351">
        <v>10.395595442816713</v>
      </c>
      <c r="K92" s="351">
        <v>9.7639445347633114</v>
      </c>
      <c r="L92" s="351">
        <v>8.8884111908419694</v>
      </c>
      <c r="M92" s="351">
        <v>9.3235854176411497</v>
      </c>
      <c r="N92" s="351">
        <v>10.786623788809393</v>
      </c>
      <c r="O92" s="351">
        <v>7.9519123977063799</v>
      </c>
      <c r="P92" s="351">
        <v>5.8921924931413354</v>
      </c>
      <c r="Q92" s="351">
        <v>5.6057928731309197</v>
      </c>
      <c r="R92" s="351">
        <v>5.5072338070706817</v>
      </c>
      <c r="S92" s="351">
        <v>5.8047313294148051</v>
      </c>
      <c r="T92" s="351">
        <v>6.2315072616630642</v>
      </c>
      <c r="U92" s="351">
        <v>6.6429360202494259</v>
      </c>
      <c r="V92" s="351">
        <v>6.6909452848381772</v>
      </c>
      <c r="W92" s="351">
        <v>6.9535728535559969</v>
      </c>
      <c r="X92" s="350">
        <v>6.871581479291752</v>
      </c>
      <c r="Y92" s="350">
        <v>7.3054094374762428</v>
      </c>
      <c r="Z92" s="350">
        <v>7.3821269062392787</v>
      </c>
    </row>
    <row r="93" spans="1:26" x14ac:dyDescent="0.2">
      <c r="A93" s="162" t="s">
        <v>71</v>
      </c>
      <c r="B93" s="165" t="s">
        <v>72</v>
      </c>
      <c r="C93" s="351">
        <v>11.817550288434605</v>
      </c>
      <c r="D93" s="351">
        <v>11.386205358998806</v>
      </c>
      <c r="E93" s="351">
        <v>9.253835201422703</v>
      </c>
      <c r="F93" s="351">
        <v>8.8709199672881986</v>
      </c>
      <c r="G93" s="351">
        <v>8.7433810657019677</v>
      </c>
      <c r="H93" s="351">
        <v>9.2834258485533265</v>
      </c>
      <c r="I93" s="351">
        <v>9.879813794269408</v>
      </c>
      <c r="J93" s="351">
        <v>10.272941260097818</v>
      </c>
      <c r="K93" s="351">
        <v>10.079413305827153</v>
      </c>
      <c r="L93" s="351">
        <v>9.7814114735396842</v>
      </c>
      <c r="M93" s="351">
        <v>9.2198663076312357</v>
      </c>
      <c r="N93" s="351">
        <v>9.4058322141275106</v>
      </c>
      <c r="O93" s="351">
        <v>9.0946249136621873</v>
      </c>
      <c r="P93" s="351">
        <v>8.7502715320908795</v>
      </c>
      <c r="Q93" s="351">
        <v>10.153504518288489</v>
      </c>
      <c r="R93" s="351">
        <v>11.526387046861768</v>
      </c>
      <c r="S93" s="351">
        <v>10.118903026456159</v>
      </c>
      <c r="T93" s="351">
        <v>10.386700030510552</v>
      </c>
      <c r="U93" s="351">
        <v>10.200268616521642</v>
      </c>
      <c r="V93" s="351">
        <v>9.9749832412434838</v>
      </c>
      <c r="W93" s="351">
        <v>10.575216783256613</v>
      </c>
      <c r="X93" s="350">
        <v>9.2737848983373841</v>
      </c>
      <c r="Y93" s="350">
        <v>9.4039253945081178</v>
      </c>
      <c r="Z93" s="350">
        <v>9.4752292417170576</v>
      </c>
    </row>
    <row r="94" spans="1:26" x14ac:dyDescent="0.2">
      <c r="A94" s="162" t="s">
        <v>73</v>
      </c>
      <c r="B94" s="165" t="s">
        <v>74</v>
      </c>
      <c r="C94" s="351">
        <v>3.8424202540700438</v>
      </c>
      <c r="D94" s="351">
        <v>3.5996482398592367</v>
      </c>
      <c r="E94" s="351">
        <v>2.7636180477504384</v>
      </c>
      <c r="F94" s="351">
        <v>2.5375506536670067</v>
      </c>
      <c r="G94" s="351">
        <v>2.440552590987179</v>
      </c>
      <c r="H94" s="351">
        <v>2.6504091727641406</v>
      </c>
      <c r="I94" s="351">
        <v>3.2073294810897361</v>
      </c>
      <c r="J94" s="351">
        <v>3.2039549737670763</v>
      </c>
      <c r="K94" s="351">
        <v>3.000907656805996</v>
      </c>
      <c r="L94" s="351">
        <v>3.0636420310326358</v>
      </c>
      <c r="M94" s="351">
        <v>3.2067807554303589</v>
      </c>
      <c r="N94" s="351">
        <v>3.3112118850547714</v>
      </c>
      <c r="O94" s="351">
        <v>3.6043631530337676</v>
      </c>
      <c r="P94" s="351">
        <v>3.6304785727277995</v>
      </c>
      <c r="Q94" s="351">
        <v>4.0635519293874722</v>
      </c>
      <c r="R94" s="351">
        <v>4.7729382580262643</v>
      </c>
      <c r="S94" s="351">
        <v>4.8885476507763617</v>
      </c>
      <c r="T94" s="351">
        <v>5.1687815105081167</v>
      </c>
      <c r="U94" s="351">
        <v>4.7970686101136275</v>
      </c>
      <c r="V94" s="351">
        <v>4.8192814757529812</v>
      </c>
      <c r="W94" s="351">
        <v>4.8821527520369559</v>
      </c>
      <c r="X94" s="350">
        <v>4.8882244657279648</v>
      </c>
      <c r="Y94" s="350">
        <v>5.3278084557160783</v>
      </c>
      <c r="Z94" s="350">
        <v>5.4500173310488202</v>
      </c>
    </row>
    <row r="95" spans="1:26" x14ac:dyDescent="0.2">
      <c r="A95" s="162" t="s">
        <v>75</v>
      </c>
      <c r="B95" s="165" t="s">
        <v>76</v>
      </c>
      <c r="C95" s="351">
        <v>0.45044731374449498</v>
      </c>
      <c r="D95" s="351">
        <v>0.41748912994431964</v>
      </c>
      <c r="E95" s="351">
        <v>0.43005310537854868</v>
      </c>
      <c r="F95" s="351">
        <v>0.49735113549140519</v>
      </c>
      <c r="G95" s="351">
        <v>0.50371224477043586</v>
      </c>
      <c r="H95" s="351">
        <v>0.5455571748753949</v>
      </c>
      <c r="I95" s="351">
        <v>0.47226607522689423</v>
      </c>
      <c r="J95" s="351">
        <v>0.58206108040984905</v>
      </c>
      <c r="K95" s="351">
        <v>0.58988902156471545</v>
      </c>
      <c r="L95" s="351">
        <v>0.58687369105328446</v>
      </c>
      <c r="M95" s="351">
        <v>0.62113271875289477</v>
      </c>
      <c r="N95" s="351">
        <v>0.61104232686350746</v>
      </c>
      <c r="O95" s="351">
        <v>0.55482756857655513</v>
      </c>
      <c r="P95" s="351">
        <v>0.62239483957557962</v>
      </c>
      <c r="Q95" s="351">
        <v>0.55819958602998654</v>
      </c>
      <c r="R95" s="351">
        <v>0.60377405782913818</v>
      </c>
      <c r="S95" s="351">
        <v>0.56907199215463455</v>
      </c>
      <c r="T95" s="351">
        <v>0.57261992551819973</v>
      </c>
      <c r="U95" s="351">
        <v>0.61253873282995419</v>
      </c>
      <c r="V95" s="351">
        <v>1.0176535375597204</v>
      </c>
      <c r="W95" s="351">
        <v>0.79514532766759194</v>
      </c>
      <c r="X95" s="350">
        <v>0.7962200342196426</v>
      </c>
      <c r="Y95" s="350">
        <v>1.7240792249058536</v>
      </c>
      <c r="Z95" s="350">
        <v>2.1761066897181904</v>
      </c>
    </row>
    <row r="96" spans="1:26" x14ac:dyDescent="0.2">
      <c r="A96" s="162"/>
      <c r="B96" s="361" t="s">
        <v>408</v>
      </c>
      <c r="C96" s="351">
        <v>-0.58753787436399285</v>
      </c>
      <c r="D96" s="351">
        <v>-0.5922245461828527</v>
      </c>
      <c r="E96" s="351">
        <v>-0.39010068682854926</v>
      </c>
      <c r="F96" s="351">
        <v>-0.4048499030001998</v>
      </c>
      <c r="G96" s="351">
        <v>-0.61319181824837521</v>
      </c>
      <c r="H96" s="351">
        <v>-0.80595856590656312</v>
      </c>
      <c r="I96" s="351">
        <v>-0.95961263783344175</v>
      </c>
      <c r="J96" s="351">
        <v>-1.2114783756171617</v>
      </c>
      <c r="K96" s="351">
        <v>-0.96912338368149409</v>
      </c>
      <c r="L96" s="351">
        <v>-0.84973121142965136</v>
      </c>
      <c r="M96" s="351">
        <v>-1.0544984454311537</v>
      </c>
      <c r="N96" s="351">
        <v>-1.1740917706554816</v>
      </c>
      <c r="O96" s="351">
        <v>-1.1841410353605337</v>
      </c>
      <c r="P96" s="351">
        <v>-1.2100150901730991</v>
      </c>
      <c r="Q96" s="351">
        <v>-1.071262264300695</v>
      </c>
      <c r="R96" s="351">
        <v>-1.1521080767262686</v>
      </c>
      <c r="S96" s="351">
        <v>-1.0376084395534295</v>
      </c>
      <c r="T96" s="351">
        <v>-1.1050027430184761</v>
      </c>
      <c r="U96" s="351">
        <v>-1.0842258752566187</v>
      </c>
      <c r="V96" s="351">
        <v>-1.0274575087578084</v>
      </c>
      <c r="W96" s="351">
        <v>-1.023445653011595</v>
      </c>
      <c r="X96" s="350">
        <v>-1.0817955333124414</v>
      </c>
      <c r="Y96" s="350">
        <v>-0.98680397156388411</v>
      </c>
      <c r="Z96" s="350">
        <v>-1.1568885931345374</v>
      </c>
    </row>
    <row r="97" spans="1:26" s="10" customFormat="1" x14ac:dyDescent="0.2">
      <c r="A97" s="359"/>
      <c r="B97" s="360" t="s">
        <v>511</v>
      </c>
      <c r="C97" s="362">
        <v>75.187407045325386</v>
      </c>
      <c r="D97" s="362">
        <v>71.743882752789176</v>
      </c>
      <c r="E97" s="362">
        <v>67.306941453039684</v>
      </c>
      <c r="F97" s="362">
        <v>68.431653379916412</v>
      </c>
      <c r="G97" s="362">
        <v>70.752653635769789</v>
      </c>
      <c r="H97" s="362">
        <v>75.403021286229418</v>
      </c>
      <c r="I97" s="362">
        <v>77.988962487298494</v>
      </c>
      <c r="J97" s="362">
        <v>76.968490973239795</v>
      </c>
      <c r="K97" s="362">
        <v>76.259523465089117</v>
      </c>
      <c r="L97" s="362">
        <v>72.292442259714477</v>
      </c>
      <c r="M97" s="362">
        <v>72.551933999158351</v>
      </c>
      <c r="N97" s="362">
        <v>73.812275500456138</v>
      </c>
      <c r="O97" s="362">
        <v>71.183357133611338</v>
      </c>
      <c r="P97" s="362">
        <v>69.260140877357529</v>
      </c>
      <c r="Q97" s="362">
        <v>72.043875574750416</v>
      </c>
      <c r="R97" s="362">
        <v>77.990273029620838</v>
      </c>
      <c r="S97" s="362">
        <v>80.908505056069274</v>
      </c>
      <c r="T97" s="362">
        <v>82.91247970736741</v>
      </c>
      <c r="U97" s="362">
        <v>82.385723364257515</v>
      </c>
      <c r="V97" s="362">
        <v>82.565409420520808</v>
      </c>
      <c r="W97" s="362">
        <v>84.852643344794032</v>
      </c>
      <c r="X97" s="858">
        <v>87.409953362738463</v>
      </c>
      <c r="Y97" s="858">
        <v>91.48757357419889</v>
      </c>
      <c r="Z97" s="858">
        <v>91.215437677553282</v>
      </c>
    </row>
    <row r="98" spans="1:26" x14ac:dyDescent="0.2">
      <c r="A98" s="162"/>
      <c r="B98" s="361" t="s">
        <v>559</v>
      </c>
      <c r="C98" s="351">
        <v>4.2488254000000003</v>
      </c>
      <c r="D98" s="351">
        <v>3.7828350550000001</v>
      </c>
      <c r="E98" s="351">
        <v>3.5373647075000001</v>
      </c>
      <c r="F98" s="351">
        <v>4.30936275</v>
      </c>
      <c r="G98" s="351">
        <v>4.7636405399999999</v>
      </c>
      <c r="H98" s="351">
        <v>5.9070781199999995</v>
      </c>
      <c r="I98" s="351">
        <v>5.7617484399999999</v>
      </c>
      <c r="J98" s="351">
        <v>4.721908</v>
      </c>
      <c r="K98" s="351">
        <v>6.2106509999999995</v>
      </c>
      <c r="L98" s="351">
        <v>5.1790601999999994</v>
      </c>
      <c r="M98" s="351">
        <v>5.8459265999999994</v>
      </c>
      <c r="N98" s="351">
        <v>5.7664670400000002</v>
      </c>
      <c r="O98" s="351">
        <v>5.2027762400000004</v>
      </c>
      <c r="P98" s="351">
        <v>4.8639392700000004</v>
      </c>
      <c r="Q98" s="351">
        <v>5.5924910099999998</v>
      </c>
      <c r="R98" s="351">
        <v>6.6695889999999993</v>
      </c>
      <c r="S98" s="351">
        <v>7.3824798400000002</v>
      </c>
      <c r="T98" s="351">
        <v>7.2591616200000004</v>
      </c>
      <c r="U98" s="351">
        <v>7.1549899999999997</v>
      </c>
      <c r="V98" s="351">
        <v>6.32904277</v>
      </c>
      <c r="W98" s="351">
        <v>6.8510542000000001</v>
      </c>
      <c r="X98" s="350">
        <v>7.8654073499999999</v>
      </c>
      <c r="Y98" s="350">
        <v>8.6931203100000012</v>
      </c>
      <c r="Z98" s="350">
        <v>8.7518028699999988</v>
      </c>
    </row>
    <row r="99" spans="1:26" x14ac:dyDescent="0.2">
      <c r="A99" s="162"/>
      <c r="B99" s="361" t="s">
        <v>512</v>
      </c>
      <c r="C99" s="351">
        <v>-0.41523525866643229</v>
      </c>
      <c r="D99" s="351">
        <v>-2.0204525542732279</v>
      </c>
      <c r="E99" s="351">
        <v>-1.3589277999893894</v>
      </c>
      <c r="F99" s="351">
        <v>-1.3900246979920245</v>
      </c>
      <c r="G99" s="351">
        <v>-1.6217117291061194</v>
      </c>
      <c r="H99" s="351">
        <v>-1.899293583938737</v>
      </c>
      <c r="I99" s="351">
        <v>-1.8415935767798872</v>
      </c>
      <c r="J99" s="351">
        <v>-1.258099861573823</v>
      </c>
      <c r="K99" s="351">
        <v>-1</v>
      </c>
      <c r="L99" s="351">
        <v>-0.12501000000000001</v>
      </c>
      <c r="M99" s="351">
        <v>-0.46911600713163609</v>
      </c>
      <c r="N99" s="351">
        <v>-0.48</v>
      </c>
      <c r="O99" s="351">
        <v>-0.39863999999999999</v>
      </c>
      <c r="P99" s="351">
        <v>-0.38447300000000001</v>
      </c>
      <c r="Q99" s="351">
        <v>-9.2135999999999996E-2</v>
      </c>
      <c r="R99" s="351">
        <v>0</v>
      </c>
      <c r="S99" s="351">
        <v>-0.34626200000000001</v>
      </c>
      <c r="T99" s="351">
        <v>-0.19</v>
      </c>
      <c r="U99" s="351">
        <v>-5.0000000000000001E-4</v>
      </c>
      <c r="V99" s="351">
        <v>-0.98377700000000001</v>
      </c>
      <c r="W99" s="351">
        <v>-1.0433372103096885</v>
      </c>
      <c r="X99" s="350">
        <v>-0.82404510437869516</v>
      </c>
      <c r="Y99" s="350">
        <v>-1.0194779716696973</v>
      </c>
      <c r="Z99" s="350">
        <v>-0.41330446950952249</v>
      </c>
    </row>
    <row r="100" spans="1:26" ht="20.25" customHeight="1" x14ac:dyDescent="0.2">
      <c r="A100" s="170"/>
      <c r="B100" s="171" t="s">
        <v>562</v>
      </c>
      <c r="C100" s="363">
        <v>79.02099718665896</v>
      </c>
      <c r="D100" s="363">
        <v>73.506265253515949</v>
      </c>
      <c r="E100" s="363">
        <v>69.4853783605503</v>
      </c>
      <c r="F100" s="363">
        <v>71.350991431924399</v>
      </c>
      <c r="G100" s="363">
        <v>73.894582446663662</v>
      </c>
      <c r="H100" s="363">
        <v>79.410805822290669</v>
      </c>
      <c r="I100" s="363">
        <v>81.909117350518613</v>
      </c>
      <c r="J100" s="363">
        <v>80.432299111665969</v>
      </c>
      <c r="K100" s="363">
        <v>81.470174465089116</v>
      </c>
      <c r="L100" s="363">
        <v>77.346492459714469</v>
      </c>
      <c r="M100" s="363">
        <v>77.928744592026717</v>
      </c>
      <c r="N100" s="363">
        <v>79.098742540456129</v>
      </c>
      <c r="O100" s="363">
        <v>75.987493373611343</v>
      </c>
      <c r="P100" s="363">
        <v>73.739607147357532</v>
      </c>
      <c r="Q100" s="363">
        <v>77.544230584750423</v>
      </c>
      <c r="R100" s="363">
        <v>84.65986202962084</v>
      </c>
      <c r="S100" s="363">
        <v>87.94472289606928</v>
      </c>
      <c r="T100" s="363">
        <v>89.981641327367413</v>
      </c>
      <c r="U100" s="363">
        <v>89.540213364257511</v>
      </c>
      <c r="V100" s="363">
        <v>87.910675190520806</v>
      </c>
      <c r="W100" s="363">
        <v>90.660360334484352</v>
      </c>
      <c r="X100" s="368">
        <v>94.451315608359764</v>
      </c>
      <c r="Y100" s="368">
        <v>99.161215912529187</v>
      </c>
      <c r="Z100" s="368">
        <v>99.553936078043748</v>
      </c>
    </row>
    <row r="101" spans="1:26" x14ac:dyDescent="0.2">
      <c r="A101" s="956"/>
      <c r="B101" s="957"/>
      <c r="C101" s="958"/>
      <c r="D101" s="958"/>
      <c r="E101" s="958"/>
      <c r="F101" s="958"/>
      <c r="G101" s="958"/>
      <c r="H101" s="958"/>
      <c r="I101" s="958"/>
      <c r="J101" s="958"/>
      <c r="K101" s="958"/>
      <c r="L101" s="958"/>
      <c r="M101" s="958"/>
      <c r="N101" s="958"/>
      <c r="O101" s="958"/>
      <c r="P101" s="958"/>
      <c r="Q101" s="958"/>
      <c r="R101" s="958"/>
      <c r="S101" s="958"/>
      <c r="T101" s="958"/>
      <c r="U101" s="958"/>
      <c r="V101" s="958"/>
      <c r="W101" s="958"/>
      <c r="X101" s="959"/>
      <c r="Y101" s="959"/>
      <c r="Z101" s="959"/>
    </row>
    <row r="102" spans="1:26" x14ac:dyDescent="0.2">
      <c r="A102" s="956"/>
      <c r="B102" s="957"/>
      <c r="C102" s="958"/>
      <c r="D102" s="958"/>
      <c r="E102" s="958"/>
      <c r="F102" s="958"/>
      <c r="G102" s="958"/>
      <c r="H102" s="958"/>
      <c r="I102" s="958"/>
      <c r="J102" s="958"/>
      <c r="K102" s="958"/>
      <c r="L102" s="958"/>
      <c r="M102" s="958"/>
      <c r="N102" s="958"/>
      <c r="O102" s="958"/>
      <c r="P102" s="958"/>
      <c r="Q102" s="958"/>
      <c r="R102" s="958"/>
      <c r="S102" s="958"/>
      <c r="T102" s="958"/>
      <c r="U102" s="958"/>
      <c r="V102" s="958"/>
      <c r="W102" s="958"/>
      <c r="X102" s="959"/>
      <c r="Y102" s="959"/>
      <c r="Z102" s="959"/>
    </row>
    <row r="103" spans="1:26" x14ac:dyDescent="0.2">
      <c r="A103" s="981" t="s">
        <v>1387</v>
      </c>
      <c r="B103" s="957"/>
      <c r="C103" s="958"/>
      <c r="D103" s="958"/>
      <c r="E103" s="958"/>
      <c r="F103" s="958"/>
      <c r="G103" s="958"/>
      <c r="H103" s="958"/>
      <c r="I103" s="958"/>
      <c r="J103" s="958"/>
      <c r="K103" s="958"/>
      <c r="L103" s="958"/>
      <c r="M103" s="958"/>
      <c r="N103" s="958"/>
      <c r="O103" s="958"/>
      <c r="P103" s="958"/>
      <c r="Q103" s="958"/>
      <c r="R103" s="958"/>
      <c r="S103" s="958"/>
      <c r="T103" s="958"/>
      <c r="U103" s="958"/>
      <c r="V103" s="958"/>
      <c r="W103" s="958"/>
      <c r="X103" s="959"/>
      <c r="Y103" s="959"/>
      <c r="Z103" s="959"/>
    </row>
    <row r="104" spans="1:26" s="144" customFormat="1" ht="20.25" customHeight="1" x14ac:dyDescent="0.2">
      <c r="A104" s="180" t="s">
        <v>1188</v>
      </c>
      <c r="X104" s="861"/>
      <c r="Y104" s="861"/>
      <c r="Z104" s="861"/>
    </row>
    <row r="105" spans="1:26" ht="15" x14ac:dyDescent="0.2">
      <c r="A105" s="354" t="str">
        <f>Index!B27</f>
        <v>Table 4e :   Chuuk: GDP Implicit price deflators by industry, FY2003-FY2015</v>
      </c>
    </row>
    <row r="106" spans="1:26" ht="18.75" customHeight="1" x14ac:dyDescent="0.2">
      <c r="A106" s="159"/>
      <c r="B106" s="160" t="s">
        <v>446</v>
      </c>
      <c r="C106" s="161" t="str">
        <f t="shared" ref="C106:W106" si="69">C2</f>
        <v>FY1995</v>
      </c>
      <c r="D106" s="161" t="str">
        <f t="shared" si="69"/>
        <v>FY1996</v>
      </c>
      <c r="E106" s="161" t="str">
        <f t="shared" si="69"/>
        <v>FY1997</v>
      </c>
      <c r="F106" s="161" t="str">
        <f t="shared" si="69"/>
        <v>FY1998</v>
      </c>
      <c r="G106" s="161" t="str">
        <f t="shared" si="69"/>
        <v>FY1999</v>
      </c>
      <c r="H106" s="161" t="str">
        <f t="shared" si="69"/>
        <v>FY2000</v>
      </c>
      <c r="I106" s="161" t="str">
        <f t="shared" si="69"/>
        <v>FY2001</v>
      </c>
      <c r="J106" s="161" t="str">
        <f t="shared" si="69"/>
        <v>FY2002</v>
      </c>
      <c r="K106" s="161" t="str">
        <f t="shared" si="69"/>
        <v>FY2003</v>
      </c>
      <c r="L106" s="161" t="str">
        <f t="shared" si="69"/>
        <v>FY2004</v>
      </c>
      <c r="M106" s="161" t="str">
        <f t="shared" si="69"/>
        <v>FY2005</v>
      </c>
      <c r="N106" s="161" t="str">
        <f t="shared" si="69"/>
        <v>FY2006</v>
      </c>
      <c r="O106" s="161" t="str">
        <f t="shared" si="69"/>
        <v>FY2007</v>
      </c>
      <c r="P106" s="161" t="str">
        <f t="shared" si="69"/>
        <v>FY2008</v>
      </c>
      <c r="Q106" s="161" t="str">
        <f t="shared" si="69"/>
        <v>FY2009</v>
      </c>
      <c r="R106" s="161" t="str">
        <f t="shared" si="69"/>
        <v>FY2010</v>
      </c>
      <c r="S106" s="161" t="str">
        <f t="shared" si="69"/>
        <v>FY2011</v>
      </c>
      <c r="T106" s="161" t="str">
        <f t="shared" si="69"/>
        <v>FY2012</v>
      </c>
      <c r="U106" s="161" t="str">
        <f t="shared" si="69"/>
        <v>FY2013</v>
      </c>
      <c r="V106" s="161" t="str">
        <f t="shared" si="69"/>
        <v>FY2014</v>
      </c>
      <c r="W106" s="161" t="str">
        <f t="shared" si="69"/>
        <v>FY2015</v>
      </c>
      <c r="X106" s="857" t="str">
        <f t="shared" ref="X106:Y106" si="70">X2</f>
        <v>FY2016</v>
      </c>
      <c r="Y106" s="857" t="str">
        <f t="shared" si="70"/>
        <v>FY2017</v>
      </c>
      <c r="Z106" s="857" t="str">
        <f t="shared" ref="Z106" si="71">Z2</f>
        <v>FY2018</v>
      </c>
    </row>
    <row r="107" spans="1:26" ht="18.75" customHeight="1" x14ac:dyDescent="0.2">
      <c r="A107" s="162" t="s">
        <v>48</v>
      </c>
      <c r="B107" s="163" t="s">
        <v>49</v>
      </c>
      <c r="C107" s="351">
        <f t="shared" ref="C107:W107" si="72">IF(C81&lt;&gt;0,C81/C3*100,0)</f>
        <v>95.756194359141034</v>
      </c>
      <c r="D107" s="351">
        <f t="shared" si="72"/>
        <v>98.440821387089343</v>
      </c>
      <c r="E107" s="351">
        <f t="shared" si="72"/>
        <v>101.06590995741173</v>
      </c>
      <c r="F107" s="351">
        <f t="shared" si="72"/>
        <v>102.71581502269467</v>
      </c>
      <c r="G107" s="351">
        <f t="shared" si="72"/>
        <v>104.6872670815311</v>
      </c>
      <c r="H107" s="351">
        <f t="shared" si="72"/>
        <v>104.2313070738174</v>
      </c>
      <c r="I107" s="351">
        <f t="shared" si="72"/>
        <v>106.20477757078643</v>
      </c>
      <c r="J107" s="351">
        <f t="shared" si="72"/>
        <v>104.15225006318248</v>
      </c>
      <c r="K107" s="351">
        <f t="shared" si="72"/>
        <v>100.73749710535434</v>
      </c>
      <c r="L107" s="351">
        <f t="shared" si="72"/>
        <v>100</v>
      </c>
      <c r="M107" s="351">
        <f t="shared" si="72"/>
        <v>101.8436487175386</v>
      </c>
      <c r="N107" s="351">
        <f t="shared" si="72"/>
        <v>100.84433399482744</v>
      </c>
      <c r="O107" s="351">
        <f t="shared" si="72"/>
        <v>102.06075811759503</v>
      </c>
      <c r="P107" s="351">
        <f t="shared" si="72"/>
        <v>103.94584304516556</v>
      </c>
      <c r="Q107" s="351">
        <f t="shared" si="72"/>
        <v>107.72663114087713</v>
      </c>
      <c r="R107" s="351">
        <f t="shared" si="72"/>
        <v>113.00325034225918</v>
      </c>
      <c r="S107" s="351">
        <f t="shared" si="72"/>
        <v>120.62401319942384</v>
      </c>
      <c r="T107" s="351">
        <f t="shared" si="72"/>
        <v>120.87618156273339</v>
      </c>
      <c r="U107" s="351">
        <f t="shared" si="72"/>
        <v>124.23828013232918</v>
      </c>
      <c r="V107" s="351">
        <f t="shared" si="72"/>
        <v>127.03711306524012</v>
      </c>
      <c r="W107" s="351">
        <f t="shared" si="72"/>
        <v>128.67806374942964</v>
      </c>
      <c r="X107" s="350">
        <f t="shared" ref="X107:Y107" si="73">IF(X81&lt;&gt;0,X81/X3*100,0)</f>
        <v>131.24205777047945</v>
      </c>
      <c r="Y107" s="350">
        <f t="shared" si="73"/>
        <v>131.86871501925077</v>
      </c>
      <c r="Z107" s="350">
        <f t="shared" ref="Z107" si="74">IF(Z81&lt;&gt;0,Z81/Z3*100,0)</f>
        <v>128.94139499577531</v>
      </c>
    </row>
    <row r="108" spans="1:26" x14ac:dyDescent="0.2">
      <c r="A108" s="162" t="s">
        <v>50</v>
      </c>
      <c r="B108" s="165" t="s">
        <v>510</v>
      </c>
      <c r="C108" s="351">
        <f t="shared" ref="C108:W108" si="75">IF(C82&lt;&gt;0,C82/C4*100,0)</f>
        <v>97.987499022067368</v>
      </c>
      <c r="D108" s="351">
        <f t="shared" si="75"/>
        <v>100.0703778264827</v>
      </c>
      <c r="E108" s="351">
        <f t="shared" si="75"/>
        <v>102.72202987057636</v>
      </c>
      <c r="F108" s="351">
        <f t="shared" si="75"/>
        <v>104.27542391660486</v>
      </c>
      <c r="G108" s="351">
        <f t="shared" si="75"/>
        <v>106.51938259892158</v>
      </c>
      <c r="H108" s="351">
        <f t="shared" si="75"/>
        <v>106.44409880586984</v>
      </c>
      <c r="I108" s="351">
        <f t="shared" si="75"/>
        <v>109.62513671680026</v>
      </c>
      <c r="J108" s="351">
        <f t="shared" si="75"/>
        <v>108.04521793846655</v>
      </c>
      <c r="K108" s="351">
        <f t="shared" si="75"/>
        <v>103.42446595333838</v>
      </c>
      <c r="L108" s="351">
        <f t="shared" si="75"/>
        <v>100</v>
      </c>
      <c r="M108" s="351">
        <f t="shared" si="75"/>
        <v>101.71852920505786</v>
      </c>
      <c r="N108" s="351">
        <f t="shared" si="75"/>
        <v>99.868194676379872</v>
      </c>
      <c r="O108" s="351">
        <f t="shared" si="75"/>
        <v>102.31691540868752</v>
      </c>
      <c r="P108" s="351">
        <f t="shared" si="75"/>
        <v>105.04050011381364</v>
      </c>
      <c r="Q108" s="351">
        <f t="shared" si="75"/>
        <v>110.57577466537485</v>
      </c>
      <c r="R108" s="351">
        <f t="shared" si="75"/>
        <v>116.83218175199137</v>
      </c>
      <c r="S108" s="351">
        <f t="shared" si="75"/>
        <v>125.85395061097398</v>
      </c>
      <c r="T108" s="351">
        <f t="shared" si="75"/>
        <v>123.82704047826721</v>
      </c>
      <c r="U108" s="351">
        <f t="shared" si="75"/>
        <v>131.20766995205</v>
      </c>
      <c r="V108" s="351">
        <f t="shared" si="75"/>
        <v>138.76721410171064</v>
      </c>
      <c r="W108" s="351">
        <f t="shared" si="75"/>
        <v>138.0364255889624</v>
      </c>
      <c r="X108" s="350">
        <f t="shared" ref="X108:Y108" si="76">IF(X82&lt;&gt;0,X82/X4*100,0)</f>
        <v>138.08736811397347</v>
      </c>
      <c r="Y108" s="350">
        <f t="shared" si="76"/>
        <v>143.99453081019178</v>
      </c>
      <c r="Z108" s="350">
        <f t="shared" ref="Z108" si="77">IF(Z82&lt;&gt;0,Z82/Z4*100,0)</f>
        <v>142.88773548156462</v>
      </c>
    </row>
    <row r="109" spans="1:26" x14ac:dyDescent="0.2">
      <c r="A109" s="162" t="s">
        <v>52</v>
      </c>
      <c r="B109" s="165" t="s">
        <v>53</v>
      </c>
      <c r="C109" s="351">
        <f t="shared" ref="C109:W109" si="78">IF(C83&lt;&gt;0,C83/C5*100,0)</f>
        <v>0</v>
      </c>
      <c r="D109" s="351">
        <f t="shared" si="78"/>
        <v>0</v>
      </c>
      <c r="E109" s="351">
        <f t="shared" si="78"/>
        <v>0</v>
      </c>
      <c r="F109" s="351">
        <f t="shared" si="78"/>
        <v>0</v>
      </c>
      <c r="G109" s="351">
        <f t="shared" si="78"/>
        <v>0</v>
      </c>
      <c r="H109" s="351">
        <f t="shared" si="78"/>
        <v>0</v>
      </c>
      <c r="I109" s="351">
        <f t="shared" si="78"/>
        <v>0</v>
      </c>
      <c r="J109" s="351">
        <f t="shared" si="78"/>
        <v>0</v>
      </c>
      <c r="K109" s="351">
        <f t="shared" si="78"/>
        <v>0</v>
      </c>
      <c r="L109" s="351">
        <f t="shared" si="78"/>
        <v>0</v>
      </c>
      <c r="M109" s="351">
        <f t="shared" si="78"/>
        <v>0</v>
      </c>
      <c r="N109" s="351">
        <f t="shared" si="78"/>
        <v>0</v>
      </c>
      <c r="O109" s="351">
        <f t="shared" si="78"/>
        <v>0</v>
      </c>
      <c r="P109" s="351">
        <f t="shared" si="78"/>
        <v>0</v>
      </c>
      <c r="Q109" s="351">
        <f t="shared" si="78"/>
        <v>0</v>
      </c>
      <c r="R109" s="351">
        <f t="shared" si="78"/>
        <v>0</v>
      </c>
      <c r="S109" s="351">
        <f t="shared" si="78"/>
        <v>0</v>
      </c>
      <c r="T109" s="351">
        <f t="shared" si="78"/>
        <v>0</v>
      </c>
      <c r="U109" s="351">
        <f t="shared" si="78"/>
        <v>0</v>
      </c>
      <c r="V109" s="351">
        <f t="shared" si="78"/>
        <v>0</v>
      </c>
      <c r="W109" s="351">
        <f t="shared" si="78"/>
        <v>0</v>
      </c>
      <c r="X109" s="350">
        <f t="shared" ref="X109:Y109" si="79">IF(X83&lt;&gt;0,X83/X5*100,0)</f>
        <v>0</v>
      </c>
      <c r="Y109" s="350">
        <f t="shared" si="79"/>
        <v>0</v>
      </c>
      <c r="Z109" s="350">
        <f t="shared" ref="Z109" si="80">IF(Z83&lt;&gt;0,Z83/Z5*100,0)</f>
        <v>0</v>
      </c>
    </row>
    <row r="110" spans="1:26" x14ac:dyDescent="0.2">
      <c r="A110" s="162" t="s">
        <v>54</v>
      </c>
      <c r="B110" s="165" t="s">
        <v>55</v>
      </c>
      <c r="C110" s="351">
        <f t="shared" ref="C110:W110" si="81">IF(C84&lt;&gt;0,C84/C6*100,0)</f>
        <v>86.911288614857455</v>
      </c>
      <c r="D110" s="351">
        <f t="shared" si="81"/>
        <v>87.688245984160716</v>
      </c>
      <c r="E110" s="351">
        <f t="shared" si="81"/>
        <v>87.893259134112938</v>
      </c>
      <c r="F110" s="351">
        <f t="shared" si="81"/>
        <v>93.017834682874309</v>
      </c>
      <c r="G110" s="351">
        <f t="shared" si="81"/>
        <v>96.869864576736063</v>
      </c>
      <c r="H110" s="351">
        <f t="shared" si="81"/>
        <v>98.487684835463099</v>
      </c>
      <c r="I110" s="351">
        <f t="shared" si="81"/>
        <v>99.066398751106149</v>
      </c>
      <c r="J110" s="351">
        <f t="shared" si="81"/>
        <v>98.777322798434966</v>
      </c>
      <c r="K110" s="351">
        <f t="shared" si="81"/>
        <v>98.412312074147309</v>
      </c>
      <c r="L110" s="351">
        <f t="shared" si="81"/>
        <v>100</v>
      </c>
      <c r="M110" s="351">
        <f t="shared" si="81"/>
        <v>103.28966444882661</v>
      </c>
      <c r="N110" s="351">
        <f t="shared" si="81"/>
        <v>106.49114646232316</v>
      </c>
      <c r="O110" s="351">
        <f t="shared" si="81"/>
        <v>109.60436133462765</v>
      </c>
      <c r="P110" s="351">
        <f t="shared" si="81"/>
        <v>116.88286757542474</v>
      </c>
      <c r="Q110" s="351">
        <f t="shared" si="81"/>
        <v>126.32601179073821</v>
      </c>
      <c r="R110" s="351">
        <f t="shared" si="81"/>
        <v>129.85496908020875</v>
      </c>
      <c r="S110" s="351">
        <f t="shared" si="81"/>
        <v>134.62309596592081</v>
      </c>
      <c r="T110" s="351">
        <f t="shared" si="81"/>
        <v>142.13519859571596</v>
      </c>
      <c r="U110" s="351">
        <f t="shared" si="81"/>
        <v>145.74685972151539</v>
      </c>
      <c r="V110" s="351">
        <f t="shared" si="81"/>
        <v>146.88386894944242</v>
      </c>
      <c r="W110" s="351">
        <f t="shared" si="81"/>
        <v>146.74747028622747</v>
      </c>
      <c r="X110" s="350">
        <f t="shared" ref="X110:Y110" si="82">IF(X84&lt;&gt;0,X84/X6*100,0)</f>
        <v>144.61357022199968</v>
      </c>
      <c r="Y110" s="350">
        <f t="shared" si="82"/>
        <v>144.63773267502188</v>
      </c>
      <c r="Z110" s="350">
        <f t="shared" ref="Z110" si="83">IF(Z84&lt;&gt;0,Z84/Z6*100,0)</f>
        <v>146.31726961753074</v>
      </c>
    </row>
    <row r="111" spans="1:26" x14ac:dyDescent="0.2">
      <c r="A111" s="162" t="s">
        <v>56</v>
      </c>
      <c r="B111" s="165" t="s">
        <v>57</v>
      </c>
      <c r="C111" s="351">
        <f t="shared" ref="C111:W111" si="84">IF(C85&lt;&gt;0,C85/C7*100,0)</f>
        <v>0</v>
      </c>
      <c r="D111" s="351">
        <f t="shared" si="84"/>
        <v>64.956241213694028</v>
      </c>
      <c r="E111" s="351">
        <f t="shared" si="84"/>
        <v>208.97188408386009</v>
      </c>
      <c r="F111" s="351">
        <f t="shared" si="84"/>
        <v>230.13990300118152</v>
      </c>
      <c r="G111" s="351">
        <f t="shared" si="84"/>
        <v>172.58547805834206</v>
      </c>
      <c r="H111" s="351">
        <f t="shared" si="84"/>
        <v>286.43616738986987</v>
      </c>
      <c r="I111" s="351">
        <f t="shared" si="84"/>
        <v>257.5347656191189</v>
      </c>
      <c r="J111" s="351">
        <f t="shared" si="84"/>
        <v>108.63407823733245</v>
      </c>
      <c r="K111" s="351">
        <f t="shared" si="84"/>
        <v>132.89142083492393</v>
      </c>
      <c r="L111" s="351">
        <f t="shared" si="84"/>
        <v>100</v>
      </c>
      <c r="M111" s="351">
        <f t="shared" si="84"/>
        <v>90.593496606780619</v>
      </c>
      <c r="N111" s="351">
        <f t="shared" si="84"/>
        <v>57.83927892484774</v>
      </c>
      <c r="O111" s="351">
        <f t="shared" si="84"/>
        <v>60.82394497166208</v>
      </c>
      <c r="P111" s="351">
        <f t="shared" si="84"/>
        <v>53.468869926327166</v>
      </c>
      <c r="Q111" s="351">
        <f t="shared" si="84"/>
        <v>133.58321067400232</v>
      </c>
      <c r="R111" s="351">
        <f t="shared" si="84"/>
        <v>53.779017005419462</v>
      </c>
      <c r="S111" s="351">
        <f t="shared" si="84"/>
        <v>32.974713074199677</v>
      </c>
      <c r="T111" s="351">
        <f t="shared" si="84"/>
        <v>77.457929343128427</v>
      </c>
      <c r="U111" s="351">
        <f t="shared" si="84"/>
        <v>82.1068467294008</v>
      </c>
      <c r="V111" s="351">
        <f t="shared" si="84"/>
        <v>178.67906748752458</v>
      </c>
      <c r="W111" s="351">
        <f t="shared" si="84"/>
        <v>210.80701884973675</v>
      </c>
      <c r="X111" s="350">
        <f t="shared" ref="X111:Y111" si="85">IF(X85&lt;&gt;0,X85/X7*100,0)</f>
        <v>184.78999697221019</v>
      </c>
      <c r="Y111" s="350">
        <f t="shared" si="85"/>
        <v>219.4099888612636</v>
      </c>
      <c r="Z111" s="350">
        <f t="shared" ref="Z111" si="86">IF(Z85&lt;&gt;0,Z85/Z7*100,0)</f>
        <v>273.68115002870337</v>
      </c>
    </row>
    <row r="112" spans="1:26" x14ac:dyDescent="0.2">
      <c r="A112" s="162" t="s">
        <v>58</v>
      </c>
      <c r="B112" s="165" t="s">
        <v>59</v>
      </c>
      <c r="C112" s="351">
        <f t="shared" ref="C112:W112" si="87">IF(C86&lt;&gt;0,C86/C8*100,0)</f>
        <v>88.593641252706362</v>
      </c>
      <c r="D112" s="351">
        <f t="shared" si="87"/>
        <v>91.022708101010394</v>
      </c>
      <c r="E112" s="351">
        <f t="shared" si="87"/>
        <v>93.105149614044763</v>
      </c>
      <c r="F112" s="351">
        <f t="shared" si="87"/>
        <v>94.776008844050779</v>
      </c>
      <c r="G112" s="351">
        <f t="shared" si="87"/>
        <v>96.273987014115392</v>
      </c>
      <c r="H112" s="351">
        <f t="shared" si="87"/>
        <v>98.397479655871535</v>
      </c>
      <c r="I112" s="351">
        <f t="shared" si="87"/>
        <v>98.98727732107028</v>
      </c>
      <c r="J112" s="351">
        <f t="shared" si="87"/>
        <v>98.801296668095176</v>
      </c>
      <c r="K112" s="351">
        <f t="shared" si="87"/>
        <v>98.306700429591658</v>
      </c>
      <c r="L112" s="351">
        <f t="shared" si="87"/>
        <v>100</v>
      </c>
      <c r="M112" s="351">
        <f t="shared" si="87"/>
        <v>103.28966444882661</v>
      </c>
      <c r="N112" s="351">
        <f t="shared" si="87"/>
        <v>106.49114646232314</v>
      </c>
      <c r="O112" s="351">
        <f t="shared" si="87"/>
        <v>109.60436133462765</v>
      </c>
      <c r="P112" s="351">
        <f t="shared" si="87"/>
        <v>99.749149308268954</v>
      </c>
      <c r="Q112" s="351">
        <f t="shared" si="87"/>
        <v>114.53649590865007</v>
      </c>
      <c r="R112" s="351">
        <f t="shared" si="87"/>
        <v>125.79635774908195</v>
      </c>
      <c r="S112" s="351">
        <f t="shared" si="87"/>
        <v>131.09910540343083</v>
      </c>
      <c r="T112" s="351">
        <f t="shared" si="87"/>
        <v>137.41333585091425</v>
      </c>
      <c r="U112" s="351">
        <f t="shared" si="87"/>
        <v>138.5595872256043</v>
      </c>
      <c r="V112" s="351">
        <f t="shared" si="87"/>
        <v>136.45080649276653</v>
      </c>
      <c r="W112" s="351">
        <f t="shared" si="87"/>
        <v>139.5363638015038</v>
      </c>
      <c r="X112" s="350">
        <f t="shared" ref="X112:Y112" si="88">IF(X86&lt;&gt;0,X86/X8*100,0)</f>
        <v>140.59226517844289</v>
      </c>
      <c r="Y112" s="350">
        <f t="shared" si="88"/>
        <v>141.4436705734808</v>
      </c>
      <c r="Z112" s="350">
        <f t="shared" ref="Z112" si="89">IF(Z86&lt;&gt;0,Z86/Z8*100,0)</f>
        <v>141.40875408359608</v>
      </c>
    </row>
    <row r="113" spans="1:26" x14ac:dyDescent="0.2">
      <c r="A113" s="162" t="s">
        <v>60</v>
      </c>
      <c r="B113" s="165" t="s">
        <v>61</v>
      </c>
      <c r="C113" s="351">
        <f t="shared" ref="C113:W113" si="90">IF(C87&lt;&gt;0,C87/C9*100,0)</f>
        <v>82.423973578466274</v>
      </c>
      <c r="D113" s="351">
        <f t="shared" si="90"/>
        <v>85.302276567465327</v>
      </c>
      <c r="E113" s="351">
        <f t="shared" si="90"/>
        <v>87.058842794635623</v>
      </c>
      <c r="F113" s="351">
        <f t="shared" si="90"/>
        <v>89.655686512853976</v>
      </c>
      <c r="G113" s="351">
        <f t="shared" si="90"/>
        <v>92.294930008982945</v>
      </c>
      <c r="H113" s="351">
        <f t="shared" si="90"/>
        <v>92.808032846854232</v>
      </c>
      <c r="I113" s="351">
        <f t="shared" si="90"/>
        <v>95.962565190100207</v>
      </c>
      <c r="J113" s="351">
        <f t="shared" si="90"/>
        <v>96.605806848305804</v>
      </c>
      <c r="K113" s="351">
        <f t="shared" si="90"/>
        <v>97.081782502027892</v>
      </c>
      <c r="L113" s="351">
        <f t="shared" si="90"/>
        <v>100</v>
      </c>
      <c r="M113" s="351">
        <f t="shared" si="90"/>
        <v>108.2850951606312</v>
      </c>
      <c r="N113" s="351">
        <f t="shared" si="90"/>
        <v>118.18308420680511</v>
      </c>
      <c r="O113" s="351">
        <f t="shared" si="90"/>
        <v>123.68267957723738</v>
      </c>
      <c r="P113" s="351">
        <f t="shared" si="90"/>
        <v>141.03953165921507</v>
      </c>
      <c r="Q113" s="351">
        <f t="shared" si="90"/>
        <v>142.32901078117547</v>
      </c>
      <c r="R113" s="351">
        <f t="shared" si="90"/>
        <v>142.95961621284741</v>
      </c>
      <c r="S113" s="351">
        <f t="shared" si="90"/>
        <v>147.16229957193116</v>
      </c>
      <c r="T113" s="351">
        <f t="shared" si="90"/>
        <v>156.14571337111661</v>
      </c>
      <c r="U113" s="351">
        <f t="shared" si="90"/>
        <v>158.60684725299919</v>
      </c>
      <c r="V113" s="351">
        <f t="shared" si="90"/>
        <v>159.9880319942479</v>
      </c>
      <c r="W113" s="351">
        <f t="shared" si="90"/>
        <v>160.28965804293173</v>
      </c>
      <c r="X113" s="350">
        <f t="shared" ref="X113:Y113" si="91">IF(X87&lt;&gt;0,X87/X9*100,0)</f>
        <v>156.35417748469533</v>
      </c>
      <c r="Y113" s="350">
        <f t="shared" si="91"/>
        <v>154.37692630242842</v>
      </c>
      <c r="Z113" s="350">
        <f t="shared" ref="Z113" si="92">IF(Z87&lt;&gt;0,Z87/Z9*100,0)</f>
        <v>154.47821392258217</v>
      </c>
    </row>
    <row r="114" spans="1:26" x14ac:dyDescent="0.2">
      <c r="A114" s="162" t="s">
        <v>62</v>
      </c>
      <c r="B114" s="165" t="s">
        <v>63</v>
      </c>
      <c r="C114" s="351">
        <f t="shared" ref="C114:W114" si="93">IF(C88&lt;&gt;0,C88/C10*100,0)</f>
        <v>88.612025667953901</v>
      </c>
      <c r="D114" s="351">
        <f t="shared" si="93"/>
        <v>91.089865104257115</v>
      </c>
      <c r="E114" s="351">
        <f t="shared" si="93"/>
        <v>93.518928173703969</v>
      </c>
      <c r="F114" s="351">
        <f t="shared" si="93"/>
        <v>95.045628456308123</v>
      </c>
      <c r="G114" s="351">
        <f t="shared" si="93"/>
        <v>96.869864576736077</v>
      </c>
      <c r="H114" s="351">
        <f t="shared" si="93"/>
        <v>98.487684835463085</v>
      </c>
      <c r="I114" s="351">
        <f t="shared" si="93"/>
        <v>99.066398751106149</v>
      </c>
      <c r="J114" s="351">
        <f t="shared" si="93"/>
        <v>98.777322798434966</v>
      </c>
      <c r="K114" s="351">
        <f t="shared" si="93"/>
        <v>98.412312074147295</v>
      </c>
      <c r="L114" s="351">
        <f t="shared" si="93"/>
        <v>100</v>
      </c>
      <c r="M114" s="351">
        <f t="shared" si="93"/>
        <v>103.28966444882661</v>
      </c>
      <c r="N114" s="351">
        <f t="shared" si="93"/>
        <v>106.49114646232312</v>
      </c>
      <c r="O114" s="351">
        <f t="shared" si="93"/>
        <v>109.60436133462765</v>
      </c>
      <c r="P114" s="351">
        <f t="shared" si="93"/>
        <v>116.88286757542474</v>
      </c>
      <c r="Q114" s="351">
        <f t="shared" si="93"/>
        <v>126.32601179073821</v>
      </c>
      <c r="R114" s="351">
        <f t="shared" si="93"/>
        <v>129.85496908020875</v>
      </c>
      <c r="S114" s="351">
        <f t="shared" si="93"/>
        <v>134.62309596592081</v>
      </c>
      <c r="T114" s="351">
        <f t="shared" si="93"/>
        <v>142.13519859571596</v>
      </c>
      <c r="U114" s="351">
        <f t="shared" si="93"/>
        <v>145.74685972151542</v>
      </c>
      <c r="V114" s="351">
        <f t="shared" si="93"/>
        <v>146.88386894944239</v>
      </c>
      <c r="W114" s="351">
        <f t="shared" si="93"/>
        <v>146.7474702862275</v>
      </c>
      <c r="X114" s="350">
        <f t="shared" ref="X114:Y114" si="94">IF(X88&lt;&gt;0,X88/X10*100,0)</f>
        <v>144.61357022199971</v>
      </c>
      <c r="Y114" s="350">
        <f t="shared" si="94"/>
        <v>144.63773267502191</v>
      </c>
      <c r="Z114" s="350">
        <f t="shared" ref="Z114" si="95">IF(Z88&lt;&gt;0,Z88/Z10*100,0)</f>
        <v>146.31726961753074</v>
      </c>
    </row>
    <row r="115" spans="1:26" x14ac:dyDescent="0.2">
      <c r="A115" s="162" t="s">
        <v>64</v>
      </c>
      <c r="B115" s="165" t="s">
        <v>65</v>
      </c>
      <c r="C115" s="351">
        <f t="shared" ref="C115:W115" si="96">IF(C89&lt;&gt;0,C89/C11*100,0)</f>
        <v>94.423305842434871</v>
      </c>
      <c r="D115" s="351">
        <f t="shared" si="96"/>
        <v>96.487674057205936</v>
      </c>
      <c r="E115" s="351">
        <f t="shared" si="96"/>
        <v>93.493025422219901</v>
      </c>
      <c r="F115" s="351">
        <f t="shared" si="96"/>
        <v>94.976103247420369</v>
      </c>
      <c r="G115" s="351">
        <f t="shared" si="96"/>
        <v>95.721053536842646</v>
      </c>
      <c r="H115" s="351">
        <f t="shared" si="96"/>
        <v>97.916615556717502</v>
      </c>
      <c r="I115" s="351">
        <f t="shared" si="96"/>
        <v>97.879104456772808</v>
      </c>
      <c r="J115" s="351">
        <f t="shared" si="96"/>
        <v>97.101629767958855</v>
      </c>
      <c r="K115" s="351">
        <f t="shared" si="96"/>
        <v>98.319147911090639</v>
      </c>
      <c r="L115" s="351">
        <f t="shared" si="96"/>
        <v>100</v>
      </c>
      <c r="M115" s="351">
        <f t="shared" si="96"/>
        <v>96.789251745577161</v>
      </c>
      <c r="N115" s="351">
        <f t="shared" si="96"/>
        <v>97.349989954783339</v>
      </c>
      <c r="O115" s="351">
        <f t="shared" si="96"/>
        <v>100.87978267344117</v>
      </c>
      <c r="P115" s="351">
        <f t="shared" si="96"/>
        <v>112.82863423139267</v>
      </c>
      <c r="Q115" s="351">
        <f t="shared" si="96"/>
        <v>121.62018813591003</v>
      </c>
      <c r="R115" s="351">
        <f t="shared" si="96"/>
        <v>126.33503237949186</v>
      </c>
      <c r="S115" s="351">
        <f t="shared" si="96"/>
        <v>128.63864836877221</v>
      </c>
      <c r="T115" s="351">
        <f t="shared" si="96"/>
        <v>133.6700024660345</v>
      </c>
      <c r="U115" s="351">
        <f t="shared" si="96"/>
        <v>137.57342349264349</v>
      </c>
      <c r="V115" s="351">
        <f t="shared" si="96"/>
        <v>138.56436745664189</v>
      </c>
      <c r="W115" s="351">
        <f t="shared" si="96"/>
        <v>141.38045231314393</v>
      </c>
      <c r="X115" s="350">
        <f t="shared" ref="X115:Y115" si="97">IF(X89&lt;&gt;0,X89/X11*100,0)</f>
        <v>140.94119866510394</v>
      </c>
      <c r="Y115" s="350">
        <f t="shared" si="97"/>
        <v>140.25738586843613</v>
      </c>
      <c r="Z115" s="350">
        <f t="shared" ref="Z115" si="98">IF(Z89&lt;&gt;0,Z89/Z11*100,0)</f>
        <v>141.6652952557686</v>
      </c>
    </row>
    <row r="116" spans="1:26" x14ac:dyDescent="0.2">
      <c r="A116" s="162" t="s">
        <v>66</v>
      </c>
      <c r="B116" s="111" t="s">
        <v>917</v>
      </c>
      <c r="C116" s="351">
        <f t="shared" ref="C116:W116" si="99">IF(C90&lt;&gt;0,C90/C12*100,0)</f>
        <v>88.371446356078621</v>
      </c>
      <c r="D116" s="351">
        <f t="shared" si="99"/>
        <v>91.0644566204721</v>
      </c>
      <c r="E116" s="351">
        <f t="shared" si="99"/>
        <v>93.194261719864244</v>
      </c>
      <c r="F116" s="351">
        <f t="shared" si="99"/>
        <v>94.661185971552811</v>
      </c>
      <c r="G116" s="351">
        <f t="shared" si="99"/>
        <v>96.620852748028867</v>
      </c>
      <c r="H116" s="351">
        <f t="shared" si="99"/>
        <v>98.256426549641361</v>
      </c>
      <c r="I116" s="351">
        <f t="shared" si="99"/>
        <v>99.042483858639699</v>
      </c>
      <c r="J116" s="351">
        <f t="shared" si="99"/>
        <v>98.764861237234541</v>
      </c>
      <c r="K116" s="351">
        <f t="shared" si="99"/>
        <v>98.412312074147323</v>
      </c>
      <c r="L116" s="351">
        <f t="shared" si="99"/>
        <v>100</v>
      </c>
      <c r="M116" s="351">
        <f t="shared" si="99"/>
        <v>103.28966444882658</v>
      </c>
      <c r="N116" s="351">
        <f t="shared" si="99"/>
        <v>106.49114646232314</v>
      </c>
      <c r="O116" s="351">
        <f t="shared" si="99"/>
        <v>109.60436133462765</v>
      </c>
      <c r="P116" s="351">
        <f t="shared" si="99"/>
        <v>116.88286757542474</v>
      </c>
      <c r="Q116" s="351">
        <f t="shared" si="99"/>
        <v>126.32601179073819</v>
      </c>
      <c r="R116" s="351">
        <f t="shared" si="99"/>
        <v>129.85496908020875</v>
      </c>
      <c r="S116" s="351">
        <f t="shared" si="99"/>
        <v>134.62309596592081</v>
      </c>
      <c r="T116" s="351">
        <f t="shared" si="99"/>
        <v>142.13519859571596</v>
      </c>
      <c r="U116" s="351">
        <f t="shared" si="99"/>
        <v>145.74685972151539</v>
      </c>
      <c r="V116" s="351">
        <f t="shared" si="99"/>
        <v>146.88386894944242</v>
      </c>
      <c r="W116" s="351">
        <f t="shared" si="99"/>
        <v>146.7474702862275</v>
      </c>
      <c r="X116" s="350">
        <f t="shared" ref="X116:Y116" si="100">IF(X90&lt;&gt;0,X90/X12*100,0)</f>
        <v>144.61357022199971</v>
      </c>
      <c r="Y116" s="350">
        <f t="shared" si="100"/>
        <v>144.63773267502188</v>
      </c>
      <c r="Z116" s="350">
        <f t="shared" ref="Z116" si="101">IF(Z90&lt;&gt;0,Z90/Z12*100,0)</f>
        <v>146.31726961753074</v>
      </c>
    </row>
    <row r="117" spans="1:26" x14ac:dyDescent="0.2">
      <c r="A117" s="162" t="s">
        <v>67</v>
      </c>
      <c r="B117" s="165" t="s">
        <v>68</v>
      </c>
      <c r="C117" s="351">
        <f t="shared" ref="C117:W117" si="102">IF(C91&lt;&gt;0,C91/C13*100,0)</f>
        <v>93.70343688180715</v>
      </c>
      <c r="D117" s="351">
        <f t="shared" si="102"/>
        <v>96.345553803767416</v>
      </c>
      <c r="E117" s="351">
        <f t="shared" si="102"/>
        <v>98.948272921358878</v>
      </c>
      <c r="F117" s="351">
        <f t="shared" si="102"/>
        <v>100.53183758914079</v>
      </c>
      <c r="G117" s="351">
        <f t="shared" si="102"/>
        <v>102.42497514332045</v>
      </c>
      <c r="H117" s="351">
        <f t="shared" si="102"/>
        <v>102.52916256340671</v>
      </c>
      <c r="I117" s="351">
        <f t="shared" si="102"/>
        <v>104.31858139709873</v>
      </c>
      <c r="J117" s="351">
        <f t="shared" si="102"/>
        <v>103.61627208735381</v>
      </c>
      <c r="K117" s="351">
        <f t="shared" si="102"/>
        <v>100.56966354252961</v>
      </c>
      <c r="L117" s="351">
        <f t="shared" si="102"/>
        <v>100</v>
      </c>
      <c r="M117" s="351">
        <f t="shared" si="102"/>
        <v>99.300257499967898</v>
      </c>
      <c r="N117" s="351">
        <f t="shared" si="102"/>
        <v>99.011699688780013</v>
      </c>
      <c r="O117" s="351">
        <f t="shared" si="102"/>
        <v>99.213371158222969</v>
      </c>
      <c r="P117" s="351">
        <f t="shared" si="102"/>
        <v>99.671929232156643</v>
      </c>
      <c r="Q117" s="351">
        <f t="shared" si="102"/>
        <v>100.41101102475764</v>
      </c>
      <c r="R117" s="351">
        <f t="shared" si="102"/>
        <v>101.18147232268358</v>
      </c>
      <c r="S117" s="351">
        <f t="shared" si="102"/>
        <v>101.56523008759525</v>
      </c>
      <c r="T117" s="351">
        <f t="shared" si="102"/>
        <v>101.95113360681189</v>
      </c>
      <c r="U117" s="351">
        <f t="shared" si="102"/>
        <v>102.09725091947159</v>
      </c>
      <c r="V117" s="351">
        <f t="shared" si="102"/>
        <v>107.70024826529176</v>
      </c>
      <c r="W117" s="351">
        <f t="shared" si="102"/>
        <v>109.92195673792627</v>
      </c>
      <c r="X117" s="350">
        <f t="shared" ref="X117:Y117" si="103">IF(X91&lt;&gt;0,X91/X13*100,0)</f>
        <v>110.47424933928416</v>
      </c>
      <c r="Y117" s="350">
        <f t="shared" si="103"/>
        <v>111.72064994653235</v>
      </c>
      <c r="Z117" s="350">
        <f t="shared" ref="Z117" si="104">IF(Z91&lt;&gt;0,Z91/Z13*100,0)</f>
        <v>112.36491540184488</v>
      </c>
    </row>
    <row r="118" spans="1:26" x14ac:dyDescent="0.2">
      <c r="A118" s="162" t="s">
        <v>69</v>
      </c>
      <c r="B118" s="165" t="s">
        <v>70</v>
      </c>
      <c r="C118" s="351">
        <f t="shared" ref="C118:W118" si="105">IF(C92&lt;&gt;0,C92/C14*100,0)</f>
        <v>116.16047259106246</v>
      </c>
      <c r="D118" s="351">
        <f t="shared" si="105"/>
        <v>116.31393960252564</v>
      </c>
      <c r="E118" s="351">
        <f t="shared" si="105"/>
        <v>100.05228932288684</v>
      </c>
      <c r="F118" s="351">
        <f t="shared" si="105"/>
        <v>101.24310700067976</v>
      </c>
      <c r="G118" s="351">
        <f t="shared" si="105"/>
        <v>98.061698190795852</v>
      </c>
      <c r="H118" s="351">
        <f t="shared" si="105"/>
        <v>99.21714253451654</v>
      </c>
      <c r="I118" s="351">
        <f t="shared" si="105"/>
        <v>96.677262639662487</v>
      </c>
      <c r="J118" s="351">
        <f t="shared" si="105"/>
        <v>94.827992970670238</v>
      </c>
      <c r="K118" s="351">
        <f t="shared" si="105"/>
        <v>98.410123673306416</v>
      </c>
      <c r="L118" s="351">
        <f t="shared" si="105"/>
        <v>100</v>
      </c>
      <c r="M118" s="351">
        <f t="shared" si="105"/>
        <v>117.55255782949263</v>
      </c>
      <c r="N118" s="351">
        <f t="shared" si="105"/>
        <v>107.73645457963144</v>
      </c>
      <c r="O118" s="351">
        <f t="shared" si="105"/>
        <v>141.82504741212517</v>
      </c>
      <c r="P118" s="351">
        <f t="shared" si="105"/>
        <v>158.23001162424472</v>
      </c>
      <c r="Q118" s="351">
        <f t="shared" si="105"/>
        <v>159.64690781654437</v>
      </c>
      <c r="R118" s="351">
        <f t="shared" si="105"/>
        <v>137.47181198723396</v>
      </c>
      <c r="S118" s="351">
        <f t="shared" si="105"/>
        <v>141.06065984423205</v>
      </c>
      <c r="T118" s="351">
        <f t="shared" si="105"/>
        <v>138.35008867693773</v>
      </c>
      <c r="U118" s="351">
        <f t="shared" si="105"/>
        <v>150.72195743537887</v>
      </c>
      <c r="V118" s="351">
        <f t="shared" si="105"/>
        <v>160.02854693093661</v>
      </c>
      <c r="W118" s="351">
        <f t="shared" si="105"/>
        <v>163.17524777430538</v>
      </c>
      <c r="X118" s="350">
        <f t="shared" ref="X118:Y118" si="106">IF(X92&lt;&gt;0,X92/X14*100,0)</f>
        <v>163.05749617067715</v>
      </c>
      <c r="Y118" s="350">
        <f t="shared" si="106"/>
        <v>173.67146078734709</v>
      </c>
      <c r="Z118" s="350">
        <f t="shared" ref="Z118" si="107">IF(Z92&lt;&gt;0,Z92/Z14*100,0)</f>
        <v>177.09203761002331</v>
      </c>
    </row>
    <row r="119" spans="1:26" x14ac:dyDescent="0.2">
      <c r="A119" s="162" t="s">
        <v>71</v>
      </c>
      <c r="B119" s="165" t="s">
        <v>72</v>
      </c>
      <c r="C119" s="351">
        <f t="shared" ref="C119:W119" si="108">IF(C93&lt;&gt;0,C93/C15*100,0)</f>
        <v>114.48834409105417</v>
      </c>
      <c r="D119" s="351">
        <f t="shared" si="108"/>
        <v>112.17301547718812</v>
      </c>
      <c r="E119" s="351">
        <f t="shared" si="108"/>
        <v>95.044724945157824</v>
      </c>
      <c r="F119" s="351">
        <f t="shared" si="108"/>
        <v>97.343816823218773</v>
      </c>
      <c r="G119" s="351">
        <f t="shared" si="108"/>
        <v>89.164528444143826</v>
      </c>
      <c r="H119" s="351">
        <f t="shared" si="108"/>
        <v>96.530921112778756</v>
      </c>
      <c r="I119" s="351">
        <f t="shared" si="108"/>
        <v>95.997278020199332</v>
      </c>
      <c r="J119" s="351">
        <f t="shared" si="108"/>
        <v>95.050900362118142</v>
      </c>
      <c r="K119" s="351">
        <f t="shared" si="108"/>
        <v>97.781926437226801</v>
      </c>
      <c r="L119" s="351">
        <f t="shared" si="108"/>
        <v>100</v>
      </c>
      <c r="M119" s="351">
        <f t="shared" si="108"/>
        <v>90.252036356381524</v>
      </c>
      <c r="N119" s="351">
        <f t="shared" si="108"/>
        <v>83.871130917008458</v>
      </c>
      <c r="O119" s="351">
        <f t="shared" si="108"/>
        <v>89.204262731596174</v>
      </c>
      <c r="P119" s="351">
        <f t="shared" si="108"/>
        <v>87.733267463551286</v>
      </c>
      <c r="Q119" s="351">
        <f t="shared" si="108"/>
        <v>92.803241658392139</v>
      </c>
      <c r="R119" s="351">
        <f t="shared" si="108"/>
        <v>109.37120562687441</v>
      </c>
      <c r="S119" s="351">
        <f t="shared" si="108"/>
        <v>106.91952044896776</v>
      </c>
      <c r="T119" s="351">
        <f t="shared" si="108"/>
        <v>120.03502455670247</v>
      </c>
      <c r="U119" s="351">
        <f t="shared" si="108"/>
        <v>120.99502650850671</v>
      </c>
      <c r="V119" s="351">
        <f t="shared" si="108"/>
        <v>126.98263500061033</v>
      </c>
      <c r="W119" s="351">
        <f t="shared" si="108"/>
        <v>136.21561998646277</v>
      </c>
      <c r="X119" s="350">
        <f t="shared" ref="X119:Y119" si="109">IF(X93&lt;&gt;0,X93/X15*100,0)</f>
        <v>131.80849434060607</v>
      </c>
      <c r="Y119" s="350">
        <f t="shared" si="109"/>
        <v>134.04072556112024</v>
      </c>
      <c r="Z119" s="350">
        <f t="shared" ref="Z119" si="110">IF(Z93&lt;&gt;0,Z93/Z15*100,0)</f>
        <v>137.95008969413328</v>
      </c>
    </row>
    <row r="120" spans="1:26" x14ac:dyDescent="0.2">
      <c r="A120" s="162" t="s">
        <v>73</v>
      </c>
      <c r="B120" s="165" t="s">
        <v>74</v>
      </c>
      <c r="C120" s="351">
        <f t="shared" ref="C120:W120" si="111">IF(C94&lt;&gt;0,C94/C16*100,0)</f>
        <v>119.93767107874886</v>
      </c>
      <c r="D120" s="351">
        <f t="shared" si="111"/>
        <v>118.53242510431599</v>
      </c>
      <c r="E120" s="351">
        <f t="shared" si="111"/>
        <v>99.228351290638003</v>
      </c>
      <c r="F120" s="351">
        <f t="shared" si="111"/>
        <v>100.7376958107962</v>
      </c>
      <c r="G120" s="351">
        <f t="shared" si="111"/>
        <v>99.363780567960447</v>
      </c>
      <c r="H120" s="351">
        <f t="shared" si="111"/>
        <v>99.162370469927637</v>
      </c>
      <c r="I120" s="351">
        <f t="shared" si="111"/>
        <v>95.851006648554844</v>
      </c>
      <c r="J120" s="351">
        <f t="shared" si="111"/>
        <v>92.641155868384374</v>
      </c>
      <c r="K120" s="351">
        <f t="shared" si="111"/>
        <v>98.199834685307877</v>
      </c>
      <c r="L120" s="351">
        <f t="shared" si="111"/>
        <v>100</v>
      </c>
      <c r="M120" s="351">
        <f t="shared" si="111"/>
        <v>102.60542900735376</v>
      </c>
      <c r="N120" s="351">
        <f t="shared" si="111"/>
        <v>101.93721151588706</v>
      </c>
      <c r="O120" s="351">
        <f t="shared" si="111"/>
        <v>106.02036612182022</v>
      </c>
      <c r="P120" s="351">
        <f t="shared" si="111"/>
        <v>96.188886606883941</v>
      </c>
      <c r="Q120" s="351">
        <f t="shared" si="111"/>
        <v>103.31000783767863</v>
      </c>
      <c r="R120" s="351">
        <f t="shared" si="111"/>
        <v>117.07413560781627</v>
      </c>
      <c r="S120" s="351">
        <f t="shared" si="111"/>
        <v>116.96830243588614</v>
      </c>
      <c r="T120" s="351">
        <f t="shared" si="111"/>
        <v>114.01101947559999</v>
      </c>
      <c r="U120" s="351">
        <f t="shared" si="111"/>
        <v>110.39590168074022</v>
      </c>
      <c r="V120" s="351">
        <f t="shared" si="111"/>
        <v>111.00246459761192</v>
      </c>
      <c r="W120" s="351">
        <f t="shared" si="111"/>
        <v>118.4353210911782</v>
      </c>
      <c r="X120" s="350">
        <f t="shared" ref="X120:Y120" si="112">IF(X94&lt;&gt;0,X94/X16*100,0)</f>
        <v>120.83220626064974</v>
      </c>
      <c r="Y120" s="350">
        <f t="shared" si="112"/>
        <v>126.27961298839077</v>
      </c>
      <c r="Z120" s="350">
        <f t="shared" ref="Z120" si="113">IF(Z94&lt;&gt;0,Z94/Z16*100,0)</f>
        <v>129.05348871983924</v>
      </c>
    </row>
    <row r="121" spans="1:26" x14ac:dyDescent="0.2">
      <c r="A121" s="162" t="s">
        <v>75</v>
      </c>
      <c r="B121" s="165" t="s">
        <v>76</v>
      </c>
      <c r="C121" s="351">
        <f t="shared" ref="C121:W121" si="114">IF(C95&lt;&gt;0,C95/C17*100,0)</f>
        <v>83.549295101133808</v>
      </c>
      <c r="D121" s="351">
        <f t="shared" si="114"/>
        <v>85.577340268857682</v>
      </c>
      <c r="E121" s="351">
        <f t="shared" si="114"/>
        <v>85.049511085212799</v>
      </c>
      <c r="F121" s="351">
        <f t="shared" si="114"/>
        <v>87.589950274700215</v>
      </c>
      <c r="G121" s="351">
        <f t="shared" si="114"/>
        <v>87.068377009338022</v>
      </c>
      <c r="H121" s="351">
        <f t="shared" si="114"/>
        <v>94.51862287610308</v>
      </c>
      <c r="I121" s="351">
        <f t="shared" si="114"/>
        <v>98.517857991778229</v>
      </c>
      <c r="J121" s="351">
        <f t="shared" si="114"/>
        <v>98.279554801418271</v>
      </c>
      <c r="K121" s="351">
        <f t="shared" si="114"/>
        <v>97.786098746803802</v>
      </c>
      <c r="L121" s="351">
        <f t="shared" si="114"/>
        <v>100</v>
      </c>
      <c r="M121" s="351">
        <f t="shared" si="114"/>
        <v>107.99444790959973</v>
      </c>
      <c r="N121" s="351">
        <f t="shared" si="114"/>
        <v>106.69158280041164</v>
      </c>
      <c r="O121" s="351">
        <f t="shared" si="114"/>
        <v>111.63999138796498</v>
      </c>
      <c r="P121" s="351">
        <f t="shared" si="114"/>
        <v>119.96454263360022</v>
      </c>
      <c r="Q121" s="351">
        <f t="shared" si="114"/>
        <v>123.33072522175461</v>
      </c>
      <c r="R121" s="351">
        <f t="shared" si="114"/>
        <v>126.16512944529011</v>
      </c>
      <c r="S121" s="351">
        <f t="shared" si="114"/>
        <v>132.13243241993976</v>
      </c>
      <c r="T121" s="351">
        <f t="shared" si="114"/>
        <v>140.49142210950387</v>
      </c>
      <c r="U121" s="351">
        <f t="shared" si="114"/>
        <v>144.54616582013935</v>
      </c>
      <c r="V121" s="351">
        <f t="shared" si="114"/>
        <v>152.47954014237274</v>
      </c>
      <c r="W121" s="351">
        <f t="shared" si="114"/>
        <v>151.22342818537996</v>
      </c>
      <c r="X121" s="350">
        <f t="shared" ref="X121:Y121" si="115">IF(X95&lt;&gt;0,X95/X17*100,0)</f>
        <v>150.88464615965958</v>
      </c>
      <c r="Y121" s="350">
        <f t="shared" si="115"/>
        <v>168.47601628670404</v>
      </c>
      <c r="Z121" s="350">
        <f t="shared" ref="Z121" si="116">IF(Z95&lt;&gt;0,Z95/Z17*100,0)</f>
        <v>182.25577959235329</v>
      </c>
    </row>
    <row r="122" spans="1:26" x14ac:dyDescent="0.2">
      <c r="A122" s="162"/>
      <c r="B122" s="361" t="s">
        <v>408</v>
      </c>
      <c r="C122" s="351">
        <f t="shared" ref="C122:W122" si="117">IF(C96&lt;&gt;0,C96/C18*100,0)</f>
        <v>88.612025667953901</v>
      </c>
      <c r="D122" s="351">
        <f t="shared" si="117"/>
        <v>91.089865104257115</v>
      </c>
      <c r="E122" s="351">
        <f t="shared" si="117"/>
        <v>93.518928173703969</v>
      </c>
      <c r="F122" s="351">
        <f t="shared" si="117"/>
        <v>95.045628456308123</v>
      </c>
      <c r="G122" s="351">
        <f t="shared" si="117"/>
        <v>96.869864576736063</v>
      </c>
      <c r="H122" s="351">
        <f t="shared" si="117"/>
        <v>98.487684835463085</v>
      </c>
      <c r="I122" s="351">
        <f t="shared" si="117"/>
        <v>99.066398751106149</v>
      </c>
      <c r="J122" s="351">
        <f t="shared" si="117"/>
        <v>98.777322798434966</v>
      </c>
      <c r="K122" s="351">
        <f t="shared" si="117"/>
        <v>98.412312074147323</v>
      </c>
      <c r="L122" s="351">
        <f t="shared" si="117"/>
        <v>100</v>
      </c>
      <c r="M122" s="351">
        <f t="shared" si="117"/>
        <v>103.28966444882664</v>
      </c>
      <c r="N122" s="351">
        <f t="shared" si="117"/>
        <v>106.49114646232316</v>
      </c>
      <c r="O122" s="351">
        <f t="shared" si="117"/>
        <v>109.60436133462767</v>
      </c>
      <c r="P122" s="351">
        <f t="shared" si="117"/>
        <v>116.88286757542473</v>
      </c>
      <c r="Q122" s="351">
        <f t="shared" si="117"/>
        <v>126.32601179073819</v>
      </c>
      <c r="R122" s="351">
        <f t="shared" si="117"/>
        <v>129.85496908020875</v>
      </c>
      <c r="S122" s="351">
        <f t="shared" si="117"/>
        <v>134.62309596592078</v>
      </c>
      <c r="T122" s="351">
        <f t="shared" si="117"/>
        <v>142.13519859571596</v>
      </c>
      <c r="U122" s="351">
        <f t="shared" si="117"/>
        <v>145.74685972151539</v>
      </c>
      <c r="V122" s="351">
        <f t="shared" si="117"/>
        <v>146.88386894944239</v>
      </c>
      <c r="W122" s="351">
        <f t="shared" si="117"/>
        <v>146.7474702862275</v>
      </c>
      <c r="X122" s="350">
        <f t="shared" ref="X122:Y122" si="118">IF(X96&lt;&gt;0,X96/X18*100,0)</f>
        <v>144.61357022199971</v>
      </c>
      <c r="Y122" s="350">
        <f t="shared" si="118"/>
        <v>144.63773267502191</v>
      </c>
      <c r="Z122" s="350">
        <f t="shared" ref="Z122" si="119">IF(Z96&lt;&gt;0,Z96/Z18*100,0)</f>
        <v>146.31726961753074</v>
      </c>
    </row>
    <row r="123" spans="1:26" s="10" customFormat="1" x14ac:dyDescent="0.2">
      <c r="A123" s="359"/>
      <c r="B123" s="360" t="s">
        <v>511</v>
      </c>
      <c r="C123" s="362">
        <f t="shared" ref="C123:W123" si="120">IF(C97&lt;&gt;0,C97/C19*100,0)</f>
        <v>99.287393089277884</v>
      </c>
      <c r="D123" s="362">
        <f t="shared" si="120"/>
        <v>100.84465486748988</v>
      </c>
      <c r="E123" s="362">
        <f t="shared" si="120"/>
        <v>98.75212025011345</v>
      </c>
      <c r="F123" s="362">
        <f t="shared" si="120"/>
        <v>100.73744966626323</v>
      </c>
      <c r="G123" s="362">
        <f t="shared" si="120"/>
        <v>99.92854516391381</v>
      </c>
      <c r="H123" s="362">
        <f t="shared" si="120"/>
        <v>102.19974208178459</v>
      </c>
      <c r="I123" s="362">
        <f t="shared" si="120"/>
        <v>102.72994280057452</v>
      </c>
      <c r="J123" s="362">
        <f t="shared" si="120"/>
        <v>100.10622813329427</v>
      </c>
      <c r="K123" s="362">
        <f t="shared" si="120"/>
        <v>100.03338236424027</v>
      </c>
      <c r="L123" s="362">
        <f t="shared" si="120"/>
        <v>100</v>
      </c>
      <c r="M123" s="362">
        <f t="shared" si="120"/>
        <v>101.85376970871592</v>
      </c>
      <c r="N123" s="362">
        <f t="shared" si="120"/>
        <v>99.977793252302533</v>
      </c>
      <c r="O123" s="362">
        <f t="shared" si="120"/>
        <v>104.92671769806275</v>
      </c>
      <c r="P123" s="362">
        <f t="shared" si="120"/>
        <v>107.2204825686845</v>
      </c>
      <c r="Q123" s="362">
        <f t="shared" si="120"/>
        <v>111.65032913215285</v>
      </c>
      <c r="R123" s="362">
        <f t="shared" si="120"/>
        <v>116.36628890394269</v>
      </c>
      <c r="S123" s="362">
        <f t="shared" si="120"/>
        <v>120.26341030011807</v>
      </c>
      <c r="T123" s="362">
        <f t="shared" si="120"/>
        <v>123.33245518089491</v>
      </c>
      <c r="U123" s="362">
        <f t="shared" si="120"/>
        <v>125.97615337430079</v>
      </c>
      <c r="V123" s="362">
        <f t="shared" si="120"/>
        <v>131.60503455719109</v>
      </c>
      <c r="W123" s="362">
        <f t="shared" si="120"/>
        <v>134.85780662742059</v>
      </c>
      <c r="X123" s="858">
        <f t="shared" ref="X123:Y123" si="121">IF(X97&lt;&gt;0,X97/X19*100,0)</f>
        <v>134.65460517925825</v>
      </c>
      <c r="Y123" s="858">
        <f t="shared" si="121"/>
        <v>137.89872250567484</v>
      </c>
      <c r="Z123" s="858">
        <f t="shared" ref="Z123" si="122">IF(Z97&lt;&gt;0,Z97/Z19*100,0)</f>
        <v>139.55382119124437</v>
      </c>
    </row>
    <row r="124" spans="1:26" x14ac:dyDescent="0.2">
      <c r="A124" s="162"/>
      <c r="B124" s="361" t="s">
        <v>565</v>
      </c>
      <c r="C124" s="351">
        <f t="shared" ref="C124:W124" si="123">IF((C98+C99)&lt;&gt;0,(C98+C99)/(C20+C21)*100,0)</f>
        <v>86.326167622771564</v>
      </c>
      <c r="D124" s="351">
        <f t="shared" si="123"/>
        <v>46.649992359172963</v>
      </c>
      <c r="E124" s="351">
        <f t="shared" si="123"/>
        <v>63.466099116714467</v>
      </c>
      <c r="F124" s="351">
        <f t="shared" si="123"/>
        <v>71.041007074004341</v>
      </c>
      <c r="G124" s="351">
        <f t="shared" si="123"/>
        <v>68.765593098032113</v>
      </c>
      <c r="H124" s="351">
        <f t="shared" si="123"/>
        <v>68.651549853705234</v>
      </c>
      <c r="I124" s="351">
        <f t="shared" si="123"/>
        <v>71.147701245254837</v>
      </c>
      <c r="J124" s="351">
        <f t="shared" si="123"/>
        <v>77.371601547141125</v>
      </c>
      <c r="K124" s="351">
        <f t="shared" si="123"/>
        <v>84.205603146808158</v>
      </c>
      <c r="L124" s="351">
        <f t="shared" si="123"/>
        <v>100</v>
      </c>
      <c r="M124" s="351">
        <f t="shared" si="123"/>
        <v>98.459482721052765</v>
      </c>
      <c r="N124" s="351">
        <f t="shared" si="123"/>
        <v>101.89216598446767</v>
      </c>
      <c r="O124" s="351">
        <f t="shared" si="123"/>
        <v>105.71384712296891</v>
      </c>
      <c r="P124" s="351">
        <f t="shared" si="123"/>
        <v>112.6370571659659</v>
      </c>
      <c r="Q124" s="351">
        <f t="shared" si="123"/>
        <v>130.7231991800563</v>
      </c>
      <c r="R124" s="351">
        <f t="shared" si="123"/>
        <v>138.47006677436394</v>
      </c>
      <c r="S124" s="351">
        <f t="shared" si="123"/>
        <v>136.24813208853826</v>
      </c>
      <c r="T124" s="351">
        <f t="shared" si="123"/>
        <v>149.16242694301485</v>
      </c>
      <c r="U124" s="351">
        <f t="shared" si="123"/>
        <v>157.38615756495261</v>
      </c>
      <c r="V124" s="351">
        <f t="shared" si="123"/>
        <v>133.96001911602727</v>
      </c>
      <c r="W124" s="351">
        <f t="shared" si="123"/>
        <v>136.68669029133071</v>
      </c>
      <c r="X124" s="350">
        <f>IF((X98+X99)&lt;&gt;0,(X98+X99)/(X20+X21)*100,0)</f>
        <v>141.6456415359541</v>
      </c>
      <c r="Y124" s="350">
        <f>IF((Y98+Y99)&lt;&gt;0,(Y98+Y99)/(Y20+Y21)*100,0)</f>
        <v>139.06470936152854</v>
      </c>
      <c r="Z124" s="350">
        <f>IF((Z98+Z99)&lt;&gt;0,(Z98+Z99)/(Z20+Z21)*100,0)</f>
        <v>152.64008133494269</v>
      </c>
    </row>
    <row r="125" spans="1:26" ht="20.25" customHeight="1" x14ac:dyDescent="0.2">
      <c r="A125" s="170"/>
      <c r="B125" s="171" t="s">
        <v>562</v>
      </c>
      <c r="C125" s="363">
        <f t="shared" ref="C125:W125" si="124">IF(C100&lt;&gt;0,C100/C22*100,0)</f>
        <v>98.569418666550732</v>
      </c>
      <c r="D125" s="363">
        <f t="shared" si="124"/>
        <v>98.111889205306255</v>
      </c>
      <c r="E125" s="363">
        <f t="shared" si="124"/>
        <v>97.060300557869297</v>
      </c>
      <c r="F125" s="363">
        <f t="shared" si="124"/>
        <v>99.043480168371119</v>
      </c>
      <c r="G125" s="363">
        <f t="shared" si="124"/>
        <v>98.039457810606507</v>
      </c>
      <c r="H125" s="363">
        <f t="shared" si="124"/>
        <v>99.739871032931575</v>
      </c>
      <c r="I125" s="363">
        <f t="shared" si="124"/>
        <v>100.59286547924788</v>
      </c>
      <c r="J125" s="363">
        <f t="shared" si="124"/>
        <v>98.855308013610227</v>
      </c>
      <c r="K125" s="363">
        <f t="shared" si="124"/>
        <v>98.845078842111221</v>
      </c>
      <c r="L125" s="363">
        <f t="shared" si="124"/>
        <v>100</v>
      </c>
      <c r="M125" s="363">
        <f t="shared" si="124"/>
        <v>101.61207708486334</v>
      </c>
      <c r="N125" s="363">
        <f t="shared" si="124"/>
        <v>100.10349198010158</v>
      </c>
      <c r="O125" s="363">
        <f t="shared" si="124"/>
        <v>104.97613488786087</v>
      </c>
      <c r="P125" s="363">
        <f t="shared" si="124"/>
        <v>107.53461818719717</v>
      </c>
      <c r="Q125" s="363">
        <f t="shared" si="124"/>
        <v>112.81789829693103</v>
      </c>
      <c r="R125" s="363">
        <f t="shared" si="124"/>
        <v>117.84831378408617</v>
      </c>
      <c r="S125" s="363">
        <f t="shared" si="124"/>
        <v>121.4029600564198</v>
      </c>
      <c r="T125" s="363">
        <f t="shared" si="124"/>
        <v>125.03345680768345</v>
      </c>
      <c r="U125" s="363">
        <f t="shared" si="124"/>
        <v>128.01756975938397</v>
      </c>
      <c r="V125" s="363">
        <f t="shared" si="124"/>
        <v>131.74585883211557</v>
      </c>
      <c r="W125" s="363">
        <f t="shared" si="124"/>
        <v>134.97349677004846</v>
      </c>
      <c r="X125" s="368">
        <f t="shared" ref="X125:Y125" si="125">IF(X100&lt;&gt;0,X100/X22*100,0)</f>
        <v>135.15189452947948</v>
      </c>
      <c r="Y125" s="368">
        <f t="shared" si="125"/>
        <v>137.98825456075252</v>
      </c>
      <c r="Z125" s="368">
        <f t="shared" ref="Z125" si="126">IF(Z100&lt;&gt;0,Z100/Z22*100,0)</f>
        <v>140.56318555101242</v>
      </c>
    </row>
    <row r="126" spans="1:26" x14ac:dyDescent="0.2">
      <c r="A126" s="956"/>
      <c r="B126" s="957"/>
      <c r="C126" s="958"/>
      <c r="D126" s="958"/>
      <c r="E126" s="958"/>
      <c r="F126" s="958"/>
      <c r="G126" s="958"/>
      <c r="H126" s="958"/>
      <c r="I126" s="958"/>
      <c r="J126" s="958"/>
      <c r="K126" s="958"/>
      <c r="L126" s="958"/>
      <c r="M126" s="958"/>
      <c r="N126" s="958"/>
      <c r="O126" s="958"/>
      <c r="P126" s="958"/>
      <c r="Q126" s="958"/>
      <c r="R126" s="958"/>
      <c r="S126" s="958"/>
      <c r="T126" s="958"/>
      <c r="U126" s="958"/>
      <c r="V126" s="958"/>
      <c r="W126" s="958"/>
      <c r="X126" s="959"/>
      <c r="Y126" s="959"/>
      <c r="Z126" s="959"/>
    </row>
    <row r="127" spans="1:26" x14ac:dyDescent="0.2">
      <c r="A127" s="956"/>
      <c r="B127" s="957"/>
      <c r="C127" s="958"/>
      <c r="D127" s="958"/>
      <c r="E127" s="958"/>
      <c r="F127" s="958"/>
      <c r="G127" s="958"/>
      <c r="H127" s="958"/>
      <c r="I127" s="958"/>
      <c r="J127" s="958"/>
      <c r="K127" s="958"/>
      <c r="L127" s="958"/>
      <c r="M127" s="958"/>
      <c r="N127" s="958"/>
      <c r="O127" s="958"/>
      <c r="P127" s="958"/>
      <c r="Q127" s="958"/>
      <c r="R127" s="958"/>
      <c r="S127" s="958"/>
      <c r="T127" s="958"/>
      <c r="U127" s="958"/>
      <c r="V127" s="958"/>
      <c r="W127" s="958"/>
      <c r="X127" s="959"/>
      <c r="Y127" s="959"/>
      <c r="Z127" s="959"/>
    </row>
    <row r="128" spans="1:26" x14ac:dyDescent="0.2">
      <c r="A128" s="981" t="s">
        <v>1387</v>
      </c>
      <c r="B128" s="957"/>
      <c r="C128" s="958"/>
      <c r="D128" s="958"/>
      <c r="E128" s="958"/>
      <c r="F128" s="958"/>
      <c r="G128" s="958"/>
      <c r="H128" s="958"/>
      <c r="I128" s="958"/>
      <c r="J128" s="958"/>
      <c r="K128" s="958"/>
      <c r="L128" s="958"/>
      <c r="M128" s="958"/>
      <c r="N128" s="958"/>
      <c r="O128" s="958"/>
      <c r="P128" s="958"/>
      <c r="Q128" s="958"/>
      <c r="R128" s="958"/>
      <c r="S128" s="958"/>
      <c r="T128" s="958"/>
      <c r="U128" s="958"/>
      <c r="V128" s="958"/>
      <c r="W128" s="958"/>
      <c r="X128" s="959"/>
      <c r="Y128" s="959"/>
      <c r="Z128" s="959"/>
    </row>
    <row r="129" spans="1:26" s="144" customFormat="1" ht="20.25" customHeight="1" x14ac:dyDescent="0.2">
      <c r="A129" s="180" t="s">
        <v>1188</v>
      </c>
      <c r="X129" s="861"/>
      <c r="Y129" s="861"/>
      <c r="Z129" s="861"/>
    </row>
    <row r="130" spans="1:26" ht="15" x14ac:dyDescent="0.2">
      <c r="A130" s="354" t="str">
        <f>Index!B28</f>
        <v>Table 4f :    Chuuk: GDP Implicit price deflators by industry, contribution to change, FY2003-FY2015</v>
      </c>
    </row>
    <row r="131" spans="1:26" ht="18.75" customHeight="1" x14ac:dyDescent="0.2">
      <c r="A131" s="159"/>
      <c r="B131" s="160" t="s">
        <v>446</v>
      </c>
      <c r="C131" s="161" t="str">
        <f>C$2</f>
        <v>FY1995</v>
      </c>
      <c r="D131" s="161" t="str">
        <f t="shared" ref="D131:Z131" si="127">D$2</f>
        <v>FY1996</v>
      </c>
      <c r="E131" s="161" t="str">
        <f t="shared" si="127"/>
        <v>FY1997</v>
      </c>
      <c r="F131" s="161" t="str">
        <f t="shared" si="127"/>
        <v>FY1998</v>
      </c>
      <c r="G131" s="161" t="str">
        <f t="shared" si="127"/>
        <v>FY1999</v>
      </c>
      <c r="H131" s="161" t="str">
        <f t="shared" si="127"/>
        <v>FY2000</v>
      </c>
      <c r="I131" s="161" t="str">
        <f t="shared" si="127"/>
        <v>FY2001</v>
      </c>
      <c r="J131" s="161" t="str">
        <f t="shared" si="127"/>
        <v>FY2002</v>
      </c>
      <c r="K131" s="161" t="str">
        <f t="shared" si="127"/>
        <v>FY2003</v>
      </c>
      <c r="L131" s="161" t="str">
        <f t="shared" si="127"/>
        <v>FY2004</v>
      </c>
      <c r="M131" s="161" t="str">
        <f t="shared" si="127"/>
        <v>FY2005</v>
      </c>
      <c r="N131" s="161" t="str">
        <f t="shared" si="127"/>
        <v>FY2006</v>
      </c>
      <c r="O131" s="161" t="str">
        <f t="shared" si="127"/>
        <v>FY2007</v>
      </c>
      <c r="P131" s="161" t="str">
        <f t="shared" si="127"/>
        <v>FY2008</v>
      </c>
      <c r="Q131" s="161" t="str">
        <f t="shared" si="127"/>
        <v>FY2009</v>
      </c>
      <c r="R131" s="161" t="str">
        <f t="shared" si="127"/>
        <v>FY2010</v>
      </c>
      <c r="S131" s="161" t="str">
        <f t="shared" si="127"/>
        <v>FY2011</v>
      </c>
      <c r="T131" s="161" t="str">
        <f t="shared" si="127"/>
        <v>FY2012</v>
      </c>
      <c r="U131" s="161" t="str">
        <f t="shared" si="127"/>
        <v>FY2013</v>
      </c>
      <c r="V131" s="161" t="str">
        <f t="shared" si="127"/>
        <v>FY2014</v>
      </c>
      <c r="W131" s="161" t="str">
        <f t="shared" si="127"/>
        <v>FY2015</v>
      </c>
      <c r="X131" s="857" t="str">
        <f t="shared" si="127"/>
        <v>FY2016</v>
      </c>
      <c r="Y131" s="857" t="str">
        <f t="shared" si="127"/>
        <v>FY2017</v>
      </c>
      <c r="Z131" s="857" t="str">
        <f t="shared" si="127"/>
        <v>FY2018</v>
      </c>
    </row>
    <row r="132" spans="1:26" ht="18.75" customHeight="1" x14ac:dyDescent="0.2">
      <c r="A132" s="162" t="s">
        <v>48</v>
      </c>
      <c r="B132" s="163" t="s">
        <v>49</v>
      </c>
      <c r="C132" s="852"/>
      <c r="D132" s="852">
        <f t="shared" ref="D132:Z132" si="128">(D3/D$22*D107-C3/C$22*C107)/C$125</f>
        <v>1.6535511211093295E-2</v>
      </c>
      <c r="E132" s="852">
        <f t="shared" si="128"/>
        <v>1.3753538097363677E-2</v>
      </c>
      <c r="F132" s="852">
        <f t="shared" si="128"/>
        <v>2.3272661196427563E-3</v>
      </c>
      <c r="G132" s="852">
        <f t="shared" si="128"/>
        <v>-4.4457484295279725E-3</v>
      </c>
      <c r="H132" s="852">
        <f t="shared" si="128"/>
        <v>-1.0572279546871852E-2</v>
      </c>
      <c r="I132" s="852">
        <f t="shared" si="128"/>
        <v>-1.3283638244128678E-3</v>
      </c>
      <c r="J132" s="852">
        <f t="shared" si="128"/>
        <v>-3.9179703780301304E-3</v>
      </c>
      <c r="K132" s="852">
        <f t="shared" si="128"/>
        <v>-8.4676266127260008E-3</v>
      </c>
      <c r="L132" s="852">
        <f t="shared" si="128"/>
        <v>6.4314773035701973E-3</v>
      </c>
      <c r="M132" s="852">
        <f t="shared" si="128"/>
        <v>3.8413708659857447E-3</v>
      </c>
      <c r="N132" s="852">
        <f t="shared" si="128"/>
        <v>-5.2943162638685653E-3</v>
      </c>
      <c r="O132" s="852">
        <f t="shared" si="128"/>
        <v>2.055044697881778E-2</v>
      </c>
      <c r="P132" s="852">
        <f t="shared" si="128"/>
        <v>1.4311475814116835E-2</v>
      </c>
      <c r="Q132" s="852">
        <f t="shared" si="128"/>
        <v>-7.4988251358469398E-4</v>
      </c>
      <c r="R132" s="852">
        <f t="shared" si="128"/>
        <v>2.3649930626963453E-4</v>
      </c>
      <c r="S132" s="852">
        <f t="shared" si="128"/>
        <v>8.8960838453514407E-3</v>
      </c>
      <c r="T132" s="852">
        <f t="shared" si="128"/>
        <v>1.4293557962873334E-3</v>
      </c>
      <c r="U132" s="852">
        <f t="shared" si="128"/>
        <v>1.0904710805890044E-2</v>
      </c>
      <c r="V132" s="852">
        <f t="shared" si="128"/>
        <v>1.2973291859779575E-2</v>
      </c>
      <c r="W132" s="852">
        <f t="shared" si="128"/>
        <v>1.2106657843431224E-3</v>
      </c>
      <c r="X132" s="863">
        <f t="shared" si="128"/>
        <v>-2.941375524984283E-3</v>
      </c>
      <c r="Y132" s="863">
        <f t="shared" si="128"/>
        <v>-3.9032584199866992E-3</v>
      </c>
      <c r="Z132" s="863">
        <f t="shared" si="128"/>
        <v>2.9865825300329658E-4</v>
      </c>
    </row>
    <row r="133" spans="1:26" x14ac:dyDescent="0.2">
      <c r="A133" s="162" t="s">
        <v>50</v>
      </c>
      <c r="B133" s="165" t="s">
        <v>510</v>
      </c>
      <c r="C133" s="852"/>
      <c r="D133" s="852">
        <f t="shared" ref="D133:Z133" si="129">(D4/D$22*D108-C4/C$22*C108)/C$125</f>
        <v>4.3225966615037231E-3</v>
      </c>
      <c r="E133" s="852">
        <f t="shared" si="129"/>
        <v>8.8086174423092026E-3</v>
      </c>
      <c r="F133" s="852">
        <f t="shared" si="129"/>
        <v>7.7208038539000145E-4</v>
      </c>
      <c r="G133" s="852">
        <f t="shared" si="129"/>
        <v>-5.0475063271982418E-3</v>
      </c>
      <c r="H133" s="852">
        <f t="shared" si="129"/>
        <v>-7.3205239760472177E-3</v>
      </c>
      <c r="I133" s="852">
        <f t="shared" si="129"/>
        <v>-1.3620999219703825E-3</v>
      </c>
      <c r="J133" s="852">
        <f t="shared" si="129"/>
        <v>-2.8937267358964806E-3</v>
      </c>
      <c r="K133" s="852">
        <f t="shared" si="129"/>
        <v>-5.6573477580107012E-3</v>
      </c>
      <c r="L133" s="852">
        <f t="shared" si="129"/>
        <v>-2.4316407348268332E-3</v>
      </c>
      <c r="M133" s="852">
        <f t="shared" si="129"/>
        <v>5.6215970659417103E-3</v>
      </c>
      <c r="N133" s="852">
        <f t="shared" si="129"/>
        <v>-9.4227315839821926E-3</v>
      </c>
      <c r="O133" s="852">
        <f t="shared" si="129"/>
        <v>1.7724121894157438E-2</v>
      </c>
      <c r="P133" s="852">
        <f t="shared" si="129"/>
        <v>1.2776098223890425E-2</v>
      </c>
      <c r="Q133" s="852">
        <f t="shared" si="129"/>
        <v>-4.2484856920381729E-4</v>
      </c>
      <c r="R133" s="852">
        <f t="shared" si="129"/>
        <v>-5.9978919000406828E-5</v>
      </c>
      <c r="S133" s="852">
        <f t="shared" si="129"/>
        <v>1.269696296179474E-2</v>
      </c>
      <c r="T133" s="852">
        <f t="shared" si="129"/>
        <v>-6.3459038588541353E-3</v>
      </c>
      <c r="U133" s="852">
        <f t="shared" si="129"/>
        <v>1.1517008622003664E-2</v>
      </c>
      <c r="V133" s="852">
        <f t="shared" si="129"/>
        <v>1.5014073943134899E-2</v>
      </c>
      <c r="W133" s="852">
        <f t="shared" si="129"/>
        <v>-3.3630829627788114E-3</v>
      </c>
      <c r="X133" s="863">
        <f t="shared" si="129"/>
        <v>-5.4705087040839082E-3</v>
      </c>
      <c r="Y133" s="863">
        <f t="shared" si="129"/>
        <v>1.6412113199968444E-3</v>
      </c>
      <c r="Z133" s="863">
        <f t="shared" si="129"/>
        <v>1.4240171572876151E-3</v>
      </c>
    </row>
    <row r="134" spans="1:26" x14ac:dyDescent="0.2">
      <c r="A134" s="162" t="s">
        <v>52</v>
      </c>
      <c r="B134" s="165" t="s">
        <v>53</v>
      </c>
      <c r="C134" s="852"/>
      <c r="D134" s="852">
        <f t="shared" ref="D134:Z134" si="130">(D5/D$22*D109-C5/C$22*C109)/C$125</f>
        <v>0</v>
      </c>
      <c r="E134" s="852">
        <f t="shared" si="130"/>
        <v>0</v>
      </c>
      <c r="F134" s="852">
        <f t="shared" si="130"/>
        <v>0</v>
      </c>
      <c r="G134" s="852">
        <f t="shared" si="130"/>
        <v>0</v>
      </c>
      <c r="H134" s="852">
        <f t="shared" si="130"/>
        <v>0</v>
      </c>
      <c r="I134" s="852">
        <f t="shared" si="130"/>
        <v>0</v>
      </c>
      <c r="J134" s="852">
        <f t="shared" si="130"/>
        <v>0</v>
      </c>
      <c r="K134" s="852">
        <f t="shared" si="130"/>
        <v>0</v>
      </c>
      <c r="L134" s="852">
        <f t="shared" si="130"/>
        <v>0</v>
      </c>
      <c r="M134" s="852">
        <f t="shared" si="130"/>
        <v>0</v>
      </c>
      <c r="N134" s="852">
        <f t="shared" si="130"/>
        <v>0</v>
      </c>
      <c r="O134" s="852">
        <f t="shared" si="130"/>
        <v>0</v>
      </c>
      <c r="P134" s="852">
        <f t="shared" si="130"/>
        <v>0</v>
      </c>
      <c r="Q134" s="852">
        <f t="shared" si="130"/>
        <v>0</v>
      </c>
      <c r="R134" s="852">
        <f t="shared" si="130"/>
        <v>0</v>
      </c>
      <c r="S134" s="852">
        <f t="shared" si="130"/>
        <v>0</v>
      </c>
      <c r="T134" s="852">
        <f t="shared" si="130"/>
        <v>0</v>
      </c>
      <c r="U134" s="852">
        <f t="shared" si="130"/>
        <v>0</v>
      </c>
      <c r="V134" s="852">
        <f t="shared" si="130"/>
        <v>0</v>
      </c>
      <c r="W134" s="852">
        <f t="shared" si="130"/>
        <v>0</v>
      </c>
      <c r="X134" s="863">
        <f t="shared" si="130"/>
        <v>0</v>
      </c>
      <c r="Y134" s="863">
        <f t="shared" si="130"/>
        <v>0</v>
      </c>
      <c r="Z134" s="863">
        <f t="shared" si="130"/>
        <v>0</v>
      </c>
    </row>
    <row r="135" spans="1:26" x14ac:dyDescent="0.2">
      <c r="A135" s="162" t="s">
        <v>54</v>
      </c>
      <c r="B135" s="165" t="s">
        <v>55</v>
      </c>
      <c r="C135" s="852"/>
      <c r="D135" s="852">
        <f t="shared" ref="D135:Z135" si="131">(D6/D$22*D110-C6/C$22*C110)/C$125</f>
        <v>-2.0184825962666587E-3</v>
      </c>
      <c r="E135" s="852">
        <f t="shared" si="131"/>
        <v>-2.6324958346812382E-4</v>
      </c>
      <c r="F135" s="852">
        <f t="shared" si="131"/>
        <v>2.1009987671616001E-3</v>
      </c>
      <c r="G135" s="852">
        <f t="shared" si="131"/>
        <v>3.162233448367165E-4</v>
      </c>
      <c r="H135" s="852">
        <f t="shared" si="131"/>
        <v>-1.4138268000858066E-3</v>
      </c>
      <c r="I135" s="852">
        <f t="shared" si="131"/>
        <v>-5.5783664980262363E-4</v>
      </c>
      <c r="J135" s="852">
        <f t="shared" si="131"/>
        <v>-1.2052723258874636E-3</v>
      </c>
      <c r="K135" s="852">
        <f t="shared" si="131"/>
        <v>8.8816529588561004E-5</v>
      </c>
      <c r="L135" s="852">
        <f t="shared" si="131"/>
        <v>-1.0621021865774467E-3</v>
      </c>
      <c r="M135" s="852">
        <f t="shared" si="131"/>
        <v>-4.0176243137132387E-4</v>
      </c>
      <c r="N135" s="852">
        <f t="shared" si="131"/>
        <v>-2.0492633363252005E-5</v>
      </c>
      <c r="O135" s="852">
        <f t="shared" si="131"/>
        <v>3.6037305297566887E-4</v>
      </c>
      <c r="P135" s="852">
        <f t="shared" si="131"/>
        <v>4.4528914265814189E-4</v>
      </c>
      <c r="Q135" s="852">
        <f t="shared" si="131"/>
        <v>4.0470669951283504E-4</v>
      </c>
      <c r="R135" s="852">
        <f t="shared" si="131"/>
        <v>6.7459711803835741E-5</v>
      </c>
      <c r="S135" s="852">
        <f t="shared" si="131"/>
        <v>-2.7108597474288174E-4</v>
      </c>
      <c r="T135" s="852">
        <f t="shared" si="131"/>
        <v>1.1167110041246885E-3</v>
      </c>
      <c r="U135" s="852">
        <f t="shared" si="131"/>
        <v>2.2446472003658354E-4</v>
      </c>
      <c r="V135" s="852">
        <f t="shared" si="131"/>
        <v>-9.9571828845931639E-5</v>
      </c>
      <c r="W135" s="852">
        <f t="shared" si="131"/>
        <v>6.3374167973736029E-5</v>
      </c>
      <c r="X135" s="863">
        <f t="shared" si="131"/>
        <v>1.2666499672520863E-3</v>
      </c>
      <c r="Y135" s="863">
        <f t="shared" si="131"/>
        <v>-2.5048387488211414E-5</v>
      </c>
      <c r="Z135" s="863">
        <f t="shared" si="131"/>
        <v>3.4076985690959915E-4</v>
      </c>
    </row>
    <row r="136" spans="1:26" x14ac:dyDescent="0.2">
      <c r="A136" s="162" t="s">
        <v>56</v>
      </c>
      <c r="B136" s="165" t="s">
        <v>57</v>
      </c>
      <c r="C136" s="852"/>
      <c r="D136" s="852">
        <f t="shared" ref="D136:Z136" si="132">(D7/D$22*D111-C7/C$22*C111)/C$125</f>
        <v>3.9722961781363912E-3</v>
      </c>
      <c r="E136" s="852">
        <f t="shared" si="132"/>
        <v>1.497768418837574E-2</v>
      </c>
      <c r="F136" s="852">
        <f t="shared" si="132"/>
        <v>2.5677916023042809E-3</v>
      </c>
      <c r="G136" s="852">
        <f t="shared" si="132"/>
        <v>-5.4618030264428066E-3</v>
      </c>
      <c r="H136" s="852">
        <f t="shared" si="132"/>
        <v>9.0984585144612707E-3</v>
      </c>
      <c r="I136" s="852">
        <f t="shared" si="132"/>
        <v>-2.952702820653825E-3</v>
      </c>
      <c r="J136" s="852">
        <f t="shared" si="132"/>
        <v>-8.2354499924644706E-3</v>
      </c>
      <c r="K136" s="852">
        <f t="shared" si="132"/>
        <v>3.5327761781359917E-3</v>
      </c>
      <c r="L136" s="852">
        <f t="shared" si="132"/>
        <v>-4.6225493014357992E-3</v>
      </c>
      <c r="M136" s="852">
        <f t="shared" si="132"/>
        <v>2.2996058554942912E-4</v>
      </c>
      <c r="N136" s="852">
        <f t="shared" si="132"/>
        <v>-5.3544175285436301E-3</v>
      </c>
      <c r="O136" s="852">
        <f t="shared" si="132"/>
        <v>6.5826123459379073E-4</v>
      </c>
      <c r="P136" s="852">
        <f t="shared" si="132"/>
        <v>-1.7427226703563873E-3</v>
      </c>
      <c r="Q136" s="852">
        <f t="shared" si="132"/>
        <v>1.0765787264780578E-2</v>
      </c>
      <c r="R136" s="852">
        <f t="shared" si="132"/>
        <v>-1.0458368517992971E-2</v>
      </c>
      <c r="S136" s="852">
        <f t="shared" si="132"/>
        <v>-2.4535995079689528E-3</v>
      </c>
      <c r="T136" s="852">
        <f t="shared" si="132"/>
        <v>6.9702988416505667E-3</v>
      </c>
      <c r="U136" s="852">
        <f t="shared" si="132"/>
        <v>2.0637572232892671E-3</v>
      </c>
      <c r="V136" s="852">
        <f t="shared" si="132"/>
        <v>1.2445676281540054E-2</v>
      </c>
      <c r="W136" s="852">
        <f t="shared" si="132"/>
        <v>2.9617043126788675E-3</v>
      </c>
      <c r="X136" s="863">
        <f t="shared" si="132"/>
        <v>-1.4480325751932614E-3</v>
      </c>
      <c r="Y136" s="863">
        <f t="shared" si="132"/>
        <v>6.2836911375245266E-3</v>
      </c>
      <c r="Z136" s="863">
        <f t="shared" si="132"/>
        <v>1.0031207208646059E-2</v>
      </c>
    </row>
    <row r="137" spans="1:26" x14ac:dyDescent="0.2">
      <c r="A137" s="162" t="s">
        <v>58</v>
      </c>
      <c r="B137" s="165" t="s">
        <v>59</v>
      </c>
      <c r="C137" s="852"/>
      <c r="D137" s="852">
        <f t="shared" ref="D137:Z137" si="133">(D8/D$22*D112-C8/C$22*C112)/C$125</f>
        <v>-1.654414853247603E-2</v>
      </c>
      <c r="E137" s="852">
        <f t="shared" si="133"/>
        <v>-1.4793254759444263E-2</v>
      </c>
      <c r="F137" s="852">
        <f t="shared" si="133"/>
        <v>2.4427002376437171E-3</v>
      </c>
      <c r="G137" s="852">
        <f t="shared" si="133"/>
        <v>6.3047149415118488E-3</v>
      </c>
      <c r="H137" s="852">
        <f t="shared" si="133"/>
        <v>9.8155832828834434E-3</v>
      </c>
      <c r="I137" s="852">
        <f t="shared" si="133"/>
        <v>-7.6436811645774535E-3</v>
      </c>
      <c r="J137" s="852">
        <f t="shared" si="133"/>
        <v>-6.8713306856388913E-3</v>
      </c>
      <c r="K137" s="852">
        <f t="shared" si="133"/>
        <v>-2.1173261900664475E-3</v>
      </c>
      <c r="L137" s="852">
        <f t="shared" si="133"/>
        <v>2.3348720292672466E-3</v>
      </c>
      <c r="M137" s="852">
        <f t="shared" si="133"/>
        <v>-4.7690616615529173E-3</v>
      </c>
      <c r="N137" s="852">
        <f t="shared" si="133"/>
        <v>-4.1936175675972242E-4</v>
      </c>
      <c r="O137" s="852">
        <f t="shared" si="133"/>
        <v>1.7003640488985989E-3</v>
      </c>
      <c r="P137" s="852">
        <f t="shared" si="133"/>
        <v>4.0254609439190478E-3</v>
      </c>
      <c r="Q137" s="852">
        <f t="shared" si="133"/>
        <v>6.2022774690167082E-3</v>
      </c>
      <c r="R137" s="852">
        <f t="shared" si="133"/>
        <v>3.3344022495601901E-2</v>
      </c>
      <c r="S137" s="852">
        <f t="shared" si="133"/>
        <v>1.1337318885217379E-2</v>
      </c>
      <c r="T137" s="852">
        <f t="shared" si="133"/>
        <v>2.3972367302369001E-3</v>
      </c>
      <c r="U137" s="852">
        <f t="shared" si="133"/>
        <v>-1.7456663539423937E-2</v>
      </c>
      <c r="V137" s="852">
        <f t="shared" si="133"/>
        <v>-1.9651331608775389E-2</v>
      </c>
      <c r="W137" s="852">
        <f t="shared" si="133"/>
        <v>6.1032591109904753E-3</v>
      </c>
      <c r="X137" s="863">
        <f t="shared" si="133"/>
        <v>1.437746356449956E-2</v>
      </c>
      <c r="Y137" s="863">
        <f t="shared" si="133"/>
        <v>-1.073992817629156E-3</v>
      </c>
      <c r="Z137" s="863">
        <f t="shared" si="133"/>
        <v>-1.228378799735109E-2</v>
      </c>
    </row>
    <row r="138" spans="1:26" x14ac:dyDescent="0.2">
      <c r="A138" s="162" t="s">
        <v>60</v>
      </c>
      <c r="B138" s="165" t="s">
        <v>61</v>
      </c>
      <c r="C138" s="852"/>
      <c r="D138" s="852">
        <f t="shared" ref="D138:Z138" si="134">(D9/D$22*D113-C9/C$22*C113)/C$125</f>
        <v>-8.7715161210465077E-4</v>
      </c>
      <c r="E138" s="852">
        <f t="shared" si="134"/>
        <v>1.4074234397231104E-3</v>
      </c>
      <c r="F138" s="852">
        <f t="shared" si="134"/>
        <v>9.9762988218749741E-4</v>
      </c>
      <c r="G138" s="852">
        <f t="shared" si="134"/>
        <v>6.8274077047085508E-3</v>
      </c>
      <c r="H138" s="852">
        <f t="shared" si="134"/>
        <v>5.4699917924941688E-3</v>
      </c>
      <c r="I138" s="852">
        <f t="shared" si="134"/>
        <v>1.9596389954724932E-3</v>
      </c>
      <c r="J138" s="852">
        <f t="shared" si="134"/>
        <v>-4.3928770001865026E-3</v>
      </c>
      <c r="K138" s="852">
        <f t="shared" si="134"/>
        <v>1.6017220777874354E-2</v>
      </c>
      <c r="L138" s="852">
        <f t="shared" si="134"/>
        <v>-6.6619422229925122E-4</v>
      </c>
      <c r="M138" s="852">
        <f t="shared" si="134"/>
        <v>4.8521550840658813E-3</v>
      </c>
      <c r="N138" s="852">
        <f t="shared" si="134"/>
        <v>1.1830883122972193E-4</v>
      </c>
      <c r="O138" s="852">
        <f t="shared" si="134"/>
        <v>2.2738641507516243E-3</v>
      </c>
      <c r="P138" s="852">
        <f t="shared" si="134"/>
        <v>1.031303152395582E-2</v>
      </c>
      <c r="Q138" s="852">
        <f t="shared" si="134"/>
        <v>-2.5271280490535533E-3</v>
      </c>
      <c r="R138" s="852">
        <f t="shared" si="134"/>
        <v>3.9525158875360164E-4</v>
      </c>
      <c r="S138" s="852">
        <f t="shared" si="134"/>
        <v>6.4058815088422075E-3</v>
      </c>
      <c r="T138" s="852">
        <f t="shared" si="134"/>
        <v>2.7021174574864268E-3</v>
      </c>
      <c r="U138" s="852">
        <f t="shared" si="134"/>
        <v>2.5921800827605366E-3</v>
      </c>
      <c r="V138" s="852">
        <f t="shared" si="134"/>
        <v>-8.9478944676009452E-4</v>
      </c>
      <c r="W138" s="852">
        <f t="shared" si="134"/>
        <v>-1.8703892075116856E-3</v>
      </c>
      <c r="X138" s="863">
        <f t="shared" si="134"/>
        <v>4.5332778766986343E-3</v>
      </c>
      <c r="Y138" s="863">
        <f t="shared" si="134"/>
        <v>8.6496804666971576E-4</v>
      </c>
      <c r="Z138" s="863">
        <f t="shared" si="134"/>
        <v>-4.1499314043836714E-3</v>
      </c>
    </row>
    <row r="139" spans="1:26" x14ac:dyDescent="0.2">
      <c r="A139" s="162" t="s">
        <v>62</v>
      </c>
      <c r="B139" s="165" t="s">
        <v>63</v>
      </c>
      <c r="C139" s="852"/>
      <c r="D139" s="852">
        <f t="shared" ref="D139:Z139" si="135">(D10/D$22*D114-C10/C$22*C114)/C$125</f>
        <v>1.2044350479327583E-3</v>
      </c>
      <c r="E139" s="852">
        <f t="shared" si="135"/>
        <v>9.9704356698336583E-4</v>
      </c>
      <c r="F139" s="852">
        <f t="shared" si="135"/>
        <v>3.1233167116654329E-3</v>
      </c>
      <c r="G139" s="852">
        <f t="shared" si="135"/>
        <v>-1.4517381219194439E-3</v>
      </c>
      <c r="H139" s="852">
        <f t="shared" si="135"/>
        <v>-8.7236231741288488E-5</v>
      </c>
      <c r="I139" s="852">
        <f t="shared" si="135"/>
        <v>-2.2086950093217739E-3</v>
      </c>
      <c r="J139" s="852">
        <f t="shared" si="135"/>
        <v>-3.331529958855964E-3</v>
      </c>
      <c r="K139" s="852">
        <f t="shared" si="135"/>
        <v>1.2550551760637184E-4</v>
      </c>
      <c r="L139" s="852">
        <f t="shared" si="135"/>
        <v>-6.9869689896974289E-4</v>
      </c>
      <c r="M139" s="852">
        <f t="shared" si="135"/>
        <v>2.343203645651415E-4</v>
      </c>
      <c r="N139" s="852">
        <f t="shared" si="135"/>
        <v>-4.5712582210923411E-4</v>
      </c>
      <c r="O139" s="852">
        <f t="shared" si="135"/>
        <v>3.0727954237928694E-3</v>
      </c>
      <c r="P139" s="852">
        <f t="shared" si="135"/>
        <v>-1.5458090570752092E-4</v>
      </c>
      <c r="Q139" s="852">
        <f t="shared" si="135"/>
        <v>-6.9455583951327934E-4</v>
      </c>
      <c r="R139" s="852">
        <f t="shared" si="135"/>
        <v>3.3587975045146711E-4</v>
      </c>
      <c r="S139" s="852">
        <f t="shared" si="135"/>
        <v>6.3406137519547256E-4</v>
      </c>
      <c r="T139" s="852">
        <f t="shared" si="135"/>
        <v>1.1263073852561265E-3</v>
      </c>
      <c r="U139" s="852">
        <f t="shared" si="135"/>
        <v>5.7247426355984171E-4</v>
      </c>
      <c r="V139" s="852">
        <f t="shared" si="135"/>
        <v>3.8695094375213493E-4</v>
      </c>
      <c r="W139" s="852">
        <f t="shared" si="135"/>
        <v>4.2612451863376463E-4</v>
      </c>
      <c r="X139" s="863">
        <f t="shared" si="135"/>
        <v>-2.7571817888541795E-3</v>
      </c>
      <c r="Y139" s="863">
        <f t="shared" si="135"/>
        <v>5.0569613369651103E-4</v>
      </c>
      <c r="Z139" s="863">
        <f t="shared" si="135"/>
        <v>2.0281712650853346E-4</v>
      </c>
    </row>
    <row r="140" spans="1:26" x14ac:dyDescent="0.2">
      <c r="A140" s="162" t="s">
        <v>64</v>
      </c>
      <c r="B140" s="165" t="s">
        <v>65</v>
      </c>
      <c r="C140" s="852"/>
      <c r="D140" s="852">
        <f t="shared" ref="D140:Z140" si="136">(D11/D$22*D115-C11/C$22*C115)/C$125</f>
        <v>-3.0626362154162834E-3</v>
      </c>
      <c r="E140" s="852">
        <f t="shared" si="136"/>
        <v>-6.0362304234594065E-3</v>
      </c>
      <c r="F140" s="852">
        <f t="shared" si="136"/>
        <v>-6.3743576829351824E-5</v>
      </c>
      <c r="G140" s="852">
        <f t="shared" si="136"/>
        <v>-1.2931732134702743E-3</v>
      </c>
      <c r="H140" s="852">
        <f t="shared" si="136"/>
        <v>5.1310596341037976E-3</v>
      </c>
      <c r="I140" s="852">
        <f t="shared" si="136"/>
        <v>-4.3382364374892679E-4</v>
      </c>
      <c r="J140" s="852">
        <f t="shared" si="136"/>
        <v>7.95165107208756E-4</v>
      </c>
      <c r="K140" s="852">
        <f t="shared" si="136"/>
        <v>-9.7527107557454596E-4</v>
      </c>
      <c r="L140" s="852">
        <f t="shared" si="136"/>
        <v>3.3258228533676137E-4</v>
      </c>
      <c r="M140" s="852">
        <f t="shared" si="136"/>
        <v>6.686828399662659E-4</v>
      </c>
      <c r="N140" s="852">
        <f t="shared" si="136"/>
        <v>-9.1329958406978311E-4</v>
      </c>
      <c r="O140" s="852">
        <f t="shared" si="136"/>
        <v>3.2315420036968566E-3</v>
      </c>
      <c r="P140" s="852">
        <f t="shared" si="136"/>
        <v>-3.3605000048580681E-3</v>
      </c>
      <c r="Q140" s="852">
        <f t="shared" si="136"/>
        <v>4.2869024573760819E-3</v>
      </c>
      <c r="R140" s="852">
        <f t="shared" si="136"/>
        <v>-6.4694862201494546E-4</v>
      </c>
      <c r="S140" s="852">
        <f t="shared" si="136"/>
        <v>2.4569644162031126E-3</v>
      </c>
      <c r="T140" s="852">
        <f t="shared" si="136"/>
        <v>4.9777357610924717E-3</v>
      </c>
      <c r="U140" s="852">
        <f t="shared" si="136"/>
        <v>5.2944459447056501E-4</v>
      </c>
      <c r="V140" s="852">
        <f t="shared" si="136"/>
        <v>-2.7400007487955627E-3</v>
      </c>
      <c r="W140" s="852">
        <f t="shared" si="136"/>
        <v>3.330923162687625E-3</v>
      </c>
      <c r="X140" s="863">
        <f t="shared" si="136"/>
        <v>8.3707872301019975E-3</v>
      </c>
      <c r="Y140" s="863">
        <f t="shared" si="136"/>
        <v>-5.1093590390690023E-3</v>
      </c>
      <c r="Z140" s="863">
        <f t="shared" si="136"/>
        <v>-3.2420469970307225E-3</v>
      </c>
    </row>
    <row r="141" spans="1:26" x14ac:dyDescent="0.2">
      <c r="A141" s="162" t="s">
        <v>66</v>
      </c>
      <c r="B141" s="111" t="s">
        <v>917</v>
      </c>
      <c r="C141" s="852"/>
      <c r="D141" s="852">
        <f t="shared" ref="D141:Z141" si="137">(D12/D$22*D116-C12/C$22*C116)/C$125</f>
        <v>-1.4973226518839029E-3</v>
      </c>
      <c r="E141" s="852">
        <f t="shared" si="137"/>
        <v>-1.5838274839871834E-4</v>
      </c>
      <c r="F141" s="852">
        <f t="shared" si="137"/>
        <v>-1.3043607090826132E-3</v>
      </c>
      <c r="G141" s="852">
        <f t="shared" si="137"/>
        <v>3.7378284942980794E-3</v>
      </c>
      <c r="H141" s="852">
        <f t="shared" si="137"/>
        <v>3.506712068737768E-3</v>
      </c>
      <c r="I141" s="852">
        <f t="shared" si="137"/>
        <v>1.5995812041429609E-3</v>
      </c>
      <c r="J141" s="852">
        <f t="shared" si="137"/>
        <v>4.1387365250465736E-3</v>
      </c>
      <c r="K141" s="852">
        <f t="shared" si="137"/>
        <v>-5.6784734289012078E-3</v>
      </c>
      <c r="L141" s="852">
        <f t="shared" si="137"/>
        <v>-1.2394528326288561E-3</v>
      </c>
      <c r="M141" s="852">
        <f t="shared" si="137"/>
        <v>4.8620645091967066E-3</v>
      </c>
      <c r="N141" s="852">
        <f t="shared" si="137"/>
        <v>1.3738641985360526E-3</v>
      </c>
      <c r="O141" s="852">
        <f t="shared" si="137"/>
        <v>1.6328593348361321E-3</v>
      </c>
      <c r="P141" s="852">
        <f t="shared" si="137"/>
        <v>-5.0473619983856994E-4</v>
      </c>
      <c r="Q141" s="852">
        <f t="shared" si="137"/>
        <v>-3.3774518891720759E-3</v>
      </c>
      <c r="R141" s="852">
        <f t="shared" si="137"/>
        <v>3.8744683098008807E-4</v>
      </c>
      <c r="S141" s="852">
        <f t="shared" si="137"/>
        <v>-4.9295956988515334E-4</v>
      </c>
      <c r="T141" s="852">
        <f t="shared" si="137"/>
        <v>1.3418992833385782E-3</v>
      </c>
      <c r="U141" s="852">
        <f t="shared" si="137"/>
        <v>-5.0544931087718613E-4</v>
      </c>
      <c r="V141" s="852">
        <f t="shared" si="137"/>
        <v>5.2300431851617403E-4</v>
      </c>
      <c r="W141" s="852">
        <f t="shared" si="137"/>
        <v>4.8304451377590454E-4</v>
      </c>
      <c r="X141" s="863">
        <f t="shared" si="137"/>
        <v>5.0059103366811982E-4</v>
      </c>
      <c r="Y141" s="863">
        <f t="shared" si="137"/>
        <v>-1.2842706767051434E-3</v>
      </c>
      <c r="Z141" s="863">
        <f t="shared" si="137"/>
        <v>3.6512307200650342E-3</v>
      </c>
    </row>
    <row r="142" spans="1:26" x14ac:dyDescent="0.2">
      <c r="A142" s="162" t="s">
        <v>67</v>
      </c>
      <c r="B142" s="165" t="s">
        <v>68</v>
      </c>
      <c r="C142" s="852"/>
      <c r="D142" s="852">
        <f t="shared" ref="D142:Z142" si="138">(D13/D$22*D117-C13/C$22*C117)/C$125</f>
        <v>1.371827733882911E-2</v>
      </c>
      <c r="E142" s="852">
        <f t="shared" si="138"/>
        <v>1.1079909124378985E-2</v>
      </c>
      <c r="F142" s="852">
        <f t="shared" si="138"/>
        <v>3.4721366039480199E-3</v>
      </c>
      <c r="G142" s="852">
        <f t="shared" si="138"/>
        <v>-2.2743191232779086E-3</v>
      </c>
      <c r="H142" s="852">
        <f t="shared" si="138"/>
        <v>-6.4579255984685141E-3</v>
      </c>
      <c r="I142" s="852">
        <f t="shared" si="138"/>
        <v>1.2288441900043475E-3</v>
      </c>
      <c r="J142" s="852">
        <f t="shared" si="138"/>
        <v>-3.2773013490097805E-3</v>
      </c>
      <c r="K142" s="852">
        <f t="shared" si="138"/>
        <v>-4.5980732836511523E-3</v>
      </c>
      <c r="L142" s="852">
        <f t="shared" si="138"/>
        <v>6.0693114448870829E-3</v>
      </c>
      <c r="M142" s="852">
        <f t="shared" si="138"/>
        <v>-4.1472058111566316E-3</v>
      </c>
      <c r="N142" s="852">
        <f t="shared" si="138"/>
        <v>-3.478118553920303E-3</v>
      </c>
      <c r="O142" s="852">
        <f t="shared" si="138"/>
        <v>1.1719391541202462E-2</v>
      </c>
      <c r="P142" s="852">
        <f t="shared" si="138"/>
        <v>7.0635876384935988E-3</v>
      </c>
      <c r="Q142" s="852">
        <f t="shared" si="138"/>
        <v>1.5939929743867071E-4</v>
      </c>
      <c r="R142" s="852">
        <f t="shared" si="138"/>
        <v>-3.6558520448755831E-3</v>
      </c>
      <c r="S142" s="852">
        <f t="shared" si="138"/>
        <v>1.1485280624776318E-4</v>
      </c>
      <c r="T142" s="852">
        <f t="shared" si="138"/>
        <v>1.3332664102646032E-3</v>
      </c>
      <c r="U142" s="852">
        <f t="shared" si="138"/>
        <v>4.3311194851704503E-3</v>
      </c>
      <c r="V142" s="852">
        <f t="shared" si="138"/>
        <v>1.350752187671735E-2</v>
      </c>
      <c r="W142" s="852">
        <f t="shared" si="138"/>
        <v>3.9409423280550165E-3</v>
      </c>
      <c r="X142" s="863">
        <f t="shared" si="138"/>
        <v>-9.7921655063727274E-4</v>
      </c>
      <c r="Y142" s="863">
        <f t="shared" si="138"/>
        <v>3.8057184368989177E-3</v>
      </c>
      <c r="Z142" s="863">
        <f t="shared" si="138"/>
        <v>5.4386852970100819E-3</v>
      </c>
    </row>
    <row r="143" spans="1:26" x14ac:dyDescent="0.2">
      <c r="A143" s="162" t="s">
        <v>69</v>
      </c>
      <c r="B143" s="165" t="s">
        <v>70</v>
      </c>
      <c r="C143" s="852"/>
      <c r="D143" s="852">
        <f t="shared" ref="D143:Z143" si="139">(D14/D$22*D118-C14/C$22*C118)/C$125</f>
        <v>1.3441153459435693E-4</v>
      </c>
      <c r="E143" s="852">
        <f t="shared" si="139"/>
        <v>-1.7700234006013997E-2</v>
      </c>
      <c r="F143" s="852">
        <f t="shared" si="139"/>
        <v>2.6386780921188839E-3</v>
      </c>
      <c r="G143" s="852">
        <f t="shared" si="139"/>
        <v>4.3176903894205712E-3</v>
      </c>
      <c r="H143" s="852">
        <f t="shared" si="139"/>
        <v>1.6669864287216353E-3</v>
      </c>
      <c r="I143" s="852">
        <f t="shared" si="139"/>
        <v>1.4309687546743987E-2</v>
      </c>
      <c r="J143" s="852">
        <f t="shared" si="139"/>
        <v>1.4312427138894829E-2</v>
      </c>
      <c r="K143" s="852">
        <f t="shared" si="139"/>
        <v>-9.4120705576273035E-3</v>
      </c>
      <c r="L143" s="852">
        <f t="shared" si="139"/>
        <v>-3.5873564501881778E-3</v>
      </c>
      <c r="M143" s="852">
        <f t="shared" si="139"/>
        <v>6.6543746250602174E-3</v>
      </c>
      <c r="N143" s="852">
        <f t="shared" si="139"/>
        <v>1.4702044071725703E-2</v>
      </c>
      <c r="O143" s="852">
        <f t="shared" si="139"/>
        <v>-2.6627611497831292E-2</v>
      </c>
      <c r="P143" s="852">
        <f t="shared" si="139"/>
        <v>-2.2794793356548718E-2</v>
      </c>
      <c r="Q143" s="852">
        <f t="shared" si="139"/>
        <v>-4.0620884001812858E-3</v>
      </c>
      <c r="R143" s="852">
        <f t="shared" si="139"/>
        <v>-4.3396967771915521E-3</v>
      </c>
      <c r="S143" s="852">
        <f t="shared" si="139"/>
        <v>2.9439010590717137E-3</v>
      </c>
      <c r="T143" s="852">
        <f t="shared" si="139"/>
        <v>5.3197599458883809E-3</v>
      </c>
      <c r="U143" s="852">
        <f t="shared" si="139"/>
        <v>6.7069613260285037E-3</v>
      </c>
      <c r="V143" s="852">
        <f t="shared" si="139"/>
        <v>4.1379035223135388E-3</v>
      </c>
      <c r="W143" s="852">
        <f t="shared" si="139"/>
        <v>2.4674776704515524E-3</v>
      </c>
      <c r="X143" s="863">
        <f t="shared" si="139"/>
        <v>-3.8503655987646903E-3</v>
      </c>
      <c r="Y143" s="863">
        <f t="shared" si="139"/>
        <v>2.4655307275565507E-3</v>
      </c>
      <c r="Z143" s="863">
        <f t="shared" si="139"/>
        <v>1.8637054482186126E-3</v>
      </c>
    </row>
    <row r="144" spans="1:26" x14ac:dyDescent="0.2">
      <c r="A144" s="162" t="s">
        <v>71</v>
      </c>
      <c r="B144" s="165" t="s">
        <v>72</v>
      </c>
      <c r="C144" s="852"/>
      <c r="D144" s="852">
        <f t="shared" ref="D144:Z144" si="140">(D15/D$22*D119-C15/C$22*C119)/C$125</f>
        <v>4.632654432158362E-3</v>
      </c>
      <c r="E144" s="852">
        <f t="shared" si="140"/>
        <v>-2.315185117257083E-2</v>
      </c>
      <c r="F144" s="852">
        <f t="shared" si="140"/>
        <v>-6.308487788093611E-3</v>
      </c>
      <c r="G144" s="852">
        <f t="shared" si="140"/>
        <v>-7.2050148484123985E-3</v>
      </c>
      <c r="H144" s="852">
        <f t="shared" si="140"/>
        <v>6.0905531896301762E-4</v>
      </c>
      <c r="I144" s="852">
        <f t="shared" si="140"/>
        <v>4.7469668291638366E-3</v>
      </c>
      <c r="J144" s="852">
        <f t="shared" si="140"/>
        <v>4.896215736715258E-3</v>
      </c>
      <c r="K144" s="852">
        <f t="shared" si="140"/>
        <v>-4.0153347876577096E-3</v>
      </c>
      <c r="L144" s="852">
        <f t="shared" si="140"/>
        <v>4.2207957371680474E-3</v>
      </c>
      <c r="M144" s="852">
        <f t="shared" si="140"/>
        <v>-6.2434821865929632E-3</v>
      </c>
      <c r="N144" s="852">
        <f t="shared" si="140"/>
        <v>-1.1643942143484895E-3</v>
      </c>
      <c r="O144" s="852">
        <f t="shared" si="140"/>
        <v>6.5991080668174893E-3</v>
      </c>
      <c r="P144" s="852">
        <f t="shared" si="140"/>
        <v>1.8707549927703536E-3</v>
      </c>
      <c r="Q144" s="852">
        <f t="shared" si="140"/>
        <v>1.8706883432775594E-2</v>
      </c>
      <c r="R144" s="852">
        <f t="shared" si="140"/>
        <v>1.1281877216481072E-2</v>
      </c>
      <c r="S144" s="852">
        <f t="shared" si="140"/>
        <v>-1.7619025991555459E-2</v>
      </c>
      <c r="T144" s="852">
        <f t="shared" si="140"/>
        <v>3.8234331973733093E-3</v>
      </c>
      <c r="U144" s="852">
        <f t="shared" si="140"/>
        <v>1.2058053781069343E-3</v>
      </c>
      <c r="V144" s="852">
        <f t="shared" si="140"/>
        <v>2.8534973290984234E-3</v>
      </c>
      <c r="W144" s="852">
        <f t="shared" si="140"/>
        <v>6.0369960293964612E-3</v>
      </c>
      <c r="X144" s="863">
        <f t="shared" si="140"/>
        <v>-1.8330885903216198E-2</v>
      </c>
      <c r="Y144" s="863">
        <f t="shared" si="140"/>
        <v>-1.3609157412310146E-3</v>
      </c>
      <c r="Z144" s="863">
        <f t="shared" si="140"/>
        <v>2.1181778128522553E-3</v>
      </c>
    </row>
    <row r="145" spans="1:26" x14ac:dyDescent="0.2">
      <c r="A145" s="162" t="s">
        <v>73</v>
      </c>
      <c r="B145" s="165" t="s">
        <v>74</v>
      </c>
      <c r="C145" s="852"/>
      <c r="D145" s="852">
        <f t="shared" ref="D145:Z145" si="141">(D16/D$22*D120-C16/C$22*C120)/C$125</f>
        <v>1.1801769401093503E-4</v>
      </c>
      <c r="E145" s="852">
        <f t="shared" si="141"/>
        <v>-9.6242693236138089E-3</v>
      </c>
      <c r="F145" s="852">
        <f t="shared" si="141"/>
        <v>-3.4816531967192905E-3</v>
      </c>
      <c r="G145" s="852">
        <f t="shared" si="141"/>
        <v>-2.8716520454127601E-3</v>
      </c>
      <c r="H145" s="852">
        <f t="shared" si="141"/>
        <v>9.2731361530790199E-4</v>
      </c>
      <c r="I145" s="852">
        <f t="shared" si="141"/>
        <v>6.1161267384812444E-3</v>
      </c>
      <c r="J145" s="852">
        <f t="shared" si="141"/>
        <v>-1.1051935118183926E-5</v>
      </c>
      <c r="K145" s="852">
        <f t="shared" si="141"/>
        <v>-3.003562451083892E-3</v>
      </c>
      <c r="L145" s="852">
        <f t="shared" si="141"/>
        <v>3.2376895169806256E-3</v>
      </c>
      <c r="M145" s="852">
        <f t="shared" si="141"/>
        <v>2.2042173466746062E-3</v>
      </c>
      <c r="N145" s="852">
        <f t="shared" si="141"/>
        <v>9.0084455962674545E-5</v>
      </c>
      <c r="O145" s="852">
        <f t="shared" si="141"/>
        <v>7.8807676493144237E-3</v>
      </c>
      <c r="P145" s="852">
        <f t="shared" si="141"/>
        <v>3.0000571120929981E-3</v>
      </c>
      <c r="Q145" s="852">
        <f t="shared" si="141"/>
        <v>5.7438659340033494E-3</v>
      </c>
      <c r="R145" s="852">
        <f t="shared" si="141"/>
        <v>6.488616391573469E-3</v>
      </c>
      <c r="S145" s="852">
        <f t="shared" si="141"/>
        <v>8.8542951998216222E-4</v>
      </c>
      <c r="T145" s="852">
        <f t="shared" si="141"/>
        <v>3.5738224492058573E-3</v>
      </c>
      <c r="U145" s="852">
        <f t="shared" si="141"/>
        <v>-2.5895270804180484E-3</v>
      </c>
      <c r="V145" s="852">
        <f t="shared" si="141"/>
        <v>2.8422905945763833E-3</v>
      </c>
      <c r="W145" s="852">
        <f t="shared" si="141"/>
        <v>3.501054120974462E-4</v>
      </c>
      <c r="X145" s="863">
        <f t="shared" si="141"/>
        <v>-2.0287086814567709E-3</v>
      </c>
      <c r="Y145" s="863">
        <f t="shared" si="141"/>
        <v>3.1024236519322014E-3</v>
      </c>
      <c r="Z145" s="863">
        <f t="shared" si="141"/>
        <v>2.0371731454854043E-3</v>
      </c>
    </row>
    <row r="146" spans="1:26" x14ac:dyDescent="0.2">
      <c r="A146" s="162" t="s">
        <v>75</v>
      </c>
      <c r="B146" s="165" t="s">
        <v>76</v>
      </c>
      <c r="C146" s="852"/>
      <c r="D146" s="852">
        <f t="shared" ref="D146:Z146" si="142">(D17/D$22*D121-C17/C$22*C121)/C$125</f>
        <v>-4.7072748761491068E-5</v>
      </c>
      <c r="E146" s="852">
        <f t="shared" si="142"/>
        <v>4.4313992231973068E-4</v>
      </c>
      <c r="F146" s="852">
        <f t="shared" si="142"/>
        <v>9.2379424032568462E-4</v>
      </c>
      <c r="G146" s="852">
        <f t="shared" si="142"/>
        <v>-2.2295523005859096E-4</v>
      </c>
      <c r="H146" s="852">
        <f t="shared" si="142"/>
        <v>1.7258479489211715E-4</v>
      </c>
      <c r="I146" s="852">
        <f t="shared" si="142"/>
        <v>-1.0550198592648421E-3</v>
      </c>
      <c r="J146" s="852">
        <f t="shared" si="142"/>
        <v>1.345925787756523E-3</v>
      </c>
      <c r="K146" s="852">
        <f t="shared" si="142"/>
        <v>3.1441222848633714E-6</v>
      </c>
      <c r="L146" s="852">
        <f t="shared" si="142"/>
        <v>4.3569558922756756E-4</v>
      </c>
      <c r="M146" s="852">
        <f t="shared" si="142"/>
        <v>5.1141942596006794E-4</v>
      </c>
      <c r="N146" s="852">
        <f t="shared" si="142"/>
        <v>-3.6015406672036161E-4</v>
      </c>
      <c r="O146" s="852">
        <f t="shared" si="142"/>
        <v>-6.8081777113224113E-5</v>
      </c>
      <c r="P146" s="852">
        <f t="shared" si="142"/>
        <v>1.3445880302912396E-3</v>
      </c>
      <c r="Q146" s="852">
        <f t="shared" si="142"/>
        <v>-8.8830680726779759E-4</v>
      </c>
      <c r="R146" s="852">
        <f t="shared" si="142"/>
        <v>2.5129261906442989E-4</v>
      </c>
      <c r="S146" s="852">
        <f t="shared" si="142"/>
        <v>-4.6579322141990275E-4</v>
      </c>
      <c r="T146" s="852">
        <f t="shared" si="142"/>
        <v>8.3254537682633863E-5</v>
      </c>
      <c r="U146" s="852">
        <f t="shared" si="142"/>
        <v>6.404620220204194E-4</v>
      </c>
      <c r="V146" s="852">
        <f t="shared" si="142"/>
        <v>5.0721912558616905E-3</v>
      </c>
      <c r="W146" s="852">
        <f t="shared" si="142"/>
        <v>-2.5905291842892044E-3</v>
      </c>
      <c r="X146" s="863">
        <f t="shared" si="142"/>
        <v>-3.2950143920601422E-4</v>
      </c>
      <c r="Y146" s="863">
        <f t="shared" si="142"/>
        <v>9.3215605728535524E-3</v>
      </c>
      <c r="Z146" s="863">
        <f t="shared" si="142"/>
        <v>4.8798336016815215E-3</v>
      </c>
    </row>
    <row r="147" spans="1:26" x14ac:dyDescent="0.2">
      <c r="A147" s="162"/>
      <c r="B147" s="361" t="s">
        <v>408</v>
      </c>
      <c r="C147" s="852"/>
      <c r="D147" s="852">
        <f t="shared" ref="D147:Z147" si="143">(D18/D$22*D122-C18/C$22*C122)/C$125</f>
        <v>-5.8418076126238658E-4</v>
      </c>
      <c r="E147" s="852">
        <f t="shared" si="143"/>
        <v>2.5028232153729811E-3</v>
      </c>
      <c r="F147" s="852">
        <f t="shared" si="143"/>
        <v>-1.7585567653310771E-4</v>
      </c>
      <c r="G147" s="852">
        <f t="shared" si="143"/>
        <v>-2.5400154780770138E-3</v>
      </c>
      <c r="H147" s="852">
        <f t="shared" si="143"/>
        <v>-2.0270632007610167E-3</v>
      </c>
      <c r="I147" s="852">
        <f t="shared" si="143"/>
        <v>-1.6665412561539558E-3</v>
      </c>
      <c r="J147" s="852">
        <f t="shared" si="143"/>
        <v>-3.0863403135197461E-3</v>
      </c>
      <c r="K147" s="852">
        <f t="shared" si="143"/>
        <v>3.1678813117580768E-3</v>
      </c>
      <c r="L147" s="852">
        <f t="shared" si="143"/>
        <v>7.8104096728394922E-4</v>
      </c>
      <c r="M147" s="852">
        <f t="shared" si="143"/>
        <v>-2.7636775247607348E-3</v>
      </c>
      <c r="N147" s="852">
        <f t="shared" si="143"/>
        <v>-1.091423717863693E-3</v>
      </c>
      <c r="O147" s="852">
        <f t="shared" si="143"/>
        <v>-1.4985359976812703E-3</v>
      </c>
      <c r="P147" s="852">
        <f t="shared" si="143"/>
        <v>-1.2258573134548145E-3</v>
      </c>
      <c r="Q147" s="852">
        <f t="shared" si="143"/>
        <v>1.915704949254328E-3</v>
      </c>
      <c r="R147" s="852">
        <f t="shared" si="143"/>
        <v>-4.0060924983407223E-4</v>
      </c>
      <c r="S147" s="852">
        <f t="shared" si="143"/>
        <v>1.4543788938007922E-3</v>
      </c>
      <c r="T147" s="852">
        <f t="shared" si="143"/>
        <v>-8.4913392468934426E-4</v>
      </c>
      <c r="U147" s="852">
        <f t="shared" si="143"/>
        <v>-1.1749692471972347E-4</v>
      </c>
      <c r="V147" s="852">
        <f t="shared" si="143"/>
        <v>8.0919379392115247E-5</v>
      </c>
      <c r="W147" s="852">
        <f t="shared" si="143"/>
        <v>1.2216455373731297E-4</v>
      </c>
      <c r="X147" s="863">
        <f t="shared" si="143"/>
        <v>-1.7982198105432649E-4</v>
      </c>
      <c r="Y147" s="863">
        <f t="shared" si="143"/>
        <v>1.2931139457509611E-3</v>
      </c>
      <c r="Z147" s="863">
        <f t="shared" si="143"/>
        <v>-1.8860589458121577E-3</v>
      </c>
    </row>
    <row r="148" spans="1:26" s="10" customFormat="1" x14ac:dyDescent="0.2">
      <c r="A148" s="359"/>
      <c r="B148" s="360" t="s">
        <v>511</v>
      </c>
      <c r="C148" s="853"/>
      <c r="D148" s="853">
        <f t="shared" ref="D148:X148" si="144">SUM(D132:D147)</f>
        <v>2.0007204980087519E-2</v>
      </c>
      <c r="E148" s="853">
        <f t="shared" si="144"/>
        <v>-1.7757293020142357E-2</v>
      </c>
      <c r="F148" s="853">
        <f t="shared" si="144"/>
        <v>1.0032291695129899E-2</v>
      </c>
      <c r="G148" s="853">
        <f t="shared" si="144"/>
        <v>-1.1310060969021643E-2</v>
      </c>
      <c r="H148" s="853">
        <f t="shared" si="144"/>
        <v>8.5188900965894286E-3</v>
      </c>
      <c r="I148" s="853">
        <f t="shared" si="144"/>
        <v>1.0752081354102216E-2</v>
      </c>
      <c r="J148" s="853">
        <f t="shared" si="144"/>
        <v>-1.1734380378985674E-2</v>
      </c>
      <c r="K148" s="853">
        <f t="shared" si="144"/>
        <v>-2.0989741708050742E-2</v>
      </c>
      <c r="L148" s="853">
        <f t="shared" si="144"/>
        <v>9.5354722467953703E-3</v>
      </c>
      <c r="M148" s="853">
        <f t="shared" si="144"/>
        <v>1.1354973097531199E-2</v>
      </c>
      <c r="N148" s="853">
        <f t="shared" si="144"/>
        <v>-1.1691534168095074E-2</v>
      </c>
      <c r="O148" s="853">
        <f t="shared" si="144"/>
        <v>4.920966610722935E-2</v>
      </c>
      <c r="P148" s="853">
        <f t="shared" si="144"/>
        <v>2.5367152971424379E-2</v>
      </c>
      <c r="Q148" s="853">
        <f t="shared" si="144"/>
        <v>3.5461265436181631E-2</v>
      </c>
      <c r="R148" s="853">
        <f t="shared" si="144"/>
        <v>3.3226891780069968E-2</v>
      </c>
      <c r="S148" s="853">
        <f t="shared" si="144"/>
        <v>2.6523371006134427E-2</v>
      </c>
      <c r="T148" s="853">
        <f t="shared" si="144"/>
        <v>2.9000161016344395E-2</v>
      </c>
      <c r="U148" s="853">
        <f t="shared" si="144"/>
        <v>2.0619251667897916E-2</v>
      </c>
      <c r="V148" s="853">
        <f t="shared" si="144"/>
        <v>4.6451627671505367E-2</v>
      </c>
      <c r="W148" s="853">
        <f t="shared" si="144"/>
        <v>1.9672780210241585E-2</v>
      </c>
      <c r="X148" s="864">
        <f t="shared" si="144"/>
        <v>-9.2668290752305083E-3</v>
      </c>
      <c r="Y148" s="864">
        <f t="shared" ref="Y148:Z148" si="145">SUM(Y132:Y147)</f>
        <v>1.6527068890770553E-2</v>
      </c>
      <c r="Z148" s="864">
        <f t="shared" si="145"/>
        <v>1.0724450283090374E-2</v>
      </c>
    </row>
    <row r="149" spans="1:26" x14ac:dyDescent="0.2">
      <c r="A149" s="162"/>
      <c r="B149" s="361" t="s">
        <v>565</v>
      </c>
      <c r="C149" s="852"/>
      <c r="D149" s="852">
        <f t="shared" ref="D149:Z149" si="146">((D20+D21)/D$22*D124-(C20+C21)/C$22*C124)/C$125</f>
        <v>-2.4648902855898547E-2</v>
      </c>
      <c r="E149" s="852">
        <f t="shared" si="146"/>
        <v>7.0390339390593677E-3</v>
      </c>
      <c r="F149" s="852">
        <f t="shared" si="146"/>
        <v>1.0400156989895692E-2</v>
      </c>
      <c r="G149" s="852">
        <f t="shared" si="146"/>
        <v>1.172873179802268E-3</v>
      </c>
      <c r="H149" s="852">
        <f t="shared" si="146"/>
        <v>8.8252819367765373E-3</v>
      </c>
      <c r="I149" s="852">
        <f t="shared" si="146"/>
        <v>-2.199890164335464E-3</v>
      </c>
      <c r="J149" s="852">
        <f t="shared" si="146"/>
        <v>-5.5387876271102811E-3</v>
      </c>
      <c r="K149" s="852">
        <f t="shared" si="146"/>
        <v>2.0886265509305616E-2</v>
      </c>
      <c r="L149" s="852">
        <f t="shared" si="146"/>
        <v>2.148682102796355E-3</v>
      </c>
      <c r="M149" s="852">
        <f t="shared" si="146"/>
        <v>4.7657977511023561E-3</v>
      </c>
      <c r="N149" s="852">
        <f t="shared" si="146"/>
        <v>-3.1549796326400302E-3</v>
      </c>
      <c r="O149" s="852">
        <f t="shared" si="146"/>
        <v>-5.3361284099710891E-4</v>
      </c>
      <c r="P149" s="852">
        <f t="shared" si="146"/>
        <v>-9.9510591454445648E-4</v>
      </c>
      <c r="Q149" s="852">
        <f t="shared" si="146"/>
        <v>1.3669704653252289E-2</v>
      </c>
      <c r="R149" s="852">
        <f t="shared" si="146"/>
        <v>1.1361915165396504E-2</v>
      </c>
      <c r="S149" s="852">
        <f t="shared" si="146"/>
        <v>3.6395236352449942E-3</v>
      </c>
      <c r="T149" s="852">
        <f t="shared" si="146"/>
        <v>9.0435489971277077E-4</v>
      </c>
      <c r="U149" s="852">
        <f t="shared" si="146"/>
        <v>3.2472639663172678E-3</v>
      </c>
      <c r="V149" s="852">
        <f t="shared" si="146"/>
        <v>-1.7328366858641378E-2</v>
      </c>
      <c r="W149" s="852">
        <f t="shared" si="146"/>
        <v>4.8261905091788564E-3</v>
      </c>
      <c r="X149" s="863">
        <f t="shared" si="146"/>
        <v>1.0588553441125801E-2</v>
      </c>
      <c r="Y149" s="863">
        <f t="shared" si="146"/>
        <v>4.4593926098069397E-3</v>
      </c>
      <c r="Z149" s="863">
        <f t="shared" si="146"/>
        <v>7.9360581671139054E-3</v>
      </c>
    </row>
    <row r="150" spans="1:26" ht="20.25" customHeight="1" x14ac:dyDescent="0.2">
      <c r="A150" s="170"/>
      <c r="B150" s="171" t="s">
        <v>562</v>
      </c>
      <c r="C150" s="854"/>
      <c r="D150" s="855">
        <f t="shared" ref="D150" si="147">(D22/D$22*D125-C22/C$22*C125)/C$125</f>
        <v>-4.641697875811231E-3</v>
      </c>
      <c r="E150" s="855">
        <f t="shared" ref="E150" si="148">(E22/E$22*E125-D22/D$22*D125)/D$125</f>
        <v>-1.0718259081082745E-2</v>
      </c>
      <c r="F150" s="855">
        <f t="shared" ref="F150" si="149">(F22/F$22*F125-E22/E$22*E125)/E$125</f>
        <v>2.0432448685025553E-2</v>
      </c>
      <c r="G150" s="855">
        <f t="shared" ref="G150" si="150">(G22/G$22*G125-F22/F$22*F125)/F$125</f>
        <v>-1.0137187789219463E-2</v>
      </c>
      <c r="H150" s="855">
        <f t="shared" ref="H150" si="151">(H22/H$22*H125-G22/G$22*G125)/G$125</f>
        <v>1.7344172033365801E-2</v>
      </c>
      <c r="I150" s="855">
        <f t="shared" ref="I150" si="152">(I22/I$22*I125-H22/H$22*H125)/H$125</f>
        <v>8.552191189766677E-3</v>
      </c>
      <c r="J150" s="855">
        <f t="shared" ref="J150" si="153">(J22/J$22*J125-I22/I$22*I125)/I$125</f>
        <v>-1.7273168006095869E-2</v>
      </c>
      <c r="K150" s="855">
        <f t="shared" ref="K150" si="154">(K22/K$22*K125-J22/J$22*J125)/J$125</f>
        <v>-1.0347619874491306E-4</v>
      </c>
      <c r="L150" s="855">
        <f t="shared" ref="L150" si="155">(L22/L$22*L125-K22/K$22*K125)/K$125</f>
        <v>1.1684154349591608E-2</v>
      </c>
      <c r="M150" s="855">
        <f t="shared" ref="M150" si="156">(M22/M$22*M125-L22/L$22*L125)/L$125</f>
        <v>1.6120770848633441E-2</v>
      </c>
      <c r="N150" s="855">
        <f t="shared" ref="N150" si="157">(N22/N$22*N125-M22/M$22*M125)/M$125</f>
        <v>-1.4846513800734916E-2</v>
      </c>
      <c r="O150" s="855">
        <f t="shared" ref="O150" si="158">(O22/O$22*O125-N22/N$22*N125)/N$125</f>
        <v>4.8676053266232332E-2</v>
      </c>
      <c r="P150" s="855">
        <f t="shared" ref="P150" si="159">(P22/P$22*P125-O22/O$22*O125)/O$125</f>
        <v>2.4372047056879762E-2</v>
      </c>
      <c r="Q150" s="855">
        <f t="shared" ref="Q150" si="160">(Q22/Q$22*Q125-P22/P$22*P125)/P$125</f>
        <v>4.9130970089433783E-2</v>
      </c>
      <c r="R150" s="855">
        <f t="shared" ref="R150" si="161">(R22/R$22*R125-Q22/Q$22*Q125)/Q$125</f>
        <v>4.4588806945466568E-2</v>
      </c>
      <c r="S150" s="855">
        <f t="shared" ref="S150" si="162">(S22/S$22*S125-R22/R$22*R125)/R$125</f>
        <v>3.0162894641379542E-2</v>
      </c>
      <c r="T150" s="855">
        <f t="shared" ref="T150" si="163">(T22/T$22*T125-S22/S$22*S125)/S$125</f>
        <v>2.9904515916057094E-2</v>
      </c>
      <c r="U150" s="855">
        <f t="shared" ref="U150" si="164">(U22/U$22*U125-T22/T$22*T125)/T$125</f>
        <v>2.3866515634215012E-2</v>
      </c>
      <c r="V150" s="855">
        <f t="shared" ref="V150" si="165">(V22/V$22*V125-U22/U$22*U125)/U$125</f>
        <v>2.9123260812864375E-2</v>
      </c>
      <c r="W150" s="855">
        <f t="shared" ref="W150" si="166">(W22/W$22*W125-V22/V$22*V125)/V$125</f>
        <v>2.4498970719420324E-2</v>
      </c>
      <c r="X150" s="865">
        <f t="shared" ref="X150:Z150" si="167">(X22/X$22*X125-W22/W$22*W125)/W$125</f>
        <v>1.3217243658949882E-3</v>
      </c>
      <c r="Y150" s="865">
        <f t="shared" si="167"/>
        <v>2.0986461500577602E-2</v>
      </c>
      <c r="Z150" s="865">
        <f t="shared" si="167"/>
        <v>1.8660508450204564E-2</v>
      </c>
    </row>
    <row r="151" spans="1:26" ht="20.25" customHeight="1" x14ac:dyDescent="0.2">
      <c r="A151" s="956"/>
      <c r="B151" s="957"/>
      <c r="C151" s="978"/>
      <c r="D151" s="979"/>
      <c r="E151" s="979"/>
      <c r="F151" s="979"/>
      <c r="G151" s="979"/>
      <c r="H151" s="979"/>
      <c r="I151" s="979"/>
      <c r="J151" s="979"/>
      <c r="K151" s="979"/>
      <c r="L151" s="979"/>
      <c r="M151" s="979"/>
      <c r="N151" s="979"/>
      <c r="O151" s="979"/>
      <c r="P151" s="979"/>
      <c r="Q151" s="979"/>
      <c r="R151" s="979"/>
      <c r="S151" s="979"/>
      <c r="T151" s="979"/>
      <c r="U151" s="979"/>
      <c r="V151" s="979"/>
      <c r="W151" s="979"/>
      <c r="X151" s="980"/>
      <c r="Y151" s="980"/>
      <c r="Z151" s="980"/>
    </row>
    <row r="152" spans="1:26" ht="20.25" customHeight="1" x14ac:dyDescent="0.2">
      <c r="A152" s="956"/>
      <c r="B152" s="957"/>
      <c r="C152" s="978"/>
      <c r="D152" s="979"/>
      <c r="E152" s="979"/>
      <c r="F152" s="979"/>
      <c r="G152" s="979"/>
      <c r="H152" s="979"/>
      <c r="I152" s="979"/>
      <c r="J152" s="979"/>
      <c r="K152" s="979"/>
      <c r="L152" s="979"/>
      <c r="M152" s="979"/>
      <c r="N152" s="979"/>
      <c r="O152" s="979"/>
      <c r="P152" s="979"/>
      <c r="Q152" s="979"/>
      <c r="R152" s="979"/>
      <c r="S152" s="979"/>
      <c r="T152" s="979"/>
      <c r="U152" s="979"/>
      <c r="V152" s="979"/>
      <c r="W152" s="979"/>
      <c r="X152" s="980"/>
      <c r="Y152" s="980"/>
      <c r="Z152" s="980"/>
    </row>
    <row r="153" spans="1:26" x14ac:dyDescent="0.2">
      <c r="A153" s="981" t="s">
        <v>1387</v>
      </c>
      <c r="B153" s="957"/>
      <c r="C153" s="978"/>
      <c r="D153" s="979"/>
      <c r="E153" s="979"/>
      <c r="F153" s="979"/>
      <c r="G153" s="979"/>
      <c r="H153" s="979"/>
      <c r="I153" s="979"/>
      <c r="J153" s="979"/>
      <c r="K153" s="979"/>
      <c r="L153" s="979"/>
      <c r="M153" s="979"/>
      <c r="N153" s="979"/>
      <c r="O153" s="979"/>
      <c r="P153" s="979"/>
      <c r="Q153" s="979"/>
      <c r="R153" s="979"/>
      <c r="S153" s="979"/>
      <c r="T153" s="979"/>
      <c r="U153" s="979"/>
      <c r="V153" s="979"/>
      <c r="W153" s="979"/>
      <c r="X153" s="980"/>
      <c r="Y153" s="980"/>
      <c r="Z153" s="980"/>
    </row>
    <row r="154" spans="1:26" s="144" customFormat="1" ht="20.25" customHeight="1" x14ac:dyDescent="0.2">
      <c r="A154" s="180" t="s">
        <v>1188</v>
      </c>
      <c r="X154" s="861"/>
      <c r="Y154" s="861"/>
      <c r="Z154" s="861"/>
    </row>
    <row r="155" spans="1:26" ht="15" x14ac:dyDescent="0.2">
      <c r="A155" s="354" t="str">
        <f>Index!B29</f>
        <v>Table 4g :   Chuuk: Share of GDP by industry, current prices, FY2003-FY2015</v>
      </c>
    </row>
    <row r="156" spans="1:26" ht="18.75" customHeight="1" x14ac:dyDescent="0.2">
      <c r="A156" s="159"/>
      <c r="B156" s="160"/>
      <c r="C156" s="161" t="str">
        <f t="shared" ref="C156:X156" si="168">C2</f>
        <v>FY1995</v>
      </c>
      <c r="D156" s="161" t="str">
        <f t="shared" si="168"/>
        <v>FY1996</v>
      </c>
      <c r="E156" s="161" t="str">
        <f t="shared" si="168"/>
        <v>FY1997</v>
      </c>
      <c r="F156" s="161" t="str">
        <f t="shared" si="168"/>
        <v>FY1998</v>
      </c>
      <c r="G156" s="161" t="str">
        <f t="shared" si="168"/>
        <v>FY1999</v>
      </c>
      <c r="H156" s="161" t="str">
        <f t="shared" si="168"/>
        <v>FY2000</v>
      </c>
      <c r="I156" s="161" t="str">
        <f t="shared" si="168"/>
        <v>FY2001</v>
      </c>
      <c r="J156" s="161" t="str">
        <f t="shared" si="168"/>
        <v>FY2002</v>
      </c>
      <c r="K156" s="161" t="str">
        <f t="shared" si="168"/>
        <v>FY2003</v>
      </c>
      <c r="L156" s="161" t="str">
        <f t="shared" si="168"/>
        <v>FY2004</v>
      </c>
      <c r="M156" s="161" t="str">
        <f t="shared" si="168"/>
        <v>FY2005</v>
      </c>
      <c r="N156" s="161" t="str">
        <f t="shared" si="168"/>
        <v>FY2006</v>
      </c>
      <c r="O156" s="161" t="str">
        <f t="shared" si="168"/>
        <v>FY2007</v>
      </c>
      <c r="P156" s="161" t="str">
        <f t="shared" si="168"/>
        <v>FY2008</v>
      </c>
      <c r="Q156" s="161" t="str">
        <f t="shared" si="168"/>
        <v>FY2009</v>
      </c>
      <c r="R156" s="161" t="str">
        <f t="shared" si="168"/>
        <v>FY2010</v>
      </c>
      <c r="S156" s="161" t="str">
        <f t="shared" si="168"/>
        <v>FY2011</v>
      </c>
      <c r="T156" s="161" t="str">
        <f t="shared" si="168"/>
        <v>FY2012</v>
      </c>
      <c r="U156" s="161" t="str">
        <f t="shared" si="168"/>
        <v>FY2013</v>
      </c>
      <c r="V156" s="161" t="str">
        <f t="shared" si="168"/>
        <v>FY2014</v>
      </c>
      <c r="W156" s="161" t="str">
        <f t="shared" si="168"/>
        <v>FY2015</v>
      </c>
      <c r="X156" s="857" t="str">
        <f t="shared" si="168"/>
        <v>FY2016</v>
      </c>
      <c r="Y156" s="857" t="str">
        <f t="shared" ref="Y156:Z156" si="169">Y2</f>
        <v>FY2017</v>
      </c>
      <c r="Z156" s="857" t="str">
        <f t="shared" si="169"/>
        <v>FY2018</v>
      </c>
    </row>
    <row r="157" spans="1:26" ht="17.25" customHeight="1" x14ac:dyDescent="0.2">
      <c r="A157" s="162" t="s">
        <v>48</v>
      </c>
      <c r="B157" s="163" t="s">
        <v>49</v>
      </c>
      <c r="C157" s="364">
        <f t="shared" ref="C157:X157" si="170">IF(C81/C$100&lt;&gt;0,C81/C$100,"~")</f>
        <v>0.16367153693914518</v>
      </c>
      <c r="D157" s="364">
        <f t="shared" si="170"/>
        <v>0.1810474155544386</v>
      </c>
      <c r="E157" s="364">
        <f t="shared" si="170"/>
        <v>0.19691150214786834</v>
      </c>
      <c r="F157" s="364">
        <f t="shared" si="170"/>
        <v>0.19524934602408908</v>
      </c>
      <c r="G157" s="364">
        <f t="shared" si="170"/>
        <v>0.19275761776363373</v>
      </c>
      <c r="H157" s="364">
        <f t="shared" si="170"/>
        <v>0.17907935507472161</v>
      </c>
      <c r="I157" s="364">
        <f t="shared" si="170"/>
        <v>0.17624372125018123</v>
      </c>
      <c r="J157" s="364">
        <f t="shared" si="170"/>
        <v>0.17535468175068622</v>
      </c>
      <c r="K157" s="364">
        <f t="shared" si="170"/>
        <v>0.16690432576314429</v>
      </c>
      <c r="L157" s="364">
        <f t="shared" si="170"/>
        <v>0.17133391120290056</v>
      </c>
      <c r="M157" s="364">
        <f t="shared" si="170"/>
        <v>0.17239612366410453</v>
      </c>
      <c r="N157" s="364">
        <f t="shared" si="170"/>
        <v>0.16962007417231703</v>
      </c>
      <c r="O157" s="364">
        <f t="shared" si="170"/>
        <v>0.18134343828947461</v>
      </c>
      <c r="P157" s="364">
        <f t="shared" si="170"/>
        <v>0.1909998566104249</v>
      </c>
      <c r="Q157" s="364">
        <f t="shared" si="170"/>
        <v>0.18134053756951071</v>
      </c>
      <c r="R157" s="364">
        <f t="shared" si="170"/>
        <v>0.17382632828197603</v>
      </c>
      <c r="S157" s="364">
        <f t="shared" si="170"/>
        <v>0.17737234866233154</v>
      </c>
      <c r="T157" s="364">
        <f t="shared" si="170"/>
        <v>0.17360998198904121</v>
      </c>
      <c r="U157" s="364">
        <f t="shared" si="170"/>
        <v>0.18021362157804044</v>
      </c>
      <c r="V157" s="364">
        <f t="shared" si="170"/>
        <v>0.18771989789175425</v>
      </c>
      <c r="W157" s="364">
        <f t="shared" si="170"/>
        <v>0.18441264371737442</v>
      </c>
      <c r="X157" s="866">
        <f t="shared" si="170"/>
        <v>0.18123172979924121</v>
      </c>
      <c r="Y157" s="866">
        <f t="shared" ref="Y157:Z157" si="171">IF(Y81/Y$100&lt;&gt;0,Y81/Y$100,"~")</f>
        <v>0.17368346992439937</v>
      </c>
      <c r="Z157" s="866">
        <f t="shared" si="171"/>
        <v>0.17079500651507537</v>
      </c>
    </row>
    <row r="158" spans="1:26" x14ac:dyDescent="0.2">
      <c r="A158" s="162" t="s">
        <v>50</v>
      </c>
      <c r="B158" s="165" t="s">
        <v>510</v>
      </c>
      <c r="C158" s="364">
        <f t="shared" ref="C158:X158" si="172">IF(C82/C$100&lt;&gt;0,C82/C$100,"~")</f>
        <v>0.13673257022436638</v>
      </c>
      <c r="D158" s="364">
        <f t="shared" si="172"/>
        <v>0.14171295561090413</v>
      </c>
      <c r="E158" s="364">
        <f t="shared" si="172"/>
        <v>0.15215238170007861</v>
      </c>
      <c r="F158" s="364">
        <f t="shared" si="172"/>
        <v>0.14986240616175411</v>
      </c>
      <c r="G158" s="364">
        <f t="shared" si="172"/>
        <v>0.14629794962306264</v>
      </c>
      <c r="H158" s="364">
        <f t="shared" si="172"/>
        <v>0.13660807174944661</v>
      </c>
      <c r="I158" s="364">
        <f t="shared" si="172"/>
        <v>0.13409913042569421</v>
      </c>
      <c r="J158" s="364">
        <f t="shared" si="172"/>
        <v>0.13351157149498857</v>
      </c>
      <c r="K158" s="364">
        <f t="shared" si="172"/>
        <v>0.12786745497516189</v>
      </c>
      <c r="L158" s="364">
        <f t="shared" si="172"/>
        <v>0.12398712948210337</v>
      </c>
      <c r="M158" s="364">
        <f t="shared" si="172"/>
        <v>0.12755248221114479</v>
      </c>
      <c r="N158" s="364">
        <f t="shared" si="172"/>
        <v>0.11990999603818968</v>
      </c>
      <c r="O158" s="364">
        <f t="shared" si="172"/>
        <v>0.131245600110414</v>
      </c>
      <c r="P158" s="364">
        <f t="shared" si="172"/>
        <v>0.14059510775220069</v>
      </c>
      <c r="Q158" s="364">
        <f t="shared" si="172"/>
        <v>0.13360606366529049</v>
      </c>
      <c r="R158" s="364">
        <f t="shared" si="172"/>
        <v>0.12784560188501232</v>
      </c>
      <c r="S158" s="364">
        <f t="shared" si="172"/>
        <v>0.13642751605388848</v>
      </c>
      <c r="T158" s="364">
        <f t="shared" si="172"/>
        <v>0.12630453618249474</v>
      </c>
      <c r="U158" s="364">
        <f t="shared" si="172"/>
        <v>0.13460889940240636</v>
      </c>
      <c r="V158" s="364">
        <f t="shared" si="172"/>
        <v>0.14538877804332198</v>
      </c>
      <c r="W158" s="364">
        <f t="shared" si="172"/>
        <v>0.13862941705135176</v>
      </c>
      <c r="X158" s="866">
        <f t="shared" si="172"/>
        <v>0.13298314128917274</v>
      </c>
      <c r="Y158" s="866">
        <f t="shared" ref="Y158:Z158" si="173">IF(Y82/Y$100&lt;&gt;0,Y82/Y$100,"~")</f>
        <v>0.13185713786185538</v>
      </c>
      <c r="Z158" s="866">
        <f t="shared" si="173"/>
        <v>0.13083962116281278</v>
      </c>
    </row>
    <row r="159" spans="1:26" x14ac:dyDescent="0.2">
      <c r="A159" s="162" t="s">
        <v>52</v>
      </c>
      <c r="B159" s="165" t="s">
        <v>53</v>
      </c>
      <c r="C159" s="364" t="str">
        <f t="shared" ref="C159:X159" si="174">IF(C83/C$100&lt;&gt;0,C83/C$100,"~")</f>
        <v>~</v>
      </c>
      <c r="D159" s="364" t="str">
        <f t="shared" si="174"/>
        <v>~</v>
      </c>
      <c r="E159" s="364" t="str">
        <f t="shared" si="174"/>
        <v>~</v>
      </c>
      <c r="F159" s="364" t="str">
        <f t="shared" si="174"/>
        <v>~</v>
      </c>
      <c r="G159" s="364" t="str">
        <f t="shared" si="174"/>
        <v>~</v>
      </c>
      <c r="H159" s="364" t="str">
        <f t="shared" si="174"/>
        <v>~</v>
      </c>
      <c r="I159" s="364" t="str">
        <f t="shared" si="174"/>
        <v>~</v>
      </c>
      <c r="J159" s="364" t="str">
        <f t="shared" si="174"/>
        <v>~</v>
      </c>
      <c r="K159" s="364" t="str">
        <f t="shared" si="174"/>
        <v>~</v>
      </c>
      <c r="L159" s="364" t="str">
        <f t="shared" si="174"/>
        <v>~</v>
      </c>
      <c r="M159" s="364" t="str">
        <f t="shared" si="174"/>
        <v>~</v>
      </c>
      <c r="N159" s="364" t="str">
        <f t="shared" si="174"/>
        <v>~</v>
      </c>
      <c r="O159" s="364" t="str">
        <f t="shared" si="174"/>
        <v>~</v>
      </c>
      <c r="P159" s="364" t="str">
        <f t="shared" si="174"/>
        <v>~</v>
      </c>
      <c r="Q159" s="364" t="str">
        <f t="shared" si="174"/>
        <v>~</v>
      </c>
      <c r="R159" s="364" t="str">
        <f t="shared" si="174"/>
        <v>~</v>
      </c>
      <c r="S159" s="364" t="str">
        <f t="shared" si="174"/>
        <v>~</v>
      </c>
      <c r="T159" s="364" t="str">
        <f t="shared" si="174"/>
        <v>~</v>
      </c>
      <c r="U159" s="364" t="str">
        <f t="shared" si="174"/>
        <v>~</v>
      </c>
      <c r="V159" s="364" t="str">
        <f t="shared" si="174"/>
        <v>~</v>
      </c>
      <c r="W159" s="364" t="str">
        <f t="shared" si="174"/>
        <v>~</v>
      </c>
      <c r="X159" s="866" t="str">
        <f t="shared" si="174"/>
        <v>~</v>
      </c>
      <c r="Y159" s="866" t="str">
        <f t="shared" ref="Y159:Z159" si="175">IF(Y83/Y$100&lt;&gt;0,Y83/Y$100,"~")</f>
        <v>~</v>
      </c>
      <c r="Z159" s="866" t="str">
        <f t="shared" si="175"/>
        <v>~</v>
      </c>
    </row>
    <row r="160" spans="1:26" x14ac:dyDescent="0.2">
      <c r="A160" s="162" t="s">
        <v>54</v>
      </c>
      <c r="B160" s="165" t="s">
        <v>55</v>
      </c>
      <c r="C160" s="364">
        <f t="shared" ref="C160:X160" si="176">IF(C84/C$100&lt;&gt;0,C84/C$100,"~")</f>
        <v>5.5251914254442749E-3</v>
      </c>
      <c r="D160" s="364">
        <f t="shared" si="176"/>
        <v>3.5230618177333403E-3</v>
      </c>
      <c r="E160" s="364">
        <f t="shared" si="176"/>
        <v>3.2951302944672412E-3</v>
      </c>
      <c r="F160" s="364">
        <f t="shared" si="176"/>
        <v>5.2880806256039112E-3</v>
      </c>
      <c r="G160" s="364">
        <f t="shared" si="176"/>
        <v>5.6616976628547722E-3</v>
      </c>
      <c r="H160" s="364">
        <f t="shared" si="176"/>
        <v>4.175451120222909E-3</v>
      </c>
      <c r="I160" s="364">
        <f t="shared" si="176"/>
        <v>3.586938288392062E-3</v>
      </c>
      <c r="J160" s="364">
        <f t="shared" si="176"/>
        <v>2.4235279682679632E-3</v>
      </c>
      <c r="K160" s="364">
        <f t="shared" si="176"/>
        <v>2.5126044926183696E-3</v>
      </c>
      <c r="L160" s="364">
        <f t="shared" si="176"/>
        <v>1.4337501480127918E-3</v>
      </c>
      <c r="M160" s="364">
        <f t="shared" si="176"/>
        <v>1.0156152164664269E-3</v>
      </c>
      <c r="N160" s="364">
        <f t="shared" si="176"/>
        <v>1.0101193337318137E-3</v>
      </c>
      <c r="O160" s="364">
        <f t="shared" si="176"/>
        <v>1.3068786899814422E-3</v>
      </c>
      <c r="P160" s="364">
        <f t="shared" si="176"/>
        <v>1.7104799351697778E-3</v>
      </c>
      <c r="Q160" s="364">
        <f t="shared" si="176"/>
        <v>2.0161321083699418E-3</v>
      </c>
      <c r="R160" s="364">
        <f t="shared" si="176"/>
        <v>1.9946526387416602E-3</v>
      </c>
      <c r="S160" s="364">
        <f t="shared" si="176"/>
        <v>1.6731010920353396E-3</v>
      </c>
      <c r="T160" s="364">
        <f t="shared" si="176"/>
        <v>2.7088065476425327E-3</v>
      </c>
      <c r="U160" s="364">
        <f t="shared" si="176"/>
        <v>2.8648961782504973E-3</v>
      </c>
      <c r="V160" s="364">
        <f t="shared" si="176"/>
        <v>2.6870681624865268E-3</v>
      </c>
      <c r="W160" s="364">
        <f t="shared" si="176"/>
        <v>2.6846706625081877E-3</v>
      </c>
      <c r="X160" s="866">
        <f t="shared" si="176"/>
        <v>3.9461049666754391E-3</v>
      </c>
      <c r="Y160" s="866">
        <f t="shared" ref="Y160:Z160" si="177">IF(Y84/Y$100&lt;&gt;0,Y84/Y$100,"~")</f>
        <v>3.8404589355909013E-3</v>
      </c>
      <c r="Z160" s="866">
        <f t="shared" si="177"/>
        <v>4.1046342307525432E-3</v>
      </c>
    </row>
    <row r="161" spans="1:26" x14ac:dyDescent="0.2">
      <c r="A161" s="162" t="s">
        <v>56</v>
      </c>
      <c r="B161" s="165" t="s">
        <v>57</v>
      </c>
      <c r="C161" s="364" t="str">
        <f t="shared" ref="C161:X161" si="178">IF(C85/C$100&lt;&gt;0,C85/C$100,"~")</f>
        <v>~</v>
      </c>
      <c r="D161" s="364">
        <f t="shared" si="178"/>
        <v>3.9908203605265912E-3</v>
      </c>
      <c r="E161" s="364">
        <f t="shared" si="178"/>
        <v>1.9174016626732644E-2</v>
      </c>
      <c r="F161" s="364">
        <f t="shared" si="178"/>
        <v>2.1306464976740377E-2</v>
      </c>
      <c r="G161" s="364">
        <f t="shared" si="178"/>
        <v>1.6006927177019382E-2</v>
      </c>
      <c r="H161" s="364">
        <f t="shared" si="178"/>
        <v>2.4677377019128661E-2</v>
      </c>
      <c r="I161" s="364">
        <f t="shared" si="178"/>
        <v>2.1540456099596306E-2</v>
      </c>
      <c r="J161" s="364">
        <f t="shared" si="178"/>
        <v>1.3538865200349356E-2</v>
      </c>
      <c r="K161" s="364">
        <f t="shared" si="178"/>
        <v>1.7073408069852036E-2</v>
      </c>
      <c r="L161" s="364">
        <f t="shared" si="178"/>
        <v>1.2307061166160949E-2</v>
      </c>
      <c r="M161" s="364">
        <f t="shared" si="178"/>
        <v>1.2338121718779385E-2</v>
      </c>
      <c r="N161" s="364">
        <f t="shared" si="178"/>
        <v>7.0889503900341249E-3</v>
      </c>
      <c r="O161" s="364">
        <f t="shared" si="178"/>
        <v>7.3876118373240804E-3</v>
      </c>
      <c r="P161" s="364">
        <f t="shared" si="178"/>
        <v>5.5105849317013357E-3</v>
      </c>
      <c r="Q161" s="364">
        <f t="shared" si="178"/>
        <v>1.5514147099379233E-2</v>
      </c>
      <c r="R161" s="364">
        <f t="shared" si="178"/>
        <v>4.8399700894461196E-3</v>
      </c>
      <c r="S161" s="364">
        <f t="shared" si="178"/>
        <v>2.3164982876886782E-3</v>
      </c>
      <c r="T161" s="364">
        <f t="shared" si="178"/>
        <v>9.0171438087918547E-3</v>
      </c>
      <c r="U161" s="364">
        <f t="shared" si="178"/>
        <v>1.082260320352137E-2</v>
      </c>
      <c r="V161" s="364">
        <f t="shared" si="178"/>
        <v>2.2609808145510897E-2</v>
      </c>
      <c r="W161" s="364">
        <f t="shared" si="178"/>
        <v>2.4960017715032954E-2</v>
      </c>
      <c r="X161" s="866">
        <f t="shared" si="178"/>
        <v>2.3480949796359483E-2</v>
      </c>
      <c r="Y161" s="866">
        <f t="shared" ref="Y161:Z161" si="179">IF(Y85/Y$100&lt;&gt;0,Y85/Y$100,"~")</f>
        <v>2.9152826267782171E-2</v>
      </c>
      <c r="Z161" s="866">
        <f t="shared" si="179"/>
        <v>3.8466233991973464E-2</v>
      </c>
    </row>
    <row r="162" spans="1:26" x14ac:dyDescent="0.2">
      <c r="A162" s="162" t="s">
        <v>58</v>
      </c>
      <c r="B162" s="165" t="s">
        <v>59</v>
      </c>
      <c r="C162" s="364">
        <f t="shared" ref="C162:X162" si="180">IF(C86/C$100&lt;&gt;0,C86/C$100,"~")</f>
        <v>3.5080881052717304E-2</v>
      </c>
      <c r="D162" s="364">
        <f t="shared" si="180"/>
        <v>1.8623175675213769E-2</v>
      </c>
      <c r="E162" s="364">
        <f t="shared" si="180"/>
        <v>3.8714157528188056E-3</v>
      </c>
      <c r="F162" s="364">
        <f t="shared" si="180"/>
        <v>6.1876864055030499E-3</v>
      </c>
      <c r="G162" s="364">
        <f t="shared" si="180"/>
        <v>1.2620336063655235E-2</v>
      </c>
      <c r="H162" s="364">
        <f t="shared" si="180"/>
        <v>2.2053421018470087E-2</v>
      </c>
      <c r="I162" s="364">
        <f t="shared" si="180"/>
        <v>1.4287549994704569E-2</v>
      </c>
      <c r="J162" s="364">
        <f t="shared" si="180"/>
        <v>7.5465725241454281E-3</v>
      </c>
      <c r="K162" s="364">
        <f t="shared" si="180"/>
        <v>5.4298081899903953E-3</v>
      </c>
      <c r="L162" s="364">
        <f t="shared" si="180"/>
        <v>7.6750042845630303E-3</v>
      </c>
      <c r="M162" s="364">
        <f t="shared" si="180"/>
        <v>2.8598398009157494E-3</v>
      </c>
      <c r="N162" s="364">
        <f t="shared" si="180"/>
        <v>2.4772566694875363E-3</v>
      </c>
      <c r="O162" s="364">
        <f t="shared" si="180"/>
        <v>3.9837094643044579E-3</v>
      </c>
      <c r="P162" s="364">
        <f t="shared" si="180"/>
        <v>7.8186147613405026E-3</v>
      </c>
      <c r="Q162" s="364">
        <f t="shared" si="180"/>
        <v>1.3364291618578363E-2</v>
      </c>
      <c r="R162" s="364">
        <f t="shared" si="180"/>
        <v>4.4714545861124382E-2</v>
      </c>
      <c r="S162" s="364">
        <f t="shared" si="180"/>
        <v>5.441068110481162E-2</v>
      </c>
      <c r="T162" s="364">
        <f t="shared" si="180"/>
        <v>5.5158431638218666E-2</v>
      </c>
      <c r="U162" s="364">
        <f t="shared" si="180"/>
        <v>3.6822932992823847E-2</v>
      </c>
      <c r="V162" s="364">
        <f t="shared" si="180"/>
        <v>1.6685660540298426E-2</v>
      </c>
      <c r="W162" s="364">
        <f t="shared" si="180"/>
        <v>2.2243965394407504E-2</v>
      </c>
      <c r="X162" s="866">
        <f t="shared" si="180"/>
        <v>3.6573089415490562E-2</v>
      </c>
      <c r="Y162" s="866">
        <f t="shared" ref="Y162:Z162" si="181">IF(Y86/Y$100&lt;&gt;0,Y86/Y$100,"~")</f>
        <v>3.4769409719387662E-2</v>
      </c>
      <c r="Z162" s="866">
        <f t="shared" si="181"/>
        <v>2.2073714977177545E-2</v>
      </c>
    </row>
    <row r="163" spans="1:26" x14ac:dyDescent="0.2">
      <c r="A163" s="162" t="s">
        <v>60</v>
      </c>
      <c r="B163" s="165" t="s">
        <v>61</v>
      </c>
      <c r="C163" s="364">
        <f t="shared" ref="C163:X163" si="182">IF(C87/C$100&lt;&gt;0,C87/C$100,"~")</f>
        <v>8.0407972230498406E-2</v>
      </c>
      <c r="D163" s="364">
        <f t="shared" si="182"/>
        <v>7.9901700170348158E-2</v>
      </c>
      <c r="E163" s="364">
        <f t="shared" si="182"/>
        <v>8.2190057945015146E-2</v>
      </c>
      <c r="F163" s="364">
        <f t="shared" si="182"/>
        <v>8.1521993870737816E-2</v>
      </c>
      <c r="G163" s="364">
        <f t="shared" si="182"/>
        <v>8.9254188040588142E-2</v>
      </c>
      <c r="H163" s="364">
        <f t="shared" si="182"/>
        <v>9.3109276523162324E-2</v>
      </c>
      <c r="I163" s="364">
        <f t="shared" si="182"/>
        <v>9.4262762352917112E-2</v>
      </c>
      <c r="J163" s="364">
        <f t="shared" si="182"/>
        <v>9.1449508069693264E-2</v>
      </c>
      <c r="K163" s="364">
        <f t="shared" si="182"/>
        <v>0.10747785024696045</v>
      </c>
      <c r="L163" s="364">
        <f t="shared" si="182"/>
        <v>0.10557806561014101</v>
      </c>
      <c r="M163" s="364">
        <f t="shared" si="182"/>
        <v>0.10867824363237737</v>
      </c>
      <c r="N163" s="364">
        <f t="shared" si="182"/>
        <v>0.11043614420261111</v>
      </c>
      <c r="O163" s="364">
        <f t="shared" si="182"/>
        <v>0.10747838477126789</v>
      </c>
      <c r="P163" s="364">
        <f t="shared" si="182"/>
        <v>0.11498890137977688</v>
      </c>
      <c r="Q163" s="364">
        <f t="shared" si="182"/>
        <v>0.10719517060976326</v>
      </c>
      <c r="R163" s="364">
        <f t="shared" si="182"/>
        <v>0.10299787005484708</v>
      </c>
      <c r="S163" s="364">
        <f t="shared" si="182"/>
        <v>0.10620043891386219</v>
      </c>
      <c r="T163" s="364">
        <f t="shared" si="182"/>
        <v>0.10574043970909704</v>
      </c>
      <c r="U163" s="364">
        <f t="shared" si="182"/>
        <v>0.10580736662215479</v>
      </c>
      <c r="V163" s="364">
        <f t="shared" si="182"/>
        <v>0.10194364579081458</v>
      </c>
      <c r="W163" s="364">
        <f t="shared" si="182"/>
        <v>9.76801924095929E-2</v>
      </c>
      <c r="X163" s="866">
        <f t="shared" si="182"/>
        <v>0.10207855057875637</v>
      </c>
      <c r="Y163" s="866">
        <f t="shared" ref="Y163:Z163" si="183">IF(Y87/Y$100&lt;&gt;0,Y87/Y$100,"~")</f>
        <v>0.10082750605147747</v>
      </c>
      <c r="Z163" s="866">
        <f t="shared" si="183"/>
        <v>9.4906569799372689E-2</v>
      </c>
    </row>
    <row r="164" spans="1:26" x14ac:dyDescent="0.2">
      <c r="A164" s="162" t="s">
        <v>62</v>
      </c>
      <c r="B164" s="165" t="s">
        <v>63</v>
      </c>
      <c r="C164" s="364">
        <f t="shared" ref="C164:X164" si="184">IF(C88/C$100&lt;&gt;0,C88/C$100,"~")</f>
        <v>1.8007303697855966E-2</v>
      </c>
      <c r="D164" s="364">
        <f t="shared" si="184"/>
        <v>1.9301329686796261E-2</v>
      </c>
      <c r="E164" s="364">
        <f t="shared" si="184"/>
        <v>2.0518293640924792E-2</v>
      </c>
      <c r="F164" s="364">
        <f t="shared" si="184"/>
        <v>2.3168226748429891E-2</v>
      </c>
      <c r="G164" s="364">
        <f t="shared" si="184"/>
        <v>2.1938887246413862E-2</v>
      </c>
      <c r="H164" s="364">
        <f t="shared" si="184"/>
        <v>2.1479113573725672E-2</v>
      </c>
      <c r="I164" s="364">
        <f t="shared" si="184"/>
        <v>1.9107011746879461E-2</v>
      </c>
      <c r="J164" s="364">
        <f t="shared" si="184"/>
        <v>1.6052763875405569E-2</v>
      </c>
      <c r="K164" s="364">
        <f t="shared" si="184"/>
        <v>1.6179943632074895E-2</v>
      </c>
      <c r="L164" s="364">
        <f t="shared" si="184"/>
        <v>1.5302450539079556E-2</v>
      </c>
      <c r="M164" s="364">
        <f t="shared" si="184"/>
        <v>1.5290279806669881E-2</v>
      </c>
      <c r="N164" s="364">
        <f t="shared" si="184"/>
        <v>1.5056693390780307E-2</v>
      </c>
      <c r="O164" s="364">
        <f t="shared" si="184"/>
        <v>1.7287978263741812E-2</v>
      </c>
      <c r="P164" s="364">
        <f t="shared" si="184"/>
        <v>1.6725756435135266E-2</v>
      </c>
      <c r="Q164" s="364">
        <f t="shared" si="184"/>
        <v>1.5280456923557785E-2</v>
      </c>
      <c r="R164" s="364">
        <f t="shared" si="184"/>
        <v>1.4949745364086131E-2</v>
      </c>
      <c r="S164" s="364">
        <f t="shared" si="184"/>
        <v>1.5127517036717423E-2</v>
      </c>
      <c r="T164" s="364">
        <f t="shared" si="184"/>
        <v>1.5781875087241898E-2</v>
      </c>
      <c r="U164" s="364">
        <f t="shared" si="184"/>
        <v>1.5973126477987553E-2</v>
      </c>
      <c r="V164" s="364">
        <f t="shared" si="184"/>
        <v>1.5897101974760058E-2</v>
      </c>
      <c r="W164" s="364">
        <f t="shared" si="184"/>
        <v>1.593288715744768E-2</v>
      </c>
      <c r="X164" s="866">
        <f t="shared" si="184"/>
        <v>1.3158313704755835E-2</v>
      </c>
      <c r="Y164" s="866">
        <f t="shared" ref="Y164:Z164" si="185">IF(Y88/Y$100&lt;&gt;0,Y88/Y$100,"~")</f>
        <v>1.3383144981540595E-2</v>
      </c>
      <c r="Z164" s="866">
        <f t="shared" si="185"/>
        <v>1.3337085314830632E-2</v>
      </c>
    </row>
    <row r="165" spans="1:26" x14ac:dyDescent="0.2">
      <c r="A165" s="162" t="s">
        <v>64</v>
      </c>
      <c r="B165" s="165" t="s">
        <v>65</v>
      </c>
      <c r="C165" s="364">
        <f t="shared" ref="C165:X165" si="186">IF(C89/C$100&lt;&gt;0,C89/C$100,"~")</f>
        <v>6.1440230273662882E-2</v>
      </c>
      <c r="D165" s="364">
        <f t="shared" si="186"/>
        <v>5.8649828844209446E-2</v>
      </c>
      <c r="E165" s="364">
        <f t="shared" si="186"/>
        <v>5.318363439304833E-2</v>
      </c>
      <c r="F165" s="364">
        <f t="shared" si="186"/>
        <v>5.2056254076074913E-2</v>
      </c>
      <c r="G165" s="364">
        <f t="shared" si="186"/>
        <v>5.1282945713688653E-2</v>
      </c>
      <c r="H165" s="364">
        <f t="shared" si="186"/>
        <v>5.5452232291298018E-2</v>
      </c>
      <c r="I165" s="364">
        <f t="shared" si="186"/>
        <v>5.455187062024533E-2</v>
      </c>
      <c r="J165" s="364">
        <f t="shared" si="186"/>
        <v>5.6319858098468407E-2</v>
      </c>
      <c r="K165" s="364">
        <f t="shared" si="186"/>
        <v>5.5350314463033845E-2</v>
      </c>
      <c r="L165" s="364">
        <f t="shared" si="186"/>
        <v>5.5039803192498307E-2</v>
      </c>
      <c r="M165" s="364">
        <f t="shared" si="186"/>
        <v>5.4824670089106152E-2</v>
      </c>
      <c r="N165" s="364">
        <f t="shared" si="186"/>
        <v>5.4723828581297672E-2</v>
      </c>
      <c r="O165" s="364">
        <f t="shared" si="186"/>
        <v>5.526527510996871E-2</v>
      </c>
      <c r="P165" s="364">
        <f t="shared" si="186"/>
        <v>5.0669847204673421E-2</v>
      </c>
      <c r="Q165" s="364">
        <f t="shared" si="186"/>
        <v>5.2383116339959616E-2</v>
      </c>
      <c r="R165" s="364">
        <f t="shared" si="186"/>
        <v>4.9527782964886392E-2</v>
      </c>
      <c r="S165" s="364">
        <f t="shared" si="186"/>
        <v>5.0462647850645449E-2</v>
      </c>
      <c r="T165" s="364">
        <f t="shared" si="186"/>
        <v>5.3830605415324362E-2</v>
      </c>
      <c r="U165" s="364">
        <f t="shared" si="186"/>
        <v>5.3092907307475137E-2</v>
      </c>
      <c r="V165" s="364">
        <f t="shared" si="186"/>
        <v>4.8927964682197338E-2</v>
      </c>
      <c r="W165" s="364">
        <f t="shared" si="186"/>
        <v>5.1009214590218559E-2</v>
      </c>
      <c r="X165" s="866">
        <f t="shared" si="186"/>
        <v>5.9301621422349557E-2</v>
      </c>
      <c r="Y165" s="866">
        <f t="shared" ref="Y165:Z165" si="187">IF(Y89/Y$100&lt;&gt;0,Y89/Y$100,"~")</f>
        <v>5.3078335929775594E-2</v>
      </c>
      <c r="Z165" s="866">
        <f t="shared" si="187"/>
        <v>4.8923354267032572E-2</v>
      </c>
    </row>
    <row r="166" spans="1:26" x14ac:dyDescent="0.2">
      <c r="A166" s="162" t="s">
        <v>66</v>
      </c>
      <c r="B166" s="111" t="s">
        <v>917</v>
      </c>
      <c r="C166" s="364">
        <f t="shared" ref="C166:X166" si="188">IF(C90/C$100&lt;&gt;0,C90/C$100,"~")</f>
        <v>1.0359471573960732E-2</v>
      </c>
      <c r="D166" s="364">
        <f t="shared" si="188"/>
        <v>8.9034761684954698E-3</v>
      </c>
      <c r="E166" s="364">
        <f t="shared" si="188"/>
        <v>8.8398411275373064E-3</v>
      </c>
      <c r="F166" s="364">
        <f t="shared" si="188"/>
        <v>7.384595058854946E-3</v>
      </c>
      <c r="G166" s="364">
        <f t="shared" si="188"/>
        <v>1.1236328323428952E-2</v>
      </c>
      <c r="H166" s="364">
        <f t="shared" si="188"/>
        <v>1.4491693959085453E-2</v>
      </c>
      <c r="I166" s="364">
        <f t="shared" si="188"/>
        <v>1.5954826437138459E-2</v>
      </c>
      <c r="J166" s="364">
        <f t="shared" si="188"/>
        <v>2.0446742989011699E-2</v>
      </c>
      <c r="K166" s="364">
        <f t="shared" si="188"/>
        <v>1.4769797882651616E-2</v>
      </c>
      <c r="L166" s="364">
        <f t="shared" si="188"/>
        <v>1.3374080232304691E-2</v>
      </c>
      <c r="M166" s="364">
        <f t="shared" si="188"/>
        <v>1.794682803922128E-2</v>
      </c>
      <c r="N166" s="364">
        <f t="shared" si="188"/>
        <v>1.9611859987723145E-2</v>
      </c>
      <c r="O166" s="364">
        <f t="shared" si="188"/>
        <v>2.0258610136457252E-2</v>
      </c>
      <c r="P166" s="364">
        <f t="shared" si="188"/>
        <v>1.9283886155790249E-2</v>
      </c>
      <c r="Q166" s="364">
        <f t="shared" si="188"/>
        <v>1.5161533421572922E-2</v>
      </c>
      <c r="R166" s="364">
        <f t="shared" si="188"/>
        <v>1.4885264085894766E-2</v>
      </c>
      <c r="S166" s="364">
        <f t="shared" si="188"/>
        <v>1.3970901680573402E-2</v>
      </c>
      <c r="T166" s="364">
        <f t="shared" si="188"/>
        <v>1.4868175376716242E-2</v>
      </c>
      <c r="U166" s="364">
        <f t="shared" si="188"/>
        <v>1.4027928295850492E-2</v>
      </c>
      <c r="V166" s="364">
        <f t="shared" si="188"/>
        <v>1.4139154334995258E-2</v>
      </c>
      <c r="W166" s="364">
        <f t="shared" si="188"/>
        <v>1.4272536397477498E-2</v>
      </c>
      <c r="X166" s="866">
        <f t="shared" si="188"/>
        <v>1.4753627202586626E-2</v>
      </c>
      <c r="Y166" s="866">
        <f t="shared" ref="Y166:Z166" si="189">IF(Y90/Y$100&lt;&gt;0,Y90/Y$100,"~")</f>
        <v>1.3192492783973969E-2</v>
      </c>
      <c r="Z166" s="866">
        <f t="shared" si="189"/>
        <v>1.6535168846061515E-2</v>
      </c>
    </row>
    <row r="167" spans="1:26" ht="12" customHeight="1" x14ac:dyDescent="0.2">
      <c r="A167" s="162" t="s">
        <v>67</v>
      </c>
      <c r="B167" s="165" t="s">
        <v>68</v>
      </c>
      <c r="C167" s="364">
        <f t="shared" ref="C167:X167" si="190">IF(C91/C$100&lt;&gt;0,C91/C$100,"~")</f>
        <v>0.13439688253489385</v>
      </c>
      <c r="D167" s="364">
        <f t="shared" si="190"/>
        <v>0.14880587177263824</v>
      </c>
      <c r="E167" s="364">
        <f t="shared" si="190"/>
        <v>0.16161804497523993</v>
      </c>
      <c r="F167" s="364">
        <f t="shared" si="190"/>
        <v>0.16178452752255226</v>
      </c>
      <c r="G167" s="364">
        <f t="shared" si="190"/>
        <v>0.16114375288331212</v>
      </c>
      <c r="H167" s="364">
        <f t="shared" si="190"/>
        <v>0.15204866901205427</v>
      </c>
      <c r="I167" s="364">
        <f t="shared" si="190"/>
        <v>0.15197777025424977</v>
      </c>
      <c r="J167" s="364">
        <f t="shared" si="190"/>
        <v>0.15131414352809935</v>
      </c>
      <c r="K167" s="364">
        <f t="shared" si="190"/>
        <v>0.14673125343679094</v>
      </c>
      <c r="L167" s="364">
        <f t="shared" si="190"/>
        <v>0.15103583882848595</v>
      </c>
      <c r="M167" s="364">
        <f t="shared" si="190"/>
        <v>0.14455824271228343</v>
      </c>
      <c r="N167" s="364">
        <f t="shared" si="190"/>
        <v>0.14320623754035738</v>
      </c>
      <c r="O167" s="364">
        <f t="shared" si="190"/>
        <v>0.14773449684392495</v>
      </c>
      <c r="P167" s="364">
        <f t="shared" si="190"/>
        <v>0.15111510015054438</v>
      </c>
      <c r="Q167" s="364">
        <f t="shared" si="190"/>
        <v>0.14419029059364014</v>
      </c>
      <c r="R167" s="364">
        <f t="shared" si="190"/>
        <v>0.13453565423480671</v>
      </c>
      <c r="S167" s="364">
        <f t="shared" si="190"/>
        <v>0.13070797612830837</v>
      </c>
      <c r="T167" s="364">
        <f t="shared" si="190"/>
        <v>0.12820726630286478</v>
      </c>
      <c r="U167" s="364">
        <f t="shared" si="190"/>
        <v>0.1294488917883371</v>
      </c>
      <c r="V167" s="364">
        <f t="shared" si="190"/>
        <v>0.13891087599374513</v>
      </c>
      <c r="W167" s="364">
        <f t="shared" si="190"/>
        <v>0.13943578510526683</v>
      </c>
      <c r="X167" s="866">
        <f t="shared" si="190"/>
        <v>0.13827380869251554</v>
      </c>
      <c r="Y167" s="866">
        <f t="shared" ref="Y167:Z167" si="191">IF(Y91/Y$100&lt;&gt;0,Y91/Y$100,"~")</f>
        <v>0.13915907065074645</v>
      </c>
      <c r="Z167" s="866">
        <f t="shared" si="191"/>
        <v>0.14194891698289974</v>
      </c>
    </row>
    <row r="168" spans="1:26" x14ac:dyDescent="0.2">
      <c r="A168" s="162" t="s">
        <v>69</v>
      </c>
      <c r="B168" s="165" t="s">
        <v>70</v>
      </c>
      <c r="C168" s="364">
        <f t="shared" ref="C168:X168" si="192">IF(C92/C$100&lt;&gt;0,C92/C$100,"~")</f>
        <v>0.10942445639201563</v>
      </c>
      <c r="D168" s="364">
        <f t="shared" si="192"/>
        <v>0.11006977858405459</v>
      </c>
      <c r="E168" s="364">
        <f t="shared" si="192"/>
        <v>9.3370311770073725E-2</v>
      </c>
      <c r="F168" s="364">
        <f t="shared" si="192"/>
        <v>9.4086570831723407E-2</v>
      </c>
      <c r="G168" s="364">
        <f t="shared" si="192"/>
        <v>9.941201953164179E-2</v>
      </c>
      <c r="H168" s="364">
        <f t="shared" si="192"/>
        <v>9.9355762522664107E-2</v>
      </c>
      <c r="I168" s="364">
        <f t="shared" si="192"/>
        <v>0.11270160440117576</v>
      </c>
      <c r="J168" s="364">
        <f t="shared" si="192"/>
        <v>0.1292465285417774</v>
      </c>
      <c r="K168" s="364">
        <f t="shared" si="192"/>
        <v>0.11984685928158005</v>
      </c>
      <c r="L168" s="364">
        <f t="shared" si="192"/>
        <v>0.11491679723513583</v>
      </c>
      <c r="M168" s="364">
        <f t="shared" si="192"/>
        <v>0.11964244344563832</v>
      </c>
      <c r="N168" s="364">
        <f t="shared" si="192"/>
        <v>0.13636909314067069</v>
      </c>
      <c r="O168" s="364">
        <f t="shared" si="192"/>
        <v>0.10464764719384585</v>
      </c>
      <c r="P168" s="364">
        <f t="shared" si="192"/>
        <v>7.9905395771456625E-2</v>
      </c>
      <c r="Q168" s="364">
        <f t="shared" si="192"/>
        <v>7.2291553231728561E-2</v>
      </c>
      <c r="R168" s="364">
        <f t="shared" si="192"/>
        <v>6.5051296742531989E-2</v>
      </c>
      <c r="S168" s="364">
        <f t="shared" si="192"/>
        <v>6.6004316555464973E-2</v>
      </c>
      <c r="T168" s="364">
        <f t="shared" si="192"/>
        <v>6.9253096184274499E-2</v>
      </c>
      <c r="U168" s="364">
        <f t="shared" si="192"/>
        <v>7.4189414684834115E-2</v>
      </c>
      <c r="V168" s="364">
        <f t="shared" si="192"/>
        <v>7.6110725692158557E-2</v>
      </c>
      <c r="W168" s="364">
        <f t="shared" si="192"/>
        <v>7.6699153057646477E-2</v>
      </c>
      <c r="X168" s="866">
        <f t="shared" si="192"/>
        <v>7.2752628537061451E-2</v>
      </c>
      <c r="Y168" s="866">
        <f t="shared" ref="Y168:Z168" si="193">IF(Y92/Y$100&lt;&gt;0,Y92/Y$100,"~")</f>
        <v>7.3672043754691316E-2</v>
      </c>
      <c r="Z168" s="866">
        <f t="shared" si="193"/>
        <v>7.415203453585377E-2</v>
      </c>
    </row>
    <row r="169" spans="1:26" x14ac:dyDescent="0.2">
      <c r="A169" s="162" t="s">
        <v>71</v>
      </c>
      <c r="B169" s="165" t="s">
        <v>72</v>
      </c>
      <c r="C169" s="364">
        <f t="shared" ref="C169:X169" si="194">IF(C93/C$100&lt;&gt;0,C93/C$100,"~")</f>
        <v>0.14954949581969779</v>
      </c>
      <c r="D169" s="364">
        <f t="shared" si="194"/>
        <v>0.15490115461218024</v>
      </c>
      <c r="E169" s="364">
        <f t="shared" si="194"/>
        <v>0.13317672609344938</v>
      </c>
      <c r="F169" s="364">
        <f t="shared" si="194"/>
        <v>0.12432791457077223</v>
      </c>
      <c r="G169" s="364">
        <f t="shared" si="194"/>
        <v>0.1183223556613619</v>
      </c>
      <c r="H169" s="364">
        <f t="shared" si="194"/>
        <v>0.1169038111680698</v>
      </c>
      <c r="I169" s="364">
        <f t="shared" si="194"/>
        <v>0.1206192193720038</v>
      </c>
      <c r="J169" s="364">
        <f t="shared" si="194"/>
        <v>0.12772159161875582</v>
      </c>
      <c r="K169" s="364">
        <f t="shared" si="194"/>
        <v>0.12371905880901599</v>
      </c>
      <c r="L169" s="364">
        <f t="shared" si="194"/>
        <v>0.12646225009665801</v>
      </c>
      <c r="M169" s="364">
        <f t="shared" si="194"/>
        <v>0.11831149540389961</v>
      </c>
      <c r="N169" s="364">
        <f t="shared" si="194"/>
        <v>0.11891253782342709</v>
      </c>
      <c r="O169" s="364">
        <f t="shared" si="194"/>
        <v>0.1196858128869472</v>
      </c>
      <c r="P169" s="364">
        <f t="shared" si="194"/>
        <v>0.11866447178928925</v>
      </c>
      <c r="Q169" s="364">
        <f t="shared" si="194"/>
        <v>0.13093823282173672</v>
      </c>
      <c r="R169" s="364">
        <f t="shared" si="194"/>
        <v>0.13614937197545762</v>
      </c>
      <c r="S169" s="364">
        <f t="shared" si="194"/>
        <v>0.11505980908501365</v>
      </c>
      <c r="T169" s="364">
        <f t="shared" si="194"/>
        <v>0.11543132440452045</v>
      </c>
      <c r="U169" s="364">
        <f t="shared" si="194"/>
        <v>0.11391829696704035</v>
      </c>
      <c r="V169" s="364">
        <f t="shared" si="194"/>
        <v>0.11346725775482455</v>
      </c>
      <c r="W169" s="364">
        <f t="shared" si="194"/>
        <v>0.11664653376889494</v>
      </c>
      <c r="X169" s="866">
        <f t="shared" si="194"/>
        <v>9.8185873204677449E-2</v>
      </c>
      <c r="Y169" s="866">
        <f t="shared" ref="Y169:Z169" si="195">IF(Y93/Y$100&lt;&gt;0,Y93/Y$100,"~")</f>
        <v>9.483471242227795E-2</v>
      </c>
      <c r="Z169" s="866">
        <f t="shared" si="195"/>
        <v>9.5176841971261694E-2</v>
      </c>
    </row>
    <row r="170" spans="1:26" x14ac:dyDescent="0.2">
      <c r="A170" s="162" t="s">
        <v>73</v>
      </c>
      <c r="B170" s="165" t="s">
        <v>74</v>
      </c>
      <c r="C170" s="364">
        <f t="shared" ref="C170:X170" si="196">IF(C94/C$100&lt;&gt;0,C94/C$100,"~")</f>
        <v>4.8625307081277332E-2</v>
      </c>
      <c r="D170" s="364">
        <f t="shared" si="196"/>
        <v>4.8970631652205436E-2</v>
      </c>
      <c r="E170" s="364">
        <f t="shared" si="196"/>
        <v>3.9772655959508421E-2</v>
      </c>
      <c r="F170" s="364">
        <f t="shared" si="196"/>
        <v>3.5564336286596249E-2</v>
      </c>
      <c r="G170" s="364">
        <f t="shared" si="196"/>
        <v>3.3027490110641662E-2</v>
      </c>
      <c r="H170" s="364">
        <f t="shared" si="196"/>
        <v>3.3375925924934623E-2</v>
      </c>
      <c r="I170" s="364">
        <f t="shared" si="196"/>
        <v>3.9157173033185284E-2</v>
      </c>
      <c r="J170" s="364">
        <f t="shared" si="196"/>
        <v>3.9834183644545003E-2</v>
      </c>
      <c r="K170" s="364">
        <f t="shared" si="196"/>
        <v>3.6834432680537814E-2</v>
      </c>
      <c r="L170" s="364">
        <f t="shared" si="196"/>
        <v>3.9609320779844262E-2</v>
      </c>
      <c r="M170" s="364">
        <f t="shared" si="196"/>
        <v>4.1150165734332396E-2</v>
      </c>
      <c r="N170" s="364">
        <f t="shared" si="196"/>
        <v>4.186175125807097E-2</v>
      </c>
      <c r="O170" s="364">
        <f t="shared" si="196"/>
        <v>4.7433636681657898E-2</v>
      </c>
      <c r="P170" s="364">
        <f t="shared" si="196"/>
        <v>4.9233766128870655E-2</v>
      </c>
      <c r="Q170" s="364">
        <f t="shared" si="196"/>
        <v>5.2403020814634223E-2</v>
      </c>
      <c r="R170" s="364">
        <f t="shared" si="196"/>
        <v>5.6377817582035583E-2</v>
      </c>
      <c r="S170" s="364">
        <f t="shared" si="196"/>
        <v>5.558659450838814E-2</v>
      </c>
      <c r="T170" s="364">
        <f t="shared" si="196"/>
        <v>5.7442623120234869E-2</v>
      </c>
      <c r="U170" s="364">
        <f t="shared" si="196"/>
        <v>5.3574460344412267E-2</v>
      </c>
      <c r="V170" s="364">
        <f t="shared" si="196"/>
        <v>5.4820207731411358E-2</v>
      </c>
      <c r="W170" s="364">
        <f t="shared" si="196"/>
        <v>5.385101861524301E-2</v>
      </c>
      <c r="X170" s="866">
        <f t="shared" si="196"/>
        <v>5.175390553580933E-2</v>
      </c>
      <c r="Y170" s="866">
        <f t="shared" ref="Y170:Z170" si="197">IF(Y94/Y$100&lt;&gt;0,Y94/Y$100,"~")</f>
        <v>5.3728752785925656E-2</v>
      </c>
      <c r="Z170" s="866">
        <f t="shared" si="197"/>
        <v>5.474436818627005E-2</v>
      </c>
    </row>
    <row r="171" spans="1:26" x14ac:dyDescent="0.2">
      <c r="A171" s="162" t="s">
        <v>75</v>
      </c>
      <c r="B171" s="165" t="s">
        <v>76</v>
      </c>
      <c r="C171" s="364">
        <f t="shared" ref="C171:X171" si="198">IF(C95/C$100&lt;&gt;0,C95/C$100,"~")</f>
        <v>5.7003496511246711E-3</v>
      </c>
      <c r="D171" s="364">
        <f t="shared" si="198"/>
        <v>5.6796400756376382E-3</v>
      </c>
      <c r="E171" s="364">
        <f t="shared" si="198"/>
        <v>6.189116552651708E-3</v>
      </c>
      <c r="F171" s="364">
        <f t="shared" si="198"/>
        <v>6.9704866815470286E-3</v>
      </c>
      <c r="G171" s="364">
        <f t="shared" si="198"/>
        <v>6.8166329396882391E-3</v>
      </c>
      <c r="H171" s="364">
        <f t="shared" si="198"/>
        <v>6.8700621940075641E-3</v>
      </c>
      <c r="I171" s="364">
        <f t="shared" si="198"/>
        <v>5.7657326864590372E-3</v>
      </c>
      <c r="J171" s="364">
        <f t="shared" si="198"/>
        <v>7.2366584921532652E-3</v>
      </c>
      <c r="K171" s="364">
        <f t="shared" si="198"/>
        <v>7.2405518392192657E-3</v>
      </c>
      <c r="L171" s="364">
        <f t="shared" si="198"/>
        <v>7.5875928227638074E-3</v>
      </c>
      <c r="M171" s="364">
        <f t="shared" si="198"/>
        <v>7.9705213012817612E-3</v>
      </c>
      <c r="N171" s="364">
        <f t="shared" si="198"/>
        <v>7.7250574059503103E-3</v>
      </c>
      <c r="O171" s="364">
        <f t="shared" si="198"/>
        <v>7.3015642962271157E-3</v>
      </c>
      <c r="P171" s="364">
        <f t="shared" si="198"/>
        <v>8.4404414893588589E-3</v>
      </c>
      <c r="Q171" s="364">
        <f t="shared" si="198"/>
        <v>7.1984670145113297E-3</v>
      </c>
      <c r="R171" s="364">
        <f t="shared" si="198"/>
        <v>7.131762837244991E-3</v>
      </c>
      <c r="S171" s="364">
        <f t="shared" si="198"/>
        <v>6.4707918043831764E-3</v>
      </c>
      <c r="T171" s="364">
        <f t="shared" si="198"/>
        <v>6.3637417263252404E-3</v>
      </c>
      <c r="U171" s="364">
        <f t="shared" si="198"/>
        <v>6.8409344786581243E-3</v>
      </c>
      <c r="V171" s="364">
        <f t="shared" si="198"/>
        <v>1.1575995012599465E-2</v>
      </c>
      <c r="W171" s="364">
        <f t="shared" si="198"/>
        <v>8.7705952715604156E-3</v>
      </c>
      <c r="X171" s="866">
        <f t="shared" si="198"/>
        <v>8.4299517597102719E-3</v>
      </c>
      <c r="Y171" s="866">
        <f t="shared" ref="Y171:Z171" si="199">IF(Y95/Y$100&lt;&gt;0,Y95/Y$100,"~")</f>
        <v>1.738662852245253E-2</v>
      </c>
      <c r="Z171" s="866">
        <f t="shared" si="199"/>
        <v>2.1858570092218813E-2</v>
      </c>
    </row>
    <row r="172" spans="1:26" x14ac:dyDescent="0.2">
      <c r="A172" s="162"/>
      <c r="B172" s="361" t="s">
        <v>408</v>
      </c>
      <c r="C172" s="364">
        <f t="shared" ref="C172:X172" si="200">IF(C96/C$100&lt;&gt;0,C96/C$100,"~")</f>
        <v>-7.4352120990848029E-3</v>
      </c>
      <c r="D172" s="364">
        <f t="shared" si="200"/>
        <v>-8.0567900455876511E-3</v>
      </c>
      <c r="E172" s="364">
        <f t="shared" si="200"/>
        <v>-5.6141406441563742E-3</v>
      </c>
      <c r="F172" s="364">
        <f t="shared" si="200"/>
        <v>-5.6740613532534432E-3</v>
      </c>
      <c r="G172" s="364">
        <f t="shared" si="200"/>
        <v>-8.2981972148089573E-3</v>
      </c>
      <c r="H172" s="364">
        <f t="shared" si="200"/>
        <v>-1.0149230417207654E-2</v>
      </c>
      <c r="I172" s="364">
        <f t="shared" si="200"/>
        <v>-1.171557781201467E-2</v>
      </c>
      <c r="J172" s="364">
        <f t="shared" si="200"/>
        <v>-1.5062088103875272E-2</v>
      </c>
      <c r="K172" s="364">
        <f t="shared" si="200"/>
        <v>-1.1895437686791433E-2</v>
      </c>
      <c r="L172" s="364">
        <f t="shared" si="200"/>
        <v>-1.0986034200222195E-2</v>
      </c>
      <c r="M172" s="364">
        <f t="shared" si="200"/>
        <v>-1.3531572347940078E-2</v>
      </c>
      <c r="N172" s="364">
        <f t="shared" si="200"/>
        <v>-1.4843368338693583E-2</v>
      </c>
      <c r="O172" s="364">
        <f t="shared" si="200"/>
        <v>-1.5583367509419094E-2</v>
      </c>
      <c r="P172" s="364">
        <f t="shared" si="200"/>
        <v>-1.6409296672208539E-2</v>
      </c>
      <c r="Q172" s="364">
        <f t="shared" si="200"/>
        <v>-1.3814854518801115E-2</v>
      </c>
      <c r="R172" s="364">
        <f t="shared" si="200"/>
        <v>-1.3608669434438345E-2</v>
      </c>
      <c r="S172" s="364">
        <f t="shared" si="200"/>
        <v>-1.1798416157154164E-2</v>
      </c>
      <c r="T172" s="364">
        <f t="shared" si="200"/>
        <v>-1.228031325854906E-2</v>
      </c>
      <c r="U172" s="364">
        <f t="shared" si="200"/>
        <v>-1.210881496167417E-2</v>
      </c>
      <c r="V172" s="364">
        <f t="shared" si="200"/>
        <v>-1.1687516977103102E-2</v>
      </c>
      <c r="W172" s="364">
        <f t="shared" si="200"/>
        <v>-1.1288788719079339E-2</v>
      </c>
      <c r="X172" s="866">
        <f t="shared" si="200"/>
        <v>-1.1453472366632583E-2</v>
      </c>
      <c r="Y172" s="866">
        <f t="shared" ref="Y172:Z172" si="201">IF(Y96/Y$100&lt;&gt;0,Y96/Y$100,"~")</f>
        <v>-9.9515114098071462E-3</v>
      </c>
      <c r="Z172" s="866">
        <f t="shared" si="201"/>
        <v>-1.1620721778670937E-2</v>
      </c>
    </row>
    <row r="173" spans="1:26" s="10" customFormat="1" x14ac:dyDescent="0.2">
      <c r="A173" s="359"/>
      <c r="B173" s="360" t="s">
        <v>511</v>
      </c>
      <c r="C173" s="365">
        <f t="shared" ref="C173:X173" si="202">IF(C97/C$100&lt;&gt;0,C97/C$100,"~")</f>
        <v>0.95148643679757572</v>
      </c>
      <c r="D173" s="365">
        <f t="shared" si="202"/>
        <v>0.97602405053979435</v>
      </c>
      <c r="E173" s="365">
        <f t="shared" si="202"/>
        <v>0.96864898833525814</v>
      </c>
      <c r="F173" s="365">
        <f t="shared" si="202"/>
        <v>0.95908482848772592</v>
      </c>
      <c r="G173" s="365">
        <f t="shared" si="202"/>
        <v>0.95748093152618208</v>
      </c>
      <c r="H173" s="365">
        <f t="shared" si="202"/>
        <v>0.94953099273378405</v>
      </c>
      <c r="I173" s="365">
        <f t="shared" si="202"/>
        <v>0.95214018915080767</v>
      </c>
      <c r="J173" s="365">
        <f t="shared" si="202"/>
        <v>0.95693510969247209</v>
      </c>
      <c r="K173" s="365">
        <f t="shared" si="202"/>
        <v>0.93604222607584053</v>
      </c>
      <c r="L173" s="365">
        <f t="shared" si="202"/>
        <v>0.93465702142043006</v>
      </c>
      <c r="M173" s="365">
        <f t="shared" si="202"/>
        <v>0.93100350042828106</v>
      </c>
      <c r="N173" s="365">
        <f t="shared" si="202"/>
        <v>0.93316623159595546</v>
      </c>
      <c r="O173" s="365">
        <f t="shared" si="202"/>
        <v>0.93677727706611824</v>
      </c>
      <c r="P173" s="365">
        <f t="shared" si="202"/>
        <v>0.93925291382352416</v>
      </c>
      <c r="Q173" s="365">
        <f t="shared" si="202"/>
        <v>0.92906815931343201</v>
      </c>
      <c r="R173" s="365">
        <f t="shared" si="202"/>
        <v>0.92121899516365335</v>
      </c>
      <c r="S173" s="365">
        <f t="shared" si="202"/>
        <v>0.91999272260695819</v>
      </c>
      <c r="T173" s="365">
        <f t="shared" si="202"/>
        <v>0.92143773423423925</v>
      </c>
      <c r="U173" s="365">
        <f t="shared" si="202"/>
        <v>0.92009746536011816</v>
      </c>
      <c r="V173" s="365">
        <f t="shared" si="202"/>
        <v>0.9391966247737753</v>
      </c>
      <c r="W173" s="365">
        <f t="shared" si="202"/>
        <v>0.93593984219494386</v>
      </c>
      <c r="X173" s="867">
        <f t="shared" si="202"/>
        <v>0.92544982353852911</v>
      </c>
      <c r="Y173" s="867">
        <f t="shared" ref="Y173:Z173" si="203">IF(Y97/Y$100&lt;&gt;0,Y97/Y$100,"~")</f>
        <v>0.92261447918206985</v>
      </c>
      <c r="Z173" s="867">
        <f t="shared" si="203"/>
        <v>0.91624139909492253</v>
      </c>
    </row>
    <row r="174" spans="1:26" x14ac:dyDescent="0.2">
      <c r="A174" s="162"/>
      <c r="B174" s="361" t="s">
        <v>559</v>
      </c>
      <c r="C174" s="364">
        <f t="shared" ref="C174:X174" si="204">IF(C98/C$100&lt;&gt;0,C98/C$100,"~")</f>
        <v>5.3768309073139939E-2</v>
      </c>
      <c r="D174" s="364">
        <f t="shared" si="204"/>
        <v>5.1462756840568225E-2</v>
      </c>
      <c r="E174" s="364">
        <f t="shared" si="204"/>
        <v>5.0908044123255537E-2</v>
      </c>
      <c r="F174" s="364">
        <f t="shared" si="204"/>
        <v>6.0396676535483605E-2</v>
      </c>
      <c r="G174" s="364">
        <f t="shared" si="204"/>
        <v>6.4465355676626854E-2</v>
      </c>
      <c r="H174" s="364">
        <f t="shared" si="204"/>
        <v>7.4386326380053922E-2</v>
      </c>
      <c r="I174" s="364">
        <f t="shared" si="204"/>
        <v>7.0343187991434492E-2</v>
      </c>
      <c r="J174" s="364">
        <f t="shared" si="204"/>
        <v>5.8706614782258915E-2</v>
      </c>
      <c r="K174" s="364">
        <f t="shared" si="204"/>
        <v>7.6232204494189867E-2</v>
      </c>
      <c r="L174" s="364">
        <f t="shared" si="204"/>
        <v>6.6959212180144903E-2</v>
      </c>
      <c r="M174" s="364">
        <f t="shared" si="204"/>
        <v>7.5016306635050364E-2</v>
      </c>
      <c r="N174" s="364">
        <f t="shared" si="204"/>
        <v>7.2902132888530591E-2</v>
      </c>
      <c r="O174" s="364">
        <f t="shared" si="204"/>
        <v>6.8468849398930179E-2</v>
      </c>
      <c r="P174" s="364">
        <f t="shared" si="204"/>
        <v>6.5961014143730762E-2</v>
      </c>
      <c r="Q174" s="364">
        <f t="shared" si="204"/>
        <v>7.2120014188390175E-2</v>
      </c>
      <c r="R174" s="364">
        <f t="shared" si="204"/>
        <v>7.8781004836346646E-2</v>
      </c>
      <c r="S174" s="364">
        <f t="shared" si="204"/>
        <v>8.3944546038588544E-2</v>
      </c>
      <c r="T174" s="364">
        <f t="shared" si="204"/>
        <v>8.0673807600263978E-2</v>
      </c>
      <c r="U174" s="364">
        <f t="shared" si="204"/>
        <v>7.9908118723068786E-2</v>
      </c>
      <c r="V174" s="364">
        <f t="shared" si="204"/>
        <v>7.1994018431591408E-2</v>
      </c>
      <c r="W174" s="364">
        <f t="shared" si="204"/>
        <v>7.5568353961131068E-2</v>
      </c>
      <c r="X174" s="866">
        <f t="shared" si="204"/>
        <v>8.3274725178140802E-2</v>
      </c>
      <c r="Y174" s="866">
        <f t="shared" ref="Y174:Z174" si="205">IF(Y98/Y$100&lt;&gt;0,Y98/Y$100,"~")</f>
        <v>8.7666536054461702E-2</v>
      </c>
      <c r="Z174" s="866">
        <f t="shared" si="205"/>
        <v>8.7910164226346205E-2</v>
      </c>
    </row>
    <row r="175" spans="1:26" x14ac:dyDescent="0.2">
      <c r="A175" s="162"/>
      <c r="B175" s="361" t="s">
        <v>512</v>
      </c>
      <c r="C175" s="364">
        <f t="shared" ref="C175:X175" si="206">IF(C99/C$100&lt;&gt;0,C99/C$100,"~")</f>
        <v>-5.2547458707156896E-3</v>
      </c>
      <c r="D175" s="364">
        <f t="shared" si="206"/>
        <v>-2.7486807380362528E-2</v>
      </c>
      <c r="E175" s="364">
        <f t="shared" si="206"/>
        <v>-1.9557032458513725E-2</v>
      </c>
      <c r="F175" s="364">
        <f t="shared" si="206"/>
        <v>-1.948150502320966E-2</v>
      </c>
      <c r="G175" s="364">
        <f t="shared" si="206"/>
        <v>-2.1946287202808865E-2</v>
      </c>
      <c r="H175" s="364">
        <f t="shared" si="206"/>
        <v>-2.3917319113837831E-2</v>
      </c>
      <c r="I175" s="364">
        <f t="shared" si="206"/>
        <v>-2.2483377142242238E-2</v>
      </c>
      <c r="J175" s="364">
        <f t="shared" si="206"/>
        <v>-1.5641724474730914E-2</v>
      </c>
      <c r="K175" s="364">
        <f t="shared" si="206"/>
        <v>-1.2274430570030401E-2</v>
      </c>
      <c r="L175" s="364">
        <f t="shared" si="206"/>
        <v>-1.6162336005748528E-3</v>
      </c>
      <c r="M175" s="364">
        <f t="shared" si="206"/>
        <v>-6.0198070633314645E-3</v>
      </c>
      <c r="N175" s="364">
        <f t="shared" si="206"/>
        <v>-6.068364484485925E-3</v>
      </c>
      <c r="O175" s="364">
        <f t="shared" si="206"/>
        <v>-5.2461264650485E-3</v>
      </c>
      <c r="P175" s="364">
        <f t="shared" si="206"/>
        <v>-5.2139279672549438E-3</v>
      </c>
      <c r="Q175" s="364">
        <f t="shared" si="206"/>
        <v>-1.1881735018223153E-3</v>
      </c>
      <c r="R175" s="364" t="str">
        <f t="shared" si="206"/>
        <v>~</v>
      </c>
      <c r="S175" s="364">
        <f t="shared" si="206"/>
        <v>-3.9372686455468528E-3</v>
      </c>
      <c r="T175" s="364">
        <f t="shared" si="206"/>
        <v>-2.1115418345032185E-3</v>
      </c>
      <c r="U175" s="364">
        <f t="shared" si="206"/>
        <v>-5.5840831869135244E-6</v>
      </c>
      <c r="V175" s="364">
        <f t="shared" si="206"/>
        <v>-1.1190643205366694E-2</v>
      </c>
      <c r="W175" s="364">
        <f t="shared" si="206"/>
        <v>-1.1508196156075014E-2</v>
      </c>
      <c r="X175" s="866">
        <f t="shared" si="206"/>
        <v>-8.724548716669861E-3</v>
      </c>
      <c r="Y175" s="866">
        <f t="shared" ref="Y175:Z175" si="207">IF(Y99/Y$100&lt;&gt;0,Y99/Y$100,"~")</f>
        <v>-1.0281015236531448E-2</v>
      </c>
      <c r="Z175" s="866">
        <f t="shared" si="207"/>
        <v>-4.151563321268573E-3</v>
      </c>
    </row>
    <row r="176" spans="1:26" ht="21" customHeight="1" x14ac:dyDescent="0.2">
      <c r="A176" s="170"/>
      <c r="B176" s="171" t="s">
        <v>562</v>
      </c>
      <c r="C176" s="369">
        <f t="shared" ref="C176:X176" si="208">IF(C100/C$100&lt;&gt;0,C100/C$100,"~")</f>
        <v>1</v>
      </c>
      <c r="D176" s="369">
        <f t="shared" si="208"/>
        <v>1</v>
      </c>
      <c r="E176" s="369">
        <f t="shared" si="208"/>
        <v>1</v>
      </c>
      <c r="F176" s="369">
        <f t="shared" si="208"/>
        <v>1</v>
      </c>
      <c r="G176" s="369">
        <f t="shared" si="208"/>
        <v>1</v>
      </c>
      <c r="H176" s="369">
        <f t="shared" si="208"/>
        <v>1</v>
      </c>
      <c r="I176" s="369">
        <f t="shared" si="208"/>
        <v>1</v>
      </c>
      <c r="J176" s="369">
        <f t="shared" si="208"/>
        <v>1</v>
      </c>
      <c r="K176" s="369">
        <f t="shared" si="208"/>
        <v>1</v>
      </c>
      <c r="L176" s="369">
        <f t="shared" si="208"/>
        <v>1</v>
      </c>
      <c r="M176" s="369">
        <f t="shared" si="208"/>
        <v>1</v>
      </c>
      <c r="N176" s="369">
        <f t="shared" si="208"/>
        <v>1</v>
      </c>
      <c r="O176" s="369">
        <f t="shared" si="208"/>
        <v>1</v>
      </c>
      <c r="P176" s="369">
        <f t="shared" si="208"/>
        <v>1</v>
      </c>
      <c r="Q176" s="369">
        <f t="shared" si="208"/>
        <v>1</v>
      </c>
      <c r="R176" s="369">
        <f t="shared" si="208"/>
        <v>1</v>
      </c>
      <c r="S176" s="369">
        <f t="shared" si="208"/>
        <v>1</v>
      </c>
      <c r="T176" s="369">
        <f t="shared" si="208"/>
        <v>1</v>
      </c>
      <c r="U176" s="369">
        <f t="shared" si="208"/>
        <v>1</v>
      </c>
      <c r="V176" s="369">
        <f t="shared" si="208"/>
        <v>1</v>
      </c>
      <c r="W176" s="369">
        <f t="shared" si="208"/>
        <v>1</v>
      </c>
      <c r="X176" s="868">
        <f t="shared" si="208"/>
        <v>1</v>
      </c>
      <c r="Y176" s="868">
        <f t="shared" ref="Y176:Z176" si="209">IF(Y100/Y$100&lt;&gt;0,Y100/Y$100,"~")</f>
        <v>1</v>
      </c>
      <c r="Z176" s="868">
        <f t="shared" si="209"/>
        <v>1</v>
      </c>
    </row>
    <row r="177" spans="1:26" x14ac:dyDescent="0.2">
      <c r="A177" s="956"/>
      <c r="B177" s="957"/>
      <c r="C177" s="976"/>
      <c r="D177" s="976"/>
      <c r="E177" s="976"/>
      <c r="F177" s="976"/>
      <c r="G177" s="976"/>
      <c r="H177" s="976"/>
      <c r="I177" s="976"/>
      <c r="J177" s="976"/>
      <c r="K177" s="976"/>
      <c r="L177" s="976"/>
      <c r="M177" s="976"/>
      <c r="N177" s="976"/>
      <c r="O177" s="976"/>
      <c r="P177" s="976"/>
      <c r="Q177" s="976"/>
      <c r="R177" s="976"/>
      <c r="S177" s="976"/>
      <c r="T177" s="976"/>
      <c r="U177" s="976"/>
      <c r="V177" s="976"/>
      <c r="W177" s="976"/>
      <c r="X177" s="977"/>
      <c r="Y177" s="977"/>
      <c r="Z177" s="977"/>
    </row>
    <row r="178" spans="1:26" x14ac:dyDescent="0.2">
      <c r="A178" s="956"/>
      <c r="B178" s="957"/>
      <c r="C178" s="976"/>
      <c r="D178" s="976"/>
      <c r="E178" s="976"/>
      <c r="F178" s="976"/>
      <c r="G178" s="976"/>
      <c r="H178" s="976"/>
      <c r="I178" s="976"/>
      <c r="J178" s="976"/>
      <c r="K178" s="976"/>
      <c r="L178" s="976"/>
      <c r="M178" s="976"/>
      <c r="N178" s="976"/>
      <c r="O178" s="976"/>
      <c r="P178" s="976"/>
      <c r="Q178" s="976"/>
      <c r="R178" s="976"/>
      <c r="S178" s="976"/>
      <c r="T178" s="976"/>
      <c r="U178" s="976"/>
      <c r="V178" s="976"/>
      <c r="W178" s="976"/>
      <c r="X178" s="977"/>
      <c r="Y178" s="977"/>
      <c r="Z178" s="977"/>
    </row>
    <row r="179" spans="1:26" x14ac:dyDescent="0.2">
      <c r="A179" s="981" t="s">
        <v>1387</v>
      </c>
      <c r="B179" s="957"/>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7"/>
      <c r="Y179" s="977"/>
      <c r="Z179" s="977"/>
    </row>
    <row r="180" spans="1:26" s="144" customFormat="1" ht="20.25" customHeight="1" x14ac:dyDescent="0.2">
      <c r="A180" s="180" t="s">
        <v>1188</v>
      </c>
      <c r="X180" s="861"/>
      <c r="Y180" s="861"/>
      <c r="Z180" s="861"/>
    </row>
    <row r="181" spans="1:26" ht="15" x14ac:dyDescent="0.2">
      <c r="A181" s="354" t="str">
        <f>Index!B30</f>
        <v>Table 4h:    Chuuk: Constant price GDP by institutional sector and income components, FY2003-FY2018</v>
      </c>
    </row>
    <row r="182" spans="1:26" ht="18.75" customHeight="1" x14ac:dyDescent="0.2">
      <c r="A182" s="159"/>
      <c r="B182" s="160" t="s">
        <v>397</v>
      </c>
      <c r="C182" s="161" t="str">
        <f>C$2</f>
        <v>FY1995</v>
      </c>
      <c r="D182" s="161" t="str">
        <f t="shared" ref="D182:Z182" si="210">D$2</f>
        <v>FY1996</v>
      </c>
      <c r="E182" s="161" t="str">
        <f t="shared" si="210"/>
        <v>FY1997</v>
      </c>
      <c r="F182" s="161" t="str">
        <f t="shared" si="210"/>
        <v>FY1998</v>
      </c>
      <c r="G182" s="161" t="str">
        <f t="shared" si="210"/>
        <v>FY1999</v>
      </c>
      <c r="H182" s="161" t="str">
        <f t="shared" si="210"/>
        <v>FY2000</v>
      </c>
      <c r="I182" s="161" t="str">
        <f t="shared" si="210"/>
        <v>FY2001</v>
      </c>
      <c r="J182" s="161" t="str">
        <f t="shared" si="210"/>
        <v>FY2002</v>
      </c>
      <c r="K182" s="161" t="str">
        <f t="shared" si="210"/>
        <v>FY2003</v>
      </c>
      <c r="L182" s="161" t="str">
        <f t="shared" si="210"/>
        <v>FY2004</v>
      </c>
      <c r="M182" s="161" t="str">
        <f t="shared" si="210"/>
        <v>FY2005</v>
      </c>
      <c r="N182" s="161" t="str">
        <f t="shared" si="210"/>
        <v>FY2006</v>
      </c>
      <c r="O182" s="161" t="str">
        <f t="shared" si="210"/>
        <v>FY2007</v>
      </c>
      <c r="P182" s="161" t="str">
        <f t="shared" si="210"/>
        <v>FY2008</v>
      </c>
      <c r="Q182" s="161" t="str">
        <f t="shared" si="210"/>
        <v>FY2009</v>
      </c>
      <c r="R182" s="161" t="str">
        <f t="shared" si="210"/>
        <v>FY2010</v>
      </c>
      <c r="S182" s="161" t="str">
        <f t="shared" si="210"/>
        <v>FY2011</v>
      </c>
      <c r="T182" s="161" t="str">
        <f t="shared" si="210"/>
        <v>FY2012</v>
      </c>
      <c r="U182" s="161" t="str">
        <f t="shared" si="210"/>
        <v>FY2013</v>
      </c>
      <c r="V182" s="161" t="str">
        <f t="shared" si="210"/>
        <v>FY2014</v>
      </c>
      <c r="W182" s="161" t="str">
        <f t="shared" si="210"/>
        <v>FY2015</v>
      </c>
      <c r="X182" s="857" t="str">
        <f t="shared" si="210"/>
        <v>FY2016</v>
      </c>
      <c r="Y182" s="857" t="str">
        <f t="shared" si="210"/>
        <v>FY2017</v>
      </c>
      <c r="Z182" s="857" t="str">
        <f t="shared" si="210"/>
        <v>FY2018</v>
      </c>
    </row>
    <row r="183" spans="1:26" s="10" customFormat="1" ht="18.75" customHeight="1" x14ac:dyDescent="0.2">
      <c r="A183" s="359">
        <v>1</v>
      </c>
      <c r="B183" s="360" t="s">
        <v>0</v>
      </c>
      <c r="C183" s="377">
        <v>18.645204672074215</v>
      </c>
      <c r="D183" s="377">
        <v>14.965997886817267</v>
      </c>
      <c r="E183" s="377">
        <v>13.168230483089996</v>
      </c>
      <c r="F183" s="377">
        <v>13.903482212057609</v>
      </c>
      <c r="G183" s="377">
        <v>15.172376369684907</v>
      </c>
      <c r="H183" s="377">
        <v>17.606302083622122</v>
      </c>
      <c r="I183" s="377">
        <v>16.618030386692109</v>
      </c>
      <c r="J183" s="377">
        <v>15.548925125346095</v>
      </c>
      <c r="K183" s="377">
        <v>17.164922148880379</v>
      </c>
      <c r="L183" s="377">
        <v>15.694557365893141</v>
      </c>
      <c r="M183" s="377">
        <v>14.604536515521149</v>
      </c>
      <c r="N183" s="377">
        <v>14.136214119737515</v>
      </c>
      <c r="O183" s="377">
        <v>13.269322795920797</v>
      </c>
      <c r="P183" s="377">
        <v>12.229180823168374</v>
      </c>
      <c r="Q183" s="377">
        <v>12.548835433668032</v>
      </c>
      <c r="R183" s="377">
        <v>15.118777351227717</v>
      </c>
      <c r="S183" s="377">
        <v>15.865654872879174</v>
      </c>
      <c r="T183" s="377">
        <v>15.922328995429618</v>
      </c>
      <c r="U183" s="377">
        <v>14.558182483707139</v>
      </c>
      <c r="V183" s="377">
        <v>12.671276277135732</v>
      </c>
      <c r="W183" s="377">
        <v>12.970471295548732</v>
      </c>
      <c r="X183" s="869">
        <v>15.656226557753488</v>
      </c>
      <c r="Y183" s="869">
        <v>16.539812409365478</v>
      </c>
      <c r="Z183" s="869">
        <v>15.338817982126493</v>
      </c>
    </row>
    <row r="184" spans="1:26" x14ac:dyDescent="0.2">
      <c r="A184" s="162">
        <v>1.1000000000000001</v>
      </c>
      <c r="B184" s="5" t="s">
        <v>1</v>
      </c>
      <c r="C184" s="89">
        <v>16.887313525900726</v>
      </c>
      <c r="D184" s="89">
        <v>13.402976955333544</v>
      </c>
      <c r="E184" s="89">
        <v>11.238096110461417</v>
      </c>
      <c r="F184" s="89">
        <v>11.750843732578662</v>
      </c>
      <c r="G184" s="89">
        <v>13.154546703290391</v>
      </c>
      <c r="H184" s="89">
        <v>15.309073542890594</v>
      </c>
      <c r="I184" s="89">
        <v>14.619177199582413</v>
      </c>
      <c r="J184" s="89">
        <v>13.254722593110248</v>
      </c>
      <c r="K184" s="89">
        <v>14.835089886531312</v>
      </c>
      <c r="L184" s="89">
        <v>13.634414608324295</v>
      </c>
      <c r="M184" s="89">
        <v>12.304184377902724</v>
      </c>
      <c r="N184" s="89">
        <v>12.0503488730165</v>
      </c>
      <c r="O184" s="89">
        <v>11.25655403434574</v>
      </c>
      <c r="P184" s="89">
        <v>10.19193969641359</v>
      </c>
      <c r="Q184" s="89">
        <v>9.3823955261905745</v>
      </c>
      <c r="R184" s="89">
        <v>12.284911711387597</v>
      </c>
      <c r="S184" s="89">
        <v>13.354702960874988</v>
      </c>
      <c r="T184" s="89">
        <v>12.97489982246063</v>
      </c>
      <c r="U184" s="89">
        <v>11.573032098271135</v>
      </c>
      <c r="V184" s="89">
        <v>9.8947287905248409</v>
      </c>
      <c r="W184" s="89">
        <v>10.061405944859207</v>
      </c>
      <c r="X184" s="870">
        <v>11.815961473749635</v>
      </c>
      <c r="Y184" s="870">
        <v>12.531808974228529</v>
      </c>
      <c r="Z184" s="870">
        <v>11.860683118907545</v>
      </c>
    </row>
    <row r="185" spans="1:26" x14ac:dyDescent="0.2">
      <c r="A185" s="162"/>
      <c r="B185" s="6" t="s">
        <v>358</v>
      </c>
      <c r="C185" s="89">
        <v>6.6927300194267501</v>
      </c>
      <c r="D185" s="89">
        <v>5.7647184125802475</v>
      </c>
      <c r="E185" s="89">
        <v>5.0691378214865672</v>
      </c>
      <c r="F185" s="89">
        <v>4.9986838980126143</v>
      </c>
      <c r="G185" s="89">
        <v>5.2606267019496959</v>
      </c>
      <c r="H185" s="89">
        <v>6.4339147580352103</v>
      </c>
      <c r="I185" s="89">
        <v>6.2351232336650764</v>
      </c>
      <c r="J185" s="89">
        <v>6.2629854759853636</v>
      </c>
      <c r="K185" s="89">
        <v>6.563810867428181</v>
      </c>
      <c r="L185" s="89">
        <v>6.4337565188742962</v>
      </c>
      <c r="M185" s="89">
        <v>5.8962053899396052</v>
      </c>
      <c r="N185" s="89">
        <v>5.5298829595191803</v>
      </c>
      <c r="O185" s="89">
        <v>5.3881367900289163</v>
      </c>
      <c r="P185" s="89">
        <v>4.6181721532650366</v>
      </c>
      <c r="Q185" s="89">
        <v>4.4709115073940486</v>
      </c>
      <c r="R185" s="89">
        <v>5.7665386738168873</v>
      </c>
      <c r="S185" s="89">
        <v>6.6318629848124298</v>
      </c>
      <c r="T185" s="89">
        <v>6.4801926610554803</v>
      </c>
      <c r="U185" s="89">
        <v>5.9466679508039455</v>
      </c>
      <c r="V185" s="89">
        <v>5.2170045782910144</v>
      </c>
      <c r="W185" s="89">
        <v>5.1029786895341864</v>
      </c>
      <c r="X185" s="870">
        <v>6.064717860357006</v>
      </c>
      <c r="Y185" s="870">
        <v>6.3761638586451017</v>
      </c>
      <c r="Z185" s="870">
        <v>5.896265805709282</v>
      </c>
    </row>
    <row r="186" spans="1:26" x14ac:dyDescent="0.2">
      <c r="A186" s="162"/>
      <c r="B186" s="6" t="s">
        <v>3</v>
      </c>
      <c r="C186" s="89">
        <v>10.194583506473977</v>
      </c>
      <c r="D186" s="89">
        <v>7.638258542753297</v>
      </c>
      <c r="E186" s="89">
        <v>6.1689582889748502</v>
      </c>
      <c r="F186" s="89">
        <v>6.752159834566049</v>
      </c>
      <c r="G186" s="89">
        <v>7.8939200013406952</v>
      </c>
      <c r="H186" s="89">
        <v>8.8751587848553832</v>
      </c>
      <c r="I186" s="89">
        <v>8.384053965917337</v>
      </c>
      <c r="J186" s="89">
        <v>6.9917371171248845</v>
      </c>
      <c r="K186" s="89">
        <v>8.2712790191031313</v>
      </c>
      <c r="L186" s="89">
        <v>7.2006580894499992</v>
      </c>
      <c r="M186" s="89">
        <v>6.4079789879631184</v>
      </c>
      <c r="N186" s="89">
        <v>6.5204659134973184</v>
      </c>
      <c r="O186" s="89">
        <v>5.8684172443168245</v>
      </c>
      <c r="P186" s="89">
        <v>5.5737675431485529</v>
      </c>
      <c r="Q186" s="89">
        <v>4.9114840187965259</v>
      </c>
      <c r="R186" s="89">
        <v>6.5183730375707087</v>
      </c>
      <c r="S186" s="89">
        <v>6.7228399760625575</v>
      </c>
      <c r="T186" s="89">
        <v>6.4947071614051497</v>
      </c>
      <c r="U186" s="89">
        <v>5.6263641474671884</v>
      </c>
      <c r="V186" s="89">
        <v>4.6777242122338265</v>
      </c>
      <c r="W186" s="89">
        <v>4.9584272553250193</v>
      </c>
      <c r="X186" s="971">
        <v>5.7512436133926297</v>
      </c>
      <c r="Y186" s="971">
        <v>6.1556451155834262</v>
      </c>
      <c r="Z186" s="971">
        <v>5.964417313198263</v>
      </c>
    </row>
    <row r="187" spans="1:26" x14ac:dyDescent="0.2">
      <c r="A187" s="162" t="s">
        <v>89</v>
      </c>
      <c r="B187" s="5" t="s">
        <v>4</v>
      </c>
      <c r="C187" s="89">
        <v>1.7578911461734885</v>
      </c>
      <c r="D187" s="89">
        <v>1.5630209314837229</v>
      </c>
      <c r="E187" s="89">
        <v>1.9301343726285798</v>
      </c>
      <c r="F187" s="89">
        <v>2.1526384794789464</v>
      </c>
      <c r="G187" s="89">
        <v>2.0178296663945154</v>
      </c>
      <c r="H187" s="89">
        <v>2.2972285407315263</v>
      </c>
      <c r="I187" s="89">
        <v>1.998853187109696</v>
      </c>
      <c r="J187" s="89">
        <v>2.2942025322358459</v>
      </c>
      <c r="K187" s="89">
        <v>2.3298322623490684</v>
      </c>
      <c r="L187" s="89">
        <v>2.0601427575688462</v>
      </c>
      <c r="M187" s="89">
        <v>2.3003521376184257</v>
      </c>
      <c r="N187" s="89">
        <v>2.0858652467210148</v>
      </c>
      <c r="O187" s="89">
        <v>2.0127687615750567</v>
      </c>
      <c r="P187" s="89">
        <v>2.0372411267547834</v>
      </c>
      <c r="Q187" s="89">
        <v>3.1664399074774563</v>
      </c>
      <c r="R187" s="89">
        <v>2.8338656398401194</v>
      </c>
      <c r="S187" s="89">
        <v>2.5109519120041863</v>
      </c>
      <c r="T187" s="89">
        <v>2.9474291729689885</v>
      </c>
      <c r="U187" s="89">
        <v>2.9851503854360049</v>
      </c>
      <c r="V187" s="89">
        <v>2.7765474866108915</v>
      </c>
      <c r="W187" s="89">
        <v>2.9090653506895259</v>
      </c>
      <c r="X187" s="870">
        <v>3.8402650840038537</v>
      </c>
      <c r="Y187" s="870">
        <v>4.0080034351369491</v>
      </c>
      <c r="Z187" s="870">
        <v>3.4781348632189468</v>
      </c>
    </row>
    <row r="188" spans="1:26" x14ac:dyDescent="0.2">
      <c r="A188" s="162"/>
      <c r="B188" s="6" t="s">
        <v>358</v>
      </c>
      <c r="C188" s="89">
        <v>0.86480266274025952</v>
      </c>
      <c r="D188" s="89">
        <v>1.306397238480145</v>
      </c>
      <c r="E188" s="89">
        <v>1.4049956047405174</v>
      </c>
      <c r="F188" s="89">
        <v>1.4497266650900207</v>
      </c>
      <c r="G188" s="89">
        <v>1.3702459464504095</v>
      </c>
      <c r="H188" s="89">
        <v>1.4358310836990194</v>
      </c>
      <c r="I188" s="89">
        <v>1.449434378856844</v>
      </c>
      <c r="J188" s="89">
        <v>1.7075479150397537</v>
      </c>
      <c r="K188" s="89">
        <v>1.6194180719392763</v>
      </c>
      <c r="L188" s="89">
        <v>1.507265862243544</v>
      </c>
      <c r="M188" s="89">
        <v>1.6903343203867727</v>
      </c>
      <c r="N188" s="89">
        <v>1.6387813232063284</v>
      </c>
      <c r="O188" s="89">
        <v>1.6118402641995906</v>
      </c>
      <c r="P188" s="89">
        <v>1.4680912828258055</v>
      </c>
      <c r="Q188" s="89">
        <v>1.6971368647791043</v>
      </c>
      <c r="R188" s="89">
        <v>1.5581533440257873</v>
      </c>
      <c r="S188" s="89">
        <v>1.3946471320711629</v>
      </c>
      <c r="T188" s="89">
        <v>1.8478501742679627</v>
      </c>
      <c r="U188" s="89">
        <v>1.920648837376187</v>
      </c>
      <c r="V188" s="89">
        <v>1.8546337800707708</v>
      </c>
      <c r="W188" s="89">
        <v>1.889333486224793</v>
      </c>
      <c r="X188" s="870">
        <v>2.16895609084753</v>
      </c>
      <c r="Y188" s="870">
        <v>2.3612702567239507</v>
      </c>
      <c r="Z188" s="870">
        <v>2.4187196712729353</v>
      </c>
    </row>
    <row r="189" spans="1:26" x14ac:dyDescent="0.2">
      <c r="A189" s="162"/>
      <c r="B189" s="6" t="s">
        <v>3</v>
      </c>
      <c r="C189" s="89">
        <v>1.3677094308106232</v>
      </c>
      <c r="D189" s="89">
        <v>0.69454171288353905</v>
      </c>
      <c r="E189" s="89">
        <v>0.9209823344839092</v>
      </c>
      <c r="F189" s="89">
        <v>1.0988848471272978</v>
      </c>
      <c r="G189" s="89">
        <v>1.0252816233986126</v>
      </c>
      <c r="H189" s="89">
        <v>1.0970225356256018</v>
      </c>
      <c r="I189" s="89">
        <v>0.9014574618033343</v>
      </c>
      <c r="J189" s="89">
        <v>0.92391252750896113</v>
      </c>
      <c r="K189" s="89">
        <v>0.8506154399331175</v>
      </c>
      <c r="L189" s="89">
        <v>0.67788689532530244</v>
      </c>
      <c r="M189" s="89">
        <v>0.7564887016296461</v>
      </c>
      <c r="N189" s="89">
        <v>0.57625976125654976</v>
      </c>
      <c r="O189" s="89">
        <v>0.52500052509344741</v>
      </c>
      <c r="P189" s="89">
        <v>0.67220570271185132</v>
      </c>
      <c r="Q189" s="89">
        <v>1.5925774673186632</v>
      </c>
      <c r="R189" s="89">
        <v>1.3800052189182934</v>
      </c>
      <c r="S189" s="89">
        <v>1.200873198367967</v>
      </c>
      <c r="T189" s="89">
        <v>1.2429642524998905</v>
      </c>
      <c r="U189" s="89">
        <v>1.2260556363730779</v>
      </c>
      <c r="V189" s="89">
        <v>1.0741829819613549</v>
      </c>
      <c r="W189" s="89">
        <v>1.2488488249304339</v>
      </c>
      <c r="X189" s="870">
        <v>1.9392103006159442</v>
      </c>
      <c r="Y189" s="870">
        <v>1.9260320669826518</v>
      </c>
      <c r="Z189" s="870">
        <v>1.3745013317622616</v>
      </c>
    </row>
    <row r="190" spans="1:26" x14ac:dyDescent="0.2">
      <c r="A190" s="162"/>
      <c r="B190" s="6" t="s">
        <v>5</v>
      </c>
      <c r="C190" s="89">
        <v>-0.47462094737739435</v>
      </c>
      <c r="D190" s="89">
        <v>-0.43791801987996104</v>
      </c>
      <c r="E190" s="89">
        <v>-0.39584356659584674</v>
      </c>
      <c r="F190" s="89">
        <v>-0.39597303273837231</v>
      </c>
      <c r="G190" s="89">
        <v>-0.37769790345450671</v>
      </c>
      <c r="H190" s="89">
        <v>-0.23562507859309478</v>
      </c>
      <c r="I190" s="89">
        <v>-0.35203865355048225</v>
      </c>
      <c r="J190" s="89">
        <v>-0.33725791031286878</v>
      </c>
      <c r="K190" s="89">
        <v>-0.14020124952332527</v>
      </c>
      <c r="L190" s="89">
        <v>-0.12501000000000001</v>
      </c>
      <c r="M190" s="89">
        <v>-0.14647088439799291</v>
      </c>
      <c r="N190" s="89">
        <v>-0.1291758377418635</v>
      </c>
      <c r="O190" s="89">
        <v>-0.1240720277179813</v>
      </c>
      <c r="P190" s="89">
        <v>-0.10305585878287378</v>
      </c>
      <c r="Q190" s="89">
        <v>-0.12327442462031138</v>
      </c>
      <c r="R190" s="89">
        <v>-0.1042929231039615</v>
      </c>
      <c r="S190" s="89">
        <v>-8.4568418434943449E-2</v>
      </c>
      <c r="T190" s="89">
        <v>-0.14338525379886463</v>
      </c>
      <c r="U190" s="89">
        <v>-0.16155408831325999</v>
      </c>
      <c r="V190" s="89">
        <v>-0.15226927542123433</v>
      </c>
      <c r="W190" s="89">
        <v>-0.22911696046570101</v>
      </c>
      <c r="X190" s="870">
        <v>-0.26790130745962015</v>
      </c>
      <c r="Y190" s="870">
        <v>-0.27929888856965324</v>
      </c>
      <c r="Z190" s="870">
        <v>-0.31508613981624989</v>
      </c>
    </row>
    <row r="191" spans="1:26" ht="17.25" customHeight="1" x14ac:dyDescent="0.2">
      <c r="A191" s="162">
        <v>2</v>
      </c>
      <c r="B191" s="26" t="s">
        <v>92</v>
      </c>
      <c r="C191" s="176">
        <v>0.72267140861989387</v>
      </c>
      <c r="D191" s="176">
        <v>0.69711957547965309</v>
      </c>
      <c r="E191" s="176">
        <v>0.47392085650389837</v>
      </c>
      <c r="F191" s="176">
        <v>0.37434986179943142</v>
      </c>
      <c r="G191" s="176">
        <v>0.68032075049650909</v>
      </c>
      <c r="H191" s="176">
        <v>0.91583236678563396</v>
      </c>
      <c r="I191" s="176">
        <v>1.2324256926045758</v>
      </c>
      <c r="J191" s="176">
        <v>1.5729435703800685</v>
      </c>
      <c r="K191" s="176">
        <v>1.2143429873015565</v>
      </c>
      <c r="L191" s="176">
        <v>1.024524991293571</v>
      </c>
      <c r="M191" s="176">
        <v>1.3460057135283807</v>
      </c>
      <c r="N191" s="176">
        <v>1.4500569462032433</v>
      </c>
      <c r="O191" s="176">
        <v>1.3975847386044391</v>
      </c>
      <c r="P191" s="176">
        <v>1.2050140622734644</v>
      </c>
      <c r="Q191" s="176">
        <v>0.92287115137622444</v>
      </c>
      <c r="R191" s="176">
        <v>0.95647603672689918</v>
      </c>
      <c r="S191" s="176">
        <v>0.90553287988552478</v>
      </c>
      <c r="T191" s="176">
        <v>0.93443450341800716</v>
      </c>
      <c r="U191" s="176">
        <v>0.85556960422789752</v>
      </c>
      <c r="V191" s="176">
        <v>0.83849782224475367</v>
      </c>
      <c r="W191" s="176">
        <v>0.87214288537719964</v>
      </c>
      <c r="X191" s="871">
        <v>0.95124403768246424</v>
      </c>
      <c r="Y191" s="871">
        <v>0.88413263443598844</v>
      </c>
      <c r="Z191" s="871">
        <v>1.1017348441565982</v>
      </c>
    </row>
    <row r="192" spans="1:26" x14ac:dyDescent="0.2">
      <c r="A192" s="162"/>
      <c r="B192" s="177" t="s">
        <v>2</v>
      </c>
      <c r="C192" s="89">
        <v>0.75243606315167089</v>
      </c>
      <c r="D192" s="89">
        <v>0.79252577694590309</v>
      </c>
      <c r="E192" s="89">
        <v>0.55178227640428201</v>
      </c>
      <c r="F192" s="89">
        <v>0.54337050221482819</v>
      </c>
      <c r="G192" s="89">
        <v>0.62355544700358345</v>
      </c>
      <c r="H192" s="89">
        <v>0.69242283079493649</v>
      </c>
      <c r="I192" s="89">
        <v>0.79964789256066571</v>
      </c>
      <c r="J192" s="89">
        <v>0.79093162591615895</v>
      </c>
      <c r="K192" s="89">
        <v>0.94607804548378704</v>
      </c>
      <c r="L192" s="89">
        <v>0.78874711389674923</v>
      </c>
      <c r="M192" s="89">
        <v>0.79815473581009277</v>
      </c>
      <c r="N192" s="89">
        <v>0.80299055642790973</v>
      </c>
      <c r="O192" s="89">
        <v>0.76425549604086296</v>
      </c>
      <c r="P192" s="89">
        <v>0.66665622715509587</v>
      </c>
      <c r="Q192" s="89">
        <v>0.56770243859586589</v>
      </c>
      <c r="R192" s="89">
        <v>0.61809195680292928</v>
      </c>
      <c r="S192" s="89">
        <v>0.55566272298866703</v>
      </c>
      <c r="T192" s="89">
        <v>0.55040018659425749</v>
      </c>
      <c r="U192" s="89">
        <v>0.50650785447890001</v>
      </c>
      <c r="V192" s="89">
        <v>0.46483998909134905</v>
      </c>
      <c r="W192" s="89">
        <v>0.45684904638936047</v>
      </c>
      <c r="X192" s="870">
        <v>0.46331841596212819</v>
      </c>
      <c r="Y192" s="870">
        <v>0.43279222142127799</v>
      </c>
      <c r="Z192" s="870">
        <v>0.46495528998672914</v>
      </c>
    </row>
    <row r="193" spans="1:26" x14ac:dyDescent="0.2">
      <c r="A193" s="162"/>
      <c r="B193" s="177" t="s">
        <v>3</v>
      </c>
      <c r="C193" s="89">
        <v>-2.9764654531777006E-2</v>
      </c>
      <c r="D193" s="89">
        <v>-9.5406201466250021E-2</v>
      </c>
      <c r="E193" s="89">
        <v>-7.7861419900383644E-2</v>
      </c>
      <c r="F193" s="89">
        <v>-0.16902064041539677</v>
      </c>
      <c r="G193" s="89">
        <v>5.6765303492925599E-2</v>
      </c>
      <c r="H193" s="89">
        <v>0.22340953599069746</v>
      </c>
      <c r="I193" s="89">
        <v>0.43277780004391003</v>
      </c>
      <c r="J193" s="89">
        <v>0.78201194446390954</v>
      </c>
      <c r="K193" s="89">
        <v>0.2682649418177695</v>
      </c>
      <c r="L193" s="89">
        <v>0.23577787739682185</v>
      </c>
      <c r="M193" s="89">
        <v>0.54785097771828795</v>
      </c>
      <c r="N193" s="89">
        <v>0.64706638977533359</v>
      </c>
      <c r="O193" s="89">
        <v>0.63332924256357626</v>
      </c>
      <c r="P193" s="89">
        <v>0.53835783511836854</v>
      </c>
      <c r="Q193" s="89">
        <v>0.35516871278035861</v>
      </c>
      <c r="R193" s="89">
        <v>0.33838407992396985</v>
      </c>
      <c r="S193" s="89">
        <v>0.34987015689685774</v>
      </c>
      <c r="T193" s="89">
        <v>0.38403431682374967</v>
      </c>
      <c r="U193" s="89">
        <v>0.34906174974899745</v>
      </c>
      <c r="V193" s="89">
        <v>0.37365783315340456</v>
      </c>
      <c r="W193" s="89">
        <v>0.41529383898783917</v>
      </c>
      <c r="X193" s="870">
        <v>0.48792562172033604</v>
      </c>
      <c r="Y193" s="870">
        <v>0.45134041301471045</v>
      </c>
      <c r="Z193" s="870">
        <v>0.63677955416986909</v>
      </c>
    </row>
    <row r="194" spans="1:26" ht="17.25" customHeight="1" x14ac:dyDescent="0.2">
      <c r="A194" s="162">
        <v>3</v>
      </c>
      <c r="B194" s="26" t="s">
        <v>6</v>
      </c>
      <c r="C194" s="176">
        <v>21.635359182738306</v>
      </c>
      <c r="D194" s="176">
        <v>20.712905770435992</v>
      </c>
      <c r="E194" s="176">
        <v>19.440197001177083</v>
      </c>
      <c r="F194" s="176">
        <v>18.488164850302883</v>
      </c>
      <c r="G194" s="176">
        <v>19.894640990375052</v>
      </c>
      <c r="H194" s="176">
        <v>20.550832503663131</v>
      </c>
      <c r="I194" s="176">
        <v>23.69175536368278</v>
      </c>
      <c r="J194" s="176">
        <v>25.682841560572893</v>
      </c>
      <c r="K194" s="176">
        <v>23.617812035922704</v>
      </c>
      <c r="L194" s="176">
        <v>21.962533973547501</v>
      </c>
      <c r="M194" s="176">
        <v>21.86929967794773</v>
      </c>
      <c r="N194" s="176">
        <v>25.06745220355976</v>
      </c>
      <c r="O194" s="176">
        <v>19.644907761147799</v>
      </c>
      <c r="P194" s="176">
        <v>17.5218322861517</v>
      </c>
      <c r="Q194" s="176">
        <v>18.295980095043866</v>
      </c>
      <c r="R194" s="176">
        <v>18.43200982734383</v>
      </c>
      <c r="S194" s="176">
        <v>17.694137928091301</v>
      </c>
      <c r="T194" s="176">
        <v>17.83668298955725</v>
      </c>
      <c r="U194" s="176">
        <v>17.227364131708395</v>
      </c>
      <c r="V194" s="176">
        <v>16.365459631107466</v>
      </c>
      <c r="W194" s="176">
        <v>16.09976848402453</v>
      </c>
      <c r="X194" s="871">
        <v>15.202488077842455</v>
      </c>
      <c r="Y194" s="871">
        <v>15.472899928950522</v>
      </c>
      <c r="Z194" s="871">
        <v>15.303858776993724</v>
      </c>
    </row>
    <row r="195" spans="1:26" x14ac:dyDescent="0.2">
      <c r="A195" s="162">
        <v>3.1</v>
      </c>
      <c r="B195" s="5" t="s">
        <v>7</v>
      </c>
      <c r="C195" s="89">
        <v>0.42183386097922165</v>
      </c>
      <c r="D195" s="89">
        <v>0.40745098679005909</v>
      </c>
      <c r="E195" s="89">
        <v>0.41852311744911302</v>
      </c>
      <c r="F195" s="89">
        <v>0.42966897291342065</v>
      </c>
      <c r="G195" s="89">
        <v>1.6674161595989809</v>
      </c>
      <c r="H195" s="89">
        <v>1.7945817050355808</v>
      </c>
      <c r="I195" s="89">
        <v>1.7132590964911645</v>
      </c>
      <c r="J195" s="89">
        <v>1.7856020760593538</v>
      </c>
      <c r="K195" s="89">
        <v>2.2156952789555113</v>
      </c>
      <c r="L195" s="89">
        <v>2.3275117445054945</v>
      </c>
      <c r="M195" s="89">
        <v>0.50753182185356971</v>
      </c>
      <c r="N195" s="89">
        <v>0.52610865288393616</v>
      </c>
      <c r="O195" s="89">
        <v>0.96287097470515848</v>
      </c>
      <c r="P195" s="89">
        <v>1.4162123591231515</v>
      </c>
      <c r="Q195" s="89">
        <v>1.4966706805704184</v>
      </c>
      <c r="R195" s="89">
        <v>1.6811547891947989</v>
      </c>
      <c r="S195" s="89">
        <v>1.7312257574794225</v>
      </c>
      <c r="T195" s="89">
        <v>1.6553409030758492</v>
      </c>
      <c r="U195" s="89">
        <v>1.157034293570292</v>
      </c>
      <c r="V195" s="89">
        <v>0.705436550657766</v>
      </c>
      <c r="W195" s="89">
        <v>0.6645695516990503</v>
      </c>
      <c r="X195" s="870">
        <v>0.62949503228558523</v>
      </c>
      <c r="Y195" s="870">
        <v>0.66408348949335061</v>
      </c>
      <c r="Z195" s="870">
        <v>0.67383007112607884</v>
      </c>
    </row>
    <row r="196" spans="1:26" x14ac:dyDescent="0.2">
      <c r="A196" s="162">
        <v>3.2</v>
      </c>
      <c r="B196" s="5" t="s">
        <v>8</v>
      </c>
      <c r="C196" s="89">
        <v>18.618709689881268</v>
      </c>
      <c r="D196" s="89">
        <v>17.603227776736972</v>
      </c>
      <c r="E196" s="89">
        <v>16.165965867722807</v>
      </c>
      <c r="F196" s="89">
        <v>15.096232213803745</v>
      </c>
      <c r="G196" s="89">
        <v>13.901894138616276</v>
      </c>
      <c r="H196" s="89">
        <v>15.314596663883078</v>
      </c>
      <c r="I196" s="89">
        <v>18.89022248885653</v>
      </c>
      <c r="J196" s="89">
        <v>19.766406383824378</v>
      </c>
      <c r="K196" s="89">
        <v>17.275446522509686</v>
      </c>
      <c r="L196" s="89">
        <v>15.764239509285758</v>
      </c>
      <c r="M196" s="89">
        <v>17.679873104803828</v>
      </c>
      <c r="N196" s="89">
        <v>22.154538064486495</v>
      </c>
      <c r="O196" s="89">
        <v>17.020419569054742</v>
      </c>
      <c r="P196" s="89">
        <v>14.750287146853596</v>
      </c>
      <c r="Q196" s="89">
        <v>15.56134709363117</v>
      </c>
      <c r="R196" s="89">
        <v>15.483754639084944</v>
      </c>
      <c r="S196" s="89">
        <v>14.719388747211555</v>
      </c>
      <c r="T196" s="89">
        <v>14.964672652783163</v>
      </c>
      <c r="U196" s="89">
        <v>14.893582762543595</v>
      </c>
      <c r="V196" s="89">
        <v>14.633387204747608</v>
      </c>
      <c r="W196" s="89">
        <v>14.495313904782863</v>
      </c>
      <c r="X196" s="870">
        <v>13.674729320803216</v>
      </c>
      <c r="Y196" s="870">
        <v>13.892849168461815</v>
      </c>
      <c r="Z196" s="870">
        <v>13.73657190741006</v>
      </c>
    </row>
    <row r="197" spans="1:26" x14ac:dyDescent="0.2">
      <c r="A197" s="162">
        <v>3.3</v>
      </c>
      <c r="B197" s="5" t="s">
        <v>9</v>
      </c>
      <c r="C197" s="89">
        <v>1.2143266184360304</v>
      </c>
      <c r="D197" s="89">
        <v>1.061581418846903</v>
      </c>
      <c r="E197" s="89">
        <v>1.0114756331454871</v>
      </c>
      <c r="F197" s="89">
        <v>1.1407184598881266</v>
      </c>
      <c r="G197" s="89">
        <v>1.4740907481697108</v>
      </c>
      <c r="H197" s="89">
        <v>1.2868971316049875</v>
      </c>
      <c r="I197" s="89">
        <v>0.95668959250628138</v>
      </c>
      <c r="J197" s="89">
        <v>1.6833900077657351</v>
      </c>
      <c r="K197" s="89">
        <v>1.4789883759758535</v>
      </c>
      <c r="L197" s="89">
        <v>0.39717609311901525</v>
      </c>
      <c r="M197" s="89">
        <v>0.70583355779838175</v>
      </c>
      <c r="N197" s="89">
        <v>1.3282234296898026</v>
      </c>
      <c r="O197" s="89">
        <v>0.36237262204162712</v>
      </c>
      <c r="P197" s="89">
        <v>3.6538378483588659E-2</v>
      </c>
      <c r="Q197" s="89">
        <v>3.0656190809708366E-2</v>
      </c>
      <c r="R197" s="89">
        <v>3.1437987445104128E-2</v>
      </c>
      <c r="S197" s="89">
        <v>3.5205144825589813E-2</v>
      </c>
      <c r="T197" s="89">
        <v>1.327029120052459E-2</v>
      </c>
      <c r="U197" s="89">
        <v>1.5727138921862065E-3</v>
      </c>
      <c r="V197" s="89">
        <v>6.6040017884075345E-3</v>
      </c>
      <c r="W197" s="89">
        <v>1.3796201991844189E-2</v>
      </c>
      <c r="X197" s="870">
        <v>2.5178027078230157E-2</v>
      </c>
      <c r="Y197" s="870">
        <v>3.2609002145932639E-2</v>
      </c>
      <c r="Z197" s="870">
        <v>3.0445567303441397E-2</v>
      </c>
    </row>
    <row r="198" spans="1:26" x14ac:dyDescent="0.2">
      <c r="A198" s="162">
        <v>3.4</v>
      </c>
      <c r="B198" s="5" t="s">
        <v>10</v>
      </c>
      <c r="C198" s="89">
        <v>1.3804890134417835</v>
      </c>
      <c r="D198" s="89">
        <v>1.6406455880620578</v>
      </c>
      <c r="E198" s="89">
        <v>1.8442323828596745</v>
      </c>
      <c r="F198" s="89">
        <v>1.8215452036975934</v>
      </c>
      <c r="G198" s="89">
        <v>2.8512399439900831</v>
      </c>
      <c r="H198" s="89">
        <v>2.1547570031394838</v>
      </c>
      <c r="I198" s="89">
        <v>2.1315841858288049</v>
      </c>
      <c r="J198" s="89">
        <v>2.4474430929234243</v>
      </c>
      <c r="K198" s="89">
        <v>2.647681858481655</v>
      </c>
      <c r="L198" s="89">
        <v>3.4736066266372334</v>
      </c>
      <c r="M198" s="89">
        <v>2.9760611934919514</v>
      </c>
      <c r="N198" s="89">
        <v>1.0585820564995227</v>
      </c>
      <c r="O198" s="89">
        <v>1.299244595346275</v>
      </c>
      <c r="P198" s="89">
        <v>1.3187944016913626</v>
      </c>
      <c r="Q198" s="89">
        <v>1.20730613003257</v>
      </c>
      <c r="R198" s="89">
        <v>1.2356624116189809</v>
      </c>
      <c r="S198" s="89">
        <v>1.208318278574734</v>
      </c>
      <c r="T198" s="89">
        <v>1.2033991424977153</v>
      </c>
      <c r="U198" s="89">
        <v>1.1751743617023207</v>
      </c>
      <c r="V198" s="89">
        <v>1.0200318739136842</v>
      </c>
      <c r="W198" s="89">
        <v>0.92608882555077177</v>
      </c>
      <c r="X198" s="870">
        <v>0.87308569767542366</v>
      </c>
      <c r="Y198" s="870">
        <v>0.8833582688494237</v>
      </c>
      <c r="Z198" s="870">
        <v>0.86301123115414424</v>
      </c>
    </row>
    <row r="199" spans="1:26" ht="17.25" customHeight="1" x14ac:dyDescent="0.2">
      <c r="A199" s="162">
        <v>4</v>
      </c>
      <c r="B199" s="26" t="s">
        <v>11</v>
      </c>
      <c r="C199" s="176">
        <v>0.90692316036453691</v>
      </c>
      <c r="D199" s="176">
        <v>0.88923285164481258</v>
      </c>
      <c r="E199" s="176">
        <v>0.93365518242989831</v>
      </c>
      <c r="F199" s="176">
        <v>0.94859366534877654</v>
      </c>
      <c r="G199" s="176">
        <v>0.97296697958484124</v>
      </c>
      <c r="H199" s="176">
        <v>0.88883973367326319</v>
      </c>
      <c r="I199" s="176">
        <v>0.74771038188701722</v>
      </c>
      <c r="J199" s="176">
        <v>0.87901178438452732</v>
      </c>
      <c r="K199" s="176">
        <v>0.86957695306734084</v>
      </c>
      <c r="L199" s="176">
        <v>0.8825498461284722</v>
      </c>
      <c r="M199" s="176">
        <v>0.73630996071208399</v>
      </c>
      <c r="N199" s="176">
        <v>0.82397526836760715</v>
      </c>
      <c r="O199" s="176">
        <v>0.78427035324111449</v>
      </c>
      <c r="P199" s="176">
        <v>0.77522863989547752</v>
      </c>
      <c r="Q199" s="176">
        <v>0.76618692654984066</v>
      </c>
      <c r="R199" s="176">
        <v>0.78702217904196037</v>
      </c>
      <c r="S199" s="176">
        <v>0.75635897726110501</v>
      </c>
      <c r="T199" s="176">
        <v>0.70997105661827209</v>
      </c>
      <c r="U199" s="176">
        <v>0.73984802245602876</v>
      </c>
      <c r="V199" s="176">
        <v>0.79606389238759734</v>
      </c>
      <c r="W199" s="176">
        <v>0.79449142050139954</v>
      </c>
      <c r="X199" s="871">
        <v>0.82672709416845291</v>
      </c>
      <c r="Y199" s="871">
        <v>0.99655405787780693</v>
      </c>
      <c r="Z199" s="871">
        <v>1.0260379057440145</v>
      </c>
    </row>
    <row r="200" spans="1:26" ht="17.25" customHeight="1" x14ac:dyDescent="0.2">
      <c r="A200" s="162">
        <v>5</v>
      </c>
      <c r="B200" s="26" t="s">
        <v>12</v>
      </c>
      <c r="C200" s="176">
        <v>34.00530912051228</v>
      </c>
      <c r="D200" s="176">
        <v>34.089950246684857</v>
      </c>
      <c r="E200" s="176">
        <v>34.162753103520913</v>
      </c>
      <c r="F200" s="176">
        <v>34.24608825454451</v>
      </c>
      <c r="G200" s="176">
        <v>34.338248741168911</v>
      </c>
      <c r="H200" s="176">
        <v>34.40095306232061</v>
      </c>
      <c r="I200" s="176">
        <v>34.243181391597226</v>
      </c>
      <c r="J200" s="176">
        <v>34.092309789335843</v>
      </c>
      <c r="K200" s="176">
        <v>34.211977625755409</v>
      </c>
      <c r="L200" s="176">
        <v>33.452997294281431</v>
      </c>
      <c r="M200" s="176">
        <v>33.549757702141164</v>
      </c>
      <c r="N200" s="176">
        <v>33.324321313808724</v>
      </c>
      <c r="O200" s="176">
        <v>33.701241504232165</v>
      </c>
      <c r="P200" s="176">
        <v>33.796923765408664</v>
      </c>
      <c r="Q200" s="176">
        <v>32.71721007678704</v>
      </c>
      <c r="R200" s="176">
        <v>32.510011589668451</v>
      </c>
      <c r="S200" s="176">
        <v>32.74057506112608</v>
      </c>
      <c r="T200" s="176">
        <v>32.457441516172246</v>
      </c>
      <c r="U200" s="176">
        <v>32.599263816713886</v>
      </c>
      <c r="V200" s="176">
        <v>32.613209103157082</v>
      </c>
      <c r="W200" s="176">
        <v>32.651511192902646</v>
      </c>
      <c r="X200" s="871">
        <v>32.757667695670634</v>
      </c>
      <c r="Y200" s="871">
        <v>32.853593812761019</v>
      </c>
      <c r="Z200" s="871">
        <v>33.067328414674876</v>
      </c>
    </row>
    <row r="201" spans="1:26" x14ac:dyDescent="0.2">
      <c r="A201" s="162"/>
      <c r="B201" s="355" t="s">
        <v>509</v>
      </c>
      <c r="C201" s="235">
        <v>3.0418217535636023</v>
      </c>
      <c r="D201" s="235">
        <v>3.0473588019735738</v>
      </c>
      <c r="E201" s="235">
        <v>3.0406805443006886</v>
      </c>
      <c r="F201" s="235">
        <v>3.0441553997411965</v>
      </c>
      <c r="G201" s="235">
        <v>3.0560742528156499</v>
      </c>
      <c r="H201" s="235">
        <v>3.0381534329189588</v>
      </c>
      <c r="I201" s="235">
        <v>3.0662265530765764</v>
      </c>
      <c r="J201" s="235">
        <v>3.1017565478609583</v>
      </c>
      <c r="K201" s="235">
        <v>3.4083876658797765</v>
      </c>
      <c r="L201" s="235">
        <v>2.8369372139158715</v>
      </c>
      <c r="M201" s="235">
        <v>3.1220638300415402</v>
      </c>
      <c r="N201" s="235">
        <v>3.1860877302934734</v>
      </c>
      <c r="O201" s="235">
        <v>3.8533991639411864</v>
      </c>
      <c r="P201" s="235">
        <v>4.2404112670808214</v>
      </c>
      <c r="Q201" s="235">
        <v>3.4529737164272976</v>
      </c>
      <c r="R201" s="235">
        <v>3.5390054140555556</v>
      </c>
      <c r="S201" s="235">
        <v>3.6677566781561235</v>
      </c>
      <c r="T201" s="235">
        <v>3.2822869741483371</v>
      </c>
      <c r="U201" s="235">
        <v>3.3211127297931662</v>
      </c>
      <c r="V201" s="235">
        <v>3.2316637043043341</v>
      </c>
      <c r="W201" s="235">
        <v>3.1660377057636739</v>
      </c>
      <c r="X201" s="872">
        <v>3.167729026489746</v>
      </c>
      <c r="Y201" s="872">
        <v>3.1586495284834193</v>
      </c>
      <c r="Z201" s="872">
        <v>3.2668347209021276</v>
      </c>
    </row>
    <row r="202" spans="1:26" x14ac:dyDescent="0.2">
      <c r="A202" s="162"/>
      <c r="B202" s="178" t="s">
        <v>13</v>
      </c>
      <c r="C202" s="89">
        <v>20.535248134746613</v>
      </c>
      <c r="D202" s="89">
        <v>20.552926456698604</v>
      </c>
      <c r="E202" s="89">
        <v>20.570619997510622</v>
      </c>
      <c r="F202" s="89">
        <v>20.588328770284242</v>
      </c>
      <c r="G202" s="89">
        <v>20.606052788132303</v>
      </c>
      <c r="H202" s="89">
        <v>20.623792064178936</v>
      </c>
      <c r="I202" s="89">
        <v>20.466367055624858</v>
      </c>
      <c r="J202" s="89">
        <v>20.308942047070786</v>
      </c>
      <c r="K202" s="89">
        <v>20.151517038516715</v>
      </c>
      <c r="L202" s="89">
        <v>19.994092029962637</v>
      </c>
      <c r="M202" s="89">
        <v>19.836667021408566</v>
      </c>
      <c r="N202" s="89">
        <v>19.613824629686096</v>
      </c>
      <c r="O202" s="89">
        <v>19.39098223796362</v>
      </c>
      <c r="P202" s="89">
        <v>19.168139846241143</v>
      </c>
      <c r="Q202" s="89">
        <v>18.94529745451867</v>
      </c>
      <c r="R202" s="89">
        <v>18.722455062796197</v>
      </c>
      <c r="S202" s="89">
        <v>18.755077768603368</v>
      </c>
      <c r="T202" s="89">
        <v>18.787757317433037</v>
      </c>
      <c r="U202" s="89">
        <v>18.820579420106331</v>
      </c>
      <c r="V202" s="89">
        <v>18.853373101462942</v>
      </c>
      <c r="W202" s="89">
        <v>18.886223923756233</v>
      </c>
      <c r="X202" s="870">
        <v>18.919131986550706</v>
      </c>
      <c r="Y202" s="870">
        <v>18.952097389584356</v>
      </c>
      <c r="Z202" s="870">
        <v>18.98512023276896</v>
      </c>
    </row>
    <row r="203" spans="1:26" x14ac:dyDescent="0.2">
      <c r="A203" s="162"/>
      <c r="B203" s="178" t="s">
        <v>14</v>
      </c>
      <c r="C203" s="89">
        <v>10.428239232202067</v>
      </c>
      <c r="D203" s="89">
        <v>10.489664988012681</v>
      </c>
      <c r="E203" s="89">
        <v>10.551452561709599</v>
      </c>
      <c r="F203" s="89">
        <v>10.61360408451907</v>
      </c>
      <c r="G203" s="89">
        <v>10.676121700220964</v>
      </c>
      <c r="H203" s="89">
        <v>10.73900756522271</v>
      </c>
      <c r="I203" s="89">
        <v>10.710587782895793</v>
      </c>
      <c r="J203" s="89">
        <v>10.681611194404098</v>
      </c>
      <c r="K203" s="89">
        <v>10.652072921358922</v>
      </c>
      <c r="L203" s="89">
        <v>10.621968050402922</v>
      </c>
      <c r="M203" s="89">
        <v>10.59102685069106</v>
      </c>
      <c r="N203" s="89">
        <v>10.524408953829152</v>
      </c>
      <c r="O203" s="89">
        <v>10.456860102327358</v>
      </c>
      <c r="P203" s="89">
        <v>10.3883726520867</v>
      </c>
      <c r="Q203" s="89">
        <v>10.318938905841076</v>
      </c>
      <c r="R203" s="89">
        <v>10.248551112816696</v>
      </c>
      <c r="S203" s="89">
        <v>10.317740614366585</v>
      </c>
      <c r="T203" s="89">
        <v>10.38739722459087</v>
      </c>
      <c r="U203" s="89">
        <v>10.457571666814392</v>
      </c>
      <c r="V203" s="89">
        <v>10.528172297389807</v>
      </c>
      <c r="W203" s="89">
        <v>10.599249563382736</v>
      </c>
      <c r="X203" s="870">
        <v>10.670806682630181</v>
      </c>
      <c r="Y203" s="870">
        <v>10.742846894693244</v>
      </c>
      <c r="Z203" s="870">
        <v>10.815373461003789</v>
      </c>
    </row>
    <row r="204" spans="1:26" s="119" customFormat="1" x14ac:dyDescent="0.2">
      <c r="A204" s="162"/>
      <c r="B204" s="119" t="s">
        <v>561</v>
      </c>
      <c r="C204" s="381">
        <v>4.9154414388946428</v>
      </c>
      <c r="D204" s="381">
        <v>4.2158018127810077</v>
      </c>
      <c r="E204" s="381">
        <v>3.828285354934617</v>
      </c>
      <c r="F204" s="381">
        <v>4.5053433418710442</v>
      </c>
      <c r="G204" s="381">
        <v>4.9467398753818816</v>
      </c>
      <c r="H204" s="381">
        <v>6.0734896928687414</v>
      </c>
      <c r="I204" s="381">
        <v>5.8619213266488845</v>
      </c>
      <c r="J204" s="381">
        <v>4.8141048013724275</v>
      </c>
      <c r="K204" s="381">
        <v>6.3282110793626716</v>
      </c>
      <c r="L204" s="381">
        <v>5.1790601999999994</v>
      </c>
      <c r="M204" s="381">
        <v>5.6074081595830521</v>
      </c>
      <c r="N204" s="381">
        <v>5.3174717081092311</v>
      </c>
      <c r="O204" s="381">
        <v>4.6685440819907882</v>
      </c>
      <c r="P204" s="381">
        <v>4.0799586496642952</v>
      </c>
      <c r="Q204" s="381">
        <v>4.3309093696799774</v>
      </c>
      <c r="R204" s="381">
        <v>4.9209216395962052</v>
      </c>
      <c r="S204" s="381">
        <v>5.2488357974751549</v>
      </c>
      <c r="T204" s="381">
        <v>4.8826227178692649</v>
      </c>
      <c r="U204" s="381">
        <v>4.7073731811056936</v>
      </c>
      <c r="V204" s="381">
        <v>4.1424641150996955</v>
      </c>
      <c r="W204" s="381">
        <v>4.4780434487081795</v>
      </c>
      <c r="X204" s="870">
        <v>5.2390124332714141</v>
      </c>
      <c r="Y204" s="870">
        <v>5.7973360480771916</v>
      </c>
      <c r="Z204" s="870">
        <v>5.7779359545992097</v>
      </c>
    </row>
    <row r="205" spans="1:26" s="119" customFormat="1" x14ac:dyDescent="0.2">
      <c r="A205" s="162"/>
      <c r="B205" s="119" t="s">
        <v>408</v>
      </c>
      <c r="C205" s="381">
        <v>-0.66304530331538625</v>
      </c>
      <c r="D205" s="381">
        <v>-0.65015415875851912</v>
      </c>
      <c r="E205" s="381">
        <v>-0.41713554084363358</v>
      </c>
      <c r="F205" s="381">
        <v>-0.42595320750212806</v>
      </c>
      <c r="G205" s="381">
        <v>-0.63300575563686423</v>
      </c>
      <c r="H205" s="381">
        <v>-0.81833436053758923</v>
      </c>
      <c r="I205" s="381">
        <v>-0.96865602255752425</v>
      </c>
      <c r="J205" s="381">
        <v>-1.2264741959946666</v>
      </c>
      <c r="K205" s="381">
        <v>-0.9847582718626936</v>
      </c>
      <c r="L205" s="381">
        <v>-0.84973121142965136</v>
      </c>
      <c r="M205" s="381">
        <v>-1.0209138068732808</v>
      </c>
      <c r="N205" s="381">
        <v>-1.1025252423879937</v>
      </c>
      <c r="O205" s="381">
        <v>-1.0803776610177867</v>
      </c>
      <c r="P205" s="381">
        <v>-1.0352373408295055</v>
      </c>
      <c r="Q205" s="381">
        <v>-0.84801399895000595</v>
      </c>
      <c r="R205" s="381">
        <v>-0.88722679223359957</v>
      </c>
      <c r="S205" s="381">
        <v>-0.77075068888335119</v>
      </c>
      <c r="T205" s="381">
        <v>-0.77743075180237686</v>
      </c>
      <c r="U205" s="381">
        <v>-0.74391028206596999</v>
      </c>
      <c r="V205" s="381">
        <v>-0.69950329883498685</v>
      </c>
      <c r="W205" s="381">
        <v>-0.69741962230448551</v>
      </c>
      <c r="X205" s="870">
        <v>-0.74805948822904478</v>
      </c>
      <c r="Y205" s="870">
        <v>-0.68225901589668614</v>
      </c>
      <c r="Z205" s="870">
        <v>-0.79067125579817876</v>
      </c>
    </row>
    <row r="206" spans="1:26" ht="20.25" customHeight="1" x14ac:dyDescent="0.2">
      <c r="A206" s="170"/>
      <c r="B206" s="171" t="s">
        <v>562</v>
      </c>
      <c r="C206" s="172">
        <v>80.167863679888484</v>
      </c>
      <c r="D206" s="172">
        <v>74.920853985085074</v>
      </c>
      <c r="E206" s="172">
        <v>71.589906440812783</v>
      </c>
      <c r="F206" s="172">
        <v>72.040068978422113</v>
      </c>
      <c r="G206" s="172">
        <v>75.372287951055242</v>
      </c>
      <c r="H206" s="172">
        <v>79.617915082395911</v>
      </c>
      <c r="I206" s="172">
        <v>81.426368520555059</v>
      </c>
      <c r="J206" s="172">
        <v>81.363662435397188</v>
      </c>
      <c r="K206" s="172">
        <v>82.422084558427372</v>
      </c>
      <c r="L206" s="172">
        <v>77.346492459714455</v>
      </c>
      <c r="M206" s="172">
        <v>76.692403922560274</v>
      </c>
      <c r="N206" s="172">
        <v>79.016966317398072</v>
      </c>
      <c r="O206" s="172">
        <v>72.385493574119309</v>
      </c>
      <c r="P206" s="172">
        <v>68.572900885732466</v>
      </c>
      <c r="Q206" s="172">
        <v>68.733979054154972</v>
      </c>
      <c r="R206" s="172">
        <v>71.837991831371454</v>
      </c>
      <c r="S206" s="172">
        <v>72.440344827834977</v>
      </c>
      <c r="T206" s="172">
        <v>71.966051027262282</v>
      </c>
      <c r="U206" s="172">
        <v>69.943690957853065</v>
      </c>
      <c r="V206" s="172">
        <v>66.727467542297347</v>
      </c>
      <c r="W206" s="172">
        <v>67.169009104758203</v>
      </c>
      <c r="X206" s="873">
        <v>69.885306408159863</v>
      </c>
      <c r="Y206" s="873">
        <v>71.862069875571322</v>
      </c>
      <c r="Z206" s="873">
        <v>70.825042622496753</v>
      </c>
    </row>
    <row r="207" spans="1:26" x14ac:dyDescent="0.2">
      <c r="A207" s="956"/>
      <c r="B207" s="957"/>
      <c r="C207" s="966"/>
      <c r="D207" s="966"/>
      <c r="E207" s="966"/>
      <c r="F207" s="966"/>
      <c r="G207" s="966"/>
      <c r="H207" s="966"/>
      <c r="I207" s="966"/>
      <c r="J207" s="966"/>
      <c r="K207" s="966"/>
      <c r="L207" s="966"/>
      <c r="M207" s="966"/>
      <c r="N207" s="966"/>
      <c r="O207" s="966"/>
      <c r="P207" s="966"/>
      <c r="Q207" s="966"/>
      <c r="R207" s="966"/>
      <c r="S207" s="966"/>
      <c r="T207" s="966"/>
      <c r="U207" s="966"/>
      <c r="V207" s="966"/>
      <c r="W207" s="966"/>
      <c r="X207" s="967"/>
      <c r="Y207" s="967"/>
      <c r="Z207" s="967"/>
    </row>
    <row r="208" spans="1:26" x14ac:dyDescent="0.2">
      <c r="A208" s="956"/>
      <c r="B208" s="957"/>
      <c r="C208" s="966"/>
      <c r="D208" s="966"/>
      <c r="E208" s="966"/>
      <c r="F208" s="966"/>
      <c r="G208" s="966"/>
      <c r="H208" s="966"/>
      <c r="I208" s="966"/>
      <c r="J208" s="966"/>
      <c r="K208" s="966"/>
      <c r="L208" s="966"/>
      <c r="M208" s="966"/>
      <c r="N208" s="966"/>
      <c r="O208" s="966"/>
      <c r="P208" s="966"/>
      <c r="Q208" s="966"/>
      <c r="R208" s="966"/>
      <c r="S208" s="966"/>
      <c r="T208" s="966"/>
      <c r="U208" s="966"/>
      <c r="V208" s="966"/>
      <c r="W208" s="966"/>
      <c r="X208" s="967"/>
      <c r="Y208" s="967"/>
      <c r="Z208" s="967"/>
    </row>
    <row r="209" spans="1:26" x14ac:dyDescent="0.2">
      <c r="A209" s="972" t="s">
        <v>1388</v>
      </c>
      <c r="B209" s="957"/>
      <c r="C209" s="966"/>
      <c r="D209" s="966"/>
      <c r="E209" s="966"/>
      <c r="F209" s="966"/>
      <c r="G209" s="966"/>
      <c r="H209" s="966"/>
      <c r="I209" s="966"/>
      <c r="J209" s="966"/>
      <c r="K209" s="966"/>
      <c r="L209" s="966"/>
      <c r="M209" s="966"/>
      <c r="N209" s="966"/>
      <c r="O209" s="966"/>
      <c r="P209" s="966"/>
      <c r="Q209" s="966"/>
      <c r="R209" s="966"/>
      <c r="S209" s="966"/>
      <c r="T209" s="966"/>
      <c r="U209" s="966"/>
      <c r="V209" s="966"/>
      <c r="W209" s="966"/>
      <c r="X209" s="967"/>
      <c r="Y209" s="967"/>
      <c r="Z209" s="967"/>
    </row>
    <row r="210" spans="1:26" s="144" customFormat="1" ht="20.25" customHeight="1" x14ac:dyDescent="0.2">
      <c r="A210" s="180" t="s">
        <v>1188</v>
      </c>
      <c r="X210" s="861"/>
      <c r="Y210" s="861"/>
      <c r="Z210" s="861"/>
    </row>
    <row r="211" spans="1:26" ht="15" x14ac:dyDescent="0.2">
      <c r="A211" s="354" t="str">
        <f>Index!B31</f>
        <v>Table 4i :    Chuuk: Current price GDP by institutional sector and income components, FY2003-FY2018</v>
      </c>
    </row>
    <row r="212" spans="1:26" ht="18.75" customHeight="1" x14ac:dyDescent="0.2">
      <c r="A212" s="159"/>
      <c r="B212" s="160" t="s">
        <v>397</v>
      </c>
      <c r="C212" s="161" t="str">
        <f t="shared" ref="C212:X212" si="211">C2</f>
        <v>FY1995</v>
      </c>
      <c r="D212" s="161" t="str">
        <f t="shared" si="211"/>
        <v>FY1996</v>
      </c>
      <c r="E212" s="161" t="str">
        <f t="shared" si="211"/>
        <v>FY1997</v>
      </c>
      <c r="F212" s="161" t="str">
        <f t="shared" si="211"/>
        <v>FY1998</v>
      </c>
      <c r="G212" s="161" t="str">
        <f t="shared" si="211"/>
        <v>FY1999</v>
      </c>
      <c r="H212" s="161" t="str">
        <f t="shared" si="211"/>
        <v>FY2000</v>
      </c>
      <c r="I212" s="161" t="str">
        <f t="shared" si="211"/>
        <v>FY2001</v>
      </c>
      <c r="J212" s="161" t="str">
        <f t="shared" si="211"/>
        <v>FY2002</v>
      </c>
      <c r="K212" s="161" t="str">
        <f t="shared" si="211"/>
        <v>FY2003</v>
      </c>
      <c r="L212" s="161" t="str">
        <f t="shared" si="211"/>
        <v>FY2004</v>
      </c>
      <c r="M212" s="161" t="str">
        <f t="shared" si="211"/>
        <v>FY2005</v>
      </c>
      <c r="N212" s="161" t="str">
        <f t="shared" si="211"/>
        <v>FY2006</v>
      </c>
      <c r="O212" s="161" t="str">
        <f t="shared" si="211"/>
        <v>FY2007</v>
      </c>
      <c r="P212" s="161" t="str">
        <f t="shared" si="211"/>
        <v>FY2008</v>
      </c>
      <c r="Q212" s="161" t="str">
        <f t="shared" si="211"/>
        <v>FY2009</v>
      </c>
      <c r="R212" s="161" t="str">
        <f t="shared" si="211"/>
        <v>FY2010</v>
      </c>
      <c r="S212" s="161" t="str">
        <f t="shared" si="211"/>
        <v>FY2011</v>
      </c>
      <c r="T212" s="161" t="str">
        <f t="shared" si="211"/>
        <v>FY2012</v>
      </c>
      <c r="U212" s="161" t="str">
        <f t="shared" si="211"/>
        <v>FY2013</v>
      </c>
      <c r="V212" s="161" t="str">
        <f t="shared" si="211"/>
        <v>FY2014</v>
      </c>
      <c r="W212" s="161" t="str">
        <f t="shared" si="211"/>
        <v>FY2015</v>
      </c>
      <c r="X212" s="857" t="str">
        <f t="shared" si="211"/>
        <v>FY2016</v>
      </c>
      <c r="Y212" s="857" t="str">
        <f t="shared" ref="Y212:Z212" si="212">Y2</f>
        <v>FY2017</v>
      </c>
      <c r="Z212" s="857" t="str">
        <f t="shared" si="212"/>
        <v>FY2018</v>
      </c>
    </row>
    <row r="213" spans="1:26" ht="18.75" customHeight="1" x14ac:dyDescent="0.2">
      <c r="A213" s="162">
        <v>1</v>
      </c>
      <c r="B213" s="163" t="s">
        <v>0</v>
      </c>
      <c r="C213" s="164">
        <v>16.167650458630526</v>
      </c>
      <c r="D213" s="164">
        <v>11.491628118636521</v>
      </c>
      <c r="E213" s="164">
        <v>11.621597352969109</v>
      </c>
      <c r="F213" s="164">
        <v>12.708049437269167</v>
      </c>
      <c r="G213" s="164">
        <v>13.614381988473502</v>
      </c>
      <c r="H213" s="164">
        <v>16.491136073548663</v>
      </c>
      <c r="I213" s="164">
        <v>15.794540059612</v>
      </c>
      <c r="J213" s="164">
        <v>14.355868206652667</v>
      </c>
      <c r="K213" s="164">
        <v>16.269409729506688</v>
      </c>
      <c r="L213" s="164">
        <v>15.694557365893141</v>
      </c>
      <c r="M213" s="164">
        <v>15.03441575128104</v>
      </c>
      <c r="N213" s="164">
        <v>15.13151321684917</v>
      </c>
      <c r="O213" s="164">
        <v>14.797576261251578</v>
      </c>
      <c r="P213" s="164">
        <v>15.035627253561588</v>
      </c>
      <c r="Q213" s="164">
        <v>16.916007168528431</v>
      </c>
      <c r="R213" s="164">
        <v>19.987592594473931</v>
      </c>
      <c r="S213" s="164">
        <v>21.294230303957701</v>
      </c>
      <c r="T213" s="164">
        <v>22.8212628545269</v>
      </c>
      <c r="U213" s="164">
        <v>21.470110343436808</v>
      </c>
      <c r="V213" s="164">
        <v>18.939682249964292</v>
      </c>
      <c r="W213" s="164">
        <v>19.762546687024027</v>
      </c>
      <c r="X213" s="875">
        <v>23.410567879083423</v>
      </c>
      <c r="Y213" s="875">
        <v>24.923219003939899</v>
      </c>
      <c r="Z213" s="875">
        <v>24.772337456732295</v>
      </c>
    </row>
    <row r="214" spans="1:26" x14ac:dyDescent="0.2">
      <c r="A214" s="162">
        <v>1.1000000000000001</v>
      </c>
      <c r="B214" s="5" t="s">
        <v>1</v>
      </c>
      <c r="C214" s="89">
        <v>14.487164619878042</v>
      </c>
      <c r="D214" s="89">
        <v>11.81026365019455</v>
      </c>
      <c r="E214" s="89">
        <v>10.08596934772592</v>
      </c>
      <c r="F214" s="89">
        <v>10.818975014518141</v>
      </c>
      <c r="G214" s="89">
        <v>12.415866492295851</v>
      </c>
      <c r="H214" s="89">
        <v>14.62506238581102</v>
      </c>
      <c r="I214" s="89">
        <v>14.232963374911506</v>
      </c>
      <c r="J214" s="89">
        <v>12.92732251461781</v>
      </c>
      <c r="K214" s="89">
        <v>14.479548555749362</v>
      </c>
      <c r="L214" s="89">
        <v>13.634414608324295</v>
      </c>
      <c r="M214" s="89">
        <v>13.099651779824718</v>
      </c>
      <c r="N214" s="89">
        <v>13.696750145204135</v>
      </c>
      <c r="O214" s="89">
        <v>13.267293480330027</v>
      </c>
      <c r="P214" s="89">
        <v>13.078313674587069</v>
      </c>
      <c r="Q214" s="89">
        <v>12.005298150615429</v>
      </c>
      <c r="R214" s="89">
        <v>16.136429032249453</v>
      </c>
      <c r="S214" s="89">
        <v>18.171961008949573</v>
      </c>
      <c r="T214" s="89">
        <v>18.618693183320097</v>
      </c>
      <c r="U214" s="89">
        <v>16.977407103111062</v>
      </c>
      <c r="V214" s="89">
        <v>14.619229051531462</v>
      </c>
      <c r="W214" s="89">
        <v>14.849492276982001</v>
      </c>
      <c r="X214" s="870">
        <v>17.188133308244986</v>
      </c>
      <c r="Y214" s="870">
        <v>18.260053992915243</v>
      </c>
      <c r="Z214" s="870">
        <v>17.444213080651092</v>
      </c>
    </row>
    <row r="215" spans="1:26" x14ac:dyDescent="0.2">
      <c r="A215" s="162"/>
      <c r="B215" s="6" t="s">
        <v>358</v>
      </c>
      <c r="C215" s="89">
        <v>5.9718666198780426</v>
      </c>
      <c r="D215" s="89">
        <v>5.2888706501945499</v>
      </c>
      <c r="E215" s="89">
        <v>4.7770023477259187</v>
      </c>
      <c r="F215" s="89">
        <v>4.7871220145181415</v>
      </c>
      <c r="G215" s="89">
        <v>5.1358214922958512</v>
      </c>
      <c r="H215" s="89">
        <v>6.370671385811022</v>
      </c>
      <c r="I215" s="89">
        <v>6.190435374911508</v>
      </c>
      <c r="J215" s="89">
        <v>6.1976405146178086</v>
      </c>
      <c r="K215" s="89">
        <v>6.4723045557493624</v>
      </c>
      <c r="L215" s="89">
        <v>6.4337565188742962</v>
      </c>
      <c r="M215" s="89">
        <v>6.1032480257097186</v>
      </c>
      <c r="N215" s="89">
        <v>5.9283187989841322</v>
      </c>
      <c r="O215" s="89">
        <v>5.9434385465301087</v>
      </c>
      <c r="P215" s="89">
        <v>5.4401049882583541</v>
      </c>
      <c r="Q215" s="89">
        <v>5.7219013132104299</v>
      </c>
      <c r="R215" s="89">
        <v>7.5713580170877863</v>
      </c>
      <c r="S215" s="89">
        <v>9.0120519089937403</v>
      </c>
      <c r="T215" s="89">
        <v>9.2874944581725956</v>
      </c>
      <c r="U215" s="89">
        <v>8.7173557774318944</v>
      </c>
      <c r="V215" s="89">
        <v>7.7050680651077963</v>
      </c>
      <c r="W215" s="89">
        <v>7.5298372245136695</v>
      </c>
      <c r="X215" s="870">
        <v>8.8195742200130116</v>
      </c>
      <c r="Y215" s="870">
        <v>9.2879613775456136</v>
      </c>
      <c r="Z215" s="870">
        <v>8.6712146818940461</v>
      </c>
    </row>
    <row r="216" spans="1:26" x14ac:dyDescent="0.2">
      <c r="A216" s="162"/>
      <c r="B216" s="6" t="s">
        <v>3</v>
      </c>
      <c r="C216" s="89">
        <v>8.5152979999999996</v>
      </c>
      <c r="D216" s="89">
        <v>6.5213930000000007</v>
      </c>
      <c r="E216" s="89">
        <v>5.3089670000000009</v>
      </c>
      <c r="F216" s="89">
        <v>6.0318529999999999</v>
      </c>
      <c r="G216" s="89">
        <v>7.2800450000000003</v>
      </c>
      <c r="H216" s="89">
        <v>8.2543909999999983</v>
      </c>
      <c r="I216" s="89">
        <v>8.042527999999999</v>
      </c>
      <c r="J216" s="89">
        <v>6.7296820000000004</v>
      </c>
      <c r="K216" s="89">
        <v>8.007244</v>
      </c>
      <c r="L216" s="89">
        <v>7.2006580894499992</v>
      </c>
      <c r="M216" s="89">
        <v>6.9964037541149997</v>
      </c>
      <c r="N216" s="89">
        <v>7.7684313462200016</v>
      </c>
      <c r="O216" s="89">
        <v>7.3238549337999181</v>
      </c>
      <c r="P216" s="89">
        <v>7.6382086863287144</v>
      </c>
      <c r="Q216" s="89">
        <v>6.2833968374049993</v>
      </c>
      <c r="R216" s="89">
        <v>8.5650710151616671</v>
      </c>
      <c r="S216" s="89">
        <v>9.159909099955831</v>
      </c>
      <c r="T216" s="89">
        <v>9.3311987251474999</v>
      </c>
      <c r="U216" s="89">
        <v>8.2600513256791661</v>
      </c>
      <c r="V216" s="89">
        <v>6.9141609864236671</v>
      </c>
      <c r="W216" s="89">
        <v>7.3196550524683328</v>
      </c>
      <c r="X216" s="971">
        <v>8.3685590882319758</v>
      </c>
      <c r="Y216" s="971">
        <v>8.972092615369629</v>
      </c>
      <c r="Z216" s="971">
        <v>8.7729983987570463</v>
      </c>
    </row>
    <row r="217" spans="1:26" x14ac:dyDescent="0.2">
      <c r="A217" s="162" t="s">
        <v>89</v>
      </c>
      <c r="B217" s="5" t="s">
        <v>4</v>
      </c>
      <c r="C217" s="89">
        <v>1.6804858387524853</v>
      </c>
      <c r="D217" s="89">
        <v>-0.31863553155802804</v>
      </c>
      <c r="E217" s="89">
        <v>1.5356280052431903</v>
      </c>
      <c r="F217" s="89">
        <v>1.889074422751027</v>
      </c>
      <c r="G217" s="89">
        <v>1.1985154961776501</v>
      </c>
      <c r="H217" s="89">
        <v>1.8660736877376425</v>
      </c>
      <c r="I217" s="89">
        <v>1.5615766847004935</v>
      </c>
      <c r="J217" s="89">
        <v>1.4285456920348572</v>
      </c>
      <c r="K217" s="89">
        <v>1.7898611737573247</v>
      </c>
      <c r="L217" s="89">
        <v>2.0601427575688462</v>
      </c>
      <c r="M217" s="89">
        <v>1.9347639714563225</v>
      </c>
      <c r="N217" s="89">
        <v>1.4347630716450344</v>
      </c>
      <c r="O217" s="89">
        <v>1.530282780921552</v>
      </c>
      <c r="P217" s="89">
        <v>1.9573135789745189</v>
      </c>
      <c r="Q217" s="89">
        <v>4.9107090179130033</v>
      </c>
      <c r="R217" s="89">
        <v>3.8511635622244782</v>
      </c>
      <c r="S217" s="89">
        <v>3.1222692950081288</v>
      </c>
      <c r="T217" s="89">
        <v>4.2025696712068035</v>
      </c>
      <c r="U217" s="89">
        <v>4.4927032403257456</v>
      </c>
      <c r="V217" s="89">
        <v>4.3204531984328316</v>
      </c>
      <c r="W217" s="89">
        <v>4.9130544100420277</v>
      </c>
      <c r="X217" s="870">
        <v>6.2224345708384385</v>
      </c>
      <c r="Y217" s="870">
        <v>6.6631650110246543</v>
      </c>
      <c r="Z217" s="870">
        <v>7.3281243760812025</v>
      </c>
    </row>
    <row r="218" spans="1:26" x14ac:dyDescent="0.2">
      <c r="A218" s="162"/>
      <c r="B218" s="6" t="s">
        <v>358</v>
      </c>
      <c r="C218" s="89">
        <v>0.82489632935541501</v>
      </c>
      <c r="D218" s="89">
        <v>1.4996557292764194</v>
      </c>
      <c r="E218" s="89">
        <v>1.4833127501575765</v>
      </c>
      <c r="F218" s="89">
        <v>1.7508321714960913</v>
      </c>
      <c r="G218" s="89">
        <v>1.7943667509349495</v>
      </c>
      <c r="H218" s="89">
        <v>1.8569823710821094</v>
      </c>
      <c r="I218" s="89">
        <v>1.8108469991767953</v>
      </c>
      <c r="J218" s="89">
        <v>1.7779064128342243</v>
      </c>
      <c r="K218" s="89">
        <v>1.6210364701295039</v>
      </c>
      <c r="L218" s="89">
        <v>1.507265862243544</v>
      </c>
      <c r="M218" s="89">
        <v>1.4427255509990111</v>
      </c>
      <c r="N218" s="89">
        <v>1.5636821715158369</v>
      </c>
      <c r="O218" s="89">
        <v>1.5977480452491575</v>
      </c>
      <c r="P218" s="89">
        <v>1.4927743854096716</v>
      </c>
      <c r="Q218" s="89">
        <v>1.6215306110817678</v>
      </c>
      <c r="R218" s="89">
        <v>1.6633288142682074</v>
      </c>
      <c r="S218" s="89">
        <v>1.6818679510359704</v>
      </c>
      <c r="T218" s="89">
        <v>1.7924788356805141</v>
      </c>
      <c r="U218" s="89">
        <v>1.8264660996299362</v>
      </c>
      <c r="V218" s="89">
        <v>2.3920200634428888</v>
      </c>
      <c r="W218" s="89">
        <v>2.658803652358162</v>
      </c>
      <c r="X218" s="870">
        <v>2.828677627250082</v>
      </c>
      <c r="Y218" s="870">
        <v>3.0186321433537815</v>
      </c>
      <c r="Z218" s="870">
        <v>2.1027561961481096</v>
      </c>
    </row>
    <row r="219" spans="1:26" x14ac:dyDescent="0.2">
      <c r="A219" s="162"/>
      <c r="B219" s="6" t="s">
        <v>3</v>
      </c>
      <c r="C219" s="89">
        <v>1.2708247680635023</v>
      </c>
      <c r="D219" s="89">
        <v>0.2021612934387805</v>
      </c>
      <c r="E219" s="89">
        <v>1.411243055075003</v>
      </c>
      <c r="F219" s="89">
        <v>1.52826694924696</v>
      </c>
      <c r="G219" s="89">
        <v>1.0258604743488198</v>
      </c>
      <c r="H219" s="89">
        <v>1.9083849005942699</v>
      </c>
      <c r="I219" s="89">
        <v>1.5923232623035855</v>
      </c>
      <c r="J219" s="89">
        <v>0.90873914077445606</v>
      </c>
      <c r="K219" s="89">
        <v>1.1688247036278208</v>
      </c>
      <c r="L219" s="89">
        <v>0.67788689532530244</v>
      </c>
      <c r="M219" s="89">
        <v>0.96115442758894742</v>
      </c>
      <c r="N219" s="89">
        <v>0.35108090012919752</v>
      </c>
      <c r="O219" s="89">
        <v>0.33117473567239442</v>
      </c>
      <c r="P219" s="89">
        <v>0.84901219356484758</v>
      </c>
      <c r="Q219" s="89">
        <v>3.3813144068312351</v>
      </c>
      <c r="R219" s="89">
        <v>2.1878347479562708</v>
      </c>
      <c r="S219" s="89">
        <v>1.786663343972158</v>
      </c>
      <c r="T219" s="89">
        <v>2.6000908355262897</v>
      </c>
      <c r="U219" s="89">
        <v>2.6667371406958091</v>
      </c>
      <c r="V219" s="89">
        <v>2.9122101349899427</v>
      </c>
      <c r="W219" s="89">
        <v>3.2975879679935547</v>
      </c>
      <c r="X219" s="870">
        <v>4.2178020479670515</v>
      </c>
      <c r="Y219" s="870">
        <v>4.6640108393405706</v>
      </c>
      <c r="Z219" s="870">
        <v>5.6386726494426149</v>
      </c>
    </row>
    <row r="220" spans="1:26" x14ac:dyDescent="0.2">
      <c r="A220" s="162"/>
      <c r="B220" s="6" t="s">
        <v>5</v>
      </c>
      <c r="C220" s="89">
        <v>-0.41523525866643229</v>
      </c>
      <c r="D220" s="89">
        <v>-2.0204525542732279</v>
      </c>
      <c r="E220" s="89">
        <v>-1.3589277999893894</v>
      </c>
      <c r="F220" s="89">
        <v>-1.3900246979920245</v>
      </c>
      <c r="G220" s="89">
        <v>-1.6217117291061194</v>
      </c>
      <c r="H220" s="89">
        <v>-1.899293583938737</v>
      </c>
      <c r="I220" s="89">
        <v>-1.8415935767798872</v>
      </c>
      <c r="J220" s="89">
        <v>-1.258099861573823</v>
      </c>
      <c r="K220" s="89">
        <v>-1</v>
      </c>
      <c r="L220" s="89">
        <v>-0.12501000000000001</v>
      </c>
      <c r="M220" s="89">
        <v>-0.46911600713163609</v>
      </c>
      <c r="N220" s="89">
        <v>-0.48</v>
      </c>
      <c r="O220" s="89">
        <v>-0.39863999999999999</v>
      </c>
      <c r="P220" s="89">
        <v>-0.38447300000000001</v>
      </c>
      <c r="Q220" s="89">
        <v>-9.2135999999999996E-2</v>
      </c>
      <c r="R220" s="89">
        <v>0</v>
      </c>
      <c r="S220" s="89">
        <v>-0.34626200000000001</v>
      </c>
      <c r="T220" s="89">
        <v>-0.19</v>
      </c>
      <c r="U220" s="89">
        <v>-5.0000000000000001E-4</v>
      </c>
      <c r="V220" s="89">
        <v>-0.98377700000000001</v>
      </c>
      <c r="W220" s="89">
        <v>-1.0433372103096885</v>
      </c>
      <c r="X220" s="870">
        <v>-0.82404510437869516</v>
      </c>
      <c r="Y220" s="870">
        <v>-1.0194779716696973</v>
      </c>
      <c r="Z220" s="870">
        <v>-0.41330446950952249</v>
      </c>
    </row>
    <row r="221" spans="1:26" ht="17.25" customHeight="1" x14ac:dyDescent="0.2">
      <c r="A221" s="162">
        <v>2</v>
      </c>
      <c r="B221" s="26" t="s">
        <v>92</v>
      </c>
      <c r="C221" s="176">
        <v>0.64037377410122442</v>
      </c>
      <c r="D221" s="176">
        <v>0.63500528091978581</v>
      </c>
      <c r="E221" s="176">
        <v>0.44320570539408338</v>
      </c>
      <c r="F221" s="176">
        <v>0.35580317877259049</v>
      </c>
      <c r="G221" s="176">
        <v>0.65902578969340275</v>
      </c>
      <c r="H221" s="176">
        <v>0.90198209502099747</v>
      </c>
      <c r="I221" s="176">
        <v>1.2209197509467307</v>
      </c>
      <c r="J221" s="176">
        <v>1.553711547951548</v>
      </c>
      <c r="K221" s="176">
        <v>1.195063010313731</v>
      </c>
      <c r="L221" s="176">
        <v>1.024524991293571</v>
      </c>
      <c r="M221" s="176">
        <v>1.3902847849654987</v>
      </c>
      <c r="N221" s="176">
        <v>1.5441822663683862</v>
      </c>
      <c r="O221" s="176">
        <v>1.5318138268576209</v>
      </c>
      <c r="P221" s="176">
        <v>1.4084549906723396</v>
      </c>
      <c r="Q221" s="176">
        <v>1.1658263195008507</v>
      </c>
      <c r="R221" s="176">
        <v>1.242031661751321</v>
      </c>
      <c r="S221" s="176">
        <v>1.2190563978912565</v>
      </c>
      <c r="T221" s="176">
        <v>1.3281603371800768</v>
      </c>
      <c r="U221" s="176">
        <v>1.2469658308939582</v>
      </c>
      <c r="V221" s="176">
        <v>1.2316180423699123</v>
      </c>
      <c r="W221" s="176">
        <v>1.2798476215723533</v>
      </c>
      <c r="X221" s="871">
        <v>1.3756279644165157</v>
      </c>
      <c r="Y221" s="871">
        <v>1.2787893962881536</v>
      </c>
      <c r="Z221" s="871">
        <v>1.612028342394892</v>
      </c>
    </row>
    <row r="222" spans="1:26" x14ac:dyDescent="0.2">
      <c r="A222" s="162"/>
      <c r="B222" s="177" t="s">
        <v>2</v>
      </c>
      <c r="C222" s="89">
        <v>0.66674883741490043</v>
      </c>
      <c r="D222" s="89">
        <v>0.72191066113648872</v>
      </c>
      <c r="E222" s="89">
        <v>0.5160208707457492</v>
      </c>
      <c r="F222" s="89">
        <v>0.51644990867628104</v>
      </c>
      <c r="G222" s="89">
        <v>0.60403731707323249</v>
      </c>
      <c r="H222" s="89">
        <v>0.68195121532210889</v>
      </c>
      <c r="I222" s="89">
        <v>0.79218236984896595</v>
      </c>
      <c r="J222" s="89">
        <v>0.78126108524611426</v>
      </c>
      <c r="K222" s="89">
        <v>0.93105727858649789</v>
      </c>
      <c r="L222" s="89">
        <v>0.78874711389674923</v>
      </c>
      <c r="M222" s="89">
        <v>0.82441134840066332</v>
      </c>
      <c r="N222" s="89">
        <v>0.85511384952426894</v>
      </c>
      <c r="O222" s="89">
        <v>0.83765735540037833</v>
      </c>
      <c r="P222" s="89">
        <v>0.77920691516901341</v>
      </c>
      <c r="Q222" s="89">
        <v>0.7171558495169218</v>
      </c>
      <c r="R222" s="89">
        <v>0.80262311939370101</v>
      </c>
      <c r="S222" s="89">
        <v>0.74805036081588194</v>
      </c>
      <c r="T222" s="89">
        <v>0.7823123982869391</v>
      </c>
      <c r="U222" s="89">
        <v>0.73821929214581972</v>
      </c>
      <c r="V222" s="89">
        <v>0.68277496040153951</v>
      </c>
      <c r="W222" s="89">
        <v>0.67041441860314044</v>
      </c>
      <c r="X222" s="870">
        <v>0.67002130281884897</v>
      </c>
      <c r="Y222" s="870">
        <v>0.62598085625759692</v>
      </c>
      <c r="Z222" s="870">
        <v>0.68030988525085434</v>
      </c>
    </row>
    <row r="223" spans="1:26" x14ac:dyDescent="0.2">
      <c r="A223" s="162"/>
      <c r="B223" s="177" t="s">
        <v>3</v>
      </c>
      <c r="C223" s="89">
        <v>-2.6375063313676044E-2</v>
      </c>
      <c r="D223" s="89">
        <v>-8.6905380216702924E-2</v>
      </c>
      <c r="E223" s="89">
        <v>-7.2815165351665836E-2</v>
      </c>
      <c r="F223" s="89">
        <v>-0.16064672990369055</v>
      </c>
      <c r="G223" s="89">
        <v>5.4988472620170259E-2</v>
      </c>
      <c r="H223" s="89">
        <v>0.22003087969888857</v>
      </c>
      <c r="I223" s="89">
        <v>0.42873738109776477</v>
      </c>
      <c r="J223" s="89">
        <v>0.77245046270543372</v>
      </c>
      <c r="K223" s="89">
        <v>0.26400573172723302</v>
      </c>
      <c r="L223" s="89">
        <v>0.23577787739682185</v>
      </c>
      <c r="M223" s="89">
        <v>0.56587343656483546</v>
      </c>
      <c r="N223" s="89">
        <v>0.68906841684411724</v>
      </c>
      <c r="O223" s="89">
        <v>0.69415647145724257</v>
      </c>
      <c r="P223" s="89">
        <v>0.62924807550332607</v>
      </c>
      <c r="Q223" s="89">
        <v>0.44867046998392895</v>
      </c>
      <c r="R223" s="89">
        <v>0.43940854235761989</v>
      </c>
      <c r="S223" s="89">
        <v>0.47100603707537453</v>
      </c>
      <c r="T223" s="89">
        <v>0.54584793889313765</v>
      </c>
      <c r="U223" s="89">
        <v>0.50874653874813847</v>
      </c>
      <c r="V223" s="89">
        <v>0.54884308196837284</v>
      </c>
      <c r="W223" s="89">
        <v>0.60943320296921277</v>
      </c>
      <c r="X223" s="870">
        <v>0.70560666159766683</v>
      </c>
      <c r="Y223" s="870">
        <v>0.65280854003055666</v>
      </c>
      <c r="Z223" s="870">
        <v>0.93171845714403756</v>
      </c>
    </row>
    <row r="224" spans="1:26" ht="17.25" customHeight="1" x14ac:dyDescent="0.2">
      <c r="A224" s="162">
        <v>3</v>
      </c>
      <c r="B224" s="26" t="s">
        <v>6</v>
      </c>
      <c r="C224" s="176">
        <v>25.260200260695644</v>
      </c>
      <c r="D224" s="176">
        <v>23.897219792122836</v>
      </c>
      <c r="E224" s="176">
        <v>19.001860909731228</v>
      </c>
      <c r="F224" s="176">
        <v>18.439547319182715</v>
      </c>
      <c r="G224" s="176">
        <v>18.770306455351484</v>
      </c>
      <c r="H224" s="176">
        <v>20.174839548172855</v>
      </c>
      <c r="I224" s="176">
        <v>22.776891487757371</v>
      </c>
      <c r="J224" s="176">
        <v>24.253772624208047</v>
      </c>
      <c r="K224" s="176">
        <v>23.176913560469067</v>
      </c>
      <c r="L224" s="176">
        <v>21.962533973547501</v>
      </c>
      <c r="M224" s="176">
        <v>22.007733672166932</v>
      </c>
      <c r="N224" s="176">
        <v>23.698058701517404</v>
      </c>
      <c r="O224" s="176">
        <v>20.71240835398963</v>
      </c>
      <c r="P224" s="176">
        <v>18.029190042481748</v>
      </c>
      <c r="Q224" s="176">
        <v>19.47702970221788</v>
      </c>
      <c r="R224" s="176">
        <v>21.370854993947436</v>
      </c>
      <c r="S224" s="176">
        <v>20.437745392416687</v>
      </c>
      <c r="T224" s="176">
        <v>21.550449803342342</v>
      </c>
      <c r="U224" s="176">
        <v>21.27963742420522</v>
      </c>
      <c r="V224" s="176">
        <v>20.982304938352637</v>
      </c>
      <c r="W224" s="176">
        <v>21.91617917991989</v>
      </c>
      <c r="X224" s="871">
        <v>20.451512927159065</v>
      </c>
      <c r="Y224" s="871">
        <v>21.521580759886678</v>
      </c>
      <c r="Z224" s="871">
        <v>21.736015763293537</v>
      </c>
    </row>
    <row r="225" spans="1:26" x14ac:dyDescent="0.2">
      <c r="A225" s="162">
        <v>3.1</v>
      </c>
      <c r="B225" s="5" t="s">
        <v>7</v>
      </c>
      <c r="C225" s="89">
        <v>0.89313122463120787</v>
      </c>
      <c r="D225" s="89">
        <v>0.8474545526044801</v>
      </c>
      <c r="E225" s="89">
        <v>0.83936126038495362</v>
      </c>
      <c r="F225" s="89">
        <v>0.83668010815933691</v>
      </c>
      <c r="G225" s="89">
        <v>1.8014372222222221</v>
      </c>
      <c r="H225" s="89">
        <v>1.8551896714285716</v>
      </c>
      <c r="I225" s="89">
        <v>1.8157626923076926</v>
      </c>
      <c r="J225" s="89">
        <v>1.7830260027472531</v>
      </c>
      <c r="K225" s="89">
        <v>2.1498600274725272</v>
      </c>
      <c r="L225" s="89">
        <v>2.3275117445054945</v>
      </c>
      <c r="M225" s="89">
        <v>0.96494769230769217</v>
      </c>
      <c r="N225" s="89">
        <v>0.99229662087912096</v>
      </c>
      <c r="O225" s="89">
        <v>1.478349271978022</v>
      </c>
      <c r="P225" s="89">
        <v>2.0142222647828363</v>
      </c>
      <c r="Q225" s="89">
        <v>2.1957748214285715</v>
      </c>
      <c r="R225" s="89">
        <v>2.5760456593406591</v>
      </c>
      <c r="S225" s="89">
        <v>2.5877196428571425</v>
      </c>
      <c r="T225" s="89">
        <v>2.5806199885714287</v>
      </c>
      <c r="U225" s="89">
        <v>2.1202870054945051</v>
      </c>
      <c r="V225" s="89">
        <v>1.658564010989011</v>
      </c>
      <c r="W225" s="89">
        <v>1.6714972222222222</v>
      </c>
      <c r="X225" s="870">
        <v>1.629971675824176</v>
      </c>
      <c r="Y225" s="870">
        <v>1.6817665796703296</v>
      </c>
      <c r="Z225" s="870">
        <v>1.7180309340659343</v>
      </c>
    </row>
    <row r="226" spans="1:26" x14ac:dyDescent="0.2">
      <c r="A226" s="162">
        <v>3.2</v>
      </c>
      <c r="B226" s="5" t="s">
        <v>8</v>
      </c>
      <c r="C226" s="89">
        <v>21.971028985003464</v>
      </c>
      <c r="D226" s="89">
        <v>20.529780974947744</v>
      </c>
      <c r="E226" s="89">
        <v>15.583095601607097</v>
      </c>
      <c r="F226" s="89">
        <v>14.757692137698367</v>
      </c>
      <c r="G226" s="89">
        <v>13.646308596840601</v>
      </c>
      <c r="H226" s="89">
        <v>15.097458630357091</v>
      </c>
      <c r="I226" s="89">
        <v>17.918511849285746</v>
      </c>
      <c r="J226" s="89">
        <v>18.236872704807784</v>
      </c>
      <c r="K226" s="89">
        <v>16.989554324175838</v>
      </c>
      <c r="L226" s="89">
        <v>15.764239509285758</v>
      </c>
      <c r="M226" s="89">
        <v>17.683915192719791</v>
      </c>
      <c r="N226" s="89">
        <v>20.143118265384707</v>
      </c>
      <c r="O226" s="89">
        <v>17.377334389714306</v>
      </c>
      <c r="P226" s="89">
        <v>14.51811854725273</v>
      </c>
      <c r="Q226" s="89">
        <v>15.834573914285716</v>
      </c>
      <c r="R226" s="89">
        <v>17.565176771978024</v>
      </c>
      <c r="S226" s="89">
        <v>16.715019574175827</v>
      </c>
      <c r="T226" s="89">
        <v>17.761132637362635</v>
      </c>
      <c r="U226" s="89">
        <v>17.870514714285708</v>
      </c>
      <c r="V226" s="89">
        <v>18.172299120879124</v>
      </c>
      <c r="W226" s="89">
        <v>19.188153320105823</v>
      </c>
      <c r="X226" s="870">
        <v>17.770234574175824</v>
      </c>
      <c r="Y226" s="870">
        <v>18.743698598901101</v>
      </c>
      <c r="Z226" s="870">
        <v>18.915203475274726</v>
      </c>
    </row>
    <row r="227" spans="1:26" x14ac:dyDescent="0.2">
      <c r="A227" s="162">
        <v>3.3</v>
      </c>
      <c r="B227" s="5" t="s">
        <v>9</v>
      </c>
      <c r="C227" s="89">
        <v>1.0760394148213319</v>
      </c>
      <c r="D227" s="89">
        <v>0.96699308239950277</v>
      </c>
      <c r="E227" s="89">
        <v>0.94592117085584548</v>
      </c>
      <c r="F227" s="89">
        <v>1.0842030291177889</v>
      </c>
      <c r="G227" s="89">
        <v>1.4279497114901942</v>
      </c>
      <c r="H227" s="89">
        <v>1.2674351911317348</v>
      </c>
      <c r="I227" s="89">
        <v>0.94775792652260515</v>
      </c>
      <c r="J227" s="89">
        <v>1.6628075819273593</v>
      </c>
      <c r="K227" s="89">
        <v>1.4555066561057202</v>
      </c>
      <c r="L227" s="89">
        <v>0.39717609311901519</v>
      </c>
      <c r="M227" s="89">
        <v>0.72905311341716317</v>
      </c>
      <c r="N227" s="89">
        <v>1.4144403578578593</v>
      </c>
      <c r="O227" s="89">
        <v>0.3971761980402696</v>
      </c>
      <c r="P227" s="89">
        <v>4.2707104537180414E-2</v>
      </c>
      <c r="Q227" s="89">
        <v>3.8726743216863389E-2</v>
      </c>
      <c r="R227" s="89">
        <v>4.0823788876279875E-2</v>
      </c>
      <c r="S227" s="89">
        <v>4.7394255903495171E-2</v>
      </c>
      <c r="T227" s="89">
        <v>1.8861754752095446E-2</v>
      </c>
      <c r="U227" s="89">
        <v>2.2921811102654152E-3</v>
      </c>
      <c r="V227" s="89">
        <v>9.7002133323033559E-3</v>
      </c>
      <c r="W227" s="89">
        <v>2.0245577418609478E-2</v>
      </c>
      <c r="X227" s="870">
        <v>3.6410843869290471E-2</v>
      </c>
      <c r="Y227" s="870">
        <v>4.7164921351826206E-2</v>
      </c>
      <c r="Z227" s="870">
        <v>4.4547122797963135E-2</v>
      </c>
    </row>
    <row r="228" spans="1:26" x14ac:dyDescent="0.2">
      <c r="A228" s="162">
        <v>3.4</v>
      </c>
      <c r="B228" s="5" t="s">
        <v>10</v>
      </c>
      <c r="C228" s="89">
        <v>1.3200006362396397</v>
      </c>
      <c r="D228" s="89">
        <v>1.5529911821711098</v>
      </c>
      <c r="E228" s="89">
        <v>1.6334828768833303</v>
      </c>
      <c r="F228" s="89">
        <v>1.7609720442072223</v>
      </c>
      <c r="G228" s="89">
        <v>1.8946109247984673</v>
      </c>
      <c r="H228" s="89">
        <v>1.9547560552554595</v>
      </c>
      <c r="I228" s="89">
        <v>2.0948590196413264</v>
      </c>
      <c r="J228" s="89">
        <v>2.5710663347256482</v>
      </c>
      <c r="K228" s="89">
        <v>2.5819925527149827</v>
      </c>
      <c r="L228" s="89">
        <v>3.4736066266372334</v>
      </c>
      <c r="M228" s="89">
        <v>2.6298176737222869</v>
      </c>
      <c r="N228" s="89">
        <v>1.1482034573957167</v>
      </c>
      <c r="O228" s="89">
        <v>1.4595484942570305</v>
      </c>
      <c r="P228" s="89">
        <v>1.4541421259090015</v>
      </c>
      <c r="Q228" s="89">
        <v>1.4079542232867295</v>
      </c>
      <c r="R228" s="89">
        <v>1.1888087737524724</v>
      </c>
      <c r="S228" s="89">
        <v>1.0876119194802232</v>
      </c>
      <c r="T228" s="89">
        <v>1.1898354226561858</v>
      </c>
      <c r="U228" s="89">
        <v>1.2865435233147393</v>
      </c>
      <c r="V228" s="89">
        <v>1.1417415931521995</v>
      </c>
      <c r="W228" s="89">
        <v>1.0362830601732347</v>
      </c>
      <c r="X228" s="870">
        <v>1.0148958332897753</v>
      </c>
      <c r="Y228" s="870">
        <v>1.0489506599634215</v>
      </c>
      <c r="Z228" s="870">
        <v>1.0582342311549153</v>
      </c>
    </row>
    <row r="229" spans="1:26" ht="17.25" customHeight="1" x14ac:dyDescent="0.2">
      <c r="A229" s="162">
        <v>4</v>
      </c>
      <c r="B229" s="26" t="s">
        <v>11</v>
      </c>
      <c r="C229" s="176">
        <v>0.71949346190634722</v>
      </c>
      <c r="D229" s="176">
        <v>0.72674001485325945</v>
      </c>
      <c r="E229" s="176">
        <v>0.73894843337765725</v>
      </c>
      <c r="F229" s="176">
        <v>0.76237847225893585</v>
      </c>
      <c r="G229" s="176">
        <v>0.74936893275304128</v>
      </c>
      <c r="H229" s="176">
        <v>0.79446874133375445</v>
      </c>
      <c r="I229" s="176">
        <v>0.73097082313511164</v>
      </c>
      <c r="J229" s="176">
        <v>0.85823412463567217</v>
      </c>
      <c r="K229" s="176">
        <v>0.84332405081171924</v>
      </c>
      <c r="L229" s="176">
        <v>0.8825498461284722</v>
      </c>
      <c r="M229" s="176">
        <v>0.84831564111025282</v>
      </c>
      <c r="N229" s="176">
        <v>0.88112007815433624</v>
      </c>
      <c r="O229" s="176">
        <v>0.89359596492989735</v>
      </c>
      <c r="P229" s="176">
        <v>0.95550339714059562</v>
      </c>
      <c r="Q229" s="176">
        <v>0.9230744272009157</v>
      </c>
      <c r="R229" s="176">
        <v>0.95473915388840624</v>
      </c>
      <c r="S229" s="176">
        <v>0.96024591620773925</v>
      </c>
      <c r="T229" s="176">
        <v>0.9690128557091362</v>
      </c>
      <c r="U229" s="176">
        <v>1.0449536817332026</v>
      </c>
      <c r="V229" s="176">
        <v>1.3205874921437295</v>
      </c>
      <c r="W229" s="176">
        <v>1.3348029473976168</v>
      </c>
      <c r="X229" s="871">
        <v>1.4315116056952937</v>
      </c>
      <c r="Y229" s="871">
        <v>2.004469956021901</v>
      </c>
      <c r="Z229" s="871">
        <v>2.329412593405972</v>
      </c>
    </row>
    <row r="230" spans="1:26" ht="17.25" customHeight="1" x14ac:dyDescent="0.2">
      <c r="A230" s="162">
        <v>5</v>
      </c>
      <c r="B230" s="26" t="s">
        <v>12</v>
      </c>
      <c r="C230" s="176">
        <v>32.5719917056892</v>
      </c>
      <c r="D230" s="176">
        <v>33.56506153816639</v>
      </c>
      <c r="E230" s="176">
        <v>34.532501938406767</v>
      </c>
      <c r="F230" s="176">
        <v>35.180700177441175</v>
      </c>
      <c r="G230" s="176">
        <v>35.951050558640624</v>
      </c>
      <c r="H230" s="176">
        <v>35.947259810120968</v>
      </c>
      <c r="I230" s="176">
        <v>36.583659426900837</v>
      </c>
      <c r="J230" s="176">
        <v>35.900282983835204</v>
      </c>
      <c r="K230" s="176">
        <v>34.743936497669395</v>
      </c>
      <c r="L230" s="176">
        <v>33.452997294281431</v>
      </c>
      <c r="M230" s="176">
        <v>33.85656658793414</v>
      </c>
      <c r="N230" s="176">
        <v>33.251493008222312</v>
      </c>
      <c r="O230" s="176">
        <v>34.033463761943139</v>
      </c>
      <c r="P230" s="176">
        <v>34.656907283674364</v>
      </c>
      <c r="Q230" s="176">
        <v>34.541064221603044</v>
      </c>
      <c r="R230" s="176">
        <v>35.587162702286022</v>
      </c>
      <c r="S230" s="176">
        <v>37.68857348514932</v>
      </c>
      <c r="T230" s="176">
        <v>37.15859659962743</v>
      </c>
      <c r="U230" s="176">
        <v>38.427781959244953</v>
      </c>
      <c r="V230" s="176">
        <v>40.134897206448038</v>
      </c>
      <c r="W230" s="176">
        <v>40.539375351582045</v>
      </c>
      <c r="X230" s="871">
        <v>40.998483415317921</v>
      </c>
      <c r="Y230" s="871">
        <v>41.726840457956449</v>
      </c>
      <c r="Z230" s="871">
        <v>41.509227645351572</v>
      </c>
    </row>
    <row r="231" spans="1:26" x14ac:dyDescent="0.2">
      <c r="A231" s="162"/>
      <c r="B231" s="355" t="s">
        <v>509</v>
      </c>
      <c r="C231" s="235">
        <v>2.9370154594578768</v>
      </c>
      <c r="D231" s="235">
        <v>3.0244247127459767</v>
      </c>
      <c r="E231" s="235">
        <v>3.0980362553636565</v>
      </c>
      <c r="F231" s="235">
        <v>3.1519740079776732</v>
      </c>
      <c r="G231" s="235">
        <v>3.2245476593160376</v>
      </c>
      <c r="H231" s="235">
        <v>3.1961930608978957</v>
      </c>
      <c r="I231" s="235">
        <v>3.3014430542500697</v>
      </c>
      <c r="J231" s="235">
        <v>3.281363315039945</v>
      </c>
      <c r="K231" s="235">
        <v>3.4744266366306693</v>
      </c>
      <c r="L231" s="235">
        <v>2.8369372139158715</v>
      </c>
      <c r="M231" s="235">
        <v>3.1779138678025696</v>
      </c>
      <c r="N231" s="235">
        <v>3.2014470295749722</v>
      </c>
      <c r="O231" s="235">
        <v>3.9366586615938575</v>
      </c>
      <c r="P231" s="235">
        <v>4.4264761369752712</v>
      </c>
      <c r="Q231" s="235">
        <v>3.7566599562547243</v>
      </c>
      <c r="R231" s="235">
        <v>4.0485797958939811</v>
      </c>
      <c r="S231" s="235">
        <v>4.504154464884456</v>
      </c>
      <c r="T231" s="235">
        <v>4.0017638438100684</v>
      </c>
      <c r="U231" s="235">
        <v>4.2077043963580785</v>
      </c>
      <c r="V231" s="235">
        <v>4.2354774860861824</v>
      </c>
      <c r="W231" s="235">
        <v>4.1731278693979261</v>
      </c>
      <c r="X231" s="872">
        <v>4.2276718817529542</v>
      </c>
      <c r="Y231" s="872">
        <v>4.289454270981734</v>
      </c>
      <c r="Z231" s="872">
        <v>4.3556772351950341</v>
      </c>
    </row>
    <row r="232" spans="1:26" x14ac:dyDescent="0.2">
      <c r="A232" s="162"/>
      <c r="B232" s="178" t="s">
        <v>13</v>
      </c>
      <c r="C232" s="89">
        <v>19.817251012148645</v>
      </c>
      <c r="D232" s="89">
        <v>20.388933900080488</v>
      </c>
      <c r="E232" s="89">
        <v>20.950659230505298</v>
      </c>
      <c r="F232" s="89">
        <v>21.311009966537519</v>
      </c>
      <c r="G232" s="89">
        <v>21.738736150167085</v>
      </c>
      <c r="H232" s="89">
        <v>21.698523756256943</v>
      </c>
      <c r="I232" s="89">
        <v>22.044878370924039</v>
      </c>
      <c r="J232" s="89">
        <v>21.499537523800836</v>
      </c>
      <c r="K232" s="89">
        <v>20.530124866553916</v>
      </c>
      <c r="L232" s="89">
        <v>19.994092029962637</v>
      </c>
      <c r="M232" s="89">
        <v>20.191799904037474</v>
      </c>
      <c r="N232" s="89">
        <v>19.698168319143257</v>
      </c>
      <c r="O232" s="89">
        <v>19.811368934125653</v>
      </c>
      <c r="P232" s="89">
        <v>20.012359685630205</v>
      </c>
      <c r="Q232" s="89">
        <v>20.634628292389884</v>
      </c>
      <c r="R232" s="89">
        <v>21.458040828211679</v>
      </c>
      <c r="S232" s="89">
        <v>23.035821694658388</v>
      </c>
      <c r="T232" s="89">
        <v>22.93972073162962</v>
      </c>
      <c r="U232" s="89">
        <v>23.933941497167801</v>
      </c>
      <c r="V232" s="89">
        <v>24.878124598738335</v>
      </c>
      <c r="W232" s="89">
        <v>25.047142562037681</v>
      </c>
      <c r="X232" s="870">
        <v>25.375289642980981</v>
      </c>
      <c r="Y232" s="870">
        <v>25.964931423555228</v>
      </c>
      <c r="Z232" s="870">
        <v>25.598809037273099</v>
      </c>
    </row>
    <row r="233" spans="1:26" x14ac:dyDescent="0.2">
      <c r="A233" s="162"/>
      <c r="B233" s="178" t="s">
        <v>14</v>
      </c>
      <c r="C233" s="89">
        <v>9.8177252340826762</v>
      </c>
      <c r="D233" s="89">
        <v>10.151702925339929</v>
      </c>
      <c r="E233" s="89">
        <v>10.483806452537813</v>
      </c>
      <c r="F233" s="89">
        <v>10.717716202925981</v>
      </c>
      <c r="G233" s="89">
        <v>10.987766749157499</v>
      </c>
      <c r="H233" s="89">
        <v>11.05254299296613</v>
      </c>
      <c r="I233" s="89">
        <v>11.237338001726732</v>
      </c>
      <c r="J233" s="89">
        <v>11.119382144994427</v>
      </c>
      <c r="K233" s="89">
        <v>10.739384994484812</v>
      </c>
      <c r="L233" s="89">
        <v>10.621968050402922</v>
      </c>
      <c r="M233" s="89">
        <v>10.4868528160941</v>
      </c>
      <c r="N233" s="89">
        <v>10.351877659504085</v>
      </c>
      <c r="O233" s="89">
        <v>10.285436166223633</v>
      </c>
      <c r="P233" s="89">
        <v>10.218071461068886</v>
      </c>
      <c r="Q233" s="89">
        <v>10.149775972958437</v>
      </c>
      <c r="R233" s="89">
        <v>10.080542078180358</v>
      </c>
      <c r="S233" s="89">
        <v>10.148597325606477</v>
      </c>
      <c r="T233" s="89">
        <v>10.217112024187744</v>
      </c>
      <c r="U233" s="89">
        <v>10.286136065719074</v>
      </c>
      <c r="V233" s="89">
        <v>11.021295121623522</v>
      </c>
      <c r="W233" s="89">
        <v>11.319104920146437</v>
      </c>
      <c r="X233" s="870">
        <v>11.395521890583989</v>
      </c>
      <c r="Y233" s="870">
        <v>11.472454763419487</v>
      </c>
      <c r="Z233" s="870">
        <v>11.554741372883441</v>
      </c>
    </row>
    <row r="234" spans="1:26" s="119" customFormat="1" x14ac:dyDescent="0.2">
      <c r="A234" s="162"/>
      <c r="B234" s="119" t="s">
        <v>561</v>
      </c>
      <c r="C234" s="381">
        <v>4.2488254000000003</v>
      </c>
      <c r="D234" s="381">
        <v>3.7828350550000001</v>
      </c>
      <c r="E234" s="381">
        <v>3.5373647075000001</v>
      </c>
      <c r="F234" s="381">
        <v>4.30936275</v>
      </c>
      <c r="G234" s="381">
        <v>4.7636405399999999</v>
      </c>
      <c r="H234" s="381">
        <v>5.9070781199999995</v>
      </c>
      <c r="I234" s="381">
        <v>5.7617484399999999</v>
      </c>
      <c r="J234" s="381">
        <v>4.721908</v>
      </c>
      <c r="K234" s="381">
        <v>6.2106509999999995</v>
      </c>
      <c r="L234" s="381">
        <v>5.1790601999999994</v>
      </c>
      <c r="M234" s="381">
        <v>5.8459265999999994</v>
      </c>
      <c r="N234" s="381">
        <v>5.7664670400000002</v>
      </c>
      <c r="O234" s="381">
        <v>5.2027762400000004</v>
      </c>
      <c r="P234" s="381">
        <v>4.8639392700000004</v>
      </c>
      <c r="Q234" s="381">
        <v>5.5924910099999998</v>
      </c>
      <c r="R234" s="381">
        <v>6.6695889999999993</v>
      </c>
      <c r="S234" s="381">
        <v>7.3824798400000002</v>
      </c>
      <c r="T234" s="381">
        <v>7.2591616200000004</v>
      </c>
      <c r="U234" s="381">
        <v>7.1549899999999997</v>
      </c>
      <c r="V234" s="381">
        <v>6.32904277</v>
      </c>
      <c r="W234" s="381">
        <v>6.8510542000000001</v>
      </c>
      <c r="X234" s="870">
        <v>7.8654073499999999</v>
      </c>
      <c r="Y234" s="870">
        <v>8.6931203100000012</v>
      </c>
      <c r="Z234" s="870">
        <v>8.7518028699999988</v>
      </c>
    </row>
    <row r="235" spans="1:26" s="119" customFormat="1" x14ac:dyDescent="0.2">
      <c r="A235" s="162"/>
      <c r="B235" s="119" t="s">
        <v>408</v>
      </c>
      <c r="C235" s="381">
        <v>-0.58753787436399285</v>
      </c>
      <c r="D235" s="381">
        <v>-0.5922245461828527</v>
      </c>
      <c r="E235" s="381">
        <v>-0.39010068682854926</v>
      </c>
      <c r="F235" s="381">
        <v>-0.4048499030001998</v>
      </c>
      <c r="G235" s="381">
        <v>-0.61319181824837521</v>
      </c>
      <c r="H235" s="381">
        <v>-0.80595856590656312</v>
      </c>
      <c r="I235" s="381">
        <v>-0.95961263783344175</v>
      </c>
      <c r="J235" s="381">
        <v>-1.2114783756171617</v>
      </c>
      <c r="K235" s="381">
        <v>-0.96912338368149409</v>
      </c>
      <c r="L235" s="381">
        <v>-0.84973121142965136</v>
      </c>
      <c r="M235" s="381">
        <v>-1.0544984454311537</v>
      </c>
      <c r="N235" s="381">
        <v>-1.1740917706554816</v>
      </c>
      <c r="O235" s="381">
        <v>-1.1841410353605337</v>
      </c>
      <c r="P235" s="381">
        <v>-1.2100150901730991</v>
      </c>
      <c r="Q235" s="381">
        <v>-1.071262264300695</v>
      </c>
      <c r="R235" s="381">
        <v>-1.1521080767262686</v>
      </c>
      <c r="S235" s="381">
        <v>-1.0376084395534295</v>
      </c>
      <c r="T235" s="381">
        <v>-1.1050027430184761</v>
      </c>
      <c r="U235" s="381">
        <v>-1.0842258752566187</v>
      </c>
      <c r="V235" s="381">
        <v>-1.0274575087578084</v>
      </c>
      <c r="W235" s="381">
        <v>-1.023445653011595</v>
      </c>
      <c r="X235" s="870">
        <v>-1.0817955333124414</v>
      </c>
      <c r="Y235" s="870">
        <v>-0.98680397156388411</v>
      </c>
      <c r="Z235" s="870">
        <v>-1.1568885931345374</v>
      </c>
    </row>
    <row r="236" spans="1:26" ht="20.25" customHeight="1" x14ac:dyDescent="0.2">
      <c r="A236" s="170"/>
      <c r="B236" s="171" t="s">
        <v>562</v>
      </c>
      <c r="C236" s="172">
        <v>79.02099718665896</v>
      </c>
      <c r="D236" s="172">
        <v>73.506265253515949</v>
      </c>
      <c r="E236" s="172">
        <v>69.4853783605503</v>
      </c>
      <c r="F236" s="172">
        <v>71.350991431924399</v>
      </c>
      <c r="G236" s="172">
        <v>73.894582446663662</v>
      </c>
      <c r="H236" s="172">
        <v>79.410805822290655</v>
      </c>
      <c r="I236" s="172">
        <v>81.909117350518613</v>
      </c>
      <c r="J236" s="172">
        <v>80.432299111665984</v>
      </c>
      <c r="K236" s="172">
        <v>81.470174465089102</v>
      </c>
      <c r="L236" s="172">
        <v>77.346492459714455</v>
      </c>
      <c r="M236" s="172">
        <v>77.928744592026703</v>
      </c>
      <c r="N236" s="172">
        <v>79.098742540456129</v>
      </c>
      <c r="O236" s="172">
        <v>75.987493373611343</v>
      </c>
      <c r="P236" s="172">
        <v>73.739607147357532</v>
      </c>
      <c r="Q236" s="172">
        <v>77.544230584750423</v>
      </c>
      <c r="R236" s="172">
        <v>84.65986202962084</v>
      </c>
      <c r="S236" s="172">
        <v>87.94472289606928</v>
      </c>
      <c r="T236" s="172">
        <v>89.981641327367413</v>
      </c>
      <c r="U236" s="172">
        <v>89.540213364257525</v>
      </c>
      <c r="V236" s="172">
        <v>87.910675190520806</v>
      </c>
      <c r="W236" s="172">
        <v>90.660360334484338</v>
      </c>
      <c r="X236" s="873">
        <v>94.451315608359764</v>
      </c>
      <c r="Y236" s="873">
        <v>99.161215912529187</v>
      </c>
      <c r="Z236" s="873">
        <v>99.553936078043733</v>
      </c>
    </row>
    <row r="237" spans="1:26" x14ac:dyDescent="0.2">
      <c r="A237" s="956"/>
      <c r="B237" s="957"/>
      <c r="C237" s="966"/>
      <c r="D237" s="966"/>
      <c r="E237" s="966"/>
      <c r="F237" s="966"/>
      <c r="G237" s="966"/>
      <c r="H237" s="966"/>
      <c r="I237" s="966"/>
      <c r="J237" s="966"/>
      <c r="K237" s="966"/>
      <c r="L237" s="966"/>
      <c r="M237" s="966"/>
      <c r="N237" s="966"/>
      <c r="O237" s="966"/>
      <c r="P237" s="966"/>
      <c r="Q237" s="966"/>
      <c r="R237" s="966"/>
      <c r="S237" s="966"/>
      <c r="T237" s="966"/>
      <c r="U237" s="966"/>
      <c r="V237" s="966"/>
      <c r="W237" s="966"/>
      <c r="X237" s="967"/>
      <c r="Y237" s="967"/>
      <c r="Z237" s="967"/>
    </row>
    <row r="238" spans="1:26" x14ac:dyDescent="0.2">
      <c r="A238" s="956"/>
      <c r="B238" s="957"/>
      <c r="C238" s="966"/>
      <c r="D238" s="966"/>
      <c r="E238" s="966"/>
      <c r="F238" s="966"/>
      <c r="G238" s="966"/>
      <c r="H238" s="966"/>
      <c r="I238" s="966"/>
      <c r="J238" s="966"/>
      <c r="K238" s="966"/>
      <c r="L238" s="966"/>
      <c r="M238" s="966"/>
      <c r="N238" s="966"/>
      <c r="O238" s="966"/>
      <c r="P238" s="966"/>
      <c r="Q238" s="966"/>
      <c r="R238" s="966"/>
      <c r="S238" s="966"/>
      <c r="T238" s="966"/>
      <c r="U238" s="966"/>
      <c r="V238" s="966"/>
      <c r="W238" s="966"/>
      <c r="X238" s="967"/>
      <c r="Y238" s="967"/>
      <c r="Z238" s="967"/>
    </row>
    <row r="239" spans="1:26" x14ac:dyDescent="0.2">
      <c r="A239" s="972" t="s">
        <v>1388</v>
      </c>
      <c r="B239" s="957"/>
      <c r="C239" s="966"/>
      <c r="D239" s="966"/>
      <c r="E239" s="966"/>
      <c r="F239" s="966"/>
      <c r="G239" s="966"/>
      <c r="H239" s="966"/>
      <c r="I239" s="966"/>
      <c r="J239" s="966"/>
      <c r="K239" s="966"/>
      <c r="L239" s="966"/>
      <c r="M239" s="966"/>
      <c r="N239" s="966"/>
      <c r="O239" s="966"/>
      <c r="P239" s="966"/>
      <c r="Q239" s="966"/>
      <c r="R239" s="966"/>
      <c r="S239" s="966"/>
      <c r="T239" s="966"/>
      <c r="U239" s="966"/>
      <c r="V239" s="966"/>
      <c r="W239" s="966"/>
      <c r="X239" s="967"/>
      <c r="Y239" s="967"/>
      <c r="Z239" s="967"/>
    </row>
    <row r="240" spans="1:26" s="144" customFormat="1" ht="20.25" customHeight="1" x14ac:dyDescent="0.2">
      <c r="A240" s="180" t="s">
        <v>1188</v>
      </c>
      <c r="X240" s="861"/>
      <c r="Y240" s="861"/>
      <c r="Z240" s="861"/>
    </row>
    <row r="241" spans="1:26" ht="15" x14ac:dyDescent="0.2">
      <c r="A241" s="354" t="str">
        <f>Index!B32</f>
        <v>Table 4j :    Chuuk: Share of GDP by institutional sector, current prices, FY2003-FY2018</v>
      </c>
    </row>
    <row r="242" spans="1:26" ht="18.75" customHeight="1" x14ac:dyDescent="0.2">
      <c r="A242" s="159"/>
      <c r="B242" s="160"/>
      <c r="C242" s="161" t="str">
        <f>C$2</f>
        <v>FY1995</v>
      </c>
      <c r="D242" s="161" t="str">
        <f t="shared" ref="D242:Z242" si="213">D$2</f>
        <v>FY1996</v>
      </c>
      <c r="E242" s="161" t="str">
        <f t="shared" si="213"/>
        <v>FY1997</v>
      </c>
      <c r="F242" s="161" t="str">
        <f t="shared" si="213"/>
        <v>FY1998</v>
      </c>
      <c r="G242" s="161" t="str">
        <f t="shared" si="213"/>
        <v>FY1999</v>
      </c>
      <c r="H242" s="161" t="str">
        <f t="shared" si="213"/>
        <v>FY2000</v>
      </c>
      <c r="I242" s="161" t="str">
        <f t="shared" si="213"/>
        <v>FY2001</v>
      </c>
      <c r="J242" s="161" t="str">
        <f t="shared" si="213"/>
        <v>FY2002</v>
      </c>
      <c r="K242" s="161" t="str">
        <f t="shared" si="213"/>
        <v>FY2003</v>
      </c>
      <c r="L242" s="161" t="str">
        <f t="shared" si="213"/>
        <v>FY2004</v>
      </c>
      <c r="M242" s="161" t="str">
        <f t="shared" si="213"/>
        <v>FY2005</v>
      </c>
      <c r="N242" s="161" t="str">
        <f t="shared" si="213"/>
        <v>FY2006</v>
      </c>
      <c r="O242" s="161" t="str">
        <f t="shared" si="213"/>
        <v>FY2007</v>
      </c>
      <c r="P242" s="161" t="str">
        <f t="shared" si="213"/>
        <v>FY2008</v>
      </c>
      <c r="Q242" s="161" t="str">
        <f t="shared" si="213"/>
        <v>FY2009</v>
      </c>
      <c r="R242" s="161" t="str">
        <f t="shared" si="213"/>
        <v>FY2010</v>
      </c>
      <c r="S242" s="161" t="str">
        <f t="shared" si="213"/>
        <v>FY2011</v>
      </c>
      <c r="T242" s="161" t="str">
        <f t="shared" si="213"/>
        <v>FY2012</v>
      </c>
      <c r="U242" s="161" t="str">
        <f t="shared" si="213"/>
        <v>FY2013</v>
      </c>
      <c r="V242" s="161" t="str">
        <f t="shared" si="213"/>
        <v>FY2014</v>
      </c>
      <c r="W242" s="161" t="str">
        <f t="shared" si="213"/>
        <v>FY2015</v>
      </c>
      <c r="X242" s="857" t="str">
        <f t="shared" si="213"/>
        <v>FY2016</v>
      </c>
      <c r="Y242" s="857" t="str">
        <f t="shared" si="213"/>
        <v>FY2017</v>
      </c>
      <c r="Z242" s="857" t="str">
        <f t="shared" si="213"/>
        <v>FY2018</v>
      </c>
    </row>
    <row r="243" spans="1:26" s="10" customFormat="1" ht="18.75" customHeight="1" x14ac:dyDescent="0.2">
      <c r="A243" s="359">
        <v>1.1000000000000001</v>
      </c>
      <c r="B243" s="360" t="s">
        <v>398</v>
      </c>
      <c r="C243" s="859">
        <f t="shared" ref="C243:W245" si="214">C214/C$236</f>
        <v>0.18333310304421085</v>
      </c>
      <c r="D243" s="859">
        <f t="shared" si="214"/>
        <v>0.16067016341344648</v>
      </c>
      <c r="E243" s="859">
        <f t="shared" si="214"/>
        <v>0.14515239875922067</v>
      </c>
      <c r="F243" s="859">
        <f t="shared" si="214"/>
        <v>0.15163033893986558</v>
      </c>
      <c r="G243" s="859">
        <f t="shared" si="214"/>
        <v>0.16802133635787839</v>
      </c>
      <c r="H243" s="859">
        <f t="shared" si="214"/>
        <v>0.18416967608337451</v>
      </c>
      <c r="I243" s="859">
        <f t="shared" si="214"/>
        <v>0.17376531252318994</v>
      </c>
      <c r="J243" s="859">
        <f t="shared" si="214"/>
        <v>0.16072302616478132</v>
      </c>
      <c r="K243" s="859">
        <f t="shared" si="214"/>
        <v>0.17772821343292955</v>
      </c>
      <c r="L243" s="859">
        <f t="shared" si="214"/>
        <v>0.1762770899459431</v>
      </c>
      <c r="M243" s="859">
        <f t="shared" si="214"/>
        <v>0.16809781613195668</v>
      </c>
      <c r="N243" s="859">
        <f t="shared" si="214"/>
        <v>0.17316015027923795</v>
      </c>
      <c r="O243" s="859">
        <f t="shared" si="214"/>
        <v>0.17459838311941797</v>
      </c>
      <c r="P243" s="859">
        <f t="shared" si="214"/>
        <v>0.17735806007824292</v>
      </c>
      <c r="Q243" s="859">
        <f t="shared" si="214"/>
        <v>0.15481871520402124</v>
      </c>
      <c r="R243" s="859">
        <f t="shared" si="214"/>
        <v>0.19060306319190115</v>
      </c>
      <c r="S243" s="859">
        <f t="shared" si="214"/>
        <v>0.20662935092108609</v>
      </c>
      <c r="T243" s="859">
        <f t="shared" si="214"/>
        <v>0.20691657663347518</v>
      </c>
      <c r="U243" s="859">
        <f t="shared" si="214"/>
        <v>0.18960650712373742</v>
      </c>
      <c r="V243" s="859">
        <f t="shared" si="214"/>
        <v>0.16629640279577579</v>
      </c>
      <c r="W243" s="859">
        <f t="shared" si="214"/>
        <v>0.16379255743299448</v>
      </c>
      <c r="X243" s="859">
        <f>X214/X$236</f>
        <v>0.18197876014258171</v>
      </c>
      <c r="Y243" s="859">
        <f>Y214/Y$236</f>
        <v>0.18414511989266616</v>
      </c>
      <c r="Z243" s="859">
        <f>Z214/Z$236</f>
        <v>0.17522374069646005</v>
      </c>
    </row>
    <row r="244" spans="1:26" s="3" customFormat="1" x14ac:dyDescent="0.2">
      <c r="A244" s="764"/>
      <c r="B244" s="765" t="s">
        <v>1243</v>
      </c>
      <c r="C244" s="766">
        <f t="shared" si="214"/>
        <v>7.5573161975818079E-2</v>
      </c>
      <c r="D244" s="766">
        <f t="shared" si="214"/>
        <v>7.1951290573038229E-2</v>
      </c>
      <c r="E244" s="766">
        <f t="shared" si="214"/>
        <v>6.8748310226342799E-2</v>
      </c>
      <c r="F244" s="766">
        <f t="shared" si="214"/>
        <v>6.7092578791781876E-2</v>
      </c>
      <c r="G244" s="766">
        <f t="shared" si="214"/>
        <v>6.950200301900121E-2</v>
      </c>
      <c r="H244" s="766">
        <f t="shared" si="214"/>
        <v>8.0224237996874365E-2</v>
      </c>
      <c r="I244" s="766">
        <f t="shared" si="214"/>
        <v>7.5576878071099279E-2</v>
      </c>
      <c r="J244" s="766">
        <f t="shared" si="214"/>
        <v>7.7054126054677166E-2</v>
      </c>
      <c r="K244" s="766">
        <f t="shared" si="214"/>
        <v>7.9443852897637016E-2</v>
      </c>
      <c r="L244" s="766">
        <f t="shared" si="214"/>
        <v>8.3180973231918531E-2</v>
      </c>
      <c r="M244" s="766">
        <f t="shared" si="214"/>
        <v>7.8318315759627596E-2</v>
      </c>
      <c r="N244" s="766">
        <f t="shared" si="214"/>
        <v>7.494833177596992E-2</v>
      </c>
      <c r="O244" s="766">
        <f t="shared" si="214"/>
        <v>7.8216010065073741E-2</v>
      </c>
      <c r="P244" s="766">
        <f t="shared" si="214"/>
        <v>7.3774531743668242E-2</v>
      </c>
      <c r="Q244" s="766">
        <f t="shared" si="214"/>
        <v>7.3788872106439848E-2</v>
      </c>
      <c r="R244" s="766">
        <f t="shared" si="214"/>
        <v>8.9432676070730133E-2</v>
      </c>
      <c r="S244" s="766">
        <f t="shared" si="214"/>
        <v>0.10247404974649749</v>
      </c>
      <c r="T244" s="766">
        <f t="shared" si="214"/>
        <v>0.10321543729551703</v>
      </c>
      <c r="U244" s="766">
        <f t="shared" si="214"/>
        <v>9.7356879662201815E-2</v>
      </c>
      <c r="V244" s="766">
        <f t="shared" si="214"/>
        <v>8.7646557695175278E-2</v>
      </c>
      <c r="W244" s="766">
        <f t="shared" si="214"/>
        <v>8.3055452203509031E-2</v>
      </c>
      <c r="X244" s="766">
        <f t="shared" ref="X244:Y245" si="215">X215/X$236</f>
        <v>9.3376933536671702E-2</v>
      </c>
      <c r="Y244" s="766">
        <f t="shared" si="215"/>
        <v>9.3665263097808218E-2</v>
      </c>
      <c r="Z244" s="766">
        <f t="shared" ref="Z244" si="216">Z215/Z$236</f>
        <v>8.7100671490240075E-2</v>
      </c>
    </row>
    <row r="245" spans="1:26" s="3" customFormat="1" x14ac:dyDescent="0.2">
      <c r="A245" s="764"/>
      <c r="B245" s="765" t="s">
        <v>1242</v>
      </c>
      <c r="C245" s="766">
        <f t="shared" si="214"/>
        <v>0.10775994106839276</v>
      </c>
      <c r="D245" s="766">
        <f t="shared" si="214"/>
        <v>8.8718872840408247E-2</v>
      </c>
      <c r="E245" s="766">
        <f t="shared" si="214"/>
        <v>7.6404088532877862E-2</v>
      </c>
      <c r="F245" s="766">
        <f t="shared" si="214"/>
        <v>8.4537760148083702E-2</v>
      </c>
      <c r="G245" s="766">
        <f t="shared" si="214"/>
        <v>9.8519333338877191E-2</v>
      </c>
      <c r="H245" s="766">
        <f t="shared" si="214"/>
        <v>0.10394543808650014</v>
      </c>
      <c r="I245" s="766">
        <f t="shared" si="214"/>
        <v>9.8188434452090662E-2</v>
      </c>
      <c r="J245" s="766">
        <f t="shared" si="214"/>
        <v>8.3668900110104152E-2</v>
      </c>
      <c r="K245" s="766">
        <f t="shared" si="214"/>
        <v>9.828436053529252E-2</v>
      </c>
      <c r="L245" s="766">
        <f t="shared" si="214"/>
        <v>9.3096116714024582E-2</v>
      </c>
      <c r="M245" s="766">
        <f t="shared" si="214"/>
        <v>8.9779500372329082E-2</v>
      </c>
      <c r="N245" s="766">
        <f t="shared" si="214"/>
        <v>9.8211818503268003E-2</v>
      </c>
      <c r="O245" s="766">
        <f t="shared" si="214"/>
        <v>9.6382373054344217E-2</v>
      </c>
      <c r="P245" s="766">
        <f t="shared" si="214"/>
        <v>0.10358352833457468</v>
      </c>
      <c r="Q245" s="766">
        <f t="shared" si="214"/>
        <v>8.1029843097581392E-2</v>
      </c>
      <c r="R245" s="766">
        <f t="shared" si="214"/>
        <v>0.10117038712117102</v>
      </c>
      <c r="S245" s="766">
        <f t="shared" si="214"/>
        <v>0.10415530117458857</v>
      </c>
      <c r="T245" s="766">
        <f t="shared" si="214"/>
        <v>0.10370113933795813</v>
      </c>
      <c r="U245" s="766">
        <f t="shared" si="214"/>
        <v>9.2249627461535574E-2</v>
      </c>
      <c r="V245" s="766">
        <f t="shared" si="214"/>
        <v>7.8649845100600524E-2</v>
      </c>
      <c r="W245" s="766">
        <f t="shared" si="214"/>
        <v>8.0737105229485476E-2</v>
      </c>
      <c r="X245" s="766">
        <f t="shared" si="215"/>
        <v>8.8601826605910039E-2</v>
      </c>
      <c r="Y245" s="766">
        <f t="shared" si="215"/>
        <v>9.0479856794857941E-2</v>
      </c>
      <c r="Z245" s="766">
        <f t="shared" ref="Z245" si="217">Z216/Z$236</f>
        <v>8.812306920621997E-2</v>
      </c>
    </row>
    <row r="246" spans="1:26" s="10" customFormat="1" x14ac:dyDescent="0.2">
      <c r="A246" s="359">
        <v>1.2</v>
      </c>
      <c r="B246" s="360" t="s">
        <v>90</v>
      </c>
      <c r="C246" s="174">
        <f t="shared" ref="C246:W246" si="218">C217/C$236</f>
        <v>2.1266320327278786E-2</v>
      </c>
      <c r="D246" s="174">
        <f t="shared" si="218"/>
        <v>-4.3348077943980027E-3</v>
      </c>
      <c r="E246" s="174">
        <f t="shared" si="218"/>
        <v>2.210001645634025E-2</v>
      </c>
      <c r="F246" s="174">
        <f t="shared" si="218"/>
        <v>2.6475797810789816E-2</v>
      </c>
      <c r="G246" s="174">
        <f t="shared" si="218"/>
        <v>1.6219260688599548E-2</v>
      </c>
      <c r="H246" s="174">
        <f t="shared" si="218"/>
        <v>2.3498989443749414E-2</v>
      </c>
      <c r="I246" s="174">
        <f t="shared" si="218"/>
        <v>1.9064748042857602E-2</v>
      </c>
      <c r="J246" s="174">
        <f t="shared" si="218"/>
        <v>1.7760846175136367E-2</v>
      </c>
      <c r="K246" s="174">
        <f t="shared" si="218"/>
        <v>2.1969526707277406E-2</v>
      </c>
      <c r="L246" s="174">
        <f t="shared" si="218"/>
        <v>2.6635244754529257E-2</v>
      </c>
      <c r="M246" s="174">
        <f t="shared" si="218"/>
        <v>2.482734684852447E-2</v>
      </c>
      <c r="N246" s="174">
        <f t="shared" si="218"/>
        <v>1.813888597421388E-2</v>
      </c>
      <c r="O246" s="174">
        <f t="shared" si="218"/>
        <v>2.0138613776842691E-2</v>
      </c>
      <c r="P246" s="174">
        <f t="shared" si="218"/>
        <v>2.6543585661680046E-2</v>
      </c>
      <c r="Q246" s="174">
        <f t="shared" si="218"/>
        <v>6.332784503607837E-2</v>
      </c>
      <c r="R246" s="174">
        <f t="shared" si="218"/>
        <v>4.5489839811893751E-2</v>
      </c>
      <c r="S246" s="174">
        <f t="shared" si="218"/>
        <v>3.5502633838507207E-2</v>
      </c>
      <c r="T246" s="174">
        <f t="shared" si="218"/>
        <v>4.6704745648250535E-2</v>
      </c>
      <c r="U246" s="174">
        <f t="shared" si="218"/>
        <v>5.0175257256189806E-2</v>
      </c>
      <c r="V246" s="174">
        <f t="shared" si="218"/>
        <v>4.9145944893148719E-2</v>
      </c>
      <c r="W246" s="174">
        <f t="shared" si="218"/>
        <v>5.4191869433517538E-2</v>
      </c>
      <c r="X246" s="859">
        <f t="shared" ref="X246:Y246" si="219">X217/X$236</f>
        <v>6.5879808351633998E-2</v>
      </c>
      <c r="Y246" s="859">
        <f t="shared" si="219"/>
        <v>6.7195273370813435E-2</v>
      </c>
      <c r="Z246" s="859">
        <f t="shared" ref="Z246" si="220">Z217/Z$236</f>
        <v>7.3609589583042048E-2</v>
      </c>
    </row>
    <row r="247" spans="1:26" s="10" customFormat="1" x14ac:dyDescent="0.2">
      <c r="A247" s="359" t="s">
        <v>91</v>
      </c>
      <c r="B247" s="360" t="s">
        <v>92</v>
      </c>
      <c r="C247" s="174">
        <f t="shared" ref="C247:W247" si="221">C221/C$236</f>
        <v>8.1038432429366772E-3</v>
      </c>
      <c r="D247" s="174">
        <f t="shared" si="221"/>
        <v>8.6387912476537133E-3</v>
      </c>
      <c r="E247" s="174">
        <f t="shared" si="221"/>
        <v>6.3784024186260956E-3</v>
      </c>
      <c r="F247" s="174">
        <f t="shared" si="221"/>
        <v>4.9866606144087066E-3</v>
      </c>
      <c r="G247" s="174">
        <f t="shared" si="221"/>
        <v>8.9184588081146644E-3</v>
      </c>
      <c r="H247" s="174">
        <f t="shared" si="221"/>
        <v>1.1358430199530988E-2</v>
      </c>
      <c r="I247" s="174">
        <f t="shared" si="221"/>
        <v>1.4905785710301031E-2</v>
      </c>
      <c r="J247" s="174">
        <f t="shared" si="221"/>
        <v>1.9317010269649198E-2</v>
      </c>
      <c r="K247" s="174">
        <f t="shared" si="221"/>
        <v>1.4668717946907418E-2</v>
      </c>
      <c r="L247" s="174">
        <f t="shared" si="221"/>
        <v>1.3245914051334517E-2</v>
      </c>
      <c r="M247" s="174">
        <f t="shared" si="221"/>
        <v>1.7840461722358428E-2</v>
      </c>
      <c r="N247" s="174">
        <f t="shared" si="221"/>
        <v>1.9522210047506042E-2</v>
      </c>
      <c r="O247" s="174">
        <f t="shared" si="221"/>
        <v>2.0158762433787343E-2</v>
      </c>
      <c r="P247" s="174">
        <f t="shared" si="221"/>
        <v>1.9100386415915584E-2</v>
      </c>
      <c r="Q247" s="174">
        <f t="shared" si="221"/>
        <v>1.5034339894915639E-2</v>
      </c>
      <c r="R247" s="174">
        <f t="shared" si="221"/>
        <v>1.4670844388061467E-2</v>
      </c>
      <c r="S247" s="174">
        <f t="shared" si="221"/>
        <v>1.3861620774357373E-2</v>
      </c>
      <c r="T247" s="174">
        <f t="shared" si="221"/>
        <v>1.476034797307175E-2</v>
      </c>
      <c r="U247" s="174">
        <f t="shared" si="221"/>
        <v>1.3926321861901207E-2</v>
      </c>
      <c r="V247" s="174">
        <f t="shared" si="221"/>
        <v>1.4009880366641921E-2</v>
      </c>
      <c r="W247" s="174">
        <f t="shared" si="221"/>
        <v>1.4116948320638206E-2</v>
      </c>
      <c r="X247" s="859">
        <f t="shared" ref="X247:Y247" si="222">X221/X$236</f>
        <v>1.4564412952388358E-2</v>
      </c>
      <c r="Y247" s="859">
        <f t="shared" si="222"/>
        <v>1.2896064096432448E-2</v>
      </c>
      <c r="Z247" s="859">
        <f t="shared" ref="Z247" si="223">Z221/Z$236</f>
        <v>1.6192512379733213E-2</v>
      </c>
    </row>
    <row r="248" spans="1:26" s="10" customFormat="1" x14ac:dyDescent="0.2">
      <c r="A248" s="359" t="s">
        <v>399</v>
      </c>
      <c r="B248" s="360" t="s">
        <v>6</v>
      </c>
      <c r="C248" s="174">
        <f t="shared" ref="C248:W248" si="224">C224/C$236</f>
        <v>0.3196644076893565</v>
      </c>
      <c r="D248" s="174">
        <f t="shared" si="224"/>
        <v>0.32510452965748776</v>
      </c>
      <c r="E248" s="174">
        <f t="shared" si="224"/>
        <v>0.2734656032400532</v>
      </c>
      <c r="F248" s="174">
        <f t="shared" si="224"/>
        <v>0.25843435317609831</v>
      </c>
      <c r="G248" s="174">
        <f t="shared" si="224"/>
        <v>0.25401464943522339</v>
      </c>
      <c r="H248" s="174">
        <f t="shared" si="224"/>
        <v>0.25405660274145925</v>
      </c>
      <c r="I248" s="174">
        <f t="shared" si="224"/>
        <v>0.27807516702062418</v>
      </c>
      <c r="J248" s="174">
        <f t="shared" si="224"/>
        <v>0.30154269978700948</v>
      </c>
      <c r="K248" s="174">
        <f t="shared" si="224"/>
        <v>0.28448341632557372</v>
      </c>
      <c r="L248" s="174">
        <f t="shared" si="224"/>
        <v>0.2839499668971619</v>
      </c>
      <c r="M248" s="174">
        <f t="shared" si="224"/>
        <v>0.28240842050493725</v>
      </c>
      <c r="N248" s="174">
        <f t="shared" si="224"/>
        <v>0.29960095369906431</v>
      </c>
      <c r="O248" s="174">
        <f t="shared" si="224"/>
        <v>0.27257654430252015</v>
      </c>
      <c r="P248" s="174">
        <f t="shared" si="224"/>
        <v>0.24449804847011347</v>
      </c>
      <c r="Q248" s="174">
        <f t="shared" si="224"/>
        <v>0.25117316343645768</v>
      </c>
      <c r="R248" s="174">
        <f t="shared" si="224"/>
        <v>0.25243196104513127</v>
      </c>
      <c r="S248" s="174">
        <f t="shared" si="224"/>
        <v>0.23239308419414167</v>
      </c>
      <c r="T248" s="174">
        <f t="shared" si="224"/>
        <v>0.23949829637957376</v>
      </c>
      <c r="U248" s="174">
        <f t="shared" si="224"/>
        <v>0.23765453112824031</v>
      </c>
      <c r="V248" s="174">
        <f t="shared" si="224"/>
        <v>0.23867755415232106</v>
      </c>
      <c r="W248" s="174">
        <f t="shared" si="224"/>
        <v>0.24173937869937703</v>
      </c>
      <c r="X248" s="859">
        <f t="shared" ref="X248:Y248" si="225">X224/X$236</f>
        <v>0.21652967770148168</v>
      </c>
      <c r="Y248" s="859">
        <f t="shared" si="225"/>
        <v>0.21703627332354433</v>
      </c>
      <c r="Z248" s="859">
        <f t="shared" ref="Z248" si="226">Z224/Z$236</f>
        <v>0.21833406713576781</v>
      </c>
    </row>
    <row r="249" spans="1:26" s="3" customFormat="1" x14ac:dyDescent="0.2">
      <c r="A249" s="764" t="s">
        <v>93</v>
      </c>
      <c r="B249" s="765" t="s">
        <v>1048</v>
      </c>
      <c r="C249" s="766">
        <f t="shared" ref="C249:W249" si="227">C225/C$236</f>
        <v>1.1302454492209247E-2</v>
      </c>
      <c r="D249" s="766">
        <f t="shared" si="227"/>
        <v>1.1529011162268848E-2</v>
      </c>
      <c r="E249" s="766">
        <f t="shared" si="227"/>
        <v>1.2079681800531051E-2</v>
      </c>
      <c r="F249" s="766">
        <f t="shared" si="227"/>
        <v>1.1726257636624559E-2</v>
      </c>
      <c r="G249" s="766">
        <f t="shared" si="227"/>
        <v>2.4378474883764052E-2</v>
      </c>
      <c r="H249" s="766">
        <f t="shared" si="227"/>
        <v>2.3361929805626264E-2</v>
      </c>
      <c r="I249" s="766">
        <f t="shared" si="227"/>
        <v>2.216801683428464E-2</v>
      </c>
      <c r="J249" s="766">
        <f t="shared" si="227"/>
        <v>2.2168034762649738E-2</v>
      </c>
      <c r="K249" s="766">
        <f t="shared" si="227"/>
        <v>2.6388307642495189E-2</v>
      </c>
      <c r="L249" s="766">
        <f t="shared" si="227"/>
        <v>3.0092014136488061E-2</v>
      </c>
      <c r="M249" s="766">
        <f t="shared" si="227"/>
        <v>1.2382435997902896E-2</v>
      </c>
      <c r="N249" s="766">
        <f t="shared" si="227"/>
        <v>1.2545036608788026E-2</v>
      </c>
      <c r="O249" s="766">
        <f t="shared" si="227"/>
        <v>1.9455165664030414E-2</v>
      </c>
      <c r="P249" s="766">
        <f t="shared" si="227"/>
        <v>2.7315337614393788E-2</v>
      </c>
      <c r="Q249" s="766">
        <f t="shared" si="227"/>
        <v>2.8316417673765467E-2</v>
      </c>
      <c r="R249" s="766">
        <f t="shared" si="227"/>
        <v>3.0428181638653639E-2</v>
      </c>
      <c r="S249" s="766">
        <f t="shared" si="227"/>
        <v>2.9424387929623024E-2</v>
      </c>
      <c r="T249" s="766">
        <f t="shared" si="227"/>
        <v>2.8679405604335732E-2</v>
      </c>
      <c r="U249" s="766">
        <f t="shared" si="227"/>
        <v>2.3679718037626175E-2</v>
      </c>
      <c r="V249" s="766">
        <f t="shared" si="227"/>
        <v>1.886646880364138E-2</v>
      </c>
      <c r="W249" s="766">
        <f t="shared" si="227"/>
        <v>1.8436913509447386E-2</v>
      </c>
      <c r="X249" s="766">
        <f t="shared" ref="X249:Y249" si="228">X225/X$236</f>
        <v>1.7257268099714108E-2</v>
      </c>
      <c r="Y249" s="766">
        <f t="shared" si="228"/>
        <v>1.6959922931500032E-2</v>
      </c>
      <c r="Z249" s="766">
        <f t="shared" ref="Z249" si="229">Z225/Z$236</f>
        <v>1.7257287875781336E-2</v>
      </c>
    </row>
    <row r="250" spans="1:26" s="3" customFormat="1" x14ac:dyDescent="0.2">
      <c r="A250" s="764" t="s">
        <v>95</v>
      </c>
      <c r="B250" s="765" t="s">
        <v>1049</v>
      </c>
      <c r="C250" s="766">
        <f t="shared" ref="C250:W250" si="230">C226/C$236</f>
        <v>0.27804039137983455</v>
      </c>
      <c r="D250" s="766">
        <f t="shared" si="230"/>
        <v>0.27929294059686655</v>
      </c>
      <c r="E250" s="766">
        <f t="shared" si="230"/>
        <v>0.22426438438240209</v>
      </c>
      <c r="F250" s="766">
        <f t="shared" si="230"/>
        <v>0.20683233465338183</v>
      </c>
      <c r="G250" s="766">
        <f t="shared" si="230"/>
        <v>0.18467265319064985</v>
      </c>
      <c r="H250" s="766">
        <f t="shared" si="230"/>
        <v>0.19011844136354583</v>
      </c>
      <c r="I250" s="766">
        <f t="shared" si="230"/>
        <v>0.2187608953543716</v>
      </c>
      <c r="J250" s="766">
        <f t="shared" si="230"/>
        <v>0.22673568835187863</v>
      </c>
      <c r="K250" s="766">
        <f t="shared" si="230"/>
        <v>0.20853710496785613</v>
      </c>
      <c r="L250" s="766">
        <f t="shared" si="230"/>
        <v>0.2038132435998502</v>
      </c>
      <c r="M250" s="766">
        <f t="shared" si="230"/>
        <v>0.22692416367412038</v>
      </c>
      <c r="N250" s="766">
        <f t="shared" si="230"/>
        <v>0.25465788226762565</v>
      </c>
      <c r="O250" s="766">
        <f t="shared" si="230"/>
        <v>0.22868676960133869</v>
      </c>
      <c r="P250" s="766">
        <f t="shared" si="230"/>
        <v>0.19688358955100546</v>
      </c>
      <c r="Q250" s="766">
        <f t="shared" si="230"/>
        <v>0.20420054199879686</v>
      </c>
      <c r="R250" s="766">
        <f t="shared" si="230"/>
        <v>0.20747939284182049</v>
      </c>
      <c r="S250" s="766">
        <f t="shared" si="230"/>
        <v>0.19006279198729401</v>
      </c>
      <c r="T250" s="766">
        <f t="shared" si="230"/>
        <v>0.19738618206290359</v>
      </c>
      <c r="U250" s="766">
        <f t="shared" si="230"/>
        <v>0.19958088151506709</v>
      </c>
      <c r="V250" s="766">
        <f t="shared" si="230"/>
        <v>0.2067132243211186</v>
      </c>
      <c r="W250" s="766">
        <f t="shared" si="230"/>
        <v>0.21164876523005893</v>
      </c>
      <c r="X250" s="766">
        <f t="shared" ref="X250:Y250" si="231">X226/X$236</f>
        <v>0.18814173693312752</v>
      </c>
      <c r="Y250" s="766">
        <f t="shared" si="231"/>
        <v>0.1890224764431595</v>
      </c>
      <c r="Z250" s="766">
        <f t="shared" ref="Z250" si="232">Z226/Z$236</f>
        <v>0.1899995542159825</v>
      </c>
    </row>
    <row r="251" spans="1:26" s="3" customFormat="1" x14ac:dyDescent="0.2">
      <c r="A251" s="764" t="s">
        <v>97</v>
      </c>
      <c r="B251" s="765" t="s">
        <v>1050</v>
      </c>
      <c r="C251" s="766">
        <f t="shared" ref="C251:W251" si="233">C227/C$236</f>
        <v>1.3617132827108877E-2</v>
      </c>
      <c r="D251" s="766">
        <f t="shared" si="233"/>
        <v>1.3155247094440697E-2</v>
      </c>
      <c r="E251" s="766">
        <f t="shared" si="233"/>
        <v>1.3613240557568638E-2</v>
      </c>
      <c r="F251" s="766">
        <f t="shared" si="233"/>
        <v>1.519534637654224E-2</v>
      </c>
      <c r="G251" s="766">
        <f t="shared" si="233"/>
        <v>1.9324146158087752E-2</v>
      </c>
      <c r="H251" s="766">
        <f t="shared" si="233"/>
        <v>1.59604877196192E-2</v>
      </c>
      <c r="I251" s="766">
        <f t="shared" si="233"/>
        <v>1.1570847753941819E-2</v>
      </c>
      <c r="J251" s="766">
        <f t="shared" si="233"/>
        <v>2.0673381219885881E-2</v>
      </c>
      <c r="K251" s="766">
        <f t="shared" si="233"/>
        <v>1.7865515394586782E-2</v>
      </c>
      <c r="L251" s="766">
        <f t="shared" si="233"/>
        <v>5.1350239744340368E-3</v>
      </c>
      <c r="M251" s="766">
        <f t="shared" si="233"/>
        <v>9.3553812169554235E-3</v>
      </c>
      <c r="N251" s="766">
        <f t="shared" si="233"/>
        <v>1.7881957568850408E-2</v>
      </c>
      <c r="O251" s="766">
        <f t="shared" si="233"/>
        <v>5.2268627428918388E-3</v>
      </c>
      <c r="P251" s="766">
        <f t="shared" si="233"/>
        <v>5.7916099894371117E-4</v>
      </c>
      <c r="Q251" s="766">
        <f t="shared" si="233"/>
        <v>4.9941488779797446E-4</v>
      </c>
      <c r="R251" s="766">
        <f t="shared" si="233"/>
        <v>4.8220948980517384E-4</v>
      </c>
      <c r="S251" s="766">
        <f t="shared" si="233"/>
        <v>5.389096052926841E-4</v>
      </c>
      <c r="T251" s="766">
        <f t="shared" si="233"/>
        <v>2.096178117431022E-4</v>
      </c>
      <c r="U251" s="766">
        <f t="shared" si="233"/>
        <v>2.5599459998387756E-5</v>
      </c>
      <c r="V251" s="766">
        <f t="shared" si="233"/>
        <v>1.1034169981382769E-4</v>
      </c>
      <c r="W251" s="766">
        <f t="shared" si="233"/>
        <v>2.2331234228404782E-4</v>
      </c>
      <c r="X251" s="766">
        <f t="shared" ref="X251:Y251" si="234">X227/X$236</f>
        <v>3.8549853577759792E-4</v>
      </c>
      <c r="Y251" s="766">
        <f t="shared" si="234"/>
        <v>4.7563879605339569E-4</v>
      </c>
      <c r="Z251" s="766">
        <f t="shared" ref="Z251" si="235">Z227/Z$236</f>
        <v>4.474672178008223E-4</v>
      </c>
    </row>
    <row r="252" spans="1:26" s="3" customFormat="1" x14ac:dyDescent="0.2">
      <c r="A252" s="764" t="s">
        <v>98</v>
      </c>
      <c r="B252" s="765" t="s">
        <v>1051</v>
      </c>
      <c r="C252" s="766">
        <f t="shared" ref="C252:W252" si="236">C228/C$236</f>
        <v>1.6704428990203812E-2</v>
      </c>
      <c r="D252" s="766">
        <f t="shared" si="236"/>
        <v>2.1127330803911673E-2</v>
      </c>
      <c r="E252" s="766">
        <f t="shared" si="236"/>
        <v>2.3508296499551416E-2</v>
      </c>
      <c r="F252" s="766">
        <f t="shared" si="236"/>
        <v>2.4680414509549685E-2</v>
      </c>
      <c r="G252" s="766">
        <f t="shared" si="236"/>
        <v>2.5639375202721765E-2</v>
      </c>
      <c r="H252" s="766">
        <f t="shared" si="236"/>
        <v>2.4615743852667949E-2</v>
      </c>
      <c r="I252" s="766">
        <f t="shared" si="236"/>
        <v>2.5575407078026125E-2</v>
      </c>
      <c r="J252" s="766">
        <f t="shared" si="236"/>
        <v>3.1965595452595211E-2</v>
      </c>
      <c r="K252" s="766">
        <f t="shared" si="236"/>
        <v>3.169248832063562E-2</v>
      </c>
      <c r="L252" s="766">
        <f t="shared" si="236"/>
        <v>4.4909685186389603E-2</v>
      </c>
      <c r="M252" s="766">
        <f t="shared" si="236"/>
        <v>3.3746439615958565E-2</v>
      </c>
      <c r="N252" s="766">
        <f t="shared" si="236"/>
        <v>1.4516077253800242E-2</v>
      </c>
      <c r="O252" s="766">
        <f t="shared" si="236"/>
        <v>1.9207746294259222E-2</v>
      </c>
      <c r="P252" s="766">
        <f t="shared" si="236"/>
        <v>1.9719960305770504E-2</v>
      </c>
      <c r="Q252" s="766">
        <f t="shared" si="236"/>
        <v>1.8156788876097417E-2</v>
      </c>
      <c r="R252" s="766">
        <f t="shared" si="236"/>
        <v>1.4042177074851968E-2</v>
      </c>
      <c r="S252" s="766">
        <f t="shared" si="236"/>
        <v>1.236699467193198E-2</v>
      </c>
      <c r="T252" s="766">
        <f t="shared" si="236"/>
        <v>1.3223090900591341E-2</v>
      </c>
      <c r="U252" s="766">
        <f t="shared" si="236"/>
        <v>1.4368332115548645E-2</v>
      </c>
      <c r="V252" s="766">
        <f t="shared" si="236"/>
        <v>1.2987519327747249E-2</v>
      </c>
      <c r="W252" s="766">
        <f t="shared" si="236"/>
        <v>1.1430387617586661E-2</v>
      </c>
      <c r="X252" s="766">
        <f t="shared" ref="X252:Y252" si="237">X228/X$236</f>
        <v>1.0745174132862457E-2</v>
      </c>
      <c r="Y252" s="766">
        <f t="shared" si="237"/>
        <v>1.0578235152831409E-2</v>
      </c>
      <c r="Z252" s="766">
        <f t="shared" ref="Z252" si="238">Z228/Z$236</f>
        <v>1.0629757826203168E-2</v>
      </c>
    </row>
    <row r="253" spans="1:26" s="10" customFormat="1" x14ac:dyDescent="0.2">
      <c r="A253" s="359" t="s">
        <v>99</v>
      </c>
      <c r="B253" s="360" t="s">
        <v>11</v>
      </c>
      <c r="C253" s="174">
        <f t="shared" ref="C253:W253" si="239">C229/C$236</f>
        <v>9.1050921593257075E-3</v>
      </c>
      <c r="D253" s="174">
        <f t="shared" si="239"/>
        <v>9.8867764856070961E-3</v>
      </c>
      <c r="E253" s="174">
        <f t="shared" si="239"/>
        <v>1.0634588899312788E-2</v>
      </c>
      <c r="F253" s="174">
        <f t="shared" si="239"/>
        <v>1.06849036987288E-2</v>
      </c>
      <c r="G253" s="174">
        <f t="shared" si="239"/>
        <v>1.0141053754433594E-2</v>
      </c>
      <c r="H253" s="174">
        <f t="shared" si="239"/>
        <v>1.00045419903137E-2</v>
      </c>
      <c r="I253" s="174">
        <f t="shared" si="239"/>
        <v>8.9241692107000035E-3</v>
      </c>
      <c r="J253" s="174">
        <f t="shared" si="239"/>
        <v>1.0670267219940665E-2</v>
      </c>
      <c r="K253" s="174">
        <f t="shared" si="239"/>
        <v>1.0351322509725239E-2</v>
      </c>
      <c r="L253" s="174">
        <f t="shared" si="239"/>
        <v>1.1410340896688289E-2</v>
      </c>
      <c r="M253" s="174">
        <f t="shared" si="239"/>
        <v>1.0885786054316194E-2</v>
      </c>
      <c r="N253" s="174">
        <f t="shared" si="239"/>
        <v>1.1139495393415078E-2</v>
      </c>
      <c r="O253" s="174">
        <f t="shared" si="239"/>
        <v>1.1759776842964293E-2</v>
      </c>
      <c r="P253" s="174">
        <f t="shared" si="239"/>
        <v>1.2957804280556656E-2</v>
      </c>
      <c r="Q253" s="174">
        <f t="shared" si="239"/>
        <v>1.1903844041524919E-2</v>
      </c>
      <c r="R253" s="174">
        <f t="shared" si="239"/>
        <v>1.127735305727715E-2</v>
      </c>
      <c r="S253" s="174">
        <f t="shared" si="239"/>
        <v>1.091874400858062E-2</v>
      </c>
      <c r="T253" s="174">
        <f t="shared" si="239"/>
        <v>1.0769006226322484E-2</v>
      </c>
      <c r="U253" s="174">
        <f t="shared" si="239"/>
        <v>1.1670216570539522E-2</v>
      </c>
      <c r="V253" s="174">
        <f t="shared" si="239"/>
        <v>1.5021924121066531E-2</v>
      </c>
      <c r="W253" s="174">
        <f t="shared" si="239"/>
        <v>1.4723115399861255E-2</v>
      </c>
      <c r="X253" s="859">
        <f t="shared" ref="X253:Y253" si="240">X229/X$236</f>
        <v>1.515607904956056E-2</v>
      </c>
      <c r="Y253" s="859">
        <f t="shared" si="240"/>
        <v>2.0214253501994753E-2</v>
      </c>
      <c r="Z253" s="859">
        <f t="shared" ref="Z253" si="241">Z229/Z$236</f>
        <v>2.3398498192777287E-2</v>
      </c>
    </row>
    <row r="254" spans="1:26" s="10" customFormat="1" x14ac:dyDescent="0.2">
      <c r="A254" s="359" t="s">
        <v>101</v>
      </c>
      <c r="B254" s="360" t="s">
        <v>12</v>
      </c>
      <c r="C254" s="174">
        <f t="shared" ref="C254:W254" si="242">C230/C$236</f>
        <v>0.41219413656283621</v>
      </c>
      <c r="D254" s="174">
        <f t="shared" si="242"/>
        <v>0.45662858019522229</v>
      </c>
      <c r="E254" s="174">
        <f t="shared" si="242"/>
        <v>0.49697508674734781</v>
      </c>
      <c r="F254" s="174">
        <f t="shared" si="242"/>
        <v>0.49306533057787844</v>
      </c>
      <c r="G254" s="174">
        <f t="shared" si="242"/>
        <v>0.48651808249393269</v>
      </c>
      <c r="H254" s="174">
        <f t="shared" si="242"/>
        <v>0.45267466357872616</v>
      </c>
      <c r="I254" s="174">
        <f t="shared" si="242"/>
        <v>0.44663720731290735</v>
      </c>
      <c r="J254" s="174">
        <f t="shared" si="242"/>
        <v>0.44634162370509922</v>
      </c>
      <c r="K254" s="174">
        <f t="shared" si="242"/>
        <v>0.42646203627018825</v>
      </c>
      <c r="L254" s="174">
        <f t="shared" si="242"/>
        <v>0.43250826547442034</v>
      </c>
      <c r="M254" s="174">
        <f t="shared" si="242"/>
        <v>0.43445543445079676</v>
      </c>
      <c r="N254" s="174">
        <f t="shared" si="242"/>
        <v>0.42037954005672573</v>
      </c>
      <c r="O254" s="174">
        <f t="shared" si="242"/>
        <v>0.44788243763495633</v>
      </c>
      <c r="P254" s="174">
        <f t="shared" si="242"/>
        <v>0.46999039762196915</v>
      </c>
      <c r="Q254" s="174">
        <f t="shared" si="242"/>
        <v>0.44543693271741314</v>
      </c>
      <c r="R254" s="174">
        <f t="shared" si="242"/>
        <v>0.420354603103827</v>
      </c>
      <c r="S254" s="174">
        <f t="shared" si="242"/>
        <v>0.42854843638189261</v>
      </c>
      <c r="T254" s="174">
        <f t="shared" si="242"/>
        <v>0.41295753279759134</v>
      </c>
      <c r="U254" s="174">
        <f t="shared" si="242"/>
        <v>0.42916786229799708</v>
      </c>
      <c r="V254" s="174">
        <f t="shared" si="242"/>
        <v>0.45654179221655761</v>
      </c>
      <c r="W254" s="174">
        <f t="shared" si="242"/>
        <v>0.44715656547155974</v>
      </c>
      <c r="X254" s="859">
        <f t="shared" ref="X254:Y254" si="243">X230/X$236</f>
        <v>0.43407000899084563</v>
      </c>
      <c r="Y254" s="859">
        <f t="shared" si="243"/>
        <v>0.42079799116989441</v>
      </c>
      <c r="Z254" s="859">
        <f t="shared" ref="Z254" si="244">Z230/Z$236</f>
        <v>0.41695214956454429</v>
      </c>
    </row>
    <row r="255" spans="1:26" x14ac:dyDescent="0.2">
      <c r="A255" s="166"/>
      <c r="B255" s="379" t="s">
        <v>560</v>
      </c>
      <c r="C255" s="173">
        <f t="shared" ref="C255:W255" si="245">C234/C$236</f>
        <v>5.3768309073139939E-2</v>
      </c>
      <c r="D255" s="173">
        <f t="shared" si="245"/>
        <v>5.1462756840568225E-2</v>
      </c>
      <c r="E255" s="173">
        <f t="shared" si="245"/>
        <v>5.0908044123255537E-2</v>
      </c>
      <c r="F255" s="173">
        <f t="shared" si="245"/>
        <v>6.0396676535483605E-2</v>
      </c>
      <c r="G255" s="173">
        <f t="shared" si="245"/>
        <v>6.4465355676626854E-2</v>
      </c>
      <c r="H255" s="173">
        <f t="shared" si="245"/>
        <v>7.4386326380053935E-2</v>
      </c>
      <c r="I255" s="173">
        <f t="shared" si="245"/>
        <v>7.0343187991434492E-2</v>
      </c>
      <c r="J255" s="173">
        <f t="shared" si="245"/>
        <v>5.8706614782258908E-2</v>
      </c>
      <c r="K255" s="173">
        <f t="shared" si="245"/>
        <v>7.6232204494189881E-2</v>
      </c>
      <c r="L255" s="173">
        <f t="shared" si="245"/>
        <v>6.6959212180144917E-2</v>
      </c>
      <c r="M255" s="173">
        <f t="shared" si="245"/>
        <v>7.5016306635050378E-2</v>
      </c>
      <c r="N255" s="173">
        <f t="shared" si="245"/>
        <v>7.2902132888530591E-2</v>
      </c>
      <c r="O255" s="173">
        <f t="shared" si="245"/>
        <v>6.8468849398930179E-2</v>
      </c>
      <c r="P255" s="173">
        <f t="shared" si="245"/>
        <v>6.5961014143730762E-2</v>
      </c>
      <c r="Q255" s="173">
        <f t="shared" si="245"/>
        <v>7.2120014188390175E-2</v>
      </c>
      <c r="R255" s="173">
        <f t="shared" si="245"/>
        <v>7.8781004836346646E-2</v>
      </c>
      <c r="S255" s="173">
        <f t="shared" si="245"/>
        <v>8.3944546038588544E-2</v>
      </c>
      <c r="T255" s="173">
        <f t="shared" si="245"/>
        <v>8.0673807600263978E-2</v>
      </c>
      <c r="U255" s="173">
        <f t="shared" si="245"/>
        <v>7.9908118723068772E-2</v>
      </c>
      <c r="V255" s="173">
        <f t="shared" si="245"/>
        <v>7.1994018431591408E-2</v>
      </c>
      <c r="W255" s="173">
        <f t="shared" si="245"/>
        <v>7.5568353961131068E-2</v>
      </c>
      <c r="X255" s="766">
        <f t="shared" ref="X255:Y255" si="246">X234/X$236</f>
        <v>8.3274725178140802E-2</v>
      </c>
      <c r="Y255" s="766">
        <f t="shared" si="246"/>
        <v>8.7666536054461702E-2</v>
      </c>
      <c r="Z255" s="766">
        <f t="shared" ref="Z255" si="247">Z234/Z$236</f>
        <v>8.7910164226346219E-2</v>
      </c>
    </row>
    <row r="256" spans="1:26" x14ac:dyDescent="0.2">
      <c r="A256" s="166"/>
      <c r="B256" s="169" t="s">
        <v>400</v>
      </c>
      <c r="C256" s="173">
        <f t="shared" ref="C256:W256" si="248">C235/C$236</f>
        <v>-7.4352120990848029E-3</v>
      </c>
      <c r="D256" s="173">
        <f t="shared" si="248"/>
        <v>-8.0567900455876511E-3</v>
      </c>
      <c r="E256" s="173">
        <f t="shared" si="248"/>
        <v>-5.6141406441563742E-3</v>
      </c>
      <c r="F256" s="173">
        <f t="shared" si="248"/>
        <v>-5.6740613532534432E-3</v>
      </c>
      <c r="G256" s="173">
        <f t="shared" si="248"/>
        <v>-8.2981972148089573E-3</v>
      </c>
      <c r="H256" s="173">
        <f t="shared" si="248"/>
        <v>-1.0149230417207656E-2</v>
      </c>
      <c r="I256" s="173">
        <f t="shared" si="248"/>
        <v>-1.171557781201467E-2</v>
      </c>
      <c r="J256" s="173">
        <f t="shared" si="248"/>
        <v>-1.5062088103875271E-2</v>
      </c>
      <c r="K256" s="173">
        <f t="shared" si="248"/>
        <v>-1.1895437686791435E-2</v>
      </c>
      <c r="L256" s="173">
        <f t="shared" si="248"/>
        <v>-1.0986034200222199E-2</v>
      </c>
      <c r="M256" s="173">
        <f t="shared" si="248"/>
        <v>-1.3531572347940082E-2</v>
      </c>
      <c r="N256" s="173">
        <f t="shared" si="248"/>
        <v>-1.4843368338693583E-2</v>
      </c>
      <c r="O256" s="173">
        <f t="shared" si="248"/>
        <v>-1.5583367509419094E-2</v>
      </c>
      <c r="P256" s="173">
        <f t="shared" si="248"/>
        <v>-1.6409296672208539E-2</v>
      </c>
      <c r="Q256" s="173">
        <f t="shared" si="248"/>
        <v>-1.3814854518801115E-2</v>
      </c>
      <c r="R256" s="173">
        <f t="shared" si="248"/>
        <v>-1.3608669434438345E-2</v>
      </c>
      <c r="S256" s="173">
        <f t="shared" si="248"/>
        <v>-1.1798416157154164E-2</v>
      </c>
      <c r="T256" s="173">
        <f t="shared" si="248"/>
        <v>-1.228031325854906E-2</v>
      </c>
      <c r="U256" s="173">
        <f t="shared" si="248"/>
        <v>-1.2108814961674166E-2</v>
      </c>
      <c r="V256" s="173">
        <f t="shared" si="248"/>
        <v>-1.1687516977103102E-2</v>
      </c>
      <c r="W256" s="173">
        <f t="shared" si="248"/>
        <v>-1.128878871907934E-2</v>
      </c>
      <c r="X256" s="766">
        <f t="shared" ref="X256:Y256" si="249">X235/X$236</f>
        <v>-1.1453472366632583E-2</v>
      </c>
      <c r="Y256" s="766">
        <f t="shared" si="249"/>
        <v>-9.9515114098071462E-3</v>
      </c>
      <c r="Z256" s="766">
        <f t="shared" ref="Z256" si="250">Z235/Z$236</f>
        <v>-1.1620721778670939E-2</v>
      </c>
    </row>
    <row r="257" spans="1:26" ht="20.25" customHeight="1" x14ac:dyDescent="0.2">
      <c r="A257" s="170"/>
      <c r="B257" s="171" t="s">
        <v>562</v>
      </c>
      <c r="C257" s="181">
        <f t="shared" ref="C257:W257" si="251">C236/C$236</f>
        <v>1</v>
      </c>
      <c r="D257" s="181">
        <f t="shared" si="251"/>
        <v>1</v>
      </c>
      <c r="E257" s="181">
        <f t="shared" si="251"/>
        <v>1</v>
      </c>
      <c r="F257" s="181">
        <f t="shared" si="251"/>
        <v>1</v>
      </c>
      <c r="G257" s="181">
        <f t="shared" si="251"/>
        <v>1</v>
      </c>
      <c r="H257" s="181">
        <f t="shared" si="251"/>
        <v>1</v>
      </c>
      <c r="I257" s="181">
        <f t="shared" si="251"/>
        <v>1</v>
      </c>
      <c r="J257" s="181">
        <f t="shared" si="251"/>
        <v>1</v>
      </c>
      <c r="K257" s="181">
        <f t="shared" si="251"/>
        <v>1</v>
      </c>
      <c r="L257" s="181">
        <f t="shared" si="251"/>
        <v>1</v>
      </c>
      <c r="M257" s="181">
        <f t="shared" si="251"/>
        <v>1</v>
      </c>
      <c r="N257" s="181">
        <f t="shared" si="251"/>
        <v>1</v>
      </c>
      <c r="O257" s="181">
        <f t="shared" si="251"/>
        <v>1</v>
      </c>
      <c r="P257" s="181">
        <f t="shared" si="251"/>
        <v>1</v>
      </c>
      <c r="Q257" s="181">
        <f t="shared" si="251"/>
        <v>1</v>
      </c>
      <c r="R257" s="181">
        <f t="shared" si="251"/>
        <v>1</v>
      </c>
      <c r="S257" s="181">
        <f t="shared" si="251"/>
        <v>1</v>
      </c>
      <c r="T257" s="181">
        <f t="shared" si="251"/>
        <v>1</v>
      </c>
      <c r="U257" s="181">
        <f t="shared" si="251"/>
        <v>1</v>
      </c>
      <c r="V257" s="181">
        <f t="shared" si="251"/>
        <v>1</v>
      </c>
      <c r="W257" s="181">
        <f t="shared" si="251"/>
        <v>1</v>
      </c>
      <c r="X257" s="874">
        <f t="shared" ref="X257:Y257" si="252">X236/X$236</f>
        <v>1</v>
      </c>
      <c r="Y257" s="874">
        <f t="shared" si="252"/>
        <v>1</v>
      </c>
      <c r="Z257" s="874">
        <f t="shared" ref="Z257" si="253">Z236/Z$236</f>
        <v>1</v>
      </c>
    </row>
    <row r="258" spans="1:26" x14ac:dyDescent="0.2">
      <c r="A258" s="972" t="s">
        <v>1388</v>
      </c>
      <c r="B258" s="957"/>
      <c r="C258" s="973"/>
      <c r="D258" s="973"/>
      <c r="E258" s="973"/>
      <c r="F258" s="973"/>
      <c r="G258" s="973"/>
      <c r="H258" s="973"/>
      <c r="I258" s="973"/>
      <c r="J258" s="973"/>
      <c r="K258" s="973"/>
      <c r="L258" s="973"/>
      <c r="M258" s="973"/>
      <c r="N258" s="973"/>
      <c r="O258" s="973"/>
      <c r="P258" s="973"/>
      <c r="Q258" s="973"/>
      <c r="R258" s="973"/>
      <c r="S258" s="973"/>
      <c r="T258" s="973"/>
      <c r="U258" s="973"/>
      <c r="V258" s="973"/>
      <c r="W258" s="973"/>
      <c r="X258" s="974"/>
      <c r="Y258" s="974"/>
      <c r="Z258" s="974"/>
    </row>
    <row r="259" spans="1:26" s="144" customFormat="1" ht="20.25" customHeight="1" x14ac:dyDescent="0.2">
      <c r="A259" s="180" t="s">
        <v>1188</v>
      </c>
      <c r="X259" s="967"/>
      <c r="Y259" s="967"/>
      <c r="Z259" s="967"/>
    </row>
    <row r="260" spans="1:26" ht="15" x14ac:dyDescent="0.2">
      <c r="A260" s="354" t="str">
        <f>Index!B33</f>
        <v>Table 4k :   Chuuk: GDP by income component, current prices, FY2003-FY2018</v>
      </c>
    </row>
    <row r="261" spans="1:26" ht="18.75" customHeight="1" x14ac:dyDescent="0.2">
      <c r="A261" s="159"/>
      <c r="B261" s="160" t="s">
        <v>397</v>
      </c>
      <c r="C261" s="161" t="str">
        <f t="shared" ref="C261:W261" si="254">C2</f>
        <v>FY1995</v>
      </c>
      <c r="D261" s="161" t="str">
        <f t="shared" si="254"/>
        <v>FY1996</v>
      </c>
      <c r="E261" s="161" t="str">
        <f t="shared" si="254"/>
        <v>FY1997</v>
      </c>
      <c r="F261" s="161" t="str">
        <f t="shared" si="254"/>
        <v>FY1998</v>
      </c>
      <c r="G261" s="161" t="str">
        <f t="shared" si="254"/>
        <v>FY1999</v>
      </c>
      <c r="H261" s="161" t="str">
        <f t="shared" si="254"/>
        <v>FY2000</v>
      </c>
      <c r="I261" s="161" t="str">
        <f t="shared" si="254"/>
        <v>FY2001</v>
      </c>
      <c r="J261" s="161" t="str">
        <f t="shared" si="254"/>
        <v>FY2002</v>
      </c>
      <c r="K261" s="161" t="str">
        <f t="shared" si="254"/>
        <v>FY2003</v>
      </c>
      <c r="L261" s="161" t="str">
        <f t="shared" si="254"/>
        <v>FY2004</v>
      </c>
      <c r="M261" s="161" t="str">
        <f t="shared" si="254"/>
        <v>FY2005</v>
      </c>
      <c r="N261" s="161" t="str">
        <f t="shared" si="254"/>
        <v>FY2006</v>
      </c>
      <c r="O261" s="161" t="str">
        <f t="shared" si="254"/>
        <v>FY2007</v>
      </c>
      <c r="P261" s="161" t="str">
        <f t="shared" si="254"/>
        <v>FY2008</v>
      </c>
      <c r="Q261" s="161" t="str">
        <f t="shared" si="254"/>
        <v>FY2009</v>
      </c>
      <c r="R261" s="161" t="str">
        <f t="shared" si="254"/>
        <v>FY2010</v>
      </c>
      <c r="S261" s="161" t="str">
        <f t="shared" si="254"/>
        <v>FY2011</v>
      </c>
      <c r="T261" s="161" t="str">
        <f t="shared" si="254"/>
        <v>FY2012</v>
      </c>
      <c r="U261" s="161" t="str">
        <f t="shared" si="254"/>
        <v>FY2013</v>
      </c>
      <c r="V261" s="161" t="str">
        <f t="shared" si="254"/>
        <v>FY2014</v>
      </c>
      <c r="W261" s="161" t="str">
        <f t="shared" si="254"/>
        <v>FY2015</v>
      </c>
      <c r="X261" s="857" t="str">
        <f t="shared" ref="X261:Y261" si="255">X2</f>
        <v>FY2016</v>
      </c>
      <c r="Y261" s="857" t="str">
        <f t="shared" si="255"/>
        <v>FY2017</v>
      </c>
      <c r="Z261" s="857" t="str">
        <f t="shared" ref="Z261" si="256">Z2</f>
        <v>FY2018</v>
      </c>
    </row>
    <row r="262" spans="1:26" ht="18.75" customHeight="1" x14ac:dyDescent="0.2">
      <c r="A262" s="162"/>
      <c r="B262" s="163" t="s">
        <v>358</v>
      </c>
      <c r="C262" s="164">
        <v>33.443205509250348</v>
      </c>
      <c r="D262" s="164">
        <v>32.13439684758356</v>
      </c>
      <c r="E262" s="164">
        <v>26.51714531173813</v>
      </c>
      <c r="F262" s="164">
        <v>26.256329886132161</v>
      </c>
      <c r="G262" s="164">
        <v>27.053900948408558</v>
      </c>
      <c r="H262" s="164">
        <v>29.878913261721852</v>
      </c>
      <c r="I262" s="164">
        <v>32.301327054829748</v>
      </c>
      <c r="J262" s="164">
        <v>33.86881476154187</v>
      </c>
      <c r="K262" s="164">
        <v>33.044635915746149</v>
      </c>
      <c r="L262" s="164">
        <v>31.574853314690561</v>
      </c>
      <c r="M262" s="164">
        <v>31.226434238386581</v>
      </c>
      <c r="N262" s="164">
        <v>32.926293599695981</v>
      </c>
      <c r="O262" s="164">
        <v>29.984848266099174</v>
      </c>
      <c r="P262" s="164">
        <v>26.696779728459383</v>
      </c>
      <c r="Q262" s="164">
        <v>28.460691903227918</v>
      </c>
      <c r="R262" s="164">
        <v>32.362904098585538</v>
      </c>
      <c r="S262" s="164">
        <v>32.839961529470017</v>
      </c>
      <c r="T262" s="164">
        <v>34.381748351191533</v>
      </c>
      <c r="U262" s="164">
        <v>33.606632275146076</v>
      </c>
      <c r="V262" s="164">
        <v>33.08275551944859</v>
      </c>
      <c r="W262" s="164">
        <v>34.11003742279248</v>
      </c>
      <c r="X262" s="875">
        <v>34.2012976829363</v>
      </c>
      <c r="Y262" s="875">
        <v>36.458625093065571</v>
      </c>
      <c r="Z262" s="875">
        <v>35.51970911999252</v>
      </c>
    </row>
    <row r="263" spans="1:26" x14ac:dyDescent="0.2">
      <c r="A263" s="162"/>
      <c r="B263" s="165" t="s">
        <v>401</v>
      </c>
      <c r="C263" s="164">
        <v>9.7597477047498256</v>
      </c>
      <c r="D263" s="164">
        <v>6.6366489132220776</v>
      </c>
      <c r="E263" s="164">
        <v>6.6473948897233379</v>
      </c>
      <c r="F263" s="164">
        <v>7.3994732193432702</v>
      </c>
      <c r="G263" s="164">
        <v>8.3608939469689911</v>
      </c>
      <c r="H263" s="164">
        <v>10.382806780293157</v>
      </c>
      <c r="I263" s="164">
        <v>10.063588643401349</v>
      </c>
      <c r="J263" s="164">
        <v>8.4108716034798903</v>
      </c>
      <c r="K263" s="164">
        <v>9.4400744353550525</v>
      </c>
      <c r="L263" s="164">
        <v>8.1143228621721235</v>
      </c>
      <c r="M263" s="164">
        <v>8.5234316182687824</v>
      </c>
      <c r="N263" s="164">
        <v>8.8085806631933163</v>
      </c>
      <c r="O263" s="164">
        <v>8.3491861409295556</v>
      </c>
      <c r="P263" s="164">
        <v>9.1164689553968881</v>
      </c>
      <c r="Q263" s="164">
        <v>10.113381714220163</v>
      </c>
      <c r="R263" s="164">
        <v>11.192314305475557</v>
      </c>
      <c r="S263" s="164">
        <v>11.417578481003364</v>
      </c>
      <c r="T263" s="164">
        <v>12.477137499566927</v>
      </c>
      <c r="U263" s="164">
        <v>11.435535005123114</v>
      </c>
      <c r="V263" s="164">
        <v>10.375214203381983</v>
      </c>
      <c r="W263" s="164">
        <v>11.226676223431101</v>
      </c>
      <c r="X263" s="875">
        <v>13.291967797796694</v>
      </c>
      <c r="Y263" s="875">
        <v>14.288911994740756</v>
      </c>
      <c r="Z263" s="875">
        <v>15.343389505343699</v>
      </c>
    </row>
    <row r="264" spans="1:26" x14ac:dyDescent="0.2">
      <c r="A264" s="162"/>
      <c r="B264" s="165" t="s">
        <v>402</v>
      </c>
      <c r="C264" s="164">
        <v>2.9370154594578768</v>
      </c>
      <c r="D264" s="164">
        <v>3.0244247127459767</v>
      </c>
      <c r="E264" s="164">
        <v>3.0980362553636565</v>
      </c>
      <c r="F264" s="164">
        <v>3.1519740079776732</v>
      </c>
      <c r="G264" s="164">
        <v>3.2245476593160376</v>
      </c>
      <c r="H264" s="164">
        <v>3.1961930608978957</v>
      </c>
      <c r="I264" s="164">
        <v>3.3014430542500697</v>
      </c>
      <c r="J264" s="164">
        <v>3.281363315039945</v>
      </c>
      <c r="K264" s="164">
        <v>3.4744266366306693</v>
      </c>
      <c r="L264" s="164">
        <v>2.8369372139158715</v>
      </c>
      <c r="M264" s="164">
        <v>3.1779138678025696</v>
      </c>
      <c r="N264" s="164">
        <v>3.2014470295749722</v>
      </c>
      <c r="O264" s="164">
        <v>3.9366586615938575</v>
      </c>
      <c r="P264" s="164">
        <v>4.4264761369752712</v>
      </c>
      <c r="Q264" s="164">
        <v>3.7566599562547243</v>
      </c>
      <c r="R264" s="164">
        <v>4.0485797958939811</v>
      </c>
      <c r="S264" s="164">
        <v>4.504154464884456</v>
      </c>
      <c r="T264" s="164">
        <v>4.0017638438100684</v>
      </c>
      <c r="U264" s="164">
        <v>4.2077043963580785</v>
      </c>
      <c r="V264" s="164">
        <v>4.2354774860861824</v>
      </c>
      <c r="W264" s="164">
        <v>4.1731278693979261</v>
      </c>
      <c r="X264" s="875">
        <v>4.2276718817529542</v>
      </c>
      <c r="Y264" s="875">
        <v>4.289454270981734</v>
      </c>
      <c r="Z264" s="875">
        <v>4.3556772351950341</v>
      </c>
    </row>
    <row r="265" spans="1:26" x14ac:dyDescent="0.2">
      <c r="A265" s="162"/>
      <c r="B265" s="165" t="s">
        <v>560</v>
      </c>
      <c r="C265" s="164">
        <v>3.833590141333568</v>
      </c>
      <c r="D265" s="164">
        <v>1.7623825007267722</v>
      </c>
      <c r="E265" s="164">
        <v>2.1784369075106107</v>
      </c>
      <c r="F265" s="164">
        <v>2.9193380520079755</v>
      </c>
      <c r="G265" s="164">
        <v>3.1419288108938805</v>
      </c>
      <c r="H265" s="164">
        <v>4.0077845360612621</v>
      </c>
      <c r="I265" s="164">
        <v>3.9201548632201124</v>
      </c>
      <c r="J265" s="164">
        <v>3.463808138426177</v>
      </c>
      <c r="K265" s="164">
        <v>5.2106509999999995</v>
      </c>
      <c r="L265" s="164">
        <v>5.0540501999999998</v>
      </c>
      <c r="M265" s="164">
        <v>5.3768105928683632</v>
      </c>
      <c r="N265" s="164">
        <v>5.2864670399999998</v>
      </c>
      <c r="O265" s="164">
        <v>4.8041362400000001</v>
      </c>
      <c r="P265" s="164">
        <v>4.4794662700000005</v>
      </c>
      <c r="Q265" s="164">
        <v>5.5003550099999998</v>
      </c>
      <c r="R265" s="164">
        <v>6.6695889999999993</v>
      </c>
      <c r="S265" s="164">
        <v>7.0362178399999999</v>
      </c>
      <c r="T265" s="164">
        <v>7.06916162</v>
      </c>
      <c r="U265" s="164">
        <v>7.15449</v>
      </c>
      <c r="V265" s="164">
        <v>5.3452657700000001</v>
      </c>
      <c r="W265" s="164">
        <v>5.8077169896903111</v>
      </c>
      <c r="X265" s="875">
        <v>7.041362245621305</v>
      </c>
      <c r="Y265" s="875">
        <v>7.6736423383303034</v>
      </c>
      <c r="Z265" s="875">
        <v>8.3384984004904759</v>
      </c>
    </row>
    <row r="266" spans="1:26" x14ac:dyDescent="0.2">
      <c r="A266" s="162"/>
      <c r="B266" s="165" t="s">
        <v>400</v>
      </c>
      <c r="C266" s="164">
        <v>-0.58753787436399285</v>
      </c>
      <c r="D266" s="164">
        <v>-0.5922245461828527</v>
      </c>
      <c r="E266" s="164">
        <v>-0.39010068682854926</v>
      </c>
      <c r="F266" s="164">
        <v>-0.4048499030001998</v>
      </c>
      <c r="G266" s="164">
        <v>-0.61319181824837521</v>
      </c>
      <c r="H266" s="164">
        <v>-0.80595856590656312</v>
      </c>
      <c r="I266" s="164">
        <v>-0.95961263783344175</v>
      </c>
      <c r="J266" s="164">
        <v>-1.2114783756171617</v>
      </c>
      <c r="K266" s="164">
        <v>-0.96912338368149409</v>
      </c>
      <c r="L266" s="164">
        <v>-0.84973121142965136</v>
      </c>
      <c r="M266" s="164">
        <v>-1.0544984454311537</v>
      </c>
      <c r="N266" s="164">
        <v>-1.1740917706554816</v>
      </c>
      <c r="O266" s="164">
        <v>-1.1841410353605337</v>
      </c>
      <c r="P266" s="164">
        <v>-1.2100150901730991</v>
      </c>
      <c r="Q266" s="164">
        <v>-1.071262264300695</v>
      </c>
      <c r="R266" s="164">
        <v>-1.1521080767262686</v>
      </c>
      <c r="S266" s="164">
        <v>-1.0376084395534295</v>
      </c>
      <c r="T266" s="164">
        <v>-1.1050027430184761</v>
      </c>
      <c r="U266" s="164">
        <v>-1.0842258752566187</v>
      </c>
      <c r="V266" s="164">
        <v>-1.0274575087578084</v>
      </c>
      <c r="W266" s="164">
        <v>-1.023445653011595</v>
      </c>
      <c r="X266" s="875">
        <v>-1.0817955333124414</v>
      </c>
      <c r="Y266" s="875">
        <v>-0.98680397156388411</v>
      </c>
      <c r="Z266" s="875">
        <v>-1.1568885931345374</v>
      </c>
    </row>
    <row r="267" spans="1:26" x14ac:dyDescent="0.2">
      <c r="A267" s="166"/>
      <c r="B267" s="167" t="s">
        <v>403</v>
      </c>
      <c r="C267" s="168">
        <v>49.38602094042762</v>
      </c>
      <c r="D267" s="168">
        <v>42.965628428095528</v>
      </c>
      <c r="E267" s="168">
        <v>38.050912677507192</v>
      </c>
      <c r="F267" s="168">
        <v>39.322265262460874</v>
      </c>
      <c r="G267" s="168">
        <v>41.16807954733909</v>
      </c>
      <c r="H267" s="168">
        <v>46.659739073067598</v>
      </c>
      <c r="I267" s="168">
        <v>48.626900977867841</v>
      </c>
      <c r="J267" s="168">
        <v>47.813379442870719</v>
      </c>
      <c r="K267" s="168">
        <v>50.200664604050374</v>
      </c>
      <c r="L267" s="168">
        <v>46.730432379348912</v>
      </c>
      <c r="M267" s="168">
        <v>47.250091871895151</v>
      </c>
      <c r="N267" s="168">
        <v>49.048696561808789</v>
      </c>
      <c r="O267" s="168">
        <v>45.890688273262057</v>
      </c>
      <c r="P267" s="168">
        <v>43.509176000658442</v>
      </c>
      <c r="Q267" s="168">
        <v>46.759826319402109</v>
      </c>
      <c r="R267" s="168">
        <v>53.121279123228803</v>
      </c>
      <c r="S267" s="168">
        <v>54.760303875804404</v>
      </c>
      <c r="T267" s="168">
        <v>56.824808571550058</v>
      </c>
      <c r="U267" s="168">
        <v>55.320135801370647</v>
      </c>
      <c r="V267" s="168">
        <v>52.011255470158943</v>
      </c>
      <c r="W267" s="168">
        <v>54.294112852300223</v>
      </c>
      <c r="X267" s="869">
        <v>57.680504074794811</v>
      </c>
      <c r="Y267" s="869">
        <v>61.723829725554481</v>
      </c>
      <c r="Z267" s="869">
        <v>62.400385667887193</v>
      </c>
    </row>
    <row r="268" spans="1:26" s="785" customFormat="1" x14ac:dyDescent="0.2">
      <c r="A268" s="784"/>
      <c r="B268" s="783" t="s">
        <v>404</v>
      </c>
      <c r="C268" s="766">
        <v>0.62497339566306342</v>
      </c>
      <c r="D268" s="766">
        <v>0.58451654807806197</v>
      </c>
      <c r="E268" s="766">
        <v>0.54761035451323459</v>
      </c>
      <c r="F268" s="766">
        <v>0.55111028555192609</v>
      </c>
      <c r="G268" s="766">
        <v>0.55711904965501058</v>
      </c>
      <c r="H268" s="766">
        <v>0.58757417948238699</v>
      </c>
      <c r="I268" s="766">
        <v>0.59366896568761474</v>
      </c>
      <c r="J268" s="766">
        <v>0.59445496362711603</v>
      </c>
      <c r="K268" s="766">
        <v>0.61618457225179912</v>
      </c>
      <c r="L268" s="766">
        <v>0.60417002624505856</v>
      </c>
      <c r="M268" s="766">
        <v>0.60632430458439002</v>
      </c>
      <c r="N268" s="766">
        <v>0.6200945171375154</v>
      </c>
      <c r="O268" s="766">
        <v>0.60392422799932499</v>
      </c>
      <c r="P268" s="766">
        <v>0.59003807700944066</v>
      </c>
      <c r="Q268" s="766">
        <v>0.60300845036171813</v>
      </c>
      <c r="R268" s="766">
        <v>0.62746711191949145</v>
      </c>
      <c r="S268" s="766">
        <v>0.62266730819674843</v>
      </c>
      <c r="T268" s="766">
        <v>0.63151558177086853</v>
      </c>
      <c r="U268" s="766">
        <v>0.61782448045241345</v>
      </c>
      <c r="V268" s="766">
        <v>0.59163753841543909</v>
      </c>
      <c r="W268" s="766">
        <v>0.59887378179378858</v>
      </c>
      <c r="X268" s="766">
        <v>0.61069031916893257</v>
      </c>
      <c r="Y268" s="766">
        <v>0.62245938754927632</v>
      </c>
      <c r="Z268" s="766">
        <v>0.62679978437989026</v>
      </c>
    </row>
    <row r="269" spans="1:26" ht="17.25" customHeight="1" x14ac:dyDescent="0.2">
      <c r="A269" s="166"/>
      <c r="B269" s="165" t="s">
        <v>405</v>
      </c>
      <c r="C269" s="164">
        <v>19.817251012148645</v>
      </c>
      <c r="D269" s="164">
        <v>20.388933900080488</v>
      </c>
      <c r="E269" s="164">
        <v>20.950659230505298</v>
      </c>
      <c r="F269" s="164">
        <v>21.311009966537519</v>
      </c>
      <c r="G269" s="164">
        <v>21.738736150167085</v>
      </c>
      <c r="H269" s="164">
        <v>21.698523756256943</v>
      </c>
      <c r="I269" s="164">
        <v>22.044878370924039</v>
      </c>
      <c r="J269" s="164">
        <v>21.499537523800836</v>
      </c>
      <c r="K269" s="164">
        <v>20.530124866553916</v>
      </c>
      <c r="L269" s="164">
        <v>19.994092029962637</v>
      </c>
      <c r="M269" s="164">
        <v>20.191799904037474</v>
      </c>
      <c r="N269" s="164">
        <v>19.698168319143257</v>
      </c>
      <c r="O269" s="164">
        <v>19.811368934125653</v>
      </c>
      <c r="P269" s="164">
        <v>20.012359685630205</v>
      </c>
      <c r="Q269" s="164">
        <v>20.634628292389884</v>
      </c>
      <c r="R269" s="164">
        <v>21.458040828211679</v>
      </c>
      <c r="S269" s="164">
        <v>23.035821694658388</v>
      </c>
      <c r="T269" s="164">
        <v>22.93972073162962</v>
      </c>
      <c r="U269" s="164">
        <v>23.933941497167801</v>
      </c>
      <c r="V269" s="164">
        <v>24.878124598738335</v>
      </c>
      <c r="W269" s="164">
        <v>25.047142562037681</v>
      </c>
      <c r="X269" s="875">
        <v>25.375289642980981</v>
      </c>
      <c r="Y269" s="875">
        <v>25.964931423555228</v>
      </c>
      <c r="Z269" s="875">
        <v>25.598809037273099</v>
      </c>
    </row>
    <row r="270" spans="1:26" x14ac:dyDescent="0.2">
      <c r="A270" s="166"/>
      <c r="B270" s="165" t="s">
        <v>14</v>
      </c>
      <c r="C270" s="164">
        <v>9.8177252340826762</v>
      </c>
      <c r="D270" s="164">
        <v>10.151702925339929</v>
      </c>
      <c r="E270" s="164">
        <v>10.483806452537813</v>
      </c>
      <c r="F270" s="164">
        <v>10.717716202925981</v>
      </c>
      <c r="G270" s="164">
        <v>10.987766749157499</v>
      </c>
      <c r="H270" s="164">
        <v>11.05254299296613</v>
      </c>
      <c r="I270" s="164">
        <v>11.237338001726732</v>
      </c>
      <c r="J270" s="164">
        <v>11.119382144994427</v>
      </c>
      <c r="K270" s="164">
        <v>10.739384994484812</v>
      </c>
      <c r="L270" s="164">
        <v>10.621968050402922</v>
      </c>
      <c r="M270" s="164">
        <v>10.4868528160941</v>
      </c>
      <c r="N270" s="164">
        <v>10.351877659504085</v>
      </c>
      <c r="O270" s="164">
        <v>10.285436166223633</v>
      </c>
      <c r="P270" s="164">
        <v>10.218071461068886</v>
      </c>
      <c r="Q270" s="164">
        <v>10.149775972958437</v>
      </c>
      <c r="R270" s="164">
        <v>10.080542078180358</v>
      </c>
      <c r="S270" s="164">
        <v>10.148597325606477</v>
      </c>
      <c r="T270" s="164">
        <v>10.217112024187744</v>
      </c>
      <c r="U270" s="164">
        <v>10.286136065719074</v>
      </c>
      <c r="V270" s="164">
        <v>11.021295121623522</v>
      </c>
      <c r="W270" s="164">
        <v>11.319104920146437</v>
      </c>
      <c r="X270" s="875">
        <v>11.395521890583989</v>
      </c>
      <c r="Y270" s="875">
        <v>11.472454763419487</v>
      </c>
      <c r="Z270" s="875">
        <v>11.554741372883441</v>
      </c>
    </row>
    <row r="271" spans="1:26" x14ac:dyDescent="0.2">
      <c r="A271" s="166"/>
      <c r="B271" s="167" t="s">
        <v>406</v>
      </c>
      <c r="C271" s="168">
        <v>29.634976246231322</v>
      </c>
      <c r="D271" s="168">
        <v>30.540636825420417</v>
      </c>
      <c r="E271" s="168">
        <v>31.434465683043111</v>
      </c>
      <c r="F271" s="168">
        <v>32.028726169463496</v>
      </c>
      <c r="G271" s="168">
        <v>32.726502899324586</v>
      </c>
      <c r="H271" s="168">
        <v>32.751066749223071</v>
      </c>
      <c r="I271" s="168">
        <v>33.282216372650772</v>
      </c>
      <c r="J271" s="168">
        <v>32.618919668795264</v>
      </c>
      <c r="K271" s="168">
        <v>31.269509861038728</v>
      </c>
      <c r="L271" s="168">
        <v>30.616060080365557</v>
      </c>
      <c r="M271" s="168">
        <v>30.678652720131574</v>
      </c>
      <c r="N271" s="168">
        <v>30.05004597864734</v>
      </c>
      <c r="O271" s="168">
        <v>30.096805100349286</v>
      </c>
      <c r="P271" s="168">
        <v>30.23043114669909</v>
      </c>
      <c r="Q271" s="168">
        <v>30.784404265348321</v>
      </c>
      <c r="R271" s="168">
        <v>31.538582906392037</v>
      </c>
      <c r="S271" s="168">
        <v>33.184419020264869</v>
      </c>
      <c r="T271" s="168">
        <v>33.156832755817362</v>
      </c>
      <c r="U271" s="168">
        <v>34.220077562886871</v>
      </c>
      <c r="V271" s="168">
        <v>35.899419720361855</v>
      </c>
      <c r="W271" s="168">
        <v>36.366247482184122</v>
      </c>
      <c r="X271" s="869">
        <v>36.770811533564967</v>
      </c>
      <c r="Y271" s="869">
        <v>37.437386186974713</v>
      </c>
      <c r="Z271" s="869">
        <v>37.153550410156541</v>
      </c>
    </row>
    <row r="272" spans="1:26" s="785" customFormat="1" x14ac:dyDescent="0.2">
      <c r="A272" s="784"/>
      <c r="B272" s="783" t="s">
        <v>407</v>
      </c>
      <c r="C272" s="766">
        <v>0.37502660433693658</v>
      </c>
      <c r="D272" s="766">
        <v>0.41548345192193803</v>
      </c>
      <c r="E272" s="766">
        <v>0.45238964548676541</v>
      </c>
      <c r="F272" s="766">
        <v>0.44888971444807385</v>
      </c>
      <c r="G272" s="766">
        <v>0.44288095034498948</v>
      </c>
      <c r="H272" s="766">
        <v>0.41242582051761301</v>
      </c>
      <c r="I272" s="766">
        <v>0.40633103431238532</v>
      </c>
      <c r="J272" s="766">
        <v>0.40554503637288397</v>
      </c>
      <c r="K272" s="766">
        <v>0.38381542774820088</v>
      </c>
      <c r="L272" s="766">
        <v>0.3958299737549415</v>
      </c>
      <c r="M272" s="766">
        <v>0.39367569541560993</v>
      </c>
      <c r="N272" s="766">
        <v>0.37990548286248466</v>
      </c>
      <c r="O272" s="766">
        <v>0.39607577200067495</v>
      </c>
      <c r="P272" s="766">
        <v>0.40996192299055939</v>
      </c>
      <c r="Q272" s="766">
        <v>0.39699154963828176</v>
      </c>
      <c r="R272" s="766">
        <v>0.37253288808050855</v>
      </c>
      <c r="S272" s="766">
        <v>0.37733269180325163</v>
      </c>
      <c r="T272" s="766">
        <v>0.36848441822913158</v>
      </c>
      <c r="U272" s="766">
        <v>0.38217551954758661</v>
      </c>
      <c r="V272" s="766">
        <v>0.4083624615845608</v>
      </c>
      <c r="W272" s="766">
        <v>0.40112621820621136</v>
      </c>
      <c r="X272" s="766">
        <v>0.38930968083106748</v>
      </c>
      <c r="Y272" s="766">
        <v>0.37754061245072362</v>
      </c>
      <c r="Z272" s="766">
        <v>0.37320021562010969</v>
      </c>
    </row>
    <row r="273" spans="1:26" ht="20.25" customHeight="1" x14ac:dyDescent="0.2">
      <c r="A273" s="170"/>
      <c r="B273" s="171" t="s">
        <v>562</v>
      </c>
      <c r="C273" s="172">
        <v>79.020997186658946</v>
      </c>
      <c r="D273" s="172">
        <v>73.506265253515949</v>
      </c>
      <c r="E273" s="172">
        <v>69.4853783605503</v>
      </c>
      <c r="F273" s="172">
        <v>71.350991431924371</v>
      </c>
      <c r="G273" s="172">
        <v>73.894582446663676</v>
      </c>
      <c r="H273" s="172">
        <v>79.410805822290669</v>
      </c>
      <c r="I273" s="172">
        <v>81.909117350518613</v>
      </c>
      <c r="J273" s="172">
        <v>80.432299111665984</v>
      </c>
      <c r="K273" s="172">
        <v>81.470174465089102</v>
      </c>
      <c r="L273" s="172">
        <v>77.346492459714469</v>
      </c>
      <c r="M273" s="172">
        <v>77.928744592026732</v>
      </c>
      <c r="N273" s="172">
        <v>79.098742540456129</v>
      </c>
      <c r="O273" s="172">
        <v>75.987493373611343</v>
      </c>
      <c r="P273" s="172">
        <v>73.739607147357532</v>
      </c>
      <c r="Q273" s="172">
        <v>77.544230584750437</v>
      </c>
      <c r="R273" s="172">
        <v>84.65986202962084</v>
      </c>
      <c r="S273" s="172">
        <v>87.944722896069266</v>
      </c>
      <c r="T273" s="172">
        <v>89.981641327367413</v>
      </c>
      <c r="U273" s="172">
        <v>89.540213364257511</v>
      </c>
      <c r="V273" s="172">
        <v>87.910675190520806</v>
      </c>
      <c r="W273" s="172">
        <v>90.660360334484352</v>
      </c>
      <c r="X273" s="873">
        <v>94.451315608359778</v>
      </c>
      <c r="Y273" s="873">
        <v>99.161215912529201</v>
      </c>
      <c r="Z273" s="873">
        <v>99.553936078043733</v>
      </c>
    </row>
    <row r="274" spans="1:26" x14ac:dyDescent="0.2">
      <c r="A274" s="972" t="s">
        <v>1388</v>
      </c>
      <c r="B274" s="957"/>
      <c r="C274" s="966"/>
      <c r="D274" s="966"/>
      <c r="E274" s="966"/>
      <c r="F274" s="966"/>
      <c r="G274" s="966"/>
      <c r="H274" s="966"/>
      <c r="I274" s="966"/>
      <c r="J274" s="966"/>
      <c r="K274" s="966"/>
      <c r="L274" s="966"/>
      <c r="M274" s="966"/>
      <c r="N274" s="966"/>
      <c r="O274" s="966"/>
      <c r="P274" s="966"/>
      <c r="Q274" s="966"/>
      <c r="R274" s="966"/>
      <c r="S274" s="966"/>
      <c r="T274" s="966"/>
      <c r="U274" s="966"/>
      <c r="V274" s="966"/>
      <c r="W274" s="966"/>
      <c r="X274" s="975"/>
      <c r="Y274" s="975"/>
      <c r="Z274" s="975"/>
    </row>
    <row r="275" spans="1:26" s="144" customFormat="1" ht="20.25" customHeight="1" x14ac:dyDescent="0.2">
      <c r="A275" s="180" t="s">
        <v>1188</v>
      </c>
      <c r="X275" s="967"/>
      <c r="Y275" s="967"/>
      <c r="Z275" s="967"/>
    </row>
  </sheetData>
  <phoneticPr fontId="0" type="noConversion"/>
  <pageMargins left="0.74803149606299202" right="0.74803149606299202" top="0.98425196850393704" bottom="0.98425196850393704" header="0.511811023622047" footer="0.511811023622047"/>
  <pageSetup scale="61" fitToHeight="0" orientation="landscape" r:id="rId1"/>
  <headerFooter alignWithMargins="0"/>
  <rowBreaks count="10" manualBreakCount="10">
    <brk id="26" max="25" man="1"/>
    <brk id="52" max="25" man="1"/>
    <brk id="78" max="16383" man="1"/>
    <brk id="104" max="25" man="1"/>
    <brk id="129" max="25" man="1"/>
    <brk id="154" max="16383" man="1"/>
    <brk id="180" max="25" man="1"/>
    <brk id="210" max="25" man="1"/>
    <brk id="240" max="25" man="1"/>
    <brk id="259" max="2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Z275"/>
  <sheetViews>
    <sheetView view="pageBreakPreview" zoomScale="80" zoomScaleNormal="80" zoomScaleSheetLayoutView="80" workbookViewId="0">
      <pane xSplit="2" topLeftCell="K1" activePane="topRight" state="frozen"/>
      <selection activeCell="A2" sqref="A2"/>
      <selection pane="topRight" activeCell="A2" sqref="A2"/>
    </sheetView>
  </sheetViews>
  <sheetFormatPr defaultRowHeight="12.75" outlineLevelCol="1" x14ac:dyDescent="0.2"/>
  <cols>
    <col min="2" max="2" width="44" customWidth="1"/>
    <col min="3" max="10" width="8.7109375" hidden="1" customWidth="1" outlineLevel="1"/>
    <col min="11" max="11" width="8.7109375" customWidth="1" collapsed="1"/>
    <col min="12" max="13" width="8.7109375" customWidth="1"/>
    <col min="24" max="24" width="9.140625" style="3"/>
    <col min="25" max="26" width="8.85546875" style="3"/>
  </cols>
  <sheetData>
    <row r="1" spans="1:26" ht="15" x14ac:dyDescent="0.2">
      <c r="A1" s="132" t="str">
        <f>Index!B34</f>
        <v>Table 5a :   Kosrae: Constant price GDP by industry, FY2004-FY2015</v>
      </c>
    </row>
    <row r="2" spans="1:26" ht="18.75" customHeight="1" x14ac:dyDescent="0.2">
      <c r="A2" s="159"/>
      <c r="B2" s="160" t="s">
        <v>513</v>
      </c>
      <c r="C2" s="161" t="str">
        <f>GNI!C2</f>
        <v>FY1995</v>
      </c>
      <c r="D2" s="161" t="str">
        <f>GNI!D2</f>
        <v>FY1996</v>
      </c>
      <c r="E2" s="161" t="str">
        <f>GNI!E2</f>
        <v>FY1997</v>
      </c>
      <c r="F2" s="161" t="str">
        <f>GNI!F2</f>
        <v>FY1998</v>
      </c>
      <c r="G2" s="161" t="str">
        <f>GNI!G2</f>
        <v>FY1999</v>
      </c>
      <c r="H2" s="161" t="str">
        <f>GNI!H2</f>
        <v>FY2000</v>
      </c>
      <c r="I2" s="161" t="str">
        <f>GNI!I2</f>
        <v>FY2001</v>
      </c>
      <c r="J2" s="161" t="str">
        <f>GNI!J2</f>
        <v>FY2002</v>
      </c>
      <c r="K2" s="161" t="str">
        <f>GNI!K2</f>
        <v>FY2003</v>
      </c>
      <c r="L2" s="161" t="str">
        <f>GNI!L2</f>
        <v>FY2004</v>
      </c>
      <c r="M2" s="161" t="str">
        <f>GNI!M2</f>
        <v>FY2005</v>
      </c>
      <c r="N2" s="161" t="str">
        <f>GNI!N2</f>
        <v>FY2006</v>
      </c>
      <c r="O2" s="161" t="str">
        <f>GNI!O2</f>
        <v>FY2007</v>
      </c>
      <c r="P2" s="161" t="str">
        <f>GNI!P2</f>
        <v>FY2008</v>
      </c>
      <c r="Q2" s="161" t="str">
        <f>GNI!Q2</f>
        <v>FY2009</v>
      </c>
      <c r="R2" s="161" t="str">
        <f>GNI!R2</f>
        <v>FY2010</v>
      </c>
      <c r="S2" s="161" t="str">
        <f>GNI!S2</f>
        <v>FY2011</v>
      </c>
      <c r="T2" s="161" t="str">
        <f>GNI!T2</f>
        <v>FY2012</v>
      </c>
      <c r="U2" s="161" t="str">
        <f>GNI!U2</f>
        <v>FY2013</v>
      </c>
      <c r="V2" s="161" t="str">
        <f>GNI!V2</f>
        <v>FY2014</v>
      </c>
      <c r="W2" s="161" t="str">
        <f>GNI!W2</f>
        <v>FY2015</v>
      </c>
      <c r="X2" s="857" t="str">
        <f>GNI!X2</f>
        <v>FY2016</v>
      </c>
      <c r="Y2" s="857" t="str">
        <f>GNI!Y2</f>
        <v>FY2017</v>
      </c>
      <c r="Z2" s="857" t="str">
        <f>GNI!Z2</f>
        <v>FY2018</v>
      </c>
    </row>
    <row r="3" spans="1:26" ht="18.75" customHeight="1" x14ac:dyDescent="0.2">
      <c r="A3" s="162" t="s">
        <v>48</v>
      </c>
      <c r="B3" s="163" t="s">
        <v>49</v>
      </c>
      <c r="C3" s="351">
        <v>1.1596583771918998</v>
      </c>
      <c r="D3" s="351">
        <v>1.155253727950698</v>
      </c>
      <c r="E3" s="351">
        <v>1.1516802333554976</v>
      </c>
      <c r="F3" s="351">
        <v>1.1492939747305062</v>
      </c>
      <c r="G3" s="351">
        <v>1.1380953041651889</v>
      </c>
      <c r="H3" s="351">
        <v>1.1344376504497138</v>
      </c>
      <c r="I3" s="351">
        <v>1.1086601670290808</v>
      </c>
      <c r="J3" s="351">
        <v>1.0686774016880567</v>
      </c>
      <c r="K3" s="351">
        <v>1.0408807752097124</v>
      </c>
      <c r="L3" s="351">
        <v>1.0058330982456605</v>
      </c>
      <c r="M3" s="351">
        <v>0.97699714039168739</v>
      </c>
      <c r="N3" s="351">
        <v>0.94289551682324912</v>
      </c>
      <c r="O3" s="351">
        <v>0.93909248517647548</v>
      </c>
      <c r="P3" s="351">
        <v>0.89833716807691122</v>
      </c>
      <c r="Q3" s="351">
        <v>0.87998111860588102</v>
      </c>
      <c r="R3" s="351">
        <v>0.85165222766957349</v>
      </c>
      <c r="S3" s="351">
        <v>0.85002099266899855</v>
      </c>
      <c r="T3" s="351">
        <v>0.85289749111860069</v>
      </c>
      <c r="U3" s="351">
        <v>0.86360755354477248</v>
      </c>
      <c r="V3" s="351">
        <v>0.88769805409126368</v>
      </c>
      <c r="W3" s="351">
        <v>0.84660468183973925</v>
      </c>
      <c r="X3" s="350">
        <v>0.8387265197171706</v>
      </c>
      <c r="Y3" s="350">
        <v>0.82180334612823047</v>
      </c>
      <c r="Z3" s="350">
        <v>0.79879950205994932</v>
      </c>
    </row>
    <row r="4" spans="1:26" x14ac:dyDescent="0.2">
      <c r="A4" s="162" t="s">
        <v>50</v>
      </c>
      <c r="B4" s="165" t="s">
        <v>510</v>
      </c>
      <c r="C4" s="351">
        <v>1.4211532437358589</v>
      </c>
      <c r="D4" s="351">
        <v>0.8936414718300929</v>
      </c>
      <c r="E4" s="351">
        <v>1.0403510121391759</v>
      </c>
      <c r="F4" s="351">
        <v>1.124893666585391</v>
      </c>
      <c r="G4" s="351">
        <v>1.006811108570246</v>
      </c>
      <c r="H4" s="351">
        <v>0.93805384997248298</v>
      </c>
      <c r="I4" s="351">
        <v>0.82640291112649722</v>
      </c>
      <c r="J4" s="351">
        <v>0.81485630921909746</v>
      </c>
      <c r="K4" s="351">
        <v>0.79827031472133347</v>
      </c>
      <c r="L4" s="351">
        <v>0.78170016659969865</v>
      </c>
      <c r="M4" s="351">
        <v>0.79037023376009796</v>
      </c>
      <c r="N4" s="351">
        <v>0.8035923220506791</v>
      </c>
      <c r="O4" s="351">
        <v>0.86520893269198695</v>
      </c>
      <c r="P4" s="351">
        <v>0.83211093406891168</v>
      </c>
      <c r="Q4" s="351">
        <v>0.95046950314467038</v>
      </c>
      <c r="R4" s="351">
        <v>1.0007644787817087</v>
      </c>
      <c r="S4" s="351">
        <v>1.132208244562644</v>
      </c>
      <c r="T4" s="351">
        <v>1.2108884246210825</v>
      </c>
      <c r="U4" s="351">
        <v>1.1532245723688328</v>
      </c>
      <c r="V4" s="351">
        <v>1.178687129375001</v>
      </c>
      <c r="W4" s="351">
        <v>1.0325314506617183</v>
      </c>
      <c r="X4" s="350">
        <v>1.15530001629584</v>
      </c>
      <c r="Y4" s="350">
        <v>1.2734168976204905</v>
      </c>
      <c r="Z4" s="350">
        <v>1.3047653542339279</v>
      </c>
    </row>
    <row r="5" spans="1:26" x14ac:dyDescent="0.2">
      <c r="A5" s="162" t="s">
        <v>52</v>
      </c>
      <c r="B5" s="165" t="s">
        <v>53</v>
      </c>
      <c r="C5" s="351">
        <v>0</v>
      </c>
      <c r="D5" s="351">
        <v>0</v>
      </c>
      <c r="E5" s="351">
        <v>0</v>
      </c>
      <c r="F5" s="351">
        <v>0</v>
      </c>
      <c r="G5" s="351">
        <v>0</v>
      </c>
      <c r="H5" s="351">
        <v>0</v>
      </c>
      <c r="I5" s="351">
        <v>0</v>
      </c>
      <c r="J5" s="351">
        <v>0</v>
      </c>
      <c r="K5" s="351">
        <v>0</v>
      </c>
      <c r="L5" s="351">
        <v>0</v>
      </c>
      <c r="M5" s="351">
        <v>0</v>
      </c>
      <c r="N5" s="351">
        <v>0</v>
      </c>
      <c r="O5" s="351">
        <v>0</v>
      </c>
      <c r="P5" s="351">
        <v>0</v>
      </c>
      <c r="Q5" s="351">
        <v>0</v>
      </c>
      <c r="R5" s="351">
        <v>0</v>
      </c>
      <c r="S5" s="351">
        <v>0</v>
      </c>
      <c r="T5" s="351">
        <v>0</v>
      </c>
      <c r="U5" s="351">
        <v>0</v>
      </c>
      <c r="V5" s="351">
        <v>0</v>
      </c>
      <c r="W5" s="351">
        <v>0</v>
      </c>
      <c r="X5" s="350">
        <v>0</v>
      </c>
      <c r="Y5" s="350">
        <v>0</v>
      </c>
      <c r="Z5" s="350">
        <v>0</v>
      </c>
    </row>
    <row r="6" spans="1:26" x14ac:dyDescent="0.2">
      <c r="A6" s="162" t="s">
        <v>54</v>
      </c>
      <c r="B6" s="165" t="s">
        <v>55</v>
      </c>
      <c r="C6" s="351">
        <v>0.11278243140411456</v>
      </c>
      <c r="D6" s="351">
        <v>0.12061031433496934</v>
      </c>
      <c r="E6" s="351">
        <v>0.18767963434120438</v>
      </c>
      <c r="F6" s="351">
        <v>0.31219400163557337</v>
      </c>
      <c r="G6" s="351">
        <v>0.33822704002339377</v>
      </c>
      <c r="H6" s="351">
        <v>0.4637490311629015</v>
      </c>
      <c r="I6" s="351">
        <v>0.30846562237312458</v>
      </c>
      <c r="J6" s="351">
        <v>0.31728577200480185</v>
      </c>
      <c r="K6" s="351">
        <v>0.3152040971744598</v>
      </c>
      <c r="L6" s="351">
        <v>0.28559168498451626</v>
      </c>
      <c r="M6" s="351">
        <v>0.24363832629525228</v>
      </c>
      <c r="N6" s="351">
        <v>0.22381040171604516</v>
      </c>
      <c r="O6" s="351">
        <v>0.23689145483119967</v>
      </c>
      <c r="P6" s="351">
        <v>0.19742376755666094</v>
      </c>
      <c r="Q6" s="351">
        <v>0.15682618947859875</v>
      </c>
      <c r="R6" s="351">
        <v>0.21199409347842496</v>
      </c>
      <c r="S6" s="351">
        <v>0.20313975701801493</v>
      </c>
      <c r="T6" s="351">
        <v>0.12372374906978448</v>
      </c>
      <c r="U6" s="351">
        <v>0.10930505795601314</v>
      </c>
      <c r="V6" s="351">
        <v>0.12009127499524647</v>
      </c>
      <c r="W6" s="351">
        <v>0.16356773405955799</v>
      </c>
      <c r="X6" s="350">
        <v>0.2105342658879715</v>
      </c>
      <c r="Y6" s="350">
        <v>0.24397756900643472</v>
      </c>
      <c r="Z6" s="350">
        <v>0.21920168757400754</v>
      </c>
    </row>
    <row r="7" spans="1:26" x14ac:dyDescent="0.2">
      <c r="A7" s="162" t="s">
        <v>56</v>
      </c>
      <c r="B7" s="165" t="s">
        <v>57</v>
      </c>
      <c r="C7" s="351">
        <v>0.72897292258408974</v>
      </c>
      <c r="D7" s="351">
        <v>0.61164717325146822</v>
      </c>
      <c r="E7" s="351">
        <v>0.57963307287773636</v>
      </c>
      <c r="F7" s="351">
        <v>0.57388239188467693</v>
      </c>
      <c r="G7" s="351">
        <v>0.553281396151869</v>
      </c>
      <c r="H7" s="351">
        <v>0.49189918897837331</v>
      </c>
      <c r="I7" s="351">
        <v>0.49366928483715966</v>
      </c>
      <c r="J7" s="351">
        <v>0.37171927656166576</v>
      </c>
      <c r="K7" s="351">
        <v>0.48305720341697811</v>
      </c>
      <c r="L7" s="351">
        <v>0.44416600000000001</v>
      </c>
      <c r="M7" s="351">
        <v>0.41701330005339027</v>
      </c>
      <c r="N7" s="351">
        <v>0.38903060491190611</v>
      </c>
      <c r="O7" s="351">
        <v>0.3784185234917245</v>
      </c>
      <c r="P7" s="351">
        <v>0.3660871663107314</v>
      </c>
      <c r="Q7" s="351">
        <v>0.35701650453817402</v>
      </c>
      <c r="R7" s="351">
        <v>0.38559205339028296</v>
      </c>
      <c r="S7" s="351">
        <v>0.36685787613454346</v>
      </c>
      <c r="T7" s="351">
        <v>0.36217433182060865</v>
      </c>
      <c r="U7" s="351">
        <v>0.34893033563747994</v>
      </c>
      <c r="V7" s="351">
        <v>0.32387598211425517</v>
      </c>
      <c r="W7" s="351">
        <v>0.32462711379924891</v>
      </c>
      <c r="X7" s="350">
        <v>0.38378693715053636</v>
      </c>
      <c r="Y7" s="350">
        <v>0.38585840359878554</v>
      </c>
      <c r="Z7" s="350">
        <v>0.38427492718486955</v>
      </c>
    </row>
    <row r="8" spans="1:26" x14ac:dyDescent="0.2">
      <c r="A8" s="162" t="s">
        <v>58</v>
      </c>
      <c r="B8" s="165" t="s">
        <v>59</v>
      </c>
      <c r="C8" s="351">
        <v>1.2179362286707831</v>
      </c>
      <c r="D8" s="351">
        <v>1.7213345110721072</v>
      </c>
      <c r="E8" s="351">
        <v>1.1619667367005617</v>
      </c>
      <c r="F8" s="351">
        <v>0.96330025296425459</v>
      </c>
      <c r="G8" s="351">
        <v>1.2933055580078998</v>
      </c>
      <c r="H8" s="351">
        <v>1.181046925103364</v>
      </c>
      <c r="I8" s="351">
        <v>1.128499036490306</v>
      </c>
      <c r="J8" s="351">
        <v>0.89882659016708866</v>
      </c>
      <c r="K8" s="351">
        <v>1.1922344384394097</v>
      </c>
      <c r="L8" s="351">
        <v>1.2067114816018281</v>
      </c>
      <c r="M8" s="351">
        <v>1.0943406742917454</v>
      </c>
      <c r="N8" s="351">
        <v>1.0242103413126431</v>
      </c>
      <c r="O8" s="351">
        <v>0.88601440964411315</v>
      </c>
      <c r="P8" s="351">
        <v>1.0735153343187149</v>
      </c>
      <c r="Q8" s="351">
        <v>1.7745363568703596</v>
      </c>
      <c r="R8" s="351">
        <v>1.4179597881390367</v>
      </c>
      <c r="S8" s="351">
        <v>2.3863681293182903</v>
      </c>
      <c r="T8" s="351">
        <v>3.7720530662087688</v>
      </c>
      <c r="U8" s="351">
        <v>1.5888030824460282</v>
      </c>
      <c r="V8" s="351">
        <v>0.55102939329476253</v>
      </c>
      <c r="W8" s="351">
        <v>0.69168306667088975</v>
      </c>
      <c r="X8" s="350">
        <v>0.48699492258318289</v>
      </c>
      <c r="Y8" s="350">
        <v>0.39846542884711444</v>
      </c>
      <c r="Z8" s="350">
        <v>0.53462182747040399</v>
      </c>
    </row>
    <row r="9" spans="1:26" x14ac:dyDescent="0.2">
      <c r="A9" s="162" t="s">
        <v>60</v>
      </c>
      <c r="B9" s="165" t="s">
        <v>61</v>
      </c>
      <c r="C9" s="351">
        <v>2.1999783462887752</v>
      </c>
      <c r="D9" s="351">
        <v>2.1401564390337864</v>
      </c>
      <c r="E9" s="351">
        <v>1.5166799013944869</v>
      </c>
      <c r="F9" s="351">
        <v>1.0598303530309914</v>
      </c>
      <c r="G9" s="351">
        <v>1.3358229364013408</v>
      </c>
      <c r="H9" s="351">
        <v>1.2936574283018141</v>
      </c>
      <c r="I9" s="351">
        <v>3.1005454782148734</v>
      </c>
      <c r="J9" s="351">
        <v>2.0200646729211877</v>
      </c>
      <c r="K9" s="351">
        <v>1.8610164876596089</v>
      </c>
      <c r="L9" s="351">
        <v>1.978950646056181</v>
      </c>
      <c r="M9" s="351">
        <v>1.7038082975575237</v>
      </c>
      <c r="N9" s="351">
        <v>1.8902481612399653</v>
      </c>
      <c r="O9" s="351">
        <v>1.7465271344284243</v>
      </c>
      <c r="P9" s="351">
        <v>1.6301035739894487</v>
      </c>
      <c r="Q9" s="351">
        <v>1.7250040898219487</v>
      </c>
      <c r="R9" s="351">
        <v>1.9034492818159501</v>
      </c>
      <c r="S9" s="351">
        <v>1.7464045648224207</v>
      </c>
      <c r="T9" s="351">
        <v>1.7713565362358337</v>
      </c>
      <c r="U9" s="351">
        <v>1.7340551854206918</v>
      </c>
      <c r="V9" s="351">
        <v>1.6680805771519138</v>
      </c>
      <c r="W9" s="351">
        <v>1.7356162733540159</v>
      </c>
      <c r="X9" s="350">
        <v>1.8031205904267817</v>
      </c>
      <c r="Y9" s="350">
        <v>2.0147425284946232</v>
      </c>
      <c r="Z9" s="350">
        <v>2.009147288652382</v>
      </c>
    </row>
    <row r="10" spans="1:26" x14ac:dyDescent="0.2">
      <c r="A10" s="162" t="s">
        <v>62</v>
      </c>
      <c r="B10" s="165" t="s">
        <v>63</v>
      </c>
      <c r="C10" s="351">
        <v>0.29675919090377034</v>
      </c>
      <c r="D10" s="351">
        <v>0.41005430442664659</v>
      </c>
      <c r="E10" s="351">
        <v>0.42459816316044818</v>
      </c>
      <c r="F10" s="351">
        <v>0.34690196189187406</v>
      </c>
      <c r="G10" s="351">
        <v>0.34283870315836829</v>
      </c>
      <c r="H10" s="351">
        <v>0.3951427720738947</v>
      </c>
      <c r="I10" s="351">
        <v>0.39912556060803223</v>
      </c>
      <c r="J10" s="351">
        <v>0.3669389654223757</v>
      </c>
      <c r="K10" s="351">
        <v>0.34358353447091239</v>
      </c>
      <c r="L10" s="351">
        <v>0.31897730498885146</v>
      </c>
      <c r="M10" s="351">
        <v>0.31158684019609179</v>
      </c>
      <c r="N10" s="351">
        <v>0.31009564674808671</v>
      </c>
      <c r="O10" s="351">
        <v>0.33081823409600719</v>
      </c>
      <c r="P10" s="351">
        <v>0.322879543829098</v>
      </c>
      <c r="Q10" s="351">
        <v>0.28528239808174283</v>
      </c>
      <c r="R10" s="351">
        <v>0.33337762463836723</v>
      </c>
      <c r="S10" s="351">
        <v>0.32463935980409941</v>
      </c>
      <c r="T10" s="351">
        <v>0.34029039456036991</v>
      </c>
      <c r="U10" s="351">
        <v>0.31624826068078216</v>
      </c>
      <c r="V10" s="351">
        <v>0.31715904826803765</v>
      </c>
      <c r="W10" s="351">
        <v>0.33374236730820794</v>
      </c>
      <c r="X10" s="350">
        <v>0.34234953751083752</v>
      </c>
      <c r="Y10" s="350">
        <v>0.36155696941901727</v>
      </c>
      <c r="Z10" s="350">
        <v>0.35125983084128554</v>
      </c>
    </row>
    <row r="11" spans="1:26" x14ac:dyDescent="0.2">
      <c r="A11" s="162" t="s">
        <v>64</v>
      </c>
      <c r="B11" s="165" t="s">
        <v>65</v>
      </c>
      <c r="C11" s="351">
        <v>0.98011585704092574</v>
      </c>
      <c r="D11" s="351">
        <v>0.95755674392433621</v>
      </c>
      <c r="E11" s="351">
        <v>0.94203973651456152</v>
      </c>
      <c r="F11" s="351">
        <v>0.92355436817818448</v>
      </c>
      <c r="G11" s="351">
        <v>1.1090012828095839</v>
      </c>
      <c r="H11" s="351">
        <v>1.0812533009229863</v>
      </c>
      <c r="I11" s="351">
        <v>1.0588057056379865</v>
      </c>
      <c r="J11" s="351">
        <v>1.0245456599446494</v>
      </c>
      <c r="K11" s="351">
        <v>0.98099352320638089</v>
      </c>
      <c r="L11" s="351">
        <v>0.93735341193848654</v>
      </c>
      <c r="M11" s="351">
        <v>0.89465480961573751</v>
      </c>
      <c r="N11" s="351">
        <v>0.8267128317625787</v>
      </c>
      <c r="O11" s="351">
        <v>0.7645739582613178</v>
      </c>
      <c r="P11" s="351">
        <v>0.69815519255135083</v>
      </c>
      <c r="Q11" s="351">
        <v>0.74984367196192303</v>
      </c>
      <c r="R11" s="351">
        <v>0.70392451878691731</v>
      </c>
      <c r="S11" s="351">
        <v>0.72684494360356489</v>
      </c>
      <c r="T11" s="351">
        <v>0.66738519749357239</v>
      </c>
      <c r="U11" s="351">
        <v>0.72624215057586372</v>
      </c>
      <c r="V11" s="351">
        <v>0.64071433484353191</v>
      </c>
      <c r="W11" s="351">
        <v>0.65508038745804276</v>
      </c>
      <c r="X11" s="350">
        <v>0.7724443597010161</v>
      </c>
      <c r="Y11" s="350">
        <v>0.7648367934201652</v>
      </c>
      <c r="Z11" s="350">
        <v>0.88572610671402452</v>
      </c>
    </row>
    <row r="12" spans="1:26" x14ac:dyDescent="0.2">
      <c r="A12" s="162" t="s">
        <v>66</v>
      </c>
      <c r="B12" s="163" t="s">
        <v>917</v>
      </c>
      <c r="C12" s="351">
        <v>0.23244864753088812</v>
      </c>
      <c r="D12" s="351">
        <v>0.22903415508755509</v>
      </c>
      <c r="E12" s="351">
        <v>0.24690527726037473</v>
      </c>
      <c r="F12" s="351">
        <v>0.1626004842987015</v>
      </c>
      <c r="G12" s="351">
        <v>0.28861076231922783</v>
      </c>
      <c r="H12" s="351">
        <v>0.40920846280198447</v>
      </c>
      <c r="I12" s="351">
        <v>0.57758562009793157</v>
      </c>
      <c r="J12" s="351">
        <v>0.83301287509462285</v>
      </c>
      <c r="K12" s="351">
        <v>0.39211046050844528</v>
      </c>
      <c r="L12" s="351">
        <v>0.29250805058497298</v>
      </c>
      <c r="M12" s="351">
        <v>0.35423026900913157</v>
      </c>
      <c r="N12" s="351">
        <v>0.40879575710719324</v>
      </c>
      <c r="O12" s="351">
        <v>0.38625402962717842</v>
      </c>
      <c r="P12" s="351">
        <v>0.3888084300512939</v>
      </c>
      <c r="Q12" s="351">
        <v>0.33242053411121586</v>
      </c>
      <c r="R12" s="351">
        <v>0.32403728919869673</v>
      </c>
      <c r="S12" s="351">
        <v>0.30023633283281814</v>
      </c>
      <c r="T12" s="351">
        <v>0.31201920109244585</v>
      </c>
      <c r="U12" s="351">
        <v>0.29542224409559403</v>
      </c>
      <c r="V12" s="351">
        <v>0.25759062406297789</v>
      </c>
      <c r="W12" s="351">
        <v>0.2468351113789819</v>
      </c>
      <c r="X12" s="350">
        <v>0.39599821083134656</v>
      </c>
      <c r="Y12" s="350">
        <v>0.46555309363709002</v>
      </c>
      <c r="Z12" s="350">
        <v>0.52141692308214704</v>
      </c>
    </row>
    <row r="13" spans="1:26" x14ac:dyDescent="0.2">
      <c r="A13" s="162" t="s">
        <v>67</v>
      </c>
      <c r="B13" s="165" t="s">
        <v>68</v>
      </c>
      <c r="C13" s="351">
        <v>1.5231943677943425</v>
      </c>
      <c r="D13" s="351">
        <v>1.6013962656971976</v>
      </c>
      <c r="E13" s="351">
        <v>1.6789780513204722</v>
      </c>
      <c r="F13" s="351">
        <v>1.7133355556491421</v>
      </c>
      <c r="G13" s="351">
        <v>1.8761260730838698</v>
      </c>
      <c r="H13" s="351">
        <v>1.9457964721363123</v>
      </c>
      <c r="I13" s="351">
        <v>2.0053615155934112</v>
      </c>
      <c r="J13" s="351">
        <v>1.9763003594233401</v>
      </c>
      <c r="K13" s="351">
        <v>1.9276455501084018</v>
      </c>
      <c r="L13" s="351">
        <v>1.9547129040311286</v>
      </c>
      <c r="M13" s="351">
        <v>1.894296974596918</v>
      </c>
      <c r="N13" s="351">
        <v>1.7756758468991021</v>
      </c>
      <c r="O13" s="351">
        <v>1.7570847485856675</v>
      </c>
      <c r="P13" s="351">
        <v>1.6685374625998735</v>
      </c>
      <c r="Q13" s="351">
        <v>1.6451117456288016</v>
      </c>
      <c r="R13" s="351">
        <v>1.6679174269274177</v>
      </c>
      <c r="S13" s="351">
        <v>1.7091142479779013</v>
      </c>
      <c r="T13" s="351">
        <v>1.6979360795918168</v>
      </c>
      <c r="U13" s="351">
        <v>1.6791106941262892</v>
      </c>
      <c r="V13" s="351">
        <v>1.6801697236221969</v>
      </c>
      <c r="W13" s="351">
        <v>1.6504300693260854</v>
      </c>
      <c r="X13" s="350">
        <v>1.6930398684711108</v>
      </c>
      <c r="Y13" s="350">
        <v>1.7603660180935232</v>
      </c>
      <c r="Z13" s="350">
        <v>1.8158761594310571</v>
      </c>
    </row>
    <row r="14" spans="1:26" x14ac:dyDescent="0.2">
      <c r="A14" s="162" t="s">
        <v>69</v>
      </c>
      <c r="B14" s="165" t="s">
        <v>70</v>
      </c>
      <c r="C14" s="351">
        <v>3.6706892855733826</v>
      </c>
      <c r="D14" s="351">
        <v>3.6455550821738427</v>
      </c>
      <c r="E14" s="351">
        <v>3.638094030848384</v>
      </c>
      <c r="F14" s="351">
        <v>2.8455366148425365</v>
      </c>
      <c r="G14" s="351">
        <v>2.8375738297481319</v>
      </c>
      <c r="H14" s="351">
        <v>3.3044779349736104</v>
      </c>
      <c r="I14" s="351">
        <v>3.2706840807971642</v>
      </c>
      <c r="J14" s="351">
        <v>3.7048803912858803</v>
      </c>
      <c r="K14" s="351">
        <v>3.3778779271231825</v>
      </c>
      <c r="L14" s="351">
        <v>3.0458201616190119</v>
      </c>
      <c r="M14" s="351">
        <v>3.0715009930157189</v>
      </c>
      <c r="N14" s="351">
        <v>3.0480320733296806</v>
      </c>
      <c r="O14" s="351">
        <v>2.770218709811989</v>
      </c>
      <c r="P14" s="351">
        <v>2.4288668944619403</v>
      </c>
      <c r="Q14" s="351">
        <v>2.3212538445492816</v>
      </c>
      <c r="R14" s="351">
        <v>2.3759274171194131</v>
      </c>
      <c r="S14" s="351">
        <v>2.4342362332263083</v>
      </c>
      <c r="T14" s="351">
        <v>2.4468333654234167</v>
      </c>
      <c r="U14" s="351">
        <v>2.4352818719002123</v>
      </c>
      <c r="V14" s="351">
        <v>2.2750951247257132</v>
      </c>
      <c r="W14" s="351">
        <v>2.3079233097174372</v>
      </c>
      <c r="X14" s="350">
        <v>2.2652379358077992</v>
      </c>
      <c r="Y14" s="350">
        <v>2.3228599006795498</v>
      </c>
      <c r="Z14" s="350">
        <v>2.3567577598374569</v>
      </c>
    </row>
    <row r="15" spans="1:26" x14ac:dyDescent="0.2">
      <c r="A15" s="162" t="s">
        <v>71</v>
      </c>
      <c r="B15" s="165" t="s">
        <v>72</v>
      </c>
      <c r="C15" s="351">
        <v>2.0414322822629969</v>
      </c>
      <c r="D15" s="351">
        <v>2.2309665218911343</v>
      </c>
      <c r="E15" s="351">
        <v>2.2518361209041</v>
      </c>
      <c r="F15" s="351">
        <v>1.7400810531261408</v>
      </c>
      <c r="G15" s="351">
        <v>1.6845431555875163</v>
      </c>
      <c r="H15" s="351">
        <v>1.6898141333472556</v>
      </c>
      <c r="I15" s="351">
        <v>1.8649564682061457</v>
      </c>
      <c r="J15" s="351">
        <v>2.2943623338164936</v>
      </c>
      <c r="K15" s="351">
        <v>2.2964654342217945</v>
      </c>
      <c r="L15" s="351">
        <v>2.4007804427537272</v>
      </c>
      <c r="M15" s="351">
        <v>2.4530577710246515</v>
      </c>
      <c r="N15" s="351">
        <v>2.614581669421006</v>
      </c>
      <c r="O15" s="351">
        <v>2.9110375299866544</v>
      </c>
      <c r="P15" s="351">
        <v>2.9034923633716487</v>
      </c>
      <c r="Q15" s="351">
        <v>2.8652924773343798</v>
      </c>
      <c r="R15" s="351">
        <v>2.694257761164609</v>
      </c>
      <c r="S15" s="351">
        <v>2.6634550499079075</v>
      </c>
      <c r="T15" s="351">
        <v>2.6663591315272268</v>
      </c>
      <c r="U15" s="351">
        <v>2.5555846268362052</v>
      </c>
      <c r="V15" s="351">
        <v>2.6256235684628688</v>
      </c>
      <c r="W15" s="351">
        <v>2.631542201401603</v>
      </c>
      <c r="X15" s="350">
        <v>2.6517171491056923</v>
      </c>
      <c r="Y15" s="350">
        <v>2.5653667731767311</v>
      </c>
      <c r="Z15" s="350">
        <v>2.5579725315207198</v>
      </c>
    </row>
    <row r="16" spans="1:26" x14ac:dyDescent="0.2">
      <c r="A16" s="162" t="s">
        <v>73</v>
      </c>
      <c r="B16" s="165" t="s">
        <v>74</v>
      </c>
      <c r="C16" s="351">
        <v>0.78175681700324484</v>
      </c>
      <c r="D16" s="351">
        <v>0.79842932378255127</v>
      </c>
      <c r="E16" s="351">
        <v>0.76256792484807467</v>
      </c>
      <c r="F16" s="351">
        <v>0.59154104400659102</v>
      </c>
      <c r="G16" s="351">
        <v>0.61003262420021842</v>
      </c>
      <c r="H16" s="351">
        <v>0.77668674373189439</v>
      </c>
      <c r="I16" s="351">
        <v>0.80898434191389013</v>
      </c>
      <c r="J16" s="351">
        <v>1.0422949908550874</v>
      </c>
      <c r="K16" s="351">
        <v>1.0126862203594997</v>
      </c>
      <c r="L16" s="351">
        <v>1.0588823756241696</v>
      </c>
      <c r="M16" s="351">
        <v>1.0939979316105104</v>
      </c>
      <c r="N16" s="351">
        <v>1.0788437388415419</v>
      </c>
      <c r="O16" s="351">
        <v>1.1292939503856323</v>
      </c>
      <c r="P16" s="351">
        <v>1.142470748527489</v>
      </c>
      <c r="Q16" s="351">
        <v>1.1555854908704308</v>
      </c>
      <c r="R16" s="351">
        <v>1.1770212206757376</v>
      </c>
      <c r="S16" s="351">
        <v>1.197277457916047</v>
      </c>
      <c r="T16" s="351">
        <v>1.1655559566143967</v>
      </c>
      <c r="U16" s="351">
        <v>1.1196882874667125</v>
      </c>
      <c r="V16" s="351">
        <v>1.1085808146200076</v>
      </c>
      <c r="W16" s="351">
        <v>1.1286952719765895</v>
      </c>
      <c r="X16" s="350">
        <v>1.1923007809981105</v>
      </c>
      <c r="Y16" s="350">
        <v>1.2162712349468459</v>
      </c>
      <c r="Z16" s="350">
        <v>1.2239244717147271</v>
      </c>
    </row>
    <row r="17" spans="1:26" x14ac:dyDescent="0.2">
      <c r="A17" s="162" t="s">
        <v>75</v>
      </c>
      <c r="B17" s="165" t="s">
        <v>76</v>
      </c>
      <c r="C17" s="351">
        <v>0.10644040896685274</v>
      </c>
      <c r="D17" s="351">
        <v>0.11008606985983999</v>
      </c>
      <c r="E17" s="351">
        <v>7.059629736287551E-2</v>
      </c>
      <c r="F17" s="351">
        <v>6.8125002694830655E-2</v>
      </c>
      <c r="G17" s="351">
        <v>5.3014200812987355E-2</v>
      </c>
      <c r="H17" s="351">
        <v>0.15743234480215468</v>
      </c>
      <c r="I17" s="351">
        <v>0.2302920663872893</v>
      </c>
      <c r="J17" s="351">
        <v>0.2632458299012706</v>
      </c>
      <c r="K17" s="351">
        <v>0.22997520547555003</v>
      </c>
      <c r="L17" s="351">
        <v>0.10411921215179443</v>
      </c>
      <c r="M17" s="351">
        <v>0.10925537550495455</v>
      </c>
      <c r="N17" s="351">
        <v>0.14549163651255795</v>
      </c>
      <c r="O17" s="351">
        <v>0.19248178987783909</v>
      </c>
      <c r="P17" s="351">
        <v>0.15719587339059443</v>
      </c>
      <c r="Q17" s="351">
        <v>0.1485753932694191</v>
      </c>
      <c r="R17" s="351">
        <v>0.12002179991419068</v>
      </c>
      <c r="S17" s="351">
        <v>0.12607732116561621</v>
      </c>
      <c r="T17" s="351">
        <v>8.6242662178411658E-2</v>
      </c>
      <c r="U17" s="351">
        <v>9.3336445010178876E-2</v>
      </c>
      <c r="V17" s="351">
        <v>0.11100781667194663</v>
      </c>
      <c r="W17" s="351">
        <v>0.1528822706654468</v>
      </c>
      <c r="X17" s="350">
        <v>0.15551040725157841</v>
      </c>
      <c r="Y17" s="350">
        <v>0.17070272686934687</v>
      </c>
      <c r="Z17" s="350">
        <v>0.10164605628913727</v>
      </c>
    </row>
    <row r="18" spans="1:26" x14ac:dyDescent="0.2">
      <c r="A18" s="162"/>
      <c r="B18" s="361" t="s">
        <v>408</v>
      </c>
      <c r="C18" s="351">
        <v>-0.20334199779451356</v>
      </c>
      <c r="D18" s="351">
        <v>-0.20210715814497343</v>
      </c>
      <c r="E18" s="351">
        <v>-0.18267748718168814</v>
      </c>
      <c r="F18" s="351">
        <v>-0.1657953060881974</v>
      </c>
      <c r="G18" s="351">
        <v>-0.23867329113821628</v>
      </c>
      <c r="H18" s="351">
        <v>-0.32577216048942537</v>
      </c>
      <c r="I18" s="351">
        <v>-0.40472324622011607</v>
      </c>
      <c r="J18" s="351">
        <v>-0.59018557463119481</v>
      </c>
      <c r="K18" s="351">
        <v>-0.3100480689750067</v>
      </c>
      <c r="L18" s="351">
        <v>-0.23394140122318696</v>
      </c>
      <c r="M18" s="351">
        <v>-0.26156809486562027</v>
      </c>
      <c r="N18" s="351">
        <v>-0.32187901887039733</v>
      </c>
      <c r="O18" s="351">
        <v>-0.29330567618832426</v>
      </c>
      <c r="P18" s="351">
        <v>-0.32535693401238747</v>
      </c>
      <c r="Q18" s="351">
        <v>-0.29304350060046308</v>
      </c>
      <c r="R18" s="351">
        <v>-0.29721041098240691</v>
      </c>
      <c r="S18" s="351">
        <v>-0.25000049036036953</v>
      </c>
      <c r="T18" s="351">
        <v>-0.25569949818494447</v>
      </c>
      <c r="U18" s="351">
        <v>-0.25201254849650989</v>
      </c>
      <c r="V18" s="351">
        <v>-0.19634589682341144</v>
      </c>
      <c r="W18" s="351">
        <v>-0.16189000601344464</v>
      </c>
      <c r="X18" s="350">
        <v>-0.29505627002799162</v>
      </c>
      <c r="Y18" s="350">
        <v>-0.3784900883410055</v>
      </c>
      <c r="Z18" s="350">
        <v>-0.40847210181084437</v>
      </c>
    </row>
    <row r="19" spans="1:26" s="10" customFormat="1" x14ac:dyDescent="0.2">
      <c r="A19" s="359"/>
      <c r="B19" s="360" t="s">
        <v>511</v>
      </c>
      <c r="C19" s="362">
        <v>16.269976409157412</v>
      </c>
      <c r="D19" s="362">
        <v>16.423614946171252</v>
      </c>
      <c r="E19" s="362">
        <v>15.470928705846266</v>
      </c>
      <c r="F19" s="362">
        <v>13.409275419431196</v>
      </c>
      <c r="G19" s="362">
        <v>14.228610683901625</v>
      </c>
      <c r="H19" s="362">
        <v>14.936884078269317</v>
      </c>
      <c r="I19" s="362">
        <v>16.777314613092777</v>
      </c>
      <c r="J19" s="362">
        <v>16.40682585367442</v>
      </c>
      <c r="K19" s="362">
        <v>15.94195310312066</v>
      </c>
      <c r="L19" s="362">
        <v>15.58216553995684</v>
      </c>
      <c r="M19" s="362">
        <v>15.147180842057793</v>
      </c>
      <c r="N19" s="362">
        <v>15.160137529805839</v>
      </c>
      <c r="O19" s="362">
        <v>15.000610214707883</v>
      </c>
      <c r="P19" s="362">
        <v>14.382627519092281</v>
      </c>
      <c r="Q19" s="362">
        <v>15.054155817666366</v>
      </c>
      <c r="R19" s="362">
        <v>14.87068657071792</v>
      </c>
      <c r="S19" s="362">
        <v>15.916880020598805</v>
      </c>
      <c r="T19" s="362">
        <v>17.220016089371388</v>
      </c>
      <c r="U19" s="362">
        <v>14.766827819569146</v>
      </c>
      <c r="V19" s="362">
        <v>13.549057569476311</v>
      </c>
      <c r="W19" s="362">
        <v>13.739871303604119</v>
      </c>
      <c r="X19" s="858">
        <v>14.052005231710984</v>
      </c>
      <c r="Y19" s="858">
        <v>14.387287595596943</v>
      </c>
      <c r="Z19" s="858">
        <v>14.656918324795249</v>
      </c>
    </row>
    <row r="20" spans="1:26" x14ac:dyDescent="0.2">
      <c r="A20" s="162"/>
      <c r="B20" s="361" t="s">
        <v>559</v>
      </c>
      <c r="C20" s="351">
        <v>1.4715899679231632</v>
      </c>
      <c r="D20" s="351">
        <v>1.5346182437448994</v>
      </c>
      <c r="E20" s="351">
        <v>1.3818999046008487</v>
      </c>
      <c r="F20" s="351">
        <v>1.4546909141415221</v>
      </c>
      <c r="G20" s="351">
        <v>1.744938011212317</v>
      </c>
      <c r="H20" s="351">
        <v>1.7922091111480869</v>
      </c>
      <c r="I20" s="351">
        <v>1.7719308921587604</v>
      </c>
      <c r="J20" s="351">
        <v>1.5417372143182999</v>
      </c>
      <c r="K20" s="351">
        <v>1.5164415885707927</v>
      </c>
      <c r="L20" s="351">
        <v>1.4027539999999998</v>
      </c>
      <c r="M20" s="351">
        <v>1.491898521655445</v>
      </c>
      <c r="N20" s="351">
        <v>1.3323597849977167</v>
      </c>
      <c r="O20" s="351">
        <v>1.4294104430126888</v>
      </c>
      <c r="P20" s="351">
        <v>1.2411480062441325</v>
      </c>
      <c r="Q20" s="351">
        <v>1.3290978610527442</v>
      </c>
      <c r="R20" s="351">
        <v>1.286335103241796</v>
      </c>
      <c r="S20" s="351">
        <v>1.5242818591090208</v>
      </c>
      <c r="T20" s="351">
        <v>1.6509528109456997</v>
      </c>
      <c r="U20" s="351">
        <v>1.3372053990698236</v>
      </c>
      <c r="V20" s="351">
        <v>1.0577140093804853</v>
      </c>
      <c r="W20" s="351">
        <v>1.1146810228592077</v>
      </c>
      <c r="X20" s="350">
        <v>1.1941323631788232</v>
      </c>
      <c r="Y20" s="350">
        <v>1.3047788589771989</v>
      </c>
      <c r="Z20" s="350">
        <v>1.2937668218250562</v>
      </c>
    </row>
    <row r="21" spans="1:26" x14ac:dyDescent="0.2">
      <c r="A21" s="162"/>
      <c r="B21" s="361" t="s">
        <v>512</v>
      </c>
      <c r="C21" s="351">
        <v>-0.47305054631295373</v>
      </c>
      <c r="D21" s="351">
        <v>-0.40748649044729024</v>
      </c>
      <c r="E21" s="351">
        <v>-0.3634376211691136</v>
      </c>
      <c r="F21" s="351">
        <v>-0.37644573499541928</v>
      </c>
      <c r="G21" s="351">
        <v>-0.37723355695186189</v>
      </c>
      <c r="H21" s="351">
        <v>-0.27602818154317732</v>
      </c>
      <c r="I21" s="351">
        <v>-0.92888267741858166</v>
      </c>
      <c r="J21" s="351">
        <v>-0.24411363507462361</v>
      </c>
      <c r="K21" s="351">
        <v>-0.24340899305926322</v>
      </c>
      <c r="L21" s="351">
        <v>-0.22381200000000001</v>
      </c>
      <c r="M21" s="351">
        <v>-0.21285807405619334</v>
      </c>
      <c r="N21" s="351">
        <v>-0.19602967752269085</v>
      </c>
      <c r="O21" s="351">
        <v>-0.19068232728243459</v>
      </c>
      <c r="P21" s="351">
        <v>-0.18446864655632675</v>
      </c>
      <c r="Q21" s="351">
        <v>-0.17989800640683398</v>
      </c>
      <c r="R21" s="351">
        <v>-0.19429701655098772</v>
      </c>
      <c r="S21" s="351">
        <v>-0.18485700160170848</v>
      </c>
      <c r="T21" s="351">
        <v>-0.18249699786438872</v>
      </c>
      <c r="U21" s="351">
        <v>-0.17582344501761876</v>
      </c>
      <c r="V21" s="351">
        <v>-0.1631987394554191</v>
      </c>
      <c r="W21" s="351">
        <v>-0.18592297485411483</v>
      </c>
      <c r="X21" s="350">
        <v>-0.21947062858255087</v>
      </c>
      <c r="Y21" s="350">
        <v>-0.21987378096445084</v>
      </c>
      <c r="Z21" s="350">
        <v>-0.22821496380649409</v>
      </c>
    </row>
    <row r="22" spans="1:26" ht="20.25" customHeight="1" x14ac:dyDescent="0.2">
      <c r="A22" s="170"/>
      <c r="B22" s="171" t="s">
        <v>562</v>
      </c>
      <c r="C22" s="363">
        <v>17.268515830767619</v>
      </c>
      <c r="D22" s="363">
        <v>17.55074669946886</v>
      </c>
      <c r="E22" s="363">
        <v>16.489390989278004</v>
      </c>
      <c r="F22" s="363">
        <v>14.4875205985773</v>
      </c>
      <c r="G22" s="363">
        <v>15.59631513816208</v>
      </c>
      <c r="H22" s="363">
        <v>16.453065007874226</v>
      </c>
      <c r="I22" s="363">
        <v>17.620362827832956</v>
      </c>
      <c r="J22" s="363">
        <v>17.704449432918096</v>
      </c>
      <c r="K22" s="363">
        <v>17.214985698632191</v>
      </c>
      <c r="L22" s="363">
        <v>16.761107539956843</v>
      </c>
      <c r="M22" s="363">
        <v>16.426221289657043</v>
      </c>
      <c r="N22" s="363">
        <v>16.296467637280863</v>
      </c>
      <c r="O22" s="363">
        <v>16.239338330438137</v>
      </c>
      <c r="P22" s="363">
        <v>15.439306878780087</v>
      </c>
      <c r="Q22" s="363">
        <v>16.203355672312277</v>
      </c>
      <c r="R22" s="363">
        <v>15.962724657408728</v>
      </c>
      <c r="S22" s="363">
        <v>17.256304878106118</v>
      </c>
      <c r="T22" s="363">
        <v>18.688471902452701</v>
      </c>
      <c r="U22" s="363">
        <v>15.928209773621353</v>
      </c>
      <c r="V22" s="363">
        <v>14.443572839401376</v>
      </c>
      <c r="W22" s="363">
        <v>14.66862935160921</v>
      </c>
      <c r="X22" s="368">
        <v>15.026666966307257</v>
      </c>
      <c r="Y22" s="368">
        <v>15.472192673609692</v>
      </c>
      <c r="Z22" s="368">
        <v>15.722470182813812</v>
      </c>
    </row>
    <row r="23" spans="1:26" ht="13.5" customHeight="1" x14ac:dyDescent="0.2">
      <c r="A23" s="956"/>
      <c r="B23" s="957"/>
      <c r="C23" s="958"/>
      <c r="D23" s="958"/>
      <c r="E23" s="958"/>
      <c r="F23" s="958"/>
      <c r="G23" s="958"/>
      <c r="H23" s="958"/>
      <c r="I23" s="958"/>
      <c r="J23" s="958"/>
      <c r="K23" s="958"/>
      <c r="L23" s="958"/>
      <c r="M23" s="958"/>
      <c r="N23" s="958"/>
      <c r="O23" s="958"/>
      <c r="P23" s="958"/>
      <c r="Q23" s="958"/>
      <c r="R23" s="958"/>
      <c r="S23" s="958"/>
      <c r="T23" s="958"/>
      <c r="U23" s="958"/>
      <c r="V23" s="958"/>
      <c r="W23" s="958"/>
      <c r="X23" s="959"/>
      <c r="Y23" s="959"/>
      <c r="Z23" s="959"/>
    </row>
    <row r="24" spans="1:26" ht="13.5" customHeight="1" x14ac:dyDescent="0.2">
      <c r="A24" s="956"/>
      <c r="B24" s="957"/>
      <c r="C24" s="958"/>
      <c r="D24" s="958"/>
      <c r="E24" s="958"/>
      <c r="F24" s="958"/>
      <c r="G24" s="958"/>
      <c r="H24" s="958"/>
      <c r="I24" s="958"/>
      <c r="J24" s="958"/>
      <c r="K24" s="958"/>
      <c r="L24" s="958"/>
      <c r="M24" s="958"/>
      <c r="N24" s="958"/>
      <c r="O24" s="958"/>
      <c r="P24" s="958"/>
      <c r="Q24" s="958"/>
      <c r="R24" s="958"/>
      <c r="S24" s="958"/>
      <c r="T24" s="958"/>
      <c r="U24" s="958"/>
      <c r="V24" s="958"/>
      <c r="W24" s="958"/>
      <c r="X24" s="959"/>
      <c r="Y24" s="959"/>
      <c r="Z24" s="959"/>
    </row>
    <row r="25" spans="1:26" ht="13.5" customHeight="1" x14ac:dyDescent="0.2">
      <c r="A25" s="981" t="s">
        <v>1387</v>
      </c>
      <c r="B25" s="957"/>
      <c r="C25" s="958"/>
      <c r="D25" s="958"/>
      <c r="E25" s="958"/>
      <c r="F25" s="958"/>
      <c r="G25" s="958"/>
      <c r="H25" s="958"/>
      <c r="I25" s="958"/>
      <c r="J25" s="958"/>
      <c r="K25" s="958"/>
      <c r="L25" s="958"/>
      <c r="M25" s="958"/>
      <c r="N25" s="958"/>
      <c r="O25" s="958"/>
      <c r="P25" s="958"/>
      <c r="Q25" s="958"/>
      <c r="R25" s="958"/>
      <c r="S25" s="958"/>
      <c r="T25" s="958"/>
      <c r="U25" s="958"/>
      <c r="V25" s="958"/>
      <c r="W25" s="958"/>
      <c r="X25" s="959"/>
      <c r="Y25" s="959"/>
      <c r="Z25" s="959"/>
    </row>
    <row r="26" spans="1:26" s="144" customFormat="1" ht="20.25" customHeight="1" x14ac:dyDescent="0.2">
      <c r="A26" s="180" t="s">
        <v>1188</v>
      </c>
      <c r="X26" s="861"/>
      <c r="Y26" s="861"/>
      <c r="Z26" s="861"/>
    </row>
    <row r="27" spans="1:26" ht="15" x14ac:dyDescent="0.2">
      <c r="A27" s="132" t="str">
        <f>Index!B35</f>
        <v>Table 5b :   Kosrae: Constant price GDP by industry sector, annual percent growth, FY2004-FY2015</v>
      </c>
    </row>
    <row r="28" spans="1:26" ht="18.75" customHeight="1" x14ac:dyDescent="0.2">
      <c r="A28" s="159"/>
      <c r="B28" s="160"/>
      <c r="C28" s="161" t="str">
        <f t="shared" ref="C28:Q28" si="0">C2</f>
        <v>FY1995</v>
      </c>
      <c r="D28" s="161" t="str">
        <f t="shared" si="0"/>
        <v>FY1996</v>
      </c>
      <c r="E28" s="161" t="str">
        <f t="shared" si="0"/>
        <v>FY1997</v>
      </c>
      <c r="F28" s="161" t="str">
        <f t="shared" si="0"/>
        <v>FY1998</v>
      </c>
      <c r="G28" s="161" t="str">
        <f t="shared" si="0"/>
        <v>FY1999</v>
      </c>
      <c r="H28" s="161" t="str">
        <f t="shared" si="0"/>
        <v>FY2000</v>
      </c>
      <c r="I28" s="161" t="str">
        <f t="shared" si="0"/>
        <v>FY2001</v>
      </c>
      <c r="J28" s="161" t="str">
        <f t="shared" si="0"/>
        <v>FY2002</v>
      </c>
      <c r="K28" s="161" t="str">
        <f t="shared" si="0"/>
        <v>FY2003</v>
      </c>
      <c r="L28" s="161" t="str">
        <f t="shared" si="0"/>
        <v>FY2004</v>
      </c>
      <c r="M28" s="161" t="str">
        <f t="shared" si="0"/>
        <v>FY2005</v>
      </c>
      <c r="N28" s="161" t="str">
        <f t="shared" si="0"/>
        <v>FY2006</v>
      </c>
      <c r="O28" s="161" t="str">
        <f t="shared" si="0"/>
        <v>FY2007</v>
      </c>
      <c r="P28" s="161" t="str">
        <f t="shared" si="0"/>
        <v>FY2008</v>
      </c>
      <c r="Q28" s="161" t="str">
        <f t="shared" si="0"/>
        <v>FY2009</v>
      </c>
      <c r="R28" s="161" t="str">
        <f t="shared" ref="R28:W28" si="1">R2</f>
        <v>FY2010</v>
      </c>
      <c r="S28" s="161" t="str">
        <f t="shared" si="1"/>
        <v>FY2011</v>
      </c>
      <c r="T28" s="161" t="str">
        <f t="shared" si="1"/>
        <v>FY2012</v>
      </c>
      <c r="U28" s="161" t="str">
        <f t="shared" si="1"/>
        <v>FY2013</v>
      </c>
      <c r="V28" s="161" t="str">
        <f t="shared" si="1"/>
        <v>FY2014</v>
      </c>
      <c r="W28" s="161" t="str">
        <f t="shared" si="1"/>
        <v>FY2015</v>
      </c>
      <c r="X28" s="857" t="str">
        <f t="shared" ref="X28:Y28" si="2">X2</f>
        <v>FY2016</v>
      </c>
      <c r="Y28" s="857" t="str">
        <f t="shared" si="2"/>
        <v>FY2017</v>
      </c>
      <c r="Z28" s="857" t="str">
        <f t="shared" ref="Z28" si="3">Z2</f>
        <v>FY2018</v>
      </c>
    </row>
    <row r="29" spans="1:26" ht="17.25" customHeight="1" x14ac:dyDescent="0.2">
      <c r="A29" s="162" t="s">
        <v>48</v>
      </c>
      <c r="B29" s="163" t="s">
        <v>49</v>
      </c>
      <c r="C29" s="173"/>
      <c r="D29" s="173">
        <f t="shared" ref="D29:Z29" si="4">IF(C3&gt;0.1,D3/C3-1,"")</f>
        <v>-3.7982300027595839E-3</v>
      </c>
      <c r="E29" s="173">
        <f t="shared" si="4"/>
        <v>-3.0932551947175924E-3</v>
      </c>
      <c r="F29" s="173">
        <f t="shared" si="4"/>
        <v>-2.0719801867562504E-3</v>
      </c>
      <c r="G29" s="173">
        <f t="shared" si="4"/>
        <v>-9.7439565607601031E-3</v>
      </c>
      <c r="H29" s="173">
        <f t="shared" si="4"/>
        <v>-3.2138378061036255E-3</v>
      </c>
      <c r="I29" s="173">
        <f t="shared" si="4"/>
        <v>-2.2722697373817158E-2</v>
      </c>
      <c r="J29" s="173">
        <f t="shared" si="4"/>
        <v>-3.6064040659246732E-2</v>
      </c>
      <c r="K29" s="173">
        <f t="shared" si="4"/>
        <v>-2.6010306229398483E-2</v>
      </c>
      <c r="L29" s="173">
        <f t="shared" si="4"/>
        <v>-3.3671173297432411E-2</v>
      </c>
      <c r="M29" s="173">
        <f t="shared" si="4"/>
        <v>-2.8668730333360259E-2</v>
      </c>
      <c r="N29" s="173">
        <f t="shared" si="4"/>
        <v>-3.4904527514549977E-2</v>
      </c>
      <c r="O29" s="173">
        <f t="shared" si="4"/>
        <v>-4.0333542570937242E-3</v>
      </c>
      <c r="P29" s="173">
        <f t="shared" si="4"/>
        <v>-4.3398619138034555E-2</v>
      </c>
      <c r="Q29" s="173">
        <f t="shared" si="4"/>
        <v>-2.0433363021509332E-2</v>
      </c>
      <c r="R29" s="173">
        <f t="shared" si="4"/>
        <v>-3.2192612247394448E-2</v>
      </c>
      <c r="S29" s="173">
        <f t="shared" si="4"/>
        <v>-1.9153768963167117E-3</v>
      </c>
      <c r="T29" s="173">
        <f t="shared" si="4"/>
        <v>3.3840322467451056E-3</v>
      </c>
      <c r="U29" s="173">
        <f t="shared" si="4"/>
        <v>1.2557268062924232E-2</v>
      </c>
      <c r="V29" s="173">
        <f t="shared" si="4"/>
        <v>2.7895194347952401E-2</v>
      </c>
      <c r="W29" s="173">
        <f t="shared" si="4"/>
        <v>-4.6292060754365094E-2</v>
      </c>
      <c r="X29" s="766">
        <f t="shared" si="4"/>
        <v>-9.3055971595252807E-3</v>
      </c>
      <c r="Y29" s="766">
        <f t="shared" si="4"/>
        <v>-2.0177224865438714E-2</v>
      </c>
      <c r="Z29" s="766">
        <f t="shared" si="4"/>
        <v>-2.7991908498133267E-2</v>
      </c>
    </row>
    <row r="30" spans="1:26" x14ac:dyDescent="0.2">
      <c r="A30" s="162" t="s">
        <v>50</v>
      </c>
      <c r="B30" s="165" t="s">
        <v>510</v>
      </c>
      <c r="C30" s="173"/>
      <c r="D30" s="173">
        <f t="shared" ref="D30:Z30" si="5">IF(C4&gt;0.1,D4/C4-1,"")</f>
        <v>-0.37118570726339728</v>
      </c>
      <c r="E30" s="173">
        <f t="shared" si="5"/>
        <v>0.16417046985144479</v>
      </c>
      <c r="F30" s="173">
        <f t="shared" si="5"/>
        <v>8.1263586481622241E-2</v>
      </c>
      <c r="G30" s="173">
        <f t="shared" si="5"/>
        <v>-0.10497219561523896</v>
      </c>
      <c r="H30" s="173">
        <f t="shared" si="5"/>
        <v>-6.829211359755849E-2</v>
      </c>
      <c r="I30" s="173">
        <f t="shared" si="5"/>
        <v>-0.11902401855635569</v>
      </c>
      <c r="J30" s="173">
        <f t="shared" si="5"/>
        <v>-1.3972121530477444E-2</v>
      </c>
      <c r="K30" s="173">
        <f t="shared" si="5"/>
        <v>-2.0354502149782516E-2</v>
      </c>
      <c r="L30" s="173">
        <f t="shared" si="5"/>
        <v>-2.0757565220772656E-2</v>
      </c>
      <c r="M30" s="173">
        <f t="shared" si="5"/>
        <v>1.1091295014190816E-2</v>
      </c>
      <c r="N30" s="173">
        <f t="shared" si="5"/>
        <v>1.6728980578732733E-2</v>
      </c>
      <c r="O30" s="173">
        <f t="shared" si="5"/>
        <v>7.6676455150876732E-2</v>
      </c>
      <c r="P30" s="173">
        <f t="shared" si="5"/>
        <v>-3.8254342243202566E-2</v>
      </c>
      <c r="Q30" s="173">
        <f t="shared" si="5"/>
        <v>0.1422389302072995</v>
      </c>
      <c r="R30" s="173">
        <f t="shared" si="5"/>
        <v>5.2915927834228382E-2</v>
      </c>
      <c r="S30" s="173">
        <f t="shared" si="5"/>
        <v>0.13134335657171792</v>
      </c>
      <c r="T30" s="173">
        <f t="shared" si="5"/>
        <v>6.9492675429891015E-2</v>
      </c>
      <c r="U30" s="173">
        <f t="shared" si="5"/>
        <v>-4.7621111144318773E-2</v>
      </c>
      <c r="V30" s="173">
        <f t="shared" si="5"/>
        <v>2.2079443688808764E-2</v>
      </c>
      <c r="W30" s="173">
        <f t="shared" si="5"/>
        <v>-0.12399870590831152</v>
      </c>
      <c r="X30" s="766">
        <f t="shared" si="5"/>
        <v>0.11890055799796029</v>
      </c>
      <c r="Y30" s="766">
        <f t="shared" si="5"/>
        <v>0.10223914105304055</v>
      </c>
      <c r="Z30" s="766">
        <f t="shared" si="5"/>
        <v>2.4617591200505773E-2</v>
      </c>
    </row>
    <row r="31" spans="1:26" x14ac:dyDescent="0.2">
      <c r="A31" s="162" t="s">
        <v>52</v>
      </c>
      <c r="B31" s="165" t="s">
        <v>53</v>
      </c>
      <c r="C31" s="173"/>
      <c r="D31" s="173" t="str">
        <f t="shared" ref="D31:Z31" si="6">IF(C5&gt;0.1,D5/C5-1,"")</f>
        <v/>
      </c>
      <c r="E31" s="173" t="str">
        <f t="shared" si="6"/>
        <v/>
      </c>
      <c r="F31" s="173" t="str">
        <f t="shared" si="6"/>
        <v/>
      </c>
      <c r="G31" s="173" t="str">
        <f t="shared" si="6"/>
        <v/>
      </c>
      <c r="H31" s="173" t="str">
        <f t="shared" si="6"/>
        <v/>
      </c>
      <c r="I31" s="173" t="str">
        <f t="shared" si="6"/>
        <v/>
      </c>
      <c r="J31" s="173" t="str">
        <f t="shared" si="6"/>
        <v/>
      </c>
      <c r="K31" s="173" t="str">
        <f t="shared" si="6"/>
        <v/>
      </c>
      <c r="L31" s="173" t="str">
        <f t="shared" si="6"/>
        <v/>
      </c>
      <c r="M31" s="173" t="str">
        <f t="shared" si="6"/>
        <v/>
      </c>
      <c r="N31" s="173" t="str">
        <f t="shared" si="6"/>
        <v/>
      </c>
      <c r="O31" s="173" t="str">
        <f t="shared" si="6"/>
        <v/>
      </c>
      <c r="P31" s="173" t="str">
        <f t="shared" si="6"/>
        <v/>
      </c>
      <c r="Q31" s="173" t="str">
        <f t="shared" si="6"/>
        <v/>
      </c>
      <c r="R31" s="173" t="str">
        <f t="shared" si="6"/>
        <v/>
      </c>
      <c r="S31" s="173" t="str">
        <f t="shared" si="6"/>
        <v/>
      </c>
      <c r="T31" s="173" t="str">
        <f t="shared" si="6"/>
        <v/>
      </c>
      <c r="U31" s="173" t="str">
        <f t="shared" si="6"/>
        <v/>
      </c>
      <c r="V31" s="173" t="str">
        <f t="shared" si="6"/>
        <v/>
      </c>
      <c r="W31" s="173" t="str">
        <f t="shared" si="6"/>
        <v/>
      </c>
      <c r="X31" s="766" t="str">
        <f t="shared" si="6"/>
        <v/>
      </c>
      <c r="Y31" s="766" t="str">
        <f t="shared" si="6"/>
        <v/>
      </c>
      <c r="Z31" s="766" t="str">
        <f t="shared" si="6"/>
        <v/>
      </c>
    </row>
    <row r="32" spans="1:26" x14ac:dyDescent="0.2">
      <c r="A32" s="162" t="s">
        <v>54</v>
      </c>
      <c r="B32" s="165" t="s">
        <v>55</v>
      </c>
      <c r="C32" s="173"/>
      <c r="D32" s="173">
        <f t="shared" ref="D32:Z32" si="7">IF(C6&gt;0.1,D6/C6-1,"")</f>
        <v>6.940693540119236E-2</v>
      </c>
      <c r="E32" s="173">
        <f t="shared" si="7"/>
        <v>0.5560827892377791</v>
      </c>
      <c r="F32" s="173">
        <f t="shared" si="7"/>
        <v>0.66344101602414685</v>
      </c>
      <c r="G32" s="173">
        <f t="shared" si="7"/>
        <v>8.3387375322505397E-2</v>
      </c>
      <c r="H32" s="173">
        <f t="shared" si="7"/>
        <v>0.37111755207633879</v>
      </c>
      <c r="I32" s="173">
        <f t="shared" si="7"/>
        <v>-0.33484362953899172</v>
      </c>
      <c r="J32" s="173">
        <f t="shared" si="7"/>
        <v>2.8593622731184931E-2</v>
      </c>
      <c r="K32" s="173">
        <f t="shared" si="7"/>
        <v>-6.5608830083643266E-3</v>
      </c>
      <c r="L32" s="173">
        <f t="shared" si="7"/>
        <v>-9.3946787035428692E-2</v>
      </c>
      <c r="M32" s="173">
        <f t="shared" si="7"/>
        <v>-0.14689979048773261</v>
      </c>
      <c r="N32" s="173">
        <f t="shared" si="7"/>
        <v>-8.1382616933506235E-2</v>
      </c>
      <c r="O32" s="173">
        <f t="shared" si="7"/>
        <v>5.844702933758561E-2</v>
      </c>
      <c r="P32" s="173">
        <f t="shared" si="7"/>
        <v>-0.16660663130572595</v>
      </c>
      <c r="Q32" s="173">
        <f t="shared" si="7"/>
        <v>-0.20563673047324771</v>
      </c>
      <c r="R32" s="173">
        <f t="shared" si="7"/>
        <v>0.35177736692604333</v>
      </c>
      <c r="S32" s="173">
        <f t="shared" si="7"/>
        <v>-4.1766901686396074E-2</v>
      </c>
      <c r="T32" s="173">
        <f t="shared" si="7"/>
        <v>-0.39094271409012094</v>
      </c>
      <c r="U32" s="173">
        <f t="shared" si="7"/>
        <v>-0.11653939702100924</v>
      </c>
      <c r="V32" s="173">
        <f t="shared" si="7"/>
        <v>9.867994437708405E-2</v>
      </c>
      <c r="W32" s="173">
        <f t="shared" si="7"/>
        <v>0.36202845765466662</v>
      </c>
      <c r="X32" s="766">
        <f t="shared" si="7"/>
        <v>0.28713812108757431</v>
      </c>
      <c r="Y32" s="766">
        <f t="shared" si="7"/>
        <v>0.15884969117691705</v>
      </c>
      <c r="Z32" s="766">
        <f t="shared" si="7"/>
        <v>-0.10154983318066313</v>
      </c>
    </row>
    <row r="33" spans="1:26" x14ac:dyDescent="0.2">
      <c r="A33" s="162" t="s">
        <v>56</v>
      </c>
      <c r="B33" s="165" t="s">
        <v>57</v>
      </c>
      <c r="C33" s="173"/>
      <c r="D33" s="173">
        <f t="shared" ref="D33:Z33" si="8">IF(C7&gt;0.1,D7/C7-1,"")</f>
        <v>-0.1609466493168511</v>
      </c>
      <c r="E33" s="173">
        <f t="shared" si="8"/>
        <v>-5.2340796743239104E-2</v>
      </c>
      <c r="F33" s="173">
        <f t="shared" si="8"/>
        <v>-9.921243735297347E-3</v>
      </c>
      <c r="G33" s="173">
        <f t="shared" si="8"/>
        <v>-3.5897591604357459E-2</v>
      </c>
      <c r="H33" s="173">
        <f t="shared" si="8"/>
        <v>-0.11094211300147716</v>
      </c>
      <c r="I33" s="173">
        <f t="shared" si="8"/>
        <v>3.598493143407433E-3</v>
      </c>
      <c r="J33" s="173">
        <f t="shared" si="8"/>
        <v>-0.24702774108322334</v>
      </c>
      <c r="K33" s="173">
        <f t="shared" si="8"/>
        <v>0.29952153110047863</v>
      </c>
      <c r="L33" s="173">
        <f t="shared" si="8"/>
        <v>-8.0510554737358797E-2</v>
      </c>
      <c r="M33" s="173">
        <f t="shared" si="8"/>
        <v>-6.1131873998932273E-2</v>
      </c>
      <c r="N33" s="173">
        <f t="shared" si="8"/>
        <v>-6.7102644299118386E-2</v>
      </c>
      <c r="O33" s="173">
        <f t="shared" si="8"/>
        <v>-2.7278268820481788E-2</v>
      </c>
      <c r="P33" s="173">
        <f t="shared" si="8"/>
        <v>-3.2586558044806591E-2</v>
      </c>
      <c r="Q33" s="173">
        <f t="shared" si="8"/>
        <v>-2.4777327935222693E-2</v>
      </c>
      <c r="R33" s="173">
        <f t="shared" si="8"/>
        <v>8.0039853869146471E-2</v>
      </c>
      <c r="S33" s="173">
        <f t="shared" si="8"/>
        <v>-4.8585485854858668E-2</v>
      </c>
      <c r="T33" s="173">
        <f t="shared" si="8"/>
        <v>-1.276664511958614E-2</v>
      </c>
      <c r="U33" s="173">
        <f t="shared" si="8"/>
        <v>-3.6568014404976368E-2</v>
      </c>
      <c r="V33" s="173">
        <f t="shared" si="8"/>
        <v>-7.1803311332766739E-2</v>
      </c>
      <c r="W33" s="173">
        <f t="shared" si="8"/>
        <v>2.3191953910579599E-3</v>
      </c>
      <c r="X33" s="766">
        <f t="shared" si="8"/>
        <v>0.18223931654665226</v>
      </c>
      <c r="Y33" s="766">
        <f t="shared" si="8"/>
        <v>5.397438650802E-3</v>
      </c>
      <c r="Z33" s="766">
        <f t="shared" si="8"/>
        <v>-4.1037758907085387E-3</v>
      </c>
    </row>
    <row r="34" spans="1:26" x14ac:dyDescent="0.2">
      <c r="A34" s="162" t="s">
        <v>58</v>
      </c>
      <c r="B34" s="165" t="s">
        <v>59</v>
      </c>
      <c r="C34" s="173"/>
      <c r="D34" s="173">
        <f t="shared" ref="D34:Z34" si="9">IF(C8&gt;0.1,D8/C8-1,"")</f>
        <v>0.41332072283514965</v>
      </c>
      <c r="E34" s="173">
        <f t="shared" si="9"/>
        <v>-0.32496169150942755</v>
      </c>
      <c r="F34" s="173">
        <f t="shared" si="9"/>
        <v>-0.17097432952377478</v>
      </c>
      <c r="G34" s="173">
        <f t="shared" si="9"/>
        <v>0.34257782454448371</v>
      </c>
      <c r="H34" s="173">
        <f t="shared" si="9"/>
        <v>-8.6799776131365025E-2</v>
      </c>
      <c r="I34" s="173">
        <f t="shared" si="9"/>
        <v>-4.4492634031843337E-2</v>
      </c>
      <c r="J34" s="173">
        <f t="shared" si="9"/>
        <v>-0.20352028570401914</v>
      </c>
      <c r="K34" s="173">
        <f t="shared" si="9"/>
        <v>0.32643432168353814</v>
      </c>
      <c r="L34" s="173">
        <f t="shared" si="9"/>
        <v>1.2142782237835936E-2</v>
      </c>
      <c r="M34" s="173">
        <f t="shared" si="9"/>
        <v>-9.3121519951826381E-2</v>
      </c>
      <c r="N34" s="173">
        <f t="shared" si="9"/>
        <v>-6.4084553034173264E-2</v>
      </c>
      <c r="O34" s="173">
        <f t="shared" si="9"/>
        <v>-0.13492924850906696</v>
      </c>
      <c r="P34" s="173">
        <f t="shared" si="9"/>
        <v>0.21162288404532337</v>
      </c>
      <c r="Q34" s="173">
        <f t="shared" si="9"/>
        <v>0.65301444715415613</v>
      </c>
      <c r="R34" s="173">
        <f t="shared" si="9"/>
        <v>-0.2009406949318272</v>
      </c>
      <c r="S34" s="173">
        <f t="shared" si="9"/>
        <v>0.68295895925949712</v>
      </c>
      <c r="T34" s="173">
        <f t="shared" si="9"/>
        <v>0.5806668802965973</v>
      </c>
      <c r="U34" s="173">
        <f t="shared" si="9"/>
        <v>-0.57879620075363647</v>
      </c>
      <c r="V34" s="173">
        <f t="shared" si="9"/>
        <v>-0.653179554229949</v>
      </c>
      <c r="W34" s="173">
        <f t="shared" si="9"/>
        <v>0.25525620790411674</v>
      </c>
      <c r="X34" s="766">
        <f t="shared" si="9"/>
        <v>-0.29592764945494854</v>
      </c>
      <c r="Y34" s="766">
        <f t="shared" si="9"/>
        <v>-0.18178730337983529</v>
      </c>
      <c r="Z34" s="766">
        <f t="shared" si="9"/>
        <v>0.34170191129813388</v>
      </c>
    </row>
    <row r="35" spans="1:26" x14ac:dyDescent="0.2">
      <c r="A35" s="162" t="s">
        <v>60</v>
      </c>
      <c r="B35" s="165" t="s">
        <v>61</v>
      </c>
      <c r="C35" s="173"/>
      <c r="D35" s="173">
        <f t="shared" ref="D35:Z35" si="10">IF(C9&gt;0.1,D9/C9-1,"")</f>
        <v>-2.7192043665295484E-2</v>
      </c>
      <c r="E35" s="173">
        <f t="shared" si="10"/>
        <v>-0.29132288007916818</v>
      </c>
      <c r="F35" s="173">
        <f t="shared" si="10"/>
        <v>-0.30121685396071551</v>
      </c>
      <c r="G35" s="173">
        <f t="shared" si="10"/>
        <v>0.26041203913536037</v>
      </c>
      <c r="H35" s="173">
        <f t="shared" si="10"/>
        <v>-3.1565192474624748E-2</v>
      </c>
      <c r="I35" s="173">
        <f t="shared" si="10"/>
        <v>1.396728384488128</v>
      </c>
      <c r="J35" s="173">
        <f t="shared" si="10"/>
        <v>-0.34848087631205082</v>
      </c>
      <c r="K35" s="173">
        <f t="shared" si="10"/>
        <v>-7.8734204599292035E-2</v>
      </c>
      <c r="L35" s="173">
        <f t="shared" si="10"/>
        <v>6.3370829424990616E-2</v>
      </c>
      <c r="M35" s="173">
        <f t="shared" si="10"/>
        <v>-0.13903446710355516</v>
      </c>
      <c r="N35" s="173">
        <f t="shared" si="10"/>
        <v>0.10942537605299285</v>
      </c>
      <c r="O35" s="173">
        <f t="shared" si="10"/>
        <v>-7.6032888040088231E-2</v>
      </c>
      <c r="P35" s="173">
        <f t="shared" si="10"/>
        <v>-6.6660035303188647E-2</v>
      </c>
      <c r="Q35" s="173">
        <f t="shared" si="10"/>
        <v>5.8217476083586739E-2</v>
      </c>
      <c r="R35" s="173">
        <f t="shared" si="10"/>
        <v>0.10344624285060111</v>
      </c>
      <c r="S35" s="173">
        <f t="shared" si="10"/>
        <v>-8.2505333078117915E-2</v>
      </c>
      <c r="T35" s="173">
        <f t="shared" si="10"/>
        <v>1.4287623793488136E-2</v>
      </c>
      <c r="U35" s="173">
        <f t="shared" si="10"/>
        <v>-2.1058070496867809E-2</v>
      </c>
      <c r="V35" s="173">
        <f t="shared" si="10"/>
        <v>-3.8046429446691565E-2</v>
      </c>
      <c r="W35" s="173">
        <f t="shared" si="10"/>
        <v>4.0487070665023106E-2</v>
      </c>
      <c r="X35" s="766">
        <f t="shared" si="10"/>
        <v>3.8893572334578463E-2</v>
      </c>
      <c r="Y35" s="766">
        <f t="shared" si="10"/>
        <v>0.11736427346645328</v>
      </c>
      <c r="Z35" s="766">
        <f t="shared" si="10"/>
        <v>-2.7771488232900543E-3</v>
      </c>
    </row>
    <row r="36" spans="1:26" x14ac:dyDescent="0.2">
      <c r="A36" s="162" t="s">
        <v>62</v>
      </c>
      <c r="B36" s="165" t="s">
        <v>63</v>
      </c>
      <c r="C36" s="173"/>
      <c r="D36" s="173">
        <f t="shared" ref="D36:Z36" si="11">IF(C10&gt;0.1,D10/C10-1,"")</f>
        <v>0.38177457344400922</v>
      </c>
      <c r="E36" s="173">
        <f t="shared" si="11"/>
        <v>3.5468128432738499E-2</v>
      </c>
      <c r="F36" s="173">
        <f t="shared" si="11"/>
        <v>-0.18298760571701789</v>
      </c>
      <c r="G36" s="173">
        <f t="shared" si="11"/>
        <v>-1.1712988624642762E-2</v>
      </c>
      <c r="H36" s="173">
        <f t="shared" si="11"/>
        <v>0.15256173948180374</v>
      </c>
      <c r="I36" s="173">
        <f t="shared" si="11"/>
        <v>1.0079365777675653E-2</v>
      </c>
      <c r="J36" s="173">
        <f t="shared" si="11"/>
        <v>-8.0642781025156873E-2</v>
      </c>
      <c r="K36" s="173">
        <f t="shared" si="11"/>
        <v>-6.3649361753062572E-2</v>
      </c>
      <c r="L36" s="173">
        <f t="shared" si="11"/>
        <v>-7.161643971080367E-2</v>
      </c>
      <c r="M36" s="173">
        <f t="shared" si="11"/>
        <v>-2.3169249589772511E-2</v>
      </c>
      <c r="N36" s="173">
        <f t="shared" si="11"/>
        <v>-4.7858036849907082E-3</v>
      </c>
      <c r="O36" s="173">
        <f t="shared" si="11"/>
        <v>6.6826437472548461E-2</v>
      </c>
      <c r="P36" s="173">
        <f t="shared" si="11"/>
        <v>-2.3997136338637537E-2</v>
      </c>
      <c r="Q36" s="173">
        <f t="shared" si="11"/>
        <v>-0.11644325714005455</v>
      </c>
      <c r="R36" s="173">
        <f t="shared" si="11"/>
        <v>0.16858813190024979</v>
      </c>
      <c r="S36" s="173">
        <f t="shared" si="11"/>
        <v>-2.621131170319746E-2</v>
      </c>
      <c r="T36" s="173">
        <f t="shared" si="11"/>
        <v>4.8210527416376658E-2</v>
      </c>
      <c r="U36" s="173">
        <f t="shared" si="11"/>
        <v>-7.0651814638048815E-2</v>
      </c>
      <c r="V36" s="173">
        <f t="shared" si="11"/>
        <v>2.8799765895781704E-3</v>
      </c>
      <c r="W36" s="173">
        <f t="shared" si="11"/>
        <v>5.2287075304108699E-2</v>
      </c>
      <c r="X36" s="766">
        <f t="shared" si="11"/>
        <v>2.5789863816363834E-2</v>
      </c>
      <c r="Y36" s="766">
        <f t="shared" si="11"/>
        <v>5.6104740341796688E-2</v>
      </c>
      <c r="Z36" s="766">
        <f t="shared" si="11"/>
        <v>-2.8479989182003895E-2</v>
      </c>
    </row>
    <row r="37" spans="1:26" x14ac:dyDescent="0.2">
      <c r="A37" s="162" t="s">
        <v>64</v>
      </c>
      <c r="B37" s="165" t="s">
        <v>65</v>
      </c>
      <c r="C37" s="173"/>
      <c r="D37" s="173">
        <f t="shared" ref="D37:Z37" si="12">IF(C11&gt;0.1,D11/C11-1,"")</f>
        <v>-2.3016782102370903E-2</v>
      </c>
      <c r="E37" s="173">
        <f t="shared" si="12"/>
        <v>-1.6204791526172824E-2</v>
      </c>
      <c r="F37" s="173">
        <f t="shared" si="12"/>
        <v>-1.9622705518528072E-2</v>
      </c>
      <c r="G37" s="173">
        <f t="shared" si="12"/>
        <v>0.20079696552918103</v>
      </c>
      <c r="H37" s="173">
        <f t="shared" si="12"/>
        <v>-2.5020694129676557E-2</v>
      </c>
      <c r="I37" s="173">
        <f t="shared" si="12"/>
        <v>-2.0760718386559351E-2</v>
      </c>
      <c r="J37" s="173">
        <f t="shared" si="12"/>
        <v>-3.2357254509403632E-2</v>
      </c>
      <c r="K37" s="173">
        <f t="shared" si="12"/>
        <v>-4.2508731861322202E-2</v>
      </c>
      <c r="L37" s="173">
        <f t="shared" si="12"/>
        <v>-4.4485626291656311E-2</v>
      </c>
      <c r="M37" s="173">
        <f t="shared" si="12"/>
        <v>-4.5552298395592827E-2</v>
      </c>
      <c r="N37" s="173">
        <f t="shared" si="12"/>
        <v>-7.5942114347253731E-2</v>
      </c>
      <c r="O37" s="173">
        <f t="shared" si="12"/>
        <v>-7.5163794625975222E-2</v>
      </c>
      <c r="P37" s="173">
        <f t="shared" si="12"/>
        <v>-8.6870295531653707E-2</v>
      </c>
      <c r="Q37" s="173">
        <f t="shared" si="12"/>
        <v>7.4035801727236228E-2</v>
      </c>
      <c r="R37" s="173">
        <f t="shared" si="12"/>
        <v>-6.1238301918132954E-2</v>
      </c>
      <c r="S37" s="173">
        <f t="shared" si="12"/>
        <v>3.2560912718520907E-2</v>
      </c>
      <c r="T37" s="173">
        <f t="shared" si="12"/>
        <v>-8.180526896864948E-2</v>
      </c>
      <c r="U37" s="173">
        <f t="shared" si="12"/>
        <v>8.8190378365199162E-2</v>
      </c>
      <c r="V37" s="173">
        <f t="shared" si="12"/>
        <v>-0.11776762842051192</v>
      </c>
      <c r="W37" s="173">
        <f t="shared" si="12"/>
        <v>2.2421931012389651E-2</v>
      </c>
      <c r="X37" s="766">
        <f t="shared" si="12"/>
        <v>0.1791596489377274</v>
      </c>
      <c r="Y37" s="766">
        <f t="shared" si="12"/>
        <v>-9.8486916051733209E-3</v>
      </c>
      <c r="Z37" s="766">
        <f t="shared" si="12"/>
        <v>0.15805896674148157</v>
      </c>
    </row>
    <row r="38" spans="1:26" x14ac:dyDescent="0.2">
      <c r="A38" s="162" t="s">
        <v>66</v>
      </c>
      <c r="B38" s="163" t="s">
        <v>917</v>
      </c>
      <c r="C38" s="173"/>
      <c r="D38" s="173">
        <f t="shared" ref="D38:Z38" si="13">IF(C12&gt;0.1,D12/C12-1,"")</f>
        <v>-1.4689233426833814E-2</v>
      </c>
      <c r="E38" s="173">
        <f t="shared" si="13"/>
        <v>7.8028196999647914E-2</v>
      </c>
      <c r="F38" s="173">
        <f t="shared" si="13"/>
        <v>-0.34144589332843356</v>
      </c>
      <c r="G38" s="173">
        <f t="shared" si="13"/>
        <v>0.77496865131743409</v>
      </c>
      <c r="H38" s="173">
        <f t="shared" si="13"/>
        <v>0.41785586758322424</v>
      </c>
      <c r="I38" s="173">
        <f t="shared" si="13"/>
        <v>0.41147036926610348</v>
      </c>
      <c r="J38" s="173">
        <f t="shared" si="13"/>
        <v>0.44223271166858824</v>
      </c>
      <c r="K38" s="173">
        <f t="shared" si="13"/>
        <v>-0.52928643454171698</v>
      </c>
      <c r="L38" s="173">
        <f t="shared" si="13"/>
        <v>-0.25401620195064156</v>
      </c>
      <c r="M38" s="173">
        <f t="shared" si="13"/>
        <v>0.21101032364997563</v>
      </c>
      <c r="N38" s="173">
        <f t="shared" si="13"/>
        <v>0.15403959760608443</v>
      </c>
      <c r="O38" s="173">
        <f t="shared" si="13"/>
        <v>-5.5141784346122713E-2</v>
      </c>
      <c r="P38" s="173">
        <f t="shared" si="13"/>
        <v>6.6132654372073052E-3</v>
      </c>
      <c r="Q38" s="173">
        <f t="shared" si="13"/>
        <v>-0.14502745203502665</v>
      </c>
      <c r="R38" s="173">
        <f t="shared" si="13"/>
        <v>-2.5218793823712504E-2</v>
      </c>
      <c r="S38" s="173">
        <f t="shared" si="13"/>
        <v>-7.345128835244652E-2</v>
      </c>
      <c r="T38" s="173">
        <f t="shared" si="13"/>
        <v>3.9245311013670126E-2</v>
      </c>
      <c r="U38" s="173">
        <f t="shared" si="13"/>
        <v>-5.3192101443572448E-2</v>
      </c>
      <c r="V38" s="173">
        <f t="shared" si="13"/>
        <v>-0.12805948363310926</v>
      </c>
      <c r="W38" s="173">
        <f t="shared" si="13"/>
        <v>-4.1754286372497784E-2</v>
      </c>
      <c r="X38" s="766">
        <f t="shared" si="13"/>
        <v>0.6043025994926019</v>
      </c>
      <c r="Y38" s="766">
        <f t="shared" si="13"/>
        <v>0.17564443702844534</v>
      </c>
      <c r="Z38" s="766">
        <f t="shared" si="13"/>
        <v>0.11999454027601031</v>
      </c>
    </row>
    <row r="39" spans="1:26" x14ac:dyDescent="0.2">
      <c r="A39" s="162" t="s">
        <v>67</v>
      </c>
      <c r="B39" s="165" t="s">
        <v>68</v>
      </c>
      <c r="C39" s="173"/>
      <c r="D39" s="173">
        <f t="shared" ref="D39:Z39" si="14">IF(C13&gt;0.1,D13/C13-1,"")</f>
        <v>5.1340721549604451E-2</v>
      </c>
      <c r="E39" s="173">
        <f t="shared" si="14"/>
        <v>4.8446338539136047E-2</v>
      </c>
      <c r="F39" s="173">
        <f t="shared" si="14"/>
        <v>2.0463343342486562E-2</v>
      </c>
      <c r="G39" s="173">
        <f t="shared" si="14"/>
        <v>9.5013797442060399E-2</v>
      </c>
      <c r="H39" s="173">
        <f t="shared" si="14"/>
        <v>3.7135243762122183E-2</v>
      </c>
      <c r="I39" s="173">
        <f t="shared" si="14"/>
        <v>3.0612165408904213E-2</v>
      </c>
      <c r="J39" s="173">
        <f t="shared" si="14"/>
        <v>-1.4491729268810483E-2</v>
      </c>
      <c r="K39" s="173">
        <f t="shared" si="14"/>
        <v>-2.4619137006651748E-2</v>
      </c>
      <c r="L39" s="173">
        <f t="shared" si="14"/>
        <v>1.4041665450997831E-2</v>
      </c>
      <c r="M39" s="173">
        <f t="shared" si="14"/>
        <v>-3.0907827594332193E-2</v>
      </c>
      <c r="N39" s="173">
        <f t="shared" si="14"/>
        <v>-6.2620132581406307E-2</v>
      </c>
      <c r="O39" s="173">
        <f t="shared" si="14"/>
        <v>-1.0469871708792211E-2</v>
      </c>
      <c r="P39" s="173">
        <f t="shared" si="14"/>
        <v>-5.0394430921484323E-2</v>
      </c>
      <c r="Q39" s="173">
        <f t="shared" si="14"/>
        <v>-1.4039670967033957E-2</v>
      </c>
      <c r="R39" s="173">
        <f t="shared" si="14"/>
        <v>1.3862694348400817E-2</v>
      </c>
      <c r="S39" s="173">
        <f t="shared" si="14"/>
        <v>2.4699556695906066E-2</v>
      </c>
      <c r="T39" s="173">
        <f t="shared" si="14"/>
        <v>-6.5403283597393891E-3</v>
      </c>
      <c r="U39" s="173">
        <f t="shared" si="14"/>
        <v>-1.1087216822704637E-2</v>
      </c>
      <c r="V39" s="173">
        <f t="shared" si="14"/>
        <v>6.3070856472546843E-4</v>
      </c>
      <c r="W39" s="173">
        <f t="shared" si="14"/>
        <v>-1.7700386977571037E-2</v>
      </c>
      <c r="X39" s="766">
        <f t="shared" si="14"/>
        <v>2.581739144053774E-2</v>
      </c>
      <c r="Y39" s="766">
        <f t="shared" si="14"/>
        <v>3.9766428940158915E-2</v>
      </c>
      <c r="Z39" s="766">
        <f t="shared" si="14"/>
        <v>3.1533295216441104E-2</v>
      </c>
    </row>
    <row r="40" spans="1:26" x14ac:dyDescent="0.2">
      <c r="A40" s="162" t="s">
        <v>69</v>
      </c>
      <c r="B40" s="165" t="s">
        <v>70</v>
      </c>
      <c r="C40" s="173"/>
      <c r="D40" s="173">
        <f t="shared" ref="D40:Z40" si="15">IF(C14&gt;0.1,D14/C14-1,"")</f>
        <v>-6.8472707560193191E-3</v>
      </c>
      <c r="E40" s="173">
        <f t="shared" si="15"/>
        <v>-2.0466159905091486E-3</v>
      </c>
      <c r="F40" s="173">
        <f t="shared" si="15"/>
        <v>-0.21784962381003314</v>
      </c>
      <c r="G40" s="173">
        <f t="shared" si="15"/>
        <v>-2.7983421660681129E-3</v>
      </c>
      <c r="H40" s="173">
        <f t="shared" si="15"/>
        <v>0.16454342097837915</v>
      </c>
      <c r="I40" s="173">
        <f t="shared" si="15"/>
        <v>-1.0226684771830974E-2</v>
      </c>
      <c r="J40" s="173">
        <f t="shared" si="15"/>
        <v>0.13275397432542291</v>
      </c>
      <c r="K40" s="173">
        <f t="shared" si="15"/>
        <v>-8.8262623789914785E-2</v>
      </c>
      <c r="L40" s="173">
        <f t="shared" si="15"/>
        <v>-9.8303660661583581E-2</v>
      </c>
      <c r="M40" s="173">
        <f t="shared" si="15"/>
        <v>8.4314995745042864E-3</v>
      </c>
      <c r="N40" s="173">
        <f t="shared" si="15"/>
        <v>-7.640863453863167E-3</v>
      </c>
      <c r="O40" s="173">
        <f t="shared" si="15"/>
        <v>-9.114515754232444E-2</v>
      </c>
      <c r="P40" s="173">
        <f t="shared" si="15"/>
        <v>-0.12322197310306082</v>
      </c>
      <c r="Q40" s="173">
        <f t="shared" si="15"/>
        <v>-4.4305865487329621E-2</v>
      </c>
      <c r="R40" s="173">
        <f t="shared" si="15"/>
        <v>2.3553465597274004E-2</v>
      </c>
      <c r="S40" s="173">
        <f t="shared" si="15"/>
        <v>2.4541497221993946E-2</v>
      </c>
      <c r="T40" s="173">
        <f t="shared" si="15"/>
        <v>5.1749834404577477E-3</v>
      </c>
      <c r="U40" s="173">
        <f t="shared" si="15"/>
        <v>-4.7209972229578234E-3</v>
      </c>
      <c r="V40" s="173">
        <f t="shared" si="15"/>
        <v>-6.5777497472811142E-2</v>
      </c>
      <c r="W40" s="173">
        <f t="shared" si="15"/>
        <v>1.4429368088809902E-2</v>
      </c>
      <c r="X40" s="766">
        <f t="shared" si="15"/>
        <v>-1.8495143980700179E-2</v>
      </c>
      <c r="Y40" s="766">
        <f t="shared" si="15"/>
        <v>2.543748891049824E-2</v>
      </c>
      <c r="Z40" s="766">
        <f t="shared" si="15"/>
        <v>1.4593156973431887E-2</v>
      </c>
    </row>
    <row r="41" spans="1:26" x14ac:dyDescent="0.2">
      <c r="A41" s="162" t="s">
        <v>71</v>
      </c>
      <c r="B41" s="165" t="s">
        <v>72</v>
      </c>
      <c r="C41" s="173"/>
      <c r="D41" s="173">
        <f t="shared" ref="D41:Z41" si="16">IF(C15&gt;0.1,D15/C15-1,"")</f>
        <v>9.2843755472521661E-2</v>
      </c>
      <c r="E41" s="173">
        <f t="shared" si="16"/>
        <v>9.3545101677612319E-3</v>
      </c>
      <c r="F41" s="173">
        <f t="shared" si="16"/>
        <v>-0.22726123940692999</v>
      </c>
      <c r="G41" s="173">
        <f t="shared" si="16"/>
        <v>-3.1916845160084861E-2</v>
      </c>
      <c r="H41" s="173">
        <f t="shared" si="16"/>
        <v>3.1290250666811126E-3</v>
      </c>
      <c r="I41" s="173">
        <f t="shared" si="16"/>
        <v>0.1036459166736643</v>
      </c>
      <c r="J41" s="173">
        <f t="shared" si="16"/>
        <v>0.23024980632571146</v>
      </c>
      <c r="K41" s="173">
        <f t="shared" si="16"/>
        <v>9.166383069942885E-4</v>
      </c>
      <c r="L41" s="173">
        <f t="shared" si="16"/>
        <v>4.5424157915654462E-2</v>
      </c>
      <c r="M41" s="173">
        <f t="shared" si="16"/>
        <v>2.1775139175559843E-2</v>
      </c>
      <c r="N41" s="173">
        <f t="shared" si="16"/>
        <v>6.5845941463044122E-2</v>
      </c>
      <c r="O41" s="173">
        <f t="shared" si="16"/>
        <v>0.11338558058172965</v>
      </c>
      <c r="P41" s="173">
        <f t="shared" si="16"/>
        <v>-2.5919166404702043E-3</v>
      </c>
      <c r="Q41" s="173">
        <f t="shared" si="16"/>
        <v>-1.3156530569589542E-2</v>
      </c>
      <c r="R41" s="173">
        <f t="shared" si="16"/>
        <v>-5.9691887485387451E-2</v>
      </c>
      <c r="S41" s="173">
        <f t="shared" si="16"/>
        <v>-1.143272618555502E-2</v>
      </c>
      <c r="T41" s="173">
        <f t="shared" si="16"/>
        <v>1.0903437696159202E-3</v>
      </c>
      <c r="U41" s="173">
        <f t="shared" si="16"/>
        <v>-4.154523049097758E-2</v>
      </c>
      <c r="V41" s="173">
        <f t="shared" si="16"/>
        <v>2.7406230610085958E-2</v>
      </c>
      <c r="W41" s="173">
        <f t="shared" si="16"/>
        <v>2.2541818293468907E-3</v>
      </c>
      <c r="X41" s="766">
        <f t="shared" si="16"/>
        <v>7.6665871796939289E-3</v>
      </c>
      <c r="Y41" s="766">
        <f t="shared" si="16"/>
        <v>-3.2563946708299318E-2</v>
      </c>
      <c r="Z41" s="766">
        <f t="shared" si="16"/>
        <v>-2.882333135879378E-3</v>
      </c>
    </row>
    <row r="42" spans="1:26" x14ac:dyDescent="0.2">
      <c r="A42" s="162" t="s">
        <v>73</v>
      </c>
      <c r="B42" s="165" t="s">
        <v>74</v>
      </c>
      <c r="C42" s="173"/>
      <c r="D42" s="173">
        <f t="shared" ref="D42:Z42" si="17">IF(C16&gt;0.1,D16/C16-1,"")</f>
        <v>2.1326973320447751E-2</v>
      </c>
      <c r="E42" s="173">
        <f t="shared" si="17"/>
        <v>-4.4914932187840484E-2</v>
      </c>
      <c r="F42" s="173">
        <f t="shared" si="17"/>
        <v>-0.22427756960215328</v>
      </c>
      <c r="G42" s="173">
        <f t="shared" si="17"/>
        <v>3.1260012100565948E-2</v>
      </c>
      <c r="H42" s="173">
        <f t="shared" si="17"/>
        <v>0.27318886387456298</v>
      </c>
      <c r="I42" s="173">
        <f t="shared" si="17"/>
        <v>4.1583815409040437E-2</v>
      </c>
      <c r="J42" s="173">
        <f t="shared" si="17"/>
        <v>0.28839946195896982</v>
      </c>
      <c r="K42" s="173">
        <f t="shared" si="17"/>
        <v>-2.8407284651053466E-2</v>
      </c>
      <c r="L42" s="173">
        <f t="shared" si="17"/>
        <v>4.561744233892151E-2</v>
      </c>
      <c r="M42" s="173">
        <f t="shared" si="17"/>
        <v>3.3162848673953471E-2</v>
      </c>
      <c r="N42" s="173">
        <f t="shared" si="17"/>
        <v>-1.3852121956628771E-2</v>
      </c>
      <c r="O42" s="173">
        <f t="shared" si="17"/>
        <v>4.6763224114609647E-2</v>
      </c>
      <c r="P42" s="173">
        <f t="shared" si="17"/>
        <v>1.1668173850888808E-2</v>
      </c>
      <c r="Q42" s="173">
        <f t="shared" si="17"/>
        <v>1.1479280637902711E-2</v>
      </c>
      <c r="R42" s="173">
        <f t="shared" si="17"/>
        <v>1.8549670253440453E-2</v>
      </c>
      <c r="S42" s="173">
        <f t="shared" si="17"/>
        <v>1.7209746846093443E-2</v>
      </c>
      <c r="T42" s="173">
        <f t="shared" si="17"/>
        <v>-2.6494695186915163E-2</v>
      </c>
      <c r="U42" s="173">
        <f t="shared" si="17"/>
        <v>-3.9352610132006527E-2</v>
      </c>
      <c r="V42" s="173">
        <f t="shared" si="17"/>
        <v>-9.9201473937317042E-3</v>
      </c>
      <c r="W42" s="173">
        <f t="shared" si="17"/>
        <v>1.8144331104518185E-2</v>
      </c>
      <c r="X42" s="766">
        <f t="shared" si="17"/>
        <v>5.6353127899733346E-2</v>
      </c>
      <c r="Y42" s="766">
        <f t="shared" si="17"/>
        <v>2.0104368235563053E-2</v>
      </c>
      <c r="Z42" s="766">
        <f t="shared" si="17"/>
        <v>6.2923766903157929E-3</v>
      </c>
    </row>
    <row r="43" spans="1:26" x14ac:dyDescent="0.2">
      <c r="A43" s="162" t="s">
        <v>75</v>
      </c>
      <c r="B43" s="165" t="s">
        <v>76</v>
      </c>
      <c r="C43" s="173"/>
      <c r="D43" s="173">
        <f t="shared" ref="D43:Z43" si="18">IF(C17&gt;0.1,D17/C17-1,"")</f>
        <v>3.4250722337252348E-2</v>
      </c>
      <c r="E43" s="173">
        <f t="shared" si="18"/>
        <v>-0.35871725230305973</v>
      </c>
      <c r="F43" s="173" t="str">
        <f t="shared" si="18"/>
        <v/>
      </c>
      <c r="G43" s="173" t="str">
        <f t="shared" si="18"/>
        <v/>
      </c>
      <c r="H43" s="173" t="str">
        <f t="shared" si="18"/>
        <v/>
      </c>
      <c r="I43" s="173">
        <f t="shared" si="18"/>
        <v>0.46280020587063908</v>
      </c>
      <c r="J43" s="173">
        <f t="shared" si="18"/>
        <v>0.1430955222685002</v>
      </c>
      <c r="K43" s="173">
        <f t="shared" si="18"/>
        <v>-0.12638614043078511</v>
      </c>
      <c r="L43" s="173">
        <f t="shared" si="18"/>
        <v>-0.5472589667373341</v>
      </c>
      <c r="M43" s="173">
        <f t="shared" si="18"/>
        <v>4.9329640966473631E-2</v>
      </c>
      <c r="N43" s="173">
        <f t="shared" si="18"/>
        <v>0.33166570377088811</v>
      </c>
      <c r="O43" s="173">
        <f t="shared" si="18"/>
        <v>0.32297494544454608</v>
      </c>
      <c r="P43" s="173">
        <f t="shared" si="18"/>
        <v>-0.18332080405964268</v>
      </c>
      <c r="Q43" s="173">
        <f t="shared" si="18"/>
        <v>-5.4839099368438782E-2</v>
      </c>
      <c r="R43" s="173">
        <f t="shared" si="18"/>
        <v>-0.19218251910294981</v>
      </c>
      <c r="S43" s="173">
        <f t="shared" si="18"/>
        <v>5.0453511410051499E-2</v>
      </c>
      <c r="T43" s="173">
        <f t="shared" si="18"/>
        <v>-0.31595419873235897</v>
      </c>
      <c r="U43" s="173" t="str">
        <f t="shared" si="18"/>
        <v/>
      </c>
      <c r="V43" s="173" t="str">
        <f t="shared" si="18"/>
        <v/>
      </c>
      <c r="W43" s="173">
        <f t="shared" si="18"/>
        <v>0.37722076921167358</v>
      </c>
      <c r="X43" s="766">
        <f t="shared" si="18"/>
        <v>1.7190590999807798E-2</v>
      </c>
      <c r="Y43" s="766">
        <f t="shared" si="18"/>
        <v>9.7693266233885856E-2</v>
      </c>
      <c r="Z43" s="766">
        <f t="shared" si="18"/>
        <v>-0.40454345309354356</v>
      </c>
    </row>
    <row r="44" spans="1:26" x14ac:dyDescent="0.2">
      <c r="A44" s="162"/>
      <c r="B44" s="361" t="s">
        <v>408</v>
      </c>
      <c r="C44" s="173"/>
      <c r="D44" s="173" t="str">
        <f t="shared" ref="D44:Z44" si="19">IF(C18&gt;0.1,D18/C18-1,"")</f>
        <v/>
      </c>
      <c r="E44" s="173" t="str">
        <f t="shared" si="19"/>
        <v/>
      </c>
      <c r="F44" s="173" t="str">
        <f t="shared" si="19"/>
        <v/>
      </c>
      <c r="G44" s="173" t="str">
        <f t="shared" si="19"/>
        <v/>
      </c>
      <c r="H44" s="173" t="str">
        <f t="shared" si="19"/>
        <v/>
      </c>
      <c r="I44" s="173" t="str">
        <f t="shared" si="19"/>
        <v/>
      </c>
      <c r="J44" s="173" t="str">
        <f t="shared" si="19"/>
        <v/>
      </c>
      <c r="K44" s="173" t="str">
        <f t="shared" si="19"/>
        <v/>
      </c>
      <c r="L44" s="173" t="str">
        <f t="shared" si="19"/>
        <v/>
      </c>
      <c r="M44" s="173" t="str">
        <f t="shared" si="19"/>
        <v/>
      </c>
      <c r="N44" s="173" t="str">
        <f t="shared" si="19"/>
        <v/>
      </c>
      <c r="O44" s="173" t="str">
        <f t="shared" si="19"/>
        <v/>
      </c>
      <c r="P44" s="173" t="str">
        <f t="shared" si="19"/>
        <v/>
      </c>
      <c r="Q44" s="173" t="str">
        <f t="shared" si="19"/>
        <v/>
      </c>
      <c r="R44" s="173" t="str">
        <f t="shared" si="19"/>
        <v/>
      </c>
      <c r="S44" s="173" t="str">
        <f t="shared" si="19"/>
        <v/>
      </c>
      <c r="T44" s="173" t="str">
        <f t="shared" si="19"/>
        <v/>
      </c>
      <c r="U44" s="173" t="str">
        <f t="shared" si="19"/>
        <v/>
      </c>
      <c r="V44" s="173" t="str">
        <f t="shared" si="19"/>
        <v/>
      </c>
      <c r="W44" s="173" t="str">
        <f t="shared" si="19"/>
        <v/>
      </c>
      <c r="X44" s="766" t="str">
        <f t="shared" si="19"/>
        <v/>
      </c>
      <c r="Y44" s="766" t="str">
        <f t="shared" si="19"/>
        <v/>
      </c>
      <c r="Z44" s="766" t="str">
        <f t="shared" si="19"/>
        <v/>
      </c>
    </row>
    <row r="45" spans="1:26" s="10" customFormat="1" x14ac:dyDescent="0.2">
      <c r="A45" s="359"/>
      <c r="B45" s="360" t="s">
        <v>511</v>
      </c>
      <c r="C45" s="174"/>
      <c r="D45" s="174">
        <f t="shared" ref="D45:Z45" si="20">IF(C19&gt;0.1,D19/C19-1,"")</f>
        <v>9.4430706689510036E-3</v>
      </c>
      <c r="E45" s="174">
        <f t="shared" si="20"/>
        <v>-5.800709791647185E-2</v>
      </c>
      <c r="F45" s="174">
        <f t="shared" si="20"/>
        <v>-0.13325982722911756</v>
      </c>
      <c r="G45" s="174">
        <f t="shared" si="20"/>
        <v>6.1102128104784992E-2</v>
      </c>
      <c r="H45" s="174">
        <f t="shared" si="20"/>
        <v>4.9778113274898894E-2</v>
      </c>
      <c r="I45" s="174">
        <f t="shared" si="20"/>
        <v>0.12321381923964858</v>
      </c>
      <c r="J45" s="174">
        <f t="shared" si="20"/>
        <v>-2.208272110062437E-2</v>
      </c>
      <c r="K45" s="174">
        <f t="shared" si="20"/>
        <v>-2.8334106468841935E-2</v>
      </c>
      <c r="L45" s="174">
        <f t="shared" si="20"/>
        <v>-2.2568600022627838E-2</v>
      </c>
      <c r="M45" s="174">
        <f t="shared" si="20"/>
        <v>-2.7915548502140508E-2</v>
      </c>
      <c r="N45" s="174">
        <f t="shared" si="20"/>
        <v>8.5538608689939011E-4</v>
      </c>
      <c r="O45" s="174">
        <f t="shared" si="20"/>
        <v>-1.0522814505100286E-2</v>
      </c>
      <c r="P45" s="174">
        <f t="shared" si="20"/>
        <v>-4.1197170433085351E-2</v>
      </c>
      <c r="Q45" s="174">
        <f t="shared" si="20"/>
        <v>4.6690237766545906E-2</v>
      </c>
      <c r="R45" s="174">
        <f t="shared" si="20"/>
        <v>-1.218728231397348E-2</v>
      </c>
      <c r="S45" s="174">
        <f t="shared" si="20"/>
        <v>7.0352733540962387E-2</v>
      </c>
      <c r="T45" s="174">
        <f t="shared" si="20"/>
        <v>8.1871325730050737E-2</v>
      </c>
      <c r="U45" s="174">
        <f t="shared" si="20"/>
        <v>-0.14246143889008378</v>
      </c>
      <c r="V45" s="174">
        <f t="shared" si="20"/>
        <v>-8.246661131099764E-2</v>
      </c>
      <c r="W45" s="174">
        <f t="shared" si="20"/>
        <v>1.4083173914448244E-2</v>
      </c>
      <c r="X45" s="859">
        <f t="shared" si="20"/>
        <v>2.2717383679204506E-2</v>
      </c>
      <c r="Y45" s="859">
        <f t="shared" si="20"/>
        <v>2.3860108102531363E-2</v>
      </c>
      <c r="Z45" s="859">
        <f t="shared" si="20"/>
        <v>1.8740900771374358E-2</v>
      </c>
    </row>
    <row r="46" spans="1:26" x14ac:dyDescent="0.2">
      <c r="A46" s="162"/>
      <c r="B46" s="361" t="s">
        <v>559</v>
      </c>
      <c r="C46" s="173"/>
      <c r="D46" s="173">
        <f t="shared" ref="D46:Z46" si="21">IF(C20&gt;0.1,D20/C20-1,"")</f>
        <v>4.2830052661127604E-2</v>
      </c>
      <c r="E46" s="173">
        <f t="shared" si="21"/>
        <v>-9.9515524311359127E-2</v>
      </c>
      <c r="F46" s="173">
        <f t="shared" si="21"/>
        <v>5.2674589019310103E-2</v>
      </c>
      <c r="G46" s="173">
        <f t="shared" si="21"/>
        <v>0.19952492605075678</v>
      </c>
      <c r="H46" s="173">
        <f t="shared" si="21"/>
        <v>2.7090417901394437E-2</v>
      </c>
      <c r="I46" s="173">
        <f t="shared" si="21"/>
        <v>-1.1314650094785161E-2</v>
      </c>
      <c r="J46" s="173">
        <f t="shared" si="21"/>
        <v>-0.12991120526151745</v>
      </c>
      <c r="K46" s="173">
        <f t="shared" si="21"/>
        <v>-1.6407222652851439E-2</v>
      </c>
      <c r="L46" s="173">
        <f t="shared" si="21"/>
        <v>-7.496997538687955E-2</v>
      </c>
      <c r="M46" s="173">
        <f t="shared" si="21"/>
        <v>6.3549647090969108E-2</v>
      </c>
      <c r="N46" s="173">
        <f t="shared" si="21"/>
        <v>-0.10693672146058597</v>
      </c>
      <c r="O46" s="173">
        <f t="shared" si="21"/>
        <v>7.2841179317896021E-2</v>
      </c>
      <c r="P46" s="173">
        <f t="shared" si="21"/>
        <v>-0.13170635326531277</v>
      </c>
      <c r="Q46" s="173">
        <f t="shared" si="21"/>
        <v>7.0861697691284142E-2</v>
      </c>
      <c r="R46" s="173">
        <f t="shared" si="21"/>
        <v>-3.2174273290212718E-2</v>
      </c>
      <c r="S46" s="173">
        <f t="shared" si="21"/>
        <v>0.18498037973740766</v>
      </c>
      <c r="T46" s="173">
        <f t="shared" si="21"/>
        <v>8.3102052996104625E-2</v>
      </c>
      <c r="U46" s="173">
        <f t="shared" si="21"/>
        <v>-0.19004020575012992</v>
      </c>
      <c r="V46" s="173">
        <f t="shared" si="21"/>
        <v>-0.20901156238507257</v>
      </c>
      <c r="W46" s="173">
        <f t="shared" si="21"/>
        <v>5.3858616765498413E-2</v>
      </c>
      <c r="X46" s="766">
        <f t="shared" si="21"/>
        <v>7.1277198310794931E-2</v>
      </c>
      <c r="Y46" s="766">
        <f t="shared" si="21"/>
        <v>9.2658485114523348E-2</v>
      </c>
      <c r="Z46" s="766">
        <f t="shared" si="21"/>
        <v>-8.4397728215607204E-3</v>
      </c>
    </row>
    <row r="47" spans="1:26" x14ac:dyDescent="0.2">
      <c r="A47" s="162"/>
      <c r="B47" s="361" t="s">
        <v>512</v>
      </c>
      <c r="C47" s="173"/>
      <c r="D47" s="173" t="str">
        <f t="shared" ref="D47:Z47" si="22">IF(C21&gt;0.1,D21/C21-1,"")</f>
        <v/>
      </c>
      <c r="E47" s="173" t="str">
        <f t="shared" si="22"/>
        <v/>
      </c>
      <c r="F47" s="173" t="str">
        <f t="shared" si="22"/>
        <v/>
      </c>
      <c r="G47" s="173" t="str">
        <f t="shared" si="22"/>
        <v/>
      </c>
      <c r="H47" s="173" t="str">
        <f t="shared" si="22"/>
        <v/>
      </c>
      <c r="I47" s="173" t="str">
        <f t="shared" si="22"/>
        <v/>
      </c>
      <c r="J47" s="173" t="str">
        <f t="shared" si="22"/>
        <v/>
      </c>
      <c r="K47" s="173" t="str">
        <f t="shared" si="22"/>
        <v/>
      </c>
      <c r="L47" s="173" t="str">
        <f t="shared" si="22"/>
        <v/>
      </c>
      <c r="M47" s="173" t="str">
        <f t="shared" si="22"/>
        <v/>
      </c>
      <c r="N47" s="173" t="str">
        <f t="shared" si="22"/>
        <v/>
      </c>
      <c r="O47" s="173" t="str">
        <f t="shared" si="22"/>
        <v/>
      </c>
      <c r="P47" s="173" t="str">
        <f t="shared" si="22"/>
        <v/>
      </c>
      <c r="Q47" s="173" t="str">
        <f t="shared" si="22"/>
        <v/>
      </c>
      <c r="R47" s="173" t="str">
        <f t="shared" si="22"/>
        <v/>
      </c>
      <c r="S47" s="173" t="str">
        <f t="shared" si="22"/>
        <v/>
      </c>
      <c r="T47" s="173" t="str">
        <f t="shared" si="22"/>
        <v/>
      </c>
      <c r="U47" s="173" t="str">
        <f t="shared" si="22"/>
        <v/>
      </c>
      <c r="V47" s="173" t="str">
        <f t="shared" si="22"/>
        <v/>
      </c>
      <c r="W47" s="173" t="str">
        <f t="shared" si="22"/>
        <v/>
      </c>
      <c r="X47" s="766" t="str">
        <f t="shared" si="22"/>
        <v/>
      </c>
      <c r="Y47" s="766" t="str">
        <f t="shared" si="22"/>
        <v/>
      </c>
      <c r="Z47" s="766" t="str">
        <f t="shared" si="22"/>
        <v/>
      </c>
    </row>
    <row r="48" spans="1:26" ht="21" customHeight="1" x14ac:dyDescent="0.2">
      <c r="A48" s="170"/>
      <c r="B48" s="171" t="s">
        <v>562</v>
      </c>
      <c r="C48" s="175"/>
      <c r="D48" s="175">
        <f t="shared" ref="D48:Z48" si="23">IF(C22&gt;0.1,D22/C22-1,"")</f>
        <v>1.6343666790308964E-2</v>
      </c>
      <c r="E48" s="175">
        <f t="shared" si="23"/>
        <v>-6.0473535876566231E-2</v>
      </c>
      <c r="F48" s="175">
        <f t="shared" si="23"/>
        <v>-0.12140353709863461</v>
      </c>
      <c r="G48" s="175">
        <f t="shared" si="23"/>
        <v>7.6534458193879384E-2</v>
      </c>
      <c r="H48" s="175">
        <f t="shared" si="23"/>
        <v>5.4932839079135709E-2</v>
      </c>
      <c r="I48" s="175">
        <f t="shared" si="23"/>
        <v>7.0947134737513906E-2</v>
      </c>
      <c r="J48" s="175">
        <f t="shared" si="23"/>
        <v>4.7721267664431188E-3</v>
      </c>
      <c r="K48" s="175">
        <f t="shared" si="23"/>
        <v>-2.764636856630176E-2</v>
      </c>
      <c r="L48" s="175">
        <f t="shared" si="23"/>
        <v>-2.6365293972414383E-2</v>
      </c>
      <c r="M48" s="175">
        <f t="shared" si="23"/>
        <v>-1.9979959528418023E-2</v>
      </c>
      <c r="N48" s="175">
        <f t="shared" si="23"/>
        <v>-7.8991783982529373E-3</v>
      </c>
      <c r="O48" s="175">
        <f t="shared" si="23"/>
        <v>-3.505625152289582E-3</v>
      </c>
      <c r="P48" s="175">
        <f t="shared" si="23"/>
        <v>-4.9265027637149128E-2</v>
      </c>
      <c r="Q48" s="175">
        <f t="shared" si="23"/>
        <v>4.9487247033239923E-2</v>
      </c>
      <c r="R48" s="175">
        <f t="shared" si="23"/>
        <v>-1.4850690176154702E-2</v>
      </c>
      <c r="S48" s="175">
        <f t="shared" si="23"/>
        <v>8.1037557713996122E-2</v>
      </c>
      <c r="T48" s="175">
        <f t="shared" si="23"/>
        <v>8.2993841060587714E-2</v>
      </c>
      <c r="U48" s="175">
        <f t="shared" si="23"/>
        <v>-0.14769865311829411</v>
      </c>
      <c r="V48" s="175">
        <f t="shared" si="23"/>
        <v>-9.3208022453262651E-2</v>
      </c>
      <c r="W48" s="175">
        <f t="shared" si="23"/>
        <v>1.5581775694299749E-2</v>
      </c>
      <c r="X48" s="860">
        <f t="shared" si="23"/>
        <v>2.4408389230911265E-2</v>
      </c>
      <c r="Y48" s="860">
        <f t="shared" si="23"/>
        <v>2.9649003887648018E-2</v>
      </c>
      <c r="Z48" s="860">
        <f t="shared" si="23"/>
        <v>1.6175956083523069E-2</v>
      </c>
    </row>
    <row r="49" spans="1:26" x14ac:dyDescent="0.2">
      <c r="A49" s="956"/>
      <c r="B49" s="957"/>
      <c r="C49" s="963"/>
      <c r="D49" s="963"/>
      <c r="E49" s="963"/>
      <c r="F49" s="963"/>
      <c r="G49" s="963"/>
      <c r="H49" s="963"/>
      <c r="I49" s="963"/>
      <c r="J49" s="963"/>
      <c r="K49" s="963"/>
      <c r="L49" s="963"/>
      <c r="M49" s="963"/>
      <c r="N49" s="963"/>
      <c r="O49" s="963"/>
      <c r="P49" s="963"/>
      <c r="Q49" s="963"/>
      <c r="R49" s="963"/>
      <c r="S49" s="963"/>
      <c r="T49" s="963"/>
      <c r="U49" s="963"/>
      <c r="V49" s="963"/>
      <c r="W49" s="963"/>
      <c r="X49" s="964"/>
      <c r="Y49" s="964"/>
      <c r="Z49" s="964"/>
    </row>
    <row r="50" spans="1:26" x14ac:dyDescent="0.2">
      <c r="A50" s="956"/>
      <c r="B50" s="957"/>
      <c r="C50" s="963"/>
      <c r="D50" s="963"/>
      <c r="E50" s="963"/>
      <c r="F50" s="963"/>
      <c r="G50" s="963"/>
      <c r="H50" s="963"/>
      <c r="I50" s="963"/>
      <c r="J50" s="963"/>
      <c r="K50" s="963"/>
      <c r="L50" s="963"/>
      <c r="M50" s="963"/>
      <c r="N50" s="963"/>
      <c r="O50" s="963"/>
      <c r="P50" s="963"/>
      <c r="Q50" s="963"/>
      <c r="R50" s="963"/>
      <c r="S50" s="963"/>
      <c r="T50" s="963"/>
      <c r="U50" s="963"/>
      <c r="V50" s="963"/>
      <c r="W50" s="963"/>
      <c r="X50" s="964"/>
      <c r="Y50" s="964"/>
      <c r="Z50" s="964"/>
    </row>
    <row r="51" spans="1:26" x14ac:dyDescent="0.2">
      <c r="A51" s="981" t="s">
        <v>1387</v>
      </c>
      <c r="B51" s="957"/>
      <c r="C51" s="963"/>
      <c r="D51" s="963"/>
      <c r="E51" s="963"/>
      <c r="F51" s="963"/>
      <c r="G51" s="963"/>
      <c r="H51" s="963"/>
      <c r="I51" s="963"/>
      <c r="J51" s="963"/>
      <c r="K51" s="963"/>
      <c r="L51" s="963"/>
      <c r="M51" s="963"/>
      <c r="N51" s="963"/>
      <c r="O51" s="963"/>
      <c r="P51" s="963"/>
      <c r="Q51" s="963"/>
      <c r="R51" s="963"/>
      <c r="S51" s="963"/>
      <c r="T51" s="963"/>
      <c r="U51" s="963"/>
      <c r="V51" s="963"/>
      <c r="W51" s="963"/>
      <c r="X51" s="964"/>
      <c r="Y51" s="964"/>
      <c r="Z51" s="964"/>
    </row>
    <row r="52" spans="1:26" s="144" customFormat="1" ht="20.25" customHeight="1" x14ac:dyDescent="0.2">
      <c r="A52" s="180" t="s">
        <v>1188</v>
      </c>
      <c r="X52" s="861"/>
      <c r="Y52" s="861"/>
      <c r="Z52" s="861"/>
    </row>
    <row r="53" spans="1:26" ht="15" x14ac:dyDescent="0.2">
      <c r="A53" s="132" t="str">
        <f>Index!B36</f>
        <v>Table 5c :   Kosrae: Constant price GDP by industry sector, contribution to percent growth, FY2004-FY2015</v>
      </c>
    </row>
    <row r="54" spans="1:26" ht="18.75" customHeight="1" x14ac:dyDescent="0.2">
      <c r="A54" s="159"/>
      <c r="B54" s="160"/>
      <c r="C54" s="161" t="str">
        <f>C2</f>
        <v>FY1995</v>
      </c>
      <c r="D54" s="161" t="str">
        <f t="shared" ref="D54:S54" si="24">D2</f>
        <v>FY1996</v>
      </c>
      <c r="E54" s="161" t="str">
        <f t="shared" si="24"/>
        <v>FY1997</v>
      </c>
      <c r="F54" s="161" t="str">
        <f t="shared" si="24"/>
        <v>FY1998</v>
      </c>
      <c r="G54" s="161" t="str">
        <f t="shared" si="24"/>
        <v>FY1999</v>
      </c>
      <c r="H54" s="161" t="str">
        <f t="shared" si="24"/>
        <v>FY2000</v>
      </c>
      <c r="I54" s="161" t="str">
        <f t="shared" si="24"/>
        <v>FY2001</v>
      </c>
      <c r="J54" s="161" t="str">
        <f t="shared" si="24"/>
        <v>FY2002</v>
      </c>
      <c r="K54" s="161" t="str">
        <f t="shared" si="24"/>
        <v>FY2003</v>
      </c>
      <c r="L54" s="161" t="str">
        <f t="shared" si="24"/>
        <v>FY2004</v>
      </c>
      <c r="M54" s="161" t="str">
        <f t="shared" si="24"/>
        <v>FY2005</v>
      </c>
      <c r="N54" s="161" t="str">
        <f t="shared" si="24"/>
        <v>FY2006</v>
      </c>
      <c r="O54" s="161" t="str">
        <f t="shared" si="24"/>
        <v>FY2007</v>
      </c>
      <c r="P54" s="161" t="str">
        <f t="shared" si="24"/>
        <v>FY2008</v>
      </c>
      <c r="Q54" s="161" t="str">
        <f>Q2</f>
        <v>FY2009</v>
      </c>
      <c r="R54" s="161" t="str">
        <f t="shared" si="24"/>
        <v>FY2010</v>
      </c>
      <c r="S54" s="161" t="str">
        <f t="shared" si="24"/>
        <v>FY2011</v>
      </c>
      <c r="T54" s="161" t="str">
        <f t="shared" ref="T54:Y54" si="25">T2</f>
        <v>FY2012</v>
      </c>
      <c r="U54" s="161" t="str">
        <f t="shared" si="25"/>
        <v>FY2013</v>
      </c>
      <c r="V54" s="161" t="str">
        <f t="shared" si="25"/>
        <v>FY2014</v>
      </c>
      <c r="W54" s="161" t="str">
        <f t="shared" si="25"/>
        <v>FY2015</v>
      </c>
      <c r="X54" s="857" t="str">
        <f t="shared" si="25"/>
        <v>FY2016</v>
      </c>
      <c r="Y54" s="857" t="str">
        <f t="shared" si="25"/>
        <v>FY2017</v>
      </c>
      <c r="Z54" s="857" t="str">
        <f t="shared" ref="Z54" si="26">Z2</f>
        <v>FY2018</v>
      </c>
    </row>
    <row r="55" spans="1:26" ht="17.25" customHeight="1" x14ac:dyDescent="0.2">
      <c r="A55" s="162" t="s">
        <v>48</v>
      </c>
      <c r="B55" s="163" t="s">
        <v>49</v>
      </c>
      <c r="C55" s="173"/>
      <c r="D55" s="173">
        <f t="shared" ref="D55:Z55" si="27">(D3-C3)/(D$22-C$22)*((D$22-C$22)/C$22)</f>
        <v>-2.5506819951219675E-4</v>
      </c>
      <c r="E55" s="173">
        <f t="shared" si="27"/>
        <v>-2.0360926269356647E-4</v>
      </c>
      <c r="F55" s="173">
        <f t="shared" si="27"/>
        <v>-1.4471478216163673E-4</v>
      </c>
      <c r="G55" s="173">
        <f t="shared" si="27"/>
        <v>-7.7298737828314411E-4</v>
      </c>
      <c r="H55" s="173">
        <f t="shared" si="27"/>
        <v>-2.3452037760671564E-4</v>
      </c>
      <c r="I55" s="173">
        <f t="shared" si="27"/>
        <v>-1.5667283517263346E-3</v>
      </c>
      <c r="J55" s="173">
        <f t="shared" si="27"/>
        <v>-2.2691227037542998E-3</v>
      </c>
      <c r="K55" s="173">
        <f t="shared" si="27"/>
        <v>-1.5700361981695766E-3</v>
      </c>
      <c r="L55" s="173">
        <f t="shared" si="27"/>
        <v>-2.0358818518702968E-3</v>
      </c>
      <c r="M55" s="173">
        <f t="shared" si="27"/>
        <v>-1.720408856349795E-3</v>
      </c>
      <c r="N55" s="173">
        <f t="shared" si="27"/>
        <v>-2.0760479824967863E-3</v>
      </c>
      <c r="O55" s="173">
        <f t="shared" si="27"/>
        <v>-2.3336539742352408E-4</v>
      </c>
      <c r="P55" s="173">
        <f t="shared" si="27"/>
        <v>-2.5096661126380194E-3</v>
      </c>
      <c r="Q55" s="173">
        <f t="shared" si="27"/>
        <v>-1.1889166796897411E-3</v>
      </c>
      <c r="R55" s="173">
        <f t="shared" si="27"/>
        <v>-1.7483348208368306E-3</v>
      </c>
      <c r="S55" s="173">
        <f t="shared" si="27"/>
        <v>-1.0219026109792842E-4</v>
      </c>
      <c r="T55" s="173">
        <f t="shared" si="27"/>
        <v>1.6669260713234654E-4</v>
      </c>
      <c r="U55" s="173">
        <f t="shared" si="27"/>
        <v>5.7308390338571135E-4</v>
      </c>
      <c r="V55" s="173">
        <f t="shared" si="27"/>
        <v>1.5124424457535327E-3</v>
      </c>
      <c r="W55" s="173">
        <f t="shared" si="27"/>
        <v>-2.8450974498099029E-3</v>
      </c>
      <c r="X55" s="766">
        <f t="shared" si="27"/>
        <v>-5.3707554630551605E-4</v>
      </c>
      <c r="Y55" s="766">
        <f t="shared" si="27"/>
        <v>-1.1262094000542646E-3</v>
      </c>
      <c r="Z55" s="766">
        <f t="shared" si="27"/>
        <v>-1.4867862980738279E-3</v>
      </c>
    </row>
    <row r="56" spans="1:26" x14ac:dyDescent="0.2">
      <c r="A56" s="162" t="s">
        <v>50</v>
      </c>
      <c r="B56" s="165" t="s">
        <v>510</v>
      </c>
      <c r="C56" s="173"/>
      <c r="D56" s="173">
        <f t="shared" ref="D56:Z56" si="28">(D4-C4)/(D$22-C$22)*((D$22-C$22)/C$22)</f>
        <v>-3.054760334214067E-2</v>
      </c>
      <c r="E56" s="173">
        <f t="shared" si="28"/>
        <v>8.3591623092322855E-3</v>
      </c>
      <c r="F56" s="173">
        <f t="shared" si="28"/>
        <v>5.1270938084485834E-3</v>
      </c>
      <c r="G56" s="173">
        <f t="shared" si="28"/>
        <v>-8.1506395253540427E-3</v>
      </c>
      <c r="H56" s="173">
        <f t="shared" si="28"/>
        <v>-4.408557918243349E-3</v>
      </c>
      <c r="I56" s="173">
        <f t="shared" si="28"/>
        <v>-6.7860267246589653E-3</v>
      </c>
      <c r="J56" s="173">
        <f t="shared" si="28"/>
        <v>-6.5529875974862763E-4</v>
      </c>
      <c r="K56" s="173">
        <f t="shared" si="28"/>
        <v>-9.368263362612932E-4</v>
      </c>
      <c r="L56" s="173">
        <f t="shared" si="28"/>
        <v>-9.6254207884421267E-4</v>
      </c>
      <c r="M56" s="173">
        <f t="shared" si="28"/>
        <v>5.1727292720547943E-4</v>
      </c>
      <c r="N56" s="173">
        <f t="shared" si="28"/>
        <v>8.0493791343883665E-4</v>
      </c>
      <c r="O56" s="173">
        <f t="shared" si="28"/>
        <v>3.7809795357338469E-3</v>
      </c>
      <c r="P56" s="173">
        <f t="shared" si="28"/>
        <v>-2.0381371426345728E-3</v>
      </c>
      <c r="Q56" s="173">
        <f t="shared" si="28"/>
        <v>7.6660545712989043E-3</v>
      </c>
      <c r="R56" s="173">
        <f t="shared" si="28"/>
        <v>3.1039851654296904E-3</v>
      </c>
      <c r="S56" s="173">
        <f t="shared" si="28"/>
        <v>8.234419161012637E-3</v>
      </c>
      <c r="T56" s="173">
        <f t="shared" si="28"/>
        <v>4.5595033591614206E-3</v>
      </c>
      <c r="U56" s="173">
        <f t="shared" si="28"/>
        <v>-3.085530617657498E-3</v>
      </c>
      <c r="V56" s="173">
        <f t="shared" si="28"/>
        <v>1.5985824752469432E-3</v>
      </c>
      <c r="W56" s="173">
        <f t="shared" si="28"/>
        <v>-1.0119080669194053E-2</v>
      </c>
      <c r="X56" s="766">
        <f t="shared" si="28"/>
        <v>8.3694640236208259E-3</v>
      </c>
      <c r="Y56" s="766">
        <f t="shared" si="28"/>
        <v>7.8604844034603129E-3</v>
      </c>
      <c r="Z56" s="766">
        <f t="shared" si="28"/>
        <v>2.0261159665434661E-3</v>
      </c>
    </row>
    <row r="57" spans="1:26" x14ac:dyDescent="0.2">
      <c r="A57" s="162" t="s">
        <v>52</v>
      </c>
      <c r="B57" s="165" t="s">
        <v>53</v>
      </c>
      <c r="C57" s="173"/>
      <c r="D57" s="173">
        <f t="shared" ref="D57:Z57" si="29">(D5-C5)/(D$22-C$22)*((D$22-C$22)/C$22)</f>
        <v>0</v>
      </c>
      <c r="E57" s="173">
        <f t="shared" si="29"/>
        <v>0</v>
      </c>
      <c r="F57" s="173">
        <f t="shared" si="29"/>
        <v>0</v>
      </c>
      <c r="G57" s="173">
        <f t="shared" si="29"/>
        <v>0</v>
      </c>
      <c r="H57" s="173">
        <f t="shared" si="29"/>
        <v>0</v>
      </c>
      <c r="I57" s="173">
        <f t="shared" si="29"/>
        <v>0</v>
      </c>
      <c r="J57" s="173">
        <f t="shared" si="29"/>
        <v>0</v>
      </c>
      <c r="K57" s="173">
        <f t="shared" si="29"/>
        <v>0</v>
      </c>
      <c r="L57" s="173">
        <f t="shared" si="29"/>
        <v>0</v>
      </c>
      <c r="M57" s="173">
        <f t="shared" si="29"/>
        <v>0</v>
      </c>
      <c r="N57" s="173">
        <f t="shared" si="29"/>
        <v>0</v>
      </c>
      <c r="O57" s="173">
        <f t="shared" si="29"/>
        <v>0</v>
      </c>
      <c r="P57" s="173">
        <f t="shared" si="29"/>
        <v>0</v>
      </c>
      <c r="Q57" s="173">
        <f t="shared" si="29"/>
        <v>0</v>
      </c>
      <c r="R57" s="173">
        <f t="shared" si="29"/>
        <v>0</v>
      </c>
      <c r="S57" s="173">
        <f t="shared" si="29"/>
        <v>0</v>
      </c>
      <c r="T57" s="173">
        <f t="shared" si="29"/>
        <v>0</v>
      </c>
      <c r="U57" s="173">
        <f t="shared" si="29"/>
        <v>0</v>
      </c>
      <c r="V57" s="173">
        <f t="shared" si="29"/>
        <v>0</v>
      </c>
      <c r="W57" s="173">
        <f t="shared" si="29"/>
        <v>0</v>
      </c>
      <c r="X57" s="766">
        <f t="shared" si="29"/>
        <v>0</v>
      </c>
      <c r="Y57" s="766">
        <f t="shared" si="29"/>
        <v>0</v>
      </c>
      <c r="Z57" s="766">
        <f t="shared" si="29"/>
        <v>0</v>
      </c>
    </row>
    <row r="58" spans="1:26" x14ac:dyDescent="0.2">
      <c r="A58" s="162" t="s">
        <v>54</v>
      </c>
      <c r="B58" s="165" t="s">
        <v>55</v>
      </c>
      <c r="C58" s="173"/>
      <c r="D58" s="173">
        <f t="shared" ref="D58:Z58" si="30">(D6-C6)/(D$22-C$22)*((D$22-C$22)/C$22)</f>
        <v>4.5330374697909474E-4</v>
      </c>
      <c r="E58" s="173">
        <f t="shared" si="30"/>
        <v>3.8214510843726534E-3</v>
      </c>
      <c r="F58" s="173">
        <f t="shared" si="30"/>
        <v>7.5511804756969326E-3</v>
      </c>
      <c r="G58" s="173">
        <f t="shared" si="30"/>
        <v>1.7969284813563532E-3</v>
      </c>
      <c r="H58" s="173">
        <f t="shared" si="30"/>
        <v>8.0481825371925414E-3</v>
      </c>
      <c r="I58" s="173">
        <f t="shared" si="30"/>
        <v>-9.4379623927493324E-3</v>
      </c>
      <c r="J58" s="173">
        <f t="shared" si="30"/>
        <v>5.0056572148134441E-4</v>
      </c>
      <c r="K58" s="173">
        <f t="shared" si="30"/>
        <v>-1.1757919037411961E-4</v>
      </c>
      <c r="L58" s="173">
        <f t="shared" si="30"/>
        <v>-1.7201531681955669E-3</v>
      </c>
      <c r="M58" s="173">
        <f t="shared" si="30"/>
        <v>-2.5030182873805483E-3</v>
      </c>
      <c r="N58" s="173">
        <f t="shared" si="30"/>
        <v>-1.2070898248334205E-3</v>
      </c>
      <c r="O58" s="173">
        <f t="shared" si="30"/>
        <v>8.026925470173325E-4</v>
      </c>
      <c r="P58" s="173">
        <f t="shared" si="30"/>
        <v>-2.4303753312758213E-3</v>
      </c>
      <c r="Q58" s="173">
        <f t="shared" si="30"/>
        <v>-2.6294948598929559E-3</v>
      </c>
      <c r="R58" s="173">
        <f t="shared" si="30"/>
        <v>3.4047209180315149E-3</v>
      </c>
      <c r="S58" s="173">
        <f t="shared" si="30"/>
        <v>-5.5468829103059796E-4</v>
      </c>
      <c r="T58" s="173">
        <f t="shared" si="30"/>
        <v>-4.602144463093559E-3</v>
      </c>
      <c r="U58" s="173">
        <f t="shared" si="30"/>
        <v>-7.7152862946911187E-4</v>
      </c>
      <c r="V58" s="173">
        <f t="shared" si="30"/>
        <v>6.7717698300887139E-4</v>
      </c>
      <c r="W58" s="173">
        <f t="shared" si="30"/>
        <v>3.0100903389852283E-3</v>
      </c>
      <c r="X58" s="766">
        <f t="shared" si="30"/>
        <v>3.2018350660186997E-3</v>
      </c>
      <c r="Y58" s="766">
        <f t="shared" si="30"/>
        <v>2.2255968800965432E-3</v>
      </c>
      <c r="Z58" s="766">
        <f t="shared" si="30"/>
        <v>-1.6013167593683358E-3</v>
      </c>
    </row>
    <row r="59" spans="1:26" x14ac:dyDescent="0.2">
      <c r="A59" s="162" t="s">
        <v>56</v>
      </c>
      <c r="B59" s="165" t="s">
        <v>57</v>
      </c>
      <c r="C59" s="173"/>
      <c r="D59" s="173">
        <f t="shared" ref="D59:Z59" si="31">(D7-C7)/(D$22-C$22)*((D$22-C$22)/C$22)</f>
        <v>-6.7941999464470578E-3</v>
      </c>
      <c r="E59" s="173">
        <f t="shared" si="31"/>
        <v>-1.8240876540427033E-3</v>
      </c>
      <c r="F59" s="173">
        <f t="shared" si="31"/>
        <v>-3.4875035692941722E-4</v>
      </c>
      <c r="G59" s="173">
        <f t="shared" si="31"/>
        <v>-1.4219821530283788E-3</v>
      </c>
      <c r="H59" s="173">
        <f t="shared" si="31"/>
        <v>-3.9356865150346762E-3</v>
      </c>
      <c r="I59" s="173">
        <f t="shared" si="31"/>
        <v>1.0758456603308876E-4</v>
      </c>
      <c r="J59" s="173">
        <f t="shared" si="31"/>
        <v>-6.9209703266077385E-3</v>
      </c>
      <c r="K59" s="173">
        <f t="shared" si="31"/>
        <v>6.2886974981724315E-3</v>
      </c>
      <c r="L59" s="173">
        <f t="shared" si="31"/>
        <v>-2.2591481687997098E-3</v>
      </c>
      <c r="M59" s="173">
        <f t="shared" si="31"/>
        <v>-1.6199824433964373E-3</v>
      </c>
      <c r="N59" s="173">
        <f t="shared" si="31"/>
        <v>-1.7035381813042896E-3</v>
      </c>
      <c r="O59" s="173">
        <f t="shared" si="31"/>
        <v>-6.5118905865862108E-4</v>
      </c>
      <c r="P59" s="173">
        <f t="shared" si="31"/>
        <v>-7.5935096184798787E-4</v>
      </c>
      <c r="Q59" s="173">
        <f t="shared" si="31"/>
        <v>-5.8750446789966853E-4</v>
      </c>
      <c r="R59" s="173">
        <f t="shared" si="31"/>
        <v>1.7635574648859826E-3</v>
      </c>
      <c r="S59" s="173">
        <f t="shared" si="31"/>
        <v>-1.1736202720908596E-3</v>
      </c>
      <c r="T59" s="173">
        <f t="shared" si="31"/>
        <v>-2.7141061467203439E-4</v>
      </c>
      <c r="U59" s="173">
        <f t="shared" si="31"/>
        <v>-7.086719691292981E-4</v>
      </c>
      <c r="V59" s="173">
        <f t="shared" si="31"/>
        <v>-1.5729547688854019E-3</v>
      </c>
      <c r="W59" s="173">
        <f t="shared" si="31"/>
        <v>5.2004562399179594E-5</v>
      </c>
      <c r="X59" s="766">
        <f t="shared" si="31"/>
        <v>4.033084614330198E-3</v>
      </c>
      <c r="Y59" s="766">
        <f t="shared" si="31"/>
        <v>1.3785268901572232E-4</v>
      </c>
      <c r="Z59" s="766">
        <f t="shared" si="31"/>
        <v>-1.0234337480923815E-4</v>
      </c>
    </row>
    <row r="60" spans="1:26" x14ac:dyDescent="0.2">
      <c r="A60" s="162" t="s">
        <v>58</v>
      </c>
      <c r="B60" s="165" t="s">
        <v>59</v>
      </c>
      <c r="C60" s="173"/>
      <c r="D60" s="173">
        <f t="shared" ref="D60:Z60" si="32">(D8-C8)/(D$22-C$22)*((D$22-C$22)/C$22)</f>
        <v>2.9151218745991508E-2</v>
      </c>
      <c r="E60" s="173">
        <f t="shared" si="32"/>
        <v>-3.1871451622538301E-2</v>
      </c>
      <c r="F60" s="173">
        <f t="shared" si="32"/>
        <v>-1.2048139550180309E-2</v>
      </c>
      <c r="G60" s="173">
        <f t="shared" si="32"/>
        <v>2.2778590911964075E-2</v>
      </c>
      <c r="H60" s="173">
        <f t="shared" si="32"/>
        <v>-7.1977663896938141E-3</v>
      </c>
      <c r="I60" s="173">
        <f t="shared" si="32"/>
        <v>-3.1938054452413079E-3</v>
      </c>
      <c r="J60" s="173">
        <f t="shared" si="32"/>
        <v>-1.303449018430137E-2</v>
      </c>
      <c r="K60" s="173">
        <f t="shared" si="32"/>
        <v>1.6572548577917609E-2</v>
      </c>
      <c r="L60" s="173">
        <f t="shared" si="32"/>
        <v>8.4095586344684842E-4</v>
      </c>
      <c r="M60" s="173">
        <f t="shared" si="32"/>
        <v>-6.7042590737039064E-3</v>
      </c>
      <c r="N60" s="173">
        <f t="shared" si="32"/>
        <v>-4.2694136248645747E-3</v>
      </c>
      <c r="O60" s="173">
        <f t="shared" si="32"/>
        <v>-8.4801157370069519E-3</v>
      </c>
      <c r="P60" s="173">
        <f t="shared" si="32"/>
        <v>1.1546093865361508E-2</v>
      </c>
      <c r="Q60" s="173">
        <f t="shared" si="32"/>
        <v>4.5404954254464225E-2</v>
      </c>
      <c r="R60" s="173">
        <f t="shared" si="32"/>
        <v>-2.2006340905089704E-2</v>
      </c>
      <c r="S60" s="173">
        <f t="shared" si="32"/>
        <v>6.0666857442146595E-2</v>
      </c>
      <c r="T60" s="173">
        <f t="shared" si="32"/>
        <v>8.0300211816989958E-2</v>
      </c>
      <c r="U60" s="173">
        <f t="shared" si="32"/>
        <v>-0.11682335480174855</v>
      </c>
      <c r="V60" s="173">
        <f t="shared" si="32"/>
        <v>-6.5153190716380371E-2</v>
      </c>
      <c r="W60" s="173">
        <f t="shared" si="32"/>
        <v>9.7381496212925051E-3</v>
      </c>
      <c r="X60" s="766">
        <f t="shared" si="32"/>
        <v>-1.3954142488797137E-2</v>
      </c>
      <c r="Y60" s="766">
        <f t="shared" si="32"/>
        <v>-5.8914923671742362E-3</v>
      </c>
      <c r="Z60" s="766">
        <f t="shared" si="32"/>
        <v>8.8000712953585532E-3</v>
      </c>
    </row>
    <row r="61" spans="1:26" x14ac:dyDescent="0.2">
      <c r="A61" s="162" t="s">
        <v>60</v>
      </c>
      <c r="B61" s="165" t="s">
        <v>61</v>
      </c>
      <c r="C61" s="173"/>
      <c r="D61" s="173">
        <f t="shared" ref="D61:Z61" si="33">(D9-C9)/(D$22-C$22)*((D$22-C$22)/C$22)</f>
        <v>-3.4642182247302962E-3</v>
      </c>
      <c r="E61" s="173">
        <f t="shared" si="33"/>
        <v>-3.552421719231854E-2</v>
      </c>
      <c r="F61" s="173">
        <f t="shared" si="33"/>
        <v>-2.7705665337219285E-2</v>
      </c>
      <c r="G61" s="173">
        <f t="shared" si="33"/>
        <v>1.9050366934246315E-2</v>
      </c>
      <c r="H61" s="173">
        <f t="shared" si="33"/>
        <v>-2.7035557903259703E-3</v>
      </c>
      <c r="I61" s="173">
        <f t="shared" si="33"/>
        <v>0.1098207567433974</v>
      </c>
      <c r="J61" s="173">
        <f t="shared" si="33"/>
        <v>-6.1320008892607393E-2</v>
      </c>
      <c r="K61" s="173">
        <f t="shared" si="33"/>
        <v>-8.9835148991336961E-3</v>
      </c>
      <c r="L61" s="173">
        <f t="shared" si="33"/>
        <v>6.8506683921289854E-3</v>
      </c>
      <c r="M61" s="173">
        <f t="shared" si="33"/>
        <v>-1.6415523129527376E-2</v>
      </c>
      <c r="N61" s="173">
        <f t="shared" si="33"/>
        <v>1.1350137100602412E-2</v>
      </c>
      <c r="O61" s="173">
        <f t="shared" si="33"/>
        <v>-8.819152101572943E-3</v>
      </c>
      <c r="P61" s="173">
        <f t="shared" si="33"/>
        <v>-7.1692305480671953E-3</v>
      </c>
      <c r="Q61" s="173">
        <f t="shared" si="33"/>
        <v>6.1466823982190607E-3</v>
      </c>
      <c r="R61" s="173">
        <f t="shared" si="33"/>
        <v>1.1012854102741335E-2</v>
      </c>
      <c r="S61" s="173">
        <f t="shared" si="33"/>
        <v>-9.838214989233731E-3</v>
      </c>
      <c r="T61" s="173">
        <f t="shared" si="33"/>
        <v>1.4459625968402264E-3</v>
      </c>
      <c r="U61" s="173">
        <f t="shared" si="33"/>
        <v>-1.9959551005476468E-3</v>
      </c>
      <c r="V61" s="173">
        <f t="shared" si="33"/>
        <v>-4.1419977013385581E-3</v>
      </c>
      <c r="W61" s="173">
        <f t="shared" si="33"/>
        <v>4.6758303470362918E-3</v>
      </c>
      <c r="X61" s="766">
        <f t="shared" si="33"/>
        <v>4.6019512426606051E-3</v>
      </c>
      <c r="Y61" s="766">
        <f t="shared" si="33"/>
        <v>1.4083092314638999E-2</v>
      </c>
      <c r="Z61" s="766">
        <f t="shared" si="33"/>
        <v>-3.6163199103542544E-4</v>
      </c>
    </row>
    <row r="62" spans="1:26" x14ac:dyDescent="0.2">
      <c r="A62" s="162" t="s">
        <v>62</v>
      </c>
      <c r="B62" s="165" t="s">
        <v>63</v>
      </c>
      <c r="C62" s="173"/>
      <c r="D62" s="173">
        <f t="shared" ref="D62:Z62" si="34">(D10-C10)/(D$22-C$22)*((D$22-C$22)/C$22)</f>
        <v>6.5607904369532639E-3</v>
      </c>
      <c r="E62" s="173">
        <f t="shared" si="34"/>
        <v>8.2867464175992792E-4</v>
      </c>
      <c r="F62" s="173">
        <f t="shared" si="34"/>
        <v>-4.7118902886768219E-3</v>
      </c>
      <c r="G62" s="173">
        <f t="shared" si="34"/>
        <v>-2.8046612295445428E-4</v>
      </c>
      <c r="H62" s="173">
        <f t="shared" si="34"/>
        <v>3.3536170853296888E-3</v>
      </c>
      <c r="I62" s="173">
        <f t="shared" si="34"/>
        <v>2.4206970143443883E-4</v>
      </c>
      <c r="J62" s="173">
        <f t="shared" si="34"/>
        <v>-1.826670398342473E-3</v>
      </c>
      <c r="K62" s="173">
        <f t="shared" si="34"/>
        <v>-1.319184255910171E-3</v>
      </c>
      <c r="L62" s="173">
        <f t="shared" si="34"/>
        <v>-1.4293494001575619E-3</v>
      </c>
      <c r="M62" s="173">
        <f t="shared" si="34"/>
        <v>-4.4092938221066422E-4</v>
      </c>
      <c r="N62" s="173">
        <f t="shared" si="34"/>
        <v>-9.078128327322768E-5</v>
      </c>
      <c r="O62" s="173">
        <f t="shared" si="34"/>
        <v>1.2715999447950391E-3</v>
      </c>
      <c r="P62" s="173">
        <f t="shared" si="34"/>
        <v>-4.8885552510654555E-4</v>
      </c>
      <c r="Q62" s="173">
        <f t="shared" si="34"/>
        <v>-2.4351576170190004E-3</v>
      </c>
      <c r="R62" s="173">
        <f t="shared" si="34"/>
        <v>2.9682263062834465E-3</v>
      </c>
      <c r="S62" s="173">
        <f t="shared" si="34"/>
        <v>-5.4741687411191133E-4</v>
      </c>
      <c r="T62" s="173">
        <f t="shared" si="34"/>
        <v>9.0697486320653138E-4</v>
      </c>
      <c r="U62" s="173">
        <f t="shared" si="34"/>
        <v>-1.2864686853520878E-3</v>
      </c>
      <c r="V62" s="173">
        <f t="shared" si="34"/>
        <v>5.7180788060930888E-5</v>
      </c>
      <c r="W62" s="173">
        <f t="shared" si="34"/>
        <v>1.1481452147997478E-3</v>
      </c>
      <c r="X62" s="766">
        <f t="shared" si="34"/>
        <v>5.8677399205572908E-4</v>
      </c>
      <c r="Y62" s="766">
        <f t="shared" si="34"/>
        <v>1.2782230384985967E-3</v>
      </c>
      <c r="Z62" s="766">
        <f t="shared" si="34"/>
        <v>-6.6552548788350848E-4</v>
      </c>
    </row>
    <row r="63" spans="1:26" x14ac:dyDescent="0.2">
      <c r="A63" s="162" t="s">
        <v>64</v>
      </c>
      <c r="B63" s="165" t="s">
        <v>65</v>
      </c>
      <c r="C63" s="173"/>
      <c r="D63" s="173">
        <f t="shared" ref="D63:Z63" si="35">(D11-C11)/(D$22-C$22)*((D$22-C$22)/C$22)</f>
        <v>-1.3063724374271684E-3</v>
      </c>
      <c r="E63" s="173">
        <f t="shared" si="35"/>
        <v>-8.8412234963451892E-4</v>
      </c>
      <c r="F63" s="173">
        <f t="shared" si="35"/>
        <v>-1.1210461531536789E-3</v>
      </c>
      <c r="G63" s="173">
        <f t="shared" si="35"/>
        <v>1.2800459082668058E-2</v>
      </c>
      <c r="H63" s="173">
        <f t="shared" si="35"/>
        <v>-1.7791370359465217E-3</v>
      </c>
      <c r="I63" s="173">
        <f t="shared" si="35"/>
        <v>-1.3643412503540656E-3</v>
      </c>
      <c r="J63" s="173">
        <f t="shared" si="35"/>
        <v>-1.9443439404789233E-3</v>
      </c>
      <c r="K63" s="173">
        <f t="shared" si="35"/>
        <v>-2.4599543128006854E-3</v>
      </c>
      <c r="L63" s="173">
        <f t="shared" si="35"/>
        <v>-2.5350071171631448E-3</v>
      </c>
      <c r="M63" s="173">
        <f t="shared" si="35"/>
        <v>-2.5474809597730774E-3</v>
      </c>
      <c r="N63" s="173">
        <f t="shared" si="35"/>
        <v>-4.136190341958881E-3</v>
      </c>
      <c r="O63" s="173">
        <f t="shared" si="35"/>
        <v>-3.813027147006261E-3</v>
      </c>
      <c r="P63" s="173">
        <f t="shared" si="35"/>
        <v>-4.0899921141168191E-3</v>
      </c>
      <c r="Q63" s="173">
        <f t="shared" si="35"/>
        <v>3.347849732918599E-3</v>
      </c>
      <c r="R63" s="173">
        <f t="shared" si="35"/>
        <v>-2.8339286073606812E-3</v>
      </c>
      <c r="S63" s="173">
        <f t="shared" si="35"/>
        <v>1.4358717141693975E-3</v>
      </c>
      <c r="T63" s="173">
        <f t="shared" si="35"/>
        <v>-3.4456824059380092E-3</v>
      </c>
      <c r="U63" s="173">
        <f t="shared" si="35"/>
        <v>3.1493721578470454E-3</v>
      </c>
      <c r="V63" s="173">
        <f t="shared" si="35"/>
        <v>-5.3695811988848929E-3</v>
      </c>
      <c r="W63" s="173">
        <f t="shared" si="35"/>
        <v>9.9463289133841916E-4</v>
      </c>
      <c r="X63" s="766">
        <f t="shared" si="35"/>
        <v>8.0010183248715068E-3</v>
      </c>
      <c r="Y63" s="766">
        <f t="shared" si="35"/>
        <v>-5.0627103787610176E-4</v>
      </c>
      <c r="Z63" s="766">
        <f t="shared" si="35"/>
        <v>7.8133278097069891E-3</v>
      </c>
    </row>
    <row r="64" spans="1:26" x14ac:dyDescent="0.2">
      <c r="A64" s="162" t="s">
        <v>66</v>
      </c>
      <c r="B64" s="163" t="s">
        <v>917</v>
      </c>
      <c r="C64" s="173"/>
      <c r="D64" s="173">
        <f t="shared" ref="D64:Z64" si="36">(D12-C12)/(D$22-C$22)*((D$22-C$22)/C$22)</f>
        <v>-1.9772935189076103E-4</v>
      </c>
      <c r="E64" s="173">
        <f t="shared" si="36"/>
        <v>1.0182542360639547E-3</v>
      </c>
      <c r="F64" s="173">
        <f t="shared" si="36"/>
        <v>-5.1126686859745904E-3</v>
      </c>
      <c r="G64" s="173">
        <f t="shared" si="36"/>
        <v>8.6978497916959489E-3</v>
      </c>
      <c r="H64" s="173">
        <f t="shared" si="36"/>
        <v>7.7324483004110591E-3</v>
      </c>
      <c r="I64" s="173">
        <f t="shared" si="36"/>
        <v>1.0233786666214712E-2</v>
      </c>
      <c r="J64" s="173">
        <f t="shared" si="36"/>
        <v>1.4496140487710097E-2</v>
      </c>
      <c r="K64" s="173">
        <f t="shared" si="36"/>
        <v>-2.4903480690362641E-2</v>
      </c>
      <c r="L64" s="173">
        <f t="shared" si="36"/>
        <v>-5.7857968439315151E-3</v>
      </c>
      <c r="M64" s="173">
        <f t="shared" si="36"/>
        <v>3.6824665838470906E-3</v>
      </c>
      <c r="N64" s="173">
        <f t="shared" si="36"/>
        <v>3.3218527338615272E-3</v>
      </c>
      <c r="O64" s="173">
        <f t="shared" si="36"/>
        <v>-1.3832278246880259E-3</v>
      </c>
      <c r="P64" s="173">
        <f t="shared" si="36"/>
        <v>1.5729707529571246E-4</v>
      </c>
      <c r="Q64" s="173">
        <f t="shared" si="36"/>
        <v>-3.6522297524624009E-3</v>
      </c>
      <c r="R64" s="173">
        <f t="shared" si="36"/>
        <v>-5.1737708423225698E-4</v>
      </c>
      <c r="S64" s="173">
        <f t="shared" si="36"/>
        <v>-1.491033446776389E-3</v>
      </c>
      <c r="T64" s="173">
        <f t="shared" si="36"/>
        <v>6.8281525754550069E-4</v>
      </c>
      <c r="U64" s="173">
        <f t="shared" si="36"/>
        <v>-8.8808529041230027E-4</v>
      </c>
      <c r="V64" s="173">
        <f t="shared" si="36"/>
        <v>-2.3751332114716962E-3</v>
      </c>
      <c r="W64" s="173">
        <f t="shared" si="36"/>
        <v>-7.4465735061448712E-4</v>
      </c>
      <c r="X64" s="766">
        <f t="shared" si="36"/>
        <v>1.0168850536536385E-2</v>
      </c>
      <c r="Y64" s="766">
        <f t="shared" si="36"/>
        <v>4.6287631822611881E-3</v>
      </c>
      <c r="Z64" s="766">
        <f t="shared" si="36"/>
        <v>3.6105955130937423E-3</v>
      </c>
    </row>
    <row r="65" spans="1:26" x14ac:dyDescent="0.2">
      <c r="A65" s="162" t="s">
        <v>67</v>
      </c>
      <c r="B65" s="165" t="s">
        <v>68</v>
      </c>
      <c r="C65" s="173"/>
      <c r="D65" s="173">
        <f t="shared" ref="D65:Z65" si="37">(D13-C13)/(D$22-C$22)*((D$22-C$22)/C$22)</f>
        <v>4.5285824600815689E-3</v>
      </c>
      <c r="E65" s="173">
        <f t="shared" si="37"/>
        <v>4.4204264896388953E-3</v>
      </c>
      <c r="F65" s="173">
        <f t="shared" si="37"/>
        <v>2.083612690790727E-3</v>
      </c>
      <c r="G65" s="173">
        <f t="shared" si="37"/>
        <v>1.1236603000979617E-2</v>
      </c>
      <c r="H65" s="173">
        <f t="shared" si="37"/>
        <v>4.4671063924560279E-3</v>
      </c>
      <c r="I65" s="173">
        <f t="shared" si="37"/>
        <v>3.6203007420557709E-3</v>
      </c>
      <c r="J65" s="173">
        <f t="shared" si="37"/>
        <v>-1.6492938570008549E-3</v>
      </c>
      <c r="K65" s="173">
        <f t="shared" si="37"/>
        <v>-2.7481684476713467E-3</v>
      </c>
      <c r="L65" s="173">
        <f t="shared" si="37"/>
        <v>1.5723134713308232E-3</v>
      </c>
      <c r="M65" s="173">
        <f t="shared" si="37"/>
        <v>-3.6045308634996176E-3</v>
      </c>
      <c r="N65" s="173">
        <f t="shared" si="37"/>
        <v>-7.2214495108809422E-3</v>
      </c>
      <c r="O65" s="173">
        <f t="shared" si="37"/>
        <v>-1.1408054019574352E-3</v>
      </c>
      <c r="P65" s="173">
        <f t="shared" si="37"/>
        <v>-5.4526412458459498E-3</v>
      </c>
      <c r="Q65" s="173">
        <f t="shared" si="37"/>
        <v>-1.5172777609122063E-3</v>
      </c>
      <c r="R65" s="173">
        <f t="shared" si="37"/>
        <v>1.4074665618545731E-3</v>
      </c>
      <c r="S65" s="173">
        <f t="shared" si="37"/>
        <v>2.5808138607066097E-3</v>
      </c>
      <c r="T65" s="173">
        <f t="shared" si="37"/>
        <v>-6.4777300036387324E-4</v>
      </c>
      <c r="U65" s="173">
        <f t="shared" si="37"/>
        <v>-1.0073260972748082E-3</v>
      </c>
      <c r="V65" s="173">
        <f t="shared" si="37"/>
        <v>6.6487666282590788E-5</v>
      </c>
      <c r="W65" s="173">
        <f t="shared" si="37"/>
        <v>-2.0590233889348428E-3</v>
      </c>
      <c r="X65" s="766">
        <f t="shared" si="37"/>
        <v>2.9048248560695216E-3</v>
      </c>
      <c r="Y65" s="766">
        <f t="shared" si="37"/>
        <v>4.4804446503919279E-3</v>
      </c>
      <c r="Z65" s="766">
        <f t="shared" si="37"/>
        <v>3.5877359149110977E-3</v>
      </c>
    </row>
    <row r="66" spans="1:26" x14ac:dyDescent="0.2">
      <c r="A66" s="162" t="s">
        <v>69</v>
      </c>
      <c r="B66" s="165" t="s">
        <v>70</v>
      </c>
      <c r="C66" s="173"/>
      <c r="D66" s="173">
        <f t="shared" ref="D66:Z66" si="38">(D14-C14)/(D$22-C$22)*((D$22-C$22)/C$22)</f>
        <v>-1.455492970319882E-3</v>
      </c>
      <c r="E66" s="173">
        <f t="shared" si="38"/>
        <v>-4.2511304238038525E-4</v>
      </c>
      <c r="F66" s="173">
        <f t="shared" si="38"/>
        <v>-4.8064686956673958E-2</v>
      </c>
      <c r="G66" s="173">
        <f t="shared" si="38"/>
        <v>-5.496306314267869E-4</v>
      </c>
      <c r="H66" s="173">
        <f t="shared" si="38"/>
        <v>2.993682168443924E-2</v>
      </c>
      <c r="I66" s="173">
        <f t="shared" si="38"/>
        <v>-2.0539549415426791E-3</v>
      </c>
      <c r="J66" s="173">
        <f t="shared" si="38"/>
        <v>2.4641734947867464E-2</v>
      </c>
      <c r="K66" s="173">
        <f t="shared" si="38"/>
        <v>-1.8470072475380014E-2</v>
      </c>
      <c r="L66" s="173">
        <f t="shared" si="38"/>
        <v>-1.9288878382893695E-2</v>
      </c>
      <c r="M66" s="173">
        <f t="shared" si="38"/>
        <v>1.5321679271782229E-3</v>
      </c>
      <c r="N66" s="173">
        <f t="shared" si="38"/>
        <v>-1.4287473224785868E-3</v>
      </c>
      <c r="O66" s="173">
        <f t="shared" si="38"/>
        <v>-1.7047458977069829E-2</v>
      </c>
      <c r="P66" s="173">
        <f t="shared" si="38"/>
        <v>-2.1020056876962616E-2</v>
      </c>
      <c r="Q66" s="173">
        <f t="shared" si="38"/>
        <v>-6.9700700139954412E-3</v>
      </c>
      <c r="R66" s="173">
        <f t="shared" si="38"/>
        <v>3.3742129516761629E-3</v>
      </c>
      <c r="S66" s="173">
        <f t="shared" si="38"/>
        <v>3.6528109930050396E-3</v>
      </c>
      <c r="T66" s="173">
        <f t="shared" si="38"/>
        <v>7.3000171740654116E-4</v>
      </c>
      <c r="U66" s="173">
        <f t="shared" si="38"/>
        <v>-6.1810797498581779E-4</v>
      </c>
      <c r="V66" s="173">
        <f t="shared" si="38"/>
        <v>-1.0056795424667484E-2</v>
      </c>
      <c r="W66" s="173">
        <f t="shared" si="38"/>
        <v>2.2728576479477641E-3</v>
      </c>
      <c r="X66" s="766">
        <f t="shared" si="38"/>
        <v>-2.9099769914736604E-3</v>
      </c>
      <c r="Y66" s="766">
        <f t="shared" si="38"/>
        <v>3.8346470977862505E-3</v>
      </c>
      <c r="Z66" s="766">
        <f t="shared" si="38"/>
        <v>2.1908891566303559E-3</v>
      </c>
    </row>
    <row r="67" spans="1:26" x14ac:dyDescent="0.2">
      <c r="A67" s="162" t="s">
        <v>71</v>
      </c>
      <c r="B67" s="165" t="s">
        <v>72</v>
      </c>
      <c r="C67" s="173"/>
      <c r="D67" s="173">
        <f t="shared" ref="D67:Z67" si="39">(D15-C15)/(D$22-C$22)*((D$22-C$22)/C$22)</f>
        <v>1.0975711027258112E-2</v>
      </c>
      <c r="E67" s="173">
        <f t="shared" si="39"/>
        <v>1.1891003482830324E-3</v>
      </c>
      <c r="F67" s="173">
        <f t="shared" si="39"/>
        <v>-3.103541350379288E-2</v>
      </c>
      <c r="G67" s="173">
        <f t="shared" si="39"/>
        <v>-3.8334991250385795E-3</v>
      </c>
      <c r="H67" s="173">
        <f t="shared" si="39"/>
        <v>3.3796301966494056E-4</v>
      </c>
      <c r="I67" s="173">
        <f t="shared" si="39"/>
        <v>1.0644967048696958E-2</v>
      </c>
      <c r="J67" s="173">
        <f t="shared" si="39"/>
        <v>2.4369865127411707E-2</v>
      </c>
      <c r="K67" s="173">
        <f t="shared" si="39"/>
        <v>1.1878937061949006E-4</v>
      </c>
      <c r="L67" s="173">
        <f t="shared" si="39"/>
        <v>6.0595466274608037E-3</v>
      </c>
      <c r="M67" s="173">
        <f t="shared" si="39"/>
        <v>3.11896622262582E-3</v>
      </c>
      <c r="N67" s="173">
        <f t="shared" si="39"/>
        <v>9.8332961396337629E-3</v>
      </c>
      <c r="O67" s="173">
        <f t="shared" si="39"/>
        <v>1.8191418359120762E-2</v>
      </c>
      <c r="P67" s="173">
        <f t="shared" si="39"/>
        <v>-4.6462278582271136E-4</v>
      </c>
      <c r="Q67" s="173">
        <f t="shared" si="39"/>
        <v>-2.4741969530880452E-3</v>
      </c>
      <c r="R67" s="173">
        <f t="shared" si="39"/>
        <v>-1.0555512057420849E-2</v>
      </c>
      <c r="S67" s="173">
        <f t="shared" si="39"/>
        <v>-1.9296650113177995E-3</v>
      </c>
      <c r="T67" s="173">
        <f t="shared" si="39"/>
        <v>1.6829104723363258E-4</v>
      </c>
      <c r="U67" s="173">
        <f t="shared" si="39"/>
        <v>-5.9274244180704452E-3</v>
      </c>
      <c r="V67" s="173">
        <f t="shared" si="39"/>
        <v>4.3971634365749506E-3</v>
      </c>
      <c r="W67" s="173">
        <f t="shared" si="39"/>
        <v>4.0977623781481774E-4</v>
      </c>
      <c r="X67" s="766">
        <f t="shared" si="39"/>
        <v>1.37538056354775E-3</v>
      </c>
      <c r="Y67" s="766">
        <f t="shared" si="39"/>
        <v>-5.7464756570818889E-3</v>
      </c>
      <c r="Z67" s="766">
        <f t="shared" si="39"/>
        <v>-4.7790522080450764E-4</v>
      </c>
    </row>
    <row r="68" spans="1:26" x14ac:dyDescent="0.2">
      <c r="A68" s="162" t="s">
        <v>73</v>
      </c>
      <c r="B68" s="165" t="s">
        <v>74</v>
      </c>
      <c r="C68" s="173"/>
      <c r="D68" s="173">
        <f t="shared" ref="D68:Z68" si="40">(D16-C16)/(D$22-C$22)*((D$22-C$22)/C$22)</f>
        <v>9.6548579754611734E-4</v>
      </c>
      <c r="E68" s="173">
        <f t="shared" si="40"/>
        <v>-2.0432976185316303E-3</v>
      </c>
      <c r="F68" s="173">
        <f t="shared" si="40"/>
        <v>-1.0371934351771481E-2</v>
      </c>
      <c r="G68" s="173">
        <f t="shared" si="40"/>
        <v>1.2763799069554595E-3</v>
      </c>
      <c r="H68" s="173">
        <f t="shared" si="40"/>
        <v>1.0685480387857502E-2</v>
      </c>
      <c r="I68" s="173">
        <f t="shared" si="40"/>
        <v>1.9630140746747502E-3</v>
      </c>
      <c r="J68" s="173">
        <f t="shared" si="40"/>
        <v>1.3240967352423753E-2</v>
      </c>
      <c r="K68" s="173">
        <f t="shared" si="40"/>
        <v>-1.6723914859806761E-3</v>
      </c>
      <c r="L68" s="173">
        <f t="shared" si="40"/>
        <v>2.6834849632399295E-3</v>
      </c>
      <c r="M68" s="173">
        <f t="shared" si="40"/>
        <v>2.0950617912705765E-3</v>
      </c>
      <c r="N68" s="173">
        <f t="shared" si="40"/>
        <v>-9.2256109921704671E-4</v>
      </c>
      <c r="O68" s="173">
        <f t="shared" si="40"/>
        <v>3.0957758863446676E-3</v>
      </c>
      <c r="P68" s="173">
        <f t="shared" si="40"/>
        <v>8.1141225545863554E-4</v>
      </c>
      <c r="Q68" s="173">
        <f t="shared" si="40"/>
        <v>8.4943854318789841E-4</v>
      </c>
      <c r="R68" s="173">
        <f t="shared" si="40"/>
        <v>1.3229191680298263E-3</v>
      </c>
      <c r="S68" s="173">
        <f t="shared" si="40"/>
        <v>1.2689711609420004E-3</v>
      </c>
      <c r="T68" s="173">
        <f t="shared" si="40"/>
        <v>-1.8382557288899582E-3</v>
      </c>
      <c r="U68" s="173">
        <f t="shared" si="40"/>
        <v>-2.4543295667563128E-3</v>
      </c>
      <c r="V68" s="173">
        <f t="shared" si="40"/>
        <v>-6.9734596697112344E-4</v>
      </c>
      <c r="W68" s="173">
        <f t="shared" si="40"/>
        <v>1.3926233889796733E-3</v>
      </c>
      <c r="X68" s="766">
        <f t="shared" si="40"/>
        <v>4.3361589891521305E-3</v>
      </c>
      <c r="Y68" s="766">
        <f t="shared" si="40"/>
        <v>1.5951943303516201E-3</v>
      </c>
      <c r="Z68" s="766">
        <f t="shared" si="40"/>
        <v>4.9464461368394375E-4</v>
      </c>
    </row>
    <row r="69" spans="1:26" x14ac:dyDescent="0.2">
      <c r="A69" s="162" t="s">
        <v>75</v>
      </c>
      <c r="B69" s="165" t="s">
        <v>76</v>
      </c>
      <c r="C69" s="173"/>
      <c r="D69" s="173">
        <f t="shared" ref="D69:Z69" si="41">(D17-C17)/(D$22-C$22)*((D$22-C$22)/C$22)</f>
        <v>2.1111605239934462E-4</v>
      </c>
      <c r="E69" s="173">
        <f t="shared" si="41"/>
        <v>-2.2500337548692195E-3</v>
      </c>
      <c r="F69" s="173">
        <f t="shared" si="41"/>
        <v>-1.4987179754860438E-4</v>
      </c>
      <c r="G69" s="173">
        <f t="shared" si="41"/>
        <v>-1.0430219428524718E-3</v>
      </c>
      <c r="H69" s="173">
        <f t="shared" si="41"/>
        <v>6.6950522007387632E-3</v>
      </c>
      <c r="I69" s="173">
        <f t="shared" si="41"/>
        <v>4.4283373067732302E-3</v>
      </c>
      <c r="J69" s="173">
        <f t="shared" si="41"/>
        <v>1.8702091345092992E-3</v>
      </c>
      <c r="K69" s="173">
        <f t="shared" si="41"/>
        <v>-1.8792238952011747E-3</v>
      </c>
      <c r="L69" s="173">
        <f t="shared" si="41"/>
        <v>-7.3108392610372859E-3</v>
      </c>
      <c r="M69" s="173">
        <f t="shared" si="41"/>
        <v>3.0643341085402701E-4</v>
      </c>
      <c r="N69" s="173">
        <f t="shared" si="41"/>
        <v>2.2060010253496325E-3</v>
      </c>
      <c r="O69" s="173">
        <f t="shared" si="41"/>
        <v>2.8834563668131007E-3</v>
      </c>
      <c r="P69" s="173">
        <f t="shared" si="41"/>
        <v>-2.1728666383596831E-3</v>
      </c>
      <c r="Q69" s="173">
        <f t="shared" si="41"/>
        <v>-5.5834631624709745E-4</v>
      </c>
      <c r="R69" s="173">
        <f t="shared" si="41"/>
        <v>-1.7622024679751858E-3</v>
      </c>
      <c r="S69" s="173">
        <f t="shared" si="41"/>
        <v>3.7935386228785182E-4</v>
      </c>
      <c r="T69" s="173">
        <f t="shared" si="41"/>
        <v>-2.30841186850753E-3</v>
      </c>
      <c r="U69" s="173">
        <f t="shared" si="41"/>
        <v>3.7958067779935611E-4</v>
      </c>
      <c r="V69" s="173">
        <f t="shared" si="41"/>
        <v>1.1094386571322817E-3</v>
      </c>
      <c r="W69" s="173">
        <f t="shared" si="41"/>
        <v>2.899175602816822E-3</v>
      </c>
      <c r="X69" s="766">
        <f t="shared" si="41"/>
        <v>1.7916715482645289E-4</v>
      </c>
      <c r="Y69" s="766">
        <f t="shared" si="41"/>
        <v>1.0110239118117561E-3</v>
      </c>
      <c r="Z69" s="766">
        <f t="shared" si="41"/>
        <v>-4.4632762813248085E-3</v>
      </c>
    </row>
    <row r="70" spans="1:26" x14ac:dyDescent="0.2">
      <c r="A70" s="162"/>
      <c r="B70" s="361" t="s">
        <v>408</v>
      </c>
      <c r="C70" s="173"/>
      <c r="D70" s="173">
        <f t="shared" ref="D70:Z70" si="42">(D18-C18)/(D$22-C$22)*((D$22-C$22)/C$22)</f>
        <v>7.1508151693036408E-5</v>
      </c>
      <c r="E70" s="173">
        <f t="shared" si="42"/>
        <v>1.1070566566762255E-3</v>
      </c>
      <c r="F70" s="173">
        <f t="shared" si="42"/>
        <v>1.0238207769145715E-3</v>
      </c>
      <c r="G70" s="173">
        <f t="shared" si="42"/>
        <v>-5.0303973377732857E-3</v>
      </c>
      <c r="H70" s="173">
        <f t="shared" si="42"/>
        <v>-5.5845799844150296E-3</v>
      </c>
      <c r="I70" s="173">
        <f t="shared" si="42"/>
        <v>-4.798564017883946E-3</v>
      </c>
      <c r="J70" s="173">
        <f t="shared" si="42"/>
        <v>-1.0525454567718901E-2</v>
      </c>
      <c r="K70" s="173">
        <f t="shared" si="42"/>
        <v>1.5823000128731769E-2</v>
      </c>
      <c r="L70" s="173">
        <f t="shared" si="42"/>
        <v>4.4209544570151318E-3</v>
      </c>
      <c r="M70" s="173">
        <f t="shared" si="42"/>
        <v>-1.6482618213965853E-3</v>
      </c>
      <c r="N70" s="173">
        <f t="shared" si="42"/>
        <v>-3.6716249550803578E-3</v>
      </c>
      <c r="O70" s="173">
        <f t="shared" si="42"/>
        <v>1.7533457751731931E-3</v>
      </c>
      <c r="P70" s="173">
        <f t="shared" si="42"/>
        <v>-1.9736800337479305E-3</v>
      </c>
      <c r="Q70" s="173">
        <f t="shared" si="42"/>
        <v>2.0929329059671867E-3</v>
      </c>
      <c r="R70" s="173">
        <f t="shared" si="42"/>
        <v>-2.5716342134389503E-4</v>
      </c>
      <c r="S70" s="173">
        <f t="shared" si="42"/>
        <v>2.9575101766931748E-3</v>
      </c>
      <c r="T70" s="173">
        <f t="shared" si="42"/>
        <v>-3.3025655636193234E-4</v>
      </c>
      <c r="U70" s="173">
        <f t="shared" si="42"/>
        <v>1.9728470619102367E-4</v>
      </c>
      <c r="V70" s="173">
        <f t="shared" si="42"/>
        <v>3.4948467193901341E-3</v>
      </c>
      <c r="W70" s="173">
        <f t="shared" si="42"/>
        <v>2.3855517740023978E-3</v>
      </c>
      <c r="X70" s="766">
        <f t="shared" si="42"/>
        <v>-9.0783031476583103E-3</v>
      </c>
      <c r="Y70" s="766">
        <f t="shared" si="42"/>
        <v>-5.5523835392165752E-3</v>
      </c>
      <c r="Z70" s="766">
        <f t="shared" si="42"/>
        <v>-1.9377999034990046E-3</v>
      </c>
    </row>
    <row r="71" spans="1:26" s="10" customFormat="1" x14ac:dyDescent="0.2">
      <c r="A71" s="359"/>
      <c r="B71" s="360" t="s">
        <v>511</v>
      </c>
      <c r="C71" s="174"/>
      <c r="D71" s="174">
        <f>SUM(D55:D70)</f>
        <v>8.8970319464340159E-3</v>
      </c>
      <c r="E71" s="174">
        <f>SUM(E55:E70)</f>
        <v>-5.4281806730981895E-2</v>
      </c>
      <c r="F71" s="174">
        <f t="shared" ref="F71:S71" si="43">SUM(F55:F70)</f>
        <v>-0.12502907401223184</v>
      </c>
      <c r="G71" s="174">
        <f t="shared" si="43"/>
        <v>5.655455389315469E-2</v>
      </c>
      <c r="H71" s="174">
        <f t="shared" si="43"/>
        <v>4.541286759682369E-2</v>
      </c>
      <c r="I71" s="174">
        <f t="shared" si="43"/>
        <v>0.11185943372512373</v>
      </c>
      <c r="J71" s="174">
        <f t="shared" si="43"/>
        <v>-2.1026170859156913E-2</v>
      </c>
      <c r="K71" s="174">
        <f t="shared" si="43"/>
        <v>-2.6257396611804099E-2</v>
      </c>
      <c r="L71" s="174">
        <f t="shared" si="43"/>
        <v>-2.0899672498270464E-2</v>
      </c>
      <c r="M71" s="174">
        <f t="shared" si="43"/>
        <v>-2.5952025954256795E-2</v>
      </c>
      <c r="N71" s="174">
        <f t="shared" si="43"/>
        <v>7.8878078649805786E-4</v>
      </c>
      <c r="O71" s="174">
        <f t="shared" si="43"/>
        <v>-9.7890732303856486E-3</v>
      </c>
      <c r="P71" s="174">
        <f t="shared" si="43"/>
        <v>-3.8054672120309989E-2</v>
      </c>
      <c r="Q71" s="174">
        <f t="shared" si="43"/>
        <v>4.3494717984849329E-2</v>
      </c>
      <c r="R71" s="174">
        <f t="shared" si="43"/>
        <v>-1.132291672532687E-2</v>
      </c>
      <c r="S71" s="174">
        <f t="shared" si="43"/>
        <v>6.5539779225304087E-2</v>
      </c>
      <c r="T71" s="174">
        <f t="shared" ref="T71:Y71" si="44">SUM(T55:T70)</f>
        <v>7.5516518627689252E-2</v>
      </c>
      <c r="U71" s="174">
        <f t="shared" si="44"/>
        <v>-0.13126746170618073</v>
      </c>
      <c r="V71" s="174">
        <f t="shared" si="44"/>
        <v>-7.6453679817149303E-2</v>
      </c>
      <c r="W71" s="174">
        <f t="shared" si="44"/>
        <v>1.3210978768859563E-2</v>
      </c>
      <c r="X71" s="859">
        <f t="shared" si="44"/>
        <v>2.1279011189455174E-2</v>
      </c>
      <c r="Y71" s="859">
        <f t="shared" si="44"/>
        <v>2.2312490496909851E-2</v>
      </c>
      <c r="Z71" s="859">
        <f t="shared" ref="Z71" si="45">SUM(Z55:Z70)</f>
        <v>1.7426794953129487E-2</v>
      </c>
    </row>
    <row r="72" spans="1:26" x14ac:dyDescent="0.2">
      <c r="A72" s="162"/>
      <c r="B72" s="361" t="s">
        <v>559</v>
      </c>
      <c r="C72" s="173"/>
      <c r="D72" s="173">
        <f t="shared" ref="D72:Z72" si="46">(D20-C20)/(D$22-C$22)*((D$22-C$22)/C$22)</f>
        <v>3.6498953609804506E-3</v>
      </c>
      <c r="E72" s="173">
        <f t="shared" si="46"/>
        <v>-8.7015294425434615E-3</v>
      </c>
      <c r="F72" s="173">
        <f t="shared" si="46"/>
        <v>4.4144146735318945E-3</v>
      </c>
      <c r="G72" s="173">
        <f t="shared" si="46"/>
        <v>2.0034283650944226E-2</v>
      </c>
      <c r="H72" s="173">
        <f t="shared" si="46"/>
        <v>3.0309146434277885E-3</v>
      </c>
      <c r="I72" s="173">
        <f t="shared" si="46"/>
        <v>-1.2324888389866309E-3</v>
      </c>
      <c r="J72" s="173">
        <f t="shared" si="46"/>
        <v>-1.3064071386591927E-2</v>
      </c>
      <c r="K72" s="173">
        <f t="shared" si="46"/>
        <v>-1.4287722328419176E-3</v>
      </c>
      <c r="L72" s="173">
        <f t="shared" si="46"/>
        <v>-6.6039897192494241E-3</v>
      </c>
      <c r="M72" s="173">
        <f t="shared" si="46"/>
        <v>5.3185340791432395E-3</v>
      </c>
      <c r="N72" s="173">
        <f t="shared" si="46"/>
        <v>-9.712442919430516E-3</v>
      </c>
      <c r="O72" s="173">
        <f t="shared" si="46"/>
        <v>5.9553186724313643E-3</v>
      </c>
      <c r="P72" s="173">
        <f t="shared" si="46"/>
        <v>-1.1592986914724686E-2</v>
      </c>
      <c r="Q72" s="173">
        <f t="shared" si="46"/>
        <v>5.6964898423964069E-3</v>
      </c>
      <c r="R72" s="173">
        <f t="shared" si="46"/>
        <v>-2.6391297380467726E-3</v>
      </c>
      <c r="S72" s="173">
        <f t="shared" si="46"/>
        <v>1.4906399814193833E-2</v>
      </c>
      <c r="T72" s="173">
        <f t="shared" si="46"/>
        <v>7.3405606085108193E-3</v>
      </c>
      <c r="U72" s="173">
        <f t="shared" si="46"/>
        <v>-1.6788286036093697E-2</v>
      </c>
      <c r="V72" s="173">
        <f t="shared" si="46"/>
        <v>-1.7546943043919658E-2</v>
      </c>
      <c r="W72" s="173">
        <f t="shared" si="46"/>
        <v>3.9441081588427384E-3</v>
      </c>
      <c r="X72" s="766">
        <f t="shared" si="46"/>
        <v>5.4164120188161542E-3</v>
      </c>
      <c r="Y72" s="766">
        <f t="shared" si="46"/>
        <v>7.3633425194334122E-3</v>
      </c>
      <c r="Z72" s="766">
        <f t="shared" si="46"/>
        <v>-7.1173086998363943E-4</v>
      </c>
    </row>
    <row r="73" spans="1:26" x14ac:dyDescent="0.2">
      <c r="A73" s="162"/>
      <c r="B73" s="361" t="s">
        <v>512</v>
      </c>
      <c r="C73" s="173"/>
      <c r="D73" s="173">
        <f t="shared" ref="D73:Z73" si="47">(D21-C21)/(D$22-C$22)*((D$22-C$22)/C$22)</f>
        <v>3.7967394828944626E-3</v>
      </c>
      <c r="E73" s="173">
        <f t="shared" si="47"/>
        <v>2.5098002969588576E-3</v>
      </c>
      <c r="F73" s="173">
        <f t="shared" si="47"/>
        <v>-7.88877759934495E-4</v>
      </c>
      <c r="G73" s="173">
        <f t="shared" si="47"/>
        <v>-5.4379350219524736E-5</v>
      </c>
      <c r="H73" s="173">
        <f t="shared" si="47"/>
        <v>6.4890568388842485E-3</v>
      </c>
      <c r="I73" s="173">
        <f t="shared" si="47"/>
        <v>-3.9679810148623165E-2</v>
      </c>
      <c r="J73" s="173">
        <f t="shared" si="47"/>
        <v>3.8862369012192158E-2</v>
      </c>
      <c r="K73" s="173">
        <f t="shared" si="47"/>
        <v>3.9800278344167856E-5</v>
      </c>
      <c r="L73" s="173">
        <f t="shared" si="47"/>
        <v>1.1383682451052098E-3</v>
      </c>
      <c r="M73" s="173">
        <f t="shared" si="47"/>
        <v>6.5353234669568135E-4</v>
      </c>
      <c r="N73" s="173">
        <f t="shared" si="47"/>
        <v>1.0244837346796659E-3</v>
      </c>
      <c r="O73" s="173">
        <f t="shared" si="47"/>
        <v>3.2812940566477811E-4</v>
      </c>
      <c r="P73" s="173">
        <f t="shared" si="47"/>
        <v>3.826313978852976E-4</v>
      </c>
      <c r="Q73" s="173">
        <f t="shared" si="47"/>
        <v>2.9603920599406523E-4</v>
      </c>
      <c r="R73" s="173">
        <f t="shared" si="47"/>
        <v>-8.8864371278094304E-4</v>
      </c>
      <c r="S73" s="173">
        <f t="shared" si="47"/>
        <v>5.9137867449827065E-4</v>
      </c>
      <c r="T73" s="173">
        <f t="shared" si="47"/>
        <v>1.3676182438767683E-4</v>
      </c>
      <c r="U73" s="173">
        <f t="shared" si="47"/>
        <v>3.5709462398015072E-4</v>
      </c>
      <c r="V73" s="173">
        <f t="shared" si="47"/>
        <v>7.9260040780649373E-4</v>
      </c>
      <c r="W73" s="173">
        <f t="shared" si="47"/>
        <v>-1.573311233402382E-3</v>
      </c>
      <c r="X73" s="766">
        <f t="shared" si="47"/>
        <v>-2.2870339773603814E-3</v>
      </c>
      <c r="Y73" s="766">
        <f t="shared" si="47"/>
        <v>-2.6829128695266937E-5</v>
      </c>
      <c r="Z73" s="766">
        <f t="shared" si="47"/>
        <v>-5.3910799962247566E-4</v>
      </c>
    </row>
    <row r="74" spans="1:26" ht="21" customHeight="1" x14ac:dyDescent="0.2">
      <c r="A74" s="170"/>
      <c r="B74" s="171" t="s">
        <v>562</v>
      </c>
      <c r="C74" s="175"/>
      <c r="D74" s="175">
        <f t="shared" ref="D74:Z74" si="48">(D22-C22)/(D$22-C$22)*((D$22-C$22)/C$22)</f>
        <v>1.634366679030894E-2</v>
      </c>
      <c r="E74" s="175">
        <f t="shared" si="48"/>
        <v>-6.0473535876566217E-2</v>
      </c>
      <c r="F74" s="175">
        <f t="shared" si="48"/>
        <v>-0.12140353709863465</v>
      </c>
      <c r="G74" s="175">
        <f t="shared" si="48"/>
        <v>7.6534458193879329E-2</v>
      </c>
      <c r="H74" s="175">
        <f t="shared" si="48"/>
        <v>5.4932839079135758E-2</v>
      </c>
      <c r="I74" s="175">
        <f t="shared" si="48"/>
        <v>7.0947134737514017E-2</v>
      </c>
      <c r="J74" s="175">
        <f t="shared" si="48"/>
        <v>4.7721267664430798E-3</v>
      </c>
      <c r="K74" s="175">
        <f t="shared" si="48"/>
        <v>-2.7646368566301746E-2</v>
      </c>
      <c r="L74" s="175">
        <f t="shared" si="48"/>
        <v>-2.6365293972414435E-2</v>
      </c>
      <c r="M74" s="175">
        <f t="shared" si="48"/>
        <v>-1.9979959528418002E-2</v>
      </c>
      <c r="N74" s="175">
        <f t="shared" si="48"/>
        <v>-7.8991783982528905E-3</v>
      </c>
      <c r="O74" s="175">
        <f t="shared" si="48"/>
        <v>-3.5056251522895972E-3</v>
      </c>
      <c r="P74" s="175">
        <f t="shared" si="48"/>
        <v>-4.9265027637149142E-2</v>
      </c>
      <c r="Q74" s="175">
        <f t="shared" si="48"/>
        <v>4.9487247033239888E-2</v>
      </c>
      <c r="R74" s="175">
        <f t="shared" si="48"/>
        <v>-1.485069017615474E-2</v>
      </c>
      <c r="S74" s="175">
        <f t="shared" si="48"/>
        <v>8.1037557713996178E-2</v>
      </c>
      <c r="T74" s="175">
        <f t="shared" si="48"/>
        <v>8.2993841060587686E-2</v>
      </c>
      <c r="U74" s="175">
        <f t="shared" si="48"/>
        <v>-0.14769865311829417</v>
      </c>
      <c r="V74" s="175">
        <f t="shared" si="48"/>
        <v>-9.3208022453262623E-2</v>
      </c>
      <c r="W74" s="175">
        <f t="shared" si="48"/>
        <v>1.5581775694299851E-2</v>
      </c>
      <c r="X74" s="860">
        <f t="shared" si="48"/>
        <v>2.440838923091123E-2</v>
      </c>
      <c r="Y74" s="860">
        <f t="shared" si="48"/>
        <v>2.9649003887647973E-2</v>
      </c>
      <c r="Z74" s="860">
        <f t="shared" si="48"/>
        <v>1.6175956083523176E-2</v>
      </c>
    </row>
    <row r="75" spans="1:26" x14ac:dyDescent="0.2">
      <c r="A75" s="956"/>
      <c r="B75" s="957"/>
      <c r="C75" s="963"/>
      <c r="D75" s="963"/>
      <c r="E75" s="963"/>
      <c r="F75" s="963"/>
      <c r="G75" s="963"/>
      <c r="H75" s="963"/>
      <c r="I75" s="963"/>
      <c r="J75" s="963"/>
      <c r="K75" s="963"/>
      <c r="L75" s="963"/>
      <c r="M75" s="963"/>
      <c r="N75" s="963"/>
      <c r="O75" s="963"/>
      <c r="P75" s="963"/>
      <c r="Q75" s="963"/>
      <c r="R75" s="963"/>
      <c r="S75" s="963"/>
      <c r="T75" s="963"/>
      <c r="U75" s="963"/>
      <c r="V75" s="963"/>
      <c r="W75" s="963"/>
      <c r="X75" s="964"/>
      <c r="Y75" s="964"/>
      <c r="Z75" s="964"/>
    </row>
    <row r="76" spans="1:26" x14ac:dyDescent="0.2">
      <c r="A76" s="956"/>
      <c r="B76" s="957"/>
      <c r="C76" s="963"/>
      <c r="D76" s="963"/>
      <c r="E76" s="963"/>
      <c r="F76" s="963"/>
      <c r="G76" s="963"/>
      <c r="H76" s="963"/>
      <c r="I76" s="963"/>
      <c r="J76" s="963"/>
      <c r="K76" s="963"/>
      <c r="L76" s="963"/>
      <c r="M76" s="963"/>
      <c r="N76" s="963"/>
      <c r="O76" s="963"/>
      <c r="P76" s="963"/>
      <c r="Q76" s="963"/>
      <c r="R76" s="963"/>
      <c r="S76" s="963"/>
      <c r="T76" s="963"/>
      <c r="U76" s="963"/>
      <c r="V76" s="963"/>
      <c r="W76" s="963"/>
      <c r="X76" s="964"/>
      <c r="Y76" s="964"/>
      <c r="Z76" s="964"/>
    </row>
    <row r="77" spans="1:26" x14ac:dyDescent="0.2">
      <c r="A77" s="981" t="s">
        <v>1387</v>
      </c>
      <c r="B77" s="957"/>
      <c r="C77" s="963"/>
      <c r="D77" s="963"/>
      <c r="E77" s="963"/>
      <c r="F77" s="963"/>
      <c r="G77" s="963"/>
      <c r="H77" s="963"/>
      <c r="I77" s="963"/>
      <c r="J77" s="963"/>
      <c r="K77" s="963"/>
      <c r="L77" s="963"/>
      <c r="M77" s="963"/>
      <c r="N77" s="963"/>
      <c r="O77" s="963"/>
      <c r="P77" s="963"/>
      <c r="Q77" s="963"/>
      <c r="R77" s="963"/>
      <c r="S77" s="963"/>
      <c r="T77" s="963"/>
      <c r="U77" s="963"/>
      <c r="V77" s="963"/>
      <c r="W77" s="963"/>
      <c r="X77" s="964"/>
      <c r="Y77" s="964"/>
      <c r="Z77" s="964"/>
    </row>
    <row r="78" spans="1:26" s="144" customFormat="1" ht="20.25" customHeight="1" x14ac:dyDescent="0.2">
      <c r="A78" s="180" t="s">
        <v>1188</v>
      </c>
      <c r="X78" s="861"/>
      <c r="Y78" s="861"/>
      <c r="Z78" s="861"/>
    </row>
    <row r="79" spans="1:26" ht="15" x14ac:dyDescent="0.2">
      <c r="A79" s="132" t="str">
        <f>Index!B37</f>
        <v>Table 5d :   Kosrae: Current price GDP by industry, FY2003-FY2015</v>
      </c>
      <c r="B79" s="10"/>
      <c r="C79" s="357"/>
      <c r="D79" s="358"/>
      <c r="E79" s="358"/>
      <c r="F79" s="358"/>
      <c r="G79" s="358"/>
      <c r="H79" s="358"/>
      <c r="I79" s="358"/>
      <c r="J79" s="358"/>
      <c r="K79" s="358"/>
      <c r="L79" s="358"/>
      <c r="M79" s="358"/>
      <c r="N79" s="358"/>
      <c r="O79" s="358"/>
      <c r="P79" s="358"/>
      <c r="Q79" s="358"/>
      <c r="R79" s="358"/>
      <c r="S79" s="358"/>
      <c r="T79" s="358"/>
      <c r="U79" s="358"/>
      <c r="V79" s="358"/>
      <c r="W79" s="358"/>
      <c r="X79" s="876"/>
      <c r="Y79" s="876"/>
      <c r="Z79" s="876"/>
    </row>
    <row r="80" spans="1:26" ht="18.75" customHeight="1" x14ac:dyDescent="0.2">
      <c r="A80" s="159"/>
      <c r="B80" s="160" t="s">
        <v>397</v>
      </c>
      <c r="C80" s="161" t="str">
        <f t="shared" ref="C80:Q80" si="49">C2</f>
        <v>FY1995</v>
      </c>
      <c r="D80" s="161" t="str">
        <f t="shared" si="49"/>
        <v>FY1996</v>
      </c>
      <c r="E80" s="161" t="str">
        <f t="shared" si="49"/>
        <v>FY1997</v>
      </c>
      <c r="F80" s="161" t="str">
        <f t="shared" si="49"/>
        <v>FY1998</v>
      </c>
      <c r="G80" s="161" t="str">
        <f t="shared" si="49"/>
        <v>FY1999</v>
      </c>
      <c r="H80" s="161" t="str">
        <f t="shared" si="49"/>
        <v>FY2000</v>
      </c>
      <c r="I80" s="161" t="str">
        <f t="shared" si="49"/>
        <v>FY2001</v>
      </c>
      <c r="J80" s="161" t="str">
        <f t="shared" si="49"/>
        <v>FY2002</v>
      </c>
      <c r="K80" s="161" t="str">
        <f t="shared" si="49"/>
        <v>FY2003</v>
      </c>
      <c r="L80" s="161" t="str">
        <f t="shared" si="49"/>
        <v>FY2004</v>
      </c>
      <c r="M80" s="161" t="str">
        <f t="shared" si="49"/>
        <v>FY2005</v>
      </c>
      <c r="N80" s="161" t="str">
        <f t="shared" si="49"/>
        <v>FY2006</v>
      </c>
      <c r="O80" s="161" t="str">
        <f t="shared" si="49"/>
        <v>FY2007</v>
      </c>
      <c r="P80" s="161" t="str">
        <f t="shared" si="49"/>
        <v>FY2008</v>
      </c>
      <c r="Q80" s="161" t="str">
        <f t="shared" si="49"/>
        <v>FY2009</v>
      </c>
      <c r="R80" s="161" t="str">
        <f t="shared" ref="R80:W80" si="50">R2</f>
        <v>FY2010</v>
      </c>
      <c r="S80" s="161" t="str">
        <f t="shared" si="50"/>
        <v>FY2011</v>
      </c>
      <c r="T80" s="161" t="str">
        <f t="shared" si="50"/>
        <v>FY2012</v>
      </c>
      <c r="U80" s="161" t="str">
        <f t="shared" si="50"/>
        <v>FY2013</v>
      </c>
      <c r="V80" s="161" t="str">
        <f t="shared" si="50"/>
        <v>FY2014</v>
      </c>
      <c r="W80" s="161" t="str">
        <f t="shared" si="50"/>
        <v>FY2015</v>
      </c>
      <c r="X80" s="857" t="str">
        <f t="shared" ref="X80:Y80" si="51">X2</f>
        <v>FY2016</v>
      </c>
      <c r="Y80" s="857" t="str">
        <f t="shared" si="51"/>
        <v>FY2017</v>
      </c>
      <c r="Z80" s="857" t="str">
        <f t="shared" ref="Z80" si="52">Z2</f>
        <v>FY2018</v>
      </c>
    </row>
    <row r="81" spans="1:26" ht="18.75" customHeight="1" x14ac:dyDescent="0.2">
      <c r="A81" s="162" t="s">
        <v>48</v>
      </c>
      <c r="B81" s="163" t="s">
        <v>49</v>
      </c>
      <c r="C81" s="351">
        <v>1.0142172763953172</v>
      </c>
      <c r="D81" s="351">
        <v>1.0386230911994532</v>
      </c>
      <c r="E81" s="351">
        <v>1.0630384302381013</v>
      </c>
      <c r="F81" s="351">
        <v>1.078173164576123</v>
      </c>
      <c r="G81" s="351">
        <v>1.0881628529711069</v>
      </c>
      <c r="H81" s="351">
        <v>1.0789502757826939</v>
      </c>
      <c r="I81" s="351">
        <v>1.0513849053680384</v>
      </c>
      <c r="J81" s="351">
        <v>1.0100178891895855</v>
      </c>
      <c r="K81" s="351">
        <v>0.99908384173527209</v>
      </c>
      <c r="L81" s="351">
        <v>1.0058330982456607</v>
      </c>
      <c r="M81" s="351">
        <v>0.98569911708593283</v>
      </c>
      <c r="N81" s="351">
        <v>0.95443330239994439</v>
      </c>
      <c r="O81" s="351">
        <v>0.99704734489355595</v>
      </c>
      <c r="P81" s="351">
        <v>1.0468872484655773</v>
      </c>
      <c r="Q81" s="351">
        <v>1.1419595887815153</v>
      </c>
      <c r="R81" s="351">
        <v>1.1367405339552432</v>
      </c>
      <c r="S81" s="351">
        <v>1.1527635672106427</v>
      </c>
      <c r="T81" s="351">
        <v>1.1807518731790039</v>
      </c>
      <c r="U81" s="351">
        <v>1.2517815440577718</v>
      </c>
      <c r="V81" s="351">
        <v>1.3423463477692916</v>
      </c>
      <c r="W81" s="351">
        <v>1.276030980376323</v>
      </c>
      <c r="X81" s="350">
        <v>1.2638676021479984</v>
      </c>
      <c r="Y81" s="350">
        <v>1.2245011396101884</v>
      </c>
      <c r="Z81" s="350">
        <v>1.1891970056138377</v>
      </c>
    </row>
    <row r="82" spans="1:26" x14ac:dyDescent="0.2">
      <c r="A82" s="162" t="s">
        <v>50</v>
      </c>
      <c r="B82" s="165" t="s">
        <v>510</v>
      </c>
      <c r="C82" s="351">
        <v>1.35392001137292</v>
      </c>
      <c r="D82" s="351">
        <v>0.75849326899022174</v>
      </c>
      <c r="E82" s="351">
        <v>0.90986520077646804</v>
      </c>
      <c r="F82" s="351">
        <v>0.96510166764420746</v>
      </c>
      <c r="G82" s="351">
        <v>0.91146292324695788</v>
      </c>
      <c r="H82" s="351">
        <v>0.87561266269194837</v>
      </c>
      <c r="I82" s="351">
        <v>0.81523577433131122</v>
      </c>
      <c r="J82" s="351">
        <v>0.8036470468253738</v>
      </c>
      <c r="K82" s="351">
        <v>0.79705846173170403</v>
      </c>
      <c r="L82" s="351">
        <v>0.78170016659969865</v>
      </c>
      <c r="M82" s="351">
        <v>0.80970997249488597</v>
      </c>
      <c r="N82" s="351">
        <v>0.823255594899159</v>
      </c>
      <c r="O82" s="351">
        <v>0.90774582356285194</v>
      </c>
      <c r="P82" s="351">
        <v>1.0721262478067688</v>
      </c>
      <c r="Q82" s="351">
        <v>1.4198925143653496</v>
      </c>
      <c r="R82" s="351">
        <v>1.4868297977366414</v>
      </c>
      <c r="S82" s="351">
        <v>1.6539780037239984</v>
      </c>
      <c r="T82" s="351">
        <v>1.794357507297248</v>
      </c>
      <c r="U82" s="351">
        <v>1.7304904894030368</v>
      </c>
      <c r="V82" s="351">
        <v>1.7651461245141964</v>
      </c>
      <c r="W82" s="351">
        <v>1.563386310183166</v>
      </c>
      <c r="X82" s="350">
        <v>1.7406248611119319</v>
      </c>
      <c r="Y82" s="350">
        <v>1.9603442889550513</v>
      </c>
      <c r="Z82" s="350">
        <v>2.0087087160273391</v>
      </c>
    </row>
    <row r="83" spans="1:26" x14ac:dyDescent="0.2">
      <c r="A83" s="162" t="s">
        <v>52</v>
      </c>
      <c r="B83" s="165" t="s">
        <v>53</v>
      </c>
      <c r="C83" s="351">
        <v>0</v>
      </c>
      <c r="D83" s="351">
        <v>0</v>
      </c>
      <c r="E83" s="351">
        <v>0</v>
      </c>
      <c r="F83" s="351">
        <v>0</v>
      </c>
      <c r="G83" s="351">
        <v>0</v>
      </c>
      <c r="H83" s="351">
        <v>0</v>
      </c>
      <c r="I83" s="351">
        <v>0</v>
      </c>
      <c r="J83" s="351">
        <v>0</v>
      </c>
      <c r="K83" s="351">
        <v>0</v>
      </c>
      <c r="L83" s="351">
        <v>0</v>
      </c>
      <c r="M83" s="351">
        <v>0</v>
      </c>
      <c r="N83" s="351">
        <v>0</v>
      </c>
      <c r="O83" s="351">
        <v>0</v>
      </c>
      <c r="P83" s="351">
        <v>0</v>
      </c>
      <c r="Q83" s="351">
        <v>0</v>
      </c>
      <c r="R83" s="351">
        <v>0</v>
      </c>
      <c r="S83" s="351">
        <v>0</v>
      </c>
      <c r="T83" s="351">
        <v>0</v>
      </c>
      <c r="U83" s="351">
        <v>0</v>
      </c>
      <c r="V83" s="351">
        <v>0</v>
      </c>
      <c r="W83" s="351">
        <v>0</v>
      </c>
      <c r="X83" s="350">
        <v>0</v>
      </c>
      <c r="Y83" s="350">
        <v>0</v>
      </c>
      <c r="Z83" s="350">
        <v>0</v>
      </c>
    </row>
    <row r="84" spans="1:26" x14ac:dyDescent="0.2">
      <c r="A84" s="162" t="s">
        <v>54</v>
      </c>
      <c r="B84" s="165" t="s">
        <v>55</v>
      </c>
      <c r="C84" s="351">
        <v>9.9938797064756488E-2</v>
      </c>
      <c r="D84" s="351">
        <v>0.10986377262954405</v>
      </c>
      <c r="E84" s="351">
        <v>0.1747852910927076</v>
      </c>
      <c r="F84" s="351">
        <v>0.29455039389189075</v>
      </c>
      <c r="G84" s="351">
        <v>0.32518240633469014</v>
      </c>
      <c r="H84" s="351">
        <v>0.4533481659066898</v>
      </c>
      <c r="I84" s="351">
        <v>0.30489911626349459</v>
      </c>
      <c r="J84" s="351">
        <v>0.31301362592722282</v>
      </c>
      <c r="K84" s="351">
        <v>0.30997301192771237</v>
      </c>
      <c r="L84" s="351">
        <v>0.28559168498451626</v>
      </c>
      <c r="M84" s="351">
        <v>0.25263178495337013</v>
      </c>
      <c r="N84" s="351">
        <v>0.24030593677273415</v>
      </c>
      <c r="O84" s="351">
        <v>0.26169637425610065</v>
      </c>
      <c r="P84" s="351">
        <v>0.23226615242731266</v>
      </c>
      <c r="Q84" s="351">
        <v>0.19811227061170011</v>
      </c>
      <c r="R84" s="351">
        <v>0.27528486453827761</v>
      </c>
      <c r="S84" s="351">
        <v>0.2734730300353006</v>
      </c>
      <c r="T84" s="351">
        <v>0.17585499645040348</v>
      </c>
      <c r="U84" s="351">
        <v>0.15930868948767155</v>
      </c>
      <c r="V84" s="351">
        <v>0.17639471098373227</v>
      </c>
      <c r="W84" s="351">
        <v>0.2400315119369055</v>
      </c>
      <c r="X84" s="350">
        <v>0.30446111844127327</v>
      </c>
      <c r="Y84" s="350">
        <v>0.35288362404654422</v>
      </c>
      <c r="Z84" s="350">
        <v>0.32072992421383795</v>
      </c>
    </row>
    <row r="85" spans="1:26" x14ac:dyDescent="0.2">
      <c r="A85" s="162" t="s">
        <v>56</v>
      </c>
      <c r="B85" s="165" t="s">
        <v>57</v>
      </c>
      <c r="C85" s="351">
        <v>0.99703699999999995</v>
      </c>
      <c r="D85" s="351">
        <v>1.138714</v>
      </c>
      <c r="E85" s="351">
        <v>0.77463899999999997</v>
      </c>
      <c r="F85" s="351">
        <v>0.88812899999999995</v>
      </c>
      <c r="G85" s="351">
        <v>0.78557264983128061</v>
      </c>
      <c r="H85" s="351">
        <v>0.93815199914294489</v>
      </c>
      <c r="I85" s="351">
        <v>1.1598569999999999</v>
      </c>
      <c r="J85" s="351">
        <v>0.79328200000000004</v>
      </c>
      <c r="K85" s="351">
        <v>0.80833599999999994</v>
      </c>
      <c r="L85" s="351">
        <v>0.44416600000000001</v>
      </c>
      <c r="M85" s="351">
        <v>0.243981</v>
      </c>
      <c r="N85" s="351">
        <v>6.2679999999999958E-2</v>
      </c>
      <c r="O85" s="351">
        <v>8.3462000000000008E-2</v>
      </c>
      <c r="P85" s="351">
        <v>9.3791000000000013E-2</v>
      </c>
      <c r="Q85" s="351">
        <v>0.17905400000000002</v>
      </c>
      <c r="R85" s="351">
        <v>0.24533800000000003</v>
      </c>
      <c r="S85" s="351">
        <v>0.50468199999999996</v>
      </c>
      <c r="T85" s="351">
        <v>0.32014799999999999</v>
      </c>
      <c r="U85" s="351">
        <v>0.47718400000000005</v>
      </c>
      <c r="V85" s="351">
        <v>0.66436099999999998</v>
      </c>
      <c r="W85" s="351">
        <v>0.665219</v>
      </c>
      <c r="X85" s="350">
        <v>0.94152400000000003</v>
      </c>
      <c r="Y85" s="350">
        <v>0.83328400000000002</v>
      </c>
      <c r="Z85" s="350">
        <v>0.69862999999999997</v>
      </c>
    </row>
    <row r="86" spans="1:26" x14ac:dyDescent="0.2">
      <c r="A86" s="162" t="s">
        <v>58</v>
      </c>
      <c r="B86" s="165" t="s">
        <v>59</v>
      </c>
      <c r="C86" s="351">
        <v>1.1133700219933627</v>
      </c>
      <c r="D86" s="351">
        <v>1.5910236459498983</v>
      </c>
      <c r="E86" s="351">
        <v>1.095207886853691</v>
      </c>
      <c r="F86" s="351">
        <v>0.93471453039235686</v>
      </c>
      <c r="G86" s="351">
        <v>1.2793551445627238</v>
      </c>
      <c r="H86" s="351">
        <v>1.1679717468756923</v>
      </c>
      <c r="I86" s="351">
        <v>1.1261374555041852</v>
      </c>
      <c r="J86" s="351">
        <v>0.89510521138256616</v>
      </c>
      <c r="K86" s="351">
        <v>1.1712100330140787</v>
      </c>
      <c r="L86" s="351">
        <v>1.2067114816018281</v>
      </c>
      <c r="M86" s="351">
        <v>0.94804445753093558</v>
      </c>
      <c r="N86" s="351">
        <v>0.91735336356345876</v>
      </c>
      <c r="O86" s="351">
        <v>0.8069240821300665</v>
      </c>
      <c r="P86" s="351">
        <v>1.1837697144992836</v>
      </c>
      <c r="Q86" s="351">
        <v>2.1480737924047766</v>
      </c>
      <c r="R86" s="351">
        <v>1.7408168324284392</v>
      </c>
      <c r="S86" s="351">
        <v>3.0879972858321847</v>
      </c>
      <c r="T86" s="351">
        <v>5.2123993462243989</v>
      </c>
      <c r="U86" s="351">
        <v>2.1657772610922277</v>
      </c>
      <c r="V86" s="351">
        <v>0.66734587920358879</v>
      </c>
      <c r="W86" s="351">
        <v>0.8683911543451629</v>
      </c>
      <c r="X86" s="350">
        <v>0.5666355203274257</v>
      </c>
      <c r="Y86" s="350">
        <v>0.44410067255676861</v>
      </c>
      <c r="Z86" s="350">
        <v>0.65121984881633777</v>
      </c>
    </row>
    <row r="87" spans="1:26" x14ac:dyDescent="0.2">
      <c r="A87" s="162" t="s">
        <v>60</v>
      </c>
      <c r="B87" s="165" t="s">
        <v>61</v>
      </c>
      <c r="C87" s="351">
        <v>1.7811028274101652</v>
      </c>
      <c r="D87" s="351">
        <v>1.8032507648837477</v>
      </c>
      <c r="E87" s="351">
        <v>1.4055992153544838</v>
      </c>
      <c r="F87" s="351">
        <v>1.1265556764668425</v>
      </c>
      <c r="G87" s="351">
        <v>1.3582066633213357</v>
      </c>
      <c r="H87" s="351">
        <v>1.3705426796402207</v>
      </c>
      <c r="I87" s="351">
        <v>2.8705321666448818</v>
      </c>
      <c r="J87" s="351">
        <v>1.9572706142234322</v>
      </c>
      <c r="K87" s="351">
        <v>1.8306919053714896</v>
      </c>
      <c r="L87" s="351">
        <v>1.978950646056181</v>
      </c>
      <c r="M87" s="351">
        <v>1.7736944726534758</v>
      </c>
      <c r="N87" s="351">
        <v>2.1384771519398558</v>
      </c>
      <c r="O87" s="351">
        <v>2.0512707234773608</v>
      </c>
      <c r="P87" s="351">
        <v>2.0462204817740171</v>
      </c>
      <c r="Q87" s="351">
        <v>2.4104648949828338</v>
      </c>
      <c r="R87" s="351">
        <v>2.7672056125530031</v>
      </c>
      <c r="S87" s="351">
        <v>2.6161805306574069</v>
      </c>
      <c r="T87" s="351">
        <v>2.8457807812388554</v>
      </c>
      <c r="U87" s="351">
        <v>2.7936879910597838</v>
      </c>
      <c r="V87" s="351">
        <v>2.7065738933294883</v>
      </c>
      <c r="W87" s="351">
        <v>2.8352073870257404</v>
      </c>
      <c r="X87" s="350">
        <v>2.8683182314659574</v>
      </c>
      <c r="Y87" s="350">
        <v>3.1235072109953057</v>
      </c>
      <c r="Z87" s="350">
        <v>3.1220529543972435</v>
      </c>
    </row>
    <row r="88" spans="1:26" x14ac:dyDescent="0.2">
      <c r="A88" s="162" t="s">
        <v>62</v>
      </c>
      <c r="B88" s="165" t="s">
        <v>63</v>
      </c>
      <c r="C88" s="351">
        <v>0.26296433041566131</v>
      </c>
      <c r="D88" s="351">
        <v>0.3735179127564322</v>
      </c>
      <c r="E88" s="351">
        <v>0.39707965123288591</v>
      </c>
      <c r="F88" s="351">
        <v>0.32971514980739414</v>
      </c>
      <c r="G88" s="351">
        <v>0.33210738746614954</v>
      </c>
      <c r="H88" s="351">
        <v>0.38916696801024964</v>
      </c>
      <c r="I88" s="351">
        <v>0.39539931938954109</v>
      </c>
      <c r="J88" s="351">
        <v>0.36245248634849758</v>
      </c>
      <c r="K88" s="351">
        <v>0.33812850017889984</v>
      </c>
      <c r="L88" s="351">
        <v>0.31897730498885146</v>
      </c>
      <c r="M88" s="351">
        <v>0.32183700170524482</v>
      </c>
      <c r="N88" s="351">
        <v>0.3302244093517932</v>
      </c>
      <c r="O88" s="351">
        <v>0.36259121265942218</v>
      </c>
      <c r="P88" s="351">
        <v>0.37739086964190016</v>
      </c>
      <c r="Q88" s="351">
        <v>0.36038587583764314</v>
      </c>
      <c r="R88" s="351">
        <v>0.43290741139448619</v>
      </c>
      <c r="S88" s="351">
        <v>0.43703955689222374</v>
      </c>
      <c r="T88" s="351">
        <v>0.48367242811052724</v>
      </c>
      <c r="U88" s="351">
        <v>0.46092190886615181</v>
      </c>
      <c r="V88" s="351">
        <v>0.46585548081932315</v>
      </c>
      <c r="W88" s="351">
        <v>0.48975848129816463</v>
      </c>
      <c r="X88" s="350">
        <v>0.49508388883292631</v>
      </c>
      <c r="Y88" s="350">
        <v>0.52294780289618892</v>
      </c>
      <c r="Z88" s="350">
        <v>0.51395379375012618</v>
      </c>
    </row>
    <row r="89" spans="1:26" x14ac:dyDescent="0.2">
      <c r="A89" s="162" t="s">
        <v>64</v>
      </c>
      <c r="B89" s="165" t="s">
        <v>65</v>
      </c>
      <c r="C89" s="351">
        <v>0.85957942280604516</v>
      </c>
      <c r="D89" s="351">
        <v>0.86343423388143292</v>
      </c>
      <c r="E89" s="351">
        <v>0.87240539782971882</v>
      </c>
      <c r="F89" s="351">
        <v>0.8691010866169383</v>
      </c>
      <c r="G89" s="351">
        <v>1.0633219673796697</v>
      </c>
      <c r="H89" s="351">
        <v>1.0564899474645069</v>
      </c>
      <c r="I89" s="351">
        <v>1.0462529197595487</v>
      </c>
      <c r="J89" s="351">
        <v>1.0105585058849631</v>
      </c>
      <c r="K89" s="351">
        <v>0.96023723680424744</v>
      </c>
      <c r="L89" s="351">
        <v>0.93735341193848654</v>
      </c>
      <c r="M89" s="351">
        <v>0.92506588445254678</v>
      </c>
      <c r="N89" s="351">
        <v>0.89247039114973825</v>
      </c>
      <c r="O89" s="351">
        <v>0.85492900561875074</v>
      </c>
      <c r="P89" s="351">
        <v>0.8426336160941611</v>
      </c>
      <c r="Q89" s="351">
        <v>0.98960729037657669</v>
      </c>
      <c r="R89" s="351">
        <v>0.95544091478387394</v>
      </c>
      <c r="S89" s="351">
        <v>1.0236016462770048</v>
      </c>
      <c r="T89" s="351">
        <v>0.98986571314672311</v>
      </c>
      <c r="U89" s="351">
        <v>1.0955225975736433</v>
      </c>
      <c r="V89" s="351">
        <v>0.9849229009744811</v>
      </c>
      <c r="W89" s="351">
        <v>1.0240967311807001</v>
      </c>
      <c r="X89" s="350">
        <v>1.2286651240700037</v>
      </c>
      <c r="Y89" s="350">
        <v>1.2474268030832083</v>
      </c>
      <c r="Z89" s="350">
        <v>1.4639903157028369</v>
      </c>
    </row>
    <row r="90" spans="1:26" x14ac:dyDescent="0.2">
      <c r="A90" s="162" t="s">
        <v>66</v>
      </c>
      <c r="B90" s="163" t="s">
        <v>917</v>
      </c>
      <c r="C90" s="351">
        <v>0.20597745521488225</v>
      </c>
      <c r="D90" s="351">
        <v>0.20862690291192898</v>
      </c>
      <c r="E90" s="351">
        <v>0.23090316889821452</v>
      </c>
      <c r="F90" s="351">
        <v>0.15454465217470142</v>
      </c>
      <c r="G90" s="351">
        <v>0.27957685461252157</v>
      </c>
      <c r="H90" s="351">
        <v>0.40301994116446171</v>
      </c>
      <c r="I90" s="351">
        <v>0.57219327353526606</v>
      </c>
      <c r="J90" s="351">
        <v>0.82282781658473936</v>
      </c>
      <c r="K90" s="351">
        <v>0.3858849700709473</v>
      </c>
      <c r="L90" s="351">
        <v>0.29250805058497298</v>
      </c>
      <c r="M90" s="351">
        <v>0.36588325623570778</v>
      </c>
      <c r="N90" s="351">
        <v>0.4353312884327839</v>
      </c>
      <c r="O90" s="351">
        <v>0.42335126230213238</v>
      </c>
      <c r="P90" s="351">
        <v>0.45445044241894172</v>
      </c>
      <c r="Q90" s="351">
        <v>0.41993360311616951</v>
      </c>
      <c r="R90" s="351">
        <v>0.42077852169731422</v>
      </c>
      <c r="S90" s="351">
        <v>0.40418744647408611</v>
      </c>
      <c r="T90" s="351">
        <v>0.44348911112951428</v>
      </c>
      <c r="U90" s="351">
        <v>0.43056864368815823</v>
      </c>
      <c r="V90" s="351">
        <v>0.37835907467471525</v>
      </c>
      <c r="W90" s="351">
        <v>0.36222428172684801</v>
      </c>
      <c r="X90" s="350">
        <v>0.57266715069845175</v>
      </c>
      <c r="Y90" s="350">
        <v>0.6733654390351087</v>
      </c>
      <c r="Z90" s="350">
        <v>0.76292300517753808</v>
      </c>
    </row>
    <row r="91" spans="1:26" x14ac:dyDescent="0.2">
      <c r="A91" s="162" t="s">
        <v>67</v>
      </c>
      <c r="B91" s="165" t="s">
        <v>68</v>
      </c>
      <c r="C91" s="351">
        <v>1.370962908632029</v>
      </c>
      <c r="D91" s="351">
        <v>1.4808788137062732</v>
      </c>
      <c r="E91" s="351">
        <v>1.5932833800571631</v>
      </c>
      <c r="F91" s="351">
        <v>1.6523216152363609</v>
      </c>
      <c r="G91" s="351">
        <v>1.8421157009867386</v>
      </c>
      <c r="H91" s="351">
        <v>1.9368165958698738</v>
      </c>
      <c r="I91" s="351">
        <v>1.9991947413034565</v>
      </c>
      <c r="J91" s="351">
        <v>1.9684893024835224</v>
      </c>
      <c r="K91" s="351">
        <v>1.9181550550962267</v>
      </c>
      <c r="L91" s="351">
        <v>1.9547129040311286</v>
      </c>
      <c r="M91" s="351">
        <v>1.9133829219631706</v>
      </c>
      <c r="N91" s="351">
        <v>1.8063796740007034</v>
      </c>
      <c r="O91" s="351">
        <v>1.8018524332456747</v>
      </c>
      <c r="P91" s="351">
        <v>1.7342993198979397</v>
      </c>
      <c r="Q91" s="351">
        <v>1.850269198404749</v>
      </c>
      <c r="R91" s="351">
        <v>1.9307570757763464</v>
      </c>
      <c r="S91" s="351">
        <v>2.0032064755613299</v>
      </c>
      <c r="T91" s="351">
        <v>2.0169722099191638</v>
      </c>
      <c r="U91" s="351">
        <v>2.0006146062412018</v>
      </c>
      <c r="V91" s="351">
        <v>2.002330228453812</v>
      </c>
      <c r="W91" s="351">
        <v>1.9538788450935556</v>
      </c>
      <c r="X91" s="350">
        <v>2.0042358161709593</v>
      </c>
      <c r="Y91" s="350">
        <v>2.3151399612304133</v>
      </c>
      <c r="Z91" s="350">
        <v>2.4111658545590426</v>
      </c>
    </row>
    <row r="92" spans="1:26" x14ac:dyDescent="0.2">
      <c r="A92" s="162" t="s">
        <v>69</v>
      </c>
      <c r="B92" s="165" t="s">
        <v>70</v>
      </c>
      <c r="C92" s="351">
        <v>3.497716308596277</v>
      </c>
      <c r="D92" s="351">
        <v>3.4841346325083169</v>
      </c>
      <c r="E92" s="351">
        <v>3.4905704477540764</v>
      </c>
      <c r="F92" s="351">
        <v>2.8000245654540863</v>
      </c>
      <c r="G92" s="351">
        <v>2.8869177711757885</v>
      </c>
      <c r="H92" s="351">
        <v>3.2947109902252145</v>
      </c>
      <c r="I92" s="351">
        <v>3.3033383264034635</v>
      </c>
      <c r="J92" s="351">
        <v>3.7260734384643488</v>
      </c>
      <c r="K92" s="351">
        <v>3.3735897624182409</v>
      </c>
      <c r="L92" s="351">
        <v>3.0458201616190128</v>
      </c>
      <c r="M92" s="351">
        <v>3.3417165250712162</v>
      </c>
      <c r="N92" s="351">
        <v>3.3595771720087702</v>
      </c>
      <c r="O92" s="351">
        <v>3.0943524508856854</v>
      </c>
      <c r="P92" s="351">
        <v>2.6953099549518527</v>
      </c>
      <c r="Q92" s="351">
        <v>2.6310955453363754</v>
      </c>
      <c r="R92" s="351">
        <v>2.2223071849076335</v>
      </c>
      <c r="S92" s="351">
        <v>2.3068725086609159</v>
      </c>
      <c r="T92" s="351">
        <v>2.2889915954990205</v>
      </c>
      <c r="U92" s="351">
        <v>2.76758977909271</v>
      </c>
      <c r="V92" s="351">
        <v>2.8032406431682735</v>
      </c>
      <c r="W92" s="351">
        <v>2.8221271353227078</v>
      </c>
      <c r="X92" s="350">
        <v>2.8450130701342213</v>
      </c>
      <c r="Y92" s="350">
        <v>2.8689150997045876</v>
      </c>
      <c r="Z92" s="350">
        <v>3.0063070298957073</v>
      </c>
    </row>
    <row r="93" spans="1:26" x14ac:dyDescent="0.2">
      <c r="A93" s="162" t="s">
        <v>71</v>
      </c>
      <c r="B93" s="165" t="s">
        <v>72</v>
      </c>
      <c r="C93" s="351">
        <v>1.9179944551694035</v>
      </c>
      <c r="D93" s="351">
        <v>2.1194881898992977</v>
      </c>
      <c r="E93" s="351">
        <v>2.1412488909464686</v>
      </c>
      <c r="F93" s="351">
        <v>1.7236995999616145</v>
      </c>
      <c r="G93" s="351">
        <v>1.7913533688230927</v>
      </c>
      <c r="H93" s="351">
        <v>1.7158993058431506</v>
      </c>
      <c r="I93" s="351">
        <v>1.9382773429725051</v>
      </c>
      <c r="J93" s="351">
        <v>2.3443010196345568</v>
      </c>
      <c r="K93" s="351">
        <v>2.300520840620961</v>
      </c>
      <c r="L93" s="351">
        <v>2.4007804427537272</v>
      </c>
      <c r="M93" s="351">
        <v>2.3462647575390387</v>
      </c>
      <c r="N93" s="351">
        <v>2.49099221961032</v>
      </c>
      <c r="O93" s="351">
        <v>2.7890935076781784</v>
      </c>
      <c r="P93" s="351">
        <v>2.6940021070759577</v>
      </c>
      <c r="Q93" s="351">
        <v>2.7762732151424632</v>
      </c>
      <c r="R93" s="351">
        <v>2.9032953400930599</v>
      </c>
      <c r="S93" s="351">
        <v>2.8293934219004493</v>
      </c>
      <c r="T93" s="351">
        <v>3.1024678751121577</v>
      </c>
      <c r="U93" s="351">
        <v>2.7908358522152934</v>
      </c>
      <c r="V93" s="351">
        <v>2.8303114751363818</v>
      </c>
      <c r="W93" s="351">
        <v>2.8630585001457791</v>
      </c>
      <c r="X93" s="350">
        <v>2.9457846042784865</v>
      </c>
      <c r="Y93" s="350">
        <v>2.8630525460147052</v>
      </c>
      <c r="Z93" s="350">
        <v>2.9293491186221523</v>
      </c>
    </row>
    <row r="94" spans="1:26" x14ac:dyDescent="0.2">
      <c r="A94" s="162" t="s">
        <v>73</v>
      </c>
      <c r="B94" s="165" t="s">
        <v>74</v>
      </c>
      <c r="C94" s="351">
        <v>0.72936133482123588</v>
      </c>
      <c r="D94" s="351">
        <v>0.75437874416620632</v>
      </c>
      <c r="E94" s="351">
        <v>0.722160090208401</v>
      </c>
      <c r="F94" s="351">
        <v>0.58112796104568265</v>
      </c>
      <c r="G94" s="351">
        <v>0.6468401822881602</v>
      </c>
      <c r="H94" s="351">
        <v>0.78470235298453006</v>
      </c>
      <c r="I94" s="351">
        <v>0.82804948867489114</v>
      </c>
      <c r="J94" s="351">
        <v>1.0493197984637856</v>
      </c>
      <c r="K94" s="351">
        <v>1.0154226605576289</v>
      </c>
      <c r="L94" s="351">
        <v>1.0588823756241699</v>
      </c>
      <c r="M94" s="351">
        <v>1.0431515527840389</v>
      </c>
      <c r="N94" s="351">
        <v>1.0529421063894606</v>
      </c>
      <c r="O94" s="351">
        <v>1.1199045734861774</v>
      </c>
      <c r="P94" s="351">
        <v>1.0955291130291878</v>
      </c>
      <c r="Q94" s="351">
        <v>1.2171545315403898</v>
      </c>
      <c r="R94" s="351">
        <v>1.5231386202697119</v>
      </c>
      <c r="S94" s="351">
        <v>1.459081668556955</v>
      </c>
      <c r="T94" s="351">
        <v>1.4738377239486633</v>
      </c>
      <c r="U94" s="351">
        <v>1.412053812597124</v>
      </c>
      <c r="V94" s="351">
        <v>1.3717637062583115</v>
      </c>
      <c r="W94" s="351">
        <v>1.386578921334793</v>
      </c>
      <c r="X94" s="350">
        <v>1.5161646493555716</v>
      </c>
      <c r="Y94" s="350">
        <v>1.6078967228323786</v>
      </c>
      <c r="Z94" s="350">
        <v>1.6598609949351415</v>
      </c>
    </row>
    <row r="95" spans="1:26" x14ac:dyDescent="0.2">
      <c r="A95" s="162" t="s">
        <v>75</v>
      </c>
      <c r="B95" s="165" t="s">
        <v>76</v>
      </c>
      <c r="C95" s="351">
        <v>9.431900251478266E-2</v>
      </c>
      <c r="D95" s="351">
        <v>0.1002772525339065</v>
      </c>
      <c r="E95" s="351">
        <v>6.602090062408203E-2</v>
      </c>
      <c r="F95" s="351">
        <v>6.4749836947178632E-2</v>
      </c>
      <c r="G95" s="351">
        <v>5.1354784533979764E-2</v>
      </c>
      <c r="H95" s="351">
        <v>0.15505147157782564</v>
      </c>
      <c r="I95" s="351">
        <v>0.22814205677939411</v>
      </c>
      <c r="J95" s="351">
        <v>0.26002718315499707</v>
      </c>
      <c r="K95" s="351">
        <v>0.22632391690575979</v>
      </c>
      <c r="L95" s="351">
        <v>0.10411921215179441</v>
      </c>
      <c r="M95" s="351">
        <v>0.11284951075137306</v>
      </c>
      <c r="N95" s="351">
        <v>0.15493571172901888</v>
      </c>
      <c r="O95" s="351">
        <v>0.21096843648106553</v>
      </c>
      <c r="P95" s="351">
        <v>0.18373504452916078</v>
      </c>
      <c r="Q95" s="351">
        <v>0.187689368819662</v>
      </c>
      <c r="R95" s="351">
        <v>0.15585427116808231</v>
      </c>
      <c r="S95" s="351">
        <v>0.16972919306404965</v>
      </c>
      <c r="T95" s="351">
        <v>0.12258117916151783</v>
      </c>
      <c r="U95" s="351">
        <v>0.13603493757803473</v>
      </c>
      <c r="V95" s="351">
        <v>0.16305257596405934</v>
      </c>
      <c r="W95" s="351">
        <v>0.22435086471768639</v>
      </c>
      <c r="X95" s="350">
        <v>0.22488915199327908</v>
      </c>
      <c r="Y95" s="350">
        <v>0.24690055375825873</v>
      </c>
      <c r="Z95" s="350">
        <v>0.14872573423616403</v>
      </c>
    </row>
    <row r="96" spans="1:26" x14ac:dyDescent="0.2">
      <c r="A96" s="162"/>
      <c r="B96" s="361" t="s">
        <v>408</v>
      </c>
      <c r="C96" s="351">
        <v>-0.18018546327940463</v>
      </c>
      <c r="D96" s="351">
        <v>-0.1840991377203039</v>
      </c>
      <c r="E96" s="351">
        <v>-0.17083802802697021</v>
      </c>
      <c r="F96" s="351">
        <v>-0.15758119062258688</v>
      </c>
      <c r="G96" s="351">
        <v>-0.23120249390642911</v>
      </c>
      <c r="H96" s="351">
        <v>-0.32084545870450426</v>
      </c>
      <c r="I96" s="351">
        <v>-0.4009447449388413</v>
      </c>
      <c r="J96" s="351">
        <v>-0.58296951016325349</v>
      </c>
      <c r="K96" s="351">
        <v>-0.30512547321955108</v>
      </c>
      <c r="L96" s="351">
        <v>-0.23394140122318696</v>
      </c>
      <c r="M96" s="351">
        <v>-0.27017280749188766</v>
      </c>
      <c r="N96" s="351">
        <v>-0.3427726574167636</v>
      </c>
      <c r="O96" s="351">
        <v>-0.32147581314442386</v>
      </c>
      <c r="P96" s="351">
        <v>-0.38028651432916089</v>
      </c>
      <c r="Q96" s="351">
        <v>-0.37019016712053299</v>
      </c>
      <c r="R96" s="351">
        <v>-0.38594248728436586</v>
      </c>
      <c r="S96" s="351">
        <v>-0.33655840005311288</v>
      </c>
      <c r="T96" s="351">
        <v>-0.36343898955341997</v>
      </c>
      <c r="U96" s="351">
        <v>-0.36730037553782419</v>
      </c>
      <c r="V96" s="351">
        <v>-0.28840044977770701</v>
      </c>
      <c r="W96" s="351">
        <v>-0.23756948847095158</v>
      </c>
      <c r="X96" s="350">
        <v>-0.42669140625134278</v>
      </c>
      <c r="Y96" s="350">
        <v>-0.54743948217611782</v>
      </c>
      <c r="Z96" s="350">
        <v>-0.59766522651896792</v>
      </c>
    </row>
    <row r="97" spans="1:26" s="10" customFormat="1" x14ac:dyDescent="0.2">
      <c r="A97" s="359"/>
      <c r="B97" s="360" t="s">
        <v>511</v>
      </c>
      <c r="C97" s="362">
        <v>15.118275689127435</v>
      </c>
      <c r="D97" s="362">
        <v>15.640606088296357</v>
      </c>
      <c r="E97" s="362">
        <v>14.765968923839491</v>
      </c>
      <c r="F97" s="362">
        <v>13.304927709592791</v>
      </c>
      <c r="G97" s="362">
        <v>14.410328163627767</v>
      </c>
      <c r="H97" s="362">
        <v>15.299589644475496</v>
      </c>
      <c r="I97" s="362">
        <v>17.237949141991137</v>
      </c>
      <c r="J97" s="362">
        <v>16.733416428404336</v>
      </c>
      <c r="K97" s="362">
        <v>16.129490723213618</v>
      </c>
      <c r="L97" s="362">
        <v>15.582165539956842</v>
      </c>
      <c r="M97" s="362">
        <v>15.113739407729051</v>
      </c>
      <c r="N97" s="362">
        <v>15.316585664830976</v>
      </c>
      <c r="O97" s="362">
        <v>15.443713417532599</v>
      </c>
      <c r="P97" s="362">
        <v>15.372124798282901</v>
      </c>
      <c r="Q97" s="362">
        <v>17.559775522599672</v>
      </c>
      <c r="R97" s="362">
        <v>17.810752494017748</v>
      </c>
      <c r="S97" s="362">
        <v>19.585627934793433</v>
      </c>
      <c r="T97" s="362">
        <v>22.08773135086378</v>
      </c>
      <c r="U97" s="362">
        <v>19.305071737414981</v>
      </c>
      <c r="V97" s="362">
        <v>18.033603591471945</v>
      </c>
      <c r="W97" s="362">
        <v>18.336770616216576</v>
      </c>
      <c r="X97" s="858">
        <v>19.09124338277714</v>
      </c>
      <c r="Y97" s="858">
        <v>19.736826382542588</v>
      </c>
      <c r="Z97" s="858">
        <v>20.289149069428333</v>
      </c>
    </row>
    <row r="98" spans="1:26" x14ac:dyDescent="0.2">
      <c r="A98" s="162"/>
      <c r="B98" s="361" t="s">
        <v>559</v>
      </c>
      <c r="C98" s="351">
        <v>1.2670429999999999</v>
      </c>
      <c r="D98" s="351">
        <v>1.3713795000000002</v>
      </c>
      <c r="E98" s="351">
        <v>1.2678324999999999</v>
      </c>
      <c r="F98" s="351">
        <v>1.3940937099999999</v>
      </c>
      <c r="G98" s="351">
        <v>1.6586333500000001</v>
      </c>
      <c r="H98" s="351">
        <v>1.73742675</v>
      </c>
      <c r="I98" s="351">
        <v>1.7393104099999999</v>
      </c>
      <c r="J98" s="351">
        <v>1.512527</v>
      </c>
      <c r="K98" s="351">
        <v>1.487725</v>
      </c>
      <c r="L98" s="351">
        <v>1.4027539999999998</v>
      </c>
      <c r="M98" s="351">
        <v>1.5545211099999998</v>
      </c>
      <c r="N98" s="351">
        <v>1.4520554999999999</v>
      </c>
      <c r="O98" s="351">
        <v>1.6004688499999999</v>
      </c>
      <c r="P98" s="351">
        <v>1.8925202366666665</v>
      </c>
      <c r="Q98" s="351">
        <v>2.1236322866666661</v>
      </c>
      <c r="R98" s="351">
        <v>2.1422340000000002</v>
      </c>
      <c r="S98" s="351">
        <v>2.4430595799999999</v>
      </c>
      <c r="T98" s="351">
        <v>2.8781004100000001</v>
      </c>
      <c r="U98" s="351">
        <v>2.40448</v>
      </c>
      <c r="V98" s="351">
        <v>1.9555585899999999</v>
      </c>
      <c r="W98" s="351">
        <v>2.1370351300000001</v>
      </c>
      <c r="X98" s="350">
        <v>2.1769198300000001</v>
      </c>
      <c r="Y98" s="350">
        <v>2.4353374300000006</v>
      </c>
      <c r="Z98" s="350">
        <v>2.4089396399999998</v>
      </c>
    </row>
    <row r="99" spans="1:26" x14ac:dyDescent="0.2">
      <c r="A99" s="162"/>
      <c r="B99" s="361" t="s">
        <v>512</v>
      </c>
      <c r="C99" s="351">
        <v>-0.68644668205273451</v>
      </c>
      <c r="D99" s="351">
        <v>-0.59505239616059691</v>
      </c>
      <c r="E99" s="351">
        <v>-0.64657279781866295</v>
      </c>
      <c r="F99" s="351">
        <v>-0.66320149951262064</v>
      </c>
      <c r="G99" s="351">
        <v>-0.66889642152310202</v>
      </c>
      <c r="H99" s="351">
        <v>-0.72518430125615618</v>
      </c>
      <c r="I99" s="351">
        <v>-1.4470949656930991</v>
      </c>
      <c r="J99" s="351">
        <v>-0.58261335930612124</v>
      </c>
      <c r="K99" s="351">
        <v>-0.62597800000000003</v>
      </c>
      <c r="L99" s="351">
        <v>-0.22381200000000001</v>
      </c>
      <c r="M99" s="351">
        <v>-9.5476605861163799E-2</v>
      </c>
      <c r="N99" s="351">
        <v>-2.1429999999999999E-3</v>
      </c>
      <c r="O99" s="351">
        <v>-1.0016000000000001E-2</v>
      </c>
      <c r="P99" s="351">
        <v>-1.2277E-2</v>
      </c>
      <c r="Q99" s="351">
        <v>-8.9189999999999998E-3</v>
      </c>
      <c r="R99" s="351">
        <v>0</v>
      </c>
      <c r="S99" s="351">
        <v>-0.270866</v>
      </c>
      <c r="T99" s="351">
        <v>-0.119549</v>
      </c>
      <c r="U99" s="351">
        <v>-0.14346600000000001</v>
      </c>
      <c r="V99" s="351">
        <v>0</v>
      </c>
      <c r="W99" s="351">
        <v>-3.3891816434965978E-2</v>
      </c>
      <c r="X99" s="350">
        <v>-3.7719842275464661E-2</v>
      </c>
      <c r="Y99" s="350">
        <v>-3.6799531057267978E-2</v>
      </c>
      <c r="Z99" s="350">
        <v>-5.0598907809174851E-2</v>
      </c>
    </row>
    <row r="100" spans="1:26" ht="20.25" customHeight="1" x14ac:dyDescent="0.2">
      <c r="A100" s="170"/>
      <c r="B100" s="171" t="s">
        <v>562</v>
      </c>
      <c r="C100" s="363">
        <v>15.6988720070747</v>
      </c>
      <c r="D100" s="363">
        <v>16.416933192135762</v>
      </c>
      <c r="E100" s="363">
        <v>15.387228626020828</v>
      </c>
      <c r="F100" s="363">
        <v>14.03581992008017</v>
      </c>
      <c r="G100" s="363">
        <v>15.400065092104663</v>
      </c>
      <c r="H100" s="363">
        <v>16.311832093219341</v>
      </c>
      <c r="I100" s="363">
        <v>17.530164586298039</v>
      </c>
      <c r="J100" s="363">
        <v>17.663330069098212</v>
      </c>
      <c r="K100" s="363">
        <v>16.991237723213619</v>
      </c>
      <c r="L100" s="363">
        <v>16.761107539956843</v>
      </c>
      <c r="M100" s="363">
        <v>16.572783911867887</v>
      </c>
      <c r="N100" s="363">
        <v>16.766498164830974</v>
      </c>
      <c r="O100" s="363">
        <v>17.034166267532598</v>
      </c>
      <c r="P100" s="363">
        <v>17.252368034949566</v>
      </c>
      <c r="Q100" s="363">
        <v>19.674488809266339</v>
      </c>
      <c r="R100" s="363">
        <v>19.95298649401775</v>
      </c>
      <c r="S100" s="363">
        <v>21.757821514793431</v>
      </c>
      <c r="T100" s="363">
        <v>24.84628276086378</v>
      </c>
      <c r="U100" s="363">
        <v>21.56608573741498</v>
      </c>
      <c r="V100" s="363">
        <v>19.989162181471944</v>
      </c>
      <c r="W100" s="363">
        <v>20.439913929781611</v>
      </c>
      <c r="X100" s="368">
        <v>21.230443370501675</v>
      </c>
      <c r="Y100" s="368">
        <v>22.13536428148532</v>
      </c>
      <c r="Z100" s="368">
        <v>22.647489801619159</v>
      </c>
    </row>
    <row r="101" spans="1:26" x14ac:dyDescent="0.2">
      <c r="A101" s="956"/>
      <c r="B101" s="957"/>
      <c r="C101" s="958"/>
      <c r="D101" s="958"/>
      <c r="E101" s="958"/>
      <c r="F101" s="958"/>
      <c r="G101" s="958"/>
      <c r="H101" s="958"/>
      <c r="I101" s="958"/>
      <c r="J101" s="958"/>
      <c r="K101" s="958"/>
      <c r="L101" s="958"/>
      <c r="M101" s="958"/>
      <c r="N101" s="958"/>
      <c r="O101" s="958"/>
      <c r="P101" s="958"/>
      <c r="Q101" s="958"/>
      <c r="R101" s="958"/>
      <c r="S101" s="958"/>
      <c r="T101" s="958"/>
      <c r="U101" s="958"/>
      <c r="V101" s="958"/>
      <c r="W101" s="958"/>
      <c r="X101" s="959"/>
      <c r="Y101" s="959"/>
      <c r="Z101" s="959"/>
    </row>
    <row r="102" spans="1:26" x14ac:dyDescent="0.2">
      <c r="A102" s="956"/>
      <c r="B102" s="957"/>
      <c r="C102" s="958"/>
      <c r="D102" s="958"/>
      <c r="E102" s="958"/>
      <c r="F102" s="958"/>
      <c r="G102" s="958"/>
      <c r="H102" s="958"/>
      <c r="I102" s="958"/>
      <c r="J102" s="958"/>
      <c r="K102" s="958"/>
      <c r="L102" s="958"/>
      <c r="M102" s="958"/>
      <c r="N102" s="958"/>
      <c r="O102" s="958"/>
      <c r="P102" s="958"/>
      <c r="Q102" s="958"/>
      <c r="R102" s="958"/>
      <c r="S102" s="958"/>
      <c r="T102" s="958"/>
      <c r="U102" s="958"/>
      <c r="V102" s="958"/>
      <c r="W102" s="958"/>
      <c r="X102" s="959"/>
      <c r="Y102" s="959"/>
      <c r="Z102" s="959"/>
    </row>
    <row r="103" spans="1:26" x14ac:dyDescent="0.2">
      <c r="A103" s="981" t="s">
        <v>1387</v>
      </c>
      <c r="B103" s="957"/>
      <c r="C103" s="958"/>
      <c r="D103" s="958"/>
      <c r="E103" s="958"/>
      <c r="F103" s="958"/>
      <c r="G103" s="958"/>
      <c r="H103" s="958"/>
      <c r="I103" s="958"/>
      <c r="J103" s="958"/>
      <c r="K103" s="958"/>
      <c r="L103" s="958"/>
      <c r="M103" s="958"/>
      <c r="N103" s="958"/>
      <c r="O103" s="958"/>
      <c r="P103" s="958"/>
      <c r="Q103" s="958"/>
      <c r="R103" s="958"/>
      <c r="S103" s="958"/>
      <c r="T103" s="958"/>
      <c r="U103" s="958"/>
      <c r="V103" s="958"/>
      <c r="W103" s="958"/>
      <c r="X103" s="959"/>
      <c r="Y103" s="959"/>
      <c r="Z103" s="959"/>
    </row>
    <row r="104" spans="1:26" s="144" customFormat="1" ht="20.25" customHeight="1" x14ac:dyDescent="0.2">
      <c r="A104" s="180" t="s">
        <v>1188</v>
      </c>
      <c r="X104" s="861"/>
      <c r="Y104" s="861"/>
      <c r="Z104" s="861"/>
    </row>
    <row r="105" spans="1:26" ht="15" x14ac:dyDescent="0.2">
      <c r="A105" s="132" t="str">
        <f>Index!B38</f>
        <v>Table 5e :   Kosrae: GDP Implicit price deflators by industry, FY2003-FY2015</v>
      </c>
    </row>
    <row r="106" spans="1:26" ht="18.75" customHeight="1" x14ac:dyDescent="0.2">
      <c r="A106" s="159"/>
      <c r="B106" s="160" t="s">
        <v>446</v>
      </c>
      <c r="C106" s="161" t="str">
        <f t="shared" ref="C106:Q106" si="53">C2</f>
        <v>FY1995</v>
      </c>
      <c r="D106" s="161" t="str">
        <f t="shared" si="53"/>
        <v>FY1996</v>
      </c>
      <c r="E106" s="161" t="str">
        <f t="shared" si="53"/>
        <v>FY1997</v>
      </c>
      <c r="F106" s="161" t="str">
        <f t="shared" si="53"/>
        <v>FY1998</v>
      </c>
      <c r="G106" s="161" t="str">
        <f t="shared" si="53"/>
        <v>FY1999</v>
      </c>
      <c r="H106" s="161" t="str">
        <f t="shared" si="53"/>
        <v>FY2000</v>
      </c>
      <c r="I106" s="161" t="str">
        <f t="shared" si="53"/>
        <v>FY2001</v>
      </c>
      <c r="J106" s="161" t="str">
        <f t="shared" si="53"/>
        <v>FY2002</v>
      </c>
      <c r="K106" s="161" t="str">
        <f t="shared" si="53"/>
        <v>FY2003</v>
      </c>
      <c r="L106" s="161" t="str">
        <f t="shared" si="53"/>
        <v>FY2004</v>
      </c>
      <c r="M106" s="161" t="str">
        <f t="shared" si="53"/>
        <v>FY2005</v>
      </c>
      <c r="N106" s="161" t="str">
        <f t="shared" si="53"/>
        <v>FY2006</v>
      </c>
      <c r="O106" s="161" t="str">
        <f t="shared" si="53"/>
        <v>FY2007</v>
      </c>
      <c r="P106" s="161" t="str">
        <f t="shared" si="53"/>
        <v>FY2008</v>
      </c>
      <c r="Q106" s="161" t="str">
        <f t="shared" si="53"/>
        <v>FY2009</v>
      </c>
      <c r="R106" s="161" t="str">
        <f t="shared" ref="R106:W106" si="54">R2</f>
        <v>FY2010</v>
      </c>
      <c r="S106" s="161" t="str">
        <f t="shared" si="54"/>
        <v>FY2011</v>
      </c>
      <c r="T106" s="161" t="str">
        <f t="shared" si="54"/>
        <v>FY2012</v>
      </c>
      <c r="U106" s="161" t="str">
        <f t="shared" si="54"/>
        <v>FY2013</v>
      </c>
      <c r="V106" s="161" t="str">
        <f t="shared" si="54"/>
        <v>FY2014</v>
      </c>
      <c r="W106" s="161" t="str">
        <f t="shared" si="54"/>
        <v>FY2015</v>
      </c>
      <c r="X106" s="857" t="str">
        <f t="shared" ref="X106:Y106" si="55">X2</f>
        <v>FY2016</v>
      </c>
      <c r="Y106" s="857" t="str">
        <f t="shared" si="55"/>
        <v>FY2017</v>
      </c>
      <c r="Z106" s="857" t="str">
        <f t="shared" ref="Z106" si="56">Z2</f>
        <v>FY2018</v>
      </c>
    </row>
    <row r="107" spans="1:26" ht="18.75" customHeight="1" x14ac:dyDescent="0.2">
      <c r="A107" s="162" t="s">
        <v>48</v>
      </c>
      <c r="B107" s="163" t="s">
        <v>49</v>
      </c>
      <c r="C107" s="351">
        <f t="shared" ref="C107:C123" si="57">IF(C81&lt;&gt;0,C81/C3*100,0)</f>
        <v>87.458280502507407</v>
      </c>
      <c r="D107" s="351">
        <f t="shared" ref="D107:Q107" si="58">IF(D81&lt;&gt;0,D81/D3*100,0)</f>
        <v>89.904327168185333</v>
      </c>
      <c r="E107" s="351">
        <f t="shared" si="58"/>
        <v>92.303262611434036</v>
      </c>
      <c r="F107" s="351">
        <f t="shared" si="58"/>
        <v>93.811782562328318</v>
      </c>
      <c r="G107" s="351">
        <f t="shared" si="58"/>
        <v>95.612630066099058</v>
      </c>
      <c r="H107" s="351">
        <f t="shared" si="58"/>
        <v>95.108821128686657</v>
      </c>
      <c r="I107" s="351">
        <f t="shared" si="58"/>
        <v>94.833830657547196</v>
      </c>
      <c r="J107" s="351">
        <f t="shared" si="58"/>
        <v>94.511017786488779</v>
      </c>
      <c r="K107" s="351">
        <f t="shared" si="58"/>
        <v>95.984464842669496</v>
      </c>
      <c r="L107" s="351">
        <f t="shared" si="58"/>
        <v>100.00000000000003</v>
      </c>
      <c r="M107" s="351">
        <f t="shared" si="58"/>
        <v>100.89068599430666</v>
      </c>
      <c r="N107" s="351">
        <f t="shared" si="58"/>
        <v>101.22365472852897</v>
      </c>
      <c r="O107" s="351">
        <f t="shared" si="58"/>
        <v>106.17136870243291</v>
      </c>
      <c r="P107" s="351">
        <f t="shared" si="58"/>
        <v>116.53611646801505</v>
      </c>
      <c r="Q107" s="351">
        <f t="shared" si="58"/>
        <v>129.7709194704855</v>
      </c>
      <c r="R107" s="351">
        <f t="shared" ref="R107:U123" si="59">IF(R81&lt;&gt;0,R81/R3*100,0)</f>
        <v>133.47473264595033</v>
      </c>
      <c r="S107" s="351">
        <f t="shared" si="59"/>
        <v>135.6158938605806</v>
      </c>
      <c r="T107" s="351">
        <f t="shared" si="59"/>
        <v>138.44006876259095</v>
      </c>
      <c r="U107" s="351">
        <f t="shared" si="59"/>
        <v>144.94796148084814</v>
      </c>
      <c r="V107" s="351">
        <f t="shared" ref="V107:W107" si="60">IF(V81&lt;&gt;0,V81/V3*100,0)</f>
        <v>151.21654729134798</v>
      </c>
      <c r="W107" s="351">
        <f t="shared" si="60"/>
        <v>150.72335503784439</v>
      </c>
      <c r="X107" s="350">
        <f t="shared" ref="X107:Y107" si="61">IF(X81&lt;&gt;0,X81/X3*100,0)</f>
        <v>150.68888039622149</v>
      </c>
      <c r="Y107" s="350">
        <f t="shared" si="61"/>
        <v>149.00172229514416</v>
      </c>
      <c r="Z107" s="350">
        <f t="shared" ref="Z107" si="62">IF(Z81&lt;&gt;0,Z81/Z3*100,0)</f>
        <v>148.87302790589237</v>
      </c>
    </row>
    <row r="108" spans="1:26" x14ac:dyDescent="0.2">
      <c r="A108" s="162" t="s">
        <v>50</v>
      </c>
      <c r="B108" s="165" t="s">
        <v>510</v>
      </c>
      <c r="C108" s="351">
        <f t="shared" si="57"/>
        <v>95.269107490041009</v>
      </c>
      <c r="D108" s="351">
        <f t="shared" ref="D108:Q108" si="63">IF(D82&lt;&gt;0,D82/D4*100,0)</f>
        <v>84.876686333379254</v>
      </c>
      <c r="E108" s="351">
        <f t="shared" si="63"/>
        <v>87.457520602166554</v>
      </c>
      <c r="F108" s="351">
        <f t="shared" si="63"/>
        <v>85.794924117029538</v>
      </c>
      <c r="G108" s="351">
        <f t="shared" si="63"/>
        <v>90.529684812606973</v>
      </c>
      <c r="H108" s="351">
        <f t="shared" si="63"/>
        <v>93.343539149445817</v>
      </c>
      <c r="I108" s="351">
        <f t="shared" si="63"/>
        <v>98.648705535177299</v>
      </c>
      <c r="J108" s="351">
        <f t="shared" si="63"/>
        <v>98.624387850114843</v>
      </c>
      <c r="K108" s="351">
        <f t="shared" si="63"/>
        <v>99.848190147211909</v>
      </c>
      <c r="L108" s="351">
        <f t="shared" si="63"/>
        <v>100</v>
      </c>
      <c r="M108" s="351">
        <f t="shared" si="63"/>
        <v>102.44692144373673</v>
      </c>
      <c r="N108" s="351">
        <f t="shared" si="63"/>
        <v>102.44692144373673</v>
      </c>
      <c r="O108" s="351">
        <f t="shared" si="63"/>
        <v>104.91637213436029</v>
      </c>
      <c r="P108" s="351">
        <f t="shared" si="63"/>
        <v>128.84414852767458</v>
      </c>
      <c r="Q108" s="351">
        <f t="shared" si="63"/>
        <v>149.38854004968834</v>
      </c>
      <c r="R108" s="351">
        <f t="shared" si="59"/>
        <v>148.56940161851563</v>
      </c>
      <c r="S108" s="351">
        <f t="shared" si="59"/>
        <v>146.08425717328234</v>
      </c>
      <c r="T108" s="351">
        <f t="shared" si="59"/>
        <v>148.18520606956398</v>
      </c>
      <c r="U108" s="351">
        <f t="shared" si="59"/>
        <v>150.05667853993475</v>
      </c>
      <c r="V108" s="351">
        <f t="shared" ref="V108:W108" si="64">IF(V82&lt;&gt;0,V82/V4*100,0)</f>
        <v>149.75527266936101</v>
      </c>
      <c r="W108" s="351">
        <f t="shared" si="64"/>
        <v>151.41294816552454</v>
      </c>
      <c r="X108" s="350">
        <f t="shared" ref="X108:Y108" si="65">IF(X82&lt;&gt;0,X82/X4*100,0)</f>
        <v>150.66431546437428</v>
      </c>
      <c r="Y108" s="350">
        <f t="shared" si="65"/>
        <v>153.94363720303656</v>
      </c>
      <c r="Z108" s="350">
        <f t="shared" ref="Z108" si="66">IF(Z82&lt;&gt;0,Z82/Z4*100,0)</f>
        <v>153.95172085993349</v>
      </c>
    </row>
    <row r="109" spans="1:26" x14ac:dyDescent="0.2">
      <c r="A109" s="162" t="s">
        <v>52</v>
      </c>
      <c r="B109" s="165" t="s">
        <v>53</v>
      </c>
      <c r="C109" s="351">
        <f t="shared" si="57"/>
        <v>0</v>
      </c>
      <c r="D109" s="351">
        <f t="shared" ref="D109:Q109" si="67">IF(D83&lt;&gt;0,D83/D5*100,0)</f>
        <v>0</v>
      </c>
      <c r="E109" s="351">
        <f t="shared" si="67"/>
        <v>0</v>
      </c>
      <c r="F109" s="351">
        <f t="shared" si="67"/>
        <v>0</v>
      </c>
      <c r="G109" s="351">
        <f t="shared" si="67"/>
        <v>0</v>
      </c>
      <c r="H109" s="351">
        <f t="shared" si="67"/>
        <v>0</v>
      </c>
      <c r="I109" s="351">
        <f t="shared" si="67"/>
        <v>0</v>
      </c>
      <c r="J109" s="351">
        <f t="shared" si="67"/>
        <v>0</v>
      </c>
      <c r="K109" s="351">
        <f t="shared" si="67"/>
        <v>0</v>
      </c>
      <c r="L109" s="351">
        <f t="shared" si="67"/>
        <v>0</v>
      </c>
      <c r="M109" s="351">
        <f t="shared" si="67"/>
        <v>0</v>
      </c>
      <c r="N109" s="351">
        <f t="shared" si="67"/>
        <v>0</v>
      </c>
      <c r="O109" s="351">
        <f t="shared" si="67"/>
        <v>0</v>
      </c>
      <c r="P109" s="351">
        <f t="shared" si="67"/>
        <v>0</v>
      </c>
      <c r="Q109" s="351">
        <f t="shared" si="67"/>
        <v>0</v>
      </c>
      <c r="R109" s="351">
        <f t="shared" si="59"/>
        <v>0</v>
      </c>
      <c r="S109" s="351">
        <f t="shared" si="59"/>
        <v>0</v>
      </c>
      <c r="T109" s="351">
        <f t="shared" si="59"/>
        <v>0</v>
      </c>
      <c r="U109" s="351">
        <f t="shared" si="59"/>
        <v>0</v>
      </c>
      <c r="V109" s="351">
        <f t="shared" ref="V109:W109" si="68">IF(V83&lt;&gt;0,V83/V5*100,0)</f>
        <v>0</v>
      </c>
      <c r="W109" s="351">
        <f t="shared" si="68"/>
        <v>0</v>
      </c>
      <c r="X109" s="350">
        <f t="shared" ref="X109:Y109" si="69">IF(X83&lt;&gt;0,X83/X5*100,0)</f>
        <v>0</v>
      </c>
      <c r="Y109" s="350">
        <f t="shared" si="69"/>
        <v>0</v>
      </c>
      <c r="Z109" s="350">
        <f t="shared" ref="Z109" si="70">IF(Z83&lt;&gt;0,Z83/Z5*100,0)</f>
        <v>0</v>
      </c>
    </row>
    <row r="110" spans="1:26" x14ac:dyDescent="0.2">
      <c r="A110" s="162" t="s">
        <v>54</v>
      </c>
      <c r="B110" s="165" t="s">
        <v>55</v>
      </c>
      <c r="C110" s="351">
        <f t="shared" si="57"/>
        <v>88.612025667953887</v>
      </c>
      <c r="D110" s="351">
        <f t="shared" ref="D110:Q110" si="71">IF(D84&lt;&gt;0,D84/D6*100,0)</f>
        <v>91.089865104257115</v>
      </c>
      <c r="E110" s="351">
        <f t="shared" si="71"/>
        <v>93.129599120459346</v>
      </c>
      <c r="F110" s="351">
        <f t="shared" si="71"/>
        <v>94.34851161417312</v>
      </c>
      <c r="G110" s="351">
        <f t="shared" si="71"/>
        <v>96.143231573737751</v>
      </c>
      <c r="H110" s="351">
        <f t="shared" si="71"/>
        <v>97.757221135291559</v>
      </c>
      <c r="I110" s="351">
        <f t="shared" si="71"/>
        <v>98.843791381940164</v>
      </c>
      <c r="J110" s="351">
        <f t="shared" si="71"/>
        <v>98.653533673891189</v>
      </c>
      <c r="K110" s="351">
        <f t="shared" si="71"/>
        <v>98.340413308824438</v>
      </c>
      <c r="L110" s="351">
        <f t="shared" si="71"/>
        <v>100</v>
      </c>
      <c r="M110" s="351">
        <f t="shared" si="71"/>
        <v>103.69131523552626</v>
      </c>
      <c r="N110" s="351">
        <f t="shared" si="71"/>
        <v>107.37031654034443</v>
      </c>
      <c r="O110" s="351">
        <f t="shared" si="71"/>
        <v>110.47100641201941</v>
      </c>
      <c r="P110" s="351">
        <f t="shared" si="71"/>
        <v>117.64852596111656</v>
      </c>
      <c r="Q110" s="351">
        <f t="shared" si="71"/>
        <v>126.32601179073821</v>
      </c>
      <c r="R110" s="351">
        <f t="shared" si="59"/>
        <v>129.85496908020878</v>
      </c>
      <c r="S110" s="351">
        <f t="shared" si="59"/>
        <v>134.62309596592081</v>
      </c>
      <c r="T110" s="351">
        <f t="shared" si="59"/>
        <v>142.13519859571599</v>
      </c>
      <c r="U110" s="351">
        <f t="shared" si="59"/>
        <v>145.74685972151536</v>
      </c>
      <c r="V110" s="351">
        <f t="shared" ref="V110:W110" si="72">IF(V84&lt;&gt;0,V84/V6*100,0)</f>
        <v>146.88386894944236</v>
      </c>
      <c r="W110" s="351">
        <f t="shared" si="72"/>
        <v>146.74747028622753</v>
      </c>
      <c r="X110" s="350">
        <f t="shared" ref="X110:Y110" si="73">IF(X84&lt;&gt;0,X84/X6*100,0)</f>
        <v>144.61357022199971</v>
      </c>
      <c r="Y110" s="350">
        <f t="shared" si="73"/>
        <v>144.63773267502194</v>
      </c>
      <c r="Z110" s="350">
        <f t="shared" ref="Z110" si="74">IF(Z84&lt;&gt;0,Z84/Z6*100,0)</f>
        <v>146.31726961753071</v>
      </c>
    </row>
    <row r="111" spans="1:26" x14ac:dyDescent="0.2">
      <c r="A111" s="162" t="s">
        <v>56</v>
      </c>
      <c r="B111" s="165" t="s">
        <v>57</v>
      </c>
      <c r="C111" s="351">
        <f t="shared" si="57"/>
        <v>136.77284424580091</v>
      </c>
      <c r="D111" s="351">
        <f t="shared" ref="D111:Q111" si="75">IF(D85&lt;&gt;0,D85/D7*100,0)</f>
        <v>186.17170973695275</v>
      </c>
      <c r="E111" s="351">
        <f t="shared" si="75"/>
        <v>133.64299524078342</v>
      </c>
      <c r="F111" s="351">
        <f t="shared" si="75"/>
        <v>154.75801532842144</v>
      </c>
      <c r="G111" s="351">
        <f t="shared" si="75"/>
        <v>141.98428779550912</v>
      </c>
      <c r="H111" s="351">
        <f t="shared" si="75"/>
        <v>190.72037933044678</v>
      </c>
      <c r="I111" s="351">
        <f t="shared" si="75"/>
        <v>234.94615436376338</v>
      </c>
      <c r="J111" s="351">
        <f t="shared" si="75"/>
        <v>213.40889483529378</v>
      </c>
      <c r="K111" s="351">
        <f t="shared" si="75"/>
        <v>167.33753151430369</v>
      </c>
      <c r="L111" s="351">
        <f t="shared" si="75"/>
        <v>100</v>
      </c>
      <c r="M111" s="351">
        <f t="shared" si="75"/>
        <v>58.506767042864837</v>
      </c>
      <c r="N111" s="351">
        <f t="shared" si="75"/>
        <v>16.11184292664931</v>
      </c>
      <c r="O111" s="351">
        <f t="shared" si="75"/>
        <v>22.055474248428332</v>
      </c>
      <c r="P111" s="351">
        <f t="shared" si="75"/>
        <v>25.619854677011833</v>
      </c>
      <c r="Q111" s="351">
        <f t="shared" si="75"/>
        <v>50.152863445800342</v>
      </c>
      <c r="R111" s="351">
        <f t="shared" si="59"/>
        <v>63.626311238234301</v>
      </c>
      <c r="S111" s="351">
        <f t="shared" si="59"/>
        <v>137.56880602310147</v>
      </c>
      <c r="T111" s="351">
        <f t="shared" si="59"/>
        <v>88.396104271291904</v>
      </c>
      <c r="U111" s="351">
        <f t="shared" si="59"/>
        <v>136.75623792589042</v>
      </c>
      <c r="V111" s="351">
        <f t="shared" ref="V111:W111" si="76">IF(V85&lt;&gt;0,V85/V7*100,0)</f>
        <v>205.12820853928909</v>
      </c>
      <c r="W111" s="351">
        <f t="shared" si="76"/>
        <v>204.91788015321939</v>
      </c>
      <c r="X111" s="350">
        <f t="shared" ref="X111:Y111" si="77">IF(X85&lt;&gt;0,X85/X7*100,0)</f>
        <v>245.32466034160439</v>
      </c>
      <c r="Y111" s="350">
        <f t="shared" si="77"/>
        <v>215.95590305360989</v>
      </c>
      <c r="Z111" s="350">
        <f t="shared" ref="Z111" si="78">IF(Z85&lt;&gt;0,Z85/Z7*100,0)</f>
        <v>181.80473160662351</v>
      </c>
    </row>
    <row r="112" spans="1:26" x14ac:dyDescent="0.2">
      <c r="A112" s="162" t="s">
        <v>58</v>
      </c>
      <c r="B112" s="165" t="s">
        <v>59</v>
      </c>
      <c r="C112" s="351">
        <f t="shared" si="57"/>
        <v>91.414476044321248</v>
      </c>
      <c r="D112" s="351">
        <f t="shared" ref="D112:Q112" si="79">IF(D86&lt;&gt;0,D86/D8*100,0)</f>
        <v>92.429660575326139</v>
      </c>
      <c r="E112" s="351">
        <f t="shared" si="79"/>
        <v>94.254667733739566</v>
      </c>
      <c r="F112" s="351">
        <f t="shared" si="79"/>
        <v>97.032522052814357</v>
      </c>
      <c r="G112" s="351">
        <f t="shared" si="79"/>
        <v>98.921336620043292</v>
      </c>
      <c r="H112" s="351">
        <f t="shared" si="79"/>
        <v>98.89291628048332</v>
      </c>
      <c r="I112" s="351">
        <f t="shared" si="79"/>
        <v>99.790732565136651</v>
      </c>
      <c r="J112" s="351">
        <f t="shared" si="79"/>
        <v>99.585973665528655</v>
      </c>
      <c r="K112" s="351">
        <f t="shared" si="79"/>
        <v>98.236554426925366</v>
      </c>
      <c r="L112" s="351">
        <f t="shared" si="79"/>
        <v>100</v>
      </c>
      <c r="M112" s="351">
        <f t="shared" si="79"/>
        <v>86.631565453281496</v>
      </c>
      <c r="N112" s="351">
        <f t="shared" si="79"/>
        <v>89.566891346533879</v>
      </c>
      <c r="O112" s="351">
        <f t="shared" si="79"/>
        <v>91.073471644122023</v>
      </c>
      <c r="P112" s="351">
        <f t="shared" si="79"/>
        <v>110.27040570878658</v>
      </c>
      <c r="Q112" s="351">
        <f t="shared" si="79"/>
        <v>121.04986094470343</v>
      </c>
      <c r="R112" s="351">
        <f t="shared" si="59"/>
        <v>122.76912554150267</v>
      </c>
      <c r="S112" s="351">
        <f t="shared" si="59"/>
        <v>129.40154739303895</v>
      </c>
      <c r="T112" s="351">
        <f t="shared" si="59"/>
        <v>138.18467701100766</v>
      </c>
      <c r="U112" s="351">
        <f t="shared" si="59"/>
        <v>136.31502135292462</v>
      </c>
      <c r="V112" s="351">
        <f t="shared" ref="V112:W112" si="80">IF(V86&lt;&gt;0,V86/V8*100,0)</f>
        <v>121.10894397363028</v>
      </c>
      <c r="W112" s="351">
        <f t="shared" si="80"/>
        <v>125.54755149996359</v>
      </c>
      <c r="X112" s="350">
        <f t="shared" ref="X112:Y112" si="81">IF(X86&lt;&gt;0,X86/X8*100,0)</f>
        <v>116.3534759914544</v>
      </c>
      <c r="Y112" s="350">
        <f t="shared" si="81"/>
        <v>111.4527485713607</v>
      </c>
      <c r="Z112" s="350">
        <f t="shared" ref="Z112" si="82">IF(Z86&lt;&gt;0,Z86/Z8*100,0)</f>
        <v>121.80943900057812</v>
      </c>
    </row>
    <row r="113" spans="1:26" x14ac:dyDescent="0.2">
      <c r="A113" s="162" t="s">
        <v>60</v>
      </c>
      <c r="B113" s="165" t="s">
        <v>61</v>
      </c>
      <c r="C113" s="351">
        <f t="shared" si="57"/>
        <v>80.960016284468139</v>
      </c>
      <c r="D113" s="351">
        <f t="shared" ref="D113:Q113" si="83">IF(D87&lt;&gt;0,D87/D9*100,0)</f>
        <v>84.257894983502183</v>
      </c>
      <c r="E113" s="351">
        <f t="shared" si="83"/>
        <v>92.676062632736688</v>
      </c>
      <c r="F113" s="351">
        <f t="shared" si="83"/>
        <v>106.29584944845413</v>
      </c>
      <c r="G113" s="351">
        <f t="shared" si="83"/>
        <v>101.67565074008205</v>
      </c>
      <c r="H113" s="351">
        <f t="shared" si="83"/>
        <v>105.9432466166359</v>
      </c>
      <c r="I113" s="351">
        <f t="shared" si="83"/>
        <v>92.581521116651359</v>
      </c>
      <c r="J113" s="351">
        <f t="shared" si="83"/>
        <v>96.891482755997615</v>
      </c>
      <c r="K113" s="351">
        <f t="shared" si="83"/>
        <v>98.370536613232531</v>
      </c>
      <c r="L113" s="351">
        <f t="shared" si="83"/>
        <v>100</v>
      </c>
      <c r="M113" s="351">
        <f t="shared" si="83"/>
        <v>104.10176280959172</v>
      </c>
      <c r="N113" s="351">
        <f t="shared" si="83"/>
        <v>113.1320847595512</v>
      </c>
      <c r="O113" s="351">
        <f t="shared" si="83"/>
        <v>117.44854591959535</v>
      </c>
      <c r="P113" s="351">
        <f t="shared" si="83"/>
        <v>125.52702260299822</v>
      </c>
      <c r="Q113" s="351">
        <f t="shared" si="83"/>
        <v>139.73676405785432</v>
      </c>
      <c r="R113" s="351">
        <f t="shared" si="59"/>
        <v>145.37847890084061</v>
      </c>
      <c r="S113" s="351">
        <f t="shared" si="59"/>
        <v>149.80380739690906</v>
      </c>
      <c r="T113" s="351">
        <f t="shared" si="59"/>
        <v>160.65544812825732</v>
      </c>
      <c r="U113" s="351">
        <f t="shared" si="59"/>
        <v>161.1072135735991</v>
      </c>
      <c r="V113" s="351">
        <f t="shared" ref="V113:W113" si="84">IF(V87&lt;&gt;0,V87/V9*100,0)</f>
        <v>162.25678365913842</v>
      </c>
      <c r="W113" s="351">
        <f t="shared" si="84"/>
        <v>163.35450586360338</v>
      </c>
      <c r="X113" s="350">
        <f t="shared" ref="X113:Y113" si="85">IF(X87&lt;&gt;0,X87/X9*100,0)</f>
        <v>159.07523028102369</v>
      </c>
      <c r="Y113" s="350">
        <f t="shared" si="85"/>
        <v>155.03257447635903</v>
      </c>
      <c r="Z113" s="350">
        <f t="shared" ref="Z113" si="86">IF(Z87&lt;&gt;0,Z87/Z9*100,0)</f>
        <v>155.39194025398373</v>
      </c>
    </row>
    <row r="114" spans="1:26" x14ac:dyDescent="0.2">
      <c r="A114" s="162" t="s">
        <v>62</v>
      </c>
      <c r="B114" s="165" t="s">
        <v>63</v>
      </c>
      <c r="C114" s="351">
        <f t="shared" si="57"/>
        <v>88.612025667953915</v>
      </c>
      <c r="D114" s="351">
        <f t="shared" ref="D114:Q114" si="87">IF(D88&lt;&gt;0,D88/D10*100,0)</f>
        <v>91.089865104257115</v>
      </c>
      <c r="E114" s="351">
        <f t="shared" si="87"/>
        <v>93.518928173703969</v>
      </c>
      <c r="F114" s="351">
        <f t="shared" si="87"/>
        <v>95.045628456308108</v>
      </c>
      <c r="G114" s="351">
        <f t="shared" si="87"/>
        <v>96.869864576736077</v>
      </c>
      <c r="H114" s="351">
        <f t="shared" si="87"/>
        <v>98.487684835463085</v>
      </c>
      <c r="I114" s="351">
        <f t="shared" si="87"/>
        <v>99.066398751106149</v>
      </c>
      <c r="J114" s="351">
        <f t="shared" si="87"/>
        <v>98.777322798434923</v>
      </c>
      <c r="K114" s="351">
        <f t="shared" si="87"/>
        <v>98.412312074147323</v>
      </c>
      <c r="L114" s="351">
        <f t="shared" si="87"/>
        <v>100</v>
      </c>
      <c r="M114" s="351">
        <f t="shared" si="87"/>
        <v>103.28966444882661</v>
      </c>
      <c r="N114" s="351">
        <f t="shared" si="87"/>
        <v>106.49114646232314</v>
      </c>
      <c r="O114" s="351">
        <f t="shared" si="87"/>
        <v>109.60436133462767</v>
      </c>
      <c r="P114" s="351">
        <f t="shared" si="87"/>
        <v>116.88286757542477</v>
      </c>
      <c r="Q114" s="351">
        <f t="shared" si="87"/>
        <v>126.32601179073821</v>
      </c>
      <c r="R114" s="351">
        <f t="shared" si="59"/>
        <v>129.85496908020875</v>
      </c>
      <c r="S114" s="351">
        <f t="shared" si="59"/>
        <v>134.62309596592081</v>
      </c>
      <c r="T114" s="351">
        <f t="shared" si="59"/>
        <v>142.13519859571596</v>
      </c>
      <c r="U114" s="351">
        <f t="shared" si="59"/>
        <v>145.74685972151536</v>
      </c>
      <c r="V114" s="351">
        <f t="shared" ref="V114:W114" si="88">IF(V88&lt;&gt;0,V88/V10*100,0)</f>
        <v>146.88386894944239</v>
      </c>
      <c r="W114" s="351">
        <f t="shared" si="88"/>
        <v>146.74747028622747</v>
      </c>
      <c r="X114" s="350">
        <f t="shared" ref="X114:Y114" si="89">IF(X88&lt;&gt;0,X88/X10*100,0)</f>
        <v>144.61357022199971</v>
      </c>
      <c r="Y114" s="350">
        <f t="shared" si="89"/>
        <v>144.63773267502191</v>
      </c>
      <c r="Z114" s="350">
        <f t="shared" ref="Z114" si="90">IF(Z88&lt;&gt;0,Z88/Z10*100,0)</f>
        <v>146.31726961753074</v>
      </c>
    </row>
    <row r="115" spans="1:26" x14ac:dyDescent="0.2">
      <c r="A115" s="162" t="s">
        <v>64</v>
      </c>
      <c r="B115" s="165" t="s">
        <v>65</v>
      </c>
      <c r="C115" s="351">
        <f t="shared" si="57"/>
        <v>87.701817762770119</v>
      </c>
      <c r="D115" s="351">
        <f t="shared" ref="D115:Q115" si="91">IF(D89&lt;&gt;0,D89/D11*100,0)</f>
        <v>90.170555359762503</v>
      </c>
      <c r="E115" s="351">
        <f t="shared" si="91"/>
        <v>92.608131484720417</v>
      </c>
      <c r="F115" s="351">
        <f t="shared" si="91"/>
        <v>94.103944127440869</v>
      </c>
      <c r="G115" s="351">
        <f t="shared" si="91"/>
        <v>95.881040343417041</v>
      </c>
      <c r="H115" s="351">
        <f t="shared" si="91"/>
        <v>97.709754648856034</v>
      </c>
      <c r="I115" s="351">
        <f t="shared" si="91"/>
        <v>98.814439154266353</v>
      </c>
      <c r="J115" s="351">
        <f t="shared" si="91"/>
        <v>98.634794464851666</v>
      </c>
      <c r="K115" s="351">
        <f t="shared" si="91"/>
        <v>97.884156631912163</v>
      </c>
      <c r="L115" s="351">
        <f t="shared" si="91"/>
        <v>100</v>
      </c>
      <c r="M115" s="351">
        <f t="shared" si="91"/>
        <v>103.3991964844934</v>
      </c>
      <c r="N115" s="351">
        <f t="shared" si="91"/>
        <v>107.95409927858049</v>
      </c>
      <c r="O115" s="351">
        <f t="shared" si="91"/>
        <v>111.81769878258805</v>
      </c>
      <c r="P115" s="351">
        <f t="shared" si="91"/>
        <v>120.69431339682883</v>
      </c>
      <c r="Q115" s="351">
        <f t="shared" si="91"/>
        <v>131.97514727134069</v>
      </c>
      <c r="R115" s="351">
        <f t="shared" si="59"/>
        <v>135.73059174446692</v>
      </c>
      <c r="S115" s="351">
        <f t="shared" si="59"/>
        <v>140.82806178745278</v>
      </c>
      <c r="T115" s="351">
        <f t="shared" si="59"/>
        <v>148.3199982355402</v>
      </c>
      <c r="U115" s="351">
        <f t="shared" si="59"/>
        <v>150.84811542609634</v>
      </c>
      <c r="V115" s="351">
        <f t="shared" ref="V115:W115" si="92">IF(V89&lt;&gt;0,V89/V11*100,0)</f>
        <v>153.72262604597537</v>
      </c>
      <c r="W115" s="351">
        <f t="shared" si="92"/>
        <v>156.33145958690338</v>
      </c>
      <c r="X115" s="350">
        <f t="shared" ref="X115:Y115" si="93">IF(X89&lt;&gt;0,X89/X11*100,0)</f>
        <v>159.06195813839244</v>
      </c>
      <c r="Y115" s="350">
        <f t="shared" si="93"/>
        <v>163.09712265606592</v>
      </c>
      <c r="Z115" s="350">
        <f t="shared" ref="Z115" si="94">IF(Z89&lt;&gt;0,Z89/Z11*100,0)</f>
        <v>165.28702322370603</v>
      </c>
    </row>
    <row r="116" spans="1:26" x14ac:dyDescent="0.2">
      <c r="A116" s="162" t="s">
        <v>66</v>
      </c>
      <c r="B116" s="163" t="s">
        <v>917</v>
      </c>
      <c r="C116" s="351">
        <f t="shared" si="57"/>
        <v>88.612025667953901</v>
      </c>
      <c r="D116" s="351">
        <f t="shared" ref="D116:Q116" si="95">IF(D90&lt;&gt;0,D90/D12*100,0)</f>
        <v>91.089865104257115</v>
      </c>
      <c r="E116" s="351">
        <f t="shared" si="95"/>
        <v>93.518928173703983</v>
      </c>
      <c r="F116" s="351">
        <f t="shared" si="95"/>
        <v>95.045628456308108</v>
      </c>
      <c r="G116" s="351">
        <f t="shared" si="95"/>
        <v>96.869864576736049</v>
      </c>
      <c r="H116" s="351">
        <f t="shared" si="95"/>
        <v>98.487684835463099</v>
      </c>
      <c r="I116" s="351">
        <f t="shared" si="95"/>
        <v>99.066398751106149</v>
      </c>
      <c r="J116" s="351">
        <f t="shared" si="95"/>
        <v>98.777322798434952</v>
      </c>
      <c r="K116" s="351">
        <f t="shared" si="95"/>
        <v>98.412312074147295</v>
      </c>
      <c r="L116" s="351">
        <f t="shared" si="95"/>
        <v>100</v>
      </c>
      <c r="M116" s="351">
        <f t="shared" si="95"/>
        <v>103.28966444882658</v>
      </c>
      <c r="N116" s="351">
        <f t="shared" si="95"/>
        <v>106.49114646232314</v>
      </c>
      <c r="O116" s="351">
        <f t="shared" si="95"/>
        <v>109.60436133462765</v>
      </c>
      <c r="P116" s="351">
        <f t="shared" si="95"/>
        <v>116.88286757542473</v>
      </c>
      <c r="Q116" s="351">
        <f t="shared" si="95"/>
        <v>126.32601179073821</v>
      </c>
      <c r="R116" s="351">
        <f t="shared" si="59"/>
        <v>129.85496908020875</v>
      </c>
      <c r="S116" s="351">
        <f t="shared" si="59"/>
        <v>134.62309596592078</v>
      </c>
      <c r="T116" s="351">
        <f t="shared" si="59"/>
        <v>142.13519859571596</v>
      </c>
      <c r="U116" s="351">
        <f t="shared" si="59"/>
        <v>145.74685972151539</v>
      </c>
      <c r="V116" s="351">
        <f t="shared" ref="V116:W116" si="96">IF(V90&lt;&gt;0,V90/V12*100,0)</f>
        <v>146.88386894944239</v>
      </c>
      <c r="W116" s="351">
        <f t="shared" si="96"/>
        <v>146.7474702862275</v>
      </c>
      <c r="X116" s="350">
        <f t="shared" ref="X116:Y116" si="97">IF(X90&lt;&gt;0,X90/X12*100,0)</f>
        <v>144.61357022199971</v>
      </c>
      <c r="Y116" s="350">
        <f t="shared" si="97"/>
        <v>144.63773267502191</v>
      </c>
      <c r="Z116" s="350">
        <f t="shared" ref="Z116" si="98">IF(Z90&lt;&gt;0,Z90/Z12*100,0)</f>
        <v>146.31726961753074</v>
      </c>
    </row>
    <row r="117" spans="1:26" x14ac:dyDescent="0.2">
      <c r="A117" s="162" t="s">
        <v>67</v>
      </c>
      <c r="B117" s="165" t="s">
        <v>68</v>
      </c>
      <c r="C117" s="351">
        <f t="shared" si="57"/>
        <v>90.005775862817046</v>
      </c>
      <c r="D117" s="351">
        <f t="shared" ref="D117:Q117" si="99">IF(D91&lt;&gt;0,D91/D13*100,0)</f>
        <v>92.474226737474325</v>
      </c>
      <c r="E117" s="351">
        <f t="shared" si="99"/>
        <v>94.896021946450546</v>
      </c>
      <c r="F117" s="351">
        <f t="shared" si="99"/>
        <v>96.438879692211572</v>
      </c>
      <c r="G117" s="351">
        <f t="shared" si="99"/>
        <v>98.187202204315255</v>
      </c>
      <c r="H117" s="351">
        <f t="shared" si="99"/>
        <v>99.53849868703999</v>
      </c>
      <c r="I117" s="351">
        <f t="shared" si="99"/>
        <v>99.692485656974924</v>
      </c>
      <c r="J117" s="351">
        <f t="shared" si="99"/>
        <v>99.604763673569479</v>
      </c>
      <c r="K117" s="351">
        <f t="shared" si="99"/>
        <v>99.507663895385676</v>
      </c>
      <c r="L117" s="351">
        <f t="shared" si="99"/>
        <v>100</v>
      </c>
      <c r="M117" s="351">
        <f t="shared" si="99"/>
        <v>101.00754779330805</v>
      </c>
      <c r="N117" s="351">
        <f t="shared" si="99"/>
        <v>101.7291346928675</v>
      </c>
      <c r="O117" s="351">
        <f t="shared" si="99"/>
        <v>102.5478386683421</v>
      </c>
      <c r="P117" s="351">
        <f t="shared" si="99"/>
        <v>103.94128743118527</v>
      </c>
      <c r="Q117" s="351">
        <f t="shared" si="99"/>
        <v>112.47073053372014</v>
      </c>
      <c r="R117" s="351">
        <f t="shared" si="59"/>
        <v>115.75855282794922</v>
      </c>
      <c r="S117" s="351">
        <f t="shared" si="59"/>
        <v>117.20728897622712</v>
      </c>
      <c r="T117" s="351">
        <f t="shared" si="59"/>
        <v>118.78964315335377</v>
      </c>
      <c r="U117" s="351">
        <f t="shared" si="59"/>
        <v>119.14727321072805</v>
      </c>
      <c r="V117" s="351">
        <f t="shared" ref="V117:W117" si="100">IF(V91&lt;&gt;0,V91/V13*100,0)</f>
        <v>119.17428342519378</v>
      </c>
      <c r="W117" s="351">
        <f t="shared" si="100"/>
        <v>118.38604260835943</v>
      </c>
      <c r="X117" s="350">
        <f t="shared" ref="X117:Y117" si="101">IF(X91&lt;&gt;0,X91/X13*100,0)</f>
        <v>118.38089896730384</v>
      </c>
      <c r="Y117" s="350">
        <f t="shared" si="101"/>
        <v>131.51469282153664</v>
      </c>
      <c r="Z117" s="350">
        <f t="shared" ref="Z117" si="102">IF(Z91&lt;&gt;0,Z91/Z13*100,0)</f>
        <v>132.78250513044344</v>
      </c>
    </row>
    <row r="118" spans="1:26" x14ac:dyDescent="0.2">
      <c r="A118" s="162" t="s">
        <v>69</v>
      </c>
      <c r="B118" s="165" t="s">
        <v>70</v>
      </c>
      <c r="C118" s="351">
        <f t="shared" si="57"/>
        <v>95.28772490613882</v>
      </c>
      <c r="D118" s="351">
        <f t="shared" ref="D118:Q118" si="103">IF(D92&lt;&gt;0,D92/D14*100,0)</f>
        <v>95.572129729849792</v>
      </c>
      <c r="E118" s="351">
        <f t="shared" si="103"/>
        <v>95.945031056277955</v>
      </c>
      <c r="F118" s="351">
        <f t="shared" si="103"/>
        <v>98.400581136399509</v>
      </c>
      <c r="G118" s="351">
        <f t="shared" si="103"/>
        <v>101.73894828428259</v>
      </c>
      <c r="H118" s="351">
        <f t="shared" si="103"/>
        <v>99.704433046895986</v>
      </c>
      <c r="I118" s="351">
        <f t="shared" si="103"/>
        <v>100.99839192045539</v>
      </c>
      <c r="J118" s="351">
        <f t="shared" si="103"/>
        <v>100.57203053648685</v>
      </c>
      <c r="K118" s="351">
        <f t="shared" si="103"/>
        <v>99.873051519401898</v>
      </c>
      <c r="L118" s="351">
        <f t="shared" si="103"/>
        <v>100.00000000000003</v>
      </c>
      <c r="M118" s="351">
        <f t="shared" si="103"/>
        <v>108.79750755965698</v>
      </c>
      <c r="N118" s="351">
        <f t="shared" si="103"/>
        <v>110.22118833345336</v>
      </c>
      <c r="O118" s="351">
        <f t="shared" si="103"/>
        <v>111.70065525604997</v>
      </c>
      <c r="P118" s="351">
        <f t="shared" si="103"/>
        <v>110.96985022511647</v>
      </c>
      <c r="Q118" s="351">
        <f t="shared" si="103"/>
        <v>113.34803177664767</v>
      </c>
      <c r="R118" s="351">
        <f t="shared" si="59"/>
        <v>93.534304494956771</v>
      </c>
      <c r="S118" s="351">
        <f t="shared" si="59"/>
        <v>94.767815759747108</v>
      </c>
      <c r="T118" s="351">
        <f t="shared" si="59"/>
        <v>93.549141018146855</v>
      </c>
      <c r="U118" s="351">
        <f t="shared" si="59"/>
        <v>113.64556238958914</v>
      </c>
      <c r="V118" s="351">
        <f t="shared" ref="V118:W118" si="104">IF(V92&lt;&gt;0,V92/V14*100,0)</f>
        <v>123.21421696625691</v>
      </c>
      <c r="W118" s="351">
        <f t="shared" si="104"/>
        <v>122.27993553512944</v>
      </c>
      <c r="X118" s="350">
        <f t="shared" ref="X118:Y118" si="105">IF(X92&lt;&gt;0,X92/X14*100,0)</f>
        <v>125.59444750423847</v>
      </c>
      <c r="Y118" s="350">
        <f t="shared" si="105"/>
        <v>123.5078834873033</v>
      </c>
      <c r="Z118" s="350">
        <f t="shared" ref="Z118" si="106">IF(Z92&lt;&gt;0,Z92/Z14*100,0)</f>
        <v>127.56113848981445</v>
      </c>
    </row>
    <row r="119" spans="1:26" x14ac:dyDescent="0.2">
      <c r="A119" s="162" t="s">
        <v>71</v>
      </c>
      <c r="B119" s="165" t="s">
        <v>72</v>
      </c>
      <c r="C119" s="351">
        <f t="shared" si="57"/>
        <v>93.953371455615539</v>
      </c>
      <c r="D119" s="351">
        <f t="shared" ref="D119:Q119" si="107">IF(D93&lt;&gt;0,D93/D15*100,0)</f>
        <v>95.003137389200305</v>
      </c>
      <c r="E119" s="351">
        <f t="shared" si="107"/>
        <v>95.089019625760727</v>
      </c>
      <c r="F119" s="351">
        <f t="shared" si="107"/>
        <v>99.058581027872449</v>
      </c>
      <c r="G119" s="351">
        <f t="shared" si="107"/>
        <v>106.34060415022874</v>
      </c>
      <c r="H119" s="351">
        <f t="shared" si="107"/>
        <v>101.54367110447966</v>
      </c>
      <c r="I119" s="351">
        <f t="shared" si="107"/>
        <v>103.93150596361561</v>
      </c>
      <c r="J119" s="351">
        <f t="shared" si="107"/>
        <v>102.17658235937802</v>
      </c>
      <c r="K119" s="351">
        <f t="shared" si="107"/>
        <v>100.17659340039407</v>
      </c>
      <c r="L119" s="351">
        <f t="shared" si="107"/>
        <v>100</v>
      </c>
      <c r="M119" s="351">
        <f t="shared" si="107"/>
        <v>95.646534918702514</v>
      </c>
      <c r="N119" s="351">
        <f t="shared" si="107"/>
        <v>95.273069827722964</v>
      </c>
      <c r="O119" s="351">
        <f t="shared" si="107"/>
        <v>95.810977321579401</v>
      </c>
      <c r="P119" s="351">
        <f t="shared" si="107"/>
        <v>92.784886954122285</v>
      </c>
      <c r="Q119" s="351">
        <f t="shared" si="107"/>
        <v>96.893187592677023</v>
      </c>
      <c r="R119" s="351">
        <f t="shared" si="59"/>
        <v>107.75863326596091</v>
      </c>
      <c r="S119" s="351">
        <f t="shared" si="59"/>
        <v>106.23019232099597</v>
      </c>
      <c r="T119" s="351">
        <f t="shared" si="59"/>
        <v>116.3559641470779</v>
      </c>
      <c r="U119" s="351">
        <f t="shared" si="59"/>
        <v>109.20537801443606</v>
      </c>
      <c r="V119" s="351">
        <f t="shared" ref="V119:W119" si="108">IF(V93&lt;&gt;0,V93/V15*100,0)</f>
        <v>107.79578265262695</v>
      </c>
      <c r="W119" s="351">
        <f t="shared" si="108"/>
        <v>108.79774219926502</v>
      </c>
      <c r="X119" s="350">
        <f t="shared" ref="X119:Y119" si="109">IF(X93&lt;&gt;0,X93/X15*100,0)</f>
        <v>111.08969918876794</v>
      </c>
      <c r="Y119" s="350">
        <f t="shared" si="109"/>
        <v>111.60402387489199</v>
      </c>
      <c r="Z119" s="350">
        <f t="shared" ref="Z119" si="110">IF(Z93&lt;&gt;0,Z93/Z15*100,0)</f>
        <v>114.51839621126223</v>
      </c>
    </row>
    <row r="120" spans="1:26" x14ac:dyDescent="0.2">
      <c r="A120" s="162" t="s">
        <v>73</v>
      </c>
      <c r="B120" s="165" t="s">
        <v>74</v>
      </c>
      <c r="C120" s="351">
        <f t="shared" si="57"/>
        <v>93.297726218383403</v>
      </c>
      <c r="D120" s="351">
        <f t="shared" ref="D120:Q120" si="111">IF(D94&lt;&gt;0,D94/D16*100,0)</f>
        <v>94.482845468693995</v>
      </c>
      <c r="E120" s="351">
        <f t="shared" si="111"/>
        <v>94.701083887350222</v>
      </c>
      <c r="F120" s="351">
        <f t="shared" si="111"/>
        <v>98.239668562915085</v>
      </c>
      <c r="G120" s="351">
        <f t="shared" si="111"/>
        <v>106.03370321975783</v>
      </c>
      <c r="H120" s="351">
        <f t="shared" si="111"/>
        <v>101.03202601529178</v>
      </c>
      <c r="I120" s="351">
        <f t="shared" si="111"/>
        <v>102.35667685679759</v>
      </c>
      <c r="J120" s="351">
        <f t="shared" si="111"/>
        <v>100.67397499463517</v>
      </c>
      <c r="K120" s="351">
        <f t="shared" si="111"/>
        <v>100.2702160000911</v>
      </c>
      <c r="L120" s="351">
        <f t="shared" si="111"/>
        <v>100.00000000000003</v>
      </c>
      <c r="M120" s="351">
        <f t="shared" si="111"/>
        <v>95.352241776945704</v>
      </c>
      <c r="N120" s="351">
        <f t="shared" si="111"/>
        <v>97.599130298527342</v>
      </c>
      <c r="O120" s="351">
        <f t="shared" si="111"/>
        <v>99.16856218912281</v>
      </c>
      <c r="P120" s="351">
        <f t="shared" si="111"/>
        <v>95.891217735000794</v>
      </c>
      <c r="Q120" s="351">
        <f t="shared" si="111"/>
        <v>105.32795203439105</v>
      </c>
      <c r="R120" s="351">
        <f t="shared" si="59"/>
        <v>129.40621575159582</v>
      </c>
      <c r="S120" s="351">
        <f t="shared" si="59"/>
        <v>121.86662823307459</v>
      </c>
      <c r="T120" s="351">
        <f t="shared" si="59"/>
        <v>126.44933223366949</v>
      </c>
      <c r="U120" s="351">
        <f t="shared" si="59"/>
        <v>126.11133191291005</v>
      </c>
      <c r="V120" s="351">
        <f t="shared" ref="V120:W120" si="112">IF(V94&lt;&gt;0,V94/V16*100,0)</f>
        <v>123.74052375500617</v>
      </c>
      <c r="W120" s="351">
        <f t="shared" si="112"/>
        <v>122.84794273184059</v>
      </c>
      <c r="X120" s="350">
        <f t="shared" ref="X120:Y120" si="113">IF(X94&lt;&gt;0,X94/X16*100,0)</f>
        <v>127.16293350796475</v>
      </c>
      <c r="Y120" s="350">
        <f t="shared" si="113"/>
        <v>132.19886129286348</v>
      </c>
      <c r="Z120" s="350">
        <f t="shared" ref="Z120" si="114">IF(Z94&lt;&gt;0,Z94/Z16*100,0)</f>
        <v>135.6179268651818</v>
      </c>
    </row>
    <row r="121" spans="1:26" x14ac:dyDescent="0.2">
      <c r="A121" s="162" t="s">
        <v>75</v>
      </c>
      <c r="B121" s="165" t="s">
        <v>76</v>
      </c>
      <c r="C121" s="351">
        <f t="shared" si="57"/>
        <v>88.612025667953915</v>
      </c>
      <c r="D121" s="351">
        <f t="shared" ref="D121:Q121" si="115">IF(D95&lt;&gt;0,D95/D17*100,0)</f>
        <v>91.089865104257115</v>
      </c>
      <c r="E121" s="351">
        <f t="shared" si="115"/>
        <v>93.518928173703983</v>
      </c>
      <c r="F121" s="351">
        <f t="shared" si="115"/>
        <v>95.045628456308108</v>
      </c>
      <c r="G121" s="351">
        <f t="shared" si="115"/>
        <v>96.869864576736063</v>
      </c>
      <c r="H121" s="351">
        <f t="shared" si="115"/>
        <v>98.487684835463085</v>
      </c>
      <c r="I121" s="351">
        <f t="shared" si="115"/>
        <v>99.066398751106149</v>
      </c>
      <c r="J121" s="351">
        <f t="shared" si="115"/>
        <v>98.777322798434952</v>
      </c>
      <c r="K121" s="351">
        <f t="shared" si="115"/>
        <v>98.412312074147295</v>
      </c>
      <c r="L121" s="351">
        <f t="shared" si="115"/>
        <v>99.999999999999986</v>
      </c>
      <c r="M121" s="351">
        <f t="shared" si="115"/>
        <v>103.28966444882661</v>
      </c>
      <c r="N121" s="351">
        <f t="shared" si="115"/>
        <v>106.49114646232312</v>
      </c>
      <c r="O121" s="351">
        <f t="shared" si="115"/>
        <v>109.60436133462765</v>
      </c>
      <c r="P121" s="351">
        <f t="shared" si="115"/>
        <v>116.88286757542473</v>
      </c>
      <c r="Q121" s="351">
        <f t="shared" si="115"/>
        <v>126.32601179073819</v>
      </c>
      <c r="R121" s="351">
        <f t="shared" si="59"/>
        <v>129.85496908020875</v>
      </c>
      <c r="S121" s="351">
        <f t="shared" si="59"/>
        <v>134.62309596592078</v>
      </c>
      <c r="T121" s="351">
        <f t="shared" si="59"/>
        <v>142.13519859571596</v>
      </c>
      <c r="U121" s="351">
        <f t="shared" si="59"/>
        <v>145.74685972151536</v>
      </c>
      <c r="V121" s="351">
        <f t="shared" ref="V121:W121" si="116">IF(V95&lt;&gt;0,V95/V17*100,0)</f>
        <v>146.88386894944239</v>
      </c>
      <c r="W121" s="351">
        <f t="shared" si="116"/>
        <v>146.74747028622747</v>
      </c>
      <c r="X121" s="350">
        <f t="shared" ref="X121:Y121" si="117">IF(X95&lt;&gt;0,X95/X17*100,0)</f>
        <v>144.61357022199971</v>
      </c>
      <c r="Y121" s="350">
        <f t="shared" si="117"/>
        <v>144.63773267502191</v>
      </c>
      <c r="Z121" s="350">
        <f t="shared" ref="Z121" si="118">IF(Z95&lt;&gt;0,Z95/Z17*100,0)</f>
        <v>146.31726961753074</v>
      </c>
    </row>
    <row r="122" spans="1:26" x14ac:dyDescent="0.2">
      <c r="A122" s="162"/>
      <c r="B122" s="361" t="s">
        <v>408</v>
      </c>
      <c r="C122" s="351">
        <f t="shared" si="57"/>
        <v>88.612025667953915</v>
      </c>
      <c r="D122" s="351">
        <f t="shared" ref="D122:Q122" si="119">IF(D96&lt;&gt;0,D96/D18*100,0)</f>
        <v>91.089865104257115</v>
      </c>
      <c r="E122" s="351">
        <f t="shared" si="119"/>
        <v>93.518928173703969</v>
      </c>
      <c r="F122" s="351">
        <f t="shared" si="119"/>
        <v>95.045628456308108</v>
      </c>
      <c r="G122" s="351">
        <f t="shared" si="119"/>
        <v>96.869864576736063</v>
      </c>
      <c r="H122" s="351">
        <f t="shared" si="119"/>
        <v>98.487684835463085</v>
      </c>
      <c r="I122" s="351">
        <f t="shared" si="119"/>
        <v>99.066398751106149</v>
      </c>
      <c r="J122" s="351">
        <f t="shared" si="119"/>
        <v>98.777322798434952</v>
      </c>
      <c r="K122" s="351">
        <f t="shared" si="119"/>
        <v>98.412312074147295</v>
      </c>
      <c r="L122" s="351">
        <f t="shared" si="119"/>
        <v>100</v>
      </c>
      <c r="M122" s="351">
        <f t="shared" si="119"/>
        <v>103.28966444882661</v>
      </c>
      <c r="N122" s="351">
        <f t="shared" si="119"/>
        <v>106.49114646232316</v>
      </c>
      <c r="O122" s="351">
        <f t="shared" si="119"/>
        <v>109.60436133462765</v>
      </c>
      <c r="P122" s="351">
        <f t="shared" si="119"/>
        <v>116.88286757542474</v>
      </c>
      <c r="Q122" s="351">
        <f t="shared" si="119"/>
        <v>126.32601179073821</v>
      </c>
      <c r="R122" s="351">
        <f t="shared" si="59"/>
        <v>129.85496908020875</v>
      </c>
      <c r="S122" s="351">
        <f t="shared" si="59"/>
        <v>134.62309596592081</v>
      </c>
      <c r="T122" s="351">
        <f t="shared" si="59"/>
        <v>142.13519859571596</v>
      </c>
      <c r="U122" s="351">
        <f t="shared" si="59"/>
        <v>145.74685972151536</v>
      </c>
      <c r="V122" s="351">
        <f t="shared" ref="V122:W122" si="120">IF(V96&lt;&gt;0,V96/V18*100,0)</f>
        <v>146.88386894944239</v>
      </c>
      <c r="W122" s="351">
        <f t="shared" si="120"/>
        <v>146.7474702862275</v>
      </c>
      <c r="X122" s="350">
        <f t="shared" ref="X122:Y122" si="121">IF(X96&lt;&gt;0,X96/X18*100,0)</f>
        <v>144.61357022199971</v>
      </c>
      <c r="Y122" s="350">
        <f t="shared" si="121"/>
        <v>144.63773267502191</v>
      </c>
      <c r="Z122" s="350">
        <f t="shared" ref="Z122" si="122">IF(Z96&lt;&gt;0,Z96/Z18*100,0)</f>
        <v>146.31726961753074</v>
      </c>
    </row>
    <row r="123" spans="1:26" s="10" customFormat="1" x14ac:dyDescent="0.2">
      <c r="A123" s="359"/>
      <c r="B123" s="360" t="s">
        <v>511</v>
      </c>
      <c r="C123" s="362">
        <f t="shared" si="57"/>
        <v>92.921312907486737</v>
      </c>
      <c r="D123" s="362">
        <f t="shared" ref="D123:Q123" si="123">IF(D97&lt;&gt;0,D97/D19*100,0)</f>
        <v>95.232420752427387</v>
      </c>
      <c r="E123" s="362">
        <f t="shared" si="123"/>
        <v>95.443326025150782</v>
      </c>
      <c r="F123" s="362">
        <f t="shared" si="123"/>
        <v>99.221824397109501</v>
      </c>
      <c r="G123" s="362">
        <f t="shared" si="123"/>
        <v>101.27712735813159</v>
      </c>
      <c r="H123" s="362">
        <f t="shared" si="123"/>
        <v>102.42825454295289</v>
      </c>
      <c r="I123" s="362">
        <f t="shared" si="123"/>
        <v>102.74557960866329</v>
      </c>
      <c r="J123" s="362">
        <f t="shared" si="123"/>
        <v>101.99057744406286</v>
      </c>
      <c r="K123" s="362">
        <f t="shared" si="123"/>
        <v>101.17637794365513</v>
      </c>
      <c r="L123" s="362">
        <f t="shared" si="123"/>
        <v>100.00000000000003</v>
      </c>
      <c r="M123" s="362">
        <f t="shared" si="123"/>
        <v>99.779223377092791</v>
      </c>
      <c r="N123" s="362">
        <f t="shared" si="123"/>
        <v>101.03197042056875</v>
      </c>
      <c r="O123" s="362">
        <f t="shared" si="123"/>
        <v>102.95390118456822</v>
      </c>
      <c r="P123" s="362">
        <f t="shared" si="123"/>
        <v>106.87980883796864</v>
      </c>
      <c r="Q123" s="362">
        <f t="shared" si="123"/>
        <v>116.64403992678825</v>
      </c>
      <c r="R123" s="362">
        <f t="shared" si="59"/>
        <v>119.77088219375933</v>
      </c>
      <c r="S123" s="362">
        <f t="shared" si="59"/>
        <v>123.04941615094617</v>
      </c>
      <c r="T123" s="362">
        <f t="shared" si="59"/>
        <v>128.26777417761451</v>
      </c>
      <c r="U123" s="362">
        <f t="shared" si="59"/>
        <v>130.73269339425565</v>
      </c>
      <c r="V123" s="362">
        <f t="shared" ref="V123:W123" si="124">IF(V97&lt;&gt;0,V97/V19*100,0)</f>
        <v>133.0985826800127</v>
      </c>
      <c r="W123" s="362">
        <f t="shared" si="124"/>
        <v>133.4566402481997</v>
      </c>
      <c r="X123" s="858">
        <f t="shared" ref="X123:Y123" si="125">IF(X97&lt;&gt;0,X97/X19*100,0)</f>
        <v>135.86134553731998</v>
      </c>
      <c r="Y123" s="858">
        <f t="shared" si="125"/>
        <v>137.18239974978195</v>
      </c>
      <c r="Z123" s="858">
        <f t="shared" ref="Z123" si="126">IF(Z97&lt;&gt;0,Z97/Z19*100,0)</f>
        <v>138.4271142120304</v>
      </c>
    </row>
    <row r="124" spans="1:26" x14ac:dyDescent="0.2">
      <c r="A124" s="162"/>
      <c r="B124" s="361" t="s">
        <v>565</v>
      </c>
      <c r="C124" s="351">
        <f t="shared" ref="C124:W124" si="127">IF((C98+C99)&lt;&gt;0,(C98+C99)/(C20+C21)*100,0)</f>
        <v>58.144556477401387</v>
      </c>
      <c r="D124" s="351">
        <f t="shared" si="127"/>
        <v>68.876340460476854</v>
      </c>
      <c r="E124" s="351">
        <f t="shared" si="127"/>
        <v>60.99977508131046</v>
      </c>
      <c r="F124" s="351">
        <f t="shared" si="127"/>
        <v>67.785344615794756</v>
      </c>
      <c r="G124" s="351">
        <f t="shared" si="127"/>
        <v>72.364824534556959</v>
      </c>
      <c r="H124" s="351">
        <f t="shared" si="127"/>
        <v>66.762642174085173</v>
      </c>
      <c r="I124" s="351">
        <f t="shared" si="127"/>
        <v>34.661771319563186</v>
      </c>
      <c r="J124" s="351">
        <f t="shared" si="127"/>
        <v>71.662819292778394</v>
      </c>
      <c r="K124" s="351">
        <f t="shared" si="127"/>
        <v>67.692453676233882</v>
      </c>
      <c r="L124" s="351">
        <f t="shared" si="127"/>
        <v>100</v>
      </c>
      <c r="M124" s="351">
        <f t="shared" si="127"/>
        <v>114.07336702114858</v>
      </c>
      <c r="N124" s="351">
        <f t="shared" si="127"/>
        <v>127.59606477573384</v>
      </c>
      <c r="O124" s="351">
        <f t="shared" si="127"/>
        <v>128.39402204594325</v>
      </c>
      <c r="P124" s="351">
        <f t="shared" si="127"/>
        <v>177.93886285639019</v>
      </c>
      <c r="Q124" s="351">
        <f t="shared" si="127"/>
        <v>184.01614637501399</v>
      </c>
      <c r="R124" s="351">
        <f t="shared" si="127"/>
        <v>196.16843277798026</v>
      </c>
      <c r="S124" s="351">
        <f t="shared" si="127"/>
        <v>162.17360517278149</v>
      </c>
      <c r="T124" s="351">
        <f t="shared" si="127"/>
        <v>187.85389287346939</v>
      </c>
      <c r="U124" s="351">
        <f t="shared" si="127"/>
        <v>194.68306633412405</v>
      </c>
      <c r="V124" s="351">
        <f t="shared" si="127"/>
        <v>218.61656874385358</v>
      </c>
      <c r="W124" s="351">
        <f t="shared" si="127"/>
        <v>226.44684674145634</v>
      </c>
      <c r="X124" s="350">
        <f>IF((X98+X99)&lt;&gt;0,(X98+X99)/(X20+X21)*100,0)</f>
        <v>219.48127353236475</v>
      </c>
      <c r="Y124" s="350">
        <f>IF((Y98+Y99)&lt;&gt;0,(Y98+Y99)/(Y20+Y21)*100,0)</f>
        <v>221.08274240325278</v>
      </c>
      <c r="Z124" s="350">
        <f>IF((Z98+Z99)&lt;&gt;0,(Z98+Z99)/(Z20+Z21)*100,0)</f>
        <v>221.32575852068405</v>
      </c>
    </row>
    <row r="125" spans="1:26" ht="20.25" customHeight="1" x14ac:dyDescent="0.2">
      <c r="A125" s="170"/>
      <c r="B125" s="171" t="s">
        <v>562</v>
      </c>
      <c r="C125" s="363">
        <f t="shared" ref="C125:Q125" si="128">IF(C100&lt;&gt;0,C100/C22*100,0)</f>
        <v>90.910372153139775</v>
      </c>
      <c r="D125" s="363">
        <f t="shared" si="128"/>
        <v>93.539799036770262</v>
      </c>
      <c r="E125" s="363">
        <f t="shared" si="128"/>
        <v>93.315930442950616</v>
      </c>
      <c r="F125" s="363">
        <f t="shared" si="128"/>
        <v>96.882139525368558</v>
      </c>
      <c r="G125" s="363">
        <f t="shared" si="128"/>
        <v>98.741689659904225</v>
      </c>
      <c r="H125" s="363">
        <f t="shared" si="128"/>
        <v>99.141601187454782</v>
      </c>
      <c r="I125" s="363">
        <f t="shared" si="128"/>
        <v>99.488102246155563</v>
      </c>
      <c r="J125" s="363">
        <f t="shared" si="128"/>
        <v>99.767745594260433</v>
      </c>
      <c r="K125" s="363">
        <f t="shared" si="128"/>
        <v>98.700272080758396</v>
      </c>
      <c r="L125" s="363">
        <f t="shared" si="128"/>
        <v>100</v>
      </c>
      <c r="M125" s="363">
        <f t="shared" si="128"/>
        <v>100.89224794690384</v>
      </c>
      <c r="N125" s="363">
        <f t="shared" si="128"/>
        <v>102.88424791195141</v>
      </c>
      <c r="O125" s="363">
        <f t="shared" si="128"/>
        <v>104.89446011235985</v>
      </c>
      <c r="P125" s="363">
        <f t="shared" si="128"/>
        <v>111.74315123343629</v>
      </c>
      <c r="Q125" s="363">
        <f t="shared" si="128"/>
        <v>121.42231033591031</v>
      </c>
      <c r="R125" s="363">
        <f t="shared" ref="R125:W125" si="129">IF(R100&lt;&gt;0,R100/R22*100,0)</f>
        <v>124.99737308165015</v>
      </c>
      <c r="S125" s="363">
        <f t="shared" si="129"/>
        <v>126.0862141025255</v>
      </c>
      <c r="T125" s="363">
        <f t="shared" si="129"/>
        <v>132.94978257480176</v>
      </c>
      <c r="U125" s="363">
        <f t="shared" si="129"/>
        <v>135.39554064092306</v>
      </c>
      <c r="V125" s="363">
        <f t="shared" si="129"/>
        <v>138.39485841718101</v>
      </c>
      <c r="W125" s="363">
        <f t="shared" si="129"/>
        <v>139.34440253301011</v>
      </c>
      <c r="X125" s="368">
        <f t="shared" ref="X125:Y125" si="130">IF(X100&lt;&gt;0,X100/X22*100,0)</f>
        <v>141.28511278052881</v>
      </c>
      <c r="Y125" s="368">
        <f t="shared" si="130"/>
        <v>143.06546427152975</v>
      </c>
      <c r="Z125" s="368">
        <f t="shared" ref="Z125" si="131">IF(Z100&lt;&gt;0,Z100/Z22*100,0)</f>
        <v>144.04536652500741</v>
      </c>
    </row>
    <row r="126" spans="1:26" x14ac:dyDescent="0.2">
      <c r="A126" s="956"/>
      <c r="B126" s="957"/>
      <c r="C126" s="958"/>
      <c r="D126" s="958"/>
      <c r="E126" s="958"/>
      <c r="F126" s="958"/>
      <c r="G126" s="958"/>
      <c r="H126" s="958"/>
      <c r="I126" s="958"/>
      <c r="J126" s="958"/>
      <c r="K126" s="958"/>
      <c r="L126" s="958"/>
      <c r="M126" s="958"/>
      <c r="N126" s="958"/>
      <c r="O126" s="958"/>
      <c r="P126" s="958"/>
      <c r="Q126" s="958"/>
      <c r="R126" s="958"/>
      <c r="S126" s="958"/>
      <c r="T126" s="958"/>
      <c r="U126" s="958"/>
      <c r="V126" s="958"/>
      <c r="W126" s="958"/>
      <c r="X126" s="959"/>
      <c r="Y126" s="959"/>
      <c r="Z126" s="959"/>
    </row>
    <row r="127" spans="1:26" x14ac:dyDescent="0.2">
      <c r="A127" s="956"/>
      <c r="B127" s="957"/>
      <c r="C127" s="958"/>
      <c r="D127" s="958"/>
      <c r="E127" s="958"/>
      <c r="F127" s="958"/>
      <c r="G127" s="958"/>
      <c r="H127" s="958"/>
      <c r="I127" s="958"/>
      <c r="J127" s="958"/>
      <c r="K127" s="958"/>
      <c r="L127" s="958"/>
      <c r="M127" s="958"/>
      <c r="N127" s="958"/>
      <c r="O127" s="958"/>
      <c r="P127" s="958"/>
      <c r="Q127" s="958"/>
      <c r="R127" s="958"/>
      <c r="S127" s="958"/>
      <c r="T127" s="958"/>
      <c r="U127" s="958"/>
      <c r="V127" s="958"/>
      <c r="W127" s="958"/>
      <c r="X127" s="959"/>
      <c r="Y127" s="959"/>
      <c r="Z127" s="959"/>
    </row>
    <row r="128" spans="1:26" x14ac:dyDescent="0.2">
      <c r="A128" s="981" t="s">
        <v>1387</v>
      </c>
      <c r="B128" s="957"/>
      <c r="C128" s="958"/>
      <c r="D128" s="958"/>
      <c r="E128" s="958"/>
      <c r="F128" s="958"/>
      <c r="G128" s="958"/>
      <c r="H128" s="958"/>
      <c r="I128" s="958"/>
      <c r="J128" s="958"/>
      <c r="K128" s="958"/>
      <c r="L128" s="958"/>
      <c r="M128" s="958"/>
      <c r="N128" s="958"/>
      <c r="O128" s="958"/>
      <c r="P128" s="958"/>
      <c r="Q128" s="958"/>
      <c r="R128" s="958"/>
      <c r="S128" s="958"/>
      <c r="T128" s="958"/>
      <c r="U128" s="958"/>
      <c r="V128" s="958"/>
      <c r="W128" s="958"/>
      <c r="X128" s="959"/>
      <c r="Y128" s="959"/>
      <c r="Z128" s="959"/>
    </row>
    <row r="129" spans="1:26" s="144" customFormat="1" ht="20.25" customHeight="1" x14ac:dyDescent="0.2">
      <c r="A129" s="180" t="s">
        <v>1188</v>
      </c>
      <c r="X129" s="861"/>
      <c r="Y129" s="861"/>
      <c r="Z129" s="861"/>
    </row>
    <row r="130" spans="1:26" ht="15" x14ac:dyDescent="0.2">
      <c r="A130" s="132" t="str">
        <f>Index!B39</f>
        <v>Table 5f:     Kosrae: GDP Implicit price deflators by industry, contribution to change, FY2003-FY2015</v>
      </c>
    </row>
    <row r="131" spans="1:26" ht="18.75" customHeight="1" x14ac:dyDescent="0.2">
      <c r="A131" s="159"/>
      <c r="B131" s="160" t="s">
        <v>446</v>
      </c>
      <c r="C131" s="161" t="str">
        <f>C$2</f>
        <v>FY1995</v>
      </c>
      <c r="D131" s="161" t="str">
        <f t="shared" ref="D131:Z131" si="132">D$2</f>
        <v>FY1996</v>
      </c>
      <c r="E131" s="161" t="str">
        <f t="shared" si="132"/>
        <v>FY1997</v>
      </c>
      <c r="F131" s="161" t="str">
        <f t="shared" si="132"/>
        <v>FY1998</v>
      </c>
      <c r="G131" s="161" t="str">
        <f t="shared" si="132"/>
        <v>FY1999</v>
      </c>
      <c r="H131" s="161" t="str">
        <f t="shared" si="132"/>
        <v>FY2000</v>
      </c>
      <c r="I131" s="161" t="str">
        <f t="shared" si="132"/>
        <v>FY2001</v>
      </c>
      <c r="J131" s="161" t="str">
        <f t="shared" si="132"/>
        <v>FY2002</v>
      </c>
      <c r="K131" s="161" t="str">
        <f t="shared" si="132"/>
        <v>FY2003</v>
      </c>
      <c r="L131" s="161" t="str">
        <f t="shared" si="132"/>
        <v>FY2004</v>
      </c>
      <c r="M131" s="161" t="str">
        <f t="shared" si="132"/>
        <v>FY2005</v>
      </c>
      <c r="N131" s="161" t="str">
        <f t="shared" si="132"/>
        <v>FY2006</v>
      </c>
      <c r="O131" s="161" t="str">
        <f t="shared" si="132"/>
        <v>FY2007</v>
      </c>
      <c r="P131" s="161" t="str">
        <f t="shared" si="132"/>
        <v>FY2008</v>
      </c>
      <c r="Q131" s="161" t="str">
        <f t="shared" si="132"/>
        <v>FY2009</v>
      </c>
      <c r="R131" s="161" t="str">
        <f t="shared" si="132"/>
        <v>FY2010</v>
      </c>
      <c r="S131" s="161" t="str">
        <f t="shared" si="132"/>
        <v>FY2011</v>
      </c>
      <c r="T131" s="161" t="str">
        <f t="shared" si="132"/>
        <v>FY2012</v>
      </c>
      <c r="U131" s="161" t="str">
        <f t="shared" si="132"/>
        <v>FY2013</v>
      </c>
      <c r="V131" s="161" t="str">
        <f t="shared" si="132"/>
        <v>FY2014</v>
      </c>
      <c r="W131" s="161" t="str">
        <f t="shared" si="132"/>
        <v>FY2015</v>
      </c>
      <c r="X131" s="857" t="str">
        <f t="shared" si="132"/>
        <v>FY2016</v>
      </c>
      <c r="Y131" s="857" t="str">
        <f t="shared" si="132"/>
        <v>FY2017</v>
      </c>
      <c r="Z131" s="857" t="str">
        <f t="shared" si="132"/>
        <v>FY2018</v>
      </c>
    </row>
    <row r="132" spans="1:26" ht="18.75" customHeight="1" x14ac:dyDescent="0.2">
      <c r="A132" s="162" t="s">
        <v>48</v>
      </c>
      <c r="B132" s="163" t="s">
        <v>49</v>
      </c>
      <c r="C132" s="852"/>
      <c r="D132" s="852">
        <f t="shared" ref="D132:Z132" si="133">(D3/D$22*D107-C3/C$22*C107)/C$125</f>
        <v>4.9072799624660392E-4</v>
      </c>
      <c r="E132" s="852">
        <f t="shared" si="133"/>
        <v>5.6550661330625768E-3</v>
      </c>
      <c r="F132" s="852">
        <f t="shared" si="133"/>
        <v>1.0665700406088757E-2</v>
      </c>
      <c r="G132" s="852">
        <f t="shared" si="133"/>
        <v>-4.799966935156854E-3</v>
      </c>
      <c r="H132" s="852">
        <f t="shared" si="133"/>
        <v>-4.2464795055867635E-3</v>
      </c>
      <c r="I132" s="852">
        <f t="shared" si="133"/>
        <v>-5.9598801509667754E-3</v>
      </c>
      <c r="J132" s="852">
        <f t="shared" si="133"/>
        <v>-2.6334069634958235E-3</v>
      </c>
      <c r="K132" s="852">
        <f t="shared" si="133"/>
        <v>9.8918639107952182E-4</v>
      </c>
      <c r="L132" s="852">
        <f t="shared" si="133"/>
        <v>2.0002344283865819E-3</v>
      </c>
      <c r="M132" s="852">
        <f t="shared" si="133"/>
        <v>-2.2815085572958082E-6</v>
      </c>
      <c r="N132" s="852">
        <f t="shared" si="133"/>
        <v>-1.428036950345547E-3</v>
      </c>
      <c r="O132" s="852">
        <f t="shared" si="133"/>
        <v>2.7508196713328802E-3</v>
      </c>
      <c r="P132" s="852">
        <f t="shared" si="133"/>
        <v>6.1105035798700537E-3</v>
      </c>
      <c r="Q132" s="852">
        <f t="shared" si="133"/>
        <v>2.3895083036195352E-3</v>
      </c>
      <c r="R132" s="852">
        <f t="shared" si="133"/>
        <v>6.0569838077868311E-4</v>
      </c>
      <c r="S132" s="852">
        <f t="shared" si="133"/>
        <v>-3.5278580492549816E-3</v>
      </c>
      <c r="T132" s="852">
        <f t="shared" si="133"/>
        <v>-2.8723967698143188E-3</v>
      </c>
      <c r="U132" s="852">
        <f t="shared" si="133"/>
        <v>1.1589492946751564E-2</v>
      </c>
      <c r="V132" s="852">
        <f t="shared" si="133"/>
        <v>1.0597329637684637E-2</v>
      </c>
      <c r="W132" s="852">
        <f t="shared" si="133"/>
        <v>-4.2969854702022171E-3</v>
      </c>
      <c r="X132" s="863">
        <f t="shared" si="133"/>
        <v>-2.0683706391252553E-3</v>
      </c>
      <c r="Y132" s="863">
        <f t="shared" si="133"/>
        <v>-3.5150600356905664E-3</v>
      </c>
      <c r="Z132" s="863">
        <f t="shared" si="133"/>
        <v>-2.4501209019091152E-3</v>
      </c>
    </row>
    <row r="133" spans="1:26" x14ac:dyDescent="0.2">
      <c r="A133" s="162" t="s">
        <v>50</v>
      </c>
      <c r="B133" s="165" t="s">
        <v>510</v>
      </c>
      <c r="C133" s="852"/>
      <c r="D133" s="852">
        <f t="shared" ref="D133:Z133" si="134">(D4/D$22*D108-C4/C$22*C108)/C$125</f>
        <v>-3.8704943651859551E-2</v>
      </c>
      <c r="E133" s="852">
        <f t="shared" si="134"/>
        <v>1.2787789844980331E-2</v>
      </c>
      <c r="F133" s="852">
        <f t="shared" si="134"/>
        <v>1.2256476260181438E-2</v>
      </c>
      <c r="G133" s="852">
        <f t="shared" si="134"/>
        <v>-8.43824673041162E-3</v>
      </c>
      <c r="H133" s="852">
        <f t="shared" si="134"/>
        <v>-5.2886448830394405E-3</v>
      </c>
      <c r="I133" s="852">
        <f t="shared" si="134"/>
        <v>-7.0123262732095896E-3</v>
      </c>
      <c r="J133" s="852">
        <f t="shared" si="134"/>
        <v>-8.7880626139123742E-4</v>
      </c>
      <c r="K133" s="852">
        <f t="shared" si="134"/>
        <v>9.1000492031443247E-4</v>
      </c>
      <c r="L133" s="852">
        <f t="shared" si="134"/>
        <v>3.4191483139478285E-4</v>
      </c>
      <c r="M133" s="852">
        <f t="shared" si="134"/>
        <v>2.6560060782011875E-3</v>
      </c>
      <c r="N133" s="852">
        <f t="shared" si="134"/>
        <v>1.2128585649336062E-3</v>
      </c>
      <c r="O133" s="852">
        <f t="shared" si="134"/>
        <v>5.229693123531368E-3</v>
      </c>
      <c r="P133" s="852">
        <f t="shared" si="134"/>
        <v>1.2911444063141413E-2</v>
      </c>
      <c r="Q133" s="852">
        <f t="shared" si="134"/>
        <v>1.6276781593259439E-2</v>
      </c>
      <c r="R133" s="852">
        <f t="shared" si="134"/>
        <v>4.5414437908543508E-3</v>
      </c>
      <c r="S133" s="852">
        <f t="shared" si="134"/>
        <v>2.1631574708868124E-3</v>
      </c>
      <c r="T133" s="852">
        <f t="shared" si="134"/>
        <v>1.3196276333757152E-4</v>
      </c>
      <c r="U133" s="852">
        <f t="shared" si="134"/>
        <v>9.4990662609674079E-3</v>
      </c>
      <c r="V133" s="852">
        <f t="shared" si="134"/>
        <v>1.0020029509897803E-2</v>
      </c>
      <c r="W133" s="852">
        <f t="shared" si="134"/>
        <v>-1.129343959297688E-2</v>
      </c>
      <c r="X133" s="863">
        <f t="shared" si="134"/>
        <v>6.642151466462189E-3</v>
      </c>
      <c r="Y133" s="863">
        <f t="shared" si="134"/>
        <v>7.6904101632707077E-3</v>
      </c>
      <c r="Z133" s="863">
        <f t="shared" si="134"/>
        <v>7.4039342490987595E-4</v>
      </c>
    </row>
    <row r="134" spans="1:26" x14ac:dyDescent="0.2">
      <c r="A134" s="162" t="s">
        <v>52</v>
      </c>
      <c r="B134" s="165" t="s">
        <v>53</v>
      </c>
      <c r="C134" s="852"/>
      <c r="D134" s="852">
        <f t="shared" ref="D134:Z134" si="135">(D5/D$22*D109-C5/C$22*C109)/C$125</f>
        <v>0</v>
      </c>
      <c r="E134" s="852">
        <f t="shared" si="135"/>
        <v>0</v>
      </c>
      <c r="F134" s="852">
        <f t="shared" si="135"/>
        <v>0</v>
      </c>
      <c r="G134" s="852">
        <f t="shared" si="135"/>
        <v>0</v>
      </c>
      <c r="H134" s="852">
        <f t="shared" si="135"/>
        <v>0</v>
      </c>
      <c r="I134" s="852">
        <f t="shared" si="135"/>
        <v>0</v>
      </c>
      <c r="J134" s="852">
        <f t="shared" si="135"/>
        <v>0</v>
      </c>
      <c r="K134" s="852">
        <f t="shared" si="135"/>
        <v>0</v>
      </c>
      <c r="L134" s="852">
        <f t="shared" si="135"/>
        <v>0</v>
      </c>
      <c r="M134" s="852">
        <f t="shared" si="135"/>
        <v>0</v>
      </c>
      <c r="N134" s="852">
        <f t="shared" si="135"/>
        <v>0</v>
      </c>
      <c r="O134" s="852">
        <f t="shared" si="135"/>
        <v>0</v>
      </c>
      <c r="P134" s="852">
        <f t="shared" si="135"/>
        <v>0</v>
      </c>
      <c r="Q134" s="852">
        <f t="shared" si="135"/>
        <v>0</v>
      </c>
      <c r="R134" s="852">
        <f t="shared" si="135"/>
        <v>0</v>
      </c>
      <c r="S134" s="852">
        <f t="shared" si="135"/>
        <v>0</v>
      </c>
      <c r="T134" s="852">
        <f t="shared" si="135"/>
        <v>0</v>
      </c>
      <c r="U134" s="852">
        <f t="shared" si="135"/>
        <v>0</v>
      </c>
      <c r="V134" s="852">
        <f t="shared" si="135"/>
        <v>0</v>
      </c>
      <c r="W134" s="852">
        <f t="shared" si="135"/>
        <v>0</v>
      </c>
      <c r="X134" s="863">
        <f t="shared" si="135"/>
        <v>0</v>
      </c>
      <c r="Y134" s="863">
        <f t="shared" si="135"/>
        <v>0</v>
      </c>
      <c r="Z134" s="863">
        <f t="shared" si="135"/>
        <v>0</v>
      </c>
    </row>
    <row r="135" spans="1:26" x14ac:dyDescent="0.2">
      <c r="A135" s="162" t="s">
        <v>54</v>
      </c>
      <c r="B135" s="165" t="s">
        <v>55</v>
      </c>
      <c r="C135" s="852"/>
      <c r="D135" s="852">
        <f t="shared" ref="D135:Z135" si="136">(D6/D$22*D110-C6/C$22*C110)/C$125</f>
        <v>5.196725641070279E-4</v>
      </c>
      <c r="E135" s="852">
        <f t="shared" si="136"/>
        <v>4.639827856873972E-3</v>
      </c>
      <c r="F135" s="852">
        <f t="shared" si="136"/>
        <v>1.0428503467199663E-2</v>
      </c>
      <c r="G135" s="852">
        <f t="shared" si="136"/>
        <v>5.3532324236233396E-4</v>
      </c>
      <c r="H135" s="852">
        <f t="shared" si="136"/>
        <v>6.7895071577555111E-3</v>
      </c>
      <c r="I135" s="852">
        <f t="shared" si="136"/>
        <v>-1.0338981475337143E-2</v>
      </c>
      <c r="J135" s="852">
        <f t="shared" si="136"/>
        <v>3.7808335414407613E-4</v>
      </c>
      <c r="K135" s="852">
        <f t="shared" si="136"/>
        <v>3.2681659646486178E-4</v>
      </c>
      <c r="L135" s="852">
        <f t="shared" si="136"/>
        <v>-9.797826177647235E-4</v>
      </c>
      <c r="M135" s="852">
        <f t="shared" si="136"/>
        <v>-1.6591636775685869E-3</v>
      </c>
      <c r="N135" s="852">
        <f t="shared" si="136"/>
        <v>-6.2829003327383767E-4</v>
      </c>
      <c r="O135" s="852">
        <f t="shared" si="136"/>
        <v>1.3306937479372334E-3</v>
      </c>
      <c r="P135" s="852">
        <f t="shared" si="136"/>
        <v>-1.0211649025699205E-3</v>
      </c>
      <c r="Q135" s="852">
        <f t="shared" si="136"/>
        <v>-2.5211388892824251E-3</v>
      </c>
      <c r="R135" s="852">
        <f t="shared" si="136"/>
        <v>4.1333928574575178E-3</v>
      </c>
      <c r="S135" s="852">
        <f t="shared" si="136"/>
        <v>-1.1182349721885795E-3</v>
      </c>
      <c r="T135" s="852">
        <f t="shared" si="136"/>
        <v>-5.1059548925718344E-3</v>
      </c>
      <c r="U135" s="852">
        <f t="shared" si="136"/>
        <v>4.4517413817002339E-4</v>
      </c>
      <c r="V135" s="852">
        <f t="shared" si="136"/>
        <v>1.6329998610231989E-3</v>
      </c>
      <c r="W135" s="852">
        <f t="shared" si="136"/>
        <v>2.9993286742072442E-3</v>
      </c>
      <c r="X135" s="863">
        <f t="shared" si="136"/>
        <v>2.7972362281109163E-3</v>
      </c>
      <c r="Y135" s="863">
        <f t="shared" si="136"/>
        <v>1.8021824412274743E-3</v>
      </c>
      <c r="Z135" s="863">
        <f t="shared" si="136"/>
        <v>-1.6832443214783313E-3</v>
      </c>
    </row>
    <row r="136" spans="1:26" x14ac:dyDescent="0.2">
      <c r="A136" s="162" t="s">
        <v>56</v>
      </c>
      <c r="B136" s="165" t="s">
        <v>57</v>
      </c>
      <c r="C136" s="852"/>
      <c r="D136" s="852">
        <f t="shared" ref="D136:Z136" si="137">(D7/D$22*D111-C7/C$22*C111)/C$125</f>
        <v>7.8582406796023595E-3</v>
      </c>
      <c r="E136" s="852">
        <f t="shared" si="137"/>
        <v>-1.9139665287036662E-2</v>
      </c>
      <c r="F136" s="852">
        <f t="shared" si="137"/>
        <v>1.5351090102765355E-2</v>
      </c>
      <c r="G136" s="852">
        <f t="shared" si="137"/>
        <v>-1.1285792703613878E-2</v>
      </c>
      <c r="H136" s="852">
        <f t="shared" si="137"/>
        <v>6.7355276204169538E-3</v>
      </c>
      <c r="I136" s="852">
        <f t="shared" si="137"/>
        <v>8.8811511272128933E-3</v>
      </c>
      <c r="J136" s="852">
        <f t="shared" si="137"/>
        <v>-2.1126023128837615E-2</v>
      </c>
      <c r="K136" s="852">
        <f t="shared" si="137"/>
        <v>2.1534416184009184E-3</v>
      </c>
      <c r="L136" s="852">
        <f t="shared" si="137"/>
        <v>-2.0724936301980003E-2</v>
      </c>
      <c r="M136" s="852">
        <f t="shared" si="137"/>
        <v>-1.1646657981928052E-2</v>
      </c>
      <c r="N136" s="852">
        <f t="shared" si="137"/>
        <v>-1.0909569464869802E-2</v>
      </c>
      <c r="O136" s="852">
        <f t="shared" si="137"/>
        <v>1.2570076104250882E-3</v>
      </c>
      <c r="P136" s="852">
        <f t="shared" si="137"/>
        <v>8.9168124200350151E-4</v>
      </c>
      <c r="Q136" s="852">
        <f t="shared" si="137"/>
        <v>4.4527182807845471E-3</v>
      </c>
      <c r="R136" s="852">
        <f t="shared" si="137"/>
        <v>3.557010427610567E-3</v>
      </c>
      <c r="S136" s="852">
        <f t="shared" si="137"/>
        <v>1.1101678689540959E-2</v>
      </c>
      <c r="T136" s="852">
        <f t="shared" si="137"/>
        <v>-9.6088723936996641E-3</v>
      </c>
      <c r="U136" s="852">
        <f t="shared" si="137"/>
        <v>9.6484892640416545E-3</v>
      </c>
      <c r="V136" s="852">
        <f t="shared" si="137"/>
        <v>1.1845721385371044E-2</v>
      </c>
      <c r="W136" s="852">
        <f t="shared" si="137"/>
        <v>-4.6766650259280883E-4</v>
      </c>
      <c r="X136" s="863">
        <f t="shared" si="137"/>
        <v>1.2420379197993331E-2</v>
      </c>
      <c r="Y136" s="863">
        <f t="shared" si="137"/>
        <v>-6.2285380268202756E-3</v>
      </c>
      <c r="Z136" s="863">
        <f t="shared" si="137"/>
        <v>-6.5856207153595515E-3</v>
      </c>
    </row>
    <row r="137" spans="1:26" x14ac:dyDescent="0.2">
      <c r="A137" s="162" t="s">
        <v>58</v>
      </c>
      <c r="B137" s="165" t="s">
        <v>59</v>
      </c>
      <c r="C137" s="852"/>
      <c r="D137" s="852">
        <f t="shared" ref="D137:Z137" si="138">(D8/D$22*D112-C8/C$22*C112)/C$125</f>
        <v>2.8796248307847203E-2</v>
      </c>
      <c r="E137" s="852">
        <f t="shared" si="138"/>
        <v>-2.5907496354423569E-2</v>
      </c>
      <c r="F137" s="852">
        <f t="shared" si="138"/>
        <v>-2.0364605256742488E-3</v>
      </c>
      <c r="G137" s="852">
        <f t="shared" si="138"/>
        <v>1.8074252316058612E-2</v>
      </c>
      <c r="H137" s="852">
        <f t="shared" si="138"/>
        <v>-1.1181929301125748E-2</v>
      </c>
      <c r="I137" s="852">
        <f t="shared" si="138"/>
        <v>-7.1382309339515287E-3</v>
      </c>
      <c r="J137" s="852">
        <f t="shared" si="138"/>
        <v>-1.34216373675108E-2</v>
      </c>
      <c r="K137" s="852">
        <f t="shared" si="138"/>
        <v>1.7516807876568272E-2</v>
      </c>
      <c r="L137" s="852">
        <f t="shared" si="138"/>
        <v>4.0125555933118329E-3</v>
      </c>
      <c r="M137" s="852">
        <f t="shared" si="138"/>
        <v>-1.4279423938705982E-2</v>
      </c>
      <c r="N137" s="852">
        <f t="shared" si="138"/>
        <v>-1.4111727005730308E-3</v>
      </c>
      <c r="O137" s="852">
        <f t="shared" si="138"/>
        <v>-6.4169962929698952E-3</v>
      </c>
      <c r="P137" s="852">
        <f t="shared" si="138"/>
        <v>2.5723948496845138E-2</v>
      </c>
      <c r="Q137" s="852">
        <f t="shared" si="138"/>
        <v>5.0022951436256353E-2</v>
      </c>
      <c r="R137" s="852">
        <f t="shared" si="138"/>
        <v>-1.9365937269057668E-2</v>
      </c>
      <c r="S137" s="852">
        <f t="shared" si="138"/>
        <v>5.5916223767524573E-2</v>
      </c>
      <c r="T137" s="852">
        <f t="shared" si="138"/>
        <v>7.9279836665089892E-2</v>
      </c>
      <c r="U137" s="852">
        <f t="shared" si="138"/>
        <v>-0.10751330690794389</v>
      </c>
      <c r="V137" s="852">
        <f t="shared" si="138"/>
        <v>-6.6300196718550766E-2</v>
      </c>
      <c r="W137" s="852">
        <f t="shared" si="138"/>
        <v>9.3911791109763353E-3</v>
      </c>
      <c r="X137" s="863">
        <f t="shared" si="138"/>
        <v>-1.5423585189602323E-2</v>
      </c>
      <c r="Y137" s="863">
        <f t="shared" si="138"/>
        <v>-6.3739996744593807E-3</v>
      </c>
      <c r="Z137" s="863">
        <f t="shared" si="138"/>
        <v>8.8886162788208573E-3</v>
      </c>
    </row>
    <row r="138" spans="1:26" x14ac:dyDescent="0.2">
      <c r="A138" s="162" t="s">
        <v>60</v>
      </c>
      <c r="B138" s="165" t="s">
        <v>61</v>
      </c>
      <c r="C138" s="852"/>
      <c r="D138" s="852">
        <f t="shared" ref="D138:Z138" si="139">(D9/D$22*D113-C9/C$22*C113)/C$125</f>
        <v>-4.3632827855477813E-4</v>
      </c>
      <c r="E138" s="852">
        <f t="shared" si="139"/>
        <v>-1.8711094423800256E-2</v>
      </c>
      <c r="F138" s="852">
        <f t="shared" si="139"/>
        <v>-8.0181597938616487E-3</v>
      </c>
      <c r="G138" s="852">
        <f t="shared" si="139"/>
        <v>9.624767507194305E-3</v>
      </c>
      <c r="H138" s="852">
        <f t="shared" si="139"/>
        <v>-3.8331897040273354E-3</v>
      </c>
      <c r="I138" s="852">
        <f t="shared" si="139"/>
        <v>8.0299077828898405E-2</v>
      </c>
      <c r="J138" s="852">
        <f t="shared" si="139"/>
        <v>-5.2626860960899531E-2</v>
      </c>
      <c r="K138" s="852">
        <f t="shared" si="139"/>
        <v>-4.2193461913061781E-3</v>
      </c>
      <c r="L138" s="852">
        <f t="shared" si="139"/>
        <v>1.187948964371844E-2</v>
      </c>
      <c r="M138" s="852">
        <f t="shared" si="139"/>
        <v>-1.0088553944546649E-2</v>
      </c>
      <c r="N138" s="852">
        <f t="shared" si="139"/>
        <v>2.303833748492401E-2</v>
      </c>
      <c r="O138" s="852">
        <f t="shared" si="139"/>
        <v>-4.7708319201565687E-3</v>
      </c>
      <c r="P138" s="852">
        <f t="shared" si="139"/>
        <v>5.9281136150632933E-3</v>
      </c>
      <c r="Q138" s="852">
        <f t="shared" si="139"/>
        <v>1.4524497841445647E-2</v>
      </c>
      <c r="R138" s="852">
        <f t="shared" si="139"/>
        <v>2.0252374650320371E-2</v>
      </c>
      <c r="S138" s="852">
        <f t="shared" si="139"/>
        <v>-1.7397956548923066E-2</v>
      </c>
      <c r="T138" s="852">
        <f t="shared" si="139"/>
        <v>5.2934978004388477E-4</v>
      </c>
      <c r="U138" s="852">
        <f t="shared" si="139"/>
        <v>1.7388371352920696E-2</v>
      </c>
      <c r="V138" s="852">
        <f t="shared" si="139"/>
        <v>8.8607305682416124E-3</v>
      </c>
      <c r="W138" s="852">
        <f t="shared" si="139"/>
        <v>4.2589944944370498E-3</v>
      </c>
      <c r="X138" s="863">
        <f t="shared" si="139"/>
        <v>-1.723688450969308E-3</v>
      </c>
      <c r="Y138" s="863">
        <f t="shared" si="139"/>
        <v>7.7834831467426752E-3</v>
      </c>
      <c r="Z138" s="863">
        <f t="shared" si="139"/>
        <v>-2.3108962800247115E-3</v>
      </c>
    </row>
    <row r="139" spans="1:26" x14ac:dyDescent="0.2">
      <c r="A139" s="162" t="s">
        <v>62</v>
      </c>
      <c r="B139" s="165" t="s">
        <v>63</v>
      </c>
      <c r="C139" s="852"/>
      <c r="D139" s="852">
        <f t="shared" ref="D139:Z139" si="140">(D10/D$22*D114-C10/C$22*C114)/C$125</f>
        <v>6.6595292939384257E-3</v>
      </c>
      <c r="E139" s="852">
        <f t="shared" si="140"/>
        <v>2.9920422025611409E-3</v>
      </c>
      <c r="F139" s="852">
        <f t="shared" si="140"/>
        <v>-1.417071820592917E-3</v>
      </c>
      <c r="G139" s="852">
        <f t="shared" si="140"/>
        <v>-1.5117317330803673E-3</v>
      </c>
      <c r="H139" s="852">
        <f t="shared" si="140"/>
        <v>2.3892586917233487E-3</v>
      </c>
      <c r="I139" s="852">
        <f t="shared" si="140"/>
        <v>-1.2237561116850686E-3</v>
      </c>
      <c r="J139" s="852">
        <f t="shared" si="140"/>
        <v>-1.9776361530613904E-3</v>
      </c>
      <c r="K139" s="852">
        <f t="shared" si="140"/>
        <v>-8.3280864818808143E-4</v>
      </c>
      <c r="L139" s="852">
        <f t="shared" si="140"/>
        <v>-6.1876187997419194E-4</v>
      </c>
      <c r="M139" s="852">
        <f t="shared" si="140"/>
        <v>5.6207999379431555E-4</v>
      </c>
      <c r="N139" s="852">
        <f t="shared" si="140"/>
        <v>6.6474518123060421E-4</v>
      </c>
      <c r="O139" s="852">
        <f t="shared" si="140"/>
        <v>2.0065241745392121E-3</v>
      </c>
      <c r="P139" s="852">
        <f t="shared" si="140"/>
        <v>2.0168427466076035E-3</v>
      </c>
      <c r="Q139" s="852">
        <f t="shared" si="140"/>
        <v>-1.9706590437038487E-3</v>
      </c>
      <c r="R139" s="852">
        <f t="shared" si="140"/>
        <v>4.0177624995636815E-3</v>
      </c>
      <c r="S139" s="852">
        <f t="shared" si="140"/>
        <v>-1.4348501367875131E-3</v>
      </c>
      <c r="T139" s="852">
        <f t="shared" si="140"/>
        <v>4.3971572877807958E-4</v>
      </c>
      <c r="U139" s="852">
        <f t="shared" si="140"/>
        <v>2.2991146012392148E-3</v>
      </c>
      <c r="V139" s="852">
        <f t="shared" si="140"/>
        <v>2.4491360905134871E-3</v>
      </c>
      <c r="W139" s="852">
        <f t="shared" si="140"/>
        <v>8.1988321721240365E-4</v>
      </c>
      <c r="X139" s="863">
        <f t="shared" si="140"/>
        <v>-3.1657984193865903E-4</v>
      </c>
      <c r="Y139" s="863">
        <f t="shared" si="140"/>
        <v>6.03166848064601E-4</v>
      </c>
      <c r="Z139" s="863">
        <f t="shared" si="140"/>
        <v>-7.7592406977483792E-4</v>
      </c>
    </row>
    <row r="140" spans="1:26" x14ac:dyDescent="0.2">
      <c r="A140" s="162" t="s">
        <v>64</v>
      </c>
      <c r="B140" s="165" t="s">
        <v>65</v>
      </c>
      <c r="C140" s="852"/>
      <c r="D140" s="852">
        <f t="shared" ref="D140:Z140" si="141">(D11/D$22*D115-C11/C$22*C115)/C$125</f>
        <v>-6.3889574660194899E-4</v>
      </c>
      <c r="E140" s="852">
        <f t="shared" si="141"/>
        <v>3.9669033345548785E-3</v>
      </c>
      <c r="F140" s="852">
        <f t="shared" si="141"/>
        <v>7.5898764875308453E-3</v>
      </c>
      <c r="G140" s="852">
        <f t="shared" si="141"/>
        <v>8.4516432733440661E-3</v>
      </c>
      <c r="H140" s="852">
        <f t="shared" si="141"/>
        <v>-4.0159532396555715E-3</v>
      </c>
      <c r="I140" s="852">
        <f t="shared" si="141"/>
        <v>-4.8767202865159301E-3</v>
      </c>
      <c r="J140" s="852">
        <f t="shared" si="141"/>
        <v>-2.3099625008013726E-3</v>
      </c>
      <c r="K140" s="852">
        <f t="shared" si="141"/>
        <v>-1.3032309800528133E-3</v>
      </c>
      <c r="L140" s="852">
        <f t="shared" si="141"/>
        <v>1.4707574869289778E-4</v>
      </c>
      <c r="M140" s="852">
        <f t="shared" si="141"/>
        <v>3.9210209304018306E-4</v>
      </c>
      <c r="N140" s="852">
        <f t="shared" si="141"/>
        <v>-1.5380384927114034E-3</v>
      </c>
      <c r="O140" s="852">
        <f t="shared" si="141"/>
        <v>-2.0596895686375545E-3</v>
      </c>
      <c r="P140" s="852">
        <f t="shared" si="141"/>
        <v>1.8414790257657025E-3</v>
      </c>
      <c r="Q140" s="852">
        <f t="shared" si="141"/>
        <v>5.8142737770090222E-3</v>
      </c>
      <c r="R140" s="852">
        <f t="shared" si="141"/>
        <v>-1.004525531779855E-3</v>
      </c>
      <c r="S140" s="852">
        <f t="shared" si="141"/>
        <v>-4.2957337974404013E-4</v>
      </c>
      <c r="T140" s="852">
        <f t="shared" si="141"/>
        <v>-5.0369481948958272E-3</v>
      </c>
      <c r="U140" s="852">
        <f t="shared" si="141"/>
        <v>1.1893300405807031E-2</v>
      </c>
      <c r="V140" s="852">
        <f t="shared" si="141"/>
        <v>-4.3404693674499516E-4</v>
      </c>
      <c r="W140" s="852">
        <f t="shared" si="141"/>
        <v>1.1737066223375897E-3</v>
      </c>
      <c r="X140" s="863">
        <f t="shared" si="141"/>
        <v>8.5760251640909259E-3</v>
      </c>
      <c r="Y140" s="863">
        <f t="shared" si="141"/>
        <v>-8.0819281388538465E-4</v>
      </c>
      <c r="Z140" s="863">
        <f t="shared" si="141"/>
        <v>8.7307820737550865E-3</v>
      </c>
    </row>
    <row r="141" spans="1:26" x14ac:dyDescent="0.2">
      <c r="A141" s="162" t="s">
        <v>66</v>
      </c>
      <c r="B141" s="163" t="s">
        <v>917</v>
      </c>
      <c r="C141" s="852"/>
      <c r="D141" s="852">
        <f t="shared" ref="D141:Z141" si="142">(D12/D$22*D116-C12/C$22*C116)/C$125</f>
        <v>-4.4936321817307799E-5</v>
      </c>
      <c r="E141" s="852">
        <f t="shared" si="142"/>
        <v>2.2622113945666581E-3</v>
      </c>
      <c r="F141" s="852">
        <f t="shared" si="142"/>
        <v>-3.5746332382316139E-3</v>
      </c>
      <c r="G141" s="852">
        <f t="shared" si="142"/>
        <v>7.4919843230059849E-3</v>
      </c>
      <c r="H141" s="852">
        <f t="shared" si="142"/>
        <v>6.653016582085702E-3</v>
      </c>
      <c r="I141" s="852">
        <f t="shared" si="142"/>
        <v>8.0473603732611181E-3</v>
      </c>
      <c r="J141" s="852">
        <f t="shared" si="142"/>
        <v>1.4074400306236641E-2</v>
      </c>
      <c r="K141" s="852">
        <f t="shared" si="142"/>
        <v>-2.4116132157444761E-2</v>
      </c>
      <c r="L141" s="852">
        <f t="shared" si="142"/>
        <v>-5.0294171232868352E-3</v>
      </c>
      <c r="M141" s="852">
        <f t="shared" si="142"/>
        <v>4.8227467088270883E-3</v>
      </c>
      <c r="N141" s="852">
        <f t="shared" si="142"/>
        <v>4.3996332629499674E-3</v>
      </c>
      <c r="O141" s="852">
        <f t="shared" si="142"/>
        <v>-6.2569381840292993E-4</v>
      </c>
      <c r="P141" s="852">
        <f t="shared" si="142"/>
        <v>3.2081298938322683E-3</v>
      </c>
      <c r="Q141" s="852">
        <f t="shared" si="142"/>
        <v>-3.148453501132993E-3</v>
      </c>
      <c r="R141" s="852">
        <f t="shared" si="142"/>
        <v>3.6534462377138982E-4</v>
      </c>
      <c r="S141" s="852">
        <f t="shared" si="142"/>
        <v>-2.3500282178455091E-3</v>
      </c>
      <c r="T141" s="852">
        <f t="shared" si="142"/>
        <v>2.4430049798797402E-4</v>
      </c>
      <c r="U141" s="852">
        <f t="shared" si="142"/>
        <v>2.483046142346628E-3</v>
      </c>
      <c r="V141" s="852">
        <f t="shared" si="142"/>
        <v>-6.1756728885805051E-4</v>
      </c>
      <c r="W141" s="852">
        <f t="shared" si="142"/>
        <v>-1.0852027970926557E-3</v>
      </c>
      <c r="X141" s="863">
        <f t="shared" si="142"/>
        <v>9.628124431441171E-3</v>
      </c>
      <c r="Y141" s="863">
        <f t="shared" si="142"/>
        <v>3.8298097939023358E-3</v>
      </c>
      <c r="Z141" s="863">
        <f t="shared" si="142"/>
        <v>3.4972547091137386E-3</v>
      </c>
    </row>
    <row r="142" spans="1:26" x14ac:dyDescent="0.2">
      <c r="A142" s="162" t="s">
        <v>67</v>
      </c>
      <c r="B142" s="165" t="s">
        <v>68</v>
      </c>
      <c r="C142" s="852"/>
      <c r="D142" s="852">
        <f t="shared" ref="D142:Z142" si="143">(D13/D$22*D117-C13/C$22*C117)/C$125</f>
        <v>5.4846055002943416E-3</v>
      </c>
      <c r="E142" s="852">
        <f t="shared" si="143"/>
        <v>1.3093663737648267E-2</v>
      </c>
      <c r="F142" s="852">
        <f t="shared" si="143"/>
        <v>1.8674857489661571E-2</v>
      </c>
      <c r="G142" s="852">
        <f t="shared" si="143"/>
        <v>4.191552786610233E-3</v>
      </c>
      <c r="H142" s="852">
        <f t="shared" si="143"/>
        <v>-3.9958985242994423E-4</v>
      </c>
      <c r="I142" s="852">
        <f t="shared" si="143"/>
        <v>-4.2952069814500568E-3</v>
      </c>
      <c r="J142" s="852">
        <f t="shared" si="143"/>
        <v>-2.2849017324783035E-3</v>
      </c>
      <c r="K142" s="852">
        <f t="shared" si="143"/>
        <v>2.3798152207860795E-4</v>
      </c>
      <c r="L142" s="852">
        <f t="shared" si="143"/>
        <v>5.2668323808879669E-3</v>
      </c>
      <c r="M142" s="852">
        <f t="shared" si="143"/>
        <v>-1.3849182448138819E-4</v>
      </c>
      <c r="N142" s="852">
        <f t="shared" si="143"/>
        <v>-5.5887244424884918E-3</v>
      </c>
      <c r="O142" s="852">
        <f t="shared" si="143"/>
        <v>1.0804880289512902E-4</v>
      </c>
      <c r="P142" s="852">
        <f t="shared" si="143"/>
        <v>1.3099861638560552E-3</v>
      </c>
      <c r="Q142" s="852">
        <f t="shared" si="143"/>
        <v>1.6648595031403743E-3</v>
      </c>
      <c r="R142" s="852">
        <f t="shared" si="143"/>
        <v>5.5703193866547557E-3</v>
      </c>
      <c r="S142" s="852">
        <f t="shared" si="143"/>
        <v>-3.8949800388009318E-3</v>
      </c>
      <c r="T142" s="852">
        <f t="shared" si="143"/>
        <v>-6.471343580139362E-3</v>
      </c>
      <c r="U142" s="852">
        <f t="shared" si="143"/>
        <v>1.3295219026526152E-2</v>
      </c>
      <c r="V142" s="852">
        <f t="shared" si="143"/>
        <v>9.6231029096312693E-3</v>
      </c>
      <c r="W142" s="852">
        <f t="shared" si="143"/>
        <v>-3.9235850544731485E-3</v>
      </c>
      <c r="X142" s="863">
        <f t="shared" si="143"/>
        <v>1.2732025036877345E-4</v>
      </c>
      <c r="Y142" s="863">
        <f t="shared" si="143"/>
        <v>1.1504192313118101E-2</v>
      </c>
      <c r="Z142" s="863">
        <f t="shared" si="143"/>
        <v>2.6041517059997086E-3</v>
      </c>
    </row>
    <row r="143" spans="1:26" x14ac:dyDescent="0.2">
      <c r="A143" s="162" t="s">
        <v>69</v>
      </c>
      <c r="B143" s="165" t="s">
        <v>70</v>
      </c>
      <c r="C143" s="852"/>
      <c r="D143" s="852">
        <f t="shared" ref="D143:Z143" si="144">(D14/D$22*D118-C14/C$22*C118)/C$125</f>
        <v>-4.434045406136229E-3</v>
      </c>
      <c r="E143" s="852">
        <f t="shared" si="144"/>
        <v>1.4077524645350189E-2</v>
      </c>
      <c r="F143" s="852">
        <f t="shared" si="144"/>
        <v>-1.9733340813755839E-2</v>
      </c>
      <c r="G143" s="852">
        <f t="shared" si="144"/>
        <v>-8.4318191972515104E-3</v>
      </c>
      <c r="H143" s="852">
        <f t="shared" si="144"/>
        <v>1.5339536019324975E-2</v>
      </c>
      <c r="I143" s="852">
        <f t="shared" si="144"/>
        <v>-1.2886916986351235E-2</v>
      </c>
      <c r="J143" s="852">
        <f t="shared" si="144"/>
        <v>2.3105217686730049E-2</v>
      </c>
      <c r="K143" s="852">
        <f t="shared" si="144"/>
        <v>-1.4525253619299952E-2</v>
      </c>
      <c r="L143" s="852">
        <f t="shared" si="144"/>
        <v>-1.4436328334223975E-2</v>
      </c>
      <c r="M143" s="852">
        <f t="shared" si="144"/>
        <v>2.1718429377109594E-2</v>
      </c>
      <c r="N143" s="852">
        <f t="shared" si="144"/>
        <v>2.6917531340030104E-3</v>
      </c>
      <c r="O143" s="852">
        <f t="shared" si="144"/>
        <v>-1.5169471722830835E-2</v>
      </c>
      <c r="P143" s="852">
        <f t="shared" si="144"/>
        <v>-1.5226889661710175E-2</v>
      </c>
      <c r="Q143" s="852">
        <f t="shared" si="144"/>
        <v>-1.0913307675504602E-2</v>
      </c>
      <c r="R143" s="852">
        <f t="shared" si="144"/>
        <v>-1.9074857092393042E-2</v>
      </c>
      <c r="S143" s="852">
        <f t="shared" si="144"/>
        <v>-4.4286204357352772E-3</v>
      </c>
      <c r="T143" s="852">
        <f t="shared" si="144"/>
        <v>-8.8839244296138944E-3</v>
      </c>
      <c r="U143" s="852">
        <f t="shared" si="144"/>
        <v>3.8565314279234132E-2</v>
      </c>
      <c r="V143" s="852">
        <f t="shared" si="144"/>
        <v>1.5013966659288185E-2</v>
      </c>
      <c r="W143" s="852">
        <f t="shared" si="144"/>
        <v>-1.2212909748189871E-3</v>
      </c>
      <c r="X143" s="863">
        <f t="shared" si="144"/>
        <v>-2.1967639195376006E-3</v>
      </c>
      <c r="Y143" s="863">
        <f t="shared" si="144"/>
        <v>-2.7653264902116306E-3</v>
      </c>
      <c r="Z143" s="863">
        <f t="shared" si="144"/>
        <v>4.0449369397798363E-3</v>
      </c>
    </row>
    <row r="144" spans="1:26" x14ac:dyDescent="0.2">
      <c r="A144" s="162" t="s">
        <v>71</v>
      </c>
      <c r="B144" s="165" t="s">
        <v>72</v>
      </c>
      <c r="C144" s="852"/>
      <c r="D144" s="852">
        <f t="shared" ref="D144:Z144" si="145">(D15/D$22*D119-C15/C$22*C119)/C$125</f>
        <v>1.0663859785737822E-2</v>
      </c>
      <c r="E144" s="852">
        <f t="shared" si="145"/>
        <v>9.7207115011536827E-3</v>
      </c>
      <c r="F144" s="852">
        <f t="shared" si="145"/>
        <v>-1.1657088729774463E-2</v>
      </c>
      <c r="G144" s="852">
        <f t="shared" si="145"/>
        <v>-4.2533725905208822E-3</v>
      </c>
      <c r="H144" s="852">
        <f t="shared" si="145"/>
        <v>-1.0701577083603763E-2</v>
      </c>
      <c r="I144" s="852">
        <f t="shared" si="145"/>
        <v>5.7610203833367091E-3</v>
      </c>
      <c r="J144" s="852">
        <f t="shared" si="145"/>
        <v>2.2526286432436798E-2</v>
      </c>
      <c r="K144" s="852">
        <f t="shared" si="145"/>
        <v>1.2245255991609036E-3</v>
      </c>
      <c r="L144" s="852">
        <f t="shared" si="145"/>
        <v>9.7268327153116757E-3</v>
      </c>
      <c r="M144" s="852">
        <f t="shared" si="145"/>
        <v>-3.9864245199074946E-4</v>
      </c>
      <c r="N144" s="852">
        <f t="shared" si="145"/>
        <v>9.9295883489651099E-3</v>
      </c>
      <c r="O144" s="852">
        <f t="shared" si="145"/>
        <v>1.8364789014571333E-2</v>
      </c>
      <c r="P144" s="852">
        <f t="shared" si="145"/>
        <v>2.6127463212834426E-3</v>
      </c>
      <c r="Q144" s="852">
        <f t="shared" si="145"/>
        <v>-2.8193551499798241E-3</v>
      </c>
      <c r="R144" s="852">
        <f t="shared" si="145"/>
        <v>8.6806839005415231E-3</v>
      </c>
      <c r="S144" s="852">
        <f t="shared" si="145"/>
        <v>-1.4333746728613475E-2</v>
      </c>
      <c r="T144" s="852">
        <f t="shared" si="145"/>
        <v>1.6233617467102685E-3</v>
      </c>
      <c r="U144" s="852">
        <f t="shared" si="145"/>
        <v>6.9226814313978991E-3</v>
      </c>
      <c r="V144" s="852">
        <f t="shared" si="145"/>
        <v>1.5320342890993679E-2</v>
      </c>
      <c r="W144" s="852">
        <f t="shared" si="145"/>
        <v>-5.5930550921516923E-4</v>
      </c>
      <c r="X144" s="863">
        <f t="shared" si="145"/>
        <v>6.1338023330280531E-4</v>
      </c>
      <c r="Y144" s="863">
        <f t="shared" si="145"/>
        <v>-7.7800721673333935E-3</v>
      </c>
      <c r="Z144" s="863">
        <f t="shared" si="145"/>
        <v>8.8843563806127095E-4</v>
      </c>
    </row>
    <row r="145" spans="1:26" x14ac:dyDescent="0.2">
      <c r="A145" s="162" t="s">
        <v>73</v>
      </c>
      <c r="B145" s="165" t="s">
        <v>74</v>
      </c>
      <c r="C145" s="852"/>
      <c r="D145" s="852">
        <f t="shared" ref="D145:Z145" si="146">(D16/D$22*D120-C16/C$22*C120)/C$125</f>
        <v>8.2084625784471126E-4</v>
      </c>
      <c r="E145" s="852">
        <f t="shared" si="146"/>
        <v>8.6885189820282138E-4</v>
      </c>
      <c r="F145" s="852">
        <f t="shared" si="146"/>
        <v>-3.9469406033871141E-3</v>
      </c>
      <c r="G145" s="852">
        <f t="shared" si="146"/>
        <v>1.4054166813475327E-3</v>
      </c>
      <c r="H145" s="852">
        <f t="shared" si="146"/>
        <v>6.2987311610156714E-3</v>
      </c>
      <c r="I145" s="852">
        <f t="shared" si="146"/>
        <v>-7.0554527315720304E-4</v>
      </c>
      <c r="J145" s="852">
        <f t="shared" si="146"/>
        <v>1.2337967763832976E-2</v>
      </c>
      <c r="K145" s="852">
        <f t="shared" si="146"/>
        <v>-2.845563389559964E-4</v>
      </c>
      <c r="L145" s="852">
        <f t="shared" si="146"/>
        <v>4.2453323796745176E-3</v>
      </c>
      <c r="M145" s="852">
        <f t="shared" si="146"/>
        <v>3.3030141713793706E-4</v>
      </c>
      <c r="N145" s="852">
        <f t="shared" si="146"/>
        <v>1.0966265416961769E-3</v>
      </c>
      <c r="O145" s="852">
        <f t="shared" si="146"/>
        <v>4.2288045733867713E-3</v>
      </c>
      <c r="P145" s="852">
        <f t="shared" si="146"/>
        <v>1.9016185187665209E-3</v>
      </c>
      <c r="Q145" s="852">
        <f t="shared" si="146"/>
        <v>3.7230849751603507E-3</v>
      </c>
      <c r="R145" s="852">
        <f t="shared" si="146"/>
        <v>1.6719353322499651E-2</v>
      </c>
      <c r="S145" s="852">
        <f t="shared" si="146"/>
        <v>-8.6921192966825152E-3</v>
      </c>
      <c r="T145" s="852">
        <f t="shared" si="146"/>
        <v>-4.5128417026431694E-3</v>
      </c>
      <c r="U145" s="852">
        <f t="shared" si="146"/>
        <v>7.3619241245086202E-3</v>
      </c>
      <c r="V145" s="852">
        <f t="shared" si="146"/>
        <v>4.6699148151092664E-3</v>
      </c>
      <c r="W145" s="852">
        <f t="shared" si="146"/>
        <v>-3.2310818335919161E-4</v>
      </c>
      <c r="X145" s="863">
        <f t="shared" si="146"/>
        <v>4.5724435850781351E-3</v>
      </c>
      <c r="Y145" s="863">
        <f t="shared" si="146"/>
        <v>2.1399590791949465E-3</v>
      </c>
      <c r="Z145" s="863">
        <f t="shared" si="146"/>
        <v>1.1538929874502692E-3</v>
      </c>
    </row>
    <row r="146" spans="1:26" x14ac:dyDescent="0.2">
      <c r="A146" s="162" t="s">
        <v>75</v>
      </c>
      <c r="B146" s="165" t="s">
        <v>76</v>
      </c>
      <c r="C146" s="852"/>
      <c r="D146" s="852">
        <f t="shared" ref="D146:Z146" si="147">(D17/D$22*D121-C17/C$22*C121)/C$125</f>
        <v>2.7681650520986758E-4</v>
      </c>
      <c r="E146" s="852">
        <f t="shared" si="147"/>
        <v>-1.8277988946913434E-3</v>
      </c>
      <c r="F146" s="852">
        <f t="shared" si="147"/>
        <v>4.9885531825024797E-4</v>
      </c>
      <c r="G146" s="852">
        <f t="shared" si="147"/>
        <v>-1.2144667714749091E-3</v>
      </c>
      <c r="H146" s="852">
        <f t="shared" si="147"/>
        <v>6.2092459310294701E-3</v>
      </c>
      <c r="I146" s="852">
        <f t="shared" si="147"/>
        <v>3.5542811348659828E-3</v>
      </c>
      <c r="J146" s="852">
        <f t="shared" si="147"/>
        <v>1.7484226727471977E-3</v>
      </c>
      <c r="K146" s="852">
        <f t="shared" si="147"/>
        <v>-1.5437818960891913E-3</v>
      </c>
      <c r="L146" s="852">
        <f t="shared" si="147"/>
        <v>-7.0262824234716571E-3</v>
      </c>
      <c r="M146" s="852">
        <f t="shared" si="147"/>
        <v>6.5813043997582589E-4</v>
      </c>
      <c r="N146" s="852">
        <f t="shared" si="147"/>
        <v>2.6139126977925854E-3</v>
      </c>
      <c r="O146" s="852">
        <f t="shared" si="147"/>
        <v>3.3862111365903394E-3</v>
      </c>
      <c r="P146" s="852">
        <f t="shared" si="147"/>
        <v>-1.0398301571400653E-3</v>
      </c>
      <c r="Q146" s="852">
        <f t="shared" si="147"/>
        <v>-2.8378313546825729E-4</v>
      </c>
      <c r="R146" s="852">
        <f t="shared" si="147"/>
        <v>-1.4986749452089098E-3</v>
      </c>
      <c r="S146" s="852">
        <f t="shared" si="147"/>
        <v>5.7713331885579302E-5</v>
      </c>
      <c r="T146" s="852">
        <f t="shared" si="147"/>
        <v>-2.5986914626601226E-3</v>
      </c>
      <c r="U146" s="852">
        <f t="shared" si="147"/>
        <v>1.4902747517411927E-3</v>
      </c>
      <c r="V146" s="852">
        <f t="shared" si="147"/>
        <v>2.0299284222408008E-3</v>
      </c>
      <c r="W146" s="852">
        <f t="shared" si="147"/>
        <v>2.8943753713823023E-3</v>
      </c>
      <c r="X146" s="863">
        <f t="shared" si="147"/>
        <v>-2.3581826094607155E-4</v>
      </c>
      <c r="Y146" s="863">
        <f t="shared" si="147"/>
        <v>7.0190892940847239E-4</v>
      </c>
      <c r="Z146" s="863">
        <f t="shared" si="147"/>
        <v>-4.5421571952385482E-3</v>
      </c>
    </row>
    <row r="147" spans="1:26" x14ac:dyDescent="0.2">
      <c r="A147" s="162"/>
      <c r="B147" s="361" t="s">
        <v>408</v>
      </c>
      <c r="C147" s="852"/>
      <c r="D147" s="852">
        <f t="shared" ref="D147:Z147" si="148">(D18/D$22*D122-C18/C$22*C122)/C$125</f>
        <v>-6.0718019285704121E-5</v>
      </c>
      <c r="E147" s="852">
        <f t="shared" si="148"/>
        <v>1.3796447924712953E-4</v>
      </c>
      <c r="F147" s="852">
        <f t="shared" si="148"/>
        <v>-5.5354777205064275E-4</v>
      </c>
      <c r="G147" s="852">
        <f t="shared" si="148"/>
        <v>-4.0741716623373444E-3</v>
      </c>
      <c r="H147" s="852">
        <f t="shared" si="148"/>
        <v>-4.7360699577732538E-3</v>
      </c>
      <c r="I147" s="852">
        <f t="shared" si="148"/>
        <v>-3.2821489338881421E-3</v>
      </c>
      <c r="J147" s="852">
        <f t="shared" si="148"/>
        <v>-1.0225572781245163E-2</v>
      </c>
      <c r="K147" s="852">
        <f t="shared" si="148"/>
        <v>1.5238835471054058E-2</v>
      </c>
      <c r="L147" s="852">
        <f t="shared" si="148"/>
        <v>3.8166210277599489E-3</v>
      </c>
      <c r="M147" s="852">
        <f t="shared" si="148"/>
        <v>-2.4902590361983012E-3</v>
      </c>
      <c r="N147" s="852">
        <f t="shared" si="148"/>
        <v>-4.5453456088806101E-3</v>
      </c>
      <c r="O147" s="852">
        <f t="shared" si="148"/>
        <v>1.2027500156430381E-3</v>
      </c>
      <c r="P147" s="852">
        <f t="shared" si="148"/>
        <v>-4.6093435797227647E-3</v>
      </c>
      <c r="Q147" s="852">
        <f t="shared" si="148"/>
        <v>1.5970096063135702E-3</v>
      </c>
      <c r="R147" s="852">
        <f t="shared" si="148"/>
        <v>-1.0963554220250762E-3</v>
      </c>
      <c r="S147" s="852">
        <f t="shared" si="148"/>
        <v>3.7394619309526807E-3</v>
      </c>
      <c r="T147" s="852">
        <f t="shared" si="148"/>
        <v>4.4631781863295563E-5</v>
      </c>
      <c r="U147" s="852">
        <f t="shared" si="148"/>
        <v>-2.7171997344215626E-3</v>
      </c>
      <c r="V147" s="852">
        <f t="shared" si="148"/>
        <v>2.28393793392689E-3</v>
      </c>
      <c r="W147" s="852">
        <f t="shared" si="148"/>
        <v>2.725272842923785E-3</v>
      </c>
      <c r="X147" s="863">
        <f t="shared" si="148"/>
        <v>-8.7551846437755355E-3</v>
      </c>
      <c r="Y147" s="863">
        <f t="shared" si="148"/>
        <v>-4.9449941073449587E-3</v>
      </c>
      <c r="Z147" s="863">
        <f t="shared" si="148"/>
        <v>-1.8392213453789852E-3</v>
      </c>
    </row>
    <row r="148" spans="1:26" s="10" customFormat="1" x14ac:dyDescent="0.2">
      <c r="A148" s="359"/>
      <c r="B148" s="360" t="s">
        <v>511</v>
      </c>
      <c r="C148" s="853"/>
      <c r="D148" s="853">
        <f t="shared" ref="D148:X148" si="149">SUM(D132:D147)</f>
        <v>1.7250679466572844E-2</v>
      </c>
      <c r="E148" s="853">
        <f t="shared" si="149"/>
        <v>4.6165020682498109E-3</v>
      </c>
      <c r="F148" s="853">
        <f t="shared" si="149"/>
        <v>2.4528116234349386E-2</v>
      </c>
      <c r="G148" s="853">
        <f t="shared" si="149"/>
        <v>5.7653718060757028E-3</v>
      </c>
      <c r="H148" s="853">
        <f t="shared" si="149"/>
        <v>6.0113896361098148E-3</v>
      </c>
      <c r="I148" s="853">
        <f t="shared" si="149"/>
        <v>4.8823177441062446E-2</v>
      </c>
      <c r="J148" s="853">
        <f t="shared" si="149"/>
        <v>-3.331442963359349E-2</v>
      </c>
      <c r="K148" s="853">
        <f t="shared" si="149"/>
        <v>-8.2275098362153982E-3</v>
      </c>
      <c r="L148" s="853">
        <f t="shared" si="149"/>
        <v>-7.3786199315627405E-3</v>
      </c>
      <c r="M148" s="853">
        <f t="shared" si="149"/>
        <v>-9.5636782558908666E-3</v>
      </c>
      <c r="N148" s="853">
        <f t="shared" si="149"/>
        <v>1.9598277523352345E-2</v>
      </c>
      <c r="O148" s="853">
        <f t="shared" si="149"/>
        <v>1.0822658547854608E-2</v>
      </c>
      <c r="P148" s="853">
        <f t="shared" si="149"/>
        <v>4.2559265365892066E-2</v>
      </c>
      <c r="Q148" s="853">
        <f t="shared" si="149"/>
        <v>7.8808987921916873E-2</v>
      </c>
      <c r="R148" s="853">
        <f t="shared" si="149"/>
        <v>2.640303357958794E-2</v>
      </c>
      <c r="S148" s="853">
        <f t="shared" si="149"/>
        <v>1.5370267386214716E-2</v>
      </c>
      <c r="T148" s="853">
        <f t="shared" si="149"/>
        <v>3.7202185537772763E-2</v>
      </c>
      <c r="U148" s="853">
        <f t="shared" si="149"/>
        <v>2.265096208328676E-2</v>
      </c>
      <c r="V148" s="853">
        <f t="shared" si="149"/>
        <v>2.6995329739768061E-2</v>
      </c>
      <c r="W148" s="853">
        <f t="shared" si="149"/>
        <v>1.0921562487456512E-3</v>
      </c>
      <c r="X148" s="864">
        <f t="shared" si="149"/>
        <v>1.4657069610953494E-2</v>
      </c>
      <c r="Y148" s="864">
        <f t="shared" ref="Y148:Z148" si="150">SUM(Y132:Y147)</f>
        <v>3.6389293991837268E-3</v>
      </c>
      <c r="Z148" s="864">
        <f t="shared" si="150"/>
        <v>1.0361278928726562E-2</v>
      </c>
    </row>
    <row r="149" spans="1:26" x14ac:dyDescent="0.2">
      <c r="A149" s="162"/>
      <c r="B149" s="361" t="s">
        <v>565</v>
      </c>
      <c r="C149" s="852"/>
      <c r="D149" s="852">
        <f t="shared" ref="D149:Z149" si="151">((D20+D21)/D$22*D124-(C20+C21)/C$22*C124)/C$125</f>
        <v>1.1672608617664369E-2</v>
      </c>
      <c r="E149" s="852">
        <f t="shared" si="151"/>
        <v>-7.0097998529888433E-3</v>
      </c>
      <c r="F149" s="852">
        <f t="shared" si="151"/>
        <v>1.3688392624212221E-2</v>
      </c>
      <c r="G149" s="852">
        <f t="shared" si="151"/>
        <v>1.3428569860011827E-2</v>
      </c>
      <c r="H149" s="852">
        <f t="shared" si="151"/>
        <v>-1.961311812568688E-3</v>
      </c>
      <c r="I149" s="852">
        <f t="shared" si="151"/>
        <v>-4.5328165714899164E-2</v>
      </c>
      <c r="J149" s="852">
        <f t="shared" si="151"/>
        <v>3.61252516494062E-2</v>
      </c>
      <c r="K149" s="852">
        <f t="shared" si="151"/>
        <v>-2.4720755572776231E-3</v>
      </c>
      <c r="L149" s="852">
        <f t="shared" si="151"/>
        <v>2.0547052924109497E-2</v>
      </c>
      <c r="M149" s="852">
        <f t="shared" si="151"/>
        <v>1.8486157724929102E-2</v>
      </c>
      <c r="N149" s="852">
        <f t="shared" si="151"/>
        <v>1.4555815861148192E-4</v>
      </c>
      <c r="O149" s="852">
        <f t="shared" si="151"/>
        <v>8.7159223448081951E-3</v>
      </c>
      <c r="P149" s="852">
        <f t="shared" si="151"/>
        <v>2.2731991329078442E-2</v>
      </c>
      <c r="Q149" s="852">
        <f t="shared" si="151"/>
        <v>7.8107198242322196E-3</v>
      </c>
      <c r="R149" s="852">
        <f t="shared" si="151"/>
        <v>3.0401777697066745E-3</v>
      </c>
      <c r="S149" s="852">
        <f t="shared" si="151"/>
        <v>-6.6593561563913313E-3</v>
      </c>
      <c r="T149" s="852">
        <f t="shared" si="151"/>
        <v>1.7233333215254297E-2</v>
      </c>
      <c r="U149" s="852">
        <f t="shared" si="151"/>
        <v>-4.2548577892062662E-3</v>
      </c>
      <c r="V149" s="852">
        <f t="shared" si="151"/>
        <v>-4.8430656248642616E-3</v>
      </c>
      <c r="W149" s="852">
        <f t="shared" si="151"/>
        <v>5.7689665320356945E-3</v>
      </c>
      <c r="X149" s="863">
        <f t="shared" si="151"/>
        <v>-7.2963361610655839E-4</v>
      </c>
      <c r="Y149" s="863">
        <f t="shared" si="151"/>
        <v>8.9621964799917464E-3</v>
      </c>
      <c r="Z149" s="863">
        <f t="shared" si="151"/>
        <v>-3.5119511858839312E-3</v>
      </c>
    </row>
    <row r="150" spans="1:26" ht="20.25" customHeight="1" x14ac:dyDescent="0.2">
      <c r="A150" s="170"/>
      <c r="B150" s="171" t="s">
        <v>562</v>
      </c>
      <c r="C150" s="854"/>
      <c r="D150" s="855">
        <f t="shared" ref="D150" si="152">(D22/D$22*D125-C22/C$22*C125)/C$125</f>
        <v>2.8923288084237306E-2</v>
      </c>
      <c r="E150" s="855">
        <f t="shared" ref="E150" si="153">(E22/E$22*E125-D22/D$22*D125)/D$125</f>
        <v>-2.3932977847391274E-3</v>
      </c>
      <c r="F150" s="855">
        <f t="shared" ref="F150" si="154">(F22/F$22*F125-E22/E$22*E125)/E$125</f>
        <v>3.8216508858561614E-2</v>
      </c>
      <c r="G150" s="855">
        <f t="shared" ref="G150" si="155">(G22/G$22*G125-F22/F$22*F125)/F$125</f>
        <v>1.919394166608742E-2</v>
      </c>
      <c r="H150" s="855">
        <f t="shared" ref="H150" si="156">(H22/H$22*H125-G22/G$22*G125)/G$125</f>
        <v>4.0500778235411173E-3</v>
      </c>
      <c r="I150" s="855">
        <f t="shared" ref="I150" si="157">(I22/I$22*I125-H22/H$22*H125)/H$125</f>
        <v>3.4950117261635144E-3</v>
      </c>
      <c r="J150" s="855">
        <f t="shared" ref="J150" si="158">(J22/J$22*J125-I22/I$22*I125)/I$125</f>
        <v>2.8108220158122024E-3</v>
      </c>
      <c r="K150" s="855">
        <f t="shared" ref="K150" si="159">(K22/K$22*K125-J22/J$22*J125)/J$125</f>
        <v>-1.0699585393492623E-2</v>
      </c>
      <c r="L150" s="855">
        <f t="shared" ref="L150" si="160">(L22/L$22*L125-K22/K$22*K125)/K$125</f>
        <v>1.3168432992546799E-2</v>
      </c>
      <c r="M150" s="855">
        <f t="shared" ref="M150" si="161">(M22/M$22*M125-L22/L$22*L125)/L$125</f>
        <v>8.9224794690383642E-3</v>
      </c>
      <c r="N150" s="855">
        <f t="shared" ref="N150" si="162">(N22/N$22*N125-M22/M$22*M125)/M$125</f>
        <v>1.9743835681963303E-2</v>
      </c>
      <c r="O150" s="855">
        <f t="shared" ref="O150" si="163">(O22/O$22*O125-N22/N$22*N125)/N$125</f>
        <v>1.9538580892662898E-2</v>
      </c>
      <c r="P150" s="855">
        <f t="shared" ref="P150" si="164">(P22/P$22*P125-O22/O$22*O125)/O$125</f>
        <v>6.5291256694970601E-2</v>
      </c>
      <c r="Q150" s="855">
        <f t="shared" ref="Q150" si="165">(Q22/Q$22*Q125-P22/P$22*P125)/P$125</f>
        <v>8.6619707746149327E-2</v>
      </c>
      <c r="R150" s="855">
        <f t="shared" ref="R150" si="166">(R22/R$22*R125-Q22/Q$22*Q125)/Q$125</f>
        <v>2.9443211349294573E-2</v>
      </c>
      <c r="S150" s="855">
        <f t="shared" ref="S150" si="167">(S22/S$22*S125-R22/R$22*R125)/R$125</f>
        <v>8.7109112298232264E-3</v>
      </c>
      <c r="T150" s="855">
        <f t="shared" ref="T150" si="168">(T22/T$22*T125-S22/S$22*S125)/S$125</f>
        <v>5.4435518753027413E-2</v>
      </c>
      <c r="U150" s="855">
        <f t="shared" ref="U150" si="169">(U22/U$22*U125-T22/T$22*T125)/T$125</f>
        <v>1.8396104294079903E-2</v>
      </c>
      <c r="V150" s="855">
        <f t="shared" ref="V150" si="170">(V22/V$22*V125-U22/U$22*U125)/U$125</f>
        <v>2.2152264114904056E-2</v>
      </c>
      <c r="W150" s="855">
        <f t="shared" ref="W150:Z150" si="171">(W22/W$22*W125-V22/V$22*V125)/V$125</f>
        <v>6.8611227807811219E-3</v>
      </c>
      <c r="X150" s="865">
        <f t="shared" si="171"/>
        <v>1.3927435994847E-2</v>
      </c>
      <c r="Y150" s="865">
        <f t="shared" si="171"/>
        <v>1.2601125879175442E-2</v>
      </c>
      <c r="Z150" s="865">
        <f t="shared" si="171"/>
        <v>6.8493277428427098E-3</v>
      </c>
    </row>
    <row r="151" spans="1:26" ht="20.25" customHeight="1" x14ac:dyDescent="0.2">
      <c r="A151" s="956"/>
      <c r="B151" s="957"/>
      <c r="C151" s="978"/>
      <c r="D151" s="979"/>
      <c r="E151" s="979"/>
      <c r="F151" s="979"/>
      <c r="G151" s="979"/>
      <c r="H151" s="979"/>
      <c r="I151" s="979"/>
      <c r="J151" s="979"/>
      <c r="K151" s="979"/>
      <c r="L151" s="979"/>
      <c r="M151" s="979"/>
      <c r="N151" s="979"/>
      <c r="O151" s="979"/>
      <c r="P151" s="979"/>
      <c r="Q151" s="979"/>
      <c r="R151" s="979"/>
      <c r="S151" s="979"/>
      <c r="T151" s="979"/>
      <c r="U151" s="979"/>
      <c r="V151" s="979"/>
      <c r="W151" s="979"/>
      <c r="X151" s="980"/>
      <c r="Y151" s="980"/>
      <c r="Z151" s="980"/>
    </row>
    <row r="152" spans="1:26" ht="20.25" customHeight="1" x14ac:dyDescent="0.2">
      <c r="A152" s="956"/>
      <c r="B152" s="957"/>
      <c r="C152" s="978"/>
      <c r="D152" s="979"/>
      <c r="E152" s="979"/>
      <c r="F152" s="979"/>
      <c r="G152" s="979"/>
      <c r="H152" s="979"/>
      <c r="I152" s="979"/>
      <c r="J152" s="979"/>
      <c r="K152" s="979"/>
      <c r="L152" s="979"/>
      <c r="M152" s="979"/>
      <c r="N152" s="979"/>
      <c r="O152" s="979"/>
      <c r="P152" s="979"/>
      <c r="Q152" s="979"/>
      <c r="R152" s="979"/>
      <c r="S152" s="979"/>
      <c r="T152" s="979"/>
      <c r="U152" s="979"/>
      <c r="V152" s="979"/>
      <c r="W152" s="979"/>
      <c r="X152" s="980"/>
      <c r="Y152" s="980"/>
      <c r="Z152" s="980"/>
    </row>
    <row r="153" spans="1:26" x14ac:dyDescent="0.2">
      <c r="A153" s="981" t="s">
        <v>1387</v>
      </c>
      <c r="B153" s="957"/>
      <c r="C153" s="978"/>
      <c r="D153" s="979"/>
      <c r="E153" s="979"/>
      <c r="F153" s="979"/>
      <c r="G153" s="979"/>
      <c r="H153" s="979"/>
      <c r="I153" s="979"/>
      <c r="J153" s="979"/>
      <c r="K153" s="979"/>
      <c r="L153" s="979"/>
      <c r="M153" s="979"/>
      <c r="N153" s="979"/>
      <c r="O153" s="979"/>
      <c r="P153" s="979"/>
      <c r="Q153" s="979"/>
      <c r="R153" s="979"/>
      <c r="S153" s="979"/>
      <c r="T153" s="979"/>
      <c r="U153" s="979"/>
      <c r="V153" s="979"/>
      <c r="W153" s="979"/>
      <c r="X153" s="980"/>
      <c r="Y153" s="980"/>
      <c r="Z153" s="980"/>
    </row>
    <row r="154" spans="1:26" s="144" customFormat="1" ht="20.25" customHeight="1" x14ac:dyDescent="0.2">
      <c r="A154" s="180" t="s">
        <v>1188</v>
      </c>
      <c r="X154" s="861"/>
      <c r="Y154" s="861"/>
      <c r="Z154" s="861"/>
    </row>
    <row r="155" spans="1:26" ht="15" x14ac:dyDescent="0.2">
      <c r="A155" s="132" t="str">
        <f>Index!B40</f>
        <v>Table 5g :   Kosrae: Share of GDP by industry, current prices, FY2003-FY2015</v>
      </c>
    </row>
    <row r="156" spans="1:26" ht="18.75" customHeight="1" x14ac:dyDescent="0.2">
      <c r="A156" s="159"/>
      <c r="B156" s="160"/>
      <c r="C156" s="161" t="str">
        <f t="shared" ref="C156:X156" si="172">C2</f>
        <v>FY1995</v>
      </c>
      <c r="D156" s="161" t="str">
        <f t="shared" si="172"/>
        <v>FY1996</v>
      </c>
      <c r="E156" s="161" t="str">
        <f t="shared" si="172"/>
        <v>FY1997</v>
      </c>
      <c r="F156" s="161" t="str">
        <f t="shared" si="172"/>
        <v>FY1998</v>
      </c>
      <c r="G156" s="161" t="str">
        <f t="shared" si="172"/>
        <v>FY1999</v>
      </c>
      <c r="H156" s="161" t="str">
        <f t="shared" si="172"/>
        <v>FY2000</v>
      </c>
      <c r="I156" s="161" t="str">
        <f t="shared" si="172"/>
        <v>FY2001</v>
      </c>
      <c r="J156" s="161" t="str">
        <f t="shared" si="172"/>
        <v>FY2002</v>
      </c>
      <c r="K156" s="161" t="str">
        <f t="shared" si="172"/>
        <v>FY2003</v>
      </c>
      <c r="L156" s="161" t="str">
        <f t="shared" si="172"/>
        <v>FY2004</v>
      </c>
      <c r="M156" s="161" t="str">
        <f t="shared" si="172"/>
        <v>FY2005</v>
      </c>
      <c r="N156" s="161" t="str">
        <f t="shared" si="172"/>
        <v>FY2006</v>
      </c>
      <c r="O156" s="161" t="str">
        <f t="shared" si="172"/>
        <v>FY2007</v>
      </c>
      <c r="P156" s="161" t="str">
        <f t="shared" si="172"/>
        <v>FY2008</v>
      </c>
      <c r="Q156" s="161" t="str">
        <f t="shared" si="172"/>
        <v>FY2009</v>
      </c>
      <c r="R156" s="161" t="str">
        <f t="shared" si="172"/>
        <v>FY2010</v>
      </c>
      <c r="S156" s="161" t="str">
        <f t="shared" si="172"/>
        <v>FY2011</v>
      </c>
      <c r="T156" s="161" t="str">
        <f t="shared" si="172"/>
        <v>FY2012</v>
      </c>
      <c r="U156" s="161" t="str">
        <f t="shared" si="172"/>
        <v>FY2013</v>
      </c>
      <c r="V156" s="161" t="str">
        <f t="shared" si="172"/>
        <v>FY2014</v>
      </c>
      <c r="W156" s="161" t="str">
        <f t="shared" si="172"/>
        <v>FY2015</v>
      </c>
      <c r="X156" s="857" t="str">
        <f t="shared" si="172"/>
        <v>FY2016</v>
      </c>
      <c r="Y156" s="857" t="str">
        <f t="shared" ref="Y156:Z156" si="173">Y2</f>
        <v>FY2017</v>
      </c>
      <c r="Z156" s="857" t="str">
        <f t="shared" si="173"/>
        <v>FY2018</v>
      </c>
    </row>
    <row r="157" spans="1:26" ht="17.25" customHeight="1" x14ac:dyDescent="0.2">
      <c r="A157" s="162" t="s">
        <v>48</v>
      </c>
      <c r="B157" s="163" t="s">
        <v>49</v>
      </c>
      <c r="C157" s="364">
        <f t="shared" ref="C157:X157" si="174">IF(C81/C$100&lt;&gt;0,C81/C$100,"~")</f>
        <v>6.4604468138746526E-2</v>
      </c>
      <c r="D157" s="364">
        <f t="shared" si="174"/>
        <v>6.3265354073377536E-2</v>
      </c>
      <c r="E157" s="364">
        <f t="shared" si="174"/>
        <v>6.9085763010009002E-2</v>
      </c>
      <c r="F157" s="364">
        <f t="shared" si="174"/>
        <v>7.6815830547501393E-2</v>
      </c>
      <c r="G157" s="364">
        <f t="shared" si="174"/>
        <v>7.0659626856316896E-2</v>
      </c>
      <c r="H157" s="364">
        <f t="shared" si="174"/>
        <v>6.6145253924677308E-2</v>
      </c>
      <c r="I157" s="364">
        <f t="shared" si="174"/>
        <v>5.9975757796924732E-2</v>
      </c>
      <c r="J157" s="364">
        <f t="shared" si="174"/>
        <v>5.7181623467287175E-2</v>
      </c>
      <c r="K157" s="364">
        <f t="shared" si="174"/>
        <v>5.8799944889848292E-2</v>
      </c>
      <c r="L157" s="364">
        <f t="shared" si="174"/>
        <v>6.0009942412686805E-2</v>
      </c>
      <c r="M157" s="364">
        <f t="shared" si="174"/>
        <v>5.9476978782066106E-2</v>
      </c>
      <c r="N157" s="364">
        <f t="shared" si="174"/>
        <v>5.6925023521127507E-2</v>
      </c>
      <c r="O157" s="364">
        <f t="shared" si="174"/>
        <v>5.8532206932483961E-2</v>
      </c>
      <c r="P157" s="364">
        <f t="shared" si="174"/>
        <v>6.0680785753283853E-2</v>
      </c>
      <c r="Q157" s="364">
        <f t="shared" si="174"/>
        <v>5.8042656144828134E-2</v>
      </c>
      <c r="R157" s="364">
        <f t="shared" si="174"/>
        <v>5.6970946895396217E-2</v>
      </c>
      <c r="S157" s="364">
        <f t="shared" si="174"/>
        <v>5.2981571083615307E-2</v>
      </c>
      <c r="T157" s="364">
        <f t="shared" si="174"/>
        <v>4.7522274641373964E-2</v>
      </c>
      <c r="U157" s="364">
        <f t="shared" si="174"/>
        <v>5.804398439750507E-2</v>
      </c>
      <c r="V157" s="364">
        <f t="shared" si="174"/>
        <v>6.7153707373164409E-2</v>
      </c>
      <c r="W157" s="364">
        <f t="shared" si="174"/>
        <v>6.2428393033353478E-2</v>
      </c>
      <c r="X157" s="866">
        <f t="shared" si="174"/>
        <v>5.953090946296772E-2</v>
      </c>
      <c r="Y157" s="866">
        <f t="shared" ref="Y157:Z157" si="175">IF(Y81/Y$100&lt;&gt;0,Y81/Y$100,"~")</f>
        <v>5.531877063502396E-2</v>
      </c>
      <c r="Z157" s="866">
        <f t="shared" si="175"/>
        <v>5.2508998393668217E-2</v>
      </c>
    </row>
    <row r="158" spans="1:26" x14ac:dyDescent="0.2">
      <c r="A158" s="162" t="s">
        <v>50</v>
      </c>
      <c r="B158" s="165" t="s">
        <v>510</v>
      </c>
      <c r="C158" s="364">
        <f t="shared" ref="C158:X158" si="176">IF(C82/C$100&lt;&gt;0,C82/C$100,"~")</f>
        <v>8.6243139683078868E-2</v>
      </c>
      <c r="D158" s="364">
        <f t="shared" si="176"/>
        <v>4.6201885584425985E-2</v>
      </c>
      <c r="E158" s="364">
        <f t="shared" si="176"/>
        <v>5.9131193984979555E-2</v>
      </c>
      <c r="F158" s="364">
        <f t="shared" si="176"/>
        <v>6.875990666305834E-2</v>
      </c>
      <c r="G158" s="364">
        <f t="shared" si="176"/>
        <v>5.9185653943388108E-2</v>
      </c>
      <c r="H158" s="364">
        <f t="shared" si="176"/>
        <v>5.3679602492716402E-2</v>
      </c>
      <c r="I158" s="364">
        <f t="shared" si="176"/>
        <v>4.6504741602284634E-2</v>
      </c>
      <c r="J158" s="364">
        <f t="shared" si="176"/>
        <v>4.5498048424704743E-2</v>
      </c>
      <c r="K158" s="364">
        <f t="shared" si="176"/>
        <v>4.6909970581057427E-2</v>
      </c>
      <c r="L158" s="364">
        <f t="shared" si="176"/>
        <v>4.6637739465378518E-2</v>
      </c>
      <c r="M158" s="364">
        <f t="shared" si="176"/>
        <v>4.8857812712748097E-2</v>
      </c>
      <c r="N158" s="364">
        <f t="shared" si="176"/>
        <v>4.9101224764155058E-2</v>
      </c>
      <c r="O158" s="364">
        <f t="shared" si="176"/>
        <v>5.3289712528697721E-2</v>
      </c>
      <c r="P158" s="364">
        <f t="shared" si="176"/>
        <v>6.2143715322723982E-2</v>
      </c>
      <c r="Q158" s="364">
        <f t="shared" si="176"/>
        <v>7.2169220157659447E-2</v>
      </c>
      <c r="R158" s="364">
        <f t="shared" si="176"/>
        <v>7.4516654345574709E-2</v>
      </c>
      <c r="S158" s="364">
        <f t="shared" si="176"/>
        <v>7.6017628998355222E-2</v>
      </c>
      <c r="T158" s="364">
        <f t="shared" si="176"/>
        <v>7.2218348497731871E-2</v>
      </c>
      <c r="U158" s="364">
        <f t="shared" si="176"/>
        <v>8.0241287662174629E-2</v>
      </c>
      <c r="V158" s="364">
        <f t="shared" si="176"/>
        <v>8.8305157989578942E-2</v>
      </c>
      <c r="W158" s="364">
        <f t="shared" si="176"/>
        <v>7.6486932163900262E-2</v>
      </c>
      <c r="X158" s="866">
        <f t="shared" si="176"/>
        <v>8.1987211983072253E-2</v>
      </c>
      <c r="Y158" s="866">
        <f t="shared" ref="Y158:Z158" si="177">IF(Y82/Y$100&lt;&gt;0,Y82/Y$100,"~")</f>
        <v>8.8561645700800232E-2</v>
      </c>
      <c r="Z158" s="866">
        <f t="shared" si="177"/>
        <v>8.8694541144411013E-2</v>
      </c>
    </row>
    <row r="159" spans="1:26" x14ac:dyDescent="0.2">
      <c r="A159" s="162" t="s">
        <v>52</v>
      </c>
      <c r="B159" s="165" t="s">
        <v>53</v>
      </c>
      <c r="C159" s="364" t="str">
        <f t="shared" ref="C159:X159" si="178">IF(C83/C$100&lt;&gt;0,C83/C$100,"~")</f>
        <v>~</v>
      </c>
      <c r="D159" s="364" t="str">
        <f t="shared" si="178"/>
        <v>~</v>
      </c>
      <c r="E159" s="364" t="str">
        <f t="shared" si="178"/>
        <v>~</v>
      </c>
      <c r="F159" s="364" t="str">
        <f t="shared" si="178"/>
        <v>~</v>
      </c>
      <c r="G159" s="364" t="str">
        <f t="shared" si="178"/>
        <v>~</v>
      </c>
      <c r="H159" s="364" t="str">
        <f t="shared" si="178"/>
        <v>~</v>
      </c>
      <c r="I159" s="364" t="str">
        <f t="shared" si="178"/>
        <v>~</v>
      </c>
      <c r="J159" s="364" t="str">
        <f t="shared" si="178"/>
        <v>~</v>
      </c>
      <c r="K159" s="364" t="str">
        <f t="shared" si="178"/>
        <v>~</v>
      </c>
      <c r="L159" s="364" t="str">
        <f t="shared" si="178"/>
        <v>~</v>
      </c>
      <c r="M159" s="364" t="str">
        <f t="shared" si="178"/>
        <v>~</v>
      </c>
      <c r="N159" s="364" t="str">
        <f t="shared" si="178"/>
        <v>~</v>
      </c>
      <c r="O159" s="364" t="str">
        <f t="shared" si="178"/>
        <v>~</v>
      </c>
      <c r="P159" s="364" t="str">
        <f t="shared" si="178"/>
        <v>~</v>
      </c>
      <c r="Q159" s="364" t="str">
        <f t="shared" si="178"/>
        <v>~</v>
      </c>
      <c r="R159" s="364" t="str">
        <f t="shared" si="178"/>
        <v>~</v>
      </c>
      <c r="S159" s="364" t="str">
        <f t="shared" si="178"/>
        <v>~</v>
      </c>
      <c r="T159" s="364" t="str">
        <f t="shared" si="178"/>
        <v>~</v>
      </c>
      <c r="U159" s="364" t="str">
        <f t="shared" si="178"/>
        <v>~</v>
      </c>
      <c r="V159" s="364" t="str">
        <f t="shared" si="178"/>
        <v>~</v>
      </c>
      <c r="W159" s="364" t="str">
        <f t="shared" si="178"/>
        <v>~</v>
      </c>
      <c r="X159" s="866" t="str">
        <f t="shared" si="178"/>
        <v>~</v>
      </c>
      <c r="Y159" s="866" t="str">
        <f t="shared" ref="Y159:Z159" si="179">IF(Y83/Y$100&lt;&gt;0,Y83/Y$100,"~")</f>
        <v>~</v>
      </c>
      <c r="Z159" s="866" t="str">
        <f t="shared" si="179"/>
        <v>~</v>
      </c>
    </row>
    <row r="160" spans="1:26" x14ac:dyDescent="0.2">
      <c r="A160" s="162" t="s">
        <v>54</v>
      </c>
      <c r="B160" s="165" t="s">
        <v>55</v>
      </c>
      <c r="C160" s="364">
        <f t="shared" ref="C160:X160" si="180">IF(C84/C$100&lt;&gt;0,C84/C$100,"~")</f>
        <v>6.3659858504304676E-3</v>
      </c>
      <c r="D160" s="364">
        <f t="shared" si="180"/>
        <v>6.6921008536583639E-3</v>
      </c>
      <c r="E160" s="364">
        <f t="shared" si="180"/>
        <v>1.1359114453991672E-2</v>
      </c>
      <c r="F160" s="364">
        <f t="shared" si="180"/>
        <v>2.0985620759532253E-2</v>
      </c>
      <c r="G160" s="364">
        <f t="shared" si="180"/>
        <v>2.1115651420292068E-2</v>
      </c>
      <c r="H160" s="364">
        <f t="shared" si="180"/>
        <v>2.7792596399710486E-2</v>
      </c>
      <c r="I160" s="364">
        <f t="shared" si="180"/>
        <v>1.73928267907884E-2</v>
      </c>
      <c r="J160" s="364">
        <f t="shared" si="180"/>
        <v>1.7721099288906823E-2</v>
      </c>
      <c r="K160" s="364">
        <f t="shared" si="180"/>
        <v>1.8243109594318945E-2</v>
      </c>
      <c r="L160" s="364">
        <f t="shared" si="180"/>
        <v>1.7038950696049982E-2</v>
      </c>
      <c r="M160" s="364">
        <f t="shared" si="180"/>
        <v>1.5243774751232878E-2</v>
      </c>
      <c r="N160" s="364">
        <f t="shared" si="180"/>
        <v>1.4332506073140211E-2</v>
      </c>
      <c r="O160" s="364">
        <f t="shared" si="180"/>
        <v>1.536302805467493E-2</v>
      </c>
      <c r="P160" s="364">
        <f t="shared" si="180"/>
        <v>1.3462856342780985E-2</v>
      </c>
      <c r="Q160" s="364">
        <f t="shared" si="180"/>
        <v>1.0069500281928174E-2</v>
      </c>
      <c r="R160" s="364">
        <f t="shared" si="180"/>
        <v>1.3796674729410194E-2</v>
      </c>
      <c r="S160" s="364">
        <f t="shared" si="180"/>
        <v>1.2568952725775542E-2</v>
      </c>
      <c r="T160" s="364">
        <f t="shared" si="180"/>
        <v>7.0777185522253906E-3</v>
      </c>
      <c r="U160" s="364">
        <f t="shared" si="180"/>
        <v>7.3870006559088779E-3</v>
      </c>
      <c r="V160" s="364">
        <f t="shared" si="180"/>
        <v>8.8245174751362728E-3</v>
      </c>
      <c r="W160" s="364">
        <f t="shared" si="180"/>
        <v>1.1743274103868504E-2</v>
      </c>
      <c r="X160" s="866">
        <f t="shared" si="180"/>
        <v>1.4340780035913063E-2</v>
      </c>
      <c r="Y160" s="866">
        <f t="shared" ref="Y160:Z160" si="181">IF(Y84/Y$100&lt;&gt;0,Y84/Y$100,"~")</f>
        <v>1.5942074390964806E-2</v>
      </c>
      <c r="Z160" s="866">
        <f t="shared" si="181"/>
        <v>1.4161831047205404E-2</v>
      </c>
    </row>
    <row r="161" spans="1:26" x14ac:dyDescent="0.2">
      <c r="A161" s="162" t="s">
        <v>56</v>
      </c>
      <c r="B161" s="165" t="s">
        <v>57</v>
      </c>
      <c r="C161" s="364">
        <f t="shared" ref="C161:X161" si="182">IF(C85/C$100&lt;&gt;0,C85/C$100,"~")</f>
        <v>6.3510104391620303E-2</v>
      </c>
      <c r="D161" s="364">
        <f t="shared" si="182"/>
        <v>6.9362163241638852E-2</v>
      </c>
      <c r="E161" s="364">
        <f t="shared" si="182"/>
        <v>5.0342983705982884E-2</v>
      </c>
      <c r="F161" s="364">
        <f t="shared" si="182"/>
        <v>6.3275890190740425E-2</v>
      </c>
      <c r="G161" s="364">
        <f t="shared" si="182"/>
        <v>5.1010995416768047E-2</v>
      </c>
      <c r="H161" s="364">
        <f t="shared" si="182"/>
        <v>5.751358852773656E-2</v>
      </c>
      <c r="I161" s="364">
        <f t="shared" si="182"/>
        <v>6.6163497455498488E-2</v>
      </c>
      <c r="J161" s="364">
        <f t="shared" si="182"/>
        <v>4.4911236833412152E-2</v>
      </c>
      <c r="K161" s="364">
        <f t="shared" si="182"/>
        <v>4.7573697288434864E-2</v>
      </c>
      <c r="L161" s="364">
        <f t="shared" si="182"/>
        <v>2.6499800143943451E-2</v>
      </c>
      <c r="M161" s="364">
        <f t="shared" si="182"/>
        <v>1.4721787316932522E-2</v>
      </c>
      <c r="N161" s="364">
        <f t="shared" si="182"/>
        <v>3.7384073516004731E-3</v>
      </c>
      <c r="O161" s="364">
        <f t="shared" si="182"/>
        <v>4.8996821264495911E-3</v>
      </c>
      <c r="P161" s="364">
        <f t="shared" si="182"/>
        <v>5.4364131236940769E-3</v>
      </c>
      <c r="Q161" s="364">
        <f t="shared" si="182"/>
        <v>9.1008209532574338E-3</v>
      </c>
      <c r="R161" s="364">
        <f t="shared" si="182"/>
        <v>1.2295803441432518E-2</v>
      </c>
      <c r="S161" s="364">
        <f t="shared" si="182"/>
        <v>2.3195428809674717E-2</v>
      </c>
      <c r="T161" s="364">
        <f t="shared" si="182"/>
        <v>1.2885146767478471E-2</v>
      </c>
      <c r="U161" s="364">
        <f t="shared" si="182"/>
        <v>2.2126592920482274E-2</v>
      </c>
      <c r="V161" s="364">
        <f t="shared" si="182"/>
        <v>3.3236060319516522E-2</v>
      </c>
      <c r="W161" s="364">
        <f t="shared" si="182"/>
        <v>3.2545097904289833E-2</v>
      </c>
      <c r="X161" s="866">
        <f t="shared" si="182"/>
        <v>4.434782559973225E-2</v>
      </c>
      <c r="Y161" s="866">
        <f t="shared" ref="Y161:Z161" si="183">IF(Y85/Y$100&lt;&gt;0,Y85/Y$100,"~")</f>
        <v>3.7644919207269777E-2</v>
      </c>
      <c r="Z161" s="866">
        <f t="shared" si="183"/>
        <v>3.084801035874855E-2</v>
      </c>
    </row>
    <row r="162" spans="1:26" x14ac:dyDescent="0.2">
      <c r="A162" s="162" t="s">
        <v>58</v>
      </c>
      <c r="B162" s="165" t="s">
        <v>59</v>
      </c>
      <c r="C162" s="364">
        <f t="shared" ref="C162:X162" si="184">IF(C86/C$100&lt;&gt;0,C86/C$100,"~")</f>
        <v>7.0920383419370653E-2</v>
      </c>
      <c r="D162" s="364">
        <f t="shared" si="184"/>
        <v>9.6913572549107388E-2</v>
      </c>
      <c r="E162" s="364">
        <f t="shared" si="184"/>
        <v>7.1176422569144221E-2</v>
      </c>
      <c r="F162" s="364">
        <f t="shared" si="184"/>
        <v>6.6594936078876246E-2</v>
      </c>
      <c r="G162" s="364">
        <f t="shared" si="184"/>
        <v>8.3074658250543776E-2</v>
      </c>
      <c r="H162" s="364">
        <f t="shared" si="184"/>
        <v>7.160273231117957E-2</v>
      </c>
      <c r="I162" s="364">
        <f t="shared" si="184"/>
        <v>6.42399818872436E-2</v>
      </c>
      <c r="J162" s="364">
        <f t="shared" si="184"/>
        <v>5.0675903574294988E-2</v>
      </c>
      <c r="K162" s="364">
        <f t="shared" si="184"/>
        <v>6.8930236401434045E-2</v>
      </c>
      <c r="L162" s="364">
        <f t="shared" si="184"/>
        <v>7.1994734162115825E-2</v>
      </c>
      <c r="M162" s="364">
        <f t="shared" si="184"/>
        <v>5.7204900671638775E-2</v>
      </c>
      <c r="N162" s="364">
        <f t="shared" si="184"/>
        <v>5.4713474128287462E-2</v>
      </c>
      <c r="O162" s="364">
        <f t="shared" si="184"/>
        <v>4.7370917335007888E-2</v>
      </c>
      <c r="P162" s="364">
        <f t="shared" si="184"/>
        <v>6.8614911999397551E-2</v>
      </c>
      <c r="Q162" s="364">
        <f t="shared" si="184"/>
        <v>0.10918066605080338</v>
      </c>
      <c r="R162" s="364">
        <f t="shared" si="184"/>
        <v>8.7245928470425518E-2</v>
      </c>
      <c r="S162" s="364">
        <f t="shared" si="184"/>
        <v>0.14192584876811379</v>
      </c>
      <c r="T162" s="364">
        <f t="shared" si="184"/>
        <v>0.20978588211330451</v>
      </c>
      <c r="U162" s="364">
        <f t="shared" si="184"/>
        <v>0.10042514378651583</v>
      </c>
      <c r="V162" s="364">
        <f t="shared" si="184"/>
        <v>3.3385385197492422E-2</v>
      </c>
      <c r="W162" s="364">
        <f t="shared" si="184"/>
        <v>4.248506903348008E-2</v>
      </c>
      <c r="X162" s="866">
        <f t="shared" si="184"/>
        <v>2.668976386591761E-2</v>
      </c>
      <c r="Y162" s="866">
        <f t="shared" ref="Y162:Z162" si="185">IF(Y86/Y$100&lt;&gt;0,Y86/Y$100,"~")</f>
        <v>2.0062948452500857E-2</v>
      </c>
      <c r="Z162" s="866">
        <f t="shared" si="185"/>
        <v>2.8754614949413931E-2</v>
      </c>
    </row>
    <row r="163" spans="1:26" x14ac:dyDescent="0.2">
      <c r="A163" s="162" t="s">
        <v>60</v>
      </c>
      <c r="B163" s="165" t="s">
        <v>61</v>
      </c>
      <c r="C163" s="364">
        <f t="shared" ref="C163:X163" si="186">IF(C87/C$100&lt;&gt;0,C87/C$100,"~")</f>
        <v>0.11345419126976199</v>
      </c>
      <c r="D163" s="364">
        <f t="shared" si="186"/>
        <v>0.10984090291282678</v>
      </c>
      <c r="E163" s="364">
        <f t="shared" si="186"/>
        <v>9.1348432490144585E-2</v>
      </c>
      <c r="F163" s="364">
        <f t="shared" si="186"/>
        <v>8.0262904688250508E-2</v>
      </c>
      <c r="G163" s="364">
        <f t="shared" si="186"/>
        <v>8.8194865099477007E-2</v>
      </c>
      <c r="H163" s="364">
        <f t="shared" si="186"/>
        <v>8.4021382258461397E-2</v>
      </c>
      <c r="I163" s="364">
        <f t="shared" si="186"/>
        <v>0.16374815835377568</v>
      </c>
      <c r="J163" s="364">
        <f t="shared" si="186"/>
        <v>0.1108098306812289</v>
      </c>
      <c r="K163" s="364">
        <f t="shared" si="186"/>
        <v>0.10774329305453587</v>
      </c>
      <c r="L163" s="364">
        <f t="shared" si="186"/>
        <v>0.11806801199375137</v>
      </c>
      <c r="M163" s="364">
        <f t="shared" si="186"/>
        <v>0.10702453384330443</v>
      </c>
      <c r="N163" s="364">
        <f t="shared" si="186"/>
        <v>0.12754465070264207</v>
      </c>
      <c r="O163" s="364">
        <f t="shared" si="186"/>
        <v>0.12042096403550531</v>
      </c>
      <c r="P163" s="364">
        <f t="shared" si="186"/>
        <v>0.11860519539281894</v>
      </c>
      <c r="Q163" s="364">
        <f t="shared" si="186"/>
        <v>0.12251728206770725</v>
      </c>
      <c r="R163" s="364">
        <f t="shared" si="186"/>
        <v>0.13868628705696057</v>
      </c>
      <c r="S163" s="364">
        <f t="shared" si="186"/>
        <v>0.1202409225058966</v>
      </c>
      <c r="T163" s="364">
        <f t="shared" si="186"/>
        <v>0.11453547432541261</v>
      </c>
      <c r="U163" s="364">
        <f t="shared" si="186"/>
        <v>0.12954079961821804</v>
      </c>
      <c r="V163" s="364">
        <f t="shared" si="186"/>
        <v>0.13540206781844141</v>
      </c>
      <c r="W163" s="364">
        <f t="shared" si="186"/>
        <v>0.13870936036060075</v>
      </c>
      <c r="X163" s="866">
        <f t="shared" si="186"/>
        <v>0.13510401932779698</v>
      </c>
      <c r="Y163" s="866">
        <f t="shared" ref="Y163:Z163" si="187">IF(Y87/Y$100&lt;&gt;0,Y87/Y$100,"~")</f>
        <v>0.14110936559593468</v>
      </c>
      <c r="Z163" s="866">
        <f t="shared" si="187"/>
        <v>0.13785426030632478</v>
      </c>
    </row>
    <row r="164" spans="1:26" x14ac:dyDescent="0.2">
      <c r="A164" s="162" t="s">
        <v>62</v>
      </c>
      <c r="B164" s="165" t="s">
        <v>63</v>
      </c>
      <c r="C164" s="364">
        <f t="shared" ref="C164:X164" si="188">IF(C88/C$100&lt;&gt;0,C88/C$100,"~")</f>
        <v>1.6750523878222359E-2</v>
      </c>
      <c r="D164" s="364">
        <f t="shared" si="188"/>
        <v>2.2751990788106469E-2</v>
      </c>
      <c r="E164" s="364">
        <f t="shared" si="188"/>
        <v>2.5805793940137978E-2</v>
      </c>
      <c r="F164" s="364">
        <f t="shared" si="188"/>
        <v>2.3490978915716301E-2</v>
      </c>
      <c r="G164" s="364">
        <f t="shared" si="188"/>
        <v>2.1565323619081003E-2</v>
      </c>
      <c r="H164" s="364">
        <f t="shared" si="188"/>
        <v>2.3857955733373588E-2</v>
      </c>
      <c r="I164" s="364">
        <f t="shared" si="188"/>
        <v>2.2555368344835385E-2</v>
      </c>
      <c r="J164" s="364">
        <f t="shared" si="188"/>
        <v>2.0520053972302988E-2</v>
      </c>
      <c r="K164" s="364">
        <f t="shared" si="188"/>
        <v>1.9900168880395624E-2</v>
      </c>
      <c r="L164" s="364">
        <f t="shared" si="188"/>
        <v>1.9030801170414349E-2</v>
      </c>
      <c r="M164" s="364">
        <f t="shared" si="188"/>
        <v>1.941961009186725E-2</v>
      </c>
      <c r="N164" s="364">
        <f t="shared" si="188"/>
        <v>1.9695490740246787E-2</v>
      </c>
      <c r="O164" s="364">
        <f t="shared" si="188"/>
        <v>2.1286114445796329E-2</v>
      </c>
      <c r="P164" s="364">
        <f t="shared" si="188"/>
        <v>2.1874728667820434E-2</v>
      </c>
      <c r="Q164" s="364">
        <f t="shared" si="188"/>
        <v>1.8317420052505137E-2</v>
      </c>
      <c r="R164" s="364">
        <f t="shared" si="188"/>
        <v>2.1696371694747515E-2</v>
      </c>
      <c r="S164" s="364">
        <f t="shared" si="188"/>
        <v>2.0086549409143499E-2</v>
      </c>
      <c r="T164" s="364">
        <f t="shared" si="188"/>
        <v>1.9466591150301808E-2</v>
      </c>
      <c r="U164" s="364">
        <f t="shared" si="188"/>
        <v>2.1372534380056686E-2</v>
      </c>
      <c r="V164" s="364">
        <f t="shared" si="188"/>
        <v>2.3305403027402867E-2</v>
      </c>
      <c r="W164" s="364">
        <f t="shared" si="188"/>
        <v>2.3960887652494996E-2</v>
      </c>
      <c r="X164" s="866">
        <f t="shared" si="188"/>
        <v>2.3319526596454095E-2</v>
      </c>
      <c r="Y164" s="866">
        <f t="shared" ref="Y164:Z164" si="189">IF(Y88/Y$100&lt;&gt;0,Y88/Y$100,"~")</f>
        <v>2.3624991947098793E-2</v>
      </c>
      <c r="Z164" s="866">
        <f t="shared" si="189"/>
        <v>2.2693631755753417E-2</v>
      </c>
    </row>
    <row r="165" spans="1:26" x14ac:dyDescent="0.2">
      <c r="A165" s="162" t="s">
        <v>64</v>
      </c>
      <c r="B165" s="165" t="s">
        <v>65</v>
      </c>
      <c r="C165" s="364">
        <f t="shared" ref="C165:X165" si="190">IF(C89/C$100&lt;&gt;0,C89/C$100,"~")</f>
        <v>5.4754215616171373E-2</v>
      </c>
      <c r="D165" s="364">
        <f t="shared" si="190"/>
        <v>5.2594124845135246E-2</v>
      </c>
      <c r="E165" s="364">
        <f t="shared" si="190"/>
        <v>5.669672031482155E-2</v>
      </c>
      <c r="F165" s="364">
        <f t="shared" si="190"/>
        <v>6.1920222086461064E-2</v>
      </c>
      <c r="G165" s="364">
        <f t="shared" si="190"/>
        <v>6.9046589155315696E-2</v>
      </c>
      <c r="H165" s="364">
        <f t="shared" si="190"/>
        <v>6.4768319182471154E-2</v>
      </c>
      <c r="I165" s="364">
        <f t="shared" si="190"/>
        <v>5.9683006089818628E-2</v>
      </c>
      <c r="J165" s="364">
        <f t="shared" si="190"/>
        <v>5.7212230192817563E-2</v>
      </c>
      <c r="K165" s="364">
        <f t="shared" si="190"/>
        <v>5.6513672073009759E-2</v>
      </c>
      <c r="L165" s="364">
        <f t="shared" si="190"/>
        <v>5.5924312263012907E-2</v>
      </c>
      <c r="M165" s="364">
        <f t="shared" si="190"/>
        <v>5.5818376041824852E-2</v>
      </c>
      <c r="N165" s="364">
        <f t="shared" si="190"/>
        <v>5.3229385312060208E-2</v>
      </c>
      <c r="O165" s="364">
        <f t="shared" si="190"/>
        <v>5.018907249063663E-2</v>
      </c>
      <c r="P165" s="364">
        <f t="shared" si="190"/>
        <v>4.8841620720539214E-2</v>
      </c>
      <c r="Q165" s="364">
        <f t="shared" si="190"/>
        <v>5.0299009035014365E-2</v>
      </c>
      <c r="R165" s="364">
        <f t="shared" si="190"/>
        <v>4.7884606901845574E-2</v>
      </c>
      <c r="S165" s="364">
        <f t="shared" si="190"/>
        <v>4.704522672828456E-2</v>
      </c>
      <c r="T165" s="364">
        <f t="shared" si="190"/>
        <v>3.9839589795938976E-2</v>
      </c>
      <c r="U165" s="364">
        <f t="shared" si="190"/>
        <v>5.0798397581857994E-2</v>
      </c>
      <c r="V165" s="364">
        <f t="shared" si="190"/>
        <v>4.927284555664925E-2</v>
      </c>
      <c r="W165" s="364">
        <f t="shared" si="190"/>
        <v>5.010279077978691E-2</v>
      </c>
      <c r="X165" s="866">
        <f t="shared" si="190"/>
        <v>5.7872796277874929E-2</v>
      </c>
      <c r="Y165" s="866">
        <f t="shared" ref="Y165:Z165" si="191">IF(Y89/Y$100&lt;&gt;0,Y89/Y$100,"~")</f>
        <v>5.635447364770018E-2</v>
      </c>
      <c r="Z165" s="866">
        <f t="shared" si="191"/>
        <v>6.4642498066084589E-2</v>
      </c>
    </row>
    <row r="166" spans="1:26" x14ac:dyDescent="0.2">
      <c r="A166" s="162" t="s">
        <v>66</v>
      </c>
      <c r="B166" s="163" t="s">
        <v>917</v>
      </c>
      <c r="C166" s="364">
        <f t="shared" ref="C166:X166" si="192">IF(C90/C$100&lt;&gt;0,C90/C$100,"~")</f>
        <v>1.312052580096573E-2</v>
      </c>
      <c r="D166" s="364">
        <f t="shared" si="192"/>
        <v>1.2708031425252311E-2</v>
      </c>
      <c r="E166" s="364">
        <f t="shared" si="192"/>
        <v>1.5006157022177592E-2</v>
      </c>
      <c r="F166" s="364">
        <f t="shared" si="192"/>
        <v>1.1010732045201296E-2</v>
      </c>
      <c r="G166" s="364">
        <f t="shared" si="192"/>
        <v>1.8154264474885603E-2</v>
      </c>
      <c r="H166" s="364">
        <f t="shared" si="192"/>
        <v>2.4707214913767591E-2</v>
      </c>
      <c r="I166" s="364">
        <f t="shared" si="192"/>
        <v>3.264049636946962E-2</v>
      </c>
      <c r="J166" s="364">
        <f t="shared" si="192"/>
        <v>4.6583957462487037E-2</v>
      </c>
      <c r="K166" s="364">
        <f t="shared" si="192"/>
        <v>2.2710821680974245E-2</v>
      </c>
      <c r="L166" s="364">
        <f t="shared" si="192"/>
        <v>1.7451594406137087E-2</v>
      </c>
      <c r="M166" s="364">
        <f t="shared" si="192"/>
        <v>2.2077356356145824E-2</v>
      </c>
      <c r="N166" s="364">
        <f t="shared" si="192"/>
        <v>2.5964353686324611E-2</v>
      </c>
      <c r="O166" s="364">
        <f t="shared" si="192"/>
        <v>2.4853066223091112E-2</v>
      </c>
      <c r="P166" s="364">
        <f t="shared" si="192"/>
        <v>2.6341337113741339E-2</v>
      </c>
      <c r="Q166" s="364">
        <f t="shared" si="192"/>
        <v>2.1344066785531329E-2</v>
      </c>
      <c r="R166" s="364">
        <f t="shared" si="192"/>
        <v>2.1088498296907628E-2</v>
      </c>
      <c r="S166" s="364">
        <f t="shared" si="192"/>
        <v>1.8576650525388018E-2</v>
      </c>
      <c r="T166" s="364">
        <f t="shared" si="192"/>
        <v>1.7849314338001056E-2</v>
      </c>
      <c r="U166" s="364">
        <f t="shared" si="192"/>
        <v>1.9965080772222154E-2</v>
      </c>
      <c r="V166" s="364">
        <f t="shared" si="192"/>
        <v>1.8928210759399322E-2</v>
      </c>
      <c r="W166" s="364">
        <f t="shared" si="192"/>
        <v>1.7721419129807372E-2</v>
      </c>
      <c r="X166" s="866">
        <f t="shared" si="192"/>
        <v>2.6973866758436878E-2</v>
      </c>
      <c r="Y166" s="866">
        <f t="shared" ref="Y166:Z166" si="193">IF(Y90/Y$100&lt;&gt;0,Y90/Y$100,"~")</f>
        <v>3.0420345943813164E-2</v>
      </c>
      <c r="Z166" s="866">
        <f t="shared" si="193"/>
        <v>3.3686868251641452E-2</v>
      </c>
    </row>
    <row r="167" spans="1:26" x14ac:dyDescent="0.2">
      <c r="A167" s="162" t="s">
        <v>67</v>
      </c>
      <c r="B167" s="165" t="s">
        <v>68</v>
      </c>
      <c r="C167" s="364">
        <f t="shared" ref="C167:X167" si="194">IF(C91/C$100&lt;&gt;0,C91/C$100,"~")</f>
        <v>8.7328752538029755E-2</v>
      </c>
      <c r="D167" s="364">
        <f t="shared" si="194"/>
        <v>9.0204351590811235E-2</v>
      </c>
      <c r="E167" s="364">
        <f t="shared" si="194"/>
        <v>0.10354583133721786</v>
      </c>
      <c r="F167" s="364">
        <f t="shared" si="194"/>
        <v>0.11772177362239364</v>
      </c>
      <c r="G167" s="364">
        <f t="shared" si="194"/>
        <v>0.11961739706744215</v>
      </c>
      <c r="H167" s="364">
        <f t="shared" si="194"/>
        <v>0.11873691347491176</v>
      </c>
      <c r="I167" s="364">
        <f t="shared" si="194"/>
        <v>0.11404312443626861</v>
      </c>
      <c r="J167" s="364">
        <f t="shared" si="194"/>
        <v>0.11144497072652067</v>
      </c>
      <c r="K167" s="364">
        <f t="shared" si="194"/>
        <v>0.11289083740354135</v>
      </c>
      <c r="L167" s="364">
        <f t="shared" si="194"/>
        <v>0.11662194156151579</v>
      </c>
      <c r="M167" s="364">
        <f t="shared" si="194"/>
        <v>0.11545331986094283</v>
      </c>
      <c r="N167" s="364">
        <f t="shared" si="194"/>
        <v>0.107737445007433</v>
      </c>
      <c r="O167" s="364">
        <f t="shared" si="194"/>
        <v>0.10577872758469166</v>
      </c>
      <c r="P167" s="364">
        <f t="shared" si="194"/>
        <v>0.10052529115913969</v>
      </c>
      <c r="Q167" s="364">
        <f t="shared" si="194"/>
        <v>9.4044079942412762E-2</v>
      </c>
      <c r="R167" s="364">
        <f t="shared" si="194"/>
        <v>9.6765317630782777E-2</v>
      </c>
      <c r="S167" s="364">
        <f t="shared" si="194"/>
        <v>9.2068338468505373E-2</v>
      </c>
      <c r="T167" s="364">
        <f t="shared" si="194"/>
        <v>8.1178026883609533E-2</v>
      </c>
      <c r="U167" s="364">
        <f t="shared" si="194"/>
        <v>9.2766700021522111E-2</v>
      </c>
      <c r="V167" s="364">
        <f t="shared" si="194"/>
        <v>0.10017079306654393</v>
      </c>
      <c r="W167" s="364">
        <f t="shared" si="194"/>
        <v>9.5591344063670022E-2</v>
      </c>
      <c r="X167" s="866">
        <f t="shared" si="194"/>
        <v>9.4403860588032518E-2</v>
      </c>
      <c r="Y167" s="866">
        <f t="shared" ref="Y167:Z167" si="195">IF(Y91/Y$100&lt;&gt;0,Y91/Y$100,"~")</f>
        <v>0.104590099886762</v>
      </c>
      <c r="Z167" s="866">
        <f t="shared" si="195"/>
        <v>0.10646503765669689</v>
      </c>
    </row>
    <row r="168" spans="1:26" x14ac:dyDescent="0.2">
      <c r="A168" s="162" t="s">
        <v>69</v>
      </c>
      <c r="B168" s="165" t="s">
        <v>70</v>
      </c>
      <c r="C168" s="364">
        <f t="shared" ref="C168:X168" si="196">IF(C92/C$100&lt;&gt;0,C92/C$100,"~")</f>
        <v>0.22280048573044167</v>
      </c>
      <c r="D168" s="364">
        <f t="shared" si="196"/>
        <v>0.21222810568403416</v>
      </c>
      <c r="E168" s="364">
        <f t="shared" si="196"/>
        <v>0.22684854645308183</v>
      </c>
      <c r="F168" s="364">
        <f t="shared" si="196"/>
        <v>0.19949134296374565</v>
      </c>
      <c r="G168" s="364">
        <f t="shared" si="196"/>
        <v>0.18746140057913518</v>
      </c>
      <c r="H168" s="364">
        <f t="shared" si="196"/>
        <v>0.20198289017423074</v>
      </c>
      <c r="I168" s="364">
        <f t="shared" si="196"/>
        <v>0.18843738232699911</v>
      </c>
      <c r="J168" s="364">
        <f t="shared" si="196"/>
        <v>0.21094965807059624</v>
      </c>
      <c r="K168" s="364">
        <f t="shared" si="196"/>
        <v>0.19854879422993446</v>
      </c>
      <c r="L168" s="364">
        <f t="shared" si="196"/>
        <v>0.18171950477365981</v>
      </c>
      <c r="M168" s="364">
        <f t="shared" si="196"/>
        <v>0.20163881595524755</v>
      </c>
      <c r="N168" s="364">
        <f t="shared" si="196"/>
        <v>0.20037440966985837</v>
      </c>
      <c r="O168" s="364">
        <f t="shared" si="196"/>
        <v>0.18165564444346022</v>
      </c>
      <c r="P168" s="364">
        <f t="shared" si="196"/>
        <v>0.15622840583343328</v>
      </c>
      <c r="Q168" s="364">
        <f t="shared" si="196"/>
        <v>0.13373132948171826</v>
      </c>
      <c r="R168" s="364">
        <f t="shared" si="196"/>
        <v>0.11137717080968904</v>
      </c>
      <c r="S168" s="364">
        <f t="shared" si="196"/>
        <v>0.1060249762179749</v>
      </c>
      <c r="T168" s="364">
        <f t="shared" si="196"/>
        <v>9.2126118724869727E-2</v>
      </c>
      <c r="U168" s="364">
        <f t="shared" si="196"/>
        <v>0.12833064900095531</v>
      </c>
      <c r="V168" s="364">
        <f t="shared" si="196"/>
        <v>0.14023802587217044</v>
      </c>
      <c r="W168" s="364">
        <f t="shared" si="196"/>
        <v>0.13806942362955735</v>
      </c>
      <c r="X168" s="866">
        <f t="shared" si="196"/>
        <v>0.13400629560507354</v>
      </c>
      <c r="Y168" s="866">
        <f t="shared" ref="Y168:Z168" si="197">IF(Y92/Y$100&lt;&gt;0,Y92/Y$100,"~")</f>
        <v>0.12960776534878327</v>
      </c>
      <c r="Z168" s="866">
        <f t="shared" si="197"/>
        <v>0.132743498561186</v>
      </c>
    </row>
    <row r="169" spans="1:26" x14ac:dyDescent="0.2">
      <c r="A169" s="162" t="s">
        <v>71</v>
      </c>
      <c r="B169" s="165" t="s">
        <v>72</v>
      </c>
      <c r="C169" s="364">
        <f t="shared" ref="C169:X169" si="198">IF(C93/C$100&lt;&gt;0,C93/C$100,"~")</f>
        <v>0.12217402972041934</v>
      </c>
      <c r="D169" s="364">
        <f t="shared" si="198"/>
        <v>0.12910378358088223</v>
      </c>
      <c r="E169" s="364">
        <f t="shared" si="198"/>
        <v>0.1391575405154814</v>
      </c>
      <c r="F169" s="364">
        <f t="shared" si="198"/>
        <v>0.12280718973144028</v>
      </c>
      <c r="G169" s="364">
        <f t="shared" si="198"/>
        <v>0.11632115566456193</v>
      </c>
      <c r="H169" s="364">
        <f t="shared" si="198"/>
        <v>0.10519353657131085</v>
      </c>
      <c r="I169" s="364">
        <f t="shared" si="198"/>
        <v>0.11056812007843356</v>
      </c>
      <c r="J169" s="364">
        <f t="shared" si="198"/>
        <v>0.13272135041714947</v>
      </c>
      <c r="K169" s="364">
        <f t="shared" si="198"/>
        <v>0.13539454147463098</v>
      </c>
      <c r="L169" s="364">
        <f t="shared" si="198"/>
        <v>0.14323519117280892</v>
      </c>
      <c r="M169" s="364">
        <f t="shared" si="198"/>
        <v>0.14157336329346948</v>
      </c>
      <c r="N169" s="364">
        <f t="shared" si="198"/>
        <v>0.14856961752665615</v>
      </c>
      <c r="O169" s="364">
        <f t="shared" si="198"/>
        <v>0.16373525207360673</v>
      </c>
      <c r="P169" s="364">
        <f t="shared" si="198"/>
        <v>0.15615259897183345</v>
      </c>
      <c r="Q169" s="364">
        <f t="shared" si="198"/>
        <v>0.14111031000891303</v>
      </c>
      <c r="R169" s="364">
        <f t="shared" si="198"/>
        <v>0.14550680625998108</v>
      </c>
      <c r="S169" s="364">
        <f t="shared" si="198"/>
        <v>0.13004029010793691</v>
      </c>
      <c r="T169" s="364">
        <f t="shared" si="198"/>
        <v>0.12486648022854187</v>
      </c>
      <c r="U169" s="364">
        <f t="shared" si="198"/>
        <v>0.12940854850509451</v>
      </c>
      <c r="V169" s="364">
        <f t="shared" si="198"/>
        <v>0.14159230134016382</v>
      </c>
      <c r="W169" s="364">
        <f t="shared" si="198"/>
        <v>0.14007194501803705</v>
      </c>
      <c r="X169" s="866">
        <f t="shared" si="198"/>
        <v>0.13875285376147459</v>
      </c>
      <c r="Y169" s="866">
        <f t="shared" ref="Y169:Z169" si="199">IF(Y93/Y$100&lt;&gt;0,Y93/Y$100,"~")</f>
        <v>0.12934291523765198</v>
      </c>
      <c r="Z169" s="866">
        <f t="shared" si="199"/>
        <v>0.12934542169051871</v>
      </c>
    </row>
    <row r="170" spans="1:26" x14ac:dyDescent="0.2">
      <c r="A170" s="162" t="s">
        <v>73</v>
      </c>
      <c r="B170" s="165" t="s">
        <v>74</v>
      </c>
      <c r="C170" s="364">
        <f t="shared" ref="C170:X170" si="200">IF(C94/C$100&lt;&gt;0,C94/C$100,"~")</f>
        <v>4.6459473934977562E-2</v>
      </c>
      <c r="D170" s="364">
        <f t="shared" si="200"/>
        <v>4.595125869961985E-2</v>
      </c>
      <c r="E170" s="364">
        <f t="shared" si="200"/>
        <v>4.6932433887878953E-2</v>
      </c>
      <c r="F170" s="364">
        <f t="shared" si="200"/>
        <v>4.1403207247928508E-2</v>
      </c>
      <c r="G170" s="364">
        <f t="shared" si="200"/>
        <v>4.2002431705290881E-2</v>
      </c>
      <c r="H170" s="364">
        <f t="shared" si="200"/>
        <v>4.8106328492108663E-2</v>
      </c>
      <c r="I170" s="364">
        <f t="shared" si="200"/>
        <v>4.7235693914825697E-2</v>
      </c>
      <c r="J170" s="364">
        <f t="shared" si="200"/>
        <v>5.9406680074419169E-2</v>
      </c>
      <c r="K170" s="364">
        <f t="shared" si="200"/>
        <v>5.976154751636175E-2</v>
      </c>
      <c r="L170" s="364">
        <f t="shared" si="200"/>
        <v>6.3174964607792039E-2</v>
      </c>
      <c r="M170" s="364">
        <f t="shared" si="200"/>
        <v>6.2943652577104492E-2</v>
      </c>
      <c r="N170" s="364">
        <f t="shared" si="200"/>
        <v>6.2800359147033344E-2</v>
      </c>
      <c r="O170" s="364">
        <f t="shared" si="200"/>
        <v>6.5744607390661319E-2</v>
      </c>
      <c r="P170" s="364">
        <f t="shared" si="200"/>
        <v>6.3500216944704799E-2</v>
      </c>
      <c r="Q170" s="364">
        <f t="shared" si="200"/>
        <v>6.1864607682570703E-2</v>
      </c>
      <c r="R170" s="364">
        <f t="shared" si="200"/>
        <v>7.6336373040014588E-2</v>
      </c>
      <c r="S170" s="364">
        <f t="shared" si="200"/>
        <v>6.706009917237836E-2</v>
      </c>
      <c r="T170" s="364">
        <f t="shared" si="200"/>
        <v>5.9318238391384441E-2</v>
      </c>
      <c r="U170" s="364">
        <f t="shared" si="200"/>
        <v>6.5475665347437317E-2</v>
      </c>
      <c r="V170" s="364">
        <f t="shared" si="200"/>
        <v>6.8625372779745925E-2</v>
      </c>
      <c r="W170" s="364">
        <f t="shared" si="200"/>
        <v>6.7836827791848131E-2</v>
      </c>
      <c r="X170" s="866">
        <f t="shared" si="200"/>
        <v>7.14146484317979E-2</v>
      </c>
      <c r="Y170" s="866">
        <f t="shared" ref="Y170:Z170" si="201">IF(Y94/Y$100&lt;&gt;0,Y94/Y$100,"~")</f>
        <v>7.2639270914428608E-2</v>
      </c>
      <c r="Z170" s="866">
        <f t="shared" si="201"/>
        <v>7.3291168667022497E-2</v>
      </c>
    </row>
    <row r="171" spans="1:26" x14ac:dyDescent="0.2">
      <c r="A171" s="162" t="s">
        <v>75</v>
      </c>
      <c r="B171" s="165" t="s">
        <v>76</v>
      </c>
      <c r="C171" s="364">
        <f t="shared" ref="C171:X171" si="202">IF(C95/C$100&lt;&gt;0,C95/C$100,"~")</f>
        <v>6.0080114337054142E-3</v>
      </c>
      <c r="D171" s="364">
        <f t="shared" si="202"/>
        <v>6.1081598712932894E-3</v>
      </c>
      <c r="E171" s="364">
        <f t="shared" si="202"/>
        <v>4.2906297312328414E-3</v>
      </c>
      <c r="F171" s="364">
        <f t="shared" si="202"/>
        <v>4.6131852158166472E-3</v>
      </c>
      <c r="G171" s="364">
        <f t="shared" si="202"/>
        <v>3.3347121734120747E-3</v>
      </c>
      <c r="H171" s="364">
        <f t="shared" si="202"/>
        <v>9.5054602506777237E-3</v>
      </c>
      <c r="I171" s="364">
        <f t="shared" si="202"/>
        <v>1.3014256406794661E-2</v>
      </c>
      <c r="J171" s="364">
        <f t="shared" si="202"/>
        <v>1.4721300125048988E-2</v>
      </c>
      <c r="K171" s="364">
        <f t="shared" si="202"/>
        <v>1.3320037103392034E-2</v>
      </c>
      <c r="L171" s="364">
        <f t="shared" si="202"/>
        <v>6.2119529931768756E-3</v>
      </c>
      <c r="M171" s="364">
        <f t="shared" si="202"/>
        <v>6.8093273496772459E-3</v>
      </c>
      <c r="N171" s="364">
        <f t="shared" si="202"/>
        <v>9.2407913808745419E-3</v>
      </c>
      <c r="O171" s="364">
        <f t="shared" si="202"/>
        <v>1.2385016863618084E-2</v>
      </c>
      <c r="P171" s="364">
        <f t="shared" si="202"/>
        <v>1.0649844946325822E-2</v>
      </c>
      <c r="Q171" s="364">
        <f t="shared" si="202"/>
        <v>9.5397329322865869E-3</v>
      </c>
      <c r="R171" s="364">
        <f t="shared" si="202"/>
        <v>7.811074859135003E-3</v>
      </c>
      <c r="S171" s="364">
        <f t="shared" si="202"/>
        <v>7.8008358028237587E-3</v>
      </c>
      <c r="T171" s="364">
        <f t="shared" si="202"/>
        <v>4.9335822320512096E-3</v>
      </c>
      <c r="U171" s="364">
        <f t="shared" si="202"/>
        <v>6.3078177113071498E-3</v>
      </c>
      <c r="V171" s="364">
        <f t="shared" si="202"/>
        <v>8.1570490290580368E-3</v>
      </c>
      <c r="W171" s="364">
        <f t="shared" si="202"/>
        <v>1.0976115921447203E-2</v>
      </c>
      <c r="X171" s="866">
        <f t="shared" si="202"/>
        <v>1.0592767568186917E-2</v>
      </c>
      <c r="Y171" s="866">
        <f t="shared" ref="Y171:Z171" si="203">IF(Y95/Y$100&lt;&gt;0,Y95/Y$100,"~")</f>
        <v>1.115412200217431E-2</v>
      </c>
      <c r="Z171" s="866">
        <f t="shared" si="203"/>
        <v>6.5669853718415645E-3</v>
      </c>
    </row>
    <row r="172" spans="1:26" x14ac:dyDescent="0.2">
      <c r="A172" s="162"/>
      <c r="B172" s="361" t="s">
        <v>408</v>
      </c>
      <c r="C172" s="364">
        <f t="shared" ref="C172:X172" si="204">IF(C96/C$100&lt;&gt;0,C96/C$100,"~")</f>
        <v>-1.1477605728501004E-2</v>
      </c>
      <c r="D172" s="364">
        <f t="shared" si="204"/>
        <v>-1.1213978613770159E-2</v>
      </c>
      <c r="E172" s="364">
        <f t="shared" si="204"/>
        <v>-1.1102585928831376E-2</v>
      </c>
      <c r="F172" s="364">
        <f t="shared" si="204"/>
        <v>-1.122707412319713E-2</v>
      </c>
      <c r="G172" s="364">
        <f t="shared" si="204"/>
        <v>-1.5013085498253023E-2</v>
      </c>
      <c r="H172" s="364">
        <f t="shared" si="204"/>
        <v>-1.9669492480729765E-2</v>
      </c>
      <c r="I172" s="364">
        <f t="shared" si="204"/>
        <v>-2.2871704539056553E-2</v>
      </c>
      <c r="J172" s="364">
        <f t="shared" si="204"/>
        <v>-3.3004507523932407E-2</v>
      </c>
      <c r="K172" s="364">
        <f t="shared" si="204"/>
        <v>-1.7957813208786151E-2</v>
      </c>
      <c r="L172" s="364">
        <f t="shared" si="204"/>
        <v>-1.3957395158135792E-2</v>
      </c>
      <c r="M172" s="364">
        <f t="shared" si="204"/>
        <v>-1.630219816589867E-2</v>
      </c>
      <c r="N172" s="364">
        <f t="shared" si="204"/>
        <v>-2.044390271880122E-2</v>
      </c>
      <c r="O172" s="364">
        <f t="shared" si="204"/>
        <v>-1.8872412544027006E-2</v>
      </c>
      <c r="P172" s="364">
        <f t="shared" si="204"/>
        <v>-2.2042569087257047E-2</v>
      </c>
      <c r="Q172" s="364">
        <f t="shared" si="204"/>
        <v>-1.8815745136218223E-2</v>
      </c>
      <c r="R172" s="364">
        <f t="shared" si="204"/>
        <v>-1.9342592518672735E-2</v>
      </c>
      <c r="S172" s="364">
        <f t="shared" si="204"/>
        <v>-1.546838684306158E-2</v>
      </c>
      <c r="T172" s="364">
        <f t="shared" si="204"/>
        <v>-1.4627499535901806E-2</v>
      </c>
      <c r="U172" s="364">
        <f t="shared" si="204"/>
        <v>-1.7031388078950049E-2</v>
      </c>
      <c r="V172" s="364">
        <f t="shared" si="204"/>
        <v>-1.4427840804905114E-2</v>
      </c>
      <c r="W172" s="364">
        <f t="shared" si="204"/>
        <v>-1.1622822350773464E-2</v>
      </c>
      <c r="X172" s="866">
        <f t="shared" si="204"/>
        <v>-2.0098092103163649E-2</v>
      </c>
      <c r="Y172" s="866">
        <f t="shared" ref="Y172:Z172" si="205">IF(Y96/Y$100&lt;&gt;0,Y96/Y$100,"~")</f>
        <v>-2.4731442194245366E-2</v>
      </c>
      <c r="Z172" s="866">
        <f t="shared" si="205"/>
        <v>-2.6389910394230026E-2</v>
      </c>
    </row>
    <row r="173" spans="1:26" x14ac:dyDescent="0.2">
      <c r="A173" s="162"/>
      <c r="B173" s="360" t="s">
        <v>511</v>
      </c>
      <c r="C173" s="365">
        <f>IF(C97/C$100&lt;&gt;0,C97/C$100,"~")</f>
        <v>0.96301668567744114</v>
      </c>
      <c r="D173" s="365">
        <f t="shared" ref="D173:X173" si="206">IF(D97/D$100&lt;&gt;0,D97/D$100,"~")</f>
        <v>0.95271180708639969</v>
      </c>
      <c r="E173" s="365">
        <f t="shared" si="206"/>
        <v>0.95962497748745046</v>
      </c>
      <c r="F173" s="365">
        <f t="shared" si="206"/>
        <v>0.94792664663346549</v>
      </c>
      <c r="G173" s="365">
        <f t="shared" si="206"/>
        <v>0.9357316399276574</v>
      </c>
      <c r="H173" s="365">
        <f t="shared" si="206"/>
        <v>0.93794428222660386</v>
      </c>
      <c r="I173" s="365">
        <f t="shared" si="206"/>
        <v>0.98333070731490435</v>
      </c>
      <c r="J173" s="365">
        <f t="shared" si="206"/>
        <v>0.9473534357872444</v>
      </c>
      <c r="K173" s="365">
        <f t="shared" si="206"/>
        <v>0.94928285896308351</v>
      </c>
      <c r="L173" s="365">
        <f t="shared" si="206"/>
        <v>0.92966204666430796</v>
      </c>
      <c r="M173" s="365">
        <f t="shared" si="206"/>
        <v>0.91196141143830378</v>
      </c>
      <c r="N173" s="365">
        <f t="shared" si="206"/>
        <v>0.91352323629263854</v>
      </c>
      <c r="O173" s="365">
        <f t="shared" si="206"/>
        <v>0.9066315999843545</v>
      </c>
      <c r="P173" s="365">
        <f t="shared" si="206"/>
        <v>0.89101535320498038</v>
      </c>
      <c r="Q173" s="365">
        <f t="shared" si="206"/>
        <v>0.89251495644091783</v>
      </c>
      <c r="R173" s="365">
        <f t="shared" si="206"/>
        <v>0.89263592191363028</v>
      </c>
      <c r="S173" s="365">
        <f t="shared" si="206"/>
        <v>0.90016493248080487</v>
      </c>
      <c r="T173" s="365">
        <f t="shared" si="206"/>
        <v>0.88897528710632379</v>
      </c>
      <c r="U173" s="365">
        <f t="shared" si="206"/>
        <v>0.8951588142823077</v>
      </c>
      <c r="V173" s="365">
        <f t="shared" si="206"/>
        <v>0.90216905679955828</v>
      </c>
      <c r="W173" s="365">
        <f t="shared" si="206"/>
        <v>0.89710605823536826</v>
      </c>
      <c r="X173" s="867">
        <f t="shared" si="206"/>
        <v>0.89923903375956749</v>
      </c>
      <c r="Y173" s="867">
        <f t="shared" ref="Y173:Z173" si="207">IF(Y97/Y$100&lt;&gt;0,Y97/Y$100,"~")</f>
        <v>0.89164226671666114</v>
      </c>
      <c r="Z173" s="867">
        <f t="shared" si="207"/>
        <v>0.8958674558262868</v>
      </c>
    </row>
    <row r="174" spans="1:26" x14ac:dyDescent="0.2">
      <c r="A174" s="162"/>
      <c r="B174" s="361" t="s">
        <v>559</v>
      </c>
      <c r="C174" s="364">
        <f>IF(C98/C$100&lt;&gt;0,C98/C$100,"~")</f>
        <v>8.0709174482663903E-2</v>
      </c>
      <c r="D174" s="364">
        <f t="shared" ref="D174:X174" si="208">IF(D98/D$100&lt;&gt;0,D98/D$100,"~")</f>
        <v>8.3534450920281209E-2</v>
      </c>
      <c r="E174" s="364">
        <f t="shared" si="208"/>
        <v>8.239511680849472E-2</v>
      </c>
      <c r="F174" s="364">
        <f t="shared" si="208"/>
        <v>9.9323995173631233E-2</v>
      </c>
      <c r="G174" s="364">
        <f t="shared" si="208"/>
        <v>0.10770300905093912</v>
      </c>
      <c r="H174" s="364">
        <f t="shared" si="208"/>
        <v>0.10651328067079788</v>
      </c>
      <c r="I174" s="364">
        <f t="shared" si="208"/>
        <v>9.9218144897480487E-2</v>
      </c>
      <c r="J174" s="364">
        <f t="shared" si="208"/>
        <v>8.5630908446089005E-2</v>
      </c>
      <c r="K174" s="364">
        <f t="shared" si="208"/>
        <v>8.755836533129388E-2</v>
      </c>
      <c r="L174" s="364">
        <f t="shared" si="208"/>
        <v>8.3691008882078421E-2</v>
      </c>
      <c r="M174" s="364">
        <f t="shared" si="208"/>
        <v>9.3799636697537353E-2</v>
      </c>
      <c r="N174" s="364">
        <f t="shared" si="208"/>
        <v>8.660457811314462E-2</v>
      </c>
      <c r="O174" s="364">
        <f t="shared" si="208"/>
        <v>9.3956394745924252E-2</v>
      </c>
      <c r="P174" s="364">
        <f t="shared" si="208"/>
        <v>0.10969625925164765</v>
      </c>
      <c r="Q174" s="364">
        <f t="shared" si="208"/>
        <v>0.10793837172869633</v>
      </c>
      <c r="R174" s="364">
        <f t="shared" si="208"/>
        <v>0.10736407808636962</v>
      </c>
      <c r="S174" s="364">
        <f t="shared" si="208"/>
        <v>0.11228419988365708</v>
      </c>
      <c r="T174" s="364">
        <f t="shared" si="208"/>
        <v>0.11583625758833403</v>
      </c>
      <c r="U174" s="364">
        <f t="shared" si="208"/>
        <v>0.11149357511031638</v>
      </c>
      <c r="V174" s="364">
        <f t="shared" si="208"/>
        <v>9.7830943200441736E-2</v>
      </c>
      <c r="W174" s="364">
        <f t="shared" si="208"/>
        <v>0.10455206109680684</v>
      </c>
      <c r="X174" s="866">
        <f t="shared" si="208"/>
        <v>0.10253765274750169</v>
      </c>
      <c r="Y174" s="866">
        <f t="shared" ref="Y174:Z174" si="209">IF(Y98/Y$100&lt;&gt;0,Y98/Y$100,"~")</f>
        <v>0.11002021015018892</v>
      </c>
      <c r="Z174" s="866">
        <f t="shared" si="209"/>
        <v>0.10636673914421081</v>
      </c>
    </row>
    <row r="175" spans="1:26" x14ac:dyDescent="0.2">
      <c r="A175" s="162"/>
      <c r="B175" s="361" t="s">
        <v>512</v>
      </c>
      <c r="C175" s="364">
        <f>IF(C99/C$100&lt;&gt;0,C99/C$100,"~")</f>
        <v>-4.3725860160104955E-2</v>
      </c>
      <c r="D175" s="364">
        <f t="shared" ref="D175:X175" si="210">IF(D99/D$100&lt;&gt;0,D99/D$100,"~")</f>
        <v>-3.6246258006680937E-2</v>
      </c>
      <c r="E175" s="364">
        <f t="shared" si="210"/>
        <v>-4.2020094295945228E-2</v>
      </c>
      <c r="F175" s="364">
        <f t="shared" si="210"/>
        <v>-4.7250641807096691E-2</v>
      </c>
      <c r="G175" s="364">
        <f t="shared" si="210"/>
        <v>-4.3434648978596412E-2</v>
      </c>
      <c r="H175" s="364">
        <f t="shared" si="210"/>
        <v>-4.4457562897401805E-2</v>
      </c>
      <c r="I175" s="364">
        <f t="shared" si="210"/>
        <v>-8.2548852212384838E-2</v>
      </c>
      <c r="J175" s="364">
        <f t="shared" si="210"/>
        <v>-3.298434423333324E-2</v>
      </c>
      <c r="K175" s="364">
        <f t="shared" si="210"/>
        <v>-3.6841224294377445E-2</v>
      </c>
      <c r="L175" s="364">
        <f t="shared" si="210"/>
        <v>-1.3353055546386423E-2</v>
      </c>
      <c r="M175" s="364">
        <f t="shared" si="210"/>
        <v>-5.7610481358410957E-3</v>
      </c>
      <c r="N175" s="364">
        <f t="shared" si="210"/>
        <v>-1.27814405783022E-4</v>
      </c>
      <c r="O175" s="364">
        <f t="shared" si="210"/>
        <v>-5.8799473027867889E-4</v>
      </c>
      <c r="P175" s="364">
        <f t="shared" si="210"/>
        <v>-7.1161245662795119E-4</v>
      </c>
      <c r="Q175" s="364">
        <f t="shared" si="210"/>
        <v>-4.5332816961421164E-4</v>
      </c>
      <c r="R175" s="364" t="str">
        <f t="shared" si="210"/>
        <v>~</v>
      </c>
      <c r="S175" s="364">
        <f t="shared" si="210"/>
        <v>-1.2449132364461884E-2</v>
      </c>
      <c r="T175" s="364">
        <f t="shared" si="210"/>
        <v>-4.8115446946577324E-3</v>
      </c>
      <c r="U175" s="364">
        <f t="shared" si="210"/>
        <v>-6.6523893926240399E-3</v>
      </c>
      <c r="V175" s="364" t="str">
        <f t="shared" si="210"/>
        <v>~</v>
      </c>
      <c r="W175" s="364">
        <f t="shared" si="210"/>
        <v>-1.6581193321750986E-3</v>
      </c>
      <c r="X175" s="866">
        <f t="shared" si="210"/>
        <v>-1.7766865070690863E-3</v>
      </c>
      <c r="Y175" s="866">
        <f t="shared" ref="Y175:Z175" si="211">IF(Y99/Y$100&lt;&gt;0,Y99/Y$100,"~")</f>
        <v>-1.662476866850039E-3</v>
      </c>
      <c r="Z175" s="866">
        <f t="shared" si="211"/>
        <v>-2.2341949704976724E-3</v>
      </c>
    </row>
    <row r="176" spans="1:26" ht="21" customHeight="1" x14ac:dyDescent="0.2">
      <c r="A176" s="170"/>
      <c r="B176" s="171" t="s">
        <v>562</v>
      </c>
      <c r="C176" s="369">
        <f>IF(C100/C$100&lt;&gt;0,C100/C$100,"~")</f>
        <v>1</v>
      </c>
      <c r="D176" s="369">
        <f t="shared" ref="D176:X176" si="212">IF(D100/D$100&lt;&gt;0,D100/D$100,"~")</f>
        <v>1</v>
      </c>
      <c r="E176" s="369">
        <f t="shared" si="212"/>
        <v>1</v>
      </c>
      <c r="F176" s="369">
        <f t="shared" si="212"/>
        <v>1</v>
      </c>
      <c r="G176" s="369">
        <f t="shared" si="212"/>
        <v>1</v>
      </c>
      <c r="H176" s="369">
        <f t="shared" si="212"/>
        <v>1</v>
      </c>
      <c r="I176" s="369">
        <f t="shared" si="212"/>
        <v>1</v>
      </c>
      <c r="J176" s="369">
        <f t="shared" si="212"/>
        <v>1</v>
      </c>
      <c r="K176" s="369">
        <f t="shared" si="212"/>
        <v>1</v>
      </c>
      <c r="L176" s="369">
        <f t="shared" si="212"/>
        <v>1</v>
      </c>
      <c r="M176" s="369">
        <f t="shared" si="212"/>
        <v>1</v>
      </c>
      <c r="N176" s="369">
        <f t="shared" si="212"/>
        <v>1</v>
      </c>
      <c r="O176" s="369">
        <f t="shared" si="212"/>
        <v>1</v>
      </c>
      <c r="P176" s="369">
        <f t="shared" si="212"/>
        <v>1</v>
      </c>
      <c r="Q176" s="369">
        <f t="shared" si="212"/>
        <v>1</v>
      </c>
      <c r="R176" s="369">
        <f t="shared" si="212"/>
        <v>1</v>
      </c>
      <c r="S176" s="369">
        <f t="shared" si="212"/>
        <v>1</v>
      </c>
      <c r="T176" s="369">
        <f t="shared" si="212"/>
        <v>1</v>
      </c>
      <c r="U176" s="369">
        <f t="shared" si="212"/>
        <v>1</v>
      </c>
      <c r="V176" s="369">
        <f t="shared" si="212"/>
        <v>1</v>
      </c>
      <c r="W176" s="369">
        <f t="shared" si="212"/>
        <v>1</v>
      </c>
      <c r="X176" s="868">
        <f t="shared" si="212"/>
        <v>1</v>
      </c>
      <c r="Y176" s="868">
        <f t="shared" ref="Y176:Z176" si="213">IF(Y100/Y$100&lt;&gt;0,Y100/Y$100,"~")</f>
        <v>1</v>
      </c>
      <c r="Z176" s="868">
        <f t="shared" si="213"/>
        <v>1</v>
      </c>
    </row>
    <row r="177" spans="1:26" x14ac:dyDescent="0.2">
      <c r="A177" s="956"/>
      <c r="B177" s="957"/>
      <c r="C177" s="976"/>
      <c r="D177" s="976"/>
      <c r="E177" s="976"/>
      <c r="F177" s="976"/>
      <c r="G177" s="976"/>
      <c r="H177" s="976"/>
      <c r="I177" s="976"/>
      <c r="J177" s="976"/>
      <c r="K177" s="976"/>
      <c r="L177" s="976"/>
      <c r="M177" s="976"/>
      <c r="N177" s="976"/>
      <c r="O177" s="976"/>
      <c r="P177" s="976"/>
      <c r="Q177" s="976"/>
      <c r="R177" s="976"/>
      <c r="S177" s="976"/>
      <c r="T177" s="976"/>
      <c r="U177" s="976"/>
      <c r="V177" s="976"/>
      <c r="W177" s="976"/>
      <c r="X177" s="977"/>
      <c r="Y177" s="977"/>
      <c r="Z177" s="977"/>
    </row>
    <row r="178" spans="1:26" x14ac:dyDescent="0.2">
      <c r="A178" s="956"/>
      <c r="B178" s="957"/>
      <c r="C178" s="976"/>
      <c r="D178" s="976"/>
      <c r="E178" s="976"/>
      <c r="F178" s="976"/>
      <c r="G178" s="976"/>
      <c r="H178" s="976"/>
      <c r="I178" s="976"/>
      <c r="J178" s="976"/>
      <c r="K178" s="976"/>
      <c r="L178" s="976"/>
      <c r="M178" s="976"/>
      <c r="N178" s="976"/>
      <c r="O178" s="976"/>
      <c r="P178" s="976"/>
      <c r="Q178" s="976"/>
      <c r="R178" s="976"/>
      <c r="S178" s="976"/>
      <c r="T178" s="976"/>
      <c r="U178" s="976"/>
      <c r="V178" s="976"/>
      <c r="W178" s="976"/>
      <c r="X178" s="977"/>
      <c r="Y178" s="977"/>
      <c r="Z178" s="977"/>
    </row>
    <row r="179" spans="1:26" x14ac:dyDescent="0.2">
      <c r="A179" s="981" t="s">
        <v>1387</v>
      </c>
      <c r="B179" s="957"/>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7"/>
      <c r="Y179" s="977"/>
      <c r="Z179" s="977"/>
    </row>
    <row r="180" spans="1:26" s="144" customFormat="1" ht="20.25" customHeight="1" x14ac:dyDescent="0.2">
      <c r="A180" s="180" t="s">
        <v>1188</v>
      </c>
      <c r="X180" s="861"/>
      <c r="Y180" s="861"/>
      <c r="Z180" s="861"/>
    </row>
    <row r="181" spans="1:26" ht="15" x14ac:dyDescent="0.2">
      <c r="A181" s="132" t="str">
        <f>Index!B41</f>
        <v>Table 5h:    Kosrae: Constant price GDP by institutional sector and income components, FY2003-FY2018</v>
      </c>
    </row>
    <row r="182" spans="1:26" ht="18.75" customHeight="1" x14ac:dyDescent="0.2">
      <c r="A182" s="159"/>
      <c r="B182" s="160" t="s">
        <v>397</v>
      </c>
      <c r="C182" s="161" t="str">
        <f>C$2</f>
        <v>FY1995</v>
      </c>
      <c r="D182" s="161" t="str">
        <f t="shared" ref="D182:Z182" si="214">D$2</f>
        <v>FY1996</v>
      </c>
      <c r="E182" s="161" t="str">
        <f t="shared" si="214"/>
        <v>FY1997</v>
      </c>
      <c r="F182" s="161" t="str">
        <f t="shared" si="214"/>
        <v>FY1998</v>
      </c>
      <c r="G182" s="161" t="str">
        <f t="shared" si="214"/>
        <v>FY1999</v>
      </c>
      <c r="H182" s="161" t="str">
        <f t="shared" si="214"/>
        <v>FY2000</v>
      </c>
      <c r="I182" s="161" t="str">
        <f t="shared" si="214"/>
        <v>FY2001</v>
      </c>
      <c r="J182" s="161" t="str">
        <f t="shared" si="214"/>
        <v>FY2002</v>
      </c>
      <c r="K182" s="161" t="str">
        <f t="shared" si="214"/>
        <v>FY2003</v>
      </c>
      <c r="L182" s="161" t="str">
        <f t="shared" si="214"/>
        <v>FY2004</v>
      </c>
      <c r="M182" s="161" t="str">
        <f t="shared" si="214"/>
        <v>FY2005</v>
      </c>
      <c r="N182" s="161" t="str">
        <f t="shared" si="214"/>
        <v>FY2006</v>
      </c>
      <c r="O182" s="161" t="str">
        <f t="shared" si="214"/>
        <v>FY2007</v>
      </c>
      <c r="P182" s="161" t="str">
        <f t="shared" si="214"/>
        <v>FY2008</v>
      </c>
      <c r="Q182" s="161" t="str">
        <f t="shared" si="214"/>
        <v>FY2009</v>
      </c>
      <c r="R182" s="161" t="str">
        <f t="shared" si="214"/>
        <v>FY2010</v>
      </c>
      <c r="S182" s="161" t="str">
        <f t="shared" si="214"/>
        <v>FY2011</v>
      </c>
      <c r="T182" s="161" t="str">
        <f t="shared" si="214"/>
        <v>FY2012</v>
      </c>
      <c r="U182" s="161" t="str">
        <f t="shared" si="214"/>
        <v>FY2013</v>
      </c>
      <c r="V182" s="161" t="str">
        <f t="shared" si="214"/>
        <v>FY2014</v>
      </c>
      <c r="W182" s="161" t="str">
        <f t="shared" si="214"/>
        <v>FY2015</v>
      </c>
      <c r="X182" s="857" t="str">
        <f t="shared" si="214"/>
        <v>FY2016</v>
      </c>
      <c r="Y182" s="857" t="str">
        <f t="shared" si="214"/>
        <v>FY2017</v>
      </c>
      <c r="Z182" s="857" t="str">
        <f t="shared" si="214"/>
        <v>FY2018</v>
      </c>
    </row>
    <row r="183" spans="1:26" s="10" customFormat="1" ht="18.75" customHeight="1" x14ac:dyDescent="0.2">
      <c r="A183" s="359">
        <v>1</v>
      </c>
      <c r="B183" s="360" t="s">
        <v>0</v>
      </c>
      <c r="C183" s="377">
        <v>5.4080498667549932</v>
      </c>
      <c r="D183" s="377">
        <v>5.3685442709994149</v>
      </c>
      <c r="E183" s="377">
        <v>4.5661650873152597</v>
      </c>
      <c r="F183" s="377">
        <v>4.1075860849179557</v>
      </c>
      <c r="G183" s="377">
        <v>4.9057201538728528</v>
      </c>
      <c r="H183" s="377">
        <v>5.3280638863298639</v>
      </c>
      <c r="I183" s="377">
        <v>6.2839561669879842</v>
      </c>
      <c r="J183" s="377">
        <v>5.4219144996161299</v>
      </c>
      <c r="K183" s="377">
        <v>5.3462593621350196</v>
      </c>
      <c r="L183" s="377">
        <v>5.2029708264513115</v>
      </c>
      <c r="M183" s="377">
        <v>4.5954216958748138</v>
      </c>
      <c r="N183" s="377">
        <v>4.5813894129552803</v>
      </c>
      <c r="O183" s="377">
        <v>4.3505199088631832</v>
      </c>
      <c r="P183" s="377">
        <v>4.3274277247086861</v>
      </c>
      <c r="Q183" s="377">
        <v>5.1673327977524233</v>
      </c>
      <c r="R183" s="377">
        <v>5.114954994982746</v>
      </c>
      <c r="S183" s="377">
        <v>6.0508587858064695</v>
      </c>
      <c r="T183" s="377">
        <v>7.341175488368477</v>
      </c>
      <c r="U183" s="377">
        <v>5.0628150922358834</v>
      </c>
      <c r="V183" s="377">
        <v>3.9310038902795372</v>
      </c>
      <c r="W183" s="377">
        <v>3.985288585888497</v>
      </c>
      <c r="X183" s="869">
        <v>4.1832850345804848</v>
      </c>
      <c r="Y183" s="869">
        <v>4.4809612901855953</v>
      </c>
      <c r="Z183" s="869">
        <v>4.6454092712650414</v>
      </c>
    </row>
    <row r="184" spans="1:26" x14ac:dyDescent="0.2">
      <c r="A184" s="162">
        <v>1.1000000000000001</v>
      </c>
      <c r="B184" s="5" t="s">
        <v>1</v>
      </c>
      <c r="C184" s="89">
        <v>3.7600918815566233</v>
      </c>
      <c r="D184" s="89">
        <v>4.2927469552949518</v>
      </c>
      <c r="E184" s="89">
        <v>3.2843046088222048</v>
      </c>
      <c r="F184" s="89">
        <v>3.0372921724333257</v>
      </c>
      <c r="G184" s="89">
        <v>3.5662778311474739</v>
      </c>
      <c r="H184" s="89">
        <v>4.2056487706594972</v>
      </c>
      <c r="I184" s="89">
        <v>4.3284124633772718</v>
      </c>
      <c r="J184" s="89">
        <v>3.9547523849170307</v>
      </c>
      <c r="K184" s="89">
        <v>4.0749939348724995</v>
      </c>
      <c r="L184" s="89">
        <v>4.007968417976981</v>
      </c>
      <c r="M184" s="89">
        <v>3.5794601720050094</v>
      </c>
      <c r="N184" s="89">
        <v>3.558037779583513</v>
      </c>
      <c r="O184" s="89">
        <v>3.4273588963208601</v>
      </c>
      <c r="P184" s="89">
        <v>3.5402137567816681</v>
      </c>
      <c r="Q184" s="89">
        <v>4.2455534507227384</v>
      </c>
      <c r="R184" s="89">
        <v>4.0242946415533032</v>
      </c>
      <c r="S184" s="89">
        <v>5.1177727110467197</v>
      </c>
      <c r="T184" s="89">
        <v>6.4468762603492076</v>
      </c>
      <c r="U184" s="89">
        <v>4.1903863132053001</v>
      </c>
      <c r="V184" s="89">
        <v>3.1505339507127088</v>
      </c>
      <c r="W184" s="89">
        <v>3.1233675510662149</v>
      </c>
      <c r="X184" s="870">
        <v>3.0450124729136445</v>
      </c>
      <c r="Y184" s="870">
        <v>3.3437047990516895</v>
      </c>
      <c r="Z184" s="870">
        <v>3.6985752971328081</v>
      </c>
    </row>
    <row r="185" spans="1:26" x14ac:dyDescent="0.2">
      <c r="A185" s="162"/>
      <c r="B185" s="6" t="s">
        <v>358</v>
      </c>
      <c r="C185" s="89">
        <v>1.5413473965075186</v>
      </c>
      <c r="D185" s="89">
        <v>1.7577284705453837</v>
      </c>
      <c r="E185" s="89">
        <v>1.6307855657532973</v>
      </c>
      <c r="F185" s="89">
        <v>1.6827366884637942</v>
      </c>
      <c r="G185" s="89">
        <v>1.7728734970875855</v>
      </c>
      <c r="H185" s="89">
        <v>2.0466165494751278</v>
      </c>
      <c r="I185" s="89">
        <v>1.9565478025141547</v>
      </c>
      <c r="J185" s="89">
        <v>1.9446966375781705</v>
      </c>
      <c r="K185" s="89">
        <v>2.1875270259519461</v>
      </c>
      <c r="L185" s="89">
        <v>2.1411133103969813</v>
      </c>
      <c r="M185" s="89">
        <v>1.9203358581113654</v>
      </c>
      <c r="N185" s="89">
        <v>1.9821114772577471</v>
      </c>
      <c r="O185" s="89">
        <v>1.9087057727591286</v>
      </c>
      <c r="P185" s="89">
        <v>1.7926944561920151</v>
      </c>
      <c r="Q185" s="89">
        <v>2.1934241173937967</v>
      </c>
      <c r="R185" s="89">
        <v>1.837515062532534</v>
      </c>
      <c r="S185" s="89">
        <v>1.8382528200398605</v>
      </c>
      <c r="T185" s="89">
        <v>2.3007887611416935</v>
      </c>
      <c r="U185" s="89">
        <v>1.9692001202580802</v>
      </c>
      <c r="V185" s="89">
        <v>1.5199412726227857</v>
      </c>
      <c r="W185" s="89">
        <v>1.5243774326026545</v>
      </c>
      <c r="X185" s="870">
        <v>1.435678216095112</v>
      </c>
      <c r="Y185" s="870">
        <v>1.5127353760320406</v>
      </c>
      <c r="Z185" s="870">
        <v>1.7112780980836668</v>
      </c>
    </row>
    <row r="186" spans="1:26" x14ac:dyDescent="0.2">
      <c r="A186" s="162"/>
      <c r="B186" s="6" t="s">
        <v>3</v>
      </c>
      <c r="C186" s="89">
        <v>2.2187444850491049</v>
      </c>
      <c r="D186" s="89">
        <v>2.5350184847495685</v>
      </c>
      <c r="E186" s="89">
        <v>1.6535190430689073</v>
      </c>
      <c r="F186" s="89">
        <v>1.3545554839695315</v>
      </c>
      <c r="G186" s="89">
        <v>1.7934043340598882</v>
      </c>
      <c r="H186" s="89">
        <v>2.1590322211843689</v>
      </c>
      <c r="I186" s="89">
        <v>2.3718646608631171</v>
      </c>
      <c r="J186" s="89">
        <v>2.0100557473388605</v>
      </c>
      <c r="K186" s="89">
        <v>1.8874669089205534</v>
      </c>
      <c r="L186" s="89">
        <v>1.8668551075799995</v>
      </c>
      <c r="M186" s="89">
        <v>1.6591243138936438</v>
      </c>
      <c r="N186" s="89">
        <v>1.5759263023257661</v>
      </c>
      <c r="O186" s="89">
        <v>1.5186531235617313</v>
      </c>
      <c r="P186" s="89">
        <v>1.7475193005896528</v>
      </c>
      <c r="Q186" s="89">
        <v>2.0521293333289421</v>
      </c>
      <c r="R186" s="89">
        <v>2.1867795790207691</v>
      </c>
      <c r="S186" s="89">
        <v>3.279519891006859</v>
      </c>
      <c r="T186" s="89">
        <v>4.1460874992075141</v>
      </c>
      <c r="U186" s="89">
        <v>2.2211861929472203</v>
      </c>
      <c r="V186" s="89">
        <v>1.6305926780899234</v>
      </c>
      <c r="W186" s="89">
        <v>1.5989901184635604</v>
      </c>
      <c r="X186" s="971">
        <v>1.6093342568185325</v>
      </c>
      <c r="Y186" s="971">
        <v>1.8309694230196489</v>
      </c>
      <c r="Z186" s="971">
        <v>1.987297199049141</v>
      </c>
    </row>
    <row r="187" spans="1:26" x14ac:dyDescent="0.2">
      <c r="A187" s="162" t="s">
        <v>89</v>
      </c>
      <c r="B187" s="5" t="s">
        <v>4</v>
      </c>
      <c r="C187" s="89">
        <v>1.6479579851983699</v>
      </c>
      <c r="D187" s="89">
        <v>1.0757973157044631</v>
      </c>
      <c r="E187" s="89">
        <v>1.281860478493055</v>
      </c>
      <c r="F187" s="89">
        <v>1.0702939124846302</v>
      </c>
      <c r="G187" s="89">
        <v>1.3394423227253791</v>
      </c>
      <c r="H187" s="89">
        <v>1.1224151156703668</v>
      </c>
      <c r="I187" s="89">
        <v>1.9555437036107122</v>
      </c>
      <c r="J187" s="89">
        <v>1.4671621146990992</v>
      </c>
      <c r="K187" s="89">
        <v>1.2712654272625201</v>
      </c>
      <c r="L187" s="89">
        <v>1.1950024084743309</v>
      </c>
      <c r="M187" s="89">
        <v>1.0159615238698048</v>
      </c>
      <c r="N187" s="89">
        <v>1.0233516333717672</v>
      </c>
      <c r="O187" s="89">
        <v>0.92316101254232297</v>
      </c>
      <c r="P187" s="89">
        <v>0.7872139679270177</v>
      </c>
      <c r="Q187" s="89">
        <v>0.92177934702968523</v>
      </c>
      <c r="R187" s="89">
        <v>1.0906603534294426</v>
      </c>
      <c r="S187" s="89">
        <v>0.93308607475974947</v>
      </c>
      <c r="T187" s="89">
        <v>0.89429922801926964</v>
      </c>
      <c r="U187" s="89">
        <v>0.87242877903058313</v>
      </c>
      <c r="V187" s="89">
        <v>0.78046993956682842</v>
      </c>
      <c r="W187" s="89">
        <v>0.861921034822282</v>
      </c>
      <c r="X187" s="870">
        <v>1.1382725616668403</v>
      </c>
      <c r="Y187" s="870">
        <v>1.1372564911339063</v>
      </c>
      <c r="Z187" s="870">
        <v>0.9468339741322338</v>
      </c>
    </row>
    <row r="188" spans="1:26" x14ac:dyDescent="0.2">
      <c r="A188" s="162"/>
      <c r="B188" s="6" t="s">
        <v>358</v>
      </c>
      <c r="C188" s="89">
        <v>1.5036082237995658</v>
      </c>
      <c r="D188" s="89">
        <v>1.2870007066928391</v>
      </c>
      <c r="E188" s="89">
        <v>1.1144912783982381</v>
      </c>
      <c r="F188" s="89">
        <v>1.6587907058025795</v>
      </c>
      <c r="G188" s="89">
        <v>1.6113187616956437</v>
      </c>
      <c r="H188" s="89">
        <v>1.4318256522027071</v>
      </c>
      <c r="I188" s="89">
        <v>1.1667950667352966</v>
      </c>
      <c r="J188" s="89">
        <v>1.0004744330136148</v>
      </c>
      <c r="K188" s="89">
        <v>1.0504596557872419</v>
      </c>
      <c r="L188" s="89">
        <v>0.97750045019323584</v>
      </c>
      <c r="M188" s="89">
        <v>0.85507965147122622</v>
      </c>
      <c r="N188" s="89">
        <v>0.78526072852355733</v>
      </c>
      <c r="O188" s="89">
        <v>0.73478407135970669</v>
      </c>
      <c r="P188" s="89">
        <v>0.68198510838443327</v>
      </c>
      <c r="Q188" s="89">
        <v>0.6144927446433941</v>
      </c>
      <c r="R188" s="89">
        <v>0.67725788580815249</v>
      </c>
      <c r="S188" s="89">
        <v>0.63176927687101669</v>
      </c>
      <c r="T188" s="89">
        <v>0.5746290729243686</v>
      </c>
      <c r="U188" s="89">
        <v>0.55708050687720778</v>
      </c>
      <c r="V188" s="89">
        <v>0.52357007528045219</v>
      </c>
      <c r="W188" s="89">
        <v>0.55756730636636853</v>
      </c>
      <c r="X188" s="870">
        <v>0.66999460336346561</v>
      </c>
      <c r="Y188" s="870">
        <v>0.68890564303294544</v>
      </c>
      <c r="Z188" s="870">
        <v>0.65545346815711547</v>
      </c>
    </row>
    <row r="189" spans="1:26" x14ac:dyDescent="0.2">
      <c r="A189" s="162"/>
      <c r="B189" s="6" t="s">
        <v>3</v>
      </c>
      <c r="C189" s="89">
        <v>0.61740030771175758</v>
      </c>
      <c r="D189" s="89">
        <v>0.19628309945891442</v>
      </c>
      <c r="E189" s="89">
        <v>0.53080682126393042</v>
      </c>
      <c r="F189" s="89">
        <v>-0.21205105832253002</v>
      </c>
      <c r="G189" s="89">
        <v>0.1053571179815973</v>
      </c>
      <c r="H189" s="89">
        <v>-3.3382354989163032E-2</v>
      </c>
      <c r="I189" s="89">
        <v>1.717631314293997</v>
      </c>
      <c r="J189" s="89">
        <v>0.71080131676010783</v>
      </c>
      <c r="K189" s="89">
        <v>0.46421476453454147</v>
      </c>
      <c r="L189" s="89">
        <v>0.44131395828109521</v>
      </c>
      <c r="M189" s="89">
        <v>0.37373994645477193</v>
      </c>
      <c r="N189" s="89">
        <v>0.43412058237090068</v>
      </c>
      <c r="O189" s="89">
        <v>0.37905926846505089</v>
      </c>
      <c r="P189" s="89">
        <v>0.28969750609891121</v>
      </c>
      <c r="Q189" s="89">
        <v>0.48718460879312497</v>
      </c>
      <c r="R189" s="89">
        <v>0.60769948417227782</v>
      </c>
      <c r="S189" s="89">
        <v>0.48617379949044137</v>
      </c>
      <c r="T189" s="89">
        <v>0.50216715295928982</v>
      </c>
      <c r="U189" s="89">
        <v>0.49117171717099406</v>
      </c>
      <c r="V189" s="89">
        <v>0.42009860374179531</v>
      </c>
      <c r="W189" s="89">
        <v>0.49027670331002821</v>
      </c>
      <c r="X189" s="870">
        <v>0.68774858688592566</v>
      </c>
      <c r="Y189" s="870">
        <v>0.66822462906541169</v>
      </c>
      <c r="Z189" s="870">
        <v>0.51959546978161253</v>
      </c>
    </row>
    <row r="190" spans="1:26" x14ac:dyDescent="0.2">
      <c r="A190" s="162"/>
      <c r="B190" s="6" t="s">
        <v>5</v>
      </c>
      <c r="C190" s="89">
        <v>-0.47305054631295373</v>
      </c>
      <c r="D190" s="89">
        <v>-0.40748649044729024</v>
      </c>
      <c r="E190" s="89">
        <v>-0.3634376211691136</v>
      </c>
      <c r="F190" s="89">
        <v>-0.37644573499541928</v>
      </c>
      <c r="G190" s="89">
        <v>-0.37723355695186189</v>
      </c>
      <c r="H190" s="89">
        <v>-0.27602818154317732</v>
      </c>
      <c r="I190" s="89">
        <v>-0.92888267741858166</v>
      </c>
      <c r="J190" s="89">
        <v>-0.24411363507462361</v>
      </c>
      <c r="K190" s="89">
        <v>-0.24340899305926322</v>
      </c>
      <c r="L190" s="89">
        <v>-0.22381200000000001</v>
      </c>
      <c r="M190" s="89">
        <v>-0.21285807405619334</v>
      </c>
      <c r="N190" s="89">
        <v>-0.19602967752269085</v>
      </c>
      <c r="O190" s="89">
        <v>-0.19068232728243459</v>
      </c>
      <c r="P190" s="89">
        <v>-0.18446864655632675</v>
      </c>
      <c r="Q190" s="89">
        <v>-0.17989800640683398</v>
      </c>
      <c r="R190" s="89">
        <v>-0.19429701655098772</v>
      </c>
      <c r="S190" s="89">
        <v>-0.18485700160170848</v>
      </c>
      <c r="T190" s="89">
        <v>-0.18249699786438872</v>
      </c>
      <c r="U190" s="89">
        <v>-0.17582344501761876</v>
      </c>
      <c r="V190" s="89">
        <v>-0.1631987394554191</v>
      </c>
      <c r="W190" s="89">
        <v>-0.18592297485411483</v>
      </c>
      <c r="X190" s="870">
        <v>-0.21947062858255087</v>
      </c>
      <c r="Y190" s="870">
        <v>-0.21987378096445084</v>
      </c>
      <c r="Z190" s="870">
        <v>-0.22821496380649409</v>
      </c>
    </row>
    <row r="191" spans="1:26" ht="17.25" customHeight="1" x14ac:dyDescent="0.2">
      <c r="A191" s="162">
        <v>2</v>
      </c>
      <c r="B191" s="26" t="s">
        <v>92</v>
      </c>
      <c r="C191" s="176">
        <v>0.23038346508391713</v>
      </c>
      <c r="D191" s="176">
        <v>0.22702515002655793</v>
      </c>
      <c r="E191" s="176">
        <v>0.2452745913342407</v>
      </c>
      <c r="F191" s="176">
        <v>0.16073927297448662</v>
      </c>
      <c r="G191" s="176">
        <v>0.28628083235611518</v>
      </c>
      <c r="H191" s="176">
        <v>0.40642131230231959</v>
      </c>
      <c r="I191" s="176">
        <v>0.57592309877812675</v>
      </c>
      <c r="J191" s="176">
        <v>0.82992512183953226</v>
      </c>
      <c r="K191" s="176">
        <v>0.38968592584432493</v>
      </c>
      <c r="L191" s="176">
        <v>0.28679119890497295</v>
      </c>
      <c r="M191" s="176">
        <v>0.35185058418963272</v>
      </c>
      <c r="N191" s="176">
        <v>0.40650347121198627</v>
      </c>
      <c r="O191" s="176">
        <v>0.38349059832014054</v>
      </c>
      <c r="P191" s="176">
        <v>0.38577418349868309</v>
      </c>
      <c r="Q191" s="176">
        <v>0.32953148763672918</v>
      </c>
      <c r="R191" s="176">
        <v>0.31848867188275137</v>
      </c>
      <c r="S191" s="176">
        <v>0.29452034514527603</v>
      </c>
      <c r="T191" s="176">
        <v>0.30455881860115241</v>
      </c>
      <c r="U191" s="176">
        <v>0.28867312187862465</v>
      </c>
      <c r="V191" s="176">
        <v>0.2500646503607159</v>
      </c>
      <c r="W191" s="176">
        <v>0.24010276222793342</v>
      </c>
      <c r="X191" s="871">
        <v>0.38916651996386187</v>
      </c>
      <c r="Y191" s="871">
        <v>0.45872254403756207</v>
      </c>
      <c r="Z191" s="871">
        <v>0.51466477954104295</v>
      </c>
    </row>
    <row r="192" spans="1:26" x14ac:dyDescent="0.2">
      <c r="A192" s="162"/>
      <c r="B192" s="177" t="s">
        <v>2</v>
      </c>
      <c r="C192" s="89">
        <v>0.23397018875533326</v>
      </c>
      <c r="D192" s="89">
        <v>0.25093341405893055</v>
      </c>
      <c r="E192" s="89">
        <v>0.26361112360123701</v>
      </c>
      <c r="F192" s="89">
        <v>0.24677710076666282</v>
      </c>
      <c r="G192" s="89">
        <v>0.26898748301517161</v>
      </c>
      <c r="H192" s="89">
        <v>0.3279758066994754</v>
      </c>
      <c r="I192" s="89">
        <v>0.37821787106904459</v>
      </c>
      <c r="J192" s="89">
        <v>0.41033229948070454</v>
      </c>
      <c r="K192" s="89">
        <v>0.31123587293484156</v>
      </c>
      <c r="L192" s="89">
        <v>0.22427922231563513</v>
      </c>
      <c r="M192" s="89">
        <v>0.20966565531533571</v>
      </c>
      <c r="N192" s="89">
        <v>0.22458558838539833</v>
      </c>
      <c r="O192" s="89">
        <v>0.20966674194088505</v>
      </c>
      <c r="P192" s="89">
        <v>0.21511330681323773</v>
      </c>
      <c r="Q192" s="89">
        <v>0.21156608360365553</v>
      </c>
      <c r="R192" s="89">
        <v>0.20467168637200794</v>
      </c>
      <c r="S192" s="89">
        <v>0.18108979529085906</v>
      </c>
      <c r="T192" s="89">
        <v>0.17838207523934529</v>
      </c>
      <c r="U192" s="89">
        <v>0.170517628400427</v>
      </c>
      <c r="V192" s="89">
        <v>0.14361598161770373</v>
      </c>
      <c r="W192" s="89">
        <v>0.13141273484212132</v>
      </c>
      <c r="X192" s="870">
        <v>0.19005906937312353</v>
      </c>
      <c r="Y192" s="870">
        <v>0.225225089731243</v>
      </c>
      <c r="Z192" s="870">
        <v>0.22126868199425573</v>
      </c>
    </row>
    <row r="193" spans="1:26" x14ac:dyDescent="0.2">
      <c r="A193" s="162"/>
      <c r="B193" s="177" t="s">
        <v>3</v>
      </c>
      <c r="C193" s="89">
        <v>-3.5867236714161336E-3</v>
      </c>
      <c r="D193" s="89">
        <v>-2.3908264032372624E-2</v>
      </c>
      <c r="E193" s="89">
        <v>-1.8336532266996292E-2</v>
      </c>
      <c r="F193" s="89">
        <v>-8.6037827792176197E-2</v>
      </c>
      <c r="G193" s="89">
        <v>1.7293349340943578E-2</v>
      </c>
      <c r="H193" s="89">
        <v>7.8445505602844176E-2</v>
      </c>
      <c r="I193" s="89">
        <v>0.19770522770908219</v>
      </c>
      <c r="J193" s="89">
        <v>0.41959282235882778</v>
      </c>
      <c r="K193" s="89">
        <v>7.8450052909483384E-2</v>
      </c>
      <c r="L193" s="89">
        <v>6.2511976589337825E-2</v>
      </c>
      <c r="M193" s="89">
        <v>0.14218492887429701</v>
      </c>
      <c r="N193" s="89">
        <v>0.18191788282658797</v>
      </c>
      <c r="O193" s="89">
        <v>0.17382385637925551</v>
      </c>
      <c r="P193" s="89">
        <v>0.17066087668544533</v>
      </c>
      <c r="Q193" s="89">
        <v>0.11796540403307364</v>
      </c>
      <c r="R193" s="89">
        <v>0.11381698551074342</v>
      </c>
      <c r="S193" s="89">
        <v>0.11343054985441699</v>
      </c>
      <c r="T193" s="89">
        <v>0.12617674336180712</v>
      </c>
      <c r="U193" s="89">
        <v>0.11815549347819765</v>
      </c>
      <c r="V193" s="89">
        <v>0.10644866874301216</v>
      </c>
      <c r="W193" s="89">
        <v>0.10869002738581209</v>
      </c>
      <c r="X193" s="870">
        <v>0.19910745059073831</v>
      </c>
      <c r="Y193" s="870">
        <v>0.23349745430631907</v>
      </c>
      <c r="Z193" s="870">
        <v>0.29339609754678725</v>
      </c>
    </row>
    <row r="194" spans="1:26" ht="17.25" customHeight="1" x14ac:dyDescent="0.2">
      <c r="A194" s="162">
        <v>3</v>
      </c>
      <c r="B194" s="26" t="s">
        <v>6</v>
      </c>
      <c r="C194" s="176">
        <v>7.2218740901149534</v>
      </c>
      <c r="D194" s="176">
        <v>7.4677855385833283</v>
      </c>
      <c r="E194" s="176">
        <v>7.2947782989742569</v>
      </c>
      <c r="F194" s="176">
        <v>5.7233894936779484</v>
      </c>
      <c r="G194" s="176">
        <v>5.6700502210485961</v>
      </c>
      <c r="H194" s="176">
        <v>5.9719333595111479</v>
      </c>
      <c r="I194" s="176">
        <v>6.1646048356898824</v>
      </c>
      <c r="J194" s="176">
        <v>7.3139543151466277</v>
      </c>
      <c r="K194" s="176">
        <v>7.1145772956002657</v>
      </c>
      <c r="L194" s="176">
        <v>6.9832475124525422</v>
      </c>
      <c r="M194" s="176">
        <v>7.1551435996588042</v>
      </c>
      <c r="N194" s="176">
        <v>7.2256357814096823</v>
      </c>
      <c r="O194" s="176">
        <v>7.2316206883569629</v>
      </c>
      <c r="P194" s="176">
        <v>6.754570557424751</v>
      </c>
      <c r="Q194" s="176">
        <v>6.6407583838582376</v>
      </c>
      <c r="R194" s="176">
        <v>6.5403390589568353</v>
      </c>
      <c r="S194" s="176">
        <v>6.5957684225980122</v>
      </c>
      <c r="T194" s="176">
        <v>6.5774450050016853</v>
      </c>
      <c r="U194" s="176">
        <v>6.3972149430822789</v>
      </c>
      <c r="V194" s="176">
        <v>6.2831619562593861</v>
      </c>
      <c r="W194" s="176">
        <v>6.3368279913809058</v>
      </c>
      <c r="X194" s="871">
        <v>6.3700043980961469</v>
      </c>
      <c r="Y194" s="871">
        <v>6.3866447702370932</v>
      </c>
      <c r="Z194" s="871">
        <v>6.4228413446287842</v>
      </c>
    </row>
    <row r="195" spans="1:26" x14ac:dyDescent="0.2">
      <c r="A195" s="162">
        <v>3.1</v>
      </c>
      <c r="B195" s="5" t="s">
        <v>7</v>
      </c>
      <c r="C195" s="89">
        <v>0.569917714089335</v>
      </c>
      <c r="D195" s="89">
        <v>0.55048576341355482</v>
      </c>
      <c r="E195" s="89">
        <v>0.56544474129327826</v>
      </c>
      <c r="F195" s="89">
        <v>0.58050332490968748</v>
      </c>
      <c r="G195" s="89">
        <v>0.63022718524666144</v>
      </c>
      <c r="H195" s="89">
        <v>0.57753852052488563</v>
      </c>
      <c r="I195" s="89">
        <v>0.59920575196891601</v>
      </c>
      <c r="J195" s="89">
        <v>0.58461162726436899</v>
      </c>
      <c r="K195" s="89">
        <v>0.5869526699701505</v>
      </c>
      <c r="L195" s="89">
        <v>0.57703592032967044</v>
      </c>
      <c r="M195" s="89">
        <v>0.60571747092949324</v>
      </c>
      <c r="N195" s="89">
        <v>0.62327990981033521</v>
      </c>
      <c r="O195" s="89">
        <v>0.9129560037258786</v>
      </c>
      <c r="P195" s="89">
        <v>1.3279362771847811</v>
      </c>
      <c r="Q195" s="89">
        <v>1.4157727613688413</v>
      </c>
      <c r="R195" s="89">
        <v>1.3643894141773403</v>
      </c>
      <c r="S195" s="89">
        <v>1.4382771596778634</v>
      </c>
      <c r="T195" s="89">
        <v>1.3687235352427594</v>
      </c>
      <c r="U195" s="89">
        <v>0.90503360675059097</v>
      </c>
      <c r="V195" s="89">
        <v>0.52683192927588163</v>
      </c>
      <c r="W195" s="89">
        <v>0.50720193163539562</v>
      </c>
      <c r="X195" s="870">
        <v>0.49891798160018624</v>
      </c>
      <c r="Y195" s="870">
        <v>0.47315580186199746</v>
      </c>
      <c r="Z195" s="870">
        <v>0.5188632363513147</v>
      </c>
    </row>
    <row r="196" spans="1:26" x14ac:dyDescent="0.2">
      <c r="A196" s="162">
        <v>3.2</v>
      </c>
      <c r="B196" s="5" t="s">
        <v>8</v>
      </c>
      <c r="C196" s="89">
        <v>6.3336822963946915</v>
      </c>
      <c r="D196" s="89">
        <v>6.5568571937616138</v>
      </c>
      <c r="E196" s="89">
        <v>6.4115562933297516</v>
      </c>
      <c r="F196" s="89">
        <v>4.8088842944688901</v>
      </c>
      <c r="G196" s="89">
        <v>4.6591410154429234</v>
      </c>
      <c r="H196" s="89">
        <v>5.0067966979727245</v>
      </c>
      <c r="I196" s="89">
        <v>5.0471885682255611</v>
      </c>
      <c r="J196" s="89">
        <v>6.1957154469882152</v>
      </c>
      <c r="K196" s="89">
        <v>5.962241765612454</v>
      </c>
      <c r="L196" s="89">
        <v>5.8347186706043939</v>
      </c>
      <c r="M196" s="89">
        <v>6.0222286736444843</v>
      </c>
      <c r="N196" s="89">
        <v>6.0367868873531396</v>
      </c>
      <c r="O196" s="89">
        <v>5.6296078951806985</v>
      </c>
      <c r="P196" s="89">
        <v>4.8033148350243913</v>
      </c>
      <c r="Q196" s="89">
        <v>4.5782087678209296</v>
      </c>
      <c r="R196" s="89">
        <v>4.5734785925144816</v>
      </c>
      <c r="S196" s="89">
        <v>4.5776173791149928</v>
      </c>
      <c r="T196" s="89">
        <v>4.6251004926939716</v>
      </c>
      <c r="U196" s="89">
        <v>4.9316314806351196</v>
      </c>
      <c r="V196" s="89">
        <v>5.2174866322844897</v>
      </c>
      <c r="W196" s="89">
        <v>5.2697725538922402</v>
      </c>
      <c r="X196" s="870">
        <v>5.244901427954626</v>
      </c>
      <c r="Y196" s="870">
        <v>5.2814576197102383</v>
      </c>
      <c r="Z196" s="870">
        <v>5.2726515211363152</v>
      </c>
    </row>
    <row r="197" spans="1:26" x14ac:dyDescent="0.2">
      <c r="A197" s="162">
        <v>3.3</v>
      </c>
      <c r="B197" s="5" t="s">
        <v>9</v>
      </c>
      <c r="C197" s="89">
        <v>0.1902386454318932</v>
      </c>
      <c r="D197" s="89">
        <v>0.21392672129352638</v>
      </c>
      <c r="E197" s="89">
        <v>0.19320543882995719</v>
      </c>
      <c r="F197" s="89">
        <v>0.19483074769380226</v>
      </c>
      <c r="G197" s="89">
        <v>0.18367066134925975</v>
      </c>
      <c r="H197" s="89">
        <v>0.19254967660993633</v>
      </c>
      <c r="I197" s="89">
        <v>0.17022244182376822</v>
      </c>
      <c r="J197" s="89">
        <v>0.17209399245189708</v>
      </c>
      <c r="K197" s="89">
        <v>0.18031802868416674</v>
      </c>
      <c r="L197" s="89">
        <v>0.14020094270487005</v>
      </c>
      <c r="M197" s="89">
        <v>0.1435330494352603</v>
      </c>
      <c r="N197" s="89">
        <v>0.13880941679088873</v>
      </c>
      <c r="O197" s="89">
        <v>0.11239757534629079</v>
      </c>
      <c r="P197" s="89">
        <v>0.10259065871677929</v>
      </c>
      <c r="Q197" s="89">
        <v>9.4019869644615173E-2</v>
      </c>
      <c r="R197" s="89">
        <v>9.3972000420527974E-2</v>
      </c>
      <c r="S197" s="89">
        <v>8.6754946870399544E-2</v>
      </c>
      <c r="T197" s="89">
        <v>9.1459231099095858E-2</v>
      </c>
      <c r="U197" s="89">
        <v>9.6025587413911817E-2</v>
      </c>
      <c r="V197" s="89">
        <v>9.4973324218819058E-2</v>
      </c>
      <c r="W197" s="89">
        <v>0.10560525847827426</v>
      </c>
      <c r="X197" s="870">
        <v>0.1153427140239951</v>
      </c>
      <c r="Y197" s="870">
        <v>0.11504866876132054</v>
      </c>
      <c r="Z197" s="870">
        <v>0.12269774302723434</v>
      </c>
    </row>
    <row r="198" spans="1:26" x14ac:dyDescent="0.2">
      <c r="A198" s="162">
        <v>3.4</v>
      </c>
      <c r="B198" s="5" t="s">
        <v>10</v>
      </c>
      <c r="C198" s="89">
        <v>0.12803543419903296</v>
      </c>
      <c r="D198" s="89">
        <v>0.14651586011463344</v>
      </c>
      <c r="E198" s="89">
        <v>0.12457182552126929</v>
      </c>
      <c r="F198" s="89">
        <v>0.13917112660556788</v>
      </c>
      <c r="G198" s="89">
        <v>0.19701135900975189</v>
      </c>
      <c r="H198" s="89">
        <v>0.19504846440360038</v>
      </c>
      <c r="I198" s="89">
        <v>0.34798807367163653</v>
      </c>
      <c r="J198" s="89">
        <v>0.36153324844214629</v>
      </c>
      <c r="K198" s="89">
        <v>0.38506483133349417</v>
      </c>
      <c r="L198" s="89">
        <v>0.43129197881360787</v>
      </c>
      <c r="M198" s="89">
        <v>0.3836644056495665</v>
      </c>
      <c r="N198" s="89">
        <v>0.4267595674553179</v>
      </c>
      <c r="O198" s="89">
        <v>0.57665921410409493</v>
      </c>
      <c r="P198" s="89">
        <v>0.52072878649879939</v>
      </c>
      <c r="Q198" s="89">
        <v>0.55275698502385107</v>
      </c>
      <c r="R198" s="89">
        <v>0.50849905184448574</v>
      </c>
      <c r="S198" s="89">
        <v>0.49311893693475617</v>
      </c>
      <c r="T198" s="89">
        <v>0.49216174596585843</v>
      </c>
      <c r="U198" s="89">
        <v>0.46452426828265642</v>
      </c>
      <c r="V198" s="89">
        <v>0.44387007048019567</v>
      </c>
      <c r="W198" s="89">
        <v>0.45424824737499608</v>
      </c>
      <c r="X198" s="870">
        <v>0.51084227451733999</v>
      </c>
      <c r="Y198" s="870">
        <v>0.51698267990353675</v>
      </c>
      <c r="Z198" s="870">
        <v>0.50862884411391984</v>
      </c>
    </row>
    <row r="199" spans="1:26" ht="17.25" customHeight="1" x14ac:dyDescent="0.2">
      <c r="A199" s="162">
        <v>4</v>
      </c>
      <c r="B199" s="26" t="s">
        <v>11</v>
      </c>
      <c r="C199" s="176">
        <v>1.0679804676780728E-2</v>
      </c>
      <c r="D199" s="176">
        <v>1.5220942392559901E-3</v>
      </c>
      <c r="E199" s="176">
        <v>1.5048251290151224E-3</v>
      </c>
      <c r="F199" s="176">
        <v>1.5385636767174741E-3</v>
      </c>
      <c r="G199" s="176">
        <v>1.5321020317690356E-3</v>
      </c>
      <c r="H199" s="176">
        <v>3.201139772739742E-3</v>
      </c>
      <c r="I199" s="176">
        <v>6.9320849663758238E-3</v>
      </c>
      <c r="J199" s="176">
        <v>6.8958892753028002E-3</v>
      </c>
      <c r="K199" s="176">
        <v>8.5489783426694003E-3</v>
      </c>
      <c r="L199" s="176">
        <v>1.2507022483782319E-2</v>
      </c>
      <c r="M199" s="176">
        <v>2.2063793591952877E-2</v>
      </c>
      <c r="N199" s="176">
        <v>2.7688825770393072E-2</v>
      </c>
      <c r="O199" s="176">
        <v>6.5560181107960983E-2</v>
      </c>
      <c r="P199" s="176">
        <v>7.2042666151812651E-2</v>
      </c>
      <c r="Q199" s="176">
        <v>6.3052449083083856E-2</v>
      </c>
      <c r="R199" s="176">
        <v>6.1605006825902878E-2</v>
      </c>
      <c r="S199" s="176">
        <v>6.7588833380189506E-2</v>
      </c>
      <c r="T199" s="176">
        <v>6.1874116953697933E-2</v>
      </c>
      <c r="U199" s="176">
        <v>6.4990906918735727E-2</v>
      </c>
      <c r="V199" s="176">
        <v>6.1711201308096431E-2</v>
      </c>
      <c r="W199" s="176">
        <v>6.8253039434409579E-2</v>
      </c>
      <c r="X199" s="871">
        <v>5.2284856937452759E-2</v>
      </c>
      <c r="Y199" s="871">
        <v>4.8083985200832971E-2</v>
      </c>
      <c r="Z199" s="871">
        <v>3.5844198072700666E-2</v>
      </c>
    </row>
    <row r="200" spans="1:26" ht="17.25" customHeight="1" x14ac:dyDescent="0.2">
      <c r="A200" s="162">
        <v>5</v>
      </c>
      <c r="B200" s="26" t="s">
        <v>12</v>
      </c>
      <c r="C200" s="176">
        <v>3.1292806340083263</v>
      </c>
      <c r="D200" s="176">
        <v>3.1533585600203771</v>
      </c>
      <c r="E200" s="176">
        <v>3.1824457691060681</v>
      </c>
      <c r="F200" s="176">
        <v>3.2053715752768666</v>
      </c>
      <c r="G200" s="176">
        <v>3.2264671087786465</v>
      </c>
      <c r="H200" s="176">
        <v>3.2770083592994954</v>
      </c>
      <c r="I200" s="176">
        <v>3.2217389954719433</v>
      </c>
      <c r="J200" s="176">
        <v>3.1802079673534025</v>
      </c>
      <c r="K200" s="176">
        <v>3.1495206171141263</v>
      </c>
      <c r="L200" s="176">
        <v>3.106778380887417</v>
      </c>
      <c r="M200" s="176">
        <v>3.071411189552014</v>
      </c>
      <c r="N200" s="176">
        <v>3.0447693798062039</v>
      </c>
      <c r="O200" s="176">
        <v>3.0720421869655281</v>
      </c>
      <c r="P200" s="176">
        <v>2.9837006747644086</v>
      </c>
      <c r="Q200" s="176">
        <v>2.9666261935295188</v>
      </c>
      <c r="R200" s="176">
        <v>2.9382122325011029</v>
      </c>
      <c r="S200" s="176">
        <v>2.9732871224275192</v>
      </c>
      <c r="T200" s="176">
        <v>3.0081651607669344</v>
      </c>
      <c r="U200" s="176">
        <v>3.0293228589325141</v>
      </c>
      <c r="V200" s="176">
        <v>3.0562630286365686</v>
      </c>
      <c r="W200" s="176">
        <v>3.0853659558317039</v>
      </c>
      <c r="X200" s="871">
        <v>3.1328500635784762</v>
      </c>
      <c r="Y200" s="871">
        <v>3.1714913133124134</v>
      </c>
      <c r="Z200" s="871">
        <v>3.2184158692920319</v>
      </c>
    </row>
    <row r="201" spans="1:26" x14ac:dyDescent="0.2">
      <c r="A201" s="162"/>
      <c r="B201" s="355" t="s">
        <v>509</v>
      </c>
      <c r="C201" s="235">
        <v>0.55623626884548971</v>
      </c>
      <c r="D201" s="235">
        <v>0.54960664581109187</v>
      </c>
      <c r="E201" s="235">
        <v>0.54758252271499042</v>
      </c>
      <c r="F201" s="235">
        <v>0.53898749604575125</v>
      </c>
      <c r="G201" s="235">
        <v>0.52814689351636168</v>
      </c>
      <c r="H201" s="235">
        <v>0.54633081597073996</v>
      </c>
      <c r="I201" s="235">
        <v>0.51586370037570795</v>
      </c>
      <c r="J201" s="235">
        <v>0.49932075629231099</v>
      </c>
      <c r="K201" s="235">
        <v>0.49380972404647222</v>
      </c>
      <c r="L201" s="235">
        <v>0.47643446355948826</v>
      </c>
      <c r="M201" s="235">
        <v>0.46670127866645916</v>
      </c>
      <c r="N201" s="235">
        <v>0.47228374079138075</v>
      </c>
      <c r="O201" s="235">
        <v>0.53202653131590283</v>
      </c>
      <c r="P201" s="235">
        <v>0.47640375542548602</v>
      </c>
      <c r="Q201" s="235">
        <v>0.49229983669833965</v>
      </c>
      <c r="R201" s="235">
        <v>0.4971113697326619</v>
      </c>
      <c r="S201" s="235">
        <v>0.51850865675502178</v>
      </c>
      <c r="T201" s="235">
        <v>0.5395980346657121</v>
      </c>
      <c r="U201" s="235">
        <v>0.54684372165756612</v>
      </c>
      <c r="V201" s="235">
        <v>0.55977004044967171</v>
      </c>
      <c r="W201" s="235">
        <v>0.5747450284849358</v>
      </c>
      <c r="X201" s="872">
        <v>0.60798608009118349</v>
      </c>
      <c r="Y201" s="872">
        <v>0.63226811849718267</v>
      </c>
      <c r="Z201" s="872">
        <v>0.66471626019306296</v>
      </c>
    </row>
    <row r="202" spans="1:26" x14ac:dyDescent="0.2">
      <c r="A202" s="162"/>
      <c r="B202" s="178" t="s">
        <v>13</v>
      </c>
      <c r="C202" s="89">
        <v>1.3232822183309634</v>
      </c>
      <c r="D202" s="89">
        <v>1.3341777618537551</v>
      </c>
      <c r="E202" s="89">
        <v>1.3451630162991393</v>
      </c>
      <c r="F202" s="89">
        <v>1.3562387203222939</v>
      </c>
      <c r="G202" s="89">
        <v>1.3674056186602801</v>
      </c>
      <c r="H202" s="89">
        <v>1.3786644621821216</v>
      </c>
      <c r="I202" s="89">
        <v>1.3610499877889026</v>
      </c>
      <c r="J202" s="89">
        <v>1.3434355133956828</v>
      </c>
      <c r="K202" s="89">
        <v>1.3258210390024636</v>
      </c>
      <c r="L202" s="89">
        <v>1.3082065646092442</v>
      </c>
      <c r="M202" s="89">
        <v>1.2905920902160248</v>
      </c>
      <c r="N202" s="89">
        <v>1.2698206428154668</v>
      </c>
      <c r="O202" s="89">
        <v>1.2490491954149088</v>
      </c>
      <c r="P202" s="89">
        <v>1.2282777480143507</v>
      </c>
      <c r="Q202" s="89">
        <v>1.2075063006137929</v>
      </c>
      <c r="R202" s="89">
        <v>1.1867348532132349</v>
      </c>
      <c r="S202" s="89">
        <v>1.1888026643981267</v>
      </c>
      <c r="T202" s="89">
        <v>1.1908740786145513</v>
      </c>
      <c r="U202" s="89">
        <v>1.1929545286980205</v>
      </c>
      <c r="V202" s="89">
        <v>1.1950331772780558</v>
      </c>
      <c r="W202" s="89">
        <v>1.1971154477731059</v>
      </c>
      <c r="X202" s="870">
        <v>1.1992013464941307</v>
      </c>
      <c r="Y202" s="870">
        <v>1.2012908797630875</v>
      </c>
      <c r="Z202" s="870">
        <v>1.2033840539129474</v>
      </c>
    </row>
    <row r="203" spans="1:26" x14ac:dyDescent="0.2">
      <c r="A203" s="162"/>
      <c r="B203" s="178" t="s">
        <v>14</v>
      </c>
      <c r="C203" s="89">
        <v>1.2497621468318736</v>
      </c>
      <c r="D203" s="89">
        <v>1.26957415235553</v>
      </c>
      <c r="E203" s="89">
        <v>1.2897002300919382</v>
      </c>
      <c r="F203" s="89">
        <v>1.3101453589088217</v>
      </c>
      <c r="G203" s="89">
        <v>1.3309145966020046</v>
      </c>
      <c r="H203" s="89">
        <v>1.3520130811466335</v>
      </c>
      <c r="I203" s="89">
        <v>1.3448253073073324</v>
      </c>
      <c r="J203" s="89">
        <v>1.3374516976654087</v>
      </c>
      <c r="K203" s="89">
        <v>1.3298898540651904</v>
      </c>
      <c r="L203" s="89">
        <v>1.3221373527186844</v>
      </c>
      <c r="M203" s="89">
        <v>1.3141178206695301</v>
      </c>
      <c r="N203" s="89">
        <v>1.3026649961993562</v>
      </c>
      <c r="O203" s="89">
        <v>1.2909664602347168</v>
      </c>
      <c r="P203" s="89">
        <v>1.2790191713245718</v>
      </c>
      <c r="Q203" s="89">
        <v>1.2668200562173864</v>
      </c>
      <c r="R203" s="89">
        <v>1.2543660095552061</v>
      </c>
      <c r="S203" s="89">
        <v>1.2659758012743709</v>
      </c>
      <c r="T203" s="89">
        <v>1.277693047486671</v>
      </c>
      <c r="U203" s="89">
        <v>1.2895246085769272</v>
      </c>
      <c r="V203" s="89">
        <v>1.3014598109088411</v>
      </c>
      <c r="W203" s="89">
        <v>1.3135054795736625</v>
      </c>
      <c r="X203" s="870">
        <v>1.3256626369931623</v>
      </c>
      <c r="Y203" s="870">
        <v>1.3379323150521434</v>
      </c>
      <c r="Z203" s="870">
        <v>1.3503155551860215</v>
      </c>
    </row>
    <row r="204" spans="1:26" s="119" customFormat="1" x14ac:dyDescent="0.2">
      <c r="A204" s="162"/>
      <c r="B204" s="119" t="s">
        <v>561</v>
      </c>
      <c r="C204" s="381">
        <v>1.4715899679231632</v>
      </c>
      <c r="D204" s="381">
        <v>1.5346182437448994</v>
      </c>
      <c r="E204" s="381">
        <v>1.3818999046008487</v>
      </c>
      <c r="F204" s="381">
        <v>1.4546909141415221</v>
      </c>
      <c r="G204" s="381">
        <v>1.744938011212317</v>
      </c>
      <c r="H204" s="381">
        <v>1.7922091111480869</v>
      </c>
      <c r="I204" s="381">
        <v>1.7719308921587604</v>
      </c>
      <c r="J204" s="381">
        <v>1.5417372143182999</v>
      </c>
      <c r="K204" s="381">
        <v>1.5164415885707927</v>
      </c>
      <c r="L204" s="381">
        <v>1.4027539999999998</v>
      </c>
      <c r="M204" s="381">
        <v>1.491898521655445</v>
      </c>
      <c r="N204" s="381">
        <v>1.3323597849977167</v>
      </c>
      <c r="O204" s="381">
        <v>1.4294104430126888</v>
      </c>
      <c r="P204" s="381">
        <v>1.2411480062441325</v>
      </c>
      <c r="Q204" s="381">
        <v>1.3290978610527442</v>
      </c>
      <c r="R204" s="381">
        <v>1.286335103241796</v>
      </c>
      <c r="S204" s="381">
        <v>1.5242818591090208</v>
      </c>
      <c r="T204" s="381">
        <v>1.6509528109456997</v>
      </c>
      <c r="U204" s="381">
        <v>1.3372053990698236</v>
      </c>
      <c r="V204" s="381">
        <v>1.0577140093804853</v>
      </c>
      <c r="W204" s="381">
        <v>1.1146810228592077</v>
      </c>
      <c r="X204" s="870">
        <v>1.1941323631788232</v>
      </c>
      <c r="Y204" s="870">
        <v>1.3047788589771989</v>
      </c>
      <c r="Z204" s="870">
        <v>1.2937668218250562</v>
      </c>
    </row>
    <row r="205" spans="1:26" s="119" customFormat="1" x14ac:dyDescent="0.2">
      <c r="A205" s="162"/>
      <c r="B205" s="119" t="s">
        <v>408</v>
      </c>
      <c r="C205" s="381">
        <v>-0.20334199779451356</v>
      </c>
      <c r="D205" s="381">
        <v>-0.20210715814497343</v>
      </c>
      <c r="E205" s="381">
        <v>-0.18267748718168814</v>
      </c>
      <c r="F205" s="381">
        <v>-0.1657953060881974</v>
      </c>
      <c r="G205" s="381">
        <v>-0.23867329113821628</v>
      </c>
      <c r="H205" s="381">
        <v>-0.32577216048942537</v>
      </c>
      <c r="I205" s="381">
        <v>-0.40472324622011607</v>
      </c>
      <c r="J205" s="381">
        <v>-0.59018557463119481</v>
      </c>
      <c r="K205" s="381">
        <v>-0.3100480689750067</v>
      </c>
      <c r="L205" s="381">
        <v>-0.23394140122318696</v>
      </c>
      <c r="M205" s="381">
        <v>-0.26156809486562027</v>
      </c>
      <c r="N205" s="381">
        <v>-0.32187901887039733</v>
      </c>
      <c r="O205" s="381">
        <v>-0.29330567618832426</v>
      </c>
      <c r="P205" s="381">
        <v>-0.32535693401238747</v>
      </c>
      <c r="Q205" s="381">
        <v>-0.29304350060046308</v>
      </c>
      <c r="R205" s="381">
        <v>-0.29721041098240691</v>
      </c>
      <c r="S205" s="381">
        <v>-0.25000049036036953</v>
      </c>
      <c r="T205" s="381">
        <v>-0.25569949818494447</v>
      </c>
      <c r="U205" s="381">
        <v>-0.25201254849650989</v>
      </c>
      <c r="V205" s="381">
        <v>-0.19634589682341144</v>
      </c>
      <c r="W205" s="381">
        <v>-0.16189000601344464</v>
      </c>
      <c r="X205" s="870">
        <v>-0.29505627002799162</v>
      </c>
      <c r="Y205" s="870">
        <v>-0.3784900883410055</v>
      </c>
      <c r="Z205" s="870">
        <v>-0.40847210181084437</v>
      </c>
    </row>
    <row r="206" spans="1:26" ht="20.25" customHeight="1" x14ac:dyDescent="0.2">
      <c r="A206" s="170"/>
      <c r="B206" s="171" t="s">
        <v>562</v>
      </c>
      <c r="C206" s="172">
        <v>17.268515830767619</v>
      </c>
      <c r="D206" s="172">
        <v>17.55074669946886</v>
      </c>
      <c r="E206" s="172">
        <v>16.489390989278</v>
      </c>
      <c r="F206" s="172">
        <v>14.4875205985773</v>
      </c>
      <c r="G206" s="172">
        <v>15.59631513816208</v>
      </c>
      <c r="H206" s="172">
        <v>16.45306500787423</v>
      </c>
      <c r="I206" s="172">
        <v>17.62036282783296</v>
      </c>
      <c r="J206" s="172">
        <v>17.7044494329181</v>
      </c>
      <c r="K206" s="172">
        <v>17.214985698632194</v>
      </c>
      <c r="L206" s="172">
        <v>16.761107539956843</v>
      </c>
      <c r="M206" s="172">
        <v>16.42622128965704</v>
      </c>
      <c r="N206" s="172">
        <v>16.296467637280866</v>
      </c>
      <c r="O206" s="172">
        <v>16.239338330438137</v>
      </c>
      <c r="P206" s="172">
        <v>15.439306878780087</v>
      </c>
      <c r="Q206" s="172">
        <v>16.203355672312277</v>
      </c>
      <c r="R206" s="172">
        <v>15.962724657408726</v>
      </c>
      <c r="S206" s="172">
        <v>17.256304878106118</v>
      </c>
      <c r="T206" s="172">
        <v>18.688471902452701</v>
      </c>
      <c r="U206" s="172">
        <v>15.928209773621351</v>
      </c>
      <c r="V206" s="172">
        <v>14.443572839401376</v>
      </c>
      <c r="W206" s="172">
        <v>14.668629351609212</v>
      </c>
      <c r="X206" s="873">
        <v>15.026666966307253</v>
      </c>
      <c r="Y206" s="873">
        <v>15.472192673609692</v>
      </c>
      <c r="Z206" s="873">
        <v>15.722470182813815</v>
      </c>
    </row>
    <row r="207" spans="1:26" x14ac:dyDescent="0.2">
      <c r="A207" s="956"/>
      <c r="B207" s="957"/>
      <c r="C207" s="966"/>
      <c r="D207" s="966"/>
      <c r="E207" s="966"/>
      <c r="F207" s="966"/>
      <c r="G207" s="966"/>
      <c r="H207" s="966"/>
      <c r="I207" s="966"/>
      <c r="J207" s="966"/>
      <c r="K207" s="966"/>
      <c r="L207" s="966"/>
      <c r="M207" s="966"/>
      <c r="N207" s="966"/>
      <c r="O207" s="966"/>
      <c r="P207" s="966"/>
      <c r="Q207" s="966"/>
      <c r="R207" s="966"/>
      <c r="S207" s="966"/>
      <c r="T207" s="966"/>
      <c r="U207" s="966"/>
      <c r="V207" s="966"/>
      <c r="W207" s="966"/>
      <c r="X207" s="975"/>
      <c r="Y207" s="975"/>
      <c r="Z207" s="975"/>
    </row>
    <row r="208" spans="1:26" x14ac:dyDescent="0.2">
      <c r="A208" s="956"/>
      <c r="B208" s="957"/>
      <c r="C208" s="966"/>
      <c r="D208" s="966"/>
      <c r="E208" s="966"/>
      <c r="F208" s="966"/>
      <c r="G208" s="966"/>
      <c r="H208" s="966"/>
      <c r="I208" s="966"/>
      <c r="J208" s="966"/>
      <c r="K208" s="966"/>
      <c r="L208" s="966"/>
      <c r="M208" s="966"/>
      <c r="N208" s="966"/>
      <c r="O208" s="966"/>
      <c r="P208" s="966"/>
      <c r="Q208" s="966"/>
      <c r="R208" s="966"/>
      <c r="S208" s="966"/>
      <c r="T208" s="966"/>
      <c r="U208" s="966"/>
      <c r="V208" s="966"/>
      <c r="W208" s="966"/>
      <c r="X208" s="975"/>
      <c r="Y208" s="975"/>
      <c r="Z208" s="975"/>
    </row>
    <row r="209" spans="1:26" s="144" customFormat="1" x14ac:dyDescent="0.2">
      <c r="A209" s="972" t="s">
        <v>1388</v>
      </c>
      <c r="X209" s="967"/>
      <c r="Y209" s="967"/>
      <c r="Z209" s="967"/>
    </row>
    <row r="210" spans="1:26" s="144" customFormat="1" ht="20.25" customHeight="1" x14ac:dyDescent="0.2">
      <c r="A210" s="180" t="s">
        <v>1188</v>
      </c>
      <c r="X210" s="861"/>
      <c r="Y210" s="861"/>
      <c r="Z210" s="861"/>
    </row>
    <row r="211" spans="1:26" ht="15" x14ac:dyDescent="0.2">
      <c r="A211" s="132" t="str">
        <f>Index!B42</f>
        <v>Table 5i :    Kosrae: Current price GDP by institutional sector and income components, FY2003-FY2018</v>
      </c>
    </row>
    <row r="212" spans="1:26" ht="18.75" customHeight="1" x14ac:dyDescent="0.2">
      <c r="A212" s="159"/>
      <c r="B212" s="160" t="s">
        <v>397</v>
      </c>
      <c r="C212" s="161" t="str">
        <f t="shared" ref="C212:X212" si="215">C2</f>
        <v>FY1995</v>
      </c>
      <c r="D212" s="161" t="str">
        <f t="shared" si="215"/>
        <v>FY1996</v>
      </c>
      <c r="E212" s="161" t="str">
        <f t="shared" si="215"/>
        <v>FY1997</v>
      </c>
      <c r="F212" s="161" t="str">
        <f t="shared" si="215"/>
        <v>FY1998</v>
      </c>
      <c r="G212" s="161" t="str">
        <f t="shared" si="215"/>
        <v>FY1999</v>
      </c>
      <c r="H212" s="161" t="str">
        <f t="shared" si="215"/>
        <v>FY2000</v>
      </c>
      <c r="I212" s="161" t="str">
        <f t="shared" si="215"/>
        <v>FY2001</v>
      </c>
      <c r="J212" s="161" t="str">
        <f t="shared" si="215"/>
        <v>FY2002</v>
      </c>
      <c r="K212" s="161" t="str">
        <f t="shared" si="215"/>
        <v>FY2003</v>
      </c>
      <c r="L212" s="161" t="str">
        <f t="shared" si="215"/>
        <v>FY2004</v>
      </c>
      <c r="M212" s="161" t="str">
        <f t="shared" si="215"/>
        <v>FY2005</v>
      </c>
      <c r="N212" s="161" t="str">
        <f t="shared" si="215"/>
        <v>FY2006</v>
      </c>
      <c r="O212" s="161" t="str">
        <f t="shared" si="215"/>
        <v>FY2007</v>
      </c>
      <c r="P212" s="161" t="str">
        <f t="shared" si="215"/>
        <v>FY2008</v>
      </c>
      <c r="Q212" s="161" t="str">
        <f t="shared" si="215"/>
        <v>FY2009</v>
      </c>
      <c r="R212" s="161" t="str">
        <f t="shared" si="215"/>
        <v>FY2010</v>
      </c>
      <c r="S212" s="161" t="str">
        <f t="shared" si="215"/>
        <v>FY2011</v>
      </c>
      <c r="T212" s="161" t="str">
        <f t="shared" si="215"/>
        <v>FY2012</v>
      </c>
      <c r="U212" s="161" t="str">
        <f t="shared" si="215"/>
        <v>FY2013</v>
      </c>
      <c r="V212" s="161" t="str">
        <f t="shared" si="215"/>
        <v>FY2014</v>
      </c>
      <c r="W212" s="161" t="str">
        <f t="shared" si="215"/>
        <v>FY2015</v>
      </c>
      <c r="X212" s="857" t="str">
        <f t="shared" si="215"/>
        <v>FY2016</v>
      </c>
      <c r="Y212" s="857" t="str">
        <f t="shared" ref="Y212:Z212" si="216">Y2</f>
        <v>FY2017</v>
      </c>
      <c r="Z212" s="857" t="str">
        <f t="shared" si="216"/>
        <v>FY2018</v>
      </c>
    </row>
    <row r="213" spans="1:26" ht="18.75" customHeight="1" x14ac:dyDescent="0.2">
      <c r="A213" s="162">
        <v>1</v>
      </c>
      <c r="B213" s="163" t="s">
        <v>0</v>
      </c>
      <c r="C213" s="164">
        <v>4.8531612185595208</v>
      </c>
      <c r="D213" s="164">
        <v>5.0996225321640445</v>
      </c>
      <c r="E213" s="164">
        <v>4.1761079013038458</v>
      </c>
      <c r="F213" s="164">
        <v>4.0124365440487457</v>
      </c>
      <c r="G213" s="164">
        <v>4.7543712112044147</v>
      </c>
      <c r="H213" s="164">
        <v>5.3372797881222294</v>
      </c>
      <c r="I213" s="164">
        <v>6.163003663441776</v>
      </c>
      <c r="J213" s="164">
        <v>5.3949814183738649</v>
      </c>
      <c r="K213" s="164">
        <v>5.205004451043119</v>
      </c>
      <c r="L213" s="164">
        <v>5.2029708264513115</v>
      </c>
      <c r="M213" s="164">
        <v>4.7042972121331204</v>
      </c>
      <c r="N213" s="164">
        <v>4.8736526330401819</v>
      </c>
      <c r="O213" s="164">
        <v>4.7904278234379003</v>
      </c>
      <c r="P213" s="164">
        <v>5.0836801712007835</v>
      </c>
      <c r="Q213" s="164">
        <v>6.7004204858232459</v>
      </c>
      <c r="R213" s="164">
        <v>6.9235680159460768</v>
      </c>
      <c r="S213" s="164">
        <v>8.3793007155998325</v>
      </c>
      <c r="T213" s="164">
        <v>10.692469642369772</v>
      </c>
      <c r="U213" s="164">
        <v>7.7180203502892732</v>
      </c>
      <c r="V213" s="164">
        <v>6.4430575274347248</v>
      </c>
      <c r="W213" s="164">
        <v>6.5598706394474426</v>
      </c>
      <c r="X213" s="875">
        <v>6.9703732217329852</v>
      </c>
      <c r="Y213" s="875">
        <v>7.2399515778196761</v>
      </c>
      <c r="Z213" s="875">
        <v>7.3867316372581149</v>
      </c>
    </row>
    <row r="214" spans="1:26" x14ac:dyDescent="0.2">
      <c r="A214" s="162">
        <v>1.1000000000000001</v>
      </c>
      <c r="B214" s="5" t="s">
        <v>1</v>
      </c>
      <c r="C214" s="89">
        <v>3.1635510337309349</v>
      </c>
      <c r="D214" s="89">
        <v>3.7640425623930764</v>
      </c>
      <c r="E214" s="89">
        <v>3.0586628958744555</v>
      </c>
      <c r="F214" s="89">
        <v>2.9107720457464934</v>
      </c>
      <c r="G214" s="89">
        <v>3.479775367639145</v>
      </c>
      <c r="H214" s="89">
        <v>4.1617523233909779</v>
      </c>
      <c r="I214" s="89">
        <v>4.2956721874491102</v>
      </c>
      <c r="J214" s="89">
        <v>3.9122664141322376</v>
      </c>
      <c r="K214" s="89">
        <v>4.0166557685403435</v>
      </c>
      <c r="L214" s="89">
        <v>4.007968417976981</v>
      </c>
      <c r="M214" s="89">
        <v>3.7038786227133862</v>
      </c>
      <c r="N214" s="89">
        <v>3.8104808399245909</v>
      </c>
      <c r="O214" s="89">
        <v>3.7772772388145466</v>
      </c>
      <c r="P214" s="89">
        <v>4.1648198476248428</v>
      </c>
      <c r="Q214" s="89">
        <v>5.4056736987508387</v>
      </c>
      <c r="R214" s="89">
        <v>5.2692160675161581</v>
      </c>
      <c r="S214" s="89">
        <v>6.9202100725804243</v>
      </c>
      <c r="T214" s="89">
        <v>9.196503184953821</v>
      </c>
      <c r="U214" s="89">
        <v>6.1295771741612954</v>
      </c>
      <c r="V214" s="89">
        <v>4.6365492661864618</v>
      </c>
      <c r="W214" s="89">
        <v>4.6042259906442666</v>
      </c>
      <c r="X214" s="870">
        <v>4.4246006605579886</v>
      </c>
      <c r="Y214" s="870">
        <v>4.8697824903506266</v>
      </c>
      <c r="Z214" s="870">
        <v>5.4278780381825458</v>
      </c>
    </row>
    <row r="215" spans="1:26" x14ac:dyDescent="0.2">
      <c r="A215" s="162"/>
      <c r="B215" s="6" t="s">
        <v>358</v>
      </c>
      <c r="C215" s="89">
        <v>1.3780890337309348</v>
      </c>
      <c r="D215" s="89">
        <v>1.6147465623930763</v>
      </c>
      <c r="E215" s="89">
        <v>1.5381638958744557</v>
      </c>
      <c r="F215" s="89">
        <v>1.6134750457464939</v>
      </c>
      <c r="G215" s="89">
        <v>1.7320633676391448</v>
      </c>
      <c r="H215" s="89">
        <v>2.0262343233909776</v>
      </c>
      <c r="I215" s="89">
        <v>1.9422111874491097</v>
      </c>
      <c r="J215" s="89">
        <v>1.9238594141322374</v>
      </c>
      <c r="K215" s="89">
        <v>2.1561776381253437</v>
      </c>
      <c r="L215" s="89">
        <v>2.1411133103969813</v>
      </c>
      <c r="M215" s="89">
        <v>1.9869212148883861</v>
      </c>
      <c r="N215" s="89">
        <v>2.121813429874591</v>
      </c>
      <c r="O215" s="89">
        <v>2.1028791009135466</v>
      </c>
      <c r="P215" s="89">
        <v>2.1091179665804773</v>
      </c>
      <c r="Q215" s="89">
        <v>2.7957338049441502</v>
      </c>
      <c r="R215" s="89">
        <v>2.4140248400028113</v>
      </c>
      <c r="S215" s="89">
        <v>2.5010036829936833</v>
      </c>
      <c r="T215" s="89">
        <v>3.2939392733208197</v>
      </c>
      <c r="U215" s="89">
        <v>2.8843928474952105</v>
      </c>
      <c r="V215" s="89">
        <v>2.2431751334402126</v>
      </c>
      <c r="W215" s="89">
        <v>2.2470473161382372</v>
      </c>
      <c r="X215" s="870">
        <v>2.0870639217376126</v>
      </c>
      <c r="Y215" s="870">
        <v>2.2041727890422087</v>
      </c>
      <c r="Z215" s="870">
        <v>2.5152821852244336</v>
      </c>
    </row>
    <row r="216" spans="1:26" x14ac:dyDescent="0.2">
      <c r="A216" s="162"/>
      <c r="B216" s="6" t="s">
        <v>3</v>
      </c>
      <c r="C216" s="89">
        <v>1.7854620000000001</v>
      </c>
      <c r="D216" s="89">
        <v>2.1492960000000001</v>
      </c>
      <c r="E216" s="89">
        <v>1.520499</v>
      </c>
      <c r="F216" s="89">
        <v>1.2972969999999997</v>
      </c>
      <c r="G216" s="89">
        <v>1.7477120000000002</v>
      </c>
      <c r="H216" s="89">
        <v>2.1355180000000002</v>
      </c>
      <c r="I216" s="89">
        <v>2.3534610000000002</v>
      </c>
      <c r="J216" s="89">
        <v>1.9884070000000003</v>
      </c>
      <c r="K216" s="89">
        <v>1.860478130415</v>
      </c>
      <c r="L216" s="89">
        <v>1.8668551075799995</v>
      </c>
      <c r="M216" s="89">
        <v>1.7169574078250003</v>
      </c>
      <c r="N216" s="89">
        <v>1.6886674100499999</v>
      </c>
      <c r="O216" s="89">
        <v>1.6743981379009998</v>
      </c>
      <c r="P216" s="89">
        <v>2.055701881044365</v>
      </c>
      <c r="Q216" s="89">
        <v>2.6099398938066889</v>
      </c>
      <c r="R216" s="89">
        <v>2.8551912275133464</v>
      </c>
      <c r="S216" s="89">
        <v>4.4192063895867415</v>
      </c>
      <c r="T216" s="89">
        <v>5.9025639116330018</v>
      </c>
      <c r="U216" s="89">
        <v>3.2451843266660849</v>
      </c>
      <c r="V216" s="89">
        <v>2.3933741327462497</v>
      </c>
      <c r="W216" s="89">
        <v>2.3571786745060295</v>
      </c>
      <c r="X216" s="971">
        <v>2.337536738820376</v>
      </c>
      <c r="Y216" s="971">
        <v>2.6656097013084175</v>
      </c>
      <c r="Z216" s="971">
        <v>2.9125958529581122</v>
      </c>
    </row>
    <row r="217" spans="1:26" x14ac:dyDescent="0.2">
      <c r="A217" s="162" t="s">
        <v>89</v>
      </c>
      <c r="B217" s="5" t="s">
        <v>4</v>
      </c>
      <c r="C217" s="89">
        <v>1.6896101848285863</v>
      </c>
      <c r="D217" s="89">
        <v>1.335579969770968</v>
      </c>
      <c r="E217" s="89">
        <v>1.1174450054293903</v>
      </c>
      <c r="F217" s="89">
        <v>1.1016644983022523</v>
      </c>
      <c r="G217" s="89">
        <v>1.2745958435652698</v>
      </c>
      <c r="H217" s="89">
        <v>1.175527464731251</v>
      </c>
      <c r="I217" s="89">
        <v>1.8673314759926658</v>
      </c>
      <c r="J217" s="89">
        <v>1.4827150042416268</v>
      </c>
      <c r="K217" s="89">
        <v>1.1883486825027756</v>
      </c>
      <c r="L217" s="89">
        <v>1.1950024084743309</v>
      </c>
      <c r="M217" s="89">
        <v>1.0004185894197344</v>
      </c>
      <c r="N217" s="89">
        <v>1.0631717931155915</v>
      </c>
      <c r="O217" s="89">
        <v>1.0131505846233539</v>
      </c>
      <c r="P217" s="89">
        <v>0.91886032357594105</v>
      </c>
      <c r="Q217" s="89">
        <v>1.2947467870724074</v>
      </c>
      <c r="R217" s="89">
        <v>1.6543519484299187</v>
      </c>
      <c r="S217" s="89">
        <v>1.4590906430194086</v>
      </c>
      <c r="T217" s="89">
        <v>1.4959664574159515</v>
      </c>
      <c r="U217" s="89">
        <v>1.5884431761279778</v>
      </c>
      <c r="V217" s="89">
        <v>1.8065082612482626</v>
      </c>
      <c r="W217" s="89">
        <v>1.9556446488031758</v>
      </c>
      <c r="X217" s="870">
        <v>2.5457725611749966</v>
      </c>
      <c r="Y217" s="870">
        <v>2.37016908746905</v>
      </c>
      <c r="Z217" s="870">
        <v>1.9588535990755691</v>
      </c>
    </row>
    <row r="218" spans="1:26" x14ac:dyDescent="0.2">
      <c r="A218" s="162"/>
      <c r="B218" s="6" t="s">
        <v>358</v>
      </c>
      <c r="C218" s="89">
        <v>1.2873951713789202</v>
      </c>
      <c r="D218" s="89">
        <v>1.0660355018692826</v>
      </c>
      <c r="E218" s="89">
        <v>1.0024079121443628</v>
      </c>
      <c r="F218" s="89">
        <v>1.3539518394407333</v>
      </c>
      <c r="G218" s="89">
        <v>1.4153926806750032</v>
      </c>
      <c r="H218" s="89">
        <v>1.3059613562885977</v>
      </c>
      <c r="I218" s="89">
        <v>1.0822627447426005</v>
      </c>
      <c r="J218" s="89">
        <v>0.9914943780866019</v>
      </c>
      <c r="K218" s="89">
        <v>0.97789584852540423</v>
      </c>
      <c r="L218" s="89">
        <v>0.97750045019323584</v>
      </c>
      <c r="M218" s="89">
        <v>0.9200613827183215</v>
      </c>
      <c r="N218" s="89">
        <v>0.8676506095840737</v>
      </c>
      <c r="O218" s="89">
        <v>0.85003336492152226</v>
      </c>
      <c r="P218" s="89">
        <v>0.84338569120628226</v>
      </c>
      <c r="Q218" s="89">
        <v>0.77549566910987799</v>
      </c>
      <c r="R218" s="89">
        <v>0.85341330517159975</v>
      </c>
      <c r="S218" s="89">
        <v>0.83628737649818286</v>
      </c>
      <c r="T218" s="89">
        <v>0.79383939989161201</v>
      </c>
      <c r="U218" s="89">
        <v>0.77432804808537337</v>
      </c>
      <c r="V218" s="89">
        <v>0.79464596085241279</v>
      </c>
      <c r="W218" s="89">
        <v>0.89922015735002692</v>
      </c>
      <c r="X218" s="870">
        <v>1.01471341746206</v>
      </c>
      <c r="Y218" s="870">
        <v>1.0650780385052387</v>
      </c>
      <c r="Z218" s="870">
        <v>1.0483828959362214</v>
      </c>
    </row>
    <row r="219" spans="1:26" x14ac:dyDescent="0.2">
      <c r="A219" s="162"/>
      <c r="B219" s="6" t="s">
        <v>3</v>
      </c>
      <c r="C219" s="89">
        <v>1.0886616955024004</v>
      </c>
      <c r="D219" s="89">
        <v>0.86459686406228231</v>
      </c>
      <c r="E219" s="89">
        <v>0.76160989110369071</v>
      </c>
      <c r="F219" s="89">
        <v>0.4109141583741398</v>
      </c>
      <c r="G219" s="89">
        <v>0.52809958441336868</v>
      </c>
      <c r="H219" s="89">
        <v>0.59475040969880943</v>
      </c>
      <c r="I219" s="89">
        <v>2.2321636969431644</v>
      </c>
      <c r="J219" s="89">
        <v>1.0738339854611461</v>
      </c>
      <c r="K219" s="89">
        <v>0.83643083397737139</v>
      </c>
      <c r="L219" s="89">
        <v>0.44131395828109521</v>
      </c>
      <c r="M219" s="89">
        <v>0.1758338125625768</v>
      </c>
      <c r="N219" s="89">
        <v>0.19766418353151777</v>
      </c>
      <c r="O219" s="89">
        <v>0.1731332197018316</v>
      </c>
      <c r="P219" s="89">
        <v>8.7751632369658772E-2</v>
      </c>
      <c r="Q219" s="89">
        <v>0.52817011796252922</v>
      </c>
      <c r="R219" s="89">
        <v>0.80093864325831898</v>
      </c>
      <c r="S219" s="89">
        <v>0.8936692665212258</v>
      </c>
      <c r="T219" s="89">
        <v>0.82167605752433936</v>
      </c>
      <c r="U219" s="89">
        <v>0.95758112804260453</v>
      </c>
      <c r="V219" s="89">
        <v>1.0118623003958498</v>
      </c>
      <c r="W219" s="89">
        <v>1.0903163078881148</v>
      </c>
      <c r="X219" s="870">
        <v>1.5687789859884014</v>
      </c>
      <c r="Y219" s="870">
        <v>1.3418905800210794</v>
      </c>
      <c r="Z219" s="870">
        <v>0.96106961094852261</v>
      </c>
    </row>
    <row r="220" spans="1:26" x14ac:dyDescent="0.2">
      <c r="A220" s="162"/>
      <c r="B220" s="6" t="s">
        <v>5</v>
      </c>
      <c r="C220" s="89">
        <v>-0.68644668205273451</v>
      </c>
      <c r="D220" s="89">
        <v>-0.59505239616059691</v>
      </c>
      <c r="E220" s="89">
        <v>-0.64657279781866295</v>
      </c>
      <c r="F220" s="89">
        <v>-0.66320149951262064</v>
      </c>
      <c r="G220" s="89">
        <v>-0.66889642152310202</v>
      </c>
      <c r="H220" s="89">
        <v>-0.72518430125615618</v>
      </c>
      <c r="I220" s="89">
        <v>-1.4470949656930991</v>
      </c>
      <c r="J220" s="89">
        <v>-0.58261335930612124</v>
      </c>
      <c r="K220" s="89">
        <v>-0.62597800000000003</v>
      </c>
      <c r="L220" s="89">
        <v>-0.22381200000000001</v>
      </c>
      <c r="M220" s="89">
        <v>-9.5476605861163799E-2</v>
      </c>
      <c r="N220" s="89">
        <v>-2.1429999999999999E-3</v>
      </c>
      <c r="O220" s="89">
        <v>-1.0016000000000001E-2</v>
      </c>
      <c r="P220" s="89">
        <v>-1.2277E-2</v>
      </c>
      <c r="Q220" s="89">
        <v>-8.9189999999999998E-3</v>
      </c>
      <c r="R220" s="89">
        <v>0</v>
      </c>
      <c r="S220" s="89">
        <v>-0.270866</v>
      </c>
      <c r="T220" s="89">
        <v>-0.119549</v>
      </c>
      <c r="U220" s="89">
        <v>-0.14346600000000001</v>
      </c>
      <c r="V220" s="89">
        <v>0</v>
      </c>
      <c r="W220" s="89">
        <v>-3.3891816434965978E-2</v>
      </c>
      <c r="X220" s="870">
        <v>-3.7719842275464661E-2</v>
      </c>
      <c r="Y220" s="870">
        <v>-3.6799531057267978E-2</v>
      </c>
      <c r="Z220" s="870">
        <v>-5.0598907809174851E-2</v>
      </c>
    </row>
    <row r="221" spans="1:26" ht="17.25" customHeight="1" x14ac:dyDescent="0.2">
      <c r="A221" s="162">
        <v>2</v>
      </c>
      <c r="B221" s="26" t="s">
        <v>92</v>
      </c>
      <c r="C221" s="176">
        <v>0.20414745521488226</v>
      </c>
      <c r="D221" s="176">
        <v>0.20679690291192898</v>
      </c>
      <c r="E221" s="176">
        <v>0.22937816889821452</v>
      </c>
      <c r="F221" s="176">
        <v>0.15277565217470143</v>
      </c>
      <c r="G221" s="176">
        <v>0.27731985461252157</v>
      </c>
      <c r="H221" s="176">
        <v>0.40027494116446172</v>
      </c>
      <c r="I221" s="176">
        <v>0.57054627353526599</v>
      </c>
      <c r="J221" s="176">
        <v>0.81977781658473936</v>
      </c>
      <c r="K221" s="176">
        <v>0.38349892945094732</v>
      </c>
      <c r="L221" s="176">
        <v>0.28679119890497295</v>
      </c>
      <c r="M221" s="176">
        <v>0.36342528777070782</v>
      </c>
      <c r="N221" s="176">
        <v>0.4328902069027839</v>
      </c>
      <c r="O221" s="176">
        <v>0.42032242106713241</v>
      </c>
      <c r="P221" s="176">
        <v>0.45090392803894175</v>
      </c>
      <c r="Q221" s="176">
        <v>0.4162839859261695</v>
      </c>
      <c r="R221" s="176">
        <v>0.41357336639731423</v>
      </c>
      <c r="S221" s="176">
        <v>0.39649240688408616</v>
      </c>
      <c r="T221" s="176">
        <v>0.43288528165951429</v>
      </c>
      <c r="U221" s="176">
        <v>0.42073200999815824</v>
      </c>
      <c r="V221" s="176">
        <v>0.36730463332471525</v>
      </c>
      <c r="W221" s="176">
        <v>0.35234472965684804</v>
      </c>
      <c r="X221" s="871">
        <v>0.56278759862845185</v>
      </c>
      <c r="Y221" s="871">
        <v>0.66348588696510868</v>
      </c>
      <c r="Z221" s="871">
        <v>0.75304345310753806</v>
      </c>
    </row>
    <row r="222" spans="1:26" x14ac:dyDescent="0.2">
      <c r="A222" s="162"/>
      <c r="B222" s="177" t="s">
        <v>2</v>
      </c>
      <c r="C222" s="89">
        <v>0.20732572371523611</v>
      </c>
      <c r="D222" s="89">
        <v>0.22857490836778682</v>
      </c>
      <c r="E222" s="89">
        <v>0.24652629733853484</v>
      </c>
      <c r="F222" s="89">
        <v>0.23455084630993142</v>
      </c>
      <c r="G222" s="89">
        <v>0.26056781052516764</v>
      </c>
      <c r="H222" s="89">
        <v>0.32301577883874699</v>
      </c>
      <c r="I222" s="89">
        <v>0.37468682430120426</v>
      </c>
      <c r="J222" s="89">
        <v>0.40531526000429635</v>
      </c>
      <c r="K222" s="89">
        <v>0.30629441855933287</v>
      </c>
      <c r="L222" s="89">
        <v>0.22427922231563516</v>
      </c>
      <c r="M222" s="89">
        <v>0.21656295183964364</v>
      </c>
      <c r="N222" s="89">
        <v>0.23916376786076471</v>
      </c>
      <c r="O222" s="89">
        <v>0.22980389343542898</v>
      </c>
      <c r="P222" s="89">
        <v>0.25143060153963376</v>
      </c>
      <c r="Q222" s="89">
        <v>0.26726299571835693</v>
      </c>
      <c r="R222" s="89">
        <v>0.26577635505431274</v>
      </c>
      <c r="S222" s="89">
        <v>0.24378868889890273</v>
      </c>
      <c r="T222" s="89">
        <v>0.2535437169006029</v>
      </c>
      <c r="U222" s="89">
        <v>0.24852408866522524</v>
      </c>
      <c r="V222" s="89">
        <v>0.21094871022980322</v>
      </c>
      <c r="W222" s="89">
        <v>0.19284486401476089</v>
      </c>
      <c r="X222" s="870">
        <v>0.2748512057511811</v>
      </c>
      <c r="Y222" s="870">
        <v>0.32576046320255347</v>
      </c>
      <c r="Z222" s="870">
        <v>0.32375429401269185</v>
      </c>
    </row>
    <row r="223" spans="1:26" x14ac:dyDescent="0.2">
      <c r="A223" s="162"/>
      <c r="B223" s="177" t="s">
        <v>3</v>
      </c>
      <c r="C223" s="89">
        <v>-3.1782685003538427E-3</v>
      </c>
      <c r="D223" s="89">
        <v>-2.1778005455857848E-2</v>
      </c>
      <c r="E223" s="89">
        <v>-1.7148128440320317E-2</v>
      </c>
      <c r="F223" s="89">
        <v>-8.1775194135229989E-2</v>
      </c>
      <c r="G223" s="89">
        <v>1.6752044087353923E-2</v>
      </c>
      <c r="H223" s="89">
        <v>7.7259162325714711E-2</v>
      </c>
      <c r="I223" s="89">
        <v>0.19585944923406176</v>
      </c>
      <c r="J223" s="89">
        <v>0.41446255658044306</v>
      </c>
      <c r="K223" s="89">
        <v>7.7204510891614467E-2</v>
      </c>
      <c r="L223" s="89">
        <v>6.2511976589337825E-2</v>
      </c>
      <c r="M223" s="89">
        <v>0.14686233593106415</v>
      </c>
      <c r="N223" s="89">
        <v>0.19372643904201919</v>
      </c>
      <c r="O223" s="89">
        <v>0.19051852763170343</v>
      </c>
      <c r="P223" s="89">
        <v>0.19947332649930796</v>
      </c>
      <c r="Q223" s="89">
        <v>0.14902099020781256</v>
      </c>
      <c r="R223" s="89">
        <v>0.14779701134300152</v>
      </c>
      <c r="S223" s="89">
        <v>0.15270371798518342</v>
      </c>
      <c r="T223" s="89">
        <v>0.17934156475891139</v>
      </c>
      <c r="U223" s="89">
        <v>0.172207921332933</v>
      </c>
      <c r="V223" s="89">
        <v>0.15635592309491203</v>
      </c>
      <c r="W223" s="89">
        <v>0.15949986564208712</v>
      </c>
      <c r="X223" s="870">
        <v>0.28793639287727069</v>
      </c>
      <c r="Y223" s="870">
        <v>0.33772542376255521</v>
      </c>
      <c r="Z223" s="870">
        <v>0.42928915909484622</v>
      </c>
    </row>
    <row r="224" spans="1:26" ht="17.25" customHeight="1" x14ac:dyDescent="0.2">
      <c r="A224" s="162">
        <v>3</v>
      </c>
      <c r="B224" s="26" t="s">
        <v>6</v>
      </c>
      <c r="C224" s="176">
        <v>6.8242958982313917</v>
      </c>
      <c r="D224" s="176">
        <v>7.1032559058142146</v>
      </c>
      <c r="E224" s="176">
        <v>6.9631820577008723</v>
      </c>
      <c r="F224" s="176">
        <v>5.6431603567937758</v>
      </c>
      <c r="G224" s="176">
        <v>5.8727067181739292</v>
      </c>
      <c r="H224" s="176">
        <v>5.9980135340143388</v>
      </c>
      <c r="I224" s="176">
        <v>6.2961677972186427</v>
      </c>
      <c r="J224" s="176">
        <v>7.3965619489146412</v>
      </c>
      <c r="K224" s="176">
        <v>7.1039753323611974</v>
      </c>
      <c r="L224" s="176">
        <v>6.9832475124525439</v>
      </c>
      <c r="M224" s="176">
        <v>7.0988019870790051</v>
      </c>
      <c r="N224" s="176">
        <v>7.2455004325700463</v>
      </c>
      <c r="O224" s="176">
        <v>7.3022629101246359</v>
      </c>
      <c r="P224" s="176">
        <v>6.7531446133118074</v>
      </c>
      <c r="Q224" s="176">
        <v>6.9504987993581704</v>
      </c>
      <c r="R224" s="176">
        <v>6.970274006809416</v>
      </c>
      <c r="S224" s="176">
        <v>6.9207885523995385</v>
      </c>
      <c r="T224" s="176">
        <v>7.1821107978664669</v>
      </c>
      <c r="U224" s="176">
        <v>7.2754717510330824</v>
      </c>
      <c r="V224" s="176">
        <v>7.3093650687733867</v>
      </c>
      <c r="W224" s="176">
        <v>7.382173474302788</v>
      </c>
      <c r="X224" s="871">
        <v>7.6580206189697311</v>
      </c>
      <c r="Y224" s="871">
        <v>7.756908708937936</v>
      </c>
      <c r="Z224" s="871">
        <v>8.0483270383564793</v>
      </c>
    </row>
    <row r="225" spans="1:26" x14ac:dyDescent="0.2">
      <c r="A225" s="162">
        <v>3.1</v>
      </c>
      <c r="B225" s="5" t="s">
        <v>7</v>
      </c>
      <c r="C225" s="89">
        <v>0.61997997113065273</v>
      </c>
      <c r="D225" s="89">
        <v>0.58827284789557777</v>
      </c>
      <c r="E225" s="89">
        <v>0.58265477191946824</v>
      </c>
      <c r="F225" s="89">
        <v>0.58079361128193596</v>
      </c>
      <c r="G225" s="89">
        <v>0.58059140211640214</v>
      </c>
      <c r="H225" s="89">
        <v>0.54437664285714282</v>
      </c>
      <c r="I225" s="89">
        <v>0.5738562087912088</v>
      </c>
      <c r="J225" s="89">
        <v>0.58758181318681324</v>
      </c>
      <c r="K225" s="89">
        <v>0.58730405219780224</v>
      </c>
      <c r="L225" s="89">
        <v>0.57703592032967044</v>
      </c>
      <c r="M225" s="89">
        <v>0.61417868131868147</v>
      </c>
      <c r="N225" s="89">
        <v>0.63852638736263756</v>
      </c>
      <c r="O225" s="89">
        <v>0.81389785714285712</v>
      </c>
      <c r="P225" s="89">
        <v>1.0906575313971738</v>
      </c>
      <c r="Q225" s="89">
        <v>1.2454752609890107</v>
      </c>
      <c r="R225" s="89">
        <v>1.2684000686813188</v>
      </c>
      <c r="S225" s="89">
        <v>1.2724150686813187</v>
      </c>
      <c r="T225" s="89">
        <v>1.2963218057142858</v>
      </c>
      <c r="U225" s="89">
        <v>0.97845870879120866</v>
      </c>
      <c r="V225" s="89">
        <v>0.65802079670329672</v>
      </c>
      <c r="W225" s="89">
        <v>0.63461333333333325</v>
      </c>
      <c r="X225" s="870">
        <v>0.63764296703296697</v>
      </c>
      <c r="Y225" s="870">
        <v>0.57237815934065939</v>
      </c>
      <c r="Z225" s="870">
        <v>0.65569542582417584</v>
      </c>
    </row>
    <row r="226" spans="1:26" x14ac:dyDescent="0.2">
      <c r="A226" s="162">
        <v>3.2</v>
      </c>
      <c r="B226" s="5" t="s">
        <v>8</v>
      </c>
      <c r="C226" s="89">
        <v>5.9091815684325377</v>
      </c>
      <c r="D226" s="89">
        <v>6.1951052499847297</v>
      </c>
      <c r="E226" s="89">
        <v>6.0718133038308917</v>
      </c>
      <c r="F226" s="89">
        <v>4.7242319924603162</v>
      </c>
      <c r="G226" s="89">
        <v>4.9402597569047622</v>
      </c>
      <c r="H226" s="89">
        <v>5.0584681424285725</v>
      </c>
      <c r="I226" s="89">
        <v>5.1661344931318673</v>
      </c>
      <c r="J226" s="89">
        <v>6.2375678670329693</v>
      </c>
      <c r="K226" s="89">
        <v>5.978513669505495</v>
      </c>
      <c r="L226" s="89">
        <v>5.8347186706043956</v>
      </c>
      <c r="M226" s="89">
        <v>5.9599689620879115</v>
      </c>
      <c r="N226" s="89">
        <v>6.0229119185439508</v>
      </c>
      <c r="O226" s="89">
        <v>5.7470151770604403</v>
      </c>
      <c r="P226" s="89">
        <v>4.9797143121693122</v>
      </c>
      <c r="Q226" s="89">
        <v>4.9148413186813187</v>
      </c>
      <c r="R226" s="89">
        <v>4.9442970192307687</v>
      </c>
      <c r="S226" s="89">
        <v>4.9449869093406589</v>
      </c>
      <c r="T226" s="89">
        <v>5.11837293956044</v>
      </c>
      <c r="U226" s="89">
        <v>5.524609917582417</v>
      </c>
      <c r="V226" s="89">
        <v>5.8820161126373636</v>
      </c>
      <c r="W226" s="89">
        <v>5.9196672664835157</v>
      </c>
      <c r="X226" s="870">
        <v>5.9929370054945048</v>
      </c>
      <c r="Y226" s="870">
        <v>6.0858174725274718</v>
      </c>
      <c r="Z226" s="870">
        <v>6.2318013157128016</v>
      </c>
    </row>
    <row r="227" spans="1:26" x14ac:dyDescent="0.2">
      <c r="A227" s="162">
        <v>3.3</v>
      </c>
      <c r="B227" s="5" t="s">
        <v>9</v>
      </c>
      <c r="C227" s="89">
        <v>0.16857431732047701</v>
      </c>
      <c r="D227" s="89">
        <v>0.19486556184823328</v>
      </c>
      <c r="E227" s="89">
        <v>0.18068365556707722</v>
      </c>
      <c r="F227" s="89">
        <v>0.18517810857169836</v>
      </c>
      <c r="G227" s="89">
        <v>0.17792152091622343</v>
      </c>
      <c r="H227" s="89">
        <v>0.18963771865129747</v>
      </c>
      <c r="I227" s="89">
        <v>0.16863324298100391</v>
      </c>
      <c r="J227" s="89">
        <v>0.16998983844092466</v>
      </c>
      <c r="K227" s="89">
        <v>0.17745514111461264</v>
      </c>
      <c r="L227" s="89">
        <v>0.14020094270487005</v>
      </c>
      <c r="M227" s="89">
        <v>0.14825480513484879</v>
      </c>
      <c r="N227" s="89">
        <v>0.14781973933828191</v>
      </c>
      <c r="O227" s="89">
        <v>0.12319264461390893</v>
      </c>
      <c r="P227" s="89">
        <v>0.11991090377268906</v>
      </c>
      <c r="Q227" s="89">
        <v>0.11877155161289327</v>
      </c>
      <c r="R227" s="89">
        <v>0.12202731209013022</v>
      </c>
      <c r="S227" s="89">
        <v>0.11679219538052159</v>
      </c>
      <c r="T227" s="89">
        <v>0.12999575975681471</v>
      </c>
      <c r="U227" s="89">
        <v>0.13995427818491521</v>
      </c>
      <c r="V227" s="89">
        <v>0.13950049308249921</v>
      </c>
      <c r="W227" s="89">
        <v>0.15497304530609926</v>
      </c>
      <c r="X227" s="870">
        <v>0.16680121674105047</v>
      </c>
      <c r="Y227" s="870">
        <v>0.16640378596917024</v>
      </c>
      <c r="Z227" s="870">
        <v>0.17952798747978349</v>
      </c>
    </row>
    <row r="228" spans="1:26" x14ac:dyDescent="0.2">
      <c r="A228" s="162">
        <v>3.4</v>
      </c>
      <c r="B228" s="5" t="s">
        <v>10</v>
      </c>
      <c r="C228" s="89">
        <v>0.12656004134772392</v>
      </c>
      <c r="D228" s="89">
        <v>0.12501224608567402</v>
      </c>
      <c r="E228" s="89">
        <v>0.12803032638343487</v>
      </c>
      <c r="F228" s="89">
        <v>0.15295664447982504</v>
      </c>
      <c r="G228" s="89">
        <v>0.17393403823654094</v>
      </c>
      <c r="H228" s="89">
        <v>0.20553103007732579</v>
      </c>
      <c r="I228" s="89">
        <v>0.38754385231456312</v>
      </c>
      <c r="J228" s="89">
        <v>0.40142243025393365</v>
      </c>
      <c r="K228" s="89">
        <v>0.36070246954328744</v>
      </c>
      <c r="L228" s="89">
        <v>0.43129197881360787</v>
      </c>
      <c r="M228" s="89">
        <v>0.37639953853756314</v>
      </c>
      <c r="N228" s="89">
        <v>0.4362423873251754</v>
      </c>
      <c r="O228" s="89">
        <v>0.61815723130742894</v>
      </c>
      <c r="P228" s="89">
        <v>0.56286186597263277</v>
      </c>
      <c r="Q228" s="89">
        <v>0.67141066807494831</v>
      </c>
      <c r="R228" s="89">
        <v>0.63554960680719863</v>
      </c>
      <c r="S228" s="89">
        <v>0.58659437899703903</v>
      </c>
      <c r="T228" s="89">
        <v>0.63742029283492607</v>
      </c>
      <c r="U228" s="89">
        <v>0.63244884647454147</v>
      </c>
      <c r="V228" s="89">
        <v>0.62982766635022724</v>
      </c>
      <c r="W228" s="89">
        <v>0.67291982917984006</v>
      </c>
      <c r="X228" s="870">
        <v>0.86063942970120855</v>
      </c>
      <c r="Y228" s="870">
        <v>0.93230929110063432</v>
      </c>
      <c r="Z228" s="870">
        <v>0.98130230933971796</v>
      </c>
    </row>
    <row r="229" spans="1:26" ht="17.25" customHeight="1" x14ac:dyDescent="0.2">
      <c r="A229" s="162">
        <v>4</v>
      </c>
      <c r="B229" s="26" t="s">
        <v>11</v>
      </c>
      <c r="C229" s="176">
        <v>9.4635912614762802E-3</v>
      </c>
      <c r="D229" s="176">
        <v>1.3864735892979499E-3</v>
      </c>
      <c r="E229" s="176">
        <v>1.4072963315435005E-3</v>
      </c>
      <c r="F229" s="176">
        <v>1.4623375157366038E-3</v>
      </c>
      <c r="G229" s="176">
        <v>1.4841451633520863E-3</v>
      </c>
      <c r="H229" s="176">
        <v>3.1527284505185765E-3</v>
      </c>
      <c r="I229" s="176">
        <v>6.8673669345553556E-3</v>
      </c>
      <c r="J229" s="176">
        <v>6.8115748092885033E-3</v>
      </c>
      <c r="K229" s="176">
        <v>8.4132472457390771E-3</v>
      </c>
      <c r="L229" s="176">
        <v>1.2507022483782318E-2</v>
      </c>
      <c r="M229" s="176">
        <v>2.2789618365809838E-2</v>
      </c>
      <c r="N229" s="176">
        <v>2.9486148004846759E-2</v>
      </c>
      <c r="O229" s="176">
        <v>7.1856817793205852E-2</v>
      </c>
      <c r="P229" s="176">
        <v>8.4205534076028515E-2</v>
      </c>
      <c r="Q229" s="176">
        <v>7.965164426304569E-2</v>
      </c>
      <c r="R229" s="176">
        <v>7.9997162565636673E-2</v>
      </c>
      <c r="S229" s="176">
        <v>9.0990180023658829E-2</v>
      </c>
      <c r="T229" s="176">
        <v>8.7944899011484112E-2</v>
      </c>
      <c r="U229" s="176">
        <v>9.4722205938590376E-2</v>
      </c>
      <c r="V229" s="176">
        <v>9.0643800056510945E-2</v>
      </c>
      <c r="W229" s="176">
        <v>0.10015960876345732</v>
      </c>
      <c r="X229" s="871">
        <v>7.5610998302715338E-2</v>
      </c>
      <c r="Y229" s="871">
        <v>6.954758597427789E-2</v>
      </c>
      <c r="Z229" s="871">
        <v>5.2446251936275202E-2</v>
      </c>
    </row>
    <row r="230" spans="1:26" ht="17.25" customHeight="1" x14ac:dyDescent="0.2">
      <c r="A230" s="162">
        <v>5</v>
      </c>
      <c r="B230" s="26" t="s">
        <v>12</v>
      </c>
      <c r="C230" s="176">
        <v>2.7209463070868329</v>
      </c>
      <c r="D230" s="176">
        <v>2.8185910153765761</v>
      </c>
      <c r="E230" s="176">
        <v>2.9201587298133234</v>
      </c>
      <c r="F230" s="176">
        <v>2.9894725101697972</v>
      </c>
      <c r="G230" s="176">
        <v>3.0667523068568761</v>
      </c>
      <c r="H230" s="176">
        <v>3.1565298101722989</v>
      </c>
      <c r="I230" s="176">
        <v>3.1552138201066384</v>
      </c>
      <c r="J230" s="176">
        <v>3.1156398205789371</v>
      </c>
      <c r="K230" s="176">
        <v>3.1077462363321668</v>
      </c>
      <c r="L230" s="176">
        <v>3.106778380887417</v>
      </c>
      <c r="M230" s="176">
        <v>3.0991215040111304</v>
      </c>
      <c r="N230" s="176">
        <v>3.0756859017298823</v>
      </c>
      <c r="O230" s="176">
        <v>3.1703032582541493</v>
      </c>
      <c r="P230" s="176">
        <v>3.3682000659844999</v>
      </c>
      <c r="Q230" s="176">
        <v>3.7741917743495716</v>
      </c>
      <c r="R230" s="176">
        <v>3.8092824295836687</v>
      </c>
      <c r="S230" s="176">
        <v>3.8637484799394306</v>
      </c>
      <c r="T230" s="176">
        <v>3.9362107195099596</v>
      </c>
      <c r="U230" s="176">
        <v>4.0199597956937048</v>
      </c>
      <c r="V230" s="176">
        <v>4.1116330116603166</v>
      </c>
      <c r="W230" s="176">
        <v>4.1458998360820294</v>
      </c>
      <c r="X230" s="871">
        <v>4.2134225091191393</v>
      </c>
      <c r="Y230" s="871">
        <v>4.5175725739644399</v>
      </c>
      <c r="Z230" s="871">
        <v>4.5956670074797223</v>
      </c>
    </row>
    <row r="231" spans="1:26" x14ac:dyDescent="0.2">
      <c r="A231" s="162"/>
      <c r="B231" s="355" t="s">
        <v>509</v>
      </c>
      <c r="C231" s="235">
        <v>0.47739101163325387</v>
      </c>
      <c r="D231" s="235">
        <v>0.48447061464979502</v>
      </c>
      <c r="E231" s="235">
        <v>0.49484485444961013</v>
      </c>
      <c r="F231" s="235">
        <v>0.49475161429049114</v>
      </c>
      <c r="G231" s="235">
        <v>0.49335969631843368</v>
      </c>
      <c r="H231" s="235">
        <v>0.51375635883433812</v>
      </c>
      <c r="I231" s="235">
        <v>0.4955273123491496</v>
      </c>
      <c r="J231" s="235">
        <v>0.48001719455900393</v>
      </c>
      <c r="K231" s="235">
        <v>0.4813706091082029</v>
      </c>
      <c r="L231" s="235">
        <v>0.47643446355948826</v>
      </c>
      <c r="M231" s="235">
        <v>0.47406717649605973</v>
      </c>
      <c r="N231" s="235">
        <v>0.4808527256391455</v>
      </c>
      <c r="O231" s="235">
        <v>0.56086568340934884</v>
      </c>
      <c r="P231" s="235">
        <v>0.58783537776228978</v>
      </c>
      <c r="Q231" s="235">
        <v>0.70525020588537812</v>
      </c>
      <c r="R231" s="235">
        <v>0.72397287393647813</v>
      </c>
      <c r="S231" s="235">
        <v>0.75657572516799987</v>
      </c>
      <c r="T231" s="235">
        <v>0.79470850508284507</v>
      </c>
      <c r="U231" s="235">
        <v>0.81961536283696046</v>
      </c>
      <c r="V231" s="235">
        <v>0.85085231609306899</v>
      </c>
      <c r="W231" s="235">
        <v>0.87283233285569384</v>
      </c>
      <c r="X231" s="872">
        <v>0.92346476386271614</v>
      </c>
      <c r="Y231" s="872">
        <v>0.98102425144436844</v>
      </c>
      <c r="Z231" s="872">
        <v>1.0319636194230397</v>
      </c>
    </row>
    <row r="232" spans="1:26" x14ac:dyDescent="0.2">
      <c r="A232" s="162"/>
      <c r="B232" s="178" t="s">
        <v>13</v>
      </c>
      <c r="C232" s="89">
        <v>1.1148862166452695</v>
      </c>
      <c r="D232" s="89">
        <v>1.155497902449528</v>
      </c>
      <c r="E232" s="89">
        <v>1.1960789413374222</v>
      </c>
      <c r="F232" s="89">
        <v>1.2256139370090078</v>
      </c>
      <c r="G232" s="89">
        <v>1.2594225284765099</v>
      </c>
      <c r="H232" s="89">
        <v>1.2907603701913275</v>
      </c>
      <c r="I232" s="89">
        <v>1.3148612004501563</v>
      </c>
      <c r="J232" s="89">
        <v>1.2981709283545242</v>
      </c>
      <c r="K232" s="89">
        <v>1.2964857731587733</v>
      </c>
      <c r="L232" s="89">
        <v>1.3082065646092444</v>
      </c>
      <c r="M232" s="89">
        <v>1.3109365068455405</v>
      </c>
      <c r="N232" s="89">
        <v>1.2921681798913807</v>
      </c>
      <c r="O232" s="89">
        <v>1.3184711146100838</v>
      </c>
      <c r="P232" s="89">
        <v>1.5013455168976382</v>
      </c>
      <c r="Q232" s="89">
        <v>1.6965531742286917</v>
      </c>
      <c r="R232" s="89">
        <v>1.6915695450302946</v>
      </c>
      <c r="S232" s="89">
        <v>1.7005329755776852</v>
      </c>
      <c r="T232" s="89">
        <v>1.7218432727752577</v>
      </c>
      <c r="U232" s="89">
        <v>1.7675393122157148</v>
      </c>
      <c r="V232" s="89">
        <v>1.8147142390018687</v>
      </c>
      <c r="W232" s="89">
        <v>1.8136169703667102</v>
      </c>
      <c r="X232" s="870">
        <v>1.8169992597084645</v>
      </c>
      <c r="Y232" s="870">
        <v>1.8324068914238452</v>
      </c>
      <c r="Z232" s="870">
        <v>1.8337330980438535</v>
      </c>
    </row>
    <row r="233" spans="1:26" x14ac:dyDescent="0.2">
      <c r="A233" s="162"/>
      <c r="B233" s="178" t="s">
        <v>14</v>
      </c>
      <c r="C233" s="89">
        <v>1.1286690788083096</v>
      </c>
      <c r="D233" s="89">
        <v>1.1786224982772529</v>
      </c>
      <c r="E233" s="89">
        <v>1.2292349340262907</v>
      </c>
      <c r="F233" s="89">
        <v>1.2691069588702981</v>
      </c>
      <c r="G233" s="89">
        <v>1.3139700820619327</v>
      </c>
      <c r="H233" s="89">
        <v>1.3520130811466335</v>
      </c>
      <c r="I233" s="89">
        <v>1.3448253073073324</v>
      </c>
      <c r="J233" s="89">
        <v>1.3374516976654087</v>
      </c>
      <c r="K233" s="89">
        <v>1.3298898540651904</v>
      </c>
      <c r="L233" s="89">
        <v>1.3221373527186844</v>
      </c>
      <c r="M233" s="89">
        <v>1.3141178206695301</v>
      </c>
      <c r="N233" s="89">
        <v>1.3026649961993562</v>
      </c>
      <c r="O233" s="89">
        <v>1.2909664602347168</v>
      </c>
      <c r="P233" s="89">
        <v>1.2790191713245718</v>
      </c>
      <c r="Q233" s="89">
        <v>1.372388394235502</v>
      </c>
      <c r="R233" s="89">
        <v>1.3937400106168958</v>
      </c>
      <c r="S233" s="89">
        <v>1.4066397791937455</v>
      </c>
      <c r="T233" s="89">
        <v>1.4196589416518566</v>
      </c>
      <c r="U233" s="89">
        <v>1.4328051206410302</v>
      </c>
      <c r="V233" s="89">
        <v>1.4460664565653789</v>
      </c>
      <c r="W233" s="89">
        <v>1.459450532859625</v>
      </c>
      <c r="X233" s="870">
        <v>1.4729584855479581</v>
      </c>
      <c r="Y233" s="870">
        <v>1.7041414310962262</v>
      </c>
      <c r="Z233" s="870">
        <v>1.7299702900128286</v>
      </c>
    </row>
    <row r="234" spans="1:26" s="119" customFormat="1" x14ac:dyDescent="0.2">
      <c r="A234" s="162"/>
      <c r="B234" s="119" t="s">
        <v>561</v>
      </c>
      <c r="C234" s="381">
        <v>1.2670429999999999</v>
      </c>
      <c r="D234" s="381">
        <v>1.3713795000000002</v>
      </c>
      <c r="E234" s="381">
        <v>1.2678324999999999</v>
      </c>
      <c r="F234" s="381">
        <v>1.3940937099999999</v>
      </c>
      <c r="G234" s="381">
        <v>1.6586333500000001</v>
      </c>
      <c r="H234" s="381">
        <v>1.73742675</v>
      </c>
      <c r="I234" s="381">
        <v>1.7393104099999999</v>
      </c>
      <c r="J234" s="381">
        <v>1.512527</v>
      </c>
      <c r="K234" s="381">
        <v>1.487725</v>
      </c>
      <c r="L234" s="381">
        <v>1.4027539999999998</v>
      </c>
      <c r="M234" s="381">
        <v>1.5545211099999998</v>
      </c>
      <c r="N234" s="381">
        <v>1.4520554999999999</v>
      </c>
      <c r="O234" s="381">
        <v>1.6004688499999999</v>
      </c>
      <c r="P234" s="381">
        <v>1.8925202366666665</v>
      </c>
      <c r="Q234" s="381">
        <v>2.1236322866666661</v>
      </c>
      <c r="R234" s="381">
        <v>2.1422340000000002</v>
      </c>
      <c r="S234" s="381">
        <v>2.4430595799999999</v>
      </c>
      <c r="T234" s="381">
        <v>2.8781004100000001</v>
      </c>
      <c r="U234" s="381">
        <v>2.40448</v>
      </c>
      <c r="V234" s="381">
        <v>1.9555585899999999</v>
      </c>
      <c r="W234" s="381">
        <v>2.1370351300000001</v>
      </c>
      <c r="X234" s="870">
        <v>2.1769198300000001</v>
      </c>
      <c r="Y234" s="870">
        <v>2.4353374300000006</v>
      </c>
      <c r="Z234" s="870">
        <v>2.4089396399999998</v>
      </c>
    </row>
    <row r="235" spans="1:26" s="119" customFormat="1" x14ac:dyDescent="0.2">
      <c r="A235" s="162"/>
      <c r="B235" s="119" t="s">
        <v>408</v>
      </c>
      <c r="C235" s="381">
        <v>-0.18018546327940463</v>
      </c>
      <c r="D235" s="381">
        <v>-0.1840991377203039</v>
      </c>
      <c r="E235" s="381">
        <v>-0.17083802802697021</v>
      </c>
      <c r="F235" s="381">
        <v>-0.15758119062258688</v>
      </c>
      <c r="G235" s="381">
        <v>-0.23120249390642911</v>
      </c>
      <c r="H235" s="381">
        <v>-0.32084545870450426</v>
      </c>
      <c r="I235" s="381">
        <v>-0.4009447449388413</v>
      </c>
      <c r="J235" s="381">
        <v>-0.58296951016325349</v>
      </c>
      <c r="K235" s="381">
        <v>-0.30512547321955108</v>
      </c>
      <c r="L235" s="381">
        <v>-0.23394140122318696</v>
      </c>
      <c r="M235" s="381">
        <v>-0.27017280749188766</v>
      </c>
      <c r="N235" s="381">
        <v>-0.3427726574167636</v>
      </c>
      <c r="O235" s="381">
        <v>-0.32147581314442386</v>
      </c>
      <c r="P235" s="381">
        <v>-0.38028651432916089</v>
      </c>
      <c r="Q235" s="381">
        <v>-0.37019016712053299</v>
      </c>
      <c r="R235" s="381">
        <v>-0.38594248728436586</v>
      </c>
      <c r="S235" s="381">
        <v>-0.33655840005311288</v>
      </c>
      <c r="T235" s="381">
        <v>-0.36343898955341997</v>
      </c>
      <c r="U235" s="381">
        <v>-0.36730037553782419</v>
      </c>
      <c r="V235" s="381">
        <v>-0.28840044977770701</v>
      </c>
      <c r="W235" s="381">
        <v>-0.23756948847095158</v>
      </c>
      <c r="X235" s="870">
        <v>-0.42669140625134278</v>
      </c>
      <c r="Y235" s="870">
        <v>-0.54743948217611782</v>
      </c>
      <c r="Z235" s="870">
        <v>-0.59766522651896792</v>
      </c>
    </row>
    <row r="236" spans="1:26" ht="20.25" customHeight="1" x14ac:dyDescent="0.2">
      <c r="A236" s="170"/>
      <c r="B236" s="171" t="s">
        <v>562</v>
      </c>
      <c r="C236" s="172">
        <v>15.6988720070747</v>
      </c>
      <c r="D236" s="172">
        <v>16.416933192135762</v>
      </c>
      <c r="E236" s="172">
        <v>15.387228626020828</v>
      </c>
      <c r="F236" s="172">
        <v>14.035819920080169</v>
      </c>
      <c r="G236" s="172">
        <v>15.400065092104668</v>
      </c>
      <c r="H236" s="172">
        <v>16.311832093219344</v>
      </c>
      <c r="I236" s="172">
        <v>17.530164586298042</v>
      </c>
      <c r="J236" s="172">
        <v>17.663330069098219</v>
      </c>
      <c r="K236" s="172">
        <v>16.991237723213619</v>
      </c>
      <c r="L236" s="172">
        <v>16.761107539956843</v>
      </c>
      <c r="M236" s="172">
        <v>16.572783911867884</v>
      </c>
      <c r="N236" s="172">
        <v>16.766498164830978</v>
      </c>
      <c r="O236" s="172">
        <v>17.034166267532598</v>
      </c>
      <c r="P236" s="172">
        <v>17.252368034949569</v>
      </c>
      <c r="Q236" s="172">
        <v>19.674488809266336</v>
      </c>
      <c r="R236" s="172">
        <v>19.952986494017743</v>
      </c>
      <c r="S236" s="172">
        <v>21.757821514793434</v>
      </c>
      <c r="T236" s="172">
        <v>24.846282760863776</v>
      </c>
      <c r="U236" s="172">
        <v>21.566085737414987</v>
      </c>
      <c r="V236" s="172">
        <v>19.989162181471947</v>
      </c>
      <c r="W236" s="172">
        <v>20.439913929781614</v>
      </c>
      <c r="X236" s="873">
        <v>21.230443370501678</v>
      </c>
      <c r="Y236" s="873">
        <v>22.135364281485323</v>
      </c>
      <c r="Z236" s="873">
        <v>22.647489801619162</v>
      </c>
    </row>
    <row r="237" spans="1:26" x14ac:dyDescent="0.2">
      <c r="A237" s="956"/>
      <c r="B237" s="957"/>
      <c r="C237" s="966"/>
      <c r="D237" s="966"/>
      <c r="E237" s="966"/>
      <c r="F237" s="966"/>
      <c r="G237" s="966"/>
      <c r="H237" s="966"/>
      <c r="I237" s="966"/>
      <c r="J237" s="966"/>
      <c r="K237" s="966"/>
      <c r="L237" s="966"/>
      <c r="M237" s="966"/>
      <c r="N237" s="966"/>
      <c r="O237" s="966"/>
      <c r="P237" s="966"/>
      <c r="Q237" s="966"/>
      <c r="R237" s="966"/>
      <c r="S237" s="966"/>
      <c r="T237" s="966"/>
      <c r="U237" s="966"/>
      <c r="V237" s="966"/>
      <c r="W237" s="966"/>
      <c r="X237" s="975"/>
      <c r="Y237" s="975"/>
      <c r="Z237" s="975"/>
    </row>
    <row r="238" spans="1:26" x14ac:dyDescent="0.2">
      <c r="A238" s="956"/>
      <c r="B238" s="957"/>
      <c r="C238" s="966"/>
      <c r="D238" s="966"/>
      <c r="E238" s="966"/>
      <c r="F238" s="966"/>
      <c r="G238" s="966"/>
      <c r="H238" s="966"/>
      <c r="I238" s="966"/>
      <c r="J238" s="966"/>
      <c r="K238" s="966"/>
      <c r="L238" s="966"/>
      <c r="M238" s="966"/>
      <c r="N238" s="966"/>
      <c r="O238" s="966"/>
      <c r="P238" s="966"/>
      <c r="Q238" s="966"/>
      <c r="R238" s="966"/>
      <c r="S238" s="966"/>
      <c r="T238" s="966"/>
      <c r="U238" s="966"/>
      <c r="V238" s="966"/>
      <c r="W238" s="966"/>
      <c r="X238" s="975"/>
      <c r="Y238" s="975"/>
      <c r="Z238" s="975"/>
    </row>
    <row r="239" spans="1:26" s="144" customFormat="1" x14ac:dyDescent="0.2">
      <c r="A239" s="972" t="s">
        <v>1388</v>
      </c>
      <c r="X239" s="967"/>
      <c r="Y239" s="967"/>
      <c r="Z239" s="967"/>
    </row>
    <row r="240" spans="1:26" s="144" customFormat="1" ht="20.25" customHeight="1" x14ac:dyDescent="0.2">
      <c r="A240" s="180" t="s">
        <v>1188</v>
      </c>
      <c r="X240" s="861"/>
      <c r="Y240" s="861"/>
      <c r="Z240" s="861"/>
    </row>
    <row r="241" spans="1:26" ht="15" x14ac:dyDescent="0.2">
      <c r="A241" s="132" t="str">
        <f>Index!B43</f>
        <v>Table 5j :    Kosrae: Share of GDP by institutional sector, current prices, FY2003-FY2018</v>
      </c>
    </row>
    <row r="242" spans="1:26" ht="18.75" customHeight="1" x14ac:dyDescent="0.2">
      <c r="A242" s="159"/>
      <c r="B242" s="160"/>
      <c r="C242" s="161" t="str">
        <f>C$2</f>
        <v>FY1995</v>
      </c>
      <c r="D242" s="161" t="str">
        <f t="shared" ref="D242:Z242" si="217">D$2</f>
        <v>FY1996</v>
      </c>
      <c r="E242" s="161" t="str">
        <f t="shared" si="217"/>
        <v>FY1997</v>
      </c>
      <c r="F242" s="161" t="str">
        <f t="shared" si="217"/>
        <v>FY1998</v>
      </c>
      <c r="G242" s="161" t="str">
        <f t="shared" si="217"/>
        <v>FY1999</v>
      </c>
      <c r="H242" s="161" t="str">
        <f t="shared" si="217"/>
        <v>FY2000</v>
      </c>
      <c r="I242" s="161" t="str">
        <f t="shared" si="217"/>
        <v>FY2001</v>
      </c>
      <c r="J242" s="161" t="str">
        <f t="shared" si="217"/>
        <v>FY2002</v>
      </c>
      <c r="K242" s="161" t="str">
        <f t="shared" si="217"/>
        <v>FY2003</v>
      </c>
      <c r="L242" s="161" t="str">
        <f t="shared" si="217"/>
        <v>FY2004</v>
      </c>
      <c r="M242" s="161" t="str">
        <f t="shared" si="217"/>
        <v>FY2005</v>
      </c>
      <c r="N242" s="161" t="str">
        <f t="shared" si="217"/>
        <v>FY2006</v>
      </c>
      <c r="O242" s="161" t="str">
        <f t="shared" si="217"/>
        <v>FY2007</v>
      </c>
      <c r="P242" s="161" t="str">
        <f t="shared" si="217"/>
        <v>FY2008</v>
      </c>
      <c r="Q242" s="161" t="str">
        <f t="shared" si="217"/>
        <v>FY2009</v>
      </c>
      <c r="R242" s="161" t="str">
        <f t="shared" si="217"/>
        <v>FY2010</v>
      </c>
      <c r="S242" s="161" t="str">
        <f t="shared" si="217"/>
        <v>FY2011</v>
      </c>
      <c r="T242" s="161" t="str">
        <f t="shared" si="217"/>
        <v>FY2012</v>
      </c>
      <c r="U242" s="161" t="str">
        <f t="shared" si="217"/>
        <v>FY2013</v>
      </c>
      <c r="V242" s="161" t="str">
        <f t="shared" si="217"/>
        <v>FY2014</v>
      </c>
      <c r="W242" s="161" t="str">
        <f t="shared" si="217"/>
        <v>FY2015</v>
      </c>
      <c r="X242" s="857" t="str">
        <f t="shared" si="217"/>
        <v>FY2016</v>
      </c>
      <c r="Y242" s="857" t="str">
        <f t="shared" si="217"/>
        <v>FY2017</v>
      </c>
      <c r="Z242" s="857" t="str">
        <f t="shared" si="217"/>
        <v>FY2018</v>
      </c>
    </row>
    <row r="243" spans="1:26" s="10" customFormat="1" ht="18.75" customHeight="1" x14ac:dyDescent="0.2">
      <c r="A243" s="359">
        <v>1.1000000000000001</v>
      </c>
      <c r="B243" s="360" t="s">
        <v>398</v>
      </c>
      <c r="C243" s="859">
        <f t="shared" ref="C243:W245" si="218">C214/C$236</f>
        <v>0.2015145439943252</v>
      </c>
      <c r="D243" s="859">
        <f t="shared" si="218"/>
        <v>0.22927805810869559</v>
      </c>
      <c r="E243" s="859">
        <f t="shared" si="218"/>
        <v>0.1987793234385335</v>
      </c>
      <c r="F243" s="859">
        <f t="shared" si="218"/>
        <v>0.20738168930068945</v>
      </c>
      <c r="G243" s="859">
        <f t="shared" si="218"/>
        <v>0.22595848438479407</v>
      </c>
      <c r="H243" s="859">
        <f t="shared" si="218"/>
        <v>0.25513702566378021</v>
      </c>
      <c r="I243" s="859">
        <f t="shared" si="218"/>
        <v>0.2450446010533581</v>
      </c>
      <c r="J243" s="859">
        <f t="shared" si="218"/>
        <v>0.2214908739647401</v>
      </c>
      <c r="K243" s="859">
        <f t="shared" si="218"/>
        <v>0.23639571371853291</v>
      </c>
      <c r="L243" s="859">
        <f t="shared" si="218"/>
        <v>0.23912312527214422</v>
      </c>
      <c r="M243" s="859">
        <f t="shared" si="218"/>
        <v>0.2234916380018093</v>
      </c>
      <c r="N243" s="859">
        <f t="shared" si="218"/>
        <v>0.22726754283833508</v>
      </c>
      <c r="O243" s="859">
        <f t="shared" si="218"/>
        <v>0.22174711573727557</v>
      </c>
      <c r="P243" s="859">
        <f t="shared" si="218"/>
        <v>0.24140569220340174</v>
      </c>
      <c r="Q243" s="859">
        <f t="shared" si="218"/>
        <v>0.27475548417831636</v>
      </c>
      <c r="R243" s="859">
        <f t="shared" si="218"/>
        <v>0.26408157340736743</v>
      </c>
      <c r="S243" s="859">
        <f t="shared" si="218"/>
        <v>0.31805620189848882</v>
      </c>
      <c r="T243" s="859">
        <f t="shared" si="218"/>
        <v>0.37013597862773845</v>
      </c>
      <c r="U243" s="859">
        <f t="shared" si="218"/>
        <v>0.28422298087812459</v>
      </c>
      <c r="V243" s="859">
        <f t="shared" si="218"/>
        <v>0.23195315662024604</v>
      </c>
      <c r="W243" s="859">
        <f t="shared" si="218"/>
        <v>0.22525662321580331</v>
      </c>
      <c r="X243" s="859">
        <f>X214/X$236</f>
        <v>0.20840830232993079</v>
      </c>
      <c r="Y243" s="859">
        <f>Y214/Y$236</f>
        <v>0.22000010609375231</v>
      </c>
      <c r="Z243" s="859">
        <f>Z214/Z$236</f>
        <v>0.23966797582107685</v>
      </c>
    </row>
    <row r="244" spans="1:26" s="3" customFormat="1" x14ac:dyDescent="0.2">
      <c r="A244" s="764"/>
      <c r="B244" s="765" t="s">
        <v>1243</v>
      </c>
      <c r="C244" s="766">
        <f t="shared" si="218"/>
        <v>8.7782678469503966E-2</v>
      </c>
      <c r="D244" s="766">
        <f t="shared" si="218"/>
        <v>9.8358599836819202E-2</v>
      </c>
      <c r="E244" s="766">
        <f t="shared" si="218"/>
        <v>9.9963673333176975E-2</v>
      </c>
      <c r="F244" s="766">
        <f t="shared" si="218"/>
        <v>0.1149540999338554</v>
      </c>
      <c r="G244" s="766">
        <f t="shared" si="218"/>
        <v>0.11247117186063986</v>
      </c>
      <c r="H244" s="766">
        <f t="shared" si="218"/>
        <v>0.12421868443786041</v>
      </c>
      <c r="I244" s="766">
        <f t="shared" si="218"/>
        <v>0.11079252438777352</v>
      </c>
      <c r="J244" s="766">
        <f t="shared" si="218"/>
        <v>0.10891827342897283</v>
      </c>
      <c r="K244" s="766">
        <f t="shared" si="218"/>
        <v>0.12689938621596411</v>
      </c>
      <c r="L244" s="766">
        <f t="shared" si="218"/>
        <v>0.12774294928260416</v>
      </c>
      <c r="M244" s="766">
        <f t="shared" si="218"/>
        <v>0.11989061255215777</v>
      </c>
      <c r="N244" s="766">
        <f t="shared" si="218"/>
        <v>0.12655078055149632</v>
      </c>
      <c r="O244" s="766">
        <f t="shared" si="218"/>
        <v>0.12345066191596761</v>
      </c>
      <c r="P244" s="766">
        <f t="shared" si="218"/>
        <v>0.12225092591972651</v>
      </c>
      <c r="Q244" s="766">
        <f t="shared" si="218"/>
        <v>0.14209943811233403</v>
      </c>
      <c r="R244" s="766">
        <f t="shared" si="218"/>
        <v>0.1209856399555314</v>
      </c>
      <c r="S244" s="766">
        <f t="shared" si="218"/>
        <v>0.11494733888193803</v>
      </c>
      <c r="T244" s="766">
        <f t="shared" si="218"/>
        <v>0.13257271942945184</v>
      </c>
      <c r="U244" s="766">
        <f t="shared" si="218"/>
        <v>0.13374670223493915</v>
      </c>
      <c r="V244" s="766">
        <f t="shared" si="218"/>
        <v>0.11221956743736977</v>
      </c>
      <c r="W244" s="766">
        <f t="shared" si="218"/>
        <v>0.10993428464804916</v>
      </c>
      <c r="X244" s="766">
        <f t="shared" ref="X244:Y245" si="219">X215/X$236</f>
        <v>9.8305244281306547E-2</v>
      </c>
      <c r="Y244" s="766">
        <f t="shared" si="219"/>
        <v>9.9576982832211364E-2</v>
      </c>
      <c r="Z244" s="766">
        <f t="shared" ref="Z244" si="220">Z215/Z$236</f>
        <v>0.11106229464091008</v>
      </c>
    </row>
    <row r="245" spans="1:26" s="3" customFormat="1" x14ac:dyDescent="0.2">
      <c r="A245" s="764"/>
      <c r="B245" s="765" t="s">
        <v>1242</v>
      </c>
      <c r="C245" s="766">
        <f t="shared" si="218"/>
        <v>0.11373186552482123</v>
      </c>
      <c r="D245" s="766">
        <f t="shared" si="218"/>
        <v>0.13091945827187637</v>
      </c>
      <c r="E245" s="766">
        <f t="shared" si="218"/>
        <v>9.8815650105356534E-2</v>
      </c>
      <c r="F245" s="766">
        <f t="shared" si="218"/>
        <v>9.2427589366834081E-2</v>
      </c>
      <c r="G245" s="766">
        <f t="shared" si="218"/>
        <v>0.11348731252415421</v>
      </c>
      <c r="H245" s="766">
        <f t="shared" si="218"/>
        <v>0.13091834122591983</v>
      </c>
      <c r="I245" s="766">
        <f t="shared" si="218"/>
        <v>0.13425207666558456</v>
      </c>
      <c r="J245" s="766">
        <f t="shared" si="218"/>
        <v>0.11257260053576727</v>
      </c>
      <c r="K245" s="766">
        <f t="shared" si="218"/>
        <v>0.10949632750256881</v>
      </c>
      <c r="L245" s="766">
        <f t="shared" si="218"/>
        <v>0.11138017598954003</v>
      </c>
      <c r="M245" s="766">
        <f t="shared" si="218"/>
        <v>0.10360102544965154</v>
      </c>
      <c r="N245" s="766">
        <f t="shared" si="218"/>
        <v>0.10071676228683876</v>
      </c>
      <c r="O245" s="766">
        <f t="shared" si="218"/>
        <v>9.8296453821307958E-2</v>
      </c>
      <c r="P245" s="766">
        <f t="shared" si="218"/>
        <v>0.11915476628367522</v>
      </c>
      <c r="Q245" s="766">
        <f t="shared" si="218"/>
        <v>0.13265604606598233</v>
      </c>
      <c r="R245" s="766">
        <f t="shared" si="218"/>
        <v>0.14309593345183605</v>
      </c>
      <c r="S245" s="766">
        <f t="shared" si="218"/>
        <v>0.20310886301655079</v>
      </c>
      <c r="T245" s="766">
        <f t="shared" si="218"/>
        <v>0.23756325919828664</v>
      </c>
      <c r="U245" s="766">
        <f t="shared" si="218"/>
        <v>0.15047627864318544</v>
      </c>
      <c r="V245" s="766">
        <f t="shared" si="218"/>
        <v>0.1197335891828763</v>
      </c>
      <c r="W245" s="766">
        <f t="shared" si="218"/>
        <v>0.11532233856775415</v>
      </c>
      <c r="X245" s="766">
        <f t="shared" si="219"/>
        <v>0.11010305804862425</v>
      </c>
      <c r="Y245" s="766">
        <f t="shared" si="219"/>
        <v>0.12042312326154093</v>
      </c>
      <c r="Z245" s="766">
        <f t="shared" ref="Z245" si="221">Z216/Z$236</f>
        <v>0.12860568118016677</v>
      </c>
    </row>
    <row r="246" spans="1:26" s="10" customFormat="1" x14ac:dyDescent="0.2">
      <c r="A246" s="359">
        <v>1.2</v>
      </c>
      <c r="B246" s="360" t="s">
        <v>90</v>
      </c>
      <c r="C246" s="174">
        <f t="shared" ref="C246:W246" si="222">C217/C$236</f>
        <v>0.10762621569671778</v>
      </c>
      <c r="D246" s="174">
        <f t="shared" si="222"/>
        <v>8.1353804278789035E-2</v>
      </c>
      <c r="E246" s="174">
        <f t="shared" si="222"/>
        <v>7.2621589799459818E-2</v>
      </c>
      <c r="F246" s="174">
        <f t="shared" si="222"/>
        <v>7.8489500761275074E-2</v>
      </c>
      <c r="G246" s="174">
        <f t="shared" si="222"/>
        <v>8.2765614037484281E-2</v>
      </c>
      <c r="H246" s="174">
        <f t="shared" si="222"/>
        <v>7.2065937045778281E-2</v>
      </c>
      <c r="I246" s="174">
        <f t="shared" si="222"/>
        <v>0.10652104643970157</v>
      </c>
      <c r="J246" s="174">
        <f t="shared" si="222"/>
        <v>8.3943118225233121E-2</v>
      </c>
      <c r="K246" s="174">
        <f t="shared" si="222"/>
        <v>6.9938912153482524E-2</v>
      </c>
      <c r="L246" s="174">
        <f t="shared" si="222"/>
        <v>7.1296148278123139E-2</v>
      </c>
      <c r="M246" s="174">
        <f t="shared" si="222"/>
        <v>6.0365150160639446E-2</v>
      </c>
      <c r="N246" s="174">
        <f t="shared" si="222"/>
        <v>6.3410485759374385E-2</v>
      </c>
      <c r="O246" s="174">
        <f t="shared" si="222"/>
        <v>5.9477556383515859E-2</v>
      </c>
      <c r="P246" s="174">
        <f t="shared" si="222"/>
        <v>5.3259953747481423E-2</v>
      </c>
      <c r="Q246" s="174">
        <f t="shared" si="222"/>
        <v>6.5808408016304068E-2</v>
      </c>
      <c r="R246" s="174">
        <f t="shared" si="222"/>
        <v>8.2912497782019881E-2</v>
      </c>
      <c r="S246" s="174">
        <f t="shared" si="222"/>
        <v>6.7060511643013215E-2</v>
      </c>
      <c r="T246" s="174">
        <f t="shared" si="222"/>
        <v>6.0208863909908449E-2</v>
      </c>
      <c r="U246" s="174">
        <f t="shared" si="222"/>
        <v>7.3654681497078017E-2</v>
      </c>
      <c r="V246" s="174">
        <f t="shared" si="222"/>
        <v>9.0374386122231976E-2</v>
      </c>
      <c r="W246" s="174">
        <f t="shared" si="222"/>
        <v>9.5677734041420714E-2</v>
      </c>
      <c r="X246" s="859">
        <f t="shared" ref="X246:Y246" si="223">X217/X$236</f>
        <v>0.11991141761609096</v>
      </c>
      <c r="Y246" s="859">
        <f t="shared" si="223"/>
        <v>0.10707612747315524</v>
      </c>
      <c r="Z246" s="859">
        <f t="shared" ref="Z246" si="224">Z217/Z$236</f>
        <v>8.6493188262105877E-2</v>
      </c>
    </row>
    <row r="247" spans="1:26" s="10" customFormat="1" x14ac:dyDescent="0.2">
      <c r="A247" s="359" t="s">
        <v>91</v>
      </c>
      <c r="B247" s="360" t="s">
        <v>92</v>
      </c>
      <c r="C247" s="174">
        <f t="shared" ref="C247:W247" si="225">C221/C$236</f>
        <v>1.3003956916323871E-2</v>
      </c>
      <c r="D247" s="174">
        <f t="shared" si="225"/>
        <v>1.2596561153759908E-2</v>
      </c>
      <c r="E247" s="174">
        <f t="shared" si="225"/>
        <v>1.490704885675909E-2</v>
      </c>
      <c r="F247" s="174">
        <f t="shared" si="225"/>
        <v>1.0884697370342781E-2</v>
      </c>
      <c r="G247" s="174">
        <f t="shared" si="225"/>
        <v>1.8007706652791902E-2</v>
      </c>
      <c r="H247" s="174">
        <f t="shared" si="225"/>
        <v>2.4538932161449343E-2</v>
      </c>
      <c r="I247" s="174">
        <f t="shared" si="225"/>
        <v>3.2546544028526539E-2</v>
      </c>
      <c r="J247" s="174">
        <f t="shared" si="225"/>
        <v>4.64112833411255E-2</v>
      </c>
      <c r="K247" s="174">
        <f t="shared" si="225"/>
        <v>2.2570393970005306E-2</v>
      </c>
      <c r="L247" s="174">
        <f t="shared" si="225"/>
        <v>1.7110516009833526E-2</v>
      </c>
      <c r="M247" s="174">
        <f t="shared" si="225"/>
        <v>2.1929042803150077E-2</v>
      </c>
      <c r="N247" s="174">
        <f t="shared" si="225"/>
        <v>2.5818760879406797E-2</v>
      </c>
      <c r="O247" s="174">
        <f t="shared" si="225"/>
        <v>2.4675256450224621E-2</v>
      </c>
      <c r="P247" s="174">
        <f t="shared" si="225"/>
        <v>2.6135770296895351E-2</v>
      </c>
      <c r="Q247" s="174">
        <f t="shared" si="225"/>
        <v>2.1158566810137763E-2</v>
      </c>
      <c r="R247" s="174">
        <f t="shared" si="225"/>
        <v>2.0727391687520604E-2</v>
      </c>
      <c r="S247" s="174">
        <f t="shared" si="225"/>
        <v>1.8222982784122283E-2</v>
      </c>
      <c r="T247" s="174">
        <f t="shared" si="225"/>
        <v>1.7422537038070202E-2</v>
      </c>
      <c r="U247" s="174">
        <f t="shared" si="225"/>
        <v>1.9508964914677612E-2</v>
      </c>
      <c r="V247" s="174">
        <f t="shared" si="225"/>
        <v>1.8375189014433618E-2</v>
      </c>
      <c r="W247" s="174">
        <f t="shared" si="225"/>
        <v>1.7238073059763249E-2</v>
      </c>
      <c r="X247" s="859">
        <f t="shared" ref="X247:Y247" si="226">X221/X$236</f>
        <v>2.6508518395353373E-2</v>
      </c>
      <c r="Y247" s="859">
        <f t="shared" si="226"/>
        <v>2.9974021594036653E-2</v>
      </c>
      <c r="Z247" s="859">
        <f t="shared" ref="Z247" si="227">Z221/Z$236</f>
        <v>3.3250636591685312E-2</v>
      </c>
    </row>
    <row r="248" spans="1:26" s="10" customFormat="1" x14ac:dyDescent="0.2">
      <c r="A248" s="359" t="s">
        <v>399</v>
      </c>
      <c r="B248" s="360" t="s">
        <v>6</v>
      </c>
      <c r="C248" s="174">
        <f t="shared" ref="C248:W248" si="228">C224/C$236</f>
        <v>0.4346997602857085</v>
      </c>
      <c r="D248" s="174">
        <f t="shared" si="228"/>
        <v>0.43267861437219601</v>
      </c>
      <c r="E248" s="174">
        <f t="shared" si="228"/>
        <v>0.45252996669755513</v>
      </c>
      <c r="F248" s="174">
        <f t="shared" si="228"/>
        <v>0.40205420053305613</v>
      </c>
      <c r="G248" s="174">
        <f t="shared" si="228"/>
        <v>0.38134298024394447</v>
      </c>
      <c r="H248" s="174">
        <f t="shared" si="228"/>
        <v>0.3677093719293279</v>
      </c>
      <c r="I248" s="174">
        <f t="shared" si="228"/>
        <v>0.35916193291989196</v>
      </c>
      <c r="J248" s="174">
        <f t="shared" si="228"/>
        <v>0.41875240512290696</v>
      </c>
      <c r="K248" s="174">
        <f t="shared" si="228"/>
        <v>0.41809640051446439</v>
      </c>
      <c r="L248" s="174">
        <f t="shared" si="228"/>
        <v>0.41663401394001942</v>
      </c>
      <c r="M248" s="174">
        <f t="shared" si="228"/>
        <v>0.42834094892141233</v>
      </c>
      <c r="N248" s="174">
        <f t="shared" si="228"/>
        <v>0.43214154567875374</v>
      </c>
      <c r="O248" s="174">
        <f t="shared" si="228"/>
        <v>0.42868331771792489</v>
      </c>
      <c r="P248" s="174">
        <f t="shared" si="228"/>
        <v>0.39143290936243624</v>
      </c>
      <c r="Q248" s="174">
        <f t="shared" si="228"/>
        <v>0.35327468310559657</v>
      </c>
      <c r="R248" s="174">
        <f t="shared" si="228"/>
        <v>0.34933487319801609</v>
      </c>
      <c r="S248" s="174">
        <f t="shared" si="228"/>
        <v>0.31808278911075732</v>
      </c>
      <c r="T248" s="174">
        <f t="shared" si="228"/>
        <v>0.28906178308407782</v>
      </c>
      <c r="U248" s="174">
        <f t="shared" si="228"/>
        <v>0.33735708183756646</v>
      </c>
      <c r="V248" s="174">
        <f t="shared" si="228"/>
        <v>0.36566640474549117</v>
      </c>
      <c r="W248" s="174">
        <f t="shared" si="228"/>
        <v>0.36116460664478256</v>
      </c>
      <c r="X248" s="859">
        <f t="shared" ref="X248:Y248" si="229">X224/X$236</f>
        <v>0.36070940607910496</v>
      </c>
      <c r="Y248" s="859">
        <f t="shared" si="229"/>
        <v>0.35043058746614103</v>
      </c>
      <c r="Z248" s="859">
        <f t="shared" ref="Z248" si="230">Z224/Z$236</f>
        <v>0.35537391158383791</v>
      </c>
    </row>
    <row r="249" spans="1:26" s="3" customFormat="1" x14ac:dyDescent="0.2">
      <c r="A249" s="764" t="s">
        <v>93</v>
      </c>
      <c r="B249" s="765" t="s">
        <v>1048</v>
      </c>
      <c r="C249" s="766">
        <f t="shared" ref="C249:W249" si="231">C225/C$236</f>
        <v>3.9492007505460176E-2</v>
      </c>
      <c r="D249" s="766">
        <f t="shared" si="231"/>
        <v>3.5833297304113984E-2</v>
      </c>
      <c r="E249" s="766">
        <f t="shared" si="231"/>
        <v>3.7866128208049125E-2</v>
      </c>
      <c r="F249" s="766">
        <f t="shared" si="231"/>
        <v>4.1379386069995874E-2</v>
      </c>
      <c r="G249" s="766">
        <f t="shared" si="231"/>
        <v>3.770058104585939E-2</v>
      </c>
      <c r="H249" s="766">
        <f t="shared" si="231"/>
        <v>3.3373114665852549E-2</v>
      </c>
      <c r="I249" s="766">
        <f t="shared" si="231"/>
        <v>3.2735357729598687E-2</v>
      </c>
      <c r="J249" s="766">
        <f t="shared" si="231"/>
        <v>3.3265630596734444E-2</v>
      </c>
      <c r="K249" s="766">
        <f t="shared" si="231"/>
        <v>3.4565113016776929E-2</v>
      </c>
      <c r="L249" s="766">
        <f t="shared" si="231"/>
        <v>3.442707583338829E-2</v>
      </c>
      <c r="M249" s="766">
        <f t="shared" si="231"/>
        <v>3.7059475618870762E-2</v>
      </c>
      <c r="N249" s="766">
        <f t="shared" si="231"/>
        <v>3.8083467465018776E-2</v>
      </c>
      <c r="O249" s="766">
        <f t="shared" si="231"/>
        <v>4.7780316591963759E-2</v>
      </c>
      <c r="P249" s="766">
        <f t="shared" si="231"/>
        <v>6.3217845178571277E-2</v>
      </c>
      <c r="Q249" s="766">
        <f t="shared" si="231"/>
        <v>6.3304072246208196E-2</v>
      </c>
      <c r="R249" s="766">
        <f t="shared" si="231"/>
        <v>6.3569434533602656E-2</v>
      </c>
      <c r="S249" s="766">
        <f t="shared" si="231"/>
        <v>5.84808119607097E-2</v>
      </c>
      <c r="T249" s="766">
        <f t="shared" si="231"/>
        <v>5.2173671940825138E-2</v>
      </c>
      <c r="U249" s="766">
        <f t="shared" si="231"/>
        <v>4.5370250341427575E-2</v>
      </c>
      <c r="V249" s="766">
        <f t="shared" si="231"/>
        <v>3.2918878276610282E-2</v>
      </c>
      <c r="W249" s="766">
        <f t="shared" si="231"/>
        <v>3.1047749785711239E-2</v>
      </c>
      <c r="X249" s="766">
        <f t="shared" ref="X249:Y249" si="232">X225/X$236</f>
        <v>3.0034368849730687E-2</v>
      </c>
      <c r="Y249" s="766">
        <f t="shared" si="232"/>
        <v>2.5858086275969423E-2</v>
      </c>
      <c r="Z249" s="766">
        <f t="shared" ref="Z249" si="233">Z225/Z$236</f>
        <v>2.895223406954785E-2</v>
      </c>
    </row>
    <row r="250" spans="1:26" s="3" customFormat="1" x14ac:dyDescent="0.2">
      <c r="A250" s="764" t="s">
        <v>95</v>
      </c>
      <c r="B250" s="765" t="s">
        <v>1049</v>
      </c>
      <c r="C250" s="766">
        <f t="shared" ref="C250:W250" si="234">C226/C$236</f>
        <v>0.37640803528874966</v>
      </c>
      <c r="D250" s="766">
        <f t="shared" si="234"/>
        <v>0.37736069078677764</v>
      </c>
      <c r="E250" s="766">
        <f t="shared" si="234"/>
        <v>0.39460083757792819</v>
      </c>
      <c r="F250" s="766">
        <f t="shared" si="234"/>
        <v>0.33658397011076308</v>
      </c>
      <c r="G250" s="766">
        <f t="shared" si="234"/>
        <v>0.3207947321883427</v>
      </c>
      <c r="H250" s="766">
        <f t="shared" si="234"/>
        <v>0.31011036121021157</v>
      </c>
      <c r="I250" s="766">
        <f t="shared" si="234"/>
        <v>0.29469971418122509</v>
      </c>
      <c r="J250" s="766">
        <f t="shared" si="234"/>
        <v>0.35313657405663945</v>
      </c>
      <c r="K250" s="766">
        <f t="shared" si="234"/>
        <v>0.35185863248429411</v>
      </c>
      <c r="L250" s="766">
        <f t="shared" si="234"/>
        <v>0.34811056827211428</v>
      </c>
      <c r="M250" s="766">
        <f t="shared" si="234"/>
        <v>0.35962388659517469</v>
      </c>
      <c r="N250" s="766">
        <f t="shared" si="234"/>
        <v>0.35922300884375918</v>
      </c>
      <c r="O250" s="766">
        <f t="shared" si="234"/>
        <v>0.33738165324911418</v>
      </c>
      <c r="P250" s="766">
        <f t="shared" si="234"/>
        <v>0.28863946688834174</v>
      </c>
      <c r="Q250" s="766">
        <f t="shared" si="234"/>
        <v>0.24980782811325269</v>
      </c>
      <c r="R250" s="766">
        <f t="shared" si="234"/>
        <v>0.2477973420526875</v>
      </c>
      <c r="S250" s="766">
        <f t="shared" si="234"/>
        <v>0.22727398999842408</v>
      </c>
      <c r="T250" s="766">
        <f t="shared" si="234"/>
        <v>0.20600155720768673</v>
      </c>
      <c r="U250" s="766">
        <f t="shared" si="234"/>
        <v>0.25617119327304605</v>
      </c>
      <c r="V250" s="766">
        <f t="shared" si="234"/>
        <v>0.29426026259817101</v>
      </c>
      <c r="W250" s="766">
        <f t="shared" si="234"/>
        <v>0.28961312101507286</v>
      </c>
      <c r="X250" s="766">
        <f t="shared" ref="X250:Y250" si="235">X226/X$236</f>
        <v>0.28228035095212856</v>
      </c>
      <c r="Y250" s="766">
        <f t="shared" si="235"/>
        <v>0.27493640471134378</v>
      </c>
      <c r="Z250" s="766">
        <f t="shared" ref="Z250" si="236">Z226/Z$236</f>
        <v>0.27516521125741999</v>
      </c>
    </row>
    <row r="251" spans="1:26" s="3" customFormat="1" x14ac:dyDescent="0.2">
      <c r="A251" s="764" t="s">
        <v>97</v>
      </c>
      <c r="B251" s="765" t="s">
        <v>1050</v>
      </c>
      <c r="C251" s="766">
        <f t="shared" ref="C251:W251" si="237">C227/C$236</f>
        <v>1.0737989152628861E-2</v>
      </c>
      <c r="D251" s="766">
        <f t="shared" si="237"/>
        <v>1.1869790756143184E-2</v>
      </c>
      <c r="E251" s="766">
        <f t="shared" si="237"/>
        <v>1.1742443032368358E-2</v>
      </c>
      <c r="F251" s="766">
        <f t="shared" si="237"/>
        <v>1.319325195293904E-2</v>
      </c>
      <c r="G251" s="766">
        <f t="shared" si="237"/>
        <v>1.1553296681027702E-2</v>
      </c>
      <c r="H251" s="766">
        <f t="shared" si="237"/>
        <v>1.1625776771582136E-2</v>
      </c>
      <c r="I251" s="766">
        <f t="shared" si="237"/>
        <v>9.6196040916131115E-3</v>
      </c>
      <c r="J251" s="766">
        <f t="shared" si="237"/>
        <v>9.6238839321878388E-3</v>
      </c>
      <c r="K251" s="766">
        <f t="shared" si="237"/>
        <v>1.0443920802318683E-2</v>
      </c>
      <c r="L251" s="766">
        <f t="shared" si="237"/>
        <v>8.3646586223878518E-3</v>
      </c>
      <c r="M251" s="766">
        <f t="shared" si="237"/>
        <v>8.9456790074166417E-3</v>
      </c>
      <c r="N251" s="766">
        <f t="shared" si="237"/>
        <v>8.8163752433615024E-3</v>
      </c>
      <c r="O251" s="766">
        <f t="shared" si="237"/>
        <v>7.2320912382260903E-3</v>
      </c>
      <c r="P251" s="766">
        <f t="shared" si="237"/>
        <v>6.950402607327614E-3</v>
      </c>
      <c r="Q251" s="766">
        <f t="shared" si="237"/>
        <v>6.0368303727898623E-3</v>
      </c>
      <c r="R251" s="766">
        <f t="shared" si="237"/>
        <v>6.1157417275211484E-3</v>
      </c>
      <c r="S251" s="766">
        <f t="shared" si="237"/>
        <v>5.3678257862862329E-3</v>
      </c>
      <c r="T251" s="766">
        <f t="shared" si="237"/>
        <v>5.2320003361458738E-3</v>
      </c>
      <c r="U251" s="766">
        <f t="shared" si="237"/>
        <v>6.4895540103556502E-3</v>
      </c>
      <c r="V251" s="766">
        <f t="shared" si="237"/>
        <v>6.9788064059934886E-3</v>
      </c>
      <c r="W251" s="766">
        <f t="shared" si="237"/>
        <v>7.5818834579483496E-3</v>
      </c>
      <c r="X251" s="766">
        <f t="shared" ref="X251:Y251" si="238">X227/X$236</f>
        <v>7.8566996378799103E-3</v>
      </c>
      <c r="Y251" s="766">
        <f t="shared" si="238"/>
        <v>7.5175535334810516E-3</v>
      </c>
      <c r="Z251" s="766">
        <f t="shared" ref="Z251" si="239">Z227/Z$236</f>
        <v>7.927058983240972E-3</v>
      </c>
    </row>
    <row r="252" spans="1:26" s="3" customFormat="1" x14ac:dyDescent="0.2">
      <c r="A252" s="764" t="s">
        <v>98</v>
      </c>
      <c r="B252" s="765" t="s">
        <v>1051</v>
      </c>
      <c r="C252" s="766">
        <f t="shared" ref="C252:W252" si="240">C228/C$236</f>
        <v>8.0617283388697992E-3</v>
      </c>
      <c r="D252" s="766">
        <f t="shared" si="240"/>
        <v>7.6148355251612343E-3</v>
      </c>
      <c r="E252" s="766">
        <f t="shared" si="240"/>
        <v>8.3205578792094545E-3</v>
      </c>
      <c r="F252" s="766">
        <f t="shared" si="240"/>
        <v>1.0897592399358128E-2</v>
      </c>
      <c r="G252" s="766">
        <f t="shared" si="240"/>
        <v>1.1294370328714632E-2</v>
      </c>
      <c r="H252" s="766">
        <f t="shared" si="240"/>
        <v>1.26001192816816E-2</v>
      </c>
      <c r="I252" s="766">
        <f t="shared" si="240"/>
        <v>2.2107256917455062E-2</v>
      </c>
      <c r="J252" s="766">
        <f t="shared" si="240"/>
        <v>2.2726316537345203E-2</v>
      </c>
      <c r="K252" s="766">
        <f t="shared" si="240"/>
        <v>2.1228734211074671E-2</v>
      </c>
      <c r="L252" s="766">
        <f t="shared" si="240"/>
        <v>2.5731711212129027E-2</v>
      </c>
      <c r="M252" s="766">
        <f t="shared" si="240"/>
        <v>2.2711907699950209E-2</v>
      </c>
      <c r="N252" s="766">
        <f t="shared" si="240"/>
        <v>2.6018694126614193E-2</v>
      </c>
      <c r="O252" s="766">
        <f t="shared" si="240"/>
        <v>3.6289256638620863E-2</v>
      </c>
      <c r="P252" s="766">
        <f t="shared" si="240"/>
        <v>3.2625194688195629E-2</v>
      </c>
      <c r="Q252" s="766">
        <f t="shared" si="240"/>
        <v>3.4125952373345821E-2</v>
      </c>
      <c r="R252" s="766">
        <f t="shared" si="240"/>
        <v>3.1852354884204806E-2</v>
      </c>
      <c r="S252" s="766">
        <f t="shared" si="240"/>
        <v>2.6960161365337319E-2</v>
      </c>
      <c r="T252" s="766">
        <f t="shared" si="240"/>
        <v>2.5654553599420048E-2</v>
      </c>
      <c r="U252" s="766">
        <f t="shared" si="240"/>
        <v>2.932608421273715E-2</v>
      </c>
      <c r="V252" s="766">
        <f t="shared" si="240"/>
        <v>3.1508457464716436E-2</v>
      </c>
      <c r="W252" s="766">
        <f t="shared" si="240"/>
        <v>3.2921852386050124E-2</v>
      </c>
      <c r="X252" s="766">
        <f t="shared" ref="X252:Y252" si="241">X228/X$236</f>
        <v>4.0537986639365767E-2</v>
      </c>
      <c r="Y252" s="766">
        <f t="shared" si="241"/>
        <v>4.2118542945346761E-2</v>
      </c>
      <c r="Z252" s="766">
        <f t="shared" ref="Z252" si="242">Z228/Z$236</f>
        <v>4.3329407273629092E-2</v>
      </c>
    </row>
    <row r="253" spans="1:26" s="10" customFormat="1" x14ac:dyDescent="0.2">
      <c r="A253" s="359" t="s">
        <v>99</v>
      </c>
      <c r="B253" s="360" t="s">
        <v>11</v>
      </c>
      <c r="C253" s="174">
        <f t="shared" ref="C253:W253" si="243">C229/C$236</f>
        <v>6.0281982407471763E-4</v>
      </c>
      <c r="D253" s="174">
        <f t="shared" si="243"/>
        <v>8.4453872904965906E-5</v>
      </c>
      <c r="E253" s="174">
        <f t="shared" si="243"/>
        <v>9.1458726307846539E-5</v>
      </c>
      <c r="F253" s="174">
        <f t="shared" si="243"/>
        <v>1.0418611267906972E-4</v>
      </c>
      <c r="G253" s="174">
        <f t="shared" si="243"/>
        <v>9.6372655211241957E-5</v>
      </c>
      <c r="H253" s="174">
        <f t="shared" si="243"/>
        <v>1.9327862330247578E-4</v>
      </c>
      <c r="I253" s="174">
        <f t="shared" si="243"/>
        <v>3.9174571925713913E-4</v>
      </c>
      <c r="J253" s="174">
        <f t="shared" si="243"/>
        <v>3.8563367058430681E-4</v>
      </c>
      <c r="K253" s="174">
        <f t="shared" si="243"/>
        <v>4.9515211209391792E-4</v>
      </c>
      <c r="L253" s="174">
        <f t="shared" si="243"/>
        <v>7.4619308145161631E-4</v>
      </c>
      <c r="M253" s="174">
        <f t="shared" si="243"/>
        <v>1.3751231227657555E-3</v>
      </c>
      <c r="N253" s="174">
        <f t="shared" si="243"/>
        <v>1.7586348511757946E-3</v>
      </c>
      <c r="O253" s="174">
        <f t="shared" si="243"/>
        <v>4.2183935899560952E-3</v>
      </c>
      <c r="P253" s="174">
        <f t="shared" si="243"/>
        <v>4.8808102114125031E-3</v>
      </c>
      <c r="Q253" s="174">
        <f t="shared" si="243"/>
        <v>4.0484733827255105E-3</v>
      </c>
      <c r="R253" s="174">
        <f t="shared" si="243"/>
        <v>4.00928264997429E-3</v>
      </c>
      <c r="S253" s="174">
        <f t="shared" si="243"/>
        <v>4.1819526813285691E-3</v>
      </c>
      <c r="T253" s="174">
        <f t="shared" si="243"/>
        <v>3.5395596137225449E-3</v>
      </c>
      <c r="U253" s="174">
        <f t="shared" si="243"/>
        <v>4.3921835001451788E-3</v>
      </c>
      <c r="V253" s="174">
        <f t="shared" si="243"/>
        <v>4.5346472870448334E-3</v>
      </c>
      <c r="W253" s="174">
        <f t="shared" si="243"/>
        <v>4.9001971880870566E-3</v>
      </c>
      <c r="X253" s="859">
        <f t="shared" ref="X253:Y253" si="244">X229/X$236</f>
        <v>3.5614422639789005E-3</v>
      </c>
      <c r="Y253" s="859">
        <f t="shared" si="244"/>
        <v>3.1419219078517519E-3</v>
      </c>
      <c r="Z253" s="859">
        <f t="shared" ref="Z253" si="245">Z229/Z$236</f>
        <v>2.3157644575923643E-3</v>
      </c>
    </row>
    <row r="254" spans="1:26" s="10" customFormat="1" x14ac:dyDescent="0.2">
      <c r="A254" s="359" t="s">
        <v>101</v>
      </c>
      <c r="B254" s="360" t="s">
        <v>12</v>
      </c>
      <c r="C254" s="174">
        <f t="shared" ref="C254:W254" si="246">C230/C$236</f>
        <v>0.17332113452868703</v>
      </c>
      <c r="D254" s="174">
        <f t="shared" si="246"/>
        <v>0.17168803590714321</v>
      </c>
      <c r="E254" s="174">
        <f t="shared" si="246"/>
        <v>0.18977808160172135</v>
      </c>
      <c r="F254" s="174">
        <f t="shared" si="246"/>
        <v>0.21298880487152347</v>
      </c>
      <c r="G254" s="174">
        <f t="shared" si="246"/>
        <v>0.19913891847308773</v>
      </c>
      <c r="H254" s="174">
        <f t="shared" si="246"/>
        <v>0.19351166638629361</v>
      </c>
      <c r="I254" s="174">
        <f t="shared" si="246"/>
        <v>0.17998768948084048</v>
      </c>
      <c r="J254" s="174">
        <f t="shared" si="246"/>
        <v>0.17639028475325336</v>
      </c>
      <c r="K254" s="174">
        <f t="shared" si="246"/>
        <v>0.18290287540891323</v>
      </c>
      <c r="L254" s="174">
        <f t="shared" si="246"/>
        <v>0.18535638969448534</v>
      </c>
      <c r="M254" s="174">
        <f t="shared" si="246"/>
        <v>0.18700065845858452</v>
      </c>
      <c r="N254" s="174">
        <f t="shared" si="246"/>
        <v>0.18344235459861086</v>
      </c>
      <c r="O254" s="174">
        <f t="shared" si="246"/>
        <v>0.18611437791920579</v>
      </c>
      <c r="P254" s="174">
        <f t="shared" si="246"/>
        <v>0.19523117401398199</v>
      </c>
      <c r="Q254" s="174">
        <f t="shared" si="246"/>
        <v>0.19183175791444168</v>
      </c>
      <c r="R254" s="174">
        <f t="shared" si="246"/>
        <v>0.19091289570740494</v>
      </c>
      <c r="S254" s="174">
        <f t="shared" si="246"/>
        <v>0.17757974884169431</v>
      </c>
      <c r="T254" s="174">
        <f t="shared" si="246"/>
        <v>0.15842251967405035</v>
      </c>
      <c r="U254" s="174">
        <f t="shared" si="246"/>
        <v>0.18640192034104175</v>
      </c>
      <c r="V254" s="174">
        <f t="shared" si="246"/>
        <v>0.2056931138150157</v>
      </c>
      <c r="W254" s="174">
        <f t="shared" si="246"/>
        <v>0.20283352710410973</v>
      </c>
      <c r="X254" s="859">
        <f t="shared" ref="X254:Y254" si="247">X230/X$236</f>
        <v>0.1984613526712031</v>
      </c>
      <c r="Y254" s="859">
        <f t="shared" si="247"/>
        <v>0.20408846750911941</v>
      </c>
      <c r="Z254" s="859">
        <f t="shared" ref="Z254" si="248">Z230/Z$236</f>
        <v>0.20292169453372086</v>
      </c>
    </row>
    <row r="255" spans="1:26" x14ac:dyDescent="0.2">
      <c r="A255" s="166"/>
      <c r="B255" s="379" t="s">
        <v>560</v>
      </c>
      <c r="C255" s="173">
        <f t="shared" ref="C255:W255" si="249">C234/C$236</f>
        <v>8.0709174482663903E-2</v>
      </c>
      <c r="D255" s="173">
        <f t="shared" si="249"/>
        <v>8.3534450920281209E-2</v>
      </c>
      <c r="E255" s="173">
        <f t="shared" si="249"/>
        <v>8.239511680849472E-2</v>
      </c>
      <c r="F255" s="173">
        <f t="shared" si="249"/>
        <v>9.9323995173631247E-2</v>
      </c>
      <c r="G255" s="173">
        <f t="shared" si="249"/>
        <v>0.10770300905093909</v>
      </c>
      <c r="H255" s="173">
        <f t="shared" si="249"/>
        <v>0.10651328067079785</v>
      </c>
      <c r="I255" s="173">
        <f t="shared" si="249"/>
        <v>9.9218144897480473E-2</v>
      </c>
      <c r="J255" s="173">
        <f t="shared" si="249"/>
        <v>8.5630908446088977E-2</v>
      </c>
      <c r="K255" s="173">
        <f t="shared" si="249"/>
        <v>8.755836533129388E-2</v>
      </c>
      <c r="L255" s="173">
        <f t="shared" si="249"/>
        <v>8.3691008882078421E-2</v>
      </c>
      <c r="M255" s="173">
        <f t="shared" si="249"/>
        <v>9.3799636697537381E-2</v>
      </c>
      <c r="N255" s="173">
        <f t="shared" si="249"/>
        <v>8.6604578113144592E-2</v>
      </c>
      <c r="O255" s="173">
        <f t="shared" si="249"/>
        <v>9.3956394745924252E-2</v>
      </c>
      <c r="P255" s="173">
        <f t="shared" si="249"/>
        <v>0.10969625925164762</v>
      </c>
      <c r="Q255" s="173">
        <f t="shared" si="249"/>
        <v>0.10793837172869634</v>
      </c>
      <c r="R255" s="173">
        <f t="shared" si="249"/>
        <v>0.10736407808636966</v>
      </c>
      <c r="S255" s="173">
        <f t="shared" si="249"/>
        <v>0.11228419988365705</v>
      </c>
      <c r="T255" s="173">
        <f t="shared" si="249"/>
        <v>0.11583625758833405</v>
      </c>
      <c r="U255" s="173">
        <f t="shared" si="249"/>
        <v>0.11149357511031635</v>
      </c>
      <c r="V255" s="173">
        <f t="shared" si="249"/>
        <v>9.7830943200441722E-2</v>
      </c>
      <c r="W255" s="173">
        <f t="shared" si="249"/>
        <v>0.10455206109680681</v>
      </c>
      <c r="X255" s="766">
        <f t="shared" ref="X255:Y255" si="250">X234/X$236</f>
        <v>0.10253765274750168</v>
      </c>
      <c r="Y255" s="766">
        <f t="shared" si="250"/>
        <v>0.11002021015018891</v>
      </c>
      <c r="Z255" s="766">
        <f t="shared" ref="Z255" si="251">Z234/Z$236</f>
        <v>0.1063667391442108</v>
      </c>
    </row>
    <row r="256" spans="1:26" x14ac:dyDescent="0.2">
      <c r="A256" s="166"/>
      <c r="B256" s="169" t="s">
        <v>400</v>
      </c>
      <c r="C256" s="173">
        <f t="shared" ref="C256:W256" si="252">C235/C$236</f>
        <v>-1.1477605728501004E-2</v>
      </c>
      <c r="D256" s="173">
        <f t="shared" si="252"/>
        <v>-1.1213978613770159E-2</v>
      </c>
      <c r="E256" s="173">
        <f t="shared" si="252"/>
        <v>-1.1102585928831376E-2</v>
      </c>
      <c r="F256" s="173">
        <f t="shared" si="252"/>
        <v>-1.1227074123197131E-2</v>
      </c>
      <c r="G256" s="173">
        <f t="shared" si="252"/>
        <v>-1.5013085498253018E-2</v>
      </c>
      <c r="H256" s="173">
        <f t="shared" si="252"/>
        <v>-1.9669492480729758E-2</v>
      </c>
      <c r="I256" s="173">
        <f t="shared" si="252"/>
        <v>-2.2871704539056549E-2</v>
      </c>
      <c r="J256" s="173">
        <f t="shared" si="252"/>
        <v>-3.3004507523932393E-2</v>
      </c>
      <c r="K256" s="173">
        <f t="shared" si="252"/>
        <v>-1.7957813208786151E-2</v>
      </c>
      <c r="L256" s="173">
        <f t="shared" si="252"/>
        <v>-1.3957395158135792E-2</v>
      </c>
      <c r="M256" s="173">
        <f t="shared" si="252"/>
        <v>-1.6302198165898674E-2</v>
      </c>
      <c r="N256" s="173">
        <f t="shared" si="252"/>
        <v>-2.0443902718801216E-2</v>
      </c>
      <c r="O256" s="173">
        <f t="shared" si="252"/>
        <v>-1.8872412544027006E-2</v>
      </c>
      <c r="P256" s="173">
        <f t="shared" si="252"/>
        <v>-2.2042569087257043E-2</v>
      </c>
      <c r="Q256" s="173">
        <f t="shared" si="252"/>
        <v>-1.8815745136218226E-2</v>
      </c>
      <c r="R256" s="173">
        <f t="shared" si="252"/>
        <v>-1.9342592518672742E-2</v>
      </c>
      <c r="S256" s="173">
        <f t="shared" si="252"/>
        <v>-1.5468386843061578E-2</v>
      </c>
      <c r="T256" s="173">
        <f t="shared" si="252"/>
        <v>-1.4627499535901808E-2</v>
      </c>
      <c r="U256" s="173">
        <f t="shared" si="252"/>
        <v>-1.7031388078950046E-2</v>
      </c>
      <c r="V256" s="173">
        <f t="shared" si="252"/>
        <v>-1.442784080490511E-2</v>
      </c>
      <c r="W256" s="173">
        <f t="shared" si="252"/>
        <v>-1.1622822350773462E-2</v>
      </c>
      <c r="X256" s="766">
        <f t="shared" ref="X256:Y256" si="253">X235/X$236</f>
        <v>-2.0098092103163646E-2</v>
      </c>
      <c r="Y256" s="766">
        <f t="shared" si="253"/>
        <v>-2.4731442194245362E-2</v>
      </c>
      <c r="Z256" s="766">
        <f t="shared" ref="Z256" si="254">Z235/Z$236</f>
        <v>-2.6389910394230019E-2</v>
      </c>
    </row>
    <row r="257" spans="1:26" ht="20.25" customHeight="1" x14ac:dyDescent="0.2">
      <c r="A257" s="170"/>
      <c r="B257" s="171" t="s">
        <v>562</v>
      </c>
      <c r="C257" s="181">
        <f t="shared" ref="C257:W257" si="255">C236/C$236</f>
        <v>1</v>
      </c>
      <c r="D257" s="181">
        <f t="shared" si="255"/>
        <v>1</v>
      </c>
      <c r="E257" s="181">
        <f t="shared" si="255"/>
        <v>1</v>
      </c>
      <c r="F257" s="181">
        <f t="shared" si="255"/>
        <v>1</v>
      </c>
      <c r="G257" s="181">
        <f t="shared" si="255"/>
        <v>1</v>
      </c>
      <c r="H257" s="181">
        <f t="shared" si="255"/>
        <v>1</v>
      </c>
      <c r="I257" s="181">
        <f t="shared" si="255"/>
        <v>1</v>
      </c>
      <c r="J257" s="181">
        <f t="shared" si="255"/>
        <v>1</v>
      </c>
      <c r="K257" s="181">
        <f t="shared" si="255"/>
        <v>1</v>
      </c>
      <c r="L257" s="181">
        <f t="shared" si="255"/>
        <v>1</v>
      </c>
      <c r="M257" s="181">
        <f t="shared" si="255"/>
        <v>1</v>
      </c>
      <c r="N257" s="181">
        <f t="shared" si="255"/>
        <v>1</v>
      </c>
      <c r="O257" s="181">
        <f t="shared" si="255"/>
        <v>1</v>
      </c>
      <c r="P257" s="181">
        <f t="shared" si="255"/>
        <v>1</v>
      </c>
      <c r="Q257" s="181">
        <f t="shared" si="255"/>
        <v>1</v>
      </c>
      <c r="R257" s="181">
        <f t="shared" si="255"/>
        <v>1</v>
      </c>
      <c r="S257" s="181">
        <f t="shared" si="255"/>
        <v>1</v>
      </c>
      <c r="T257" s="181">
        <f t="shared" si="255"/>
        <v>1</v>
      </c>
      <c r="U257" s="181">
        <f t="shared" si="255"/>
        <v>1</v>
      </c>
      <c r="V257" s="181">
        <f t="shared" si="255"/>
        <v>1</v>
      </c>
      <c r="W257" s="181">
        <f t="shared" si="255"/>
        <v>1</v>
      </c>
      <c r="X257" s="874">
        <f t="shared" ref="X257:Y257" si="256">X236/X$236</f>
        <v>1</v>
      </c>
      <c r="Y257" s="874">
        <f t="shared" si="256"/>
        <v>1</v>
      </c>
      <c r="Z257" s="874">
        <f t="shared" ref="Z257" si="257">Z236/Z$236</f>
        <v>1</v>
      </c>
    </row>
    <row r="258" spans="1:26" s="144" customFormat="1" x14ac:dyDescent="0.2">
      <c r="A258" s="972" t="s">
        <v>1388</v>
      </c>
      <c r="X258" s="967"/>
      <c r="Y258" s="967"/>
      <c r="Z258" s="967"/>
    </row>
    <row r="259" spans="1:26" s="144" customFormat="1" ht="20.25" customHeight="1" x14ac:dyDescent="0.2">
      <c r="A259" s="180" t="s">
        <v>1188</v>
      </c>
      <c r="X259" s="861"/>
      <c r="Y259" s="861"/>
      <c r="Z259" s="861"/>
    </row>
    <row r="260" spans="1:26" ht="15" x14ac:dyDescent="0.2">
      <c r="A260" s="132" t="str">
        <f>Index!B44</f>
        <v>Table 5k :   Kosrae: GDP by income component, current prices, FY2003-FY2018</v>
      </c>
    </row>
    <row r="261" spans="1:26" ht="18.75" customHeight="1" x14ac:dyDescent="0.2">
      <c r="A261" s="159"/>
      <c r="B261" s="160" t="s">
        <v>397</v>
      </c>
      <c r="C261" s="161" t="str">
        <f t="shared" ref="C261:W261" si="258">C2</f>
        <v>FY1995</v>
      </c>
      <c r="D261" s="161" t="str">
        <f t="shared" si="258"/>
        <v>FY1996</v>
      </c>
      <c r="E261" s="161" t="str">
        <f t="shared" si="258"/>
        <v>FY1997</v>
      </c>
      <c r="F261" s="161" t="str">
        <f t="shared" si="258"/>
        <v>FY1998</v>
      </c>
      <c r="G261" s="161" t="str">
        <f t="shared" si="258"/>
        <v>FY1999</v>
      </c>
      <c r="H261" s="161" t="str">
        <f t="shared" si="258"/>
        <v>FY2000</v>
      </c>
      <c r="I261" s="161" t="str">
        <f t="shared" si="258"/>
        <v>FY2001</v>
      </c>
      <c r="J261" s="161" t="str">
        <f t="shared" si="258"/>
        <v>FY2002</v>
      </c>
      <c r="K261" s="161" t="str">
        <f t="shared" si="258"/>
        <v>FY2003</v>
      </c>
      <c r="L261" s="161" t="str">
        <f t="shared" si="258"/>
        <v>FY2004</v>
      </c>
      <c r="M261" s="161" t="str">
        <f t="shared" si="258"/>
        <v>FY2005</v>
      </c>
      <c r="N261" s="161" t="str">
        <f t="shared" si="258"/>
        <v>FY2006</v>
      </c>
      <c r="O261" s="161" t="str">
        <f t="shared" si="258"/>
        <v>FY2007</v>
      </c>
      <c r="P261" s="161" t="str">
        <f t="shared" si="258"/>
        <v>FY2008</v>
      </c>
      <c r="Q261" s="161" t="str">
        <f t="shared" si="258"/>
        <v>FY2009</v>
      </c>
      <c r="R261" s="161" t="str">
        <f t="shared" si="258"/>
        <v>FY2010</v>
      </c>
      <c r="S261" s="161" t="str">
        <f t="shared" si="258"/>
        <v>FY2011</v>
      </c>
      <c r="T261" s="161" t="str">
        <f t="shared" si="258"/>
        <v>FY2012</v>
      </c>
      <c r="U261" s="161" t="str">
        <f t="shared" si="258"/>
        <v>FY2013</v>
      </c>
      <c r="V261" s="161" t="str">
        <f t="shared" si="258"/>
        <v>FY2014</v>
      </c>
      <c r="W261" s="161" t="str">
        <f t="shared" si="258"/>
        <v>FY2015</v>
      </c>
      <c r="X261" s="857" t="str">
        <f t="shared" ref="X261:Y261" si="259">X2</f>
        <v>FY2016</v>
      </c>
      <c r="Y261" s="857" t="str">
        <f t="shared" si="259"/>
        <v>FY2017</v>
      </c>
      <c r="Z261" s="857" t="str">
        <f t="shared" ref="Z261" si="260">Z2</f>
        <v>FY2018</v>
      </c>
    </row>
    <row r="262" spans="1:26" ht="18.75" customHeight="1" x14ac:dyDescent="0.2">
      <c r="A262" s="162"/>
      <c r="B262" s="163" t="s">
        <v>358</v>
      </c>
      <c r="C262" s="164">
        <v>9.7065694183179581</v>
      </c>
      <c r="D262" s="164">
        <v>10.013999352033657</v>
      </c>
      <c r="E262" s="164">
        <v>9.7516874593897676</v>
      </c>
      <c r="F262" s="164">
        <v>8.8466004258066704</v>
      </c>
      <c r="G262" s="164">
        <v>9.2822147221765974</v>
      </c>
      <c r="H262" s="164">
        <v>9.656377720983178</v>
      </c>
      <c r="I262" s="164">
        <v>9.7021959206461119</v>
      </c>
      <c r="J262" s="164">
        <v>10.724042575947065</v>
      </c>
      <c r="K262" s="164">
        <v>10.552756484817017</v>
      </c>
      <c r="L262" s="164">
        <v>10.33864751784218</v>
      </c>
      <c r="M262" s="164">
        <v>10.245137154891166</v>
      </c>
      <c r="N262" s="164">
        <v>10.503614387894322</v>
      </c>
      <c r="O262" s="164">
        <v>10.556836087188339</v>
      </c>
      <c r="P262" s="164">
        <v>10.04128440671423</v>
      </c>
      <c r="Q262" s="164">
        <v>10.8686429133936</v>
      </c>
      <c r="R262" s="164">
        <v>10.583485669603776</v>
      </c>
      <c r="S262" s="164">
        <v>10.592858480813966</v>
      </c>
      <c r="T262" s="164">
        <v>11.611378086990985</v>
      </c>
      <c r="U262" s="164">
        <v>11.277438941217481</v>
      </c>
      <c r="V262" s="164">
        <v>10.648778673352327</v>
      </c>
      <c r="W262" s="164">
        <v>10.821445420569271</v>
      </c>
      <c r="X262" s="875">
        <v>11.110260162223298</v>
      </c>
      <c r="Y262" s="875">
        <v>11.421467585662214</v>
      </c>
      <c r="Z262" s="875">
        <v>11.988192665466103</v>
      </c>
    </row>
    <row r="263" spans="1:26" x14ac:dyDescent="0.2">
      <c r="A263" s="162"/>
      <c r="B263" s="165" t="s">
        <v>401</v>
      </c>
      <c r="C263" s="164">
        <v>2.8709454270020469</v>
      </c>
      <c r="D263" s="164">
        <v>2.9921148586064246</v>
      </c>
      <c r="E263" s="164">
        <v>2.2649607626633705</v>
      </c>
      <c r="F263" s="164">
        <v>1.6264359642389095</v>
      </c>
      <c r="G263" s="164">
        <v>2.2925636285007229</v>
      </c>
      <c r="H263" s="164">
        <v>2.8075275720245245</v>
      </c>
      <c r="I263" s="164">
        <v>4.7814841461772266</v>
      </c>
      <c r="J263" s="164">
        <v>3.4767035420415895</v>
      </c>
      <c r="K263" s="164">
        <v>2.7741134752839858</v>
      </c>
      <c r="L263" s="164">
        <v>2.3706810424504328</v>
      </c>
      <c r="M263" s="164">
        <v>2.0396535563186413</v>
      </c>
      <c r="N263" s="164">
        <v>2.0800580326235369</v>
      </c>
      <c r="O263" s="164">
        <v>2.038049885234535</v>
      </c>
      <c r="P263" s="164">
        <v>2.3429268399133316</v>
      </c>
      <c r="Q263" s="164">
        <v>3.2871310019770306</v>
      </c>
      <c r="R263" s="164">
        <v>3.8039268821146668</v>
      </c>
      <c r="S263" s="164">
        <v>5.4655793740931502</v>
      </c>
      <c r="T263" s="164">
        <v>6.9035815339162525</v>
      </c>
      <c r="U263" s="164">
        <v>4.3749733760416225</v>
      </c>
      <c r="V263" s="164">
        <v>3.5615923562370115</v>
      </c>
      <c r="W263" s="164">
        <v>3.6069948480362317</v>
      </c>
      <c r="X263" s="875">
        <v>4.1942521176860481</v>
      </c>
      <c r="Y263" s="875">
        <v>4.3452257050920524</v>
      </c>
      <c r="Z263" s="875">
        <v>4.3029546230014812</v>
      </c>
    </row>
    <row r="264" spans="1:26" x14ac:dyDescent="0.2">
      <c r="A264" s="162"/>
      <c r="B264" s="165" t="s">
        <v>402</v>
      </c>
      <c r="C264" s="164">
        <v>0.47739101163325387</v>
      </c>
      <c r="D264" s="164">
        <v>0.48447061464979502</v>
      </c>
      <c r="E264" s="164">
        <v>0.49484485444961013</v>
      </c>
      <c r="F264" s="164">
        <v>0.49475161429049114</v>
      </c>
      <c r="G264" s="164">
        <v>0.49335969631843368</v>
      </c>
      <c r="H264" s="164">
        <v>0.51375635883433812</v>
      </c>
      <c r="I264" s="164">
        <v>0.4955273123491496</v>
      </c>
      <c r="J264" s="164">
        <v>0.48001719455900393</v>
      </c>
      <c r="K264" s="164">
        <v>0.4813706091082029</v>
      </c>
      <c r="L264" s="164">
        <v>0.47643446355948826</v>
      </c>
      <c r="M264" s="164">
        <v>0.47406717649605973</v>
      </c>
      <c r="N264" s="164">
        <v>0.4808527256391455</v>
      </c>
      <c r="O264" s="164">
        <v>0.56086568340934884</v>
      </c>
      <c r="P264" s="164">
        <v>0.58783537776228978</v>
      </c>
      <c r="Q264" s="164">
        <v>0.70525020588537812</v>
      </c>
      <c r="R264" s="164">
        <v>0.72397287393647813</v>
      </c>
      <c r="S264" s="164">
        <v>0.75657572516799987</v>
      </c>
      <c r="T264" s="164">
        <v>0.79470850508284507</v>
      </c>
      <c r="U264" s="164">
        <v>0.81961536283696046</v>
      </c>
      <c r="V264" s="164">
        <v>0.85085231609306899</v>
      </c>
      <c r="W264" s="164">
        <v>0.87283233285569384</v>
      </c>
      <c r="X264" s="875">
        <v>0.92346476386271614</v>
      </c>
      <c r="Y264" s="875">
        <v>0.98102425144436844</v>
      </c>
      <c r="Z264" s="875">
        <v>1.0319636194230397</v>
      </c>
    </row>
    <row r="265" spans="1:26" x14ac:dyDescent="0.2">
      <c r="A265" s="162"/>
      <c r="B265" s="165" t="s">
        <v>560</v>
      </c>
      <c r="C265" s="164">
        <v>0.58059631794726541</v>
      </c>
      <c r="D265" s="164">
        <v>0.77632710383940329</v>
      </c>
      <c r="E265" s="164">
        <v>0.62125970218133697</v>
      </c>
      <c r="F265" s="164">
        <v>0.73089221048737929</v>
      </c>
      <c r="G265" s="164">
        <v>0.98973692847689809</v>
      </c>
      <c r="H265" s="164">
        <v>1.0122424487438439</v>
      </c>
      <c r="I265" s="164">
        <v>0.29221544430690072</v>
      </c>
      <c r="J265" s="164">
        <v>0.92991364069387872</v>
      </c>
      <c r="K265" s="164">
        <v>0.86174699999999993</v>
      </c>
      <c r="L265" s="164">
        <v>1.1789419999999997</v>
      </c>
      <c r="M265" s="164">
        <v>1.459044504138836</v>
      </c>
      <c r="N265" s="164">
        <v>1.4499124999999999</v>
      </c>
      <c r="O265" s="164">
        <v>1.5904528499999999</v>
      </c>
      <c r="P265" s="164">
        <v>1.8802432366666664</v>
      </c>
      <c r="Q265" s="164">
        <v>2.114713286666666</v>
      </c>
      <c r="R265" s="164">
        <v>2.1422340000000002</v>
      </c>
      <c r="S265" s="164">
        <v>2.1721935800000001</v>
      </c>
      <c r="T265" s="164">
        <v>2.7585514099999999</v>
      </c>
      <c r="U265" s="164">
        <v>2.2610139999999999</v>
      </c>
      <c r="V265" s="164">
        <v>1.9555585899999999</v>
      </c>
      <c r="W265" s="164">
        <v>2.1031433135650341</v>
      </c>
      <c r="X265" s="875">
        <v>2.1391999877245356</v>
      </c>
      <c r="Y265" s="875">
        <v>2.3985378989427324</v>
      </c>
      <c r="Z265" s="875">
        <v>2.358340732190825</v>
      </c>
    </row>
    <row r="266" spans="1:26" x14ac:dyDescent="0.2">
      <c r="A266" s="162"/>
      <c r="B266" s="165" t="s">
        <v>400</v>
      </c>
      <c r="C266" s="164">
        <v>-0.18018546327940463</v>
      </c>
      <c r="D266" s="164">
        <v>-0.1840991377203039</v>
      </c>
      <c r="E266" s="164">
        <v>-0.17083802802697021</v>
      </c>
      <c r="F266" s="164">
        <v>-0.15758119062258688</v>
      </c>
      <c r="G266" s="164">
        <v>-0.23120249390642911</v>
      </c>
      <c r="H266" s="164">
        <v>-0.32084545870450426</v>
      </c>
      <c r="I266" s="164">
        <v>-0.4009447449388413</v>
      </c>
      <c r="J266" s="164">
        <v>-0.58296951016325349</v>
      </c>
      <c r="K266" s="164">
        <v>-0.30512547321955108</v>
      </c>
      <c r="L266" s="164">
        <v>-0.23394140122318696</v>
      </c>
      <c r="M266" s="164">
        <v>-0.27017280749188766</v>
      </c>
      <c r="N266" s="164">
        <v>-0.3427726574167636</v>
      </c>
      <c r="O266" s="164">
        <v>-0.32147581314442386</v>
      </c>
      <c r="P266" s="164">
        <v>-0.38028651432916089</v>
      </c>
      <c r="Q266" s="164">
        <v>-0.37019016712053299</v>
      </c>
      <c r="R266" s="164">
        <v>-0.38594248728436586</v>
      </c>
      <c r="S266" s="164">
        <v>-0.33655840005311288</v>
      </c>
      <c r="T266" s="164">
        <v>-0.36343898955341997</v>
      </c>
      <c r="U266" s="164">
        <v>-0.36730037553782419</v>
      </c>
      <c r="V266" s="164">
        <v>-0.28840044977770701</v>
      </c>
      <c r="W266" s="164">
        <v>-0.23756948847095158</v>
      </c>
      <c r="X266" s="875">
        <v>-0.42669140625134278</v>
      </c>
      <c r="Y266" s="875">
        <v>-0.54743948217611782</v>
      </c>
      <c r="Z266" s="875">
        <v>-0.59766522651896792</v>
      </c>
    </row>
    <row r="267" spans="1:26" x14ac:dyDescent="0.2">
      <c r="A267" s="166"/>
      <c r="B267" s="167" t="s">
        <v>403</v>
      </c>
      <c r="C267" s="168">
        <v>13.455316711621119</v>
      </c>
      <c r="D267" s="168">
        <v>14.082812791408974</v>
      </c>
      <c r="E267" s="168">
        <v>12.961914750657115</v>
      </c>
      <c r="F267" s="168">
        <v>11.541099024200864</v>
      </c>
      <c r="G267" s="168">
        <v>12.826672481566224</v>
      </c>
      <c r="H267" s="168">
        <v>13.669058641881382</v>
      </c>
      <c r="I267" s="168">
        <v>14.870478078540549</v>
      </c>
      <c r="J267" s="168">
        <v>15.027707443078283</v>
      </c>
      <c r="K267" s="168">
        <v>14.364862095989654</v>
      </c>
      <c r="L267" s="168">
        <v>14.130763622628912</v>
      </c>
      <c r="M267" s="168">
        <v>13.947729584352818</v>
      </c>
      <c r="N267" s="168">
        <v>14.171664988740241</v>
      </c>
      <c r="O267" s="168">
        <v>14.424728692687799</v>
      </c>
      <c r="P267" s="168">
        <v>14.472003346727357</v>
      </c>
      <c r="Q267" s="168">
        <v>16.605547240802142</v>
      </c>
      <c r="R267" s="168">
        <v>16.867676938370554</v>
      </c>
      <c r="S267" s="168">
        <v>18.650648760022001</v>
      </c>
      <c r="T267" s="168">
        <v>21.704780546436663</v>
      </c>
      <c r="U267" s="168">
        <v>18.365741304558238</v>
      </c>
      <c r="V267" s="168">
        <v>16.728381485904702</v>
      </c>
      <c r="W267" s="168">
        <v>17.166846426555278</v>
      </c>
      <c r="X267" s="869">
        <v>17.940485625245252</v>
      </c>
      <c r="Y267" s="869">
        <v>18.598815958965247</v>
      </c>
      <c r="Z267" s="869">
        <v>19.083786413562482</v>
      </c>
    </row>
    <row r="268" spans="1:26" s="785" customFormat="1" x14ac:dyDescent="0.2">
      <c r="A268" s="784"/>
      <c r="B268" s="783" t="s">
        <v>404</v>
      </c>
      <c r="C268" s="766">
        <v>0.8570881210801311</v>
      </c>
      <c r="D268" s="766">
        <v>0.85782238537433408</v>
      </c>
      <c r="E268" s="766">
        <v>0.84238137131059809</v>
      </c>
      <c r="F268" s="766">
        <v>0.8222604087196741</v>
      </c>
      <c r="G268" s="766">
        <v>0.83289729003432755</v>
      </c>
      <c r="H268" s="766">
        <v>0.83798426588534247</v>
      </c>
      <c r="I268" s="766">
        <v>0.84827943316422938</v>
      </c>
      <c r="J268" s="766">
        <v>0.85078563239720451</v>
      </c>
      <c r="K268" s="766">
        <v>0.84542764511876722</v>
      </c>
      <c r="L268" s="766">
        <v>0.84306860921586213</v>
      </c>
      <c r="M268" s="766">
        <v>0.84160450401846787</v>
      </c>
      <c r="N268" s="766">
        <v>0.84523702262804057</v>
      </c>
      <c r="O268" s="766">
        <v>0.84681154722444907</v>
      </c>
      <c r="P268" s="766">
        <v>0.83884156177344515</v>
      </c>
      <c r="Q268" s="766">
        <v>0.84401416482959513</v>
      </c>
      <c r="R268" s="766">
        <v>0.84537103974023042</v>
      </c>
      <c r="S268" s="766">
        <v>0.85719283740521446</v>
      </c>
      <c r="T268" s="766">
        <v>0.87356248640237644</v>
      </c>
      <c r="U268" s="766">
        <v>0.85160290690561102</v>
      </c>
      <c r="V268" s="766">
        <v>0.83687256794636034</v>
      </c>
      <c r="W268" s="766">
        <v>0.83986882163640764</v>
      </c>
      <c r="X268" s="766">
        <v>0.84503584367778173</v>
      </c>
      <c r="Y268" s="766">
        <v>0.8402308506177083</v>
      </c>
      <c r="Z268" s="766">
        <v>0.84264466308306274</v>
      </c>
    </row>
    <row r="269" spans="1:26" ht="17.25" customHeight="1" x14ac:dyDescent="0.2">
      <c r="A269" s="166"/>
      <c r="B269" s="165" t="s">
        <v>405</v>
      </c>
      <c r="C269" s="164">
        <v>1.1148862166452695</v>
      </c>
      <c r="D269" s="164">
        <v>1.155497902449528</v>
      </c>
      <c r="E269" s="164">
        <v>1.1960789413374222</v>
      </c>
      <c r="F269" s="164">
        <v>1.2256139370090078</v>
      </c>
      <c r="G269" s="164">
        <v>1.2594225284765099</v>
      </c>
      <c r="H269" s="164">
        <v>1.2907603701913275</v>
      </c>
      <c r="I269" s="164">
        <v>1.3148612004501563</v>
      </c>
      <c r="J269" s="164">
        <v>1.2981709283545242</v>
      </c>
      <c r="K269" s="164">
        <v>1.2964857731587733</v>
      </c>
      <c r="L269" s="164">
        <v>1.3082065646092444</v>
      </c>
      <c r="M269" s="164">
        <v>1.3109365068455405</v>
      </c>
      <c r="N269" s="164">
        <v>1.2921681798913807</v>
      </c>
      <c r="O269" s="164">
        <v>1.3184711146100838</v>
      </c>
      <c r="P269" s="164">
        <v>1.5013455168976382</v>
      </c>
      <c r="Q269" s="164">
        <v>1.6965531742286917</v>
      </c>
      <c r="R269" s="164">
        <v>1.6915695450302946</v>
      </c>
      <c r="S269" s="164">
        <v>1.7005329755776852</v>
      </c>
      <c r="T269" s="164">
        <v>1.7218432727752577</v>
      </c>
      <c r="U269" s="164">
        <v>1.7675393122157148</v>
      </c>
      <c r="V269" s="164">
        <v>1.8147142390018687</v>
      </c>
      <c r="W269" s="164">
        <v>1.8136169703667102</v>
      </c>
      <c r="X269" s="875">
        <v>1.8169992597084645</v>
      </c>
      <c r="Y269" s="875">
        <v>1.8324068914238452</v>
      </c>
      <c r="Z269" s="875">
        <v>1.8337330980438535</v>
      </c>
    </row>
    <row r="270" spans="1:26" x14ac:dyDescent="0.2">
      <c r="A270" s="166"/>
      <c r="B270" s="165" t="s">
        <v>14</v>
      </c>
      <c r="C270" s="164">
        <v>1.1286690788083096</v>
      </c>
      <c r="D270" s="164">
        <v>1.1786224982772529</v>
      </c>
      <c r="E270" s="164">
        <v>1.2292349340262907</v>
      </c>
      <c r="F270" s="164">
        <v>1.2691069588702981</v>
      </c>
      <c r="G270" s="164">
        <v>1.3139700820619327</v>
      </c>
      <c r="H270" s="164">
        <v>1.3520130811466335</v>
      </c>
      <c r="I270" s="164">
        <v>1.3448253073073324</v>
      </c>
      <c r="J270" s="164">
        <v>1.3374516976654087</v>
      </c>
      <c r="K270" s="164">
        <v>1.3298898540651904</v>
      </c>
      <c r="L270" s="164">
        <v>1.3221373527186844</v>
      </c>
      <c r="M270" s="164">
        <v>1.3141178206695301</v>
      </c>
      <c r="N270" s="164">
        <v>1.3026649961993562</v>
      </c>
      <c r="O270" s="164">
        <v>1.2909664602347168</v>
      </c>
      <c r="P270" s="164">
        <v>1.2790191713245718</v>
      </c>
      <c r="Q270" s="164">
        <v>1.372388394235502</v>
      </c>
      <c r="R270" s="164">
        <v>1.3937400106168958</v>
      </c>
      <c r="S270" s="164">
        <v>1.4066397791937455</v>
      </c>
      <c r="T270" s="164">
        <v>1.4196589416518566</v>
      </c>
      <c r="U270" s="164">
        <v>1.4328051206410302</v>
      </c>
      <c r="V270" s="164">
        <v>1.4460664565653789</v>
      </c>
      <c r="W270" s="164">
        <v>1.459450532859625</v>
      </c>
      <c r="X270" s="875">
        <v>1.4729584855479581</v>
      </c>
      <c r="Y270" s="875">
        <v>1.7041414310962262</v>
      </c>
      <c r="Z270" s="875">
        <v>1.7299702900128286</v>
      </c>
    </row>
    <row r="271" spans="1:26" x14ac:dyDescent="0.2">
      <c r="A271" s="166"/>
      <c r="B271" s="167" t="s">
        <v>406</v>
      </c>
      <c r="C271" s="168">
        <v>2.2435552954535791</v>
      </c>
      <c r="D271" s="168">
        <v>2.3341204007267811</v>
      </c>
      <c r="E271" s="168">
        <v>2.4253138753637131</v>
      </c>
      <c r="F271" s="168">
        <v>2.4947208958793059</v>
      </c>
      <c r="G271" s="168">
        <v>2.5733926105384426</v>
      </c>
      <c r="H271" s="168">
        <v>2.6427734513379608</v>
      </c>
      <c r="I271" s="168">
        <v>2.6596865077574887</v>
      </c>
      <c r="J271" s="168">
        <v>2.6356226260199329</v>
      </c>
      <c r="K271" s="168">
        <v>2.6263756272239638</v>
      </c>
      <c r="L271" s="168">
        <v>2.630343917327929</v>
      </c>
      <c r="M271" s="168">
        <v>2.6250543275150706</v>
      </c>
      <c r="N271" s="168">
        <v>2.594833176090737</v>
      </c>
      <c r="O271" s="168">
        <v>2.6094375748448009</v>
      </c>
      <c r="P271" s="168">
        <v>2.7803646882222099</v>
      </c>
      <c r="Q271" s="168">
        <v>3.0689415684641936</v>
      </c>
      <c r="R271" s="168">
        <v>3.0853095556471901</v>
      </c>
      <c r="S271" s="168">
        <v>3.1071727547714305</v>
      </c>
      <c r="T271" s="168">
        <v>3.1415022144271143</v>
      </c>
      <c r="U271" s="168">
        <v>3.200344432856745</v>
      </c>
      <c r="V271" s="168">
        <v>3.2607806955672478</v>
      </c>
      <c r="W271" s="168">
        <v>3.2730675032263354</v>
      </c>
      <c r="X271" s="869">
        <v>3.2899577452564226</v>
      </c>
      <c r="Y271" s="869">
        <v>3.5365483225200713</v>
      </c>
      <c r="Z271" s="869">
        <v>3.5637033880566822</v>
      </c>
    </row>
    <row r="272" spans="1:26" s="785" customFormat="1" x14ac:dyDescent="0.2">
      <c r="A272" s="784"/>
      <c r="B272" s="783" t="s">
        <v>407</v>
      </c>
      <c r="C272" s="766">
        <v>0.14291187891986895</v>
      </c>
      <c r="D272" s="766">
        <v>0.14217761462566594</v>
      </c>
      <c r="E272" s="766">
        <v>0.15761862868940194</v>
      </c>
      <c r="F272" s="766">
        <v>0.1777395912803259</v>
      </c>
      <c r="G272" s="766">
        <v>0.16710270996567242</v>
      </c>
      <c r="H272" s="766">
        <v>0.16201573411465742</v>
      </c>
      <c r="I272" s="766">
        <v>0.15172056683577051</v>
      </c>
      <c r="J272" s="766">
        <v>0.14921436760279552</v>
      </c>
      <c r="K272" s="766">
        <v>0.15457235488123269</v>
      </c>
      <c r="L272" s="766">
        <v>0.15693139078413804</v>
      </c>
      <c r="M272" s="766">
        <v>0.15839549598153216</v>
      </c>
      <c r="N272" s="766">
        <v>0.15476297737195949</v>
      </c>
      <c r="O272" s="766">
        <v>0.15318845277555099</v>
      </c>
      <c r="P272" s="766">
        <v>0.1611584382265549</v>
      </c>
      <c r="Q272" s="766">
        <v>0.15598583517040485</v>
      </c>
      <c r="R272" s="766">
        <v>0.15462896025976966</v>
      </c>
      <c r="S272" s="766">
        <v>0.14280716259478562</v>
      </c>
      <c r="T272" s="766">
        <v>0.12643751359762359</v>
      </c>
      <c r="U272" s="766">
        <v>0.14839709309438895</v>
      </c>
      <c r="V272" s="766">
        <v>0.16312743205363958</v>
      </c>
      <c r="W272" s="766">
        <v>0.16013117836359234</v>
      </c>
      <c r="X272" s="766">
        <v>0.15496415632221819</v>
      </c>
      <c r="Y272" s="766">
        <v>0.15976914938229167</v>
      </c>
      <c r="Z272" s="766">
        <v>0.15735533691693715</v>
      </c>
    </row>
    <row r="273" spans="1:26" ht="20.25" customHeight="1" x14ac:dyDescent="0.2">
      <c r="A273" s="170"/>
      <c r="B273" s="171" t="s">
        <v>562</v>
      </c>
      <c r="C273" s="172">
        <v>15.698872007074698</v>
      </c>
      <c r="D273" s="172">
        <v>16.416933192135755</v>
      </c>
      <c r="E273" s="172">
        <v>15.387228626020828</v>
      </c>
      <c r="F273" s="172">
        <v>14.03581992008017</v>
      </c>
      <c r="G273" s="172">
        <v>15.400065092104667</v>
      </c>
      <c r="H273" s="172">
        <v>16.311832093219344</v>
      </c>
      <c r="I273" s="172">
        <v>17.530164586298039</v>
      </c>
      <c r="J273" s="172">
        <v>17.663330069098215</v>
      </c>
      <c r="K273" s="172">
        <v>16.991237723213619</v>
      </c>
      <c r="L273" s="172">
        <v>16.761107539956839</v>
      </c>
      <c r="M273" s="172">
        <v>16.572783911867887</v>
      </c>
      <c r="N273" s="172">
        <v>16.766498164830978</v>
      </c>
      <c r="O273" s="172">
        <v>17.034166267532598</v>
      </c>
      <c r="P273" s="172">
        <v>17.252368034949566</v>
      </c>
      <c r="Q273" s="172">
        <v>19.674488809266336</v>
      </c>
      <c r="R273" s="172">
        <v>19.952986494017743</v>
      </c>
      <c r="S273" s="172">
        <v>21.757821514793431</v>
      </c>
      <c r="T273" s="172">
        <v>24.846282760863776</v>
      </c>
      <c r="U273" s="172">
        <v>21.566085737414983</v>
      </c>
      <c r="V273" s="172">
        <v>19.989162181471951</v>
      </c>
      <c r="W273" s="172">
        <v>20.439913929781614</v>
      </c>
      <c r="X273" s="873">
        <v>21.230443370501675</v>
      </c>
      <c r="Y273" s="873">
        <v>22.13536428148532</v>
      </c>
      <c r="Z273" s="873">
        <v>22.647489801619166</v>
      </c>
    </row>
    <row r="274" spans="1:26" s="144" customFormat="1" x14ac:dyDescent="0.2">
      <c r="A274" s="972" t="s">
        <v>1388</v>
      </c>
      <c r="X274" s="967"/>
      <c r="Y274" s="967"/>
      <c r="Z274" s="967"/>
    </row>
    <row r="275" spans="1:26" s="144" customFormat="1" ht="20.25" customHeight="1" x14ac:dyDescent="0.2">
      <c r="A275" s="180" t="s">
        <v>1188</v>
      </c>
      <c r="X275" s="861"/>
      <c r="Y275" s="861"/>
      <c r="Z275" s="861"/>
    </row>
  </sheetData>
  <phoneticPr fontId="0" type="noConversion"/>
  <pageMargins left="0.74803149606299202" right="0.74803149606299202" top="0.98425196850393704" bottom="0.98425196850393704" header="0.511811023622047" footer="0.511811023622047"/>
  <pageSetup scale="61" fitToHeight="0" orientation="landscape" r:id="rId1"/>
  <headerFooter alignWithMargins="0">
    <oddFooter xml:space="preserve">&amp;R
</oddFooter>
  </headerFooter>
  <rowBreaks count="10" manualBreakCount="10">
    <brk id="26" max="25" man="1"/>
    <brk id="52" max="25" man="1"/>
    <brk id="78" max="16383" man="1"/>
    <brk id="104" max="25" man="1"/>
    <brk id="129" max="25" man="1"/>
    <brk id="154" max="16383" man="1"/>
    <brk id="180" max="25" man="1"/>
    <brk id="210" max="25" man="1"/>
    <brk id="240" max="25" man="1"/>
    <brk id="259" max="2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40</vt:i4>
      </vt:variant>
      <vt:variant>
        <vt:lpstr>Charts</vt:lpstr>
      </vt:variant>
      <vt:variant>
        <vt:i4>2</vt:i4>
      </vt:variant>
      <vt:variant>
        <vt:lpstr>Named Ranges</vt:lpstr>
      </vt:variant>
      <vt:variant>
        <vt:i4>43</vt:i4>
      </vt:variant>
    </vt:vector>
  </HeadingPairs>
  <TitlesOfParts>
    <vt:vector size="85" baseType="lpstr">
      <vt:lpstr>Index</vt:lpstr>
      <vt:lpstr>SumInd</vt:lpstr>
      <vt:lpstr>Census</vt:lpstr>
      <vt:lpstr>NetArr</vt:lpstr>
      <vt:lpstr>GNI</vt:lpstr>
      <vt:lpstr>cerNApc</vt:lpstr>
      <vt:lpstr>gdpFSM</vt:lpstr>
      <vt:lpstr>gdp_C</vt:lpstr>
      <vt:lpstr>gdp_K</vt:lpstr>
      <vt:lpstr>gdp_P</vt:lpstr>
      <vt:lpstr>gdp_Y</vt:lpstr>
      <vt:lpstr>Visitors</vt:lpstr>
      <vt:lpstr>Fish</vt:lpstr>
      <vt:lpstr>E_ind</vt:lpstr>
      <vt:lpstr>E_inst</vt:lpstr>
      <vt:lpstr>EinstWR</vt:lpstr>
      <vt:lpstr>EinstW</vt:lpstr>
      <vt:lpstr>E_Priv</vt:lpstr>
      <vt:lpstr>E_PrivW</vt:lpstr>
      <vt:lpstr>BSrv</vt:lpstr>
      <vt:lpstr>BS_IntPL</vt:lpstr>
      <vt:lpstr>BS_State</vt:lpstr>
      <vt:lpstr>cpiCoicop</vt:lpstr>
      <vt:lpstr>cpiFSM</vt:lpstr>
      <vt:lpstr>cpiState</vt:lpstr>
      <vt:lpstr>Imports</vt:lpstr>
      <vt:lpstr>BOPsum</vt:lpstr>
      <vt:lpstr>BOPdet</vt:lpstr>
      <vt:lpstr>IIP</vt:lpstr>
      <vt:lpstr>ExtDebt</vt:lpstr>
      <vt:lpstr>ExtHist</vt:lpstr>
      <vt:lpstr>gfsSum</vt:lpstr>
      <vt:lpstr>gfs_FSM</vt:lpstr>
      <vt:lpstr>gfsNat</vt:lpstr>
      <vt:lpstr>gfsChk</vt:lpstr>
      <vt:lpstr>gfsKos</vt:lpstr>
      <vt:lpstr>gfsPni</vt:lpstr>
      <vt:lpstr>gfsYap</vt:lpstr>
      <vt:lpstr>CII</vt:lpstr>
      <vt:lpstr>Format</vt:lpstr>
      <vt:lpstr>Cover</vt:lpstr>
      <vt:lpstr>Ackn</vt:lpstr>
      <vt:lpstr>BOPdet!Print_Area</vt:lpstr>
      <vt:lpstr>BOPsum!Print_Area</vt:lpstr>
      <vt:lpstr>BS_IntPL!Print_Area</vt:lpstr>
      <vt:lpstr>BS_State!Print_Area</vt:lpstr>
      <vt:lpstr>BSrv!Print_Area</vt:lpstr>
      <vt:lpstr>Census!Print_Area</vt:lpstr>
      <vt:lpstr>cerNApc!Print_Area</vt:lpstr>
      <vt:lpstr>CII!Print_Area</vt:lpstr>
      <vt:lpstr>cpiCoicop!Print_Area</vt:lpstr>
      <vt:lpstr>cpiFSM!Print_Area</vt:lpstr>
      <vt:lpstr>E_ind!Print_Area</vt:lpstr>
      <vt:lpstr>E_inst!Print_Area</vt:lpstr>
      <vt:lpstr>EinstW!Print_Area</vt:lpstr>
      <vt:lpstr>EinstWR!Print_Area</vt:lpstr>
      <vt:lpstr>ExtDebt!Print_Area</vt:lpstr>
      <vt:lpstr>ExtHist!Print_Area</vt:lpstr>
      <vt:lpstr>Fish!Print_Area</vt:lpstr>
      <vt:lpstr>gdp_C!Print_Area</vt:lpstr>
      <vt:lpstr>gdp_K!Print_Area</vt:lpstr>
      <vt:lpstr>gdp_P!Print_Area</vt:lpstr>
      <vt:lpstr>gdp_Y!Print_Area</vt:lpstr>
      <vt:lpstr>gdpFSM!Print_Area</vt:lpstr>
      <vt:lpstr>gfs_FSM!Print_Area</vt:lpstr>
      <vt:lpstr>gfsChk!Print_Area</vt:lpstr>
      <vt:lpstr>gfsKos!Print_Area</vt:lpstr>
      <vt:lpstr>gfsNat!Print_Area</vt:lpstr>
      <vt:lpstr>gfsPni!Print_Area</vt:lpstr>
      <vt:lpstr>gfsSum!Print_Area</vt:lpstr>
      <vt:lpstr>gfsYap!Print_Area</vt:lpstr>
      <vt:lpstr>GNI!Print_Area</vt:lpstr>
      <vt:lpstr>IIP!Print_Area</vt:lpstr>
      <vt:lpstr>Imports!Print_Area</vt:lpstr>
      <vt:lpstr>Index!Print_Area</vt:lpstr>
      <vt:lpstr>NetArr!Print_Area</vt:lpstr>
      <vt:lpstr>SumInd!Print_Area</vt:lpstr>
      <vt:lpstr>Visitors!Print_Area</vt:lpstr>
      <vt:lpstr>cerNApc!Print_Titles</vt:lpstr>
      <vt:lpstr>gfs_FSM!Print_Titles</vt:lpstr>
      <vt:lpstr>gfsChk!Print_Titles</vt:lpstr>
      <vt:lpstr>gfsKos!Print_Titles</vt:lpstr>
      <vt:lpstr>gfsNat!Print_Titles</vt:lpstr>
      <vt:lpstr>gfsPni!Print_Titles</vt:lpstr>
      <vt:lpstr>gfsYap!Print_Titles</vt:lpstr>
    </vt:vector>
  </TitlesOfParts>
  <Company>EMPAT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Sturton</dc:creator>
  <cp:lastModifiedBy>Meta -</cp:lastModifiedBy>
  <cp:lastPrinted>2019-09-28T00:23:19Z</cp:lastPrinted>
  <dcterms:created xsi:type="dcterms:W3CDTF">2006-05-19T00:47:30Z</dcterms:created>
  <dcterms:modified xsi:type="dcterms:W3CDTF">2021-01-27T19:17:37Z</dcterms:modified>
</cp:coreProperties>
</file>